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ul.franklin1\OneDrive - US Navy-flankspeed\ICEAA 2023 Talk\"/>
    </mc:Choice>
  </mc:AlternateContent>
  <bookViews>
    <workbookView xWindow="0" yWindow="210" windowWidth="28800" windowHeight="10890"/>
  </bookViews>
  <sheets>
    <sheet name="MilCon Contracts Data" sheetId="1" r:id="rId1"/>
    <sheet name="Inflation Indices" sheetId="2" r:id="rId2"/>
    <sheet name="MilCon Contracts Analysis" sheetId="3" r:id="rId3"/>
  </sheets>
  <externalReferences>
    <externalReference r:id="rId4"/>
  </externalReferences>
  <definedNames>
    <definedName name="_xlnm._FilterDatabase" localSheetId="0" hidden="1">'MilCon Contracts Data'!$A$1:$AG$1332</definedName>
    <definedName name="_xlchart.v1.0" hidden="1">'MilCon Contracts Analysis'!$H$5:$H$617</definedName>
  </definedNames>
  <calcPr calcId="162913"/>
  <pivotCaches>
    <pivotCache cacheId="2" r:id="rId5"/>
    <pivotCache cacheId="1" r:id="rId6"/>
    <pivotCache cacheId="3"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D2937" i="3" l="1"/>
  <c r="AD2936" i="3"/>
  <c r="AD2935" i="3"/>
  <c r="AD2934" i="3"/>
  <c r="AD2933" i="3"/>
  <c r="AD2932" i="3"/>
  <c r="AD2931" i="3"/>
  <c r="AD2930" i="3"/>
  <c r="AD2929" i="3"/>
  <c r="AD2928" i="3"/>
  <c r="AD2927" i="3"/>
  <c r="AD2926" i="3"/>
  <c r="AD2925" i="3"/>
  <c r="AD2924" i="3"/>
  <c r="AD2923" i="3"/>
  <c r="AD2922" i="3"/>
  <c r="AD2921" i="3"/>
  <c r="AD2920" i="3"/>
  <c r="AD2919" i="3"/>
  <c r="AD2918" i="3"/>
  <c r="AD2917" i="3"/>
  <c r="AD2916" i="3"/>
  <c r="AD2915" i="3"/>
  <c r="AD2914" i="3"/>
  <c r="AD2913" i="3"/>
  <c r="AD2912" i="3"/>
  <c r="AD2911" i="3"/>
  <c r="AD2910" i="3"/>
  <c r="AD2909" i="3"/>
  <c r="AD2908" i="3"/>
  <c r="AD2907" i="3"/>
  <c r="AD2906" i="3"/>
  <c r="AD2905" i="3"/>
  <c r="AD2904" i="3"/>
  <c r="AD2903" i="3"/>
  <c r="AD2902" i="3"/>
  <c r="AD2901" i="3"/>
  <c r="AD2900" i="3"/>
  <c r="AD2899" i="3"/>
  <c r="AD2898" i="3"/>
  <c r="AD2897" i="3"/>
  <c r="AD2896" i="3"/>
  <c r="AD2895" i="3"/>
  <c r="AD2894" i="3"/>
  <c r="AD2893" i="3"/>
  <c r="AD2892" i="3"/>
  <c r="AD2891" i="3"/>
  <c r="AD2890" i="3"/>
  <c r="AD2889" i="3"/>
  <c r="AD2888" i="3"/>
  <c r="AD2887" i="3"/>
  <c r="AD2886" i="3"/>
  <c r="AD2885" i="3"/>
  <c r="AD2884" i="3"/>
  <c r="AD2883" i="3"/>
  <c r="AD2882" i="3"/>
  <c r="AD2881" i="3"/>
  <c r="AD2880" i="3"/>
  <c r="AD2879" i="3"/>
  <c r="AD2878" i="3"/>
  <c r="AD2877" i="3"/>
  <c r="AD2876" i="3"/>
  <c r="AD2875" i="3"/>
  <c r="AD2874" i="3"/>
  <c r="AD2873" i="3"/>
  <c r="AD2872" i="3"/>
  <c r="AD2871" i="3"/>
  <c r="AD2870" i="3"/>
  <c r="AD2869" i="3"/>
  <c r="AD2868" i="3"/>
  <c r="AD2867" i="3"/>
  <c r="AD2866" i="3"/>
  <c r="AD2865" i="3"/>
  <c r="AD2864" i="3"/>
  <c r="AD2863" i="3"/>
  <c r="AD2862" i="3"/>
  <c r="AD2861" i="3"/>
  <c r="AD2860" i="3"/>
  <c r="AD2859" i="3"/>
  <c r="AD2858" i="3"/>
  <c r="AD2857" i="3"/>
  <c r="AD2856" i="3"/>
  <c r="AD2855" i="3"/>
  <c r="AD2854" i="3"/>
  <c r="AD2853" i="3"/>
  <c r="AD2852" i="3"/>
  <c r="AD2851" i="3"/>
  <c r="AD2850" i="3"/>
  <c r="AD2849" i="3"/>
  <c r="AD2848" i="3"/>
  <c r="AD2847" i="3"/>
  <c r="AD2846" i="3"/>
  <c r="AD2845" i="3"/>
  <c r="AD2844" i="3"/>
  <c r="AD2843" i="3"/>
  <c r="AD2842" i="3"/>
  <c r="AD2841" i="3"/>
  <c r="AD2840" i="3"/>
  <c r="AD2839" i="3"/>
  <c r="AD2838" i="3"/>
  <c r="AD2837" i="3"/>
  <c r="AD2836" i="3"/>
  <c r="AD2835" i="3"/>
  <c r="AD2834" i="3"/>
  <c r="AD2833" i="3"/>
  <c r="AD2832" i="3"/>
  <c r="AD2831" i="3"/>
  <c r="AD2830" i="3"/>
  <c r="AD2829" i="3"/>
  <c r="AD2828" i="3"/>
  <c r="AD2827" i="3"/>
  <c r="AD2826" i="3"/>
  <c r="AD2825" i="3"/>
  <c r="AD2824" i="3"/>
  <c r="AD2823" i="3"/>
  <c r="AD2822" i="3"/>
  <c r="AD2821" i="3"/>
  <c r="AD2820" i="3"/>
  <c r="AD2819" i="3"/>
  <c r="AD2818" i="3"/>
  <c r="AD2817" i="3"/>
  <c r="AD2816" i="3"/>
  <c r="AD2815" i="3"/>
  <c r="AD2814" i="3"/>
  <c r="AD2813" i="3"/>
  <c r="AD2812" i="3"/>
  <c r="AD2811" i="3"/>
  <c r="AD2810" i="3"/>
  <c r="AD2809" i="3"/>
  <c r="AD2808" i="3"/>
  <c r="AD2807" i="3"/>
  <c r="AD2806" i="3"/>
  <c r="AD2805" i="3"/>
  <c r="AD2804" i="3"/>
  <c r="AD2803" i="3"/>
  <c r="AD2802" i="3"/>
  <c r="AD2801" i="3"/>
  <c r="AD2800" i="3"/>
  <c r="AD2799" i="3"/>
  <c r="AD2798" i="3"/>
  <c r="AD2797" i="3"/>
  <c r="AD2796" i="3"/>
  <c r="AD2795" i="3"/>
  <c r="AD2794" i="3"/>
  <c r="AD2793" i="3"/>
  <c r="AD2792" i="3"/>
  <c r="AD2791" i="3"/>
  <c r="AD2790" i="3"/>
  <c r="AD2789" i="3"/>
  <c r="AD2788" i="3"/>
  <c r="AD2787" i="3"/>
  <c r="AD2786" i="3"/>
  <c r="AD2785" i="3"/>
  <c r="AD2784" i="3"/>
  <c r="AD2783" i="3"/>
  <c r="AD2782" i="3"/>
  <c r="AD2781" i="3"/>
  <c r="AD2780" i="3"/>
  <c r="AD2779" i="3"/>
  <c r="AD2778" i="3"/>
  <c r="AD2777" i="3"/>
  <c r="AD2776" i="3"/>
  <c r="AD2775" i="3"/>
  <c r="AD2774" i="3"/>
  <c r="AD2773" i="3"/>
  <c r="AD2772" i="3"/>
  <c r="AD2771" i="3"/>
  <c r="AD2770" i="3"/>
  <c r="AD2769" i="3"/>
  <c r="AD2768" i="3"/>
  <c r="AD2767" i="3"/>
  <c r="AD2766" i="3"/>
  <c r="AD2765" i="3"/>
  <c r="AD2764" i="3"/>
  <c r="AD2763" i="3"/>
  <c r="AD2762" i="3"/>
  <c r="AD2761" i="3"/>
  <c r="AD2760" i="3"/>
  <c r="AD2759" i="3"/>
  <c r="AD2758" i="3"/>
  <c r="AD2757" i="3"/>
  <c r="AD2756" i="3"/>
  <c r="AD2755" i="3"/>
  <c r="AD2754" i="3"/>
  <c r="AD2753" i="3"/>
  <c r="AD2752" i="3"/>
  <c r="AD2751" i="3"/>
  <c r="AD2750" i="3"/>
  <c r="AD2749" i="3"/>
  <c r="AD2748" i="3"/>
  <c r="AD2747" i="3"/>
  <c r="AD2746" i="3"/>
  <c r="AD2745" i="3"/>
  <c r="AD2744" i="3"/>
  <c r="AD2743" i="3"/>
  <c r="AD2742" i="3"/>
  <c r="AD2741" i="3"/>
  <c r="AD2740" i="3"/>
  <c r="AD2739" i="3"/>
  <c r="AD2738" i="3"/>
  <c r="AD2737" i="3"/>
  <c r="AD2736" i="3"/>
  <c r="AD2735" i="3"/>
  <c r="AD2734" i="3"/>
  <c r="AD2733" i="3"/>
  <c r="AD2732" i="3"/>
  <c r="AD2731" i="3"/>
  <c r="AD2730" i="3"/>
  <c r="AD2729" i="3"/>
  <c r="AD2728" i="3"/>
  <c r="AD2727" i="3"/>
  <c r="AD2726" i="3"/>
  <c r="AD2725" i="3"/>
  <c r="AD2724" i="3"/>
  <c r="AD2723" i="3"/>
  <c r="AD2722" i="3"/>
  <c r="AD2721" i="3"/>
  <c r="AD2720" i="3"/>
  <c r="AD2719" i="3"/>
  <c r="AD2718" i="3"/>
  <c r="AD2717" i="3"/>
  <c r="AD2716" i="3"/>
  <c r="AD2715" i="3"/>
  <c r="AD2714" i="3"/>
  <c r="AD2713" i="3"/>
  <c r="AD2712" i="3"/>
  <c r="AD2711" i="3"/>
  <c r="AD2710" i="3"/>
  <c r="AD2709" i="3"/>
  <c r="AD2708" i="3"/>
  <c r="AD2707" i="3"/>
  <c r="AD2706" i="3"/>
  <c r="AD2705" i="3"/>
  <c r="AD2704" i="3"/>
  <c r="AD2703" i="3"/>
  <c r="AD2702" i="3"/>
  <c r="AD2701" i="3"/>
  <c r="AD2700" i="3"/>
  <c r="AD2699" i="3"/>
  <c r="AD2698" i="3"/>
  <c r="AD2697" i="3"/>
  <c r="AD2696" i="3"/>
  <c r="AD2695" i="3"/>
  <c r="AD2694" i="3"/>
  <c r="AD2693" i="3"/>
  <c r="AD2692" i="3"/>
  <c r="AD2691" i="3"/>
  <c r="AD2690" i="3"/>
  <c r="AD2689" i="3"/>
  <c r="AD2688" i="3"/>
  <c r="AD2687" i="3"/>
  <c r="AD2686" i="3"/>
  <c r="AD2685" i="3"/>
  <c r="AD2684" i="3"/>
  <c r="AD2683" i="3"/>
  <c r="AD2682" i="3"/>
  <c r="AD2681" i="3"/>
  <c r="AD2680" i="3"/>
  <c r="AD2679" i="3"/>
  <c r="AD2678" i="3"/>
  <c r="AD2677" i="3"/>
  <c r="AD2676" i="3"/>
  <c r="AD2675" i="3"/>
  <c r="AD2674" i="3"/>
  <c r="AD2673" i="3"/>
  <c r="AD2672" i="3"/>
  <c r="AD2671" i="3"/>
  <c r="AD2670" i="3"/>
  <c r="AD2669" i="3"/>
  <c r="AD2668" i="3"/>
  <c r="AD2667" i="3"/>
  <c r="AD2666" i="3"/>
  <c r="AD2665" i="3"/>
  <c r="AD2664" i="3"/>
  <c r="AD2663" i="3"/>
  <c r="AD2662" i="3"/>
  <c r="AD2661" i="3"/>
  <c r="AD2660" i="3"/>
  <c r="AD2659" i="3"/>
  <c r="AD2658" i="3"/>
  <c r="AD2657" i="3"/>
  <c r="AD2656" i="3"/>
  <c r="AD2655" i="3"/>
  <c r="AD2654" i="3"/>
  <c r="AD2653" i="3"/>
  <c r="AD2652" i="3"/>
  <c r="AD2651" i="3"/>
  <c r="AD2650" i="3"/>
  <c r="AD2649" i="3"/>
  <c r="AD2648" i="3"/>
  <c r="AD2647" i="3"/>
  <c r="AD2646" i="3"/>
  <c r="AD2645" i="3"/>
  <c r="AD2644" i="3"/>
  <c r="AD2643" i="3"/>
  <c r="AD2642" i="3"/>
  <c r="AD2641" i="3"/>
  <c r="AD2640" i="3"/>
  <c r="AD2639" i="3"/>
  <c r="AD2638" i="3"/>
  <c r="AD2637" i="3"/>
  <c r="AD2636" i="3"/>
  <c r="AD2635" i="3"/>
  <c r="AD2634" i="3"/>
  <c r="AD2633" i="3"/>
  <c r="AD2632" i="3"/>
  <c r="AD2631" i="3"/>
  <c r="AD2630" i="3"/>
  <c r="AD2629" i="3"/>
  <c r="AD2628" i="3"/>
  <c r="AD2627" i="3"/>
  <c r="AD2626" i="3"/>
  <c r="AD2625" i="3"/>
  <c r="AD2624" i="3"/>
  <c r="AD2623" i="3"/>
  <c r="AD2622" i="3"/>
  <c r="AD2621" i="3"/>
  <c r="AD2620" i="3"/>
  <c r="AD2619" i="3"/>
  <c r="AD2618" i="3"/>
  <c r="AD2617" i="3"/>
  <c r="AD2616" i="3"/>
  <c r="AD2615" i="3"/>
  <c r="AD2614" i="3"/>
  <c r="AD2613" i="3"/>
  <c r="AD2612" i="3"/>
  <c r="AD2611" i="3"/>
  <c r="AD2610" i="3"/>
  <c r="AD2609" i="3"/>
  <c r="AD2608" i="3"/>
  <c r="AD2607" i="3"/>
  <c r="AD2606" i="3"/>
  <c r="AD2605" i="3"/>
  <c r="AD2604" i="3"/>
  <c r="AD2603" i="3"/>
  <c r="AD2602" i="3"/>
  <c r="AD2601" i="3"/>
  <c r="AD2600" i="3"/>
  <c r="AD2599" i="3"/>
  <c r="AD2598" i="3"/>
  <c r="AD2597" i="3"/>
  <c r="AD2596" i="3"/>
  <c r="AD2595" i="3"/>
  <c r="AD2594" i="3"/>
  <c r="AD2593" i="3"/>
  <c r="AD2592" i="3"/>
  <c r="AD2591" i="3"/>
  <c r="AD2590" i="3"/>
  <c r="AD2589" i="3"/>
  <c r="AD2588" i="3"/>
  <c r="AD2587" i="3"/>
  <c r="AD2586" i="3"/>
  <c r="AD2585" i="3"/>
  <c r="AD2584" i="3"/>
  <c r="AD2583" i="3"/>
  <c r="AD2582" i="3"/>
  <c r="AD2581" i="3"/>
  <c r="AD2580" i="3"/>
  <c r="AD2579" i="3"/>
  <c r="AD2578" i="3"/>
  <c r="AD2577" i="3"/>
  <c r="AD2576" i="3"/>
  <c r="AD2575" i="3"/>
  <c r="AD2574" i="3"/>
  <c r="AD2573" i="3"/>
  <c r="AD2572" i="3"/>
  <c r="AD2571" i="3"/>
  <c r="AD2570" i="3"/>
  <c r="AD2569" i="3"/>
  <c r="AD2568" i="3"/>
  <c r="AD2567" i="3"/>
  <c r="AD2566" i="3"/>
  <c r="AD2565" i="3"/>
  <c r="AD2564" i="3"/>
  <c r="AD2563" i="3"/>
  <c r="AD2562" i="3"/>
  <c r="AD2561" i="3"/>
  <c r="AD2560" i="3"/>
  <c r="AD2559" i="3"/>
  <c r="AD2558" i="3"/>
  <c r="AD2557" i="3"/>
  <c r="AD2556" i="3"/>
  <c r="AD2555" i="3"/>
  <c r="AD2554" i="3"/>
  <c r="AD2553" i="3"/>
  <c r="AD2552" i="3"/>
  <c r="AD2551" i="3"/>
  <c r="AD2550" i="3"/>
  <c r="AD2549" i="3"/>
  <c r="AD2548" i="3"/>
  <c r="AD2547" i="3"/>
  <c r="AD2546" i="3"/>
  <c r="AD2545" i="3"/>
  <c r="AD2544" i="3"/>
  <c r="AD2543" i="3"/>
  <c r="AD2542" i="3"/>
  <c r="AD2541" i="3"/>
  <c r="AD2540" i="3"/>
  <c r="AD2539" i="3"/>
  <c r="AD2538" i="3"/>
  <c r="AD2537" i="3"/>
  <c r="AD2536" i="3"/>
  <c r="AD2535" i="3"/>
  <c r="AD2534" i="3"/>
  <c r="AD2533" i="3"/>
  <c r="AD2532" i="3"/>
  <c r="AD2531" i="3"/>
  <c r="AD2530" i="3"/>
  <c r="AD2529" i="3"/>
  <c r="AD2528" i="3"/>
  <c r="AD2527" i="3"/>
  <c r="AD2526" i="3"/>
  <c r="AD2525" i="3"/>
  <c r="AD2524" i="3"/>
  <c r="AD2523" i="3"/>
  <c r="AD2522" i="3"/>
  <c r="AD2521" i="3"/>
  <c r="AD2520" i="3"/>
  <c r="AD2519" i="3"/>
  <c r="AD2518" i="3"/>
  <c r="AD2517" i="3"/>
  <c r="AD2516" i="3"/>
  <c r="AD2515" i="3"/>
  <c r="AD2514" i="3"/>
  <c r="AD2513" i="3"/>
  <c r="AD2512" i="3"/>
  <c r="AD2511" i="3"/>
  <c r="AD2510" i="3"/>
  <c r="AD2509" i="3"/>
  <c r="AD2508" i="3"/>
  <c r="AD2507" i="3"/>
  <c r="AD2506" i="3"/>
  <c r="AD2505" i="3"/>
  <c r="AD2504" i="3"/>
  <c r="AD2503" i="3"/>
  <c r="AD2502" i="3"/>
  <c r="AD2501" i="3"/>
  <c r="AD2500" i="3"/>
  <c r="AD2499" i="3"/>
  <c r="AD2498" i="3"/>
  <c r="AD2497" i="3"/>
  <c r="AD2496" i="3"/>
  <c r="AD2495" i="3"/>
  <c r="AD2494" i="3"/>
  <c r="AD2493" i="3"/>
  <c r="AD2492" i="3"/>
  <c r="AD2491" i="3"/>
  <c r="AD2490" i="3"/>
  <c r="AD2489" i="3"/>
  <c r="AD2488" i="3"/>
  <c r="AD2487" i="3"/>
  <c r="AD2486" i="3"/>
  <c r="AD2485" i="3"/>
  <c r="AD2484" i="3"/>
  <c r="AD2483" i="3"/>
  <c r="AD2482" i="3"/>
  <c r="AD2481" i="3"/>
  <c r="AD2480" i="3"/>
  <c r="AD2479" i="3"/>
  <c r="AD2478" i="3"/>
  <c r="AD2477" i="3"/>
  <c r="AD2476" i="3"/>
  <c r="AD2475" i="3"/>
  <c r="AD2474" i="3"/>
  <c r="AD2473" i="3"/>
  <c r="AD2472" i="3"/>
  <c r="AD2471" i="3"/>
  <c r="AD2470" i="3"/>
  <c r="AD2469" i="3"/>
  <c r="AD2468" i="3"/>
  <c r="AD2467" i="3"/>
  <c r="AD2466" i="3"/>
  <c r="AD2465" i="3"/>
  <c r="AD2464" i="3"/>
  <c r="AD2463" i="3"/>
  <c r="AD2462" i="3"/>
  <c r="AD2461" i="3"/>
  <c r="AD2460" i="3"/>
  <c r="AD2459" i="3"/>
  <c r="AD2458" i="3"/>
  <c r="AD2457" i="3"/>
  <c r="AD2456" i="3"/>
  <c r="AD2455" i="3"/>
  <c r="AD2454" i="3"/>
  <c r="AD2453" i="3"/>
  <c r="AD2452" i="3"/>
  <c r="AD2451" i="3"/>
  <c r="AD2450" i="3"/>
  <c r="AD2449" i="3"/>
  <c r="AD2448" i="3"/>
  <c r="AD2447" i="3"/>
  <c r="AD2446" i="3"/>
  <c r="AD2445" i="3"/>
  <c r="AD2444" i="3"/>
  <c r="AD2443" i="3"/>
  <c r="AD2442" i="3"/>
  <c r="AD2441" i="3"/>
  <c r="AD2440" i="3"/>
  <c r="AD2439" i="3"/>
  <c r="AD2438" i="3"/>
  <c r="AD2437" i="3"/>
  <c r="AD2436" i="3"/>
  <c r="AD2435" i="3"/>
  <c r="AD2434" i="3"/>
  <c r="AD2433" i="3"/>
  <c r="AD2432" i="3"/>
  <c r="AD2431" i="3"/>
  <c r="AD2430" i="3"/>
  <c r="AD2429" i="3"/>
  <c r="AD2428" i="3"/>
  <c r="AD2427" i="3"/>
  <c r="AD2426" i="3"/>
  <c r="AD2425" i="3"/>
  <c r="AD2424" i="3"/>
  <c r="AD2423" i="3"/>
  <c r="AD2422" i="3"/>
  <c r="AD2421" i="3"/>
  <c r="AD2420" i="3"/>
  <c r="AD2419" i="3"/>
  <c r="AD2418" i="3"/>
  <c r="AD2417" i="3"/>
  <c r="AD2416" i="3"/>
  <c r="AD2415" i="3"/>
  <c r="AD2414" i="3"/>
  <c r="AD2413" i="3"/>
  <c r="AD2412" i="3"/>
  <c r="AD2411" i="3"/>
  <c r="AD2410" i="3"/>
  <c r="AD2409" i="3"/>
  <c r="AD2408" i="3"/>
  <c r="AD2407" i="3"/>
  <c r="AD2406" i="3"/>
  <c r="AD2405" i="3"/>
  <c r="AD2404" i="3"/>
  <c r="AD2403" i="3"/>
  <c r="AD2402" i="3"/>
  <c r="AD2401" i="3"/>
  <c r="AD2400" i="3"/>
  <c r="AD2399" i="3"/>
  <c r="AD2398" i="3"/>
  <c r="AD2397" i="3"/>
  <c r="AD2396" i="3"/>
  <c r="AD2395" i="3"/>
  <c r="AD2394" i="3"/>
  <c r="AD2393" i="3"/>
  <c r="AD2392" i="3"/>
  <c r="AD2391" i="3"/>
  <c r="AD2390" i="3"/>
  <c r="AD2389" i="3"/>
  <c r="AD2388" i="3"/>
  <c r="AD2387" i="3"/>
  <c r="AD2386" i="3"/>
  <c r="AD2385" i="3"/>
  <c r="AD2384" i="3"/>
  <c r="AD2383" i="3"/>
  <c r="AD2382" i="3"/>
  <c r="AD2381" i="3"/>
  <c r="AD2380" i="3"/>
  <c r="AD2379" i="3"/>
  <c r="AD2378" i="3"/>
  <c r="AD2377" i="3"/>
  <c r="AD2376" i="3"/>
  <c r="AD2375" i="3"/>
  <c r="AD2374" i="3"/>
  <c r="AD2373" i="3"/>
  <c r="AD2372" i="3"/>
  <c r="AD2371" i="3"/>
  <c r="AD2370" i="3"/>
  <c r="AD2369" i="3"/>
  <c r="AD2368" i="3"/>
  <c r="AD2367" i="3"/>
  <c r="AD2366" i="3"/>
  <c r="AD2365" i="3"/>
  <c r="AD2364" i="3"/>
  <c r="AD2363" i="3"/>
  <c r="AD2362" i="3"/>
  <c r="AD2361" i="3"/>
  <c r="AD2360" i="3"/>
  <c r="AD2359" i="3"/>
  <c r="AD2358" i="3"/>
  <c r="AD2357" i="3"/>
  <c r="AD2356" i="3"/>
  <c r="AD2355" i="3"/>
  <c r="AD2354" i="3"/>
  <c r="AD2353" i="3"/>
  <c r="AD2352" i="3"/>
  <c r="AD2351" i="3"/>
  <c r="AD2350" i="3"/>
  <c r="AD2349" i="3"/>
  <c r="AD2348" i="3"/>
  <c r="AD2347" i="3"/>
  <c r="AD2346" i="3"/>
  <c r="AD2345" i="3"/>
  <c r="AD2344" i="3"/>
  <c r="AD2343" i="3"/>
  <c r="AD2342" i="3"/>
  <c r="AD2341" i="3"/>
  <c r="AD2340" i="3"/>
  <c r="AD2339" i="3"/>
  <c r="AD2338" i="3"/>
  <c r="AD2337" i="3"/>
  <c r="AD2336" i="3"/>
  <c r="AD2335" i="3"/>
  <c r="AD2334" i="3"/>
  <c r="AD2333" i="3"/>
  <c r="AD2332" i="3"/>
  <c r="AD2331" i="3"/>
  <c r="AD2330" i="3"/>
  <c r="AD2329" i="3"/>
  <c r="AD2328" i="3"/>
  <c r="AD2327" i="3"/>
  <c r="AD2326" i="3"/>
  <c r="AD2325" i="3"/>
  <c r="AD2324" i="3"/>
  <c r="AD2323" i="3"/>
  <c r="AD2322" i="3"/>
  <c r="AD2321" i="3"/>
  <c r="AD2320" i="3"/>
  <c r="AD2319" i="3"/>
  <c r="AD2318" i="3"/>
  <c r="AD2317" i="3"/>
  <c r="AD2316" i="3"/>
  <c r="AD2315" i="3"/>
  <c r="AD2314" i="3"/>
  <c r="AD2313" i="3"/>
  <c r="AD2312" i="3"/>
  <c r="AD2311" i="3"/>
  <c r="AD2310" i="3"/>
  <c r="AD2309" i="3"/>
  <c r="AD2308" i="3"/>
  <c r="AD2307" i="3"/>
  <c r="AD2306" i="3"/>
  <c r="AD2305" i="3"/>
  <c r="AD2304" i="3"/>
  <c r="AD2303" i="3"/>
  <c r="AD2302" i="3"/>
  <c r="AD2301" i="3"/>
  <c r="AD2300" i="3"/>
  <c r="AD2299" i="3"/>
  <c r="AD2298" i="3"/>
  <c r="AD2297" i="3"/>
  <c r="AD2296" i="3"/>
  <c r="AD2295" i="3"/>
  <c r="AD2294" i="3"/>
  <c r="AD2293" i="3"/>
  <c r="AD2292" i="3"/>
  <c r="AD2291" i="3"/>
  <c r="AD2290" i="3"/>
  <c r="AD2289" i="3"/>
  <c r="AD2288" i="3"/>
  <c r="AD2287" i="3"/>
  <c r="AD2286" i="3"/>
  <c r="AD2285" i="3"/>
  <c r="AD2284" i="3"/>
  <c r="AD2283" i="3"/>
  <c r="AD2282" i="3"/>
  <c r="AD2281" i="3"/>
  <c r="AD2280" i="3"/>
  <c r="AD2279" i="3"/>
  <c r="AD2278" i="3"/>
  <c r="AD2277" i="3"/>
  <c r="AD2276" i="3"/>
  <c r="AD2275" i="3"/>
  <c r="AD2274" i="3"/>
  <c r="AD2273" i="3"/>
  <c r="AD2272" i="3"/>
  <c r="AD2271" i="3"/>
  <c r="AD2270" i="3"/>
  <c r="AD2269" i="3"/>
  <c r="AD2268" i="3"/>
  <c r="AD2267" i="3"/>
  <c r="AD2266" i="3"/>
  <c r="AD2265" i="3"/>
  <c r="AD2264" i="3"/>
  <c r="AD2263" i="3"/>
  <c r="AD2262" i="3"/>
  <c r="AD2261" i="3"/>
  <c r="AD2260" i="3"/>
  <c r="AD2259" i="3"/>
  <c r="AD2258" i="3"/>
  <c r="AD2257" i="3"/>
  <c r="AD2256" i="3"/>
  <c r="AD2255" i="3"/>
  <c r="AD2254" i="3"/>
  <c r="AD2253" i="3"/>
  <c r="AD2252" i="3"/>
  <c r="AD2251" i="3"/>
  <c r="AD2250" i="3"/>
  <c r="AD2249" i="3"/>
  <c r="AD2248" i="3"/>
  <c r="AD2247" i="3"/>
  <c r="AD2246" i="3"/>
  <c r="AD2245" i="3"/>
  <c r="AD2244" i="3"/>
  <c r="AD2243" i="3"/>
  <c r="AD2242" i="3"/>
  <c r="AD2241" i="3"/>
  <c r="AD2240" i="3"/>
  <c r="AD2239" i="3"/>
  <c r="AD2238" i="3"/>
  <c r="AD2237" i="3"/>
  <c r="AD2236" i="3"/>
  <c r="AD2235" i="3"/>
  <c r="AD2234" i="3"/>
  <c r="AD2233" i="3"/>
  <c r="AD2232" i="3"/>
  <c r="AD2231" i="3"/>
  <c r="AD2230" i="3"/>
  <c r="AD2229" i="3"/>
  <c r="AD2228" i="3"/>
  <c r="AD2227" i="3"/>
  <c r="AD2226" i="3"/>
  <c r="AD2225" i="3"/>
  <c r="AD2224" i="3"/>
  <c r="AD2223" i="3"/>
  <c r="AD2222" i="3"/>
  <c r="AD2221" i="3"/>
  <c r="AD2220" i="3"/>
  <c r="AD2219" i="3"/>
  <c r="AD2218" i="3"/>
  <c r="AD2217" i="3"/>
  <c r="AD2216" i="3"/>
  <c r="AD2215" i="3"/>
  <c r="AD2214" i="3"/>
  <c r="AD2213" i="3"/>
  <c r="AD2212" i="3"/>
  <c r="AD2211" i="3"/>
  <c r="AD2210" i="3"/>
  <c r="AD2209" i="3"/>
  <c r="AD2208" i="3"/>
  <c r="AD2207" i="3"/>
  <c r="AD2206" i="3"/>
  <c r="AD2205" i="3"/>
  <c r="AD2204" i="3"/>
  <c r="AD2203" i="3"/>
  <c r="AD2202" i="3"/>
  <c r="AD2201" i="3"/>
  <c r="AD2200" i="3"/>
  <c r="AD2199" i="3"/>
  <c r="AD2198" i="3"/>
  <c r="AD2197" i="3"/>
  <c r="AD2196" i="3"/>
  <c r="AD2195" i="3"/>
  <c r="AD2194" i="3"/>
  <c r="AD2193" i="3"/>
  <c r="AD2192" i="3"/>
  <c r="AD2191" i="3"/>
  <c r="AD2190" i="3"/>
  <c r="AD2189" i="3"/>
  <c r="AD2188" i="3"/>
  <c r="AD2187" i="3"/>
  <c r="AD2186" i="3"/>
  <c r="AD2185" i="3"/>
  <c r="AD2184" i="3"/>
  <c r="AD2183" i="3"/>
  <c r="AD2182" i="3"/>
  <c r="AD2181" i="3"/>
  <c r="AD2180" i="3"/>
  <c r="AD2179" i="3"/>
  <c r="AD2178" i="3"/>
  <c r="AD2177" i="3"/>
  <c r="AD2176" i="3"/>
  <c r="AD2175" i="3"/>
  <c r="AD2174" i="3"/>
  <c r="AD2173" i="3"/>
  <c r="AD2172" i="3"/>
  <c r="AD2171" i="3"/>
  <c r="AD2170" i="3"/>
  <c r="AD2169" i="3"/>
  <c r="AD2168" i="3"/>
  <c r="AD2167" i="3"/>
  <c r="AD2166" i="3"/>
  <c r="AD2165" i="3"/>
  <c r="AD2164" i="3"/>
  <c r="AD2163" i="3"/>
  <c r="AD2162" i="3"/>
  <c r="AD2161" i="3"/>
  <c r="AD2160" i="3"/>
  <c r="AD2159" i="3"/>
  <c r="AD2158" i="3"/>
  <c r="AD2157" i="3"/>
  <c r="AD2156" i="3"/>
  <c r="AD2155" i="3"/>
  <c r="AD2154" i="3"/>
  <c r="AD2153" i="3"/>
  <c r="AD2152" i="3"/>
  <c r="AD2151" i="3"/>
  <c r="AD2150" i="3"/>
  <c r="AD2149" i="3"/>
  <c r="AD2148" i="3"/>
  <c r="AD2147" i="3"/>
  <c r="AD2146" i="3"/>
  <c r="AD2145" i="3"/>
  <c r="AD2144" i="3"/>
  <c r="AD2143" i="3"/>
  <c r="AD2142" i="3"/>
  <c r="AD2141" i="3"/>
  <c r="AD2140" i="3"/>
  <c r="AD2139" i="3"/>
  <c r="AD2138" i="3"/>
  <c r="AD2137" i="3"/>
  <c r="AD2136" i="3"/>
  <c r="AD2135" i="3"/>
  <c r="AD2134" i="3"/>
  <c r="AD2133" i="3"/>
  <c r="AD2132" i="3"/>
  <c r="AD2131" i="3"/>
  <c r="AD2130" i="3"/>
  <c r="AD2129" i="3"/>
  <c r="AD2128" i="3"/>
  <c r="AD2127" i="3"/>
  <c r="AD2126" i="3"/>
  <c r="AD2125" i="3"/>
  <c r="AD2124" i="3"/>
  <c r="AD2123" i="3"/>
  <c r="AD2122" i="3"/>
  <c r="AD2121" i="3"/>
  <c r="AD2120" i="3"/>
  <c r="AD2119" i="3"/>
  <c r="AD2118" i="3"/>
  <c r="AD2117" i="3"/>
  <c r="AD2116" i="3"/>
  <c r="AD2115" i="3"/>
  <c r="AD2114" i="3"/>
  <c r="AD2113" i="3"/>
  <c r="AD2112" i="3"/>
  <c r="AD2111" i="3"/>
  <c r="AD2110" i="3"/>
  <c r="AD2109" i="3"/>
  <c r="AD2108" i="3"/>
  <c r="AD2107" i="3"/>
  <c r="AD2106" i="3"/>
  <c r="AD2105" i="3"/>
  <c r="AD2104" i="3"/>
  <c r="AD2103" i="3"/>
  <c r="AD2102" i="3"/>
  <c r="AD2101" i="3"/>
  <c r="AD2100" i="3"/>
  <c r="AD2099" i="3"/>
  <c r="AD2098" i="3"/>
  <c r="AD2097" i="3"/>
  <c r="AD2096" i="3"/>
  <c r="AD2095" i="3"/>
  <c r="AD2094" i="3"/>
  <c r="AD2093" i="3"/>
  <c r="AD2092" i="3"/>
  <c r="AD2091" i="3"/>
  <c r="AD2090" i="3"/>
  <c r="AD2089" i="3"/>
  <c r="AD2088" i="3"/>
  <c r="AD2087" i="3"/>
  <c r="AD2086" i="3"/>
  <c r="AD2085" i="3"/>
  <c r="AD2084" i="3"/>
  <c r="AD2083" i="3"/>
  <c r="AD2082" i="3"/>
  <c r="AD2081" i="3"/>
  <c r="AD2080" i="3"/>
  <c r="AD2079" i="3"/>
  <c r="AD2078" i="3"/>
  <c r="AD2077" i="3"/>
  <c r="AD2076" i="3"/>
  <c r="AD2075" i="3"/>
  <c r="AD2074" i="3"/>
  <c r="AD2073" i="3"/>
  <c r="AD2072" i="3"/>
  <c r="AD2071" i="3"/>
  <c r="AD2070" i="3"/>
  <c r="AD2069" i="3"/>
  <c r="AD2068" i="3"/>
  <c r="AD2067" i="3"/>
  <c r="AD2066" i="3"/>
  <c r="AD2065" i="3"/>
  <c r="AD2064" i="3"/>
  <c r="AD2063" i="3"/>
  <c r="AD2062" i="3"/>
  <c r="AD2061" i="3"/>
  <c r="AD2060" i="3"/>
  <c r="AD2059" i="3"/>
  <c r="AD2058" i="3"/>
  <c r="AD2057" i="3"/>
  <c r="AD2056" i="3"/>
  <c r="AD2055" i="3"/>
  <c r="AD2054" i="3"/>
  <c r="AD2053" i="3"/>
  <c r="AD2052" i="3"/>
  <c r="AD2051" i="3"/>
  <c r="AD2050" i="3"/>
  <c r="AD2049" i="3"/>
  <c r="AD2048" i="3"/>
  <c r="AD2047" i="3"/>
  <c r="AD2046" i="3"/>
  <c r="AD2045" i="3"/>
  <c r="AD2044" i="3"/>
  <c r="AD2043" i="3"/>
  <c r="AD2042" i="3"/>
  <c r="AD2041" i="3"/>
  <c r="AD2040" i="3"/>
  <c r="AD2039" i="3"/>
  <c r="AD2038" i="3"/>
  <c r="AD2037" i="3"/>
  <c r="AD2036" i="3"/>
  <c r="AD2035" i="3"/>
  <c r="AD2034" i="3"/>
  <c r="AD2033" i="3"/>
  <c r="AD2032" i="3"/>
  <c r="AD2031" i="3"/>
  <c r="AD2030" i="3"/>
  <c r="AD2029" i="3"/>
  <c r="AD2028" i="3"/>
  <c r="AD2027" i="3"/>
  <c r="AD2026" i="3"/>
  <c r="AD2025" i="3"/>
  <c r="AD2024" i="3"/>
  <c r="AD2023" i="3"/>
  <c r="AD2022" i="3"/>
  <c r="AD2021" i="3"/>
  <c r="AD2020" i="3"/>
  <c r="AD2019" i="3"/>
  <c r="AD2018" i="3"/>
  <c r="AD2017" i="3"/>
  <c r="AD2016" i="3"/>
  <c r="AD2015" i="3"/>
  <c r="AD2014" i="3"/>
  <c r="AD2013" i="3"/>
  <c r="AD2012" i="3"/>
  <c r="AD2011" i="3"/>
  <c r="AD2010" i="3"/>
  <c r="AD2009" i="3"/>
  <c r="AD2008" i="3"/>
  <c r="AD2007" i="3"/>
  <c r="AD2006" i="3"/>
  <c r="AD2005" i="3"/>
  <c r="AD2004" i="3"/>
  <c r="AD2003" i="3"/>
  <c r="AD2002" i="3"/>
  <c r="AD2001" i="3"/>
  <c r="AD2000" i="3"/>
  <c r="AD1999" i="3"/>
  <c r="AD1998" i="3"/>
  <c r="AD1997" i="3"/>
  <c r="AD1996" i="3"/>
  <c r="AD1995" i="3"/>
  <c r="AD1994" i="3"/>
  <c r="AD1993" i="3"/>
  <c r="AD1992" i="3"/>
  <c r="AD1991" i="3"/>
  <c r="AD1990" i="3"/>
  <c r="AD1989" i="3"/>
  <c r="AD1988" i="3"/>
  <c r="AD1987" i="3"/>
  <c r="AD1986" i="3"/>
  <c r="AD1985" i="3"/>
  <c r="AD1984" i="3"/>
  <c r="AD1983" i="3"/>
  <c r="AD1982" i="3"/>
  <c r="AD1981" i="3"/>
  <c r="AD1980" i="3"/>
  <c r="AD1979" i="3"/>
  <c r="AD1978" i="3"/>
  <c r="AD1977" i="3"/>
  <c r="AD1976" i="3"/>
  <c r="AD1975" i="3"/>
  <c r="AD1974" i="3"/>
  <c r="AD1973" i="3"/>
  <c r="AD1972" i="3"/>
  <c r="AD1971" i="3"/>
  <c r="AD1970" i="3"/>
  <c r="AD1969" i="3"/>
  <c r="AD1968" i="3"/>
  <c r="AD1967" i="3"/>
  <c r="AD1966" i="3"/>
  <c r="AD1965" i="3"/>
  <c r="AD1964" i="3"/>
  <c r="AD1963" i="3"/>
  <c r="AD1962" i="3"/>
  <c r="AD1961" i="3"/>
  <c r="AD1960" i="3"/>
  <c r="AD1959" i="3"/>
  <c r="AD1958" i="3"/>
  <c r="AD1957" i="3"/>
  <c r="AD1956" i="3"/>
  <c r="AD1955" i="3"/>
  <c r="AD1954" i="3"/>
  <c r="AD1953" i="3"/>
  <c r="AD1952" i="3"/>
  <c r="AD1951" i="3"/>
  <c r="AD1950" i="3"/>
  <c r="AD1949" i="3"/>
  <c r="AD1948" i="3"/>
  <c r="AD1947" i="3"/>
  <c r="AD1946" i="3"/>
  <c r="AD1945" i="3"/>
  <c r="AD1944" i="3"/>
  <c r="AD1943" i="3"/>
  <c r="AD1942" i="3"/>
  <c r="AD1941" i="3"/>
  <c r="AD1940" i="3"/>
  <c r="AD1939" i="3"/>
  <c r="AD1938" i="3"/>
  <c r="AD1937" i="3"/>
  <c r="AD1936" i="3"/>
  <c r="AD1935" i="3"/>
  <c r="AD1934" i="3"/>
  <c r="AD1933" i="3"/>
  <c r="AD1932" i="3"/>
  <c r="AD1931" i="3"/>
  <c r="AD1930" i="3"/>
  <c r="AD1929" i="3"/>
  <c r="AD1928" i="3"/>
  <c r="AD1927" i="3"/>
  <c r="AD1926" i="3"/>
  <c r="AD1925" i="3"/>
  <c r="AD1924" i="3"/>
  <c r="AD1923" i="3"/>
  <c r="AD1922" i="3"/>
  <c r="AD1921" i="3"/>
  <c r="AD1920" i="3"/>
  <c r="AD1919" i="3"/>
  <c r="AD1918" i="3"/>
  <c r="AD1917" i="3"/>
  <c r="AD1916" i="3"/>
  <c r="AD1915" i="3"/>
  <c r="AD1914" i="3"/>
  <c r="AD1913" i="3"/>
  <c r="AD1912" i="3"/>
  <c r="AD1911" i="3"/>
  <c r="AD1910" i="3"/>
  <c r="AD1909" i="3"/>
  <c r="AD1908" i="3"/>
  <c r="AD1907" i="3"/>
  <c r="AD1906" i="3"/>
  <c r="AD1905" i="3"/>
  <c r="AD1904" i="3"/>
  <c r="AD1903" i="3"/>
  <c r="AD1902" i="3"/>
  <c r="AD1901" i="3"/>
  <c r="AD1900" i="3"/>
  <c r="AD1899" i="3"/>
  <c r="AD1898" i="3"/>
  <c r="AD1897" i="3"/>
  <c r="AD1896" i="3"/>
  <c r="AD1895" i="3"/>
  <c r="AD1894" i="3"/>
  <c r="AD1893" i="3"/>
  <c r="AD1892" i="3"/>
  <c r="AD1891" i="3"/>
  <c r="AD1890" i="3"/>
  <c r="AD1889" i="3"/>
  <c r="AD1888" i="3"/>
  <c r="AD1887" i="3"/>
  <c r="AD1886" i="3"/>
  <c r="AD1885" i="3"/>
  <c r="AD1884" i="3"/>
  <c r="AD1883" i="3"/>
  <c r="AD1882" i="3"/>
  <c r="AD1881" i="3"/>
  <c r="AD1880" i="3"/>
  <c r="AD1879" i="3"/>
  <c r="AD1878" i="3"/>
  <c r="AD1877" i="3"/>
  <c r="AD1876" i="3"/>
  <c r="AD1875" i="3"/>
  <c r="AD1874" i="3"/>
  <c r="AD1873" i="3"/>
  <c r="AD1872" i="3"/>
  <c r="AD1871" i="3"/>
  <c r="AD1870" i="3"/>
  <c r="AD1869" i="3"/>
  <c r="AD1868" i="3"/>
  <c r="AD1867" i="3"/>
  <c r="AD1866" i="3"/>
  <c r="AD1865" i="3"/>
  <c r="AD1864" i="3"/>
  <c r="AD1863" i="3"/>
  <c r="AD1862" i="3"/>
  <c r="AD1861" i="3"/>
  <c r="AD1860" i="3"/>
  <c r="AD1859" i="3"/>
  <c r="AD1858" i="3"/>
  <c r="AD1857" i="3"/>
  <c r="AD1856" i="3"/>
  <c r="AD1855" i="3"/>
  <c r="AD1854" i="3"/>
  <c r="AD1853" i="3"/>
  <c r="AD1852" i="3"/>
  <c r="AD1851" i="3"/>
  <c r="AD1850" i="3"/>
  <c r="AD1849" i="3"/>
  <c r="AD1848" i="3"/>
  <c r="AD1847" i="3"/>
  <c r="AD1846" i="3"/>
  <c r="AD1845" i="3"/>
  <c r="AD1844" i="3"/>
  <c r="AD1843" i="3"/>
  <c r="AD1842" i="3"/>
  <c r="AD1841" i="3"/>
  <c r="AD1840" i="3"/>
  <c r="AD1839" i="3"/>
  <c r="AD1838" i="3"/>
  <c r="AD1837" i="3"/>
  <c r="AD1836" i="3"/>
  <c r="AD1835" i="3"/>
  <c r="AD1834" i="3"/>
  <c r="AD1833" i="3"/>
  <c r="AD1832" i="3"/>
  <c r="AD1831" i="3"/>
  <c r="AD1830" i="3"/>
  <c r="AD1829" i="3"/>
  <c r="AD1828" i="3"/>
  <c r="AD1827" i="3"/>
  <c r="AD1826" i="3"/>
  <c r="AD1825" i="3"/>
  <c r="AD1824" i="3"/>
  <c r="AD1823" i="3"/>
  <c r="AD1822" i="3"/>
  <c r="AD1821" i="3"/>
  <c r="AD1820" i="3"/>
  <c r="AD1819" i="3"/>
  <c r="AD1818" i="3"/>
  <c r="AD1817" i="3"/>
  <c r="AD1816" i="3"/>
  <c r="AD1815" i="3"/>
  <c r="AD1814" i="3"/>
  <c r="AD1813" i="3"/>
  <c r="AD1812" i="3"/>
  <c r="AD1811" i="3"/>
  <c r="AD1810" i="3"/>
  <c r="AD1809" i="3"/>
  <c r="AD1808" i="3"/>
  <c r="AD1807" i="3"/>
  <c r="AD1806" i="3"/>
  <c r="AD1805" i="3"/>
  <c r="AD1804" i="3"/>
  <c r="AD1803" i="3"/>
  <c r="AD1802" i="3"/>
  <c r="AD1801" i="3"/>
  <c r="AD1800" i="3"/>
  <c r="AD1799" i="3"/>
  <c r="AD1798" i="3"/>
  <c r="AD1797" i="3"/>
  <c r="AD1796" i="3"/>
  <c r="AD1795" i="3"/>
  <c r="AD1794" i="3"/>
  <c r="AD1793" i="3"/>
  <c r="AD1792" i="3"/>
  <c r="AD1791" i="3"/>
  <c r="AD1790" i="3"/>
  <c r="AD1789" i="3"/>
  <c r="AD1788" i="3"/>
  <c r="AD1787" i="3"/>
  <c r="AD1786" i="3"/>
  <c r="AD1785" i="3"/>
  <c r="AD1784" i="3"/>
  <c r="AD1783" i="3"/>
  <c r="AD1782" i="3"/>
  <c r="AD1781" i="3"/>
  <c r="AD1780" i="3"/>
  <c r="AD1779" i="3"/>
  <c r="AD1778" i="3"/>
  <c r="AD1777" i="3"/>
  <c r="AD1776" i="3"/>
  <c r="AD1775" i="3"/>
  <c r="AD1774" i="3"/>
  <c r="AD1773" i="3"/>
  <c r="AD1772" i="3"/>
  <c r="AD1771" i="3"/>
  <c r="AD1770" i="3"/>
  <c r="AD1769" i="3"/>
  <c r="AD1768" i="3"/>
  <c r="AD1767" i="3"/>
  <c r="AD1766" i="3"/>
  <c r="AD1765" i="3"/>
  <c r="AD1764" i="3"/>
  <c r="AD1763" i="3"/>
  <c r="AD1762" i="3"/>
  <c r="AD1761" i="3"/>
  <c r="AD1760" i="3"/>
  <c r="AD1759" i="3"/>
  <c r="AD1758" i="3"/>
  <c r="AD1757" i="3"/>
  <c r="AD1756" i="3"/>
  <c r="AD1755" i="3"/>
  <c r="AD1754" i="3"/>
  <c r="AD1753" i="3"/>
  <c r="AD1752" i="3"/>
  <c r="AD1751" i="3"/>
  <c r="AD1750" i="3"/>
  <c r="AD1749" i="3"/>
  <c r="AD1748" i="3"/>
  <c r="AD1747" i="3"/>
  <c r="AD1746" i="3"/>
  <c r="AD1745" i="3"/>
  <c r="AD1744" i="3"/>
  <c r="AD1743" i="3"/>
  <c r="AD1742" i="3"/>
  <c r="AD1741" i="3"/>
  <c r="AD1740" i="3"/>
  <c r="AD1739" i="3"/>
  <c r="AD1738" i="3"/>
  <c r="AD1737" i="3"/>
  <c r="AD1736" i="3"/>
  <c r="AD1735" i="3"/>
  <c r="AD1734" i="3"/>
  <c r="AD1733" i="3"/>
  <c r="AD1732" i="3"/>
  <c r="AD1731" i="3"/>
  <c r="AD1730" i="3"/>
  <c r="AD1729" i="3"/>
  <c r="AD1728" i="3"/>
  <c r="AD1727" i="3"/>
  <c r="AD1726" i="3"/>
  <c r="AD1725" i="3"/>
  <c r="AD1724" i="3"/>
  <c r="AD1723" i="3"/>
  <c r="AD1722" i="3"/>
  <c r="AD1721" i="3"/>
  <c r="AD1720" i="3"/>
  <c r="AD1719" i="3"/>
  <c r="AD1718" i="3"/>
  <c r="AD1717" i="3"/>
  <c r="AD1716" i="3"/>
  <c r="AD1715" i="3"/>
  <c r="AD1714" i="3"/>
  <c r="AD1713" i="3"/>
  <c r="AD1712" i="3"/>
  <c r="AD1711" i="3"/>
  <c r="AD1710" i="3"/>
  <c r="AD1709" i="3"/>
  <c r="AD1708" i="3"/>
  <c r="AD1707" i="3"/>
  <c r="AD1706" i="3"/>
  <c r="AD1705" i="3"/>
  <c r="AD1704" i="3"/>
  <c r="AD1703" i="3"/>
  <c r="AD1702" i="3"/>
  <c r="AD1701" i="3"/>
  <c r="AD1700" i="3"/>
  <c r="AD1699" i="3"/>
  <c r="AD1698" i="3"/>
  <c r="AD1697" i="3"/>
  <c r="AD1696" i="3"/>
  <c r="AD1695" i="3"/>
  <c r="AD1694" i="3"/>
  <c r="AD1693" i="3"/>
  <c r="AD1692" i="3"/>
  <c r="AD1691" i="3"/>
  <c r="AD1690" i="3"/>
  <c r="AD1689" i="3"/>
  <c r="AD1688" i="3"/>
  <c r="AD1687" i="3"/>
  <c r="AD1686" i="3"/>
  <c r="AD1685" i="3"/>
  <c r="AD1684" i="3"/>
  <c r="AD1683" i="3"/>
  <c r="AD1682" i="3"/>
  <c r="AD1681" i="3"/>
  <c r="AD1680" i="3"/>
  <c r="AD1679" i="3"/>
  <c r="AD1678" i="3"/>
  <c r="AD1677" i="3"/>
  <c r="AD1676" i="3"/>
  <c r="AD1675" i="3"/>
  <c r="AD1674" i="3"/>
  <c r="AD1673" i="3"/>
  <c r="AD1672" i="3"/>
  <c r="AD1671" i="3"/>
  <c r="AD1670" i="3"/>
  <c r="AD1669" i="3"/>
  <c r="AD1668" i="3"/>
  <c r="AD1667" i="3"/>
  <c r="AD1666" i="3"/>
  <c r="AD1665" i="3"/>
  <c r="AD1664" i="3"/>
  <c r="AD1663" i="3"/>
  <c r="AD1662" i="3"/>
  <c r="AD1661" i="3"/>
  <c r="AD1660" i="3"/>
  <c r="AD1659" i="3"/>
  <c r="AD1658" i="3"/>
  <c r="AD1657" i="3"/>
  <c r="AD1656" i="3"/>
  <c r="AD1655" i="3"/>
  <c r="AD1654" i="3"/>
  <c r="AD1653" i="3"/>
  <c r="AD1652" i="3"/>
  <c r="AD1651" i="3"/>
  <c r="AD1650" i="3"/>
  <c r="AD1649" i="3"/>
  <c r="AD1648" i="3"/>
  <c r="AD1647" i="3"/>
  <c r="AD1646" i="3"/>
  <c r="AD1645" i="3"/>
  <c r="AD1644" i="3"/>
  <c r="AD1643" i="3"/>
  <c r="AD1642" i="3"/>
  <c r="AD1641" i="3"/>
  <c r="AD1640" i="3"/>
  <c r="AD1639" i="3"/>
  <c r="AD1638" i="3"/>
  <c r="AD1637" i="3"/>
  <c r="AD1636" i="3"/>
  <c r="AD1635" i="3"/>
  <c r="AD1634" i="3"/>
  <c r="AD1633" i="3"/>
  <c r="AD1632" i="3"/>
  <c r="AD1631" i="3"/>
  <c r="AD1630" i="3"/>
  <c r="AD1629" i="3"/>
  <c r="AD1628" i="3"/>
  <c r="AD1627" i="3"/>
  <c r="AD1626" i="3"/>
  <c r="AD1625" i="3"/>
  <c r="AD1624" i="3"/>
  <c r="AD1623" i="3"/>
  <c r="AD1622" i="3"/>
  <c r="AD1621" i="3"/>
  <c r="AD1620" i="3"/>
  <c r="AD1619" i="3"/>
  <c r="AD1618" i="3"/>
  <c r="AD1617" i="3"/>
  <c r="AD1616" i="3"/>
  <c r="AD1615" i="3"/>
  <c r="AD1614" i="3"/>
  <c r="AD1613" i="3"/>
  <c r="AD1612" i="3"/>
  <c r="AD1611" i="3"/>
  <c r="AD1610" i="3"/>
  <c r="AD1609" i="3"/>
  <c r="AD1608" i="3"/>
  <c r="AD1607" i="3"/>
  <c r="AD1606" i="3"/>
  <c r="AD1605" i="3"/>
  <c r="AD1604" i="3"/>
  <c r="AD1603" i="3"/>
  <c r="AD1602" i="3"/>
  <c r="AD1601" i="3"/>
  <c r="AD1600" i="3"/>
  <c r="AD1599" i="3"/>
  <c r="AD1598" i="3"/>
  <c r="AD1597" i="3"/>
  <c r="AD1596" i="3"/>
  <c r="AD1595" i="3"/>
  <c r="AD1594" i="3"/>
  <c r="AD1593" i="3"/>
  <c r="AD1592" i="3"/>
  <c r="AD1591" i="3"/>
  <c r="AD1590" i="3"/>
  <c r="AD1589" i="3"/>
  <c r="AD1588" i="3"/>
  <c r="AD1587" i="3"/>
  <c r="AD1586" i="3"/>
  <c r="AD1585" i="3"/>
  <c r="AD1584" i="3"/>
  <c r="AD1583" i="3"/>
  <c r="AD1582" i="3"/>
  <c r="AD1581" i="3"/>
  <c r="AD1580" i="3"/>
  <c r="AD1579" i="3"/>
  <c r="AD1578" i="3"/>
  <c r="AD1577" i="3"/>
  <c r="AD1576" i="3"/>
  <c r="AD1575" i="3"/>
  <c r="AD1574" i="3"/>
  <c r="AD1573" i="3"/>
  <c r="AD1572" i="3"/>
  <c r="AD1571" i="3"/>
  <c r="AD1570" i="3"/>
  <c r="AD1569" i="3"/>
  <c r="AD1568" i="3"/>
  <c r="AD1567" i="3"/>
  <c r="AD1566" i="3"/>
  <c r="AD1565" i="3"/>
  <c r="AD1564" i="3"/>
  <c r="AD1563" i="3"/>
  <c r="AD1562" i="3"/>
  <c r="AD1561" i="3"/>
  <c r="AD1560" i="3"/>
  <c r="AD1559" i="3"/>
  <c r="AD1558" i="3"/>
  <c r="AD1557" i="3"/>
  <c r="AD1556" i="3"/>
  <c r="AD1555" i="3"/>
  <c r="AD1554" i="3"/>
  <c r="AD1553" i="3"/>
  <c r="AD1552" i="3"/>
  <c r="AD1551" i="3"/>
  <c r="AD1550" i="3"/>
  <c r="AD1549" i="3"/>
  <c r="AD1548" i="3"/>
  <c r="AD1547" i="3"/>
  <c r="AD1546" i="3"/>
  <c r="AD1545" i="3"/>
  <c r="AD1544" i="3"/>
  <c r="AD1543" i="3"/>
  <c r="AD1542" i="3"/>
  <c r="AD1541" i="3"/>
  <c r="AD1540" i="3"/>
  <c r="AD1539" i="3"/>
  <c r="AD1538" i="3"/>
  <c r="AD1537" i="3"/>
  <c r="AD1536" i="3"/>
  <c r="AD1535" i="3"/>
  <c r="AD1534" i="3"/>
  <c r="AD1533" i="3"/>
  <c r="AD1532" i="3"/>
  <c r="AD1531" i="3"/>
  <c r="AD1530" i="3"/>
  <c r="AD1529" i="3"/>
  <c r="AD1528" i="3"/>
  <c r="AD1527" i="3"/>
  <c r="AD1526" i="3"/>
  <c r="AD1525" i="3"/>
  <c r="AD1524" i="3"/>
  <c r="AD1523" i="3"/>
  <c r="AD1522" i="3"/>
  <c r="AD1521" i="3"/>
  <c r="AD1520" i="3"/>
  <c r="AD1519" i="3"/>
  <c r="AD1518" i="3"/>
  <c r="AD1517" i="3"/>
  <c r="AD1516" i="3"/>
  <c r="AD1515" i="3"/>
  <c r="AD1514" i="3"/>
  <c r="AD1513" i="3"/>
  <c r="AD1512" i="3"/>
  <c r="AD1511" i="3"/>
  <c r="AD1510" i="3"/>
  <c r="AD1509" i="3"/>
  <c r="AD1508" i="3"/>
  <c r="AD1507" i="3"/>
  <c r="AD1506" i="3"/>
  <c r="AD1505" i="3"/>
  <c r="AD1504" i="3"/>
  <c r="AD1503" i="3"/>
  <c r="AD1502" i="3"/>
  <c r="AD1501" i="3"/>
  <c r="AD1500" i="3"/>
  <c r="AD1499" i="3"/>
  <c r="AD1498" i="3"/>
  <c r="AD1497" i="3"/>
  <c r="AD1496" i="3"/>
  <c r="AD1495" i="3"/>
  <c r="AD1494" i="3"/>
  <c r="AD1493" i="3"/>
  <c r="AD1492" i="3"/>
  <c r="AD1491" i="3"/>
  <c r="AD1490" i="3"/>
  <c r="AD1489" i="3"/>
  <c r="AD1488" i="3"/>
  <c r="AD1487" i="3"/>
  <c r="AD1486" i="3"/>
  <c r="AD1485" i="3"/>
  <c r="AD1484" i="3"/>
  <c r="AD1483" i="3"/>
  <c r="AD1482" i="3"/>
  <c r="AD1481" i="3"/>
  <c r="AD1480" i="3"/>
  <c r="AD1479" i="3"/>
  <c r="AD1478" i="3"/>
  <c r="AD1477" i="3"/>
  <c r="AD1476" i="3"/>
  <c r="AD1475" i="3"/>
  <c r="AD1474" i="3"/>
  <c r="AD1473" i="3"/>
  <c r="AD1472" i="3"/>
  <c r="AD1471" i="3"/>
  <c r="AD1470" i="3"/>
  <c r="AD1469" i="3"/>
  <c r="AD1468" i="3"/>
  <c r="AD1467" i="3"/>
  <c r="AD1466" i="3"/>
  <c r="AD1465" i="3"/>
  <c r="AD1464" i="3"/>
  <c r="AD1463" i="3"/>
  <c r="AD1462" i="3"/>
  <c r="AD1461" i="3"/>
  <c r="AD1460" i="3"/>
  <c r="AD1459" i="3"/>
  <c r="AD1458" i="3"/>
  <c r="AD1457" i="3"/>
  <c r="AD1456" i="3"/>
  <c r="AD1455" i="3"/>
  <c r="AD1454" i="3"/>
  <c r="AD1453" i="3"/>
  <c r="AD1452" i="3"/>
  <c r="AD1451" i="3"/>
  <c r="AD1450" i="3"/>
  <c r="AD1449" i="3"/>
  <c r="AD1448" i="3"/>
  <c r="AD1447" i="3"/>
  <c r="AD1446" i="3"/>
  <c r="AD1445" i="3"/>
  <c r="AD1444" i="3"/>
  <c r="AD1443" i="3"/>
  <c r="AD1442" i="3"/>
  <c r="AD1441" i="3"/>
  <c r="AD1440" i="3"/>
  <c r="AD1439" i="3"/>
  <c r="AD1438" i="3"/>
  <c r="AD1437" i="3"/>
  <c r="AD1436" i="3"/>
  <c r="AD1435" i="3"/>
  <c r="AD1434" i="3"/>
  <c r="AD1433" i="3"/>
  <c r="AD1432" i="3"/>
  <c r="AD1431" i="3"/>
  <c r="AD1430" i="3"/>
  <c r="AD1429" i="3"/>
  <c r="AD1428" i="3"/>
  <c r="AD1427" i="3"/>
  <c r="AD1426" i="3"/>
  <c r="AD1425" i="3"/>
  <c r="AD1424" i="3"/>
  <c r="AD1423" i="3"/>
  <c r="AD1422" i="3"/>
  <c r="AD1421" i="3"/>
  <c r="AD1420" i="3"/>
  <c r="AD1419" i="3"/>
  <c r="AD1418" i="3"/>
  <c r="AD1417" i="3"/>
  <c r="AD1416" i="3"/>
  <c r="AD1415" i="3"/>
  <c r="AD1414" i="3"/>
  <c r="AD1413" i="3"/>
  <c r="AD1412" i="3"/>
  <c r="AD1411" i="3"/>
  <c r="AD1410" i="3"/>
  <c r="AD1409" i="3"/>
  <c r="AD1408" i="3"/>
  <c r="AD1407" i="3"/>
  <c r="AD1406" i="3"/>
  <c r="AD1405" i="3"/>
  <c r="AD1404" i="3"/>
  <c r="AD1403" i="3"/>
  <c r="AD1402" i="3"/>
  <c r="AD1401" i="3"/>
  <c r="AD1400" i="3"/>
  <c r="AD1399" i="3"/>
  <c r="AD1398" i="3"/>
  <c r="AD1397" i="3"/>
  <c r="AD1396" i="3"/>
  <c r="AD1395" i="3"/>
  <c r="AD1394" i="3"/>
  <c r="AD1393" i="3"/>
  <c r="AD1392" i="3"/>
  <c r="AD1391" i="3"/>
  <c r="AD1390" i="3"/>
  <c r="AD1389" i="3"/>
  <c r="AD1388" i="3"/>
  <c r="AD1387" i="3"/>
  <c r="AD1386" i="3"/>
  <c r="AD1385" i="3"/>
  <c r="AD1384" i="3"/>
  <c r="AD1383" i="3"/>
  <c r="AD1382" i="3"/>
  <c r="AD1381" i="3"/>
  <c r="AD1380" i="3"/>
  <c r="AD1379" i="3"/>
  <c r="AD1378" i="3"/>
  <c r="AD1377" i="3"/>
  <c r="AD1376" i="3"/>
  <c r="AD1375" i="3"/>
  <c r="AD1374" i="3"/>
  <c r="AD1373" i="3"/>
  <c r="AD1372" i="3"/>
  <c r="AD1371" i="3"/>
  <c r="AD1370" i="3"/>
  <c r="AD1369" i="3"/>
  <c r="AD1368" i="3"/>
  <c r="AD1367" i="3"/>
  <c r="AD1366" i="3"/>
  <c r="AD1365" i="3"/>
  <c r="AD1364" i="3"/>
  <c r="AD1363" i="3"/>
  <c r="AD1362" i="3"/>
  <c r="AD1361" i="3"/>
  <c r="AD1360" i="3"/>
  <c r="AD1359" i="3"/>
  <c r="AD1358" i="3"/>
  <c r="AD1357" i="3"/>
  <c r="AD1356" i="3"/>
  <c r="AD1355" i="3"/>
  <c r="AD1354" i="3"/>
  <c r="AD1353" i="3"/>
  <c r="AD1352" i="3"/>
  <c r="AD1351" i="3"/>
  <c r="AD1350" i="3"/>
  <c r="AD1349" i="3"/>
  <c r="AD1348" i="3"/>
  <c r="AD1347" i="3"/>
  <c r="AD1346" i="3"/>
  <c r="AD1345" i="3"/>
  <c r="AD1344" i="3"/>
  <c r="AD1343" i="3"/>
  <c r="AD1342" i="3"/>
  <c r="AD1341" i="3"/>
  <c r="AD1340" i="3"/>
  <c r="AD1339" i="3"/>
  <c r="AD1338" i="3"/>
  <c r="AD1337" i="3"/>
  <c r="AD1336" i="3"/>
  <c r="AD1335" i="3"/>
  <c r="AD1334" i="3"/>
  <c r="AD1333" i="3"/>
  <c r="AD1332" i="3"/>
  <c r="AD1331" i="3"/>
  <c r="AD1330" i="3"/>
  <c r="AD1329" i="3"/>
  <c r="AD1328" i="3"/>
  <c r="AD1327" i="3"/>
  <c r="AD1326" i="3"/>
  <c r="AD1325" i="3"/>
  <c r="AD1324" i="3"/>
  <c r="AD1323" i="3"/>
  <c r="AD1322" i="3"/>
  <c r="AD1321" i="3"/>
  <c r="AD1320" i="3"/>
  <c r="AD1319" i="3"/>
  <c r="AD1318" i="3"/>
  <c r="AD1317" i="3"/>
  <c r="AD1316" i="3"/>
  <c r="AD1315" i="3"/>
  <c r="AD1314" i="3"/>
  <c r="AD1313" i="3"/>
  <c r="AD1312" i="3"/>
  <c r="AD1311" i="3"/>
  <c r="AD1310" i="3"/>
  <c r="AD1309" i="3"/>
  <c r="AD1308" i="3"/>
  <c r="AD1307" i="3"/>
  <c r="AD1306" i="3"/>
  <c r="AD1305" i="3"/>
  <c r="AD1304" i="3"/>
  <c r="AD1303" i="3"/>
  <c r="AD1302" i="3"/>
  <c r="AD1301" i="3"/>
  <c r="AD1300" i="3"/>
  <c r="AD1299" i="3"/>
  <c r="AD1298" i="3"/>
  <c r="AD1297" i="3"/>
  <c r="AD1296" i="3"/>
  <c r="AD1295" i="3"/>
  <c r="AD1294" i="3"/>
  <c r="AD1293" i="3"/>
  <c r="AD1292" i="3"/>
  <c r="AD1291" i="3"/>
  <c r="AD1290" i="3"/>
  <c r="AD1289" i="3"/>
  <c r="AD1288" i="3"/>
  <c r="AD1287" i="3"/>
  <c r="AD1286" i="3"/>
  <c r="AD1285" i="3"/>
  <c r="AD1284" i="3"/>
  <c r="AD1283" i="3"/>
  <c r="AD1282" i="3"/>
  <c r="AD1281" i="3"/>
  <c r="AD1280" i="3"/>
  <c r="AD1279" i="3"/>
  <c r="AD1278" i="3"/>
  <c r="AD1277" i="3"/>
  <c r="AD1276" i="3"/>
  <c r="AD1275" i="3"/>
  <c r="AD1274" i="3"/>
  <c r="AD1273" i="3"/>
  <c r="AD1272" i="3"/>
  <c r="AD1271" i="3"/>
  <c r="AD1270" i="3"/>
  <c r="AD1269" i="3"/>
  <c r="AD1268" i="3"/>
  <c r="AD1267" i="3"/>
  <c r="AD1266" i="3"/>
  <c r="AD1265" i="3"/>
  <c r="AD1264" i="3"/>
  <c r="AD1263" i="3"/>
  <c r="AD1262" i="3"/>
  <c r="AD1261" i="3"/>
  <c r="AD1260" i="3"/>
  <c r="AD1259" i="3"/>
  <c r="AD1258" i="3"/>
  <c r="AD1257" i="3"/>
  <c r="AD1256" i="3"/>
  <c r="AD1255" i="3"/>
  <c r="AD1254" i="3"/>
  <c r="AD1253" i="3"/>
  <c r="AD1252" i="3"/>
  <c r="AD1251" i="3"/>
  <c r="AD1250" i="3"/>
  <c r="AD1249" i="3"/>
  <c r="AD1248" i="3"/>
  <c r="AD1247" i="3"/>
  <c r="AD1246" i="3"/>
  <c r="AD1245" i="3"/>
  <c r="AD1244" i="3"/>
  <c r="AD1243" i="3"/>
  <c r="AD1242" i="3"/>
  <c r="AD1241" i="3"/>
  <c r="AD1240" i="3"/>
  <c r="AD1239" i="3"/>
  <c r="AD1238" i="3"/>
  <c r="AD1237" i="3"/>
  <c r="AD1236" i="3"/>
  <c r="AD1235" i="3"/>
  <c r="AD1234" i="3"/>
  <c r="AD1233" i="3"/>
  <c r="AD1232" i="3"/>
  <c r="AD1231" i="3"/>
  <c r="AD1230" i="3"/>
  <c r="AD1229" i="3"/>
  <c r="AD1228" i="3"/>
  <c r="AD1227" i="3"/>
  <c r="AD1226" i="3"/>
  <c r="AD1225" i="3"/>
  <c r="AD1224" i="3"/>
  <c r="AD1223" i="3"/>
  <c r="AD1222" i="3"/>
  <c r="AD1221" i="3"/>
  <c r="AD1220" i="3"/>
  <c r="AD1219" i="3"/>
  <c r="AD1218" i="3"/>
  <c r="AD1217" i="3"/>
  <c r="AD1216" i="3"/>
  <c r="AD1215" i="3"/>
  <c r="AD1214" i="3"/>
  <c r="AD1213" i="3"/>
  <c r="AD1212" i="3"/>
  <c r="AD1211" i="3"/>
  <c r="AD1210" i="3"/>
  <c r="AD1209" i="3"/>
  <c r="AD1208" i="3"/>
  <c r="AD1207" i="3"/>
  <c r="AD1206" i="3"/>
  <c r="AD1205" i="3"/>
  <c r="AD1204" i="3"/>
  <c r="AD1203" i="3"/>
  <c r="AD1202" i="3"/>
  <c r="AD1201" i="3"/>
  <c r="AD1200" i="3"/>
  <c r="AD1199" i="3"/>
  <c r="AD1198" i="3"/>
  <c r="AD1197" i="3"/>
  <c r="AD1196" i="3"/>
  <c r="AD1195" i="3"/>
  <c r="AD1194" i="3"/>
  <c r="AD1193" i="3"/>
  <c r="AD1192" i="3"/>
  <c r="AD1191" i="3"/>
  <c r="AD1190" i="3"/>
  <c r="AD1189" i="3"/>
  <c r="AD1188" i="3"/>
  <c r="AD1187" i="3"/>
  <c r="AD1186" i="3"/>
  <c r="AD1185" i="3"/>
  <c r="AD1184" i="3"/>
  <c r="AD1183" i="3"/>
  <c r="AD1182" i="3"/>
  <c r="AD1181" i="3"/>
  <c r="AD1180" i="3"/>
  <c r="AD1179" i="3"/>
  <c r="AD1178" i="3"/>
  <c r="AD1177" i="3"/>
  <c r="AD1176" i="3"/>
  <c r="AD1175" i="3"/>
  <c r="AD1174" i="3"/>
  <c r="AD1173" i="3"/>
  <c r="AD1172" i="3"/>
  <c r="AD1171" i="3"/>
  <c r="AD1170" i="3"/>
  <c r="AD1169" i="3"/>
  <c r="AD1168" i="3"/>
  <c r="AD1167" i="3"/>
  <c r="AD1166" i="3"/>
  <c r="AD1165" i="3"/>
  <c r="AD1164" i="3"/>
  <c r="AD1163" i="3"/>
  <c r="AD1162" i="3"/>
  <c r="AD1161" i="3"/>
  <c r="AD1160" i="3"/>
  <c r="AD1159" i="3"/>
  <c r="AD1158" i="3"/>
  <c r="AD1157" i="3"/>
  <c r="AD1156" i="3"/>
  <c r="AD1155" i="3"/>
  <c r="AD1154" i="3"/>
  <c r="AD1153" i="3"/>
  <c r="AD1152" i="3"/>
  <c r="AD1151" i="3"/>
  <c r="AD1150" i="3"/>
  <c r="AD1149" i="3"/>
  <c r="AD1148" i="3"/>
  <c r="AD1147" i="3"/>
  <c r="AD1146" i="3"/>
  <c r="AD1145" i="3"/>
  <c r="AD1144" i="3"/>
  <c r="AD1143" i="3"/>
  <c r="AD1142" i="3"/>
  <c r="AD1141" i="3"/>
  <c r="AD1140" i="3"/>
  <c r="AD1139" i="3"/>
  <c r="AD1138" i="3"/>
  <c r="AD1137" i="3"/>
  <c r="AD1136" i="3"/>
  <c r="AD1135" i="3"/>
  <c r="AD1134" i="3"/>
  <c r="AD1133" i="3"/>
  <c r="AD1132" i="3"/>
  <c r="AD1131" i="3"/>
  <c r="AD1130" i="3"/>
  <c r="AD1129" i="3"/>
  <c r="AD1128" i="3"/>
  <c r="AD1127" i="3"/>
  <c r="AD1126" i="3"/>
  <c r="AD1125" i="3"/>
  <c r="AD1124" i="3"/>
  <c r="AD1123" i="3"/>
  <c r="AD1122" i="3"/>
  <c r="AD1121" i="3"/>
  <c r="AD1120" i="3"/>
  <c r="AD1119" i="3"/>
  <c r="AD1118" i="3"/>
  <c r="AD1117" i="3"/>
  <c r="AD1116" i="3"/>
  <c r="AD1115" i="3"/>
  <c r="AD1114" i="3"/>
  <c r="AD1113" i="3"/>
  <c r="AD1112" i="3"/>
  <c r="AD1111" i="3"/>
  <c r="H1111" i="3"/>
  <c r="AD1110" i="3"/>
  <c r="H1110" i="3"/>
  <c r="AD1109" i="3"/>
  <c r="H1109" i="3"/>
  <c r="AD1108" i="3"/>
  <c r="H1108" i="3"/>
  <c r="AD1107" i="3"/>
  <c r="H1107" i="3"/>
  <c r="AD1106" i="3"/>
  <c r="H1106" i="3"/>
  <c r="AD1105" i="3"/>
  <c r="H1105" i="3"/>
  <c r="AD1104" i="3"/>
  <c r="H1104" i="3"/>
  <c r="AD1103" i="3"/>
  <c r="H1103" i="3"/>
  <c r="AD1102" i="3"/>
  <c r="H1102" i="3"/>
  <c r="AD1101" i="3"/>
  <c r="H1101" i="3"/>
  <c r="AD1100" i="3"/>
  <c r="H1100" i="3"/>
  <c r="AD1099" i="3"/>
  <c r="H1099" i="3"/>
  <c r="AD1098" i="3"/>
  <c r="H1098" i="3"/>
  <c r="AD1097" i="3"/>
  <c r="H1097" i="3"/>
  <c r="AD1096" i="3"/>
  <c r="H1096" i="3"/>
  <c r="AD1095" i="3"/>
  <c r="H1095" i="3"/>
  <c r="AD1094" i="3"/>
  <c r="H1094" i="3"/>
  <c r="AD1093" i="3"/>
  <c r="H1093" i="3"/>
  <c r="AD1092" i="3"/>
  <c r="H1092" i="3"/>
  <c r="AD1091" i="3"/>
  <c r="H1091" i="3"/>
  <c r="AD1090" i="3"/>
  <c r="H1090" i="3"/>
  <c r="AD1089" i="3"/>
  <c r="H1089" i="3"/>
  <c r="AD1088" i="3"/>
  <c r="H1088" i="3"/>
  <c r="AD1087" i="3"/>
  <c r="H1087" i="3"/>
  <c r="AD1086" i="3"/>
  <c r="H1086" i="3"/>
  <c r="AD1085" i="3"/>
  <c r="H1085" i="3"/>
  <c r="AD1084" i="3"/>
  <c r="H1084" i="3"/>
  <c r="AD1083" i="3"/>
  <c r="H1083" i="3"/>
  <c r="AD1082" i="3"/>
  <c r="H1082" i="3"/>
  <c r="AD1081" i="3"/>
  <c r="H1081" i="3"/>
  <c r="AD1080" i="3"/>
  <c r="H1080" i="3"/>
  <c r="AD1079" i="3"/>
  <c r="H1079" i="3"/>
  <c r="AD1078" i="3"/>
  <c r="H1078" i="3"/>
  <c r="AD1077" i="3"/>
  <c r="H1077" i="3"/>
  <c r="AD1076" i="3"/>
  <c r="H1076" i="3"/>
  <c r="AD1075" i="3"/>
  <c r="H1075" i="3"/>
  <c r="AD1074" i="3"/>
  <c r="H1074" i="3"/>
  <c r="AD1073" i="3"/>
  <c r="H1073" i="3"/>
  <c r="AD1072" i="3"/>
  <c r="H1072" i="3"/>
  <c r="AD1071" i="3"/>
  <c r="H1071" i="3"/>
  <c r="AD1070" i="3"/>
  <c r="H1070" i="3"/>
  <c r="AD1069" i="3"/>
  <c r="H1069" i="3"/>
  <c r="AD1068" i="3"/>
  <c r="H1068" i="3"/>
  <c r="AD1067" i="3"/>
  <c r="H1067" i="3"/>
  <c r="AD1066" i="3"/>
  <c r="H1066" i="3"/>
  <c r="AD1065" i="3"/>
  <c r="H1065" i="3"/>
  <c r="AD1064" i="3"/>
  <c r="H1064" i="3"/>
  <c r="AD1063" i="3"/>
  <c r="H1063" i="3"/>
  <c r="AD1062" i="3"/>
  <c r="H1062" i="3"/>
  <c r="AD1061" i="3"/>
  <c r="H1061" i="3"/>
  <c r="AD1060" i="3"/>
  <c r="H1060" i="3"/>
  <c r="AD1059" i="3"/>
  <c r="H1059" i="3"/>
  <c r="AD1058" i="3"/>
  <c r="H1058" i="3"/>
  <c r="AD1057" i="3"/>
  <c r="H1057" i="3"/>
  <c r="AD1056" i="3"/>
  <c r="H1056" i="3"/>
  <c r="AD1055" i="3"/>
  <c r="H1055" i="3"/>
  <c r="AD1054" i="3"/>
  <c r="H1054" i="3"/>
  <c r="AD1053" i="3"/>
  <c r="H1053" i="3"/>
  <c r="AD1052" i="3"/>
  <c r="H1052" i="3"/>
  <c r="AD1051" i="3"/>
  <c r="H1051" i="3"/>
  <c r="AD1050" i="3"/>
  <c r="H1050" i="3"/>
  <c r="AD1049" i="3"/>
  <c r="H1049" i="3"/>
  <c r="AD1048" i="3"/>
  <c r="H1048" i="3"/>
  <c r="AD1047" i="3"/>
  <c r="H1047" i="3"/>
  <c r="AD1046" i="3"/>
  <c r="H1046" i="3"/>
  <c r="AD1045" i="3"/>
  <c r="H1045" i="3"/>
  <c r="AD1044" i="3"/>
  <c r="H1044" i="3"/>
  <c r="AD1043" i="3"/>
  <c r="H1043" i="3"/>
  <c r="AD1042" i="3"/>
  <c r="H1042" i="3"/>
  <c r="AD1041" i="3"/>
  <c r="H1041" i="3"/>
  <c r="AD1040" i="3"/>
  <c r="H1040" i="3"/>
  <c r="AD1039" i="3"/>
  <c r="H1039" i="3"/>
  <c r="AD1038" i="3"/>
  <c r="H1038" i="3"/>
  <c r="AD1037" i="3"/>
  <c r="H1037" i="3"/>
  <c r="AD1036" i="3"/>
  <c r="H1036" i="3"/>
  <c r="AD1035" i="3"/>
  <c r="H1035" i="3"/>
  <c r="AD1034" i="3"/>
  <c r="H1034" i="3"/>
  <c r="AD1033" i="3"/>
  <c r="H1033" i="3"/>
  <c r="AD1032" i="3"/>
  <c r="H1032" i="3"/>
  <c r="AD1031" i="3"/>
  <c r="H1031" i="3"/>
  <c r="AD1030" i="3"/>
  <c r="H1030" i="3"/>
  <c r="AD1029" i="3"/>
  <c r="H1029" i="3"/>
  <c r="AD1028" i="3"/>
  <c r="H1028" i="3"/>
  <c r="AD1027" i="3"/>
  <c r="H1027" i="3"/>
  <c r="AD1026" i="3"/>
  <c r="H1026" i="3"/>
  <c r="AD1025" i="3"/>
  <c r="H1025" i="3"/>
  <c r="AD1024" i="3"/>
  <c r="H1024" i="3"/>
  <c r="AD1023" i="3"/>
  <c r="H1023" i="3"/>
  <c r="AD1022" i="3"/>
  <c r="H1022" i="3"/>
  <c r="AD1021" i="3"/>
  <c r="H1021" i="3"/>
  <c r="AD1020" i="3"/>
  <c r="H1020" i="3"/>
  <c r="AD1019" i="3"/>
  <c r="H1019" i="3"/>
  <c r="AD1018" i="3"/>
  <c r="H1018" i="3"/>
  <c r="AD1017" i="3"/>
  <c r="H1017" i="3"/>
  <c r="AD1016" i="3"/>
  <c r="H1016" i="3"/>
  <c r="AD1015" i="3"/>
  <c r="H1015" i="3"/>
  <c r="AD1014" i="3"/>
  <c r="H1014" i="3"/>
  <c r="AD1013" i="3"/>
  <c r="H1013" i="3"/>
  <c r="AD1012" i="3"/>
  <c r="H1012" i="3"/>
  <c r="AD1011" i="3"/>
  <c r="H1011" i="3"/>
  <c r="AD1010" i="3"/>
  <c r="H1010" i="3"/>
  <c r="AD1009" i="3"/>
  <c r="H1009" i="3"/>
  <c r="AD1008" i="3"/>
  <c r="H1008" i="3"/>
  <c r="AD1007" i="3"/>
  <c r="H1007" i="3"/>
  <c r="AD1006" i="3"/>
  <c r="H1006" i="3"/>
  <c r="AD1005" i="3"/>
  <c r="H1005" i="3"/>
  <c r="AD1004" i="3"/>
  <c r="H1004" i="3"/>
  <c r="AD1003" i="3"/>
  <c r="H1003" i="3"/>
  <c r="AD1002" i="3"/>
  <c r="H1002" i="3"/>
  <c r="AD1001" i="3"/>
  <c r="H1001" i="3"/>
  <c r="AD1000" i="3"/>
  <c r="H1000" i="3"/>
  <c r="AD999" i="3"/>
  <c r="H999" i="3"/>
  <c r="AD998" i="3"/>
  <c r="H998" i="3"/>
  <c r="AD997" i="3"/>
  <c r="H997" i="3"/>
  <c r="AD996" i="3"/>
  <c r="H996" i="3"/>
  <c r="AD995" i="3"/>
  <c r="H995" i="3"/>
  <c r="AD994" i="3"/>
  <c r="H994" i="3"/>
  <c r="AD993" i="3"/>
  <c r="H993" i="3"/>
  <c r="AD992" i="3"/>
  <c r="H992" i="3"/>
  <c r="AD991" i="3"/>
  <c r="H991" i="3"/>
  <c r="AD990" i="3"/>
  <c r="H990" i="3"/>
  <c r="AD989" i="3"/>
  <c r="H989" i="3"/>
  <c r="AD988" i="3"/>
  <c r="H988" i="3"/>
  <c r="AD987" i="3"/>
  <c r="H987" i="3"/>
  <c r="AD986" i="3"/>
  <c r="H986" i="3"/>
  <c r="AD985" i="3"/>
  <c r="H985" i="3"/>
  <c r="AD984" i="3"/>
  <c r="H984" i="3"/>
  <c r="AD983" i="3"/>
  <c r="H983" i="3"/>
  <c r="AD982" i="3"/>
  <c r="H982" i="3"/>
  <c r="AD981" i="3"/>
  <c r="H981" i="3"/>
  <c r="AD980" i="3"/>
  <c r="H980" i="3"/>
  <c r="AD979" i="3"/>
  <c r="H979" i="3"/>
  <c r="AD978" i="3"/>
  <c r="H978" i="3"/>
  <c r="AD977" i="3"/>
  <c r="H977" i="3"/>
  <c r="AD976" i="3"/>
  <c r="H976" i="3"/>
  <c r="AD975" i="3"/>
  <c r="H975" i="3"/>
  <c r="AD974" i="3"/>
  <c r="H974" i="3"/>
  <c r="AD973" i="3"/>
  <c r="H973" i="3"/>
  <c r="AD972" i="3"/>
  <c r="H972" i="3"/>
  <c r="AD971" i="3"/>
  <c r="H971" i="3"/>
  <c r="AD970" i="3"/>
  <c r="H970" i="3"/>
  <c r="AD969" i="3"/>
  <c r="H969" i="3"/>
  <c r="AD968" i="3"/>
  <c r="H968" i="3"/>
  <c r="AD967" i="3"/>
  <c r="H967" i="3"/>
  <c r="AD966" i="3"/>
  <c r="H966" i="3"/>
  <c r="AD965" i="3"/>
  <c r="H965" i="3"/>
  <c r="AD964" i="3"/>
  <c r="H964" i="3"/>
  <c r="AD963" i="3"/>
  <c r="H963" i="3"/>
  <c r="AD962" i="3"/>
  <c r="H962" i="3"/>
  <c r="AD961" i="3"/>
  <c r="H961" i="3"/>
  <c r="AD960" i="3"/>
  <c r="H960" i="3"/>
  <c r="AD959" i="3"/>
  <c r="H959" i="3"/>
  <c r="AD958" i="3"/>
  <c r="H958" i="3"/>
  <c r="AD957" i="3"/>
  <c r="H957" i="3"/>
  <c r="AD956" i="3"/>
  <c r="H956" i="3"/>
  <c r="AD955" i="3"/>
  <c r="H955" i="3"/>
  <c r="AD954" i="3"/>
  <c r="H954" i="3"/>
  <c r="AD953" i="3"/>
  <c r="H953" i="3"/>
  <c r="AD952" i="3"/>
  <c r="H952" i="3"/>
  <c r="AD951" i="3"/>
  <c r="H951" i="3"/>
  <c r="AD950" i="3"/>
  <c r="H950" i="3"/>
  <c r="AD949" i="3"/>
  <c r="H949" i="3"/>
  <c r="AD948" i="3"/>
  <c r="H948" i="3"/>
  <c r="AD947" i="3"/>
  <c r="H947" i="3"/>
  <c r="AD946" i="3"/>
  <c r="H946" i="3"/>
  <c r="AD945" i="3"/>
  <c r="H945" i="3"/>
  <c r="AD944" i="3"/>
  <c r="H944" i="3"/>
  <c r="AD943" i="3"/>
  <c r="H943" i="3"/>
  <c r="AD942" i="3"/>
  <c r="H942" i="3"/>
  <c r="AD941" i="3"/>
  <c r="H941" i="3"/>
  <c r="AD940" i="3"/>
  <c r="H940" i="3"/>
  <c r="AD939" i="3"/>
  <c r="H939" i="3"/>
  <c r="AD938" i="3"/>
  <c r="H938" i="3"/>
  <c r="AD937" i="3"/>
  <c r="H937" i="3"/>
  <c r="AD936" i="3"/>
  <c r="H936" i="3"/>
  <c r="AD935" i="3"/>
  <c r="H935" i="3"/>
  <c r="AD934" i="3"/>
  <c r="H934" i="3"/>
  <c r="AD933" i="3"/>
  <c r="H933" i="3"/>
  <c r="AD932" i="3"/>
  <c r="H932" i="3"/>
  <c r="AD931" i="3"/>
  <c r="H931" i="3"/>
  <c r="AD930" i="3"/>
  <c r="H930" i="3"/>
  <c r="AD929" i="3"/>
  <c r="H929" i="3"/>
  <c r="AD928" i="3"/>
  <c r="H928" i="3"/>
  <c r="AD927" i="3"/>
  <c r="H927" i="3"/>
  <c r="AD926" i="3"/>
  <c r="H926" i="3"/>
  <c r="AD925" i="3"/>
  <c r="H925" i="3"/>
  <c r="AD924" i="3"/>
  <c r="H924" i="3"/>
  <c r="AD923" i="3"/>
  <c r="H923" i="3"/>
  <c r="AD922" i="3"/>
  <c r="H922" i="3"/>
  <c r="AD921" i="3"/>
  <c r="H921" i="3"/>
  <c r="AD920" i="3"/>
  <c r="H920" i="3"/>
  <c r="AD919" i="3"/>
  <c r="H919" i="3"/>
  <c r="AD918" i="3"/>
  <c r="H918" i="3"/>
  <c r="AD917" i="3"/>
  <c r="H917" i="3"/>
  <c r="AD916" i="3"/>
  <c r="H916" i="3"/>
  <c r="AD915" i="3"/>
  <c r="H915" i="3"/>
  <c r="AD914" i="3"/>
  <c r="H914" i="3"/>
  <c r="AD913" i="3"/>
  <c r="H913" i="3"/>
  <c r="AD912" i="3"/>
  <c r="H912" i="3"/>
  <c r="AD911" i="3"/>
  <c r="H911" i="3"/>
  <c r="AD910" i="3"/>
  <c r="H910" i="3"/>
  <c r="AD909" i="3"/>
  <c r="H909" i="3"/>
  <c r="AD908" i="3"/>
  <c r="H908" i="3"/>
  <c r="AD907" i="3"/>
  <c r="H907" i="3"/>
  <c r="AD906" i="3"/>
  <c r="H906" i="3"/>
  <c r="AD905" i="3"/>
  <c r="H905" i="3"/>
  <c r="AD904" i="3"/>
  <c r="H904" i="3"/>
  <c r="AD903" i="3"/>
  <c r="H903" i="3"/>
  <c r="AD902" i="3"/>
  <c r="H902" i="3"/>
  <c r="AD901" i="3"/>
  <c r="H901" i="3"/>
  <c r="AD900" i="3"/>
  <c r="H900" i="3"/>
  <c r="AD899" i="3"/>
  <c r="H899" i="3"/>
  <c r="AD898" i="3"/>
  <c r="H898" i="3"/>
  <c r="G898" i="3"/>
  <c r="AD897" i="3"/>
  <c r="H897" i="3"/>
  <c r="G897" i="3"/>
  <c r="AD896" i="3"/>
  <c r="H896" i="3"/>
  <c r="G896" i="3"/>
  <c r="AD895" i="3"/>
  <c r="H895" i="3"/>
  <c r="G895" i="3"/>
  <c r="AD894" i="3"/>
  <c r="H894" i="3"/>
  <c r="G894" i="3"/>
  <c r="AD893" i="3"/>
  <c r="H893" i="3"/>
  <c r="G893" i="3"/>
  <c r="AD892" i="3"/>
  <c r="H892" i="3"/>
  <c r="G892" i="3"/>
  <c r="AD891" i="3"/>
  <c r="H891" i="3"/>
  <c r="G891" i="3"/>
  <c r="AD890" i="3"/>
  <c r="H890" i="3"/>
  <c r="G890" i="3"/>
  <c r="AD889" i="3"/>
  <c r="H889" i="3"/>
  <c r="G889" i="3"/>
  <c r="AD888" i="3"/>
  <c r="H888" i="3"/>
  <c r="G888" i="3"/>
  <c r="AD887" i="3"/>
  <c r="H887" i="3"/>
  <c r="G887" i="3"/>
  <c r="AD886" i="3"/>
  <c r="H886" i="3"/>
  <c r="G886" i="3"/>
  <c r="AD885" i="3"/>
  <c r="H885" i="3"/>
  <c r="G885" i="3"/>
  <c r="AD884" i="3"/>
  <c r="H884" i="3"/>
  <c r="G884" i="3"/>
  <c r="AD883" i="3"/>
  <c r="H883" i="3"/>
  <c r="G883" i="3"/>
  <c r="AD882" i="3"/>
  <c r="H882" i="3"/>
  <c r="G882" i="3"/>
  <c r="AD881" i="3"/>
  <c r="H881" i="3"/>
  <c r="G881" i="3"/>
  <c r="AD880" i="3"/>
  <c r="H880" i="3"/>
  <c r="G880" i="3"/>
  <c r="AD879" i="3"/>
  <c r="H879" i="3"/>
  <c r="G879" i="3"/>
  <c r="AD878" i="3"/>
  <c r="H878" i="3"/>
  <c r="G878" i="3"/>
  <c r="AD877" i="3"/>
  <c r="H877" i="3"/>
  <c r="G877" i="3"/>
  <c r="AD876" i="3"/>
  <c r="H876" i="3"/>
  <c r="G876" i="3"/>
  <c r="AD875" i="3"/>
  <c r="H875" i="3"/>
  <c r="G875" i="3"/>
  <c r="AD874" i="3"/>
  <c r="H874" i="3"/>
  <c r="G874" i="3"/>
  <c r="AD873" i="3"/>
  <c r="H873" i="3"/>
  <c r="G873" i="3"/>
  <c r="AD872" i="3"/>
  <c r="H872" i="3"/>
  <c r="G872" i="3"/>
  <c r="AD871" i="3"/>
  <c r="H871" i="3"/>
  <c r="G871" i="3"/>
  <c r="AD870" i="3"/>
  <c r="H870" i="3"/>
  <c r="G870" i="3"/>
  <c r="AD869" i="3"/>
  <c r="H869" i="3"/>
  <c r="G869" i="3"/>
  <c r="AD868" i="3"/>
  <c r="H868" i="3"/>
  <c r="G868" i="3"/>
  <c r="AD867" i="3"/>
  <c r="H867" i="3"/>
  <c r="G867" i="3"/>
  <c r="AD866" i="3"/>
  <c r="H866" i="3"/>
  <c r="G866" i="3"/>
  <c r="AD865" i="3"/>
  <c r="H865" i="3"/>
  <c r="G865" i="3"/>
  <c r="AD864" i="3"/>
  <c r="H864" i="3"/>
  <c r="G864" i="3"/>
  <c r="AD863" i="3"/>
  <c r="H863" i="3"/>
  <c r="G863" i="3"/>
  <c r="AD862" i="3"/>
  <c r="H862" i="3"/>
  <c r="G862" i="3"/>
  <c r="AD861" i="3"/>
  <c r="H861" i="3"/>
  <c r="G861" i="3"/>
  <c r="AD860" i="3"/>
  <c r="H860" i="3"/>
  <c r="G860" i="3"/>
  <c r="AD859" i="3"/>
  <c r="H859" i="3"/>
  <c r="G859" i="3"/>
  <c r="AD858" i="3"/>
  <c r="H858" i="3"/>
  <c r="G858" i="3"/>
  <c r="AD857" i="3"/>
  <c r="H857" i="3"/>
  <c r="G857" i="3"/>
  <c r="AD856" i="3"/>
  <c r="H856" i="3"/>
  <c r="G856" i="3"/>
  <c r="AD855" i="3"/>
  <c r="H855" i="3"/>
  <c r="G855" i="3"/>
  <c r="AD854" i="3"/>
  <c r="H854" i="3"/>
  <c r="G854" i="3"/>
  <c r="AD853" i="3"/>
  <c r="H853" i="3"/>
  <c r="G853" i="3"/>
  <c r="AD852" i="3"/>
  <c r="H852" i="3"/>
  <c r="G852" i="3"/>
  <c r="AD851" i="3"/>
  <c r="H851" i="3"/>
  <c r="G851" i="3"/>
  <c r="AD850" i="3"/>
  <c r="H850" i="3"/>
  <c r="G850" i="3"/>
  <c r="AD849" i="3"/>
  <c r="H849" i="3"/>
  <c r="G849" i="3"/>
  <c r="AD848" i="3"/>
  <c r="H848" i="3"/>
  <c r="G848" i="3"/>
  <c r="AD847" i="3"/>
  <c r="H847" i="3"/>
  <c r="G847" i="3"/>
  <c r="AD846" i="3"/>
  <c r="H846" i="3"/>
  <c r="G846" i="3"/>
  <c r="AD845" i="3"/>
  <c r="H845" i="3"/>
  <c r="G845" i="3"/>
  <c r="AD844" i="3"/>
  <c r="H844" i="3"/>
  <c r="G844" i="3"/>
  <c r="AD843" i="3"/>
  <c r="H843" i="3"/>
  <c r="G843" i="3"/>
  <c r="AD842" i="3"/>
  <c r="H842" i="3"/>
  <c r="G842" i="3"/>
  <c r="AD841" i="3"/>
  <c r="H841" i="3"/>
  <c r="G841" i="3"/>
  <c r="AD840" i="3"/>
  <c r="H840" i="3"/>
  <c r="G840" i="3"/>
  <c r="AD839" i="3"/>
  <c r="H839" i="3"/>
  <c r="G839" i="3"/>
  <c r="AD838" i="3"/>
  <c r="H838" i="3"/>
  <c r="G838" i="3"/>
  <c r="AD837" i="3"/>
  <c r="H837" i="3"/>
  <c r="G837" i="3"/>
  <c r="AD836" i="3"/>
  <c r="H836" i="3"/>
  <c r="G836" i="3"/>
  <c r="AD835" i="3"/>
  <c r="H835" i="3"/>
  <c r="G835" i="3"/>
  <c r="AD834" i="3"/>
  <c r="H834" i="3"/>
  <c r="G834" i="3"/>
  <c r="AD833" i="3"/>
  <c r="H833" i="3"/>
  <c r="G833" i="3"/>
  <c r="AD832" i="3"/>
  <c r="H832" i="3"/>
  <c r="G832" i="3"/>
  <c r="AD831" i="3"/>
  <c r="H831" i="3"/>
  <c r="G831" i="3"/>
  <c r="AD830" i="3"/>
  <c r="H830" i="3"/>
  <c r="G830" i="3"/>
  <c r="AD829" i="3"/>
  <c r="H829" i="3"/>
  <c r="G829" i="3"/>
  <c r="AD828" i="3"/>
  <c r="H828" i="3"/>
  <c r="G828" i="3"/>
  <c r="AD827" i="3"/>
  <c r="H827" i="3"/>
  <c r="G827" i="3"/>
  <c r="AD826" i="3"/>
  <c r="H826" i="3"/>
  <c r="G826" i="3"/>
  <c r="AD825" i="3"/>
  <c r="H825" i="3"/>
  <c r="G825" i="3"/>
  <c r="AD824" i="3"/>
  <c r="H824" i="3"/>
  <c r="G824" i="3"/>
  <c r="AD823" i="3"/>
  <c r="H823" i="3"/>
  <c r="G823" i="3"/>
  <c r="AD822" i="3"/>
  <c r="H822" i="3"/>
  <c r="G822" i="3"/>
  <c r="AD821" i="3"/>
  <c r="H821" i="3"/>
  <c r="G821" i="3"/>
  <c r="AD820" i="3"/>
  <c r="H820" i="3"/>
  <c r="G820" i="3"/>
  <c r="AD819" i="3"/>
  <c r="H819" i="3"/>
  <c r="G819" i="3"/>
  <c r="AD818" i="3"/>
  <c r="H818" i="3"/>
  <c r="G818" i="3"/>
  <c r="AD817" i="3"/>
  <c r="H817" i="3"/>
  <c r="G817" i="3"/>
  <c r="AD816" i="3"/>
  <c r="H816" i="3"/>
  <c r="G816" i="3"/>
  <c r="AD815" i="3"/>
  <c r="H815" i="3"/>
  <c r="G815" i="3"/>
  <c r="AD814" i="3"/>
  <c r="H814" i="3"/>
  <c r="G814" i="3"/>
  <c r="AD813" i="3"/>
  <c r="H813" i="3"/>
  <c r="G813" i="3"/>
  <c r="AD812" i="3"/>
  <c r="H812" i="3"/>
  <c r="G812" i="3"/>
  <c r="AD811" i="3"/>
  <c r="H811" i="3"/>
  <c r="G811" i="3"/>
  <c r="AD810" i="3"/>
  <c r="H810" i="3"/>
  <c r="G810" i="3"/>
  <c r="AD809" i="3"/>
  <c r="H809" i="3"/>
  <c r="G809" i="3"/>
  <c r="AD808" i="3"/>
  <c r="H808" i="3"/>
  <c r="G808" i="3"/>
  <c r="AD807" i="3"/>
  <c r="H807" i="3"/>
  <c r="G807" i="3"/>
  <c r="AD806" i="3"/>
  <c r="H806" i="3"/>
  <c r="G806" i="3"/>
  <c r="AD805" i="3"/>
  <c r="H805" i="3"/>
  <c r="G805" i="3"/>
  <c r="AD804" i="3"/>
  <c r="H804" i="3"/>
  <c r="G804" i="3"/>
  <c r="AD803" i="3"/>
  <c r="H803" i="3"/>
  <c r="G803" i="3"/>
  <c r="AD802" i="3"/>
  <c r="H802" i="3"/>
  <c r="G802" i="3"/>
  <c r="AD801" i="3"/>
  <c r="H801" i="3"/>
  <c r="G801" i="3"/>
  <c r="AD800" i="3"/>
  <c r="H800" i="3"/>
  <c r="G800" i="3"/>
  <c r="AD799" i="3"/>
  <c r="H799" i="3"/>
  <c r="G799" i="3"/>
  <c r="AD798" i="3"/>
  <c r="H798" i="3"/>
  <c r="G798" i="3"/>
  <c r="AD797" i="3"/>
  <c r="H797" i="3"/>
  <c r="G797" i="3"/>
  <c r="AD796" i="3"/>
  <c r="H796" i="3"/>
  <c r="G796" i="3"/>
  <c r="AD795" i="3"/>
  <c r="H795" i="3"/>
  <c r="G795" i="3"/>
  <c r="AD794" i="3"/>
  <c r="H794" i="3"/>
  <c r="G794" i="3"/>
  <c r="AD793" i="3"/>
  <c r="H793" i="3"/>
  <c r="G793" i="3"/>
  <c r="AD792" i="3"/>
  <c r="H792" i="3"/>
  <c r="G792" i="3"/>
  <c r="AD791" i="3"/>
  <c r="H791" i="3"/>
  <c r="G791" i="3"/>
  <c r="AD790" i="3"/>
  <c r="H790" i="3"/>
  <c r="G790" i="3"/>
  <c r="AD789" i="3"/>
  <c r="H789" i="3"/>
  <c r="G789" i="3"/>
  <c r="AD788" i="3"/>
  <c r="H788" i="3"/>
  <c r="G788" i="3"/>
  <c r="AD787" i="3"/>
  <c r="H787" i="3"/>
  <c r="G787" i="3"/>
  <c r="AD786" i="3"/>
  <c r="H786" i="3"/>
  <c r="G786" i="3"/>
  <c r="AD785" i="3"/>
  <c r="H785" i="3"/>
  <c r="G785" i="3"/>
  <c r="AD784" i="3"/>
  <c r="H784" i="3"/>
  <c r="G784" i="3"/>
  <c r="AD783" i="3"/>
  <c r="H783" i="3"/>
  <c r="G783" i="3"/>
  <c r="AD782" i="3"/>
  <c r="H782" i="3"/>
  <c r="G782" i="3"/>
  <c r="AD781" i="3"/>
  <c r="H781" i="3"/>
  <c r="G781" i="3"/>
  <c r="AD780" i="3"/>
  <c r="H780" i="3"/>
  <c r="G780" i="3"/>
  <c r="AD779" i="3"/>
  <c r="H779" i="3"/>
  <c r="G779" i="3"/>
  <c r="AD778" i="3"/>
  <c r="H778" i="3"/>
  <c r="G778" i="3"/>
  <c r="AD777" i="3"/>
  <c r="H777" i="3"/>
  <c r="G777" i="3"/>
  <c r="AD776" i="3"/>
  <c r="H776" i="3"/>
  <c r="G776" i="3"/>
  <c r="AD775" i="3"/>
  <c r="H775" i="3"/>
  <c r="G775" i="3"/>
  <c r="AD774" i="3"/>
  <c r="H774" i="3"/>
  <c r="G774" i="3"/>
  <c r="AD773" i="3"/>
  <c r="H773" i="3"/>
  <c r="G773" i="3"/>
  <c r="AD772" i="3"/>
  <c r="H772" i="3"/>
  <c r="G772" i="3"/>
  <c r="AD771" i="3"/>
  <c r="H771" i="3"/>
  <c r="G771" i="3"/>
  <c r="AD770" i="3"/>
  <c r="H770" i="3"/>
  <c r="G770" i="3"/>
  <c r="AD769" i="3"/>
  <c r="H769" i="3"/>
  <c r="G769" i="3"/>
  <c r="AD768" i="3"/>
  <c r="H768" i="3"/>
  <c r="G768" i="3"/>
  <c r="AD767" i="3"/>
  <c r="H767" i="3"/>
  <c r="G767" i="3"/>
  <c r="AD766" i="3"/>
  <c r="H766" i="3"/>
  <c r="G766" i="3"/>
  <c r="AD765" i="3"/>
  <c r="H765" i="3"/>
  <c r="G765" i="3"/>
  <c r="AD764" i="3"/>
  <c r="H764" i="3"/>
  <c r="G764" i="3"/>
  <c r="AD763" i="3"/>
  <c r="H763" i="3"/>
  <c r="G763" i="3"/>
  <c r="AD762" i="3"/>
  <c r="H762" i="3"/>
  <c r="G762" i="3"/>
  <c r="AD761" i="3"/>
  <c r="H761" i="3"/>
  <c r="G761" i="3"/>
  <c r="AD760" i="3"/>
  <c r="H760" i="3"/>
  <c r="G760" i="3"/>
  <c r="AD759" i="3"/>
  <c r="H759" i="3"/>
  <c r="G759" i="3"/>
  <c r="AD758" i="3"/>
  <c r="H758" i="3"/>
  <c r="G758" i="3"/>
  <c r="AD757" i="3"/>
  <c r="H757" i="3"/>
  <c r="G757" i="3"/>
  <c r="AD756" i="3"/>
  <c r="H756" i="3"/>
  <c r="G756" i="3"/>
  <c r="AD755" i="3"/>
  <c r="H755" i="3"/>
  <c r="G755" i="3"/>
  <c r="AD754" i="3"/>
  <c r="H754" i="3"/>
  <c r="G754" i="3"/>
  <c r="AD753" i="3"/>
  <c r="H753" i="3"/>
  <c r="G753" i="3"/>
  <c r="AD752" i="3"/>
  <c r="H752" i="3"/>
  <c r="G752" i="3"/>
  <c r="AD751" i="3"/>
  <c r="H751" i="3"/>
  <c r="G751" i="3"/>
  <c r="AD750" i="3"/>
  <c r="H750" i="3"/>
  <c r="G750" i="3"/>
  <c r="AD749" i="3"/>
  <c r="H749" i="3"/>
  <c r="G749" i="3"/>
  <c r="AD748" i="3"/>
  <c r="H748" i="3"/>
  <c r="G748" i="3"/>
  <c r="AD747" i="3"/>
  <c r="H747" i="3"/>
  <c r="G747" i="3"/>
  <c r="AD746" i="3"/>
  <c r="H746" i="3"/>
  <c r="G746" i="3"/>
  <c r="AD745" i="3"/>
  <c r="H745" i="3"/>
  <c r="G745" i="3"/>
  <c r="AD744" i="3"/>
  <c r="H744" i="3"/>
  <c r="G744" i="3"/>
  <c r="AD743" i="3"/>
  <c r="H743" i="3"/>
  <c r="G743" i="3"/>
  <c r="AD742" i="3"/>
  <c r="H742" i="3"/>
  <c r="G742" i="3"/>
  <c r="AD741" i="3"/>
  <c r="H741" i="3"/>
  <c r="G741" i="3"/>
  <c r="AD740" i="3"/>
  <c r="H740" i="3"/>
  <c r="G740" i="3"/>
  <c r="AD739" i="3"/>
  <c r="H739" i="3"/>
  <c r="G739" i="3"/>
  <c r="AD738" i="3"/>
  <c r="H738" i="3"/>
  <c r="G738" i="3"/>
  <c r="AD737" i="3"/>
  <c r="H737" i="3"/>
  <c r="G737" i="3"/>
  <c r="AD736" i="3"/>
  <c r="H736" i="3"/>
  <c r="G736" i="3"/>
  <c r="AD735" i="3"/>
  <c r="H735" i="3"/>
  <c r="G735" i="3"/>
  <c r="AD734" i="3"/>
  <c r="H734" i="3"/>
  <c r="G734" i="3"/>
  <c r="AD733" i="3"/>
  <c r="H733" i="3"/>
  <c r="G733" i="3"/>
  <c r="AD732" i="3"/>
  <c r="H732" i="3"/>
  <c r="G732" i="3"/>
  <c r="AD731" i="3"/>
  <c r="H731" i="3"/>
  <c r="G731" i="3"/>
  <c r="AD730" i="3"/>
  <c r="H730" i="3"/>
  <c r="G730" i="3"/>
  <c r="AD729" i="3"/>
  <c r="H729" i="3"/>
  <c r="G729" i="3"/>
  <c r="AD728" i="3"/>
  <c r="H728" i="3"/>
  <c r="G728" i="3"/>
  <c r="AD727" i="3"/>
  <c r="H727" i="3"/>
  <c r="G727" i="3"/>
  <c r="AD726" i="3"/>
  <c r="H726" i="3"/>
  <c r="G726" i="3"/>
  <c r="AD725" i="3"/>
  <c r="H725" i="3"/>
  <c r="G725" i="3"/>
  <c r="AD724" i="3"/>
  <c r="H724" i="3"/>
  <c r="G724" i="3"/>
  <c r="AD723" i="3"/>
  <c r="H723" i="3"/>
  <c r="G723" i="3"/>
  <c r="AD722" i="3"/>
  <c r="H722" i="3"/>
  <c r="G722" i="3"/>
  <c r="AD721" i="3"/>
  <c r="H721" i="3"/>
  <c r="G721" i="3"/>
  <c r="AD720" i="3"/>
  <c r="H720" i="3"/>
  <c r="G720" i="3"/>
  <c r="AD719" i="3"/>
  <c r="H719" i="3"/>
  <c r="G719" i="3"/>
  <c r="AD718" i="3"/>
  <c r="H718" i="3"/>
  <c r="G718" i="3"/>
  <c r="AD717" i="3"/>
  <c r="H717" i="3"/>
  <c r="G717" i="3"/>
  <c r="AD716" i="3"/>
  <c r="H716" i="3"/>
  <c r="G716" i="3"/>
  <c r="AD715" i="3"/>
  <c r="H715" i="3"/>
  <c r="G715" i="3"/>
  <c r="AD714" i="3"/>
  <c r="H714" i="3"/>
  <c r="G714" i="3"/>
  <c r="AD713" i="3"/>
  <c r="H713" i="3"/>
  <c r="G713" i="3"/>
  <c r="AD712" i="3"/>
  <c r="H712" i="3"/>
  <c r="G712" i="3"/>
  <c r="AD711" i="3"/>
  <c r="H711" i="3"/>
  <c r="G711" i="3"/>
  <c r="AD710" i="3"/>
  <c r="H710" i="3"/>
  <c r="G710" i="3"/>
  <c r="AD709" i="3"/>
  <c r="H709" i="3"/>
  <c r="G709" i="3"/>
  <c r="AD708" i="3"/>
  <c r="H708" i="3"/>
  <c r="G708" i="3"/>
  <c r="AD707" i="3"/>
  <c r="H707" i="3"/>
  <c r="G707" i="3"/>
  <c r="AD706" i="3"/>
  <c r="H706" i="3"/>
  <c r="G706" i="3"/>
  <c r="AD705" i="3"/>
  <c r="H705" i="3"/>
  <c r="G705" i="3"/>
  <c r="AD704" i="3"/>
  <c r="H704" i="3"/>
  <c r="G704" i="3"/>
  <c r="AD703" i="3"/>
  <c r="H703" i="3"/>
  <c r="G703" i="3"/>
  <c r="AD702" i="3"/>
  <c r="H702" i="3"/>
  <c r="G702" i="3"/>
  <c r="AD701" i="3"/>
  <c r="H701" i="3"/>
  <c r="G701" i="3"/>
  <c r="AD700" i="3"/>
  <c r="H700" i="3"/>
  <c r="G700" i="3"/>
  <c r="AD699" i="3"/>
  <c r="H699" i="3"/>
  <c r="G699" i="3"/>
  <c r="AD698" i="3"/>
  <c r="H698" i="3"/>
  <c r="G698" i="3"/>
  <c r="AD697" i="3"/>
  <c r="H697" i="3"/>
  <c r="G697" i="3"/>
  <c r="AD696" i="3"/>
  <c r="H696" i="3"/>
  <c r="G696" i="3"/>
  <c r="AD695" i="3"/>
  <c r="H695" i="3"/>
  <c r="G695" i="3"/>
  <c r="AD694" i="3"/>
  <c r="H694" i="3"/>
  <c r="G694" i="3"/>
  <c r="AD693" i="3"/>
  <c r="H693" i="3"/>
  <c r="G693" i="3"/>
  <c r="AD692" i="3"/>
  <c r="H692" i="3"/>
  <c r="G692" i="3"/>
  <c r="AD691" i="3"/>
  <c r="H691" i="3"/>
  <c r="G691" i="3"/>
  <c r="AD690" i="3"/>
  <c r="H690" i="3"/>
  <c r="G690" i="3"/>
  <c r="AD689" i="3"/>
  <c r="H689" i="3"/>
  <c r="G689" i="3"/>
  <c r="AD688" i="3"/>
  <c r="H688" i="3"/>
  <c r="G688" i="3"/>
  <c r="AD687" i="3"/>
  <c r="H687" i="3"/>
  <c r="G687" i="3"/>
  <c r="AD686" i="3"/>
  <c r="H686" i="3"/>
  <c r="G686" i="3"/>
  <c r="AD685" i="3"/>
  <c r="H685" i="3"/>
  <c r="G685" i="3"/>
  <c r="AD684" i="3"/>
  <c r="H684" i="3"/>
  <c r="G684" i="3"/>
  <c r="AD683" i="3"/>
  <c r="H683" i="3"/>
  <c r="G683" i="3"/>
  <c r="AD682" i="3"/>
  <c r="H682" i="3"/>
  <c r="G682" i="3"/>
  <c r="AD681" i="3"/>
  <c r="H681" i="3"/>
  <c r="G681" i="3"/>
  <c r="AD680" i="3"/>
  <c r="H680" i="3"/>
  <c r="G680" i="3"/>
  <c r="AD679" i="3"/>
  <c r="H679" i="3"/>
  <c r="G679" i="3"/>
  <c r="AD678" i="3"/>
  <c r="H678" i="3"/>
  <c r="G678" i="3"/>
  <c r="AD677" i="3"/>
  <c r="H677" i="3"/>
  <c r="G677" i="3"/>
  <c r="AD676" i="3"/>
  <c r="H676" i="3"/>
  <c r="G676" i="3"/>
  <c r="AD675" i="3"/>
  <c r="H675" i="3"/>
  <c r="G675" i="3"/>
  <c r="AD674" i="3"/>
  <c r="H674" i="3"/>
  <c r="G674" i="3"/>
  <c r="AD673" i="3"/>
  <c r="H673" i="3"/>
  <c r="G673" i="3"/>
  <c r="AD672" i="3"/>
  <c r="H672" i="3"/>
  <c r="G672" i="3"/>
  <c r="AD671" i="3"/>
  <c r="H671" i="3"/>
  <c r="G671" i="3"/>
  <c r="AD670" i="3"/>
  <c r="H670" i="3"/>
  <c r="G670" i="3"/>
  <c r="AD669" i="3"/>
  <c r="H669" i="3"/>
  <c r="G669" i="3"/>
  <c r="AD668" i="3"/>
  <c r="H668" i="3"/>
  <c r="G668" i="3"/>
  <c r="AD667" i="3"/>
  <c r="H667" i="3"/>
  <c r="G667" i="3"/>
  <c r="AD666" i="3"/>
  <c r="H666" i="3"/>
  <c r="G666" i="3"/>
  <c r="AD665" i="3"/>
  <c r="H665" i="3"/>
  <c r="G665" i="3"/>
  <c r="AD664" i="3"/>
  <c r="H664" i="3"/>
  <c r="G664" i="3"/>
  <c r="AD663" i="3"/>
  <c r="H663" i="3"/>
  <c r="G663" i="3"/>
  <c r="AD662" i="3"/>
  <c r="H662" i="3"/>
  <c r="G662" i="3"/>
  <c r="AD661" i="3"/>
  <c r="H661" i="3"/>
  <c r="G661" i="3"/>
  <c r="AD660" i="3"/>
  <c r="H660" i="3"/>
  <c r="G660" i="3"/>
  <c r="AD659" i="3"/>
  <c r="H659" i="3"/>
  <c r="G659" i="3"/>
  <c r="AD658" i="3"/>
  <c r="H658" i="3"/>
  <c r="G658" i="3"/>
  <c r="AD657" i="3"/>
  <c r="H657" i="3"/>
  <c r="G657" i="3"/>
  <c r="AD656" i="3"/>
  <c r="H656" i="3"/>
  <c r="G656" i="3"/>
  <c r="AD655" i="3"/>
  <c r="H655" i="3"/>
  <c r="G655" i="3"/>
  <c r="AD654" i="3"/>
  <c r="H654" i="3"/>
  <c r="G654" i="3"/>
  <c r="AD653" i="3"/>
  <c r="H653" i="3"/>
  <c r="G653" i="3"/>
  <c r="AD652" i="3"/>
  <c r="H652" i="3"/>
  <c r="G652" i="3"/>
  <c r="AD651" i="3"/>
  <c r="H651" i="3"/>
  <c r="G651" i="3"/>
  <c r="AD650" i="3"/>
  <c r="H650" i="3"/>
  <c r="G650" i="3"/>
  <c r="AD649" i="3"/>
  <c r="H649" i="3"/>
  <c r="G649" i="3"/>
  <c r="AD648" i="3"/>
  <c r="H648" i="3"/>
  <c r="G648" i="3"/>
  <c r="AM647" i="3"/>
  <c r="AL647" i="3"/>
  <c r="AD647" i="3"/>
  <c r="H647" i="3"/>
  <c r="G647" i="3"/>
  <c r="AM646" i="3"/>
  <c r="AL646" i="3"/>
  <c r="AD646" i="3"/>
  <c r="H646" i="3"/>
  <c r="G646" i="3"/>
  <c r="AM645" i="3"/>
  <c r="AL645" i="3"/>
  <c r="AD645" i="3"/>
  <c r="H645" i="3"/>
  <c r="G645" i="3"/>
  <c r="AM644" i="3"/>
  <c r="AL644" i="3"/>
  <c r="AD644" i="3"/>
  <c r="H644" i="3"/>
  <c r="G644" i="3"/>
  <c r="AM643" i="3"/>
  <c r="AL643" i="3"/>
  <c r="AD643" i="3"/>
  <c r="H643" i="3"/>
  <c r="G643" i="3"/>
  <c r="AM642" i="3"/>
  <c r="AL642" i="3"/>
  <c r="AD642" i="3"/>
  <c r="H642" i="3"/>
  <c r="G642" i="3"/>
  <c r="AM641" i="3"/>
  <c r="AL641" i="3"/>
  <c r="AD641" i="3"/>
  <c r="H641" i="3"/>
  <c r="G641" i="3"/>
  <c r="AM640" i="3"/>
  <c r="AL640" i="3"/>
  <c r="AD640" i="3"/>
  <c r="H640" i="3"/>
  <c r="G640" i="3"/>
  <c r="AM639" i="3"/>
  <c r="AL639" i="3"/>
  <c r="AD639" i="3"/>
  <c r="H639" i="3"/>
  <c r="G639" i="3"/>
  <c r="AM638" i="3"/>
  <c r="AL638" i="3"/>
  <c r="AD638" i="3"/>
  <c r="H638" i="3"/>
  <c r="G638" i="3"/>
  <c r="AM637" i="3"/>
  <c r="AL637" i="3"/>
  <c r="AD637" i="3"/>
  <c r="H637" i="3"/>
  <c r="G637" i="3"/>
  <c r="AM636" i="3"/>
  <c r="AL636" i="3"/>
  <c r="AD636" i="3"/>
  <c r="H636" i="3"/>
  <c r="G636" i="3"/>
  <c r="AM635" i="3"/>
  <c r="AL635" i="3"/>
  <c r="AD635" i="3"/>
  <c r="H635" i="3"/>
  <c r="G635" i="3"/>
  <c r="AM634" i="3"/>
  <c r="AL634" i="3"/>
  <c r="AD634" i="3"/>
  <c r="H634" i="3"/>
  <c r="G634" i="3"/>
  <c r="AM633" i="3"/>
  <c r="AL633" i="3"/>
  <c r="AD633" i="3"/>
  <c r="H633" i="3"/>
  <c r="G633" i="3"/>
  <c r="AM632" i="3"/>
  <c r="AL632" i="3"/>
  <c r="AD632" i="3"/>
  <c r="H632" i="3"/>
  <c r="G632" i="3"/>
  <c r="AM631" i="3"/>
  <c r="AL631" i="3"/>
  <c r="AD631" i="3"/>
  <c r="H631" i="3"/>
  <c r="G631" i="3"/>
  <c r="AM630" i="3"/>
  <c r="AL630" i="3"/>
  <c r="AD630" i="3"/>
  <c r="H630" i="3"/>
  <c r="G630" i="3"/>
  <c r="AM629" i="3"/>
  <c r="AL629" i="3"/>
  <c r="AD629" i="3"/>
  <c r="H629" i="3"/>
  <c r="G629" i="3"/>
  <c r="AM628" i="3"/>
  <c r="AL628" i="3"/>
  <c r="AD628" i="3"/>
  <c r="H628" i="3"/>
  <c r="G628" i="3"/>
  <c r="AM627" i="3"/>
  <c r="AL627" i="3"/>
  <c r="AD627" i="3"/>
  <c r="H627" i="3"/>
  <c r="G627" i="3"/>
  <c r="AM626" i="3"/>
  <c r="AL626" i="3"/>
  <c r="AD626" i="3"/>
  <c r="H626" i="3"/>
  <c r="G626" i="3"/>
  <c r="AM625" i="3"/>
  <c r="AL625" i="3"/>
  <c r="AD625" i="3"/>
  <c r="H625" i="3"/>
  <c r="G625" i="3"/>
  <c r="AM624" i="3"/>
  <c r="AL624" i="3"/>
  <c r="AD624" i="3"/>
  <c r="H624" i="3"/>
  <c r="G624" i="3"/>
  <c r="AM623" i="3"/>
  <c r="AL623" i="3"/>
  <c r="AD623" i="3"/>
  <c r="H623" i="3"/>
  <c r="G623" i="3"/>
  <c r="AM622" i="3"/>
  <c r="AL622" i="3"/>
  <c r="AD622" i="3"/>
  <c r="H622" i="3"/>
  <c r="G622" i="3"/>
  <c r="AM621" i="3"/>
  <c r="AL621" i="3"/>
  <c r="AD621" i="3"/>
  <c r="H621" i="3"/>
  <c r="G621" i="3"/>
  <c r="AM620" i="3"/>
  <c r="AL620" i="3"/>
  <c r="AD620" i="3"/>
  <c r="H620" i="3"/>
  <c r="G620" i="3"/>
  <c r="AM619" i="3"/>
  <c r="AL619" i="3"/>
  <c r="AD619" i="3"/>
  <c r="H619" i="3"/>
  <c r="G619" i="3"/>
  <c r="AM618" i="3"/>
  <c r="AL618" i="3"/>
  <c r="AD618" i="3"/>
  <c r="H618" i="3"/>
  <c r="G618" i="3"/>
  <c r="AM617" i="3"/>
  <c r="AL617" i="3"/>
  <c r="AD617" i="3"/>
  <c r="H617" i="3"/>
  <c r="G617" i="3"/>
  <c r="AM616" i="3"/>
  <c r="AL616" i="3"/>
  <c r="AD616" i="3"/>
  <c r="H616" i="3"/>
  <c r="G616" i="3"/>
  <c r="AM615" i="3"/>
  <c r="AL615" i="3"/>
  <c r="AD615" i="3"/>
  <c r="H615" i="3"/>
  <c r="G615" i="3"/>
  <c r="AM614" i="3"/>
  <c r="AL614" i="3"/>
  <c r="AD614" i="3"/>
  <c r="H614" i="3"/>
  <c r="G614" i="3"/>
  <c r="AM613" i="3"/>
  <c r="AL613" i="3"/>
  <c r="AD613" i="3"/>
  <c r="H613" i="3"/>
  <c r="G613" i="3"/>
  <c r="AM612" i="3"/>
  <c r="AL612" i="3"/>
  <c r="AD612" i="3"/>
  <c r="H612" i="3"/>
  <c r="G612" i="3"/>
  <c r="AM611" i="3"/>
  <c r="AL611" i="3"/>
  <c r="AD611" i="3"/>
  <c r="H611" i="3"/>
  <c r="G611" i="3"/>
  <c r="AM610" i="3"/>
  <c r="AL610" i="3"/>
  <c r="AD610" i="3"/>
  <c r="H610" i="3"/>
  <c r="G610" i="3"/>
  <c r="AM609" i="3"/>
  <c r="AL609" i="3"/>
  <c r="AD609" i="3"/>
  <c r="H609" i="3"/>
  <c r="G609" i="3"/>
  <c r="AM608" i="3"/>
  <c r="AL608" i="3"/>
  <c r="AD608" i="3"/>
  <c r="H608" i="3"/>
  <c r="G608" i="3"/>
  <c r="AM607" i="3"/>
  <c r="AL607" i="3"/>
  <c r="AD607" i="3"/>
  <c r="H607" i="3"/>
  <c r="G607" i="3"/>
  <c r="AM606" i="3"/>
  <c r="AL606" i="3"/>
  <c r="AD606" i="3"/>
  <c r="H606" i="3"/>
  <c r="G606" i="3"/>
  <c r="AM605" i="3"/>
  <c r="AL605" i="3"/>
  <c r="AD605" i="3"/>
  <c r="H605" i="3"/>
  <c r="G605" i="3"/>
  <c r="AM604" i="3"/>
  <c r="AL604" i="3"/>
  <c r="AD604" i="3"/>
  <c r="H604" i="3"/>
  <c r="G604" i="3"/>
  <c r="AM603" i="3"/>
  <c r="AL603" i="3"/>
  <c r="AD603" i="3"/>
  <c r="H603" i="3"/>
  <c r="G603" i="3"/>
  <c r="AM602" i="3"/>
  <c r="AL602" i="3"/>
  <c r="AD602" i="3"/>
  <c r="H602" i="3"/>
  <c r="G602" i="3"/>
  <c r="AM601" i="3"/>
  <c r="AL601" i="3"/>
  <c r="AD601" i="3"/>
  <c r="H601" i="3"/>
  <c r="G601" i="3"/>
  <c r="AM600" i="3"/>
  <c r="AL600" i="3"/>
  <c r="AD600" i="3"/>
  <c r="H600" i="3"/>
  <c r="G600" i="3"/>
  <c r="AM599" i="3"/>
  <c r="AL599" i="3"/>
  <c r="AD599" i="3"/>
  <c r="H599" i="3"/>
  <c r="G599" i="3"/>
  <c r="AM598" i="3"/>
  <c r="AL598" i="3"/>
  <c r="AD598" i="3"/>
  <c r="H598" i="3"/>
  <c r="G598" i="3"/>
  <c r="AM597" i="3"/>
  <c r="AL597" i="3"/>
  <c r="AD597" i="3"/>
  <c r="H597" i="3"/>
  <c r="G597" i="3"/>
  <c r="AM596" i="3"/>
  <c r="AL596" i="3"/>
  <c r="AD596" i="3"/>
  <c r="H596" i="3"/>
  <c r="G596" i="3"/>
  <c r="AM595" i="3"/>
  <c r="AL595" i="3"/>
  <c r="AD595" i="3"/>
  <c r="H595" i="3"/>
  <c r="G595" i="3"/>
  <c r="AM594" i="3"/>
  <c r="AL594" i="3"/>
  <c r="AD594" i="3"/>
  <c r="H594" i="3"/>
  <c r="G594" i="3"/>
  <c r="AM593" i="3"/>
  <c r="AL593" i="3"/>
  <c r="AD593" i="3"/>
  <c r="H593" i="3"/>
  <c r="G593" i="3"/>
  <c r="AM592" i="3"/>
  <c r="AL592" i="3"/>
  <c r="AD592" i="3"/>
  <c r="H592" i="3"/>
  <c r="G592" i="3"/>
  <c r="AM591" i="3"/>
  <c r="AL591" i="3"/>
  <c r="AD591" i="3"/>
  <c r="H591" i="3"/>
  <c r="G591" i="3"/>
  <c r="AM590" i="3"/>
  <c r="AL590" i="3"/>
  <c r="AD590" i="3"/>
  <c r="H590" i="3"/>
  <c r="G590" i="3"/>
  <c r="AM589" i="3"/>
  <c r="AL589" i="3"/>
  <c r="AD589" i="3"/>
  <c r="H589" i="3"/>
  <c r="G589" i="3"/>
  <c r="AM588" i="3"/>
  <c r="AL588" i="3"/>
  <c r="AD588" i="3"/>
  <c r="H588" i="3"/>
  <c r="G588" i="3"/>
  <c r="AM587" i="3"/>
  <c r="AL587" i="3"/>
  <c r="AD587" i="3"/>
  <c r="H587" i="3"/>
  <c r="G587" i="3"/>
  <c r="AM586" i="3"/>
  <c r="AL586" i="3"/>
  <c r="AD586" i="3"/>
  <c r="H586" i="3"/>
  <c r="G586" i="3"/>
  <c r="AM585" i="3"/>
  <c r="AL585" i="3"/>
  <c r="AD585" i="3"/>
  <c r="H585" i="3"/>
  <c r="G585" i="3"/>
  <c r="AM584" i="3"/>
  <c r="AL584" i="3"/>
  <c r="AD584" i="3"/>
  <c r="H584" i="3"/>
  <c r="G584" i="3"/>
  <c r="AM583" i="3"/>
  <c r="AL583" i="3"/>
  <c r="AD583" i="3"/>
  <c r="H583" i="3"/>
  <c r="G583" i="3"/>
  <c r="AM582" i="3"/>
  <c r="AL582" i="3"/>
  <c r="AD582" i="3"/>
  <c r="H582" i="3"/>
  <c r="G582" i="3"/>
  <c r="AM581" i="3"/>
  <c r="AL581" i="3"/>
  <c r="AD581" i="3"/>
  <c r="H581" i="3"/>
  <c r="G581" i="3"/>
  <c r="AM580" i="3"/>
  <c r="AL580" i="3"/>
  <c r="AD580" i="3"/>
  <c r="H580" i="3"/>
  <c r="G580" i="3"/>
  <c r="AM579" i="3"/>
  <c r="AL579" i="3"/>
  <c r="AD579" i="3"/>
  <c r="H579" i="3"/>
  <c r="G579" i="3"/>
  <c r="AM578" i="3"/>
  <c r="AL578" i="3"/>
  <c r="AD578" i="3"/>
  <c r="H578" i="3"/>
  <c r="G578" i="3"/>
  <c r="AM577" i="3"/>
  <c r="AL577" i="3"/>
  <c r="AD577" i="3"/>
  <c r="H577" i="3"/>
  <c r="G577" i="3"/>
  <c r="AM576" i="3"/>
  <c r="AL576" i="3"/>
  <c r="AD576" i="3"/>
  <c r="H576" i="3"/>
  <c r="G576" i="3"/>
  <c r="AM575" i="3"/>
  <c r="AL575" i="3"/>
  <c r="AD575" i="3"/>
  <c r="H575" i="3"/>
  <c r="G575" i="3"/>
  <c r="AM574" i="3"/>
  <c r="AL574" i="3"/>
  <c r="AD574" i="3"/>
  <c r="H574" i="3"/>
  <c r="G574" i="3"/>
  <c r="AM573" i="3"/>
  <c r="AL573" i="3"/>
  <c r="AD573" i="3"/>
  <c r="H573" i="3"/>
  <c r="G573" i="3"/>
  <c r="AM572" i="3"/>
  <c r="AL572" i="3"/>
  <c r="AD572" i="3"/>
  <c r="H572" i="3"/>
  <c r="G572" i="3"/>
  <c r="AM571" i="3"/>
  <c r="AL571" i="3"/>
  <c r="AD571" i="3"/>
  <c r="H571" i="3"/>
  <c r="G571" i="3"/>
  <c r="AM570" i="3"/>
  <c r="AL570" i="3"/>
  <c r="AD570" i="3"/>
  <c r="H570" i="3"/>
  <c r="G570" i="3"/>
  <c r="AM569" i="3"/>
  <c r="AL569" i="3"/>
  <c r="AD569" i="3"/>
  <c r="H569" i="3"/>
  <c r="G569" i="3"/>
  <c r="AM568" i="3"/>
  <c r="AL568" i="3"/>
  <c r="AD568" i="3"/>
  <c r="H568" i="3"/>
  <c r="G568" i="3"/>
  <c r="AM567" i="3"/>
  <c r="AL567" i="3"/>
  <c r="AD567" i="3"/>
  <c r="H567" i="3"/>
  <c r="G567" i="3"/>
  <c r="AM566" i="3"/>
  <c r="AL566" i="3"/>
  <c r="AD566" i="3"/>
  <c r="H566" i="3"/>
  <c r="G566" i="3"/>
  <c r="AD565" i="3"/>
  <c r="H565" i="3"/>
  <c r="G565" i="3"/>
  <c r="AM564" i="3"/>
  <c r="AL564" i="3"/>
  <c r="AD564" i="3"/>
  <c r="H564" i="3"/>
  <c r="G564" i="3"/>
  <c r="AM563" i="3"/>
  <c r="AL563" i="3"/>
  <c r="AD563" i="3"/>
  <c r="H563" i="3"/>
  <c r="G563" i="3"/>
  <c r="AM562" i="3"/>
  <c r="AL562" i="3"/>
  <c r="AD562" i="3"/>
  <c r="H562" i="3"/>
  <c r="G562" i="3"/>
  <c r="AM561" i="3"/>
  <c r="AL561" i="3"/>
  <c r="AD561" i="3"/>
  <c r="H561" i="3"/>
  <c r="G561" i="3"/>
  <c r="AM560" i="3"/>
  <c r="AL560" i="3"/>
  <c r="AD560" i="3"/>
  <c r="H560" i="3"/>
  <c r="G560" i="3"/>
  <c r="AM559" i="3"/>
  <c r="AL559" i="3"/>
  <c r="AD559" i="3"/>
  <c r="H559" i="3"/>
  <c r="G559" i="3"/>
  <c r="AM558" i="3"/>
  <c r="AL558" i="3"/>
  <c r="AD558" i="3"/>
  <c r="H558" i="3"/>
  <c r="G558" i="3"/>
  <c r="AM557" i="3"/>
  <c r="AL557" i="3"/>
  <c r="AD557" i="3"/>
  <c r="H557" i="3"/>
  <c r="G557" i="3"/>
  <c r="AM556" i="3"/>
  <c r="AL556" i="3"/>
  <c r="AD556" i="3"/>
  <c r="H556" i="3"/>
  <c r="G556" i="3"/>
  <c r="AM555" i="3"/>
  <c r="AL555" i="3"/>
  <c r="AD555" i="3"/>
  <c r="H555" i="3"/>
  <c r="G555" i="3"/>
  <c r="AM554" i="3"/>
  <c r="AL554" i="3"/>
  <c r="AD554" i="3"/>
  <c r="H554" i="3"/>
  <c r="G554" i="3"/>
  <c r="AM553" i="3"/>
  <c r="AL553" i="3"/>
  <c r="AD553" i="3"/>
  <c r="H553" i="3"/>
  <c r="G553" i="3"/>
  <c r="AM552" i="3"/>
  <c r="AL552" i="3"/>
  <c r="AD552" i="3"/>
  <c r="H552" i="3"/>
  <c r="G552" i="3"/>
  <c r="AM551" i="3"/>
  <c r="AL551" i="3"/>
  <c r="AD551" i="3"/>
  <c r="H551" i="3"/>
  <c r="G551" i="3"/>
  <c r="AM550" i="3"/>
  <c r="AL550" i="3"/>
  <c r="AD550" i="3"/>
  <c r="H550" i="3"/>
  <c r="G550" i="3"/>
  <c r="AM549" i="3"/>
  <c r="AL549" i="3"/>
  <c r="AD549" i="3"/>
  <c r="H549" i="3"/>
  <c r="G549" i="3"/>
  <c r="AM548" i="3"/>
  <c r="AL548" i="3"/>
  <c r="AD548" i="3"/>
  <c r="H548" i="3"/>
  <c r="G548" i="3"/>
  <c r="AM547" i="3"/>
  <c r="AL547" i="3"/>
  <c r="AD547" i="3"/>
  <c r="H547" i="3"/>
  <c r="G547" i="3"/>
  <c r="AM546" i="3"/>
  <c r="AL546" i="3"/>
  <c r="AD546" i="3"/>
  <c r="H546" i="3"/>
  <c r="G546" i="3"/>
  <c r="AM545" i="3"/>
  <c r="AL545" i="3"/>
  <c r="AD545" i="3"/>
  <c r="H545" i="3"/>
  <c r="G545" i="3"/>
  <c r="AM544" i="3"/>
  <c r="AL544" i="3"/>
  <c r="AD544" i="3"/>
  <c r="H544" i="3"/>
  <c r="G544" i="3"/>
  <c r="AM543" i="3"/>
  <c r="AL543" i="3"/>
  <c r="AD543" i="3"/>
  <c r="H543" i="3"/>
  <c r="G543" i="3"/>
  <c r="AM542" i="3"/>
  <c r="AL542" i="3"/>
  <c r="AD542" i="3"/>
  <c r="H542" i="3"/>
  <c r="G542" i="3"/>
  <c r="AM541" i="3"/>
  <c r="AL541" i="3"/>
  <c r="AD541" i="3"/>
  <c r="H541" i="3"/>
  <c r="G541" i="3"/>
  <c r="AM540" i="3"/>
  <c r="AL540" i="3"/>
  <c r="AD540" i="3"/>
  <c r="H540" i="3"/>
  <c r="G540" i="3"/>
  <c r="AM539" i="3"/>
  <c r="AL539" i="3"/>
  <c r="AD539" i="3"/>
  <c r="H539" i="3"/>
  <c r="G539" i="3"/>
  <c r="AM538" i="3"/>
  <c r="AL538" i="3"/>
  <c r="AD538" i="3"/>
  <c r="H538" i="3"/>
  <c r="G538" i="3"/>
  <c r="AM537" i="3"/>
  <c r="AL537" i="3"/>
  <c r="AD537" i="3"/>
  <c r="H537" i="3"/>
  <c r="G537" i="3"/>
  <c r="AM536" i="3"/>
  <c r="AL536" i="3"/>
  <c r="AD536" i="3"/>
  <c r="H536" i="3"/>
  <c r="G536" i="3"/>
  <c r="AM535" i="3"/>
  <c r="AL535" i="3"/>
  <c r="AD535" i="3"/>
  <c r="H535" i="3"/>
  <c r="G535" i="3"/>
  <c r="AM534" i="3"/>
  <c r="AL534" i="3"/>
  <c r="AD534" i="3"/>
  <c r="H534" i="3"/>
  <c r="G534" i="3"/>
  <c r="AM533" i="3"/>
  <c r="AL533" i="3"/>
  <c r="AD533" i="3"/>
  <c r="H533" i="3"/>
  <c r="G533" i="3"/>
  <c r="AM532" i="3"/>
  <c r="AL532" i="3"/>
  <c r="AD532" i="3"/>
  <c r="H532" i="3"/>
  <c r="G532" i="3"/>
  <c r="AM531" i="3"/>
  <c r="AL531" i="3"/>
  <c r="AD531" i="3"/>
  <c r="H531" i="3"/>
  <c r="G531" i="3"/>
  <c r="AM530" i="3"/>
  <c r="AL530" i="3"/>
  <c r="AD530" i="3"/>
  <c r="H530" i="3"/>
  <c r="G530" i="3"/>
  <c r="AM529" i="3"/>
  <c r="AL529" i="3"/>
  <c r="AD529" i="3"/>
  <c r="H529" i="3"/>
  <c r="G529" i="3"/>
  <c r="AM528" i="3"/>
  <c r="AL528" i="3"/>
  <c r="AD528" i="3"/>
  <c r="H528" i="3"/>
  <c r="G528" i="3"/>
  <c r="AM527" i="3"/>
  <c r="AL527" i="3"/>
  <c r="AD527" i="3"/>
  <c r="H527" i="3"/>
  <c r="G527" i="3"/>
  <c r="AM526" i="3"/>
  <c r="AL526" i="3"/>
  <c r="AD526" i="3"/>
  <c r="H526" i="3"/>
  <c r="G526" i="3"/>
  <c r="AM525" i="3"/>
  <c r="AL525" i="3"/>
  <c r="AD525" i="3"/>
  <c r="H525" i="3"/>
  <c r="G525" i="3"/>
  <c r="AM524" i="3"/>
  <c r="AL524" i="3"/>
  <c r="AD524" i="3"/>
  <c r="H524" i="3"/>
  <c r="G524" i="3"/>
  <c r="AM523" i="3"/>
  <c r="AL523" i="3"/>
  <c r="AD523" i="3"/>
  <c r="H523" i="3"/>
  <c r="G523" i="3"/>
  <c r="AM522" i="3"/>
  <c r="AL522" i="3"/>
  <c r="AD522" i="3"/>
  <c r="H522" i="3"/>
  <c r="G522" i="3"/>
  <c r="AM521" i="3"/>
  <c r="AL521" i="3"/>
  <c r="AD521" i="3"/>
  <c r="H521" i="3"/>
  <c r="G521" i="3"/>
  <c r="AM520" i="3"/>
  <c r="AL520" i="3"/>
  <c r="AD520" i="3"/>
  <c r="H520" i="3"/>
  <c r="G520" i="3"/>
  <c r="AM519" i="3"/>
  <c r="AL519" i="3"/>
  <c r="AD519" i="3"/>
  <c r="H519" i="3"/>
  <c r="G519" i="3"/>
  <c r="AM518" i="3"/>
  <c r="AL518" i="3"/>
  <c r="AD518" i="3"/>
  <c r="H518" i="3"/>
  <c r="G518" i="3"/>
  <c r="AM517" i="3"/>
  <c r="AL517" i="3"/>
  <c r="AD517" i="3"/>
  <c r="H517" i="3"/>
  <c r="G517" i="3"/>
  <c r="AM516" i="3"/>
  <c r="AL516" i="3"/>
  <c r="AD516" i="3"/>
  <c r="H516" i="3"/>
  <c r="G516" i="3"/>
  <c r="AM515" i="3"/>
  <c r="AL515" i="3"/>
  <c r="AD515" i="3"/>
  <c r="H515" i="3"/>
  <c r="G515" i="3"/>
  <c r="AM514" i="3"/>
  <c r="AL514" i="3"/>
  <c r="AD514" i="3"/>
  <c r="H514" i="3"/>
  <c r="G514" i="3"/>
  <c r="AM513" i="3"/>
  <c r="AL513" i="3"/>
  <c r="AD513" i="3"/>
  <c r="H513" i="3"/>
  <c r="G513" i="3"/>
  <c r="AM512" i="3"/>
  <c r="AL512" i="3"/>
  <c r="AD512" i="3"/>
  <c r="H512" i="3"/>
  <c r="G512" i="3"/>
  <c r="AM511" i="3"/>
  <c r="AL511" i="3"/>
  <c r="AD511" i="3"/>
  <c r="H511" i="3"/>
  <c r="G511" i="3"/>
  <c r="AM510" i="3"/>
  <c r="AL510" i="3"/>
  <c r="AD510" i="3"/>
  <c r="H510" i="3"/>
  <c r="G510" i="3"/>
  <c r="AM509" i="3"/>
  <c r="AL509" i="3"/>
  <c r="AD509" i="3"/>
  <c r="H509" i="3"/>
  <c r="G509" i="3"/>
  <c r="AM508" i="3"/>
  <c r="AL508" i="3"/>
  <c r="AD508" i="3"/>
  <c r="H508" i="3"/>
  <c r="G508" i="3"/>
  <c r="AM507" i="3"/>
  <c r="AL507" i="3"/>
  <c r="AD507" i="3"/>
  <c r="H507" i="3"/>
  <c r="G507" i="3"/>
  <c r="AM506" i="3"/>
  <c r="AL506" i="3"/>
  <c r="AD506" i="3"/>
  <c r="H506" i="3"/>
  <c r="G506" i="3"/>
  <c r="AM505" i="3"/>
  <c r="AL505" i="3"/>
  <c r="AD505" i="3"/>
  <c r="H505" i="3"/>
  <c r="G505" i="3"/>
  <c r="AM504" i="3"/>
  <c r="AL504" i="3"/>
  <c r="AD504" i="3"/>
  <c r="H504" i="3"/>
  <c r="G504" i="3"/>
  <c r="AM503" i="3"/>
  <c r="AL503" i="3"/>
  <c r="AD503" i="3"/>
  <c r="H503" i="3"/>
  <c r="G503" i="3"/>
  <c r="AM502" i="3"/>
  <c r="AL502" i="3"/>
  <c r="AD502" i="3"/>
  <c r="H502" i="3"/>
  <c r="G502" i="3"/>
  <c r="AM501" i="3"/>
  <c r="AL501" i="3"/>
  <c r="AD501" i="3"/>
  <c r="H501" i="3"/>
  <c r="G501" i="3"/>
  <c r="AM500" i="3"/>
  <c r="AL500" i="3"/>
  <c r="AD500" i="3"/>
  <c r="H500" i="3"/>
  <c r="G500" i="3"/>
  <c r="AM499" i="3"/>
  <c r="AL499" i="3"/>
  <c r="AD499" i="3"/>
  <c r="H499" i="3"/>
  <c r="G499" i="3"/>
  <c r="AM498" i="3"/>
  <c r="AL498" i="3"/>
  <c r="AD498" i="3"/>
  <c r="H498" i="3"/>
  <c r="G498" i="3"/>
  <c r="AM497" i="3"/>
  <c r="AL497" i="3"/>
  <c r="AD497" i="3"/>
  <c r="H497" i="3"/>
  <c r="G497" i="3"/>
  <c r="AM496" i="3"/>
  <c r="AL496" i="3"/>
  <c r="AD496" i="3"/>
  <c r="H496" i="3"/>
  <c r="G496" i="3"/>
  <c r="AM495" i="3"/>
  <c r="AL495" i="3"/>
  <c r="AD495" i="3"/>
  <c r="H495" i="3"/>
  <c r="G495" i="3"/>
  <c r="AM494" i="3"/>
  <c r="AL494" i="3"/>
  <c r="AD494" i="3"/>
  <c r="H494" i="3"/>
  <c r="G494" i="3"/>
  <c r="AM493" i="3"/>
  <c r="AL493" i="3"/>
  <c r="AD493" i="3"/>
  <c r="H493" i="3"/>
  <c r="G493" i="3"/>
  <c r="AM492" i="3"/>
  <c r="AL492" i="3"/>
  <c r="AD492" i="3"/>
  <c r="H492" i="3"/>
  <c r="G492" i="3"/>
  <c r="AM491" i="3"/>
  <c r="AL491" i="3"/>
  <c r="AD491" i="3"/>
  <c r="H491" i="3"/>
  <c r="G491" i="3"/>
  <c r="AM490" i="3"/>
  <c r="AL490" i="3"/>
  <c r="AD490" i="3"/>
  <c r="H490" i="3"/>
  <c r="G490" i="3"/>
  <c r="AM489" i="3"/>
  <c r="AL489" i="3"/>
  <c r="AD489" i="3"/>
  <c r="H489" i="3"/>
  <c r="G489" i="3"/>
  <c r="AM488" i="3"/>
  <c r="AL488" i="3"/>
  <c r="AD488" i="3"/>
  <c r="H488" i="3"/>
  <c r="G488" i="3"/>
  <c r="AM487" i="3"/>
  <c r="AL487" i="3"/>
  <c r="AD487" i="3"/>
  <c r="H487" i="3"/>
  <c r="G487" i="3"/>
  <c r="AM486" i="3"/>
  <c r="AL486" i="3"/>
  <c r="AD486" i="3"/>
  <c r="H486" i="3"/>
  <c r="G486" i="3"/>
  <c r="AM485" i="3"/>
  <c r="AL485" i="3"/>
  <c r="AD485" i="3"/>
  <c r="H485" i="3"/>
  <c r="G485" i="3"/>
  <c r="AM484" i="3"/>
  <c r="AL484" i="3"/>
  <c r="AD484" i="3"/>
  <c r="H484" i="3"/>
  <c r="G484" i="3"/>
  <c r="AM483" i="3"/>
  <c r="AL483" i="3"/>
  <c r="AD483" i="3"/>
  <c r="H483" i="3"/>
  <c r="G483" i="3"/>
  <c r="AM482" i="3"/>
  <c r="AL482" i="3"/>
  <c r="AD482" i="3"/>
  <c r="H482" i="3"/>
  <c r="G482" i="3"/>
  <c r="AM481" i="3"/>
  <c r="AL481" i="3"/>
  <c r="AD481" i="3"/>
  <c r="H481" i="3"/>
  <c r="G481" i="3"/>
  <c r="AM480" i="3"/>
  <c r="AL480" i="3"/>
  <c r="AD480" i="3"/>
  <c r="H480" i="3"/>
  <c r="G480" i="3"/>
  <c r="AM479" i="3"/>
  <c r="AL479" i="3"/>
  <c r="AD479" i="3"/>
  <c r="H479" i="3"/>
  <c r="G479" i="3"/>
  <c r="AM478" i="3"/>
  <c r="AL478" i="3"/>
  <c r="AD478" i="3"/>
  <c r="H478" i="3"/>
  <c r="G478" i="3"/>
  <c r="AM477" i="3"/>
  <c r="AL477" i="3"/>
  <c r="AD477" i="3"/>
  <c r="H477" i="3"/>
  <c r="G477" i="3"/>
  <c r="AM476" i="3"/>
  <c r="AL476" i="3"/>
  <c r="AD476" i="3"/>
  <c r="H476" i="3"/>
  <c r="G476" i="3"/>
  <c r="AM475" i="3"/>
  <c r="AL475" i="3"/>
  <c r="AD475" i="3"/>
  <c r="H475" i="3"/>
  <c r="G475" i="3"/>
  <c r="AM474" i="3"/>
  <c r="AL474" i="3"/>
  <c r="AD474" i="3"/>
  <c r="H474" i="3"/>
  <c r="G474" i="3"/>
  <c r="AM473" i="3"/>
  <c r="AL473" i="3"/>
  <c r="AD473" i="3"/>
  <c r="H473" i="3"/>
  <c r="G473" i="3"/>
  <c r="AM472" i="3"/>
  <c r="AL472" i="3"/>
  <c r="AD472" i="3"/>
  <c r="H472" i="3"/>
  <c r="G472" i="3"/>
  <c r="AM471" i="3"/>
  <c r="AL471" i="3"/>
  <c r="AD471" i="3"/>
  <c r="H471" i="3"/>
  <c r="G471" i="3"/>
  <c r="AM470" i="3"/>
  <c r="AL470" i="3"/>
  <c r="AD470" i="3"/>
  <c r="H470" i="3"/>
  <c r="G470" i="3"/>
  <c r="AM469" i="3"/>
  <c r="AL469" i="3"/>
  <c r="AD469" i="3"/>
  <c r="H469" i="3"/>
  <c r="G469" i="3"/>
  <c r="AM468" i="3"/>
  <c r="AL468" i="3"/>
  <c r="AD468" i="3"/>
  <c r="H468" i="3"/>
  <c r="G468" i="3"/>
  <c r="AM467" i="3"/>
  <c r="AL467" i="3"/>
  <c r="AD467" i="3"/>
  <c r="H467" i="3"/>
  <c r="G467" i="3"/>
  <c r="AM466" i="3"/>
  <c r="AL466" i="3"/>
  <c r="AD466" i="3"/>
  <c r="H466" i="3"/>
  <c r="G466" i="3"/>
  <c r="AM465" i="3"/>
  <c r="AL465" i="3"/>
  <c r="AD465" i="3"/>
  <c r="H465" i="3"/>
  <c r="G465" i="3"/>
  <c r="AM464" i="3"/>
  <c r="AL464" i="3"/>
  <c r="AD464" i="3"/>
  <c r="H464" i="3"/>
  <c r="G464" i="3"/>
  <c r="AM463" i="3"/>
  <c r="AL463" i="3"/>
  <c r="AD463" i="3"/>
  <c r="H463" i="3"/>
  <c r="G463" i="3"/>
  <c r="AM462" i="3"/>
  <c r="AL462" i="3"/>
  <c r="AD462" i="3"/>
  <c r="H462" i="3"/>
  <c r="G462" i="3"/>
  <c r="AM461" i="3"/>
  <c r="AL461" i="3"/>
  <c r="AD461" i="3"/>
  <c r="H461" i="3"/>
  <c r="G461" i="3"/>
  <c r="AM460" i="3"/>
  <c r="AL460" i="3"/>
  <c r="AD460" i="3"/>
  <c r="H460" i="3"/>
  <c r="G460" i="3"/>
  <c r="AM459" i="3"/>
  <c r="AL459" i="3"/>
  <c r="AD459" i="3"/>
  <c r="H459" i="3"/>
  <c r="G459" i="3"/>
  <c r="AM458" i="3"/>
  <c r="AL458" i="3"/>
  <c r="AD458" i="3"/>
  <c r="H458" i="3"/>
  <c r="G458" i="3"/>
  <c r="AM457" i="3"/>
  <c r="AL457" i="3"/>
  <c r="AD457" i="3"/>
  <c r="H457" i="3"/>
  <c r="G457" i="3"/>
  <c r="AM456" i="3"/>
  <c r="AL456" i="3"/>
  <c r="AD456" i="3"/>
  <c r="H456" i="3"/>
  <c r="G456" i="3"/>
  <c r="AM455" i="3"/>
  <c r="AL455" i="3"/>
  <c r="AD455" i="3"/>
  <c r="H455" i="3"/>
  <c r="G455" i="3"/>
  <c r="AM454" i="3"/>
  <c r="AL454" i="3"/>
  <c r="AD454" i="3"/>
  <c r="H454" i="3"/>
  <c r="G454" i="3"/>
  <c r="AM453" i="3"/>
  <c r="AL453" i="3"/>
  <c r="AD453" i="3"/>
  <c r="H453" i="3"/>
  <c r="G453" i="3"/>
  <c r="AM452" i="3"/>
  <c r="AL452" i="3"/>
  <c r="AD452" i="3"/>
  <c r="H452" i="3"/>
  <c r="G452" i="3"/>
  <c r="AM451" i="3"/>
  <c r="AL451" i="3"/>
  <c r="AD451" i="3"/>
  <c r="H451" i="3"/>
  <c r="G451" i="3"/>
  <c r="AM450" i="3"/>
  <c r="AL450" i="3"/>
  <c r="AD450" i="3"/>
  <c r="H450" i="3"/>
  <c r="G450" i="3"/>
  <c r="AM449" i="3"/>
  <c r="AL449" i="3"/>
  <c r="AD449" i="3"/>
  <c r="H449" i="3"/>
  <c r="G449" i="3"/>
  <c r="AM448" i="3"/>
  <c r="AL448" i="3"/>
  <c r="AD448" i="3"/>
  <c r="H448" i="3"/>
  <c r="G448" i="3"/>
  <c r="AM447" i="3"/>
  <c r="AL447" i="3"/>
  <c r="AD447" i="3"/>
  <c r="H447" i="3"/>
  <c r="G447" i="3"/>
  <c r="AM446" i="3"/>
  <c r="AL446" i="3"/>
  <c r="AD446" i="3"/>
  <c r="H446" i="3"/>
  <c r="G446" i="3"/>
  <c r="AM445" i="3"/>
  <c r="AL445" i="3"/>
  <c r="AD445" i="3"/>
  <c r="H445" i="3"/>
  <c r="G445" i="3"/>
  <c r="AM444" i="3"/>
  <c r="AL444" i="3"/>
  <c r="AD444" i="3"/>
  <c r="H444" i="3"/>
  <c r="G444" i="3"/>
  <c r="AM443" i="3"/>
  <c r="AL443" i="3"/>
  <c r="AD443" i="3"/>
  <c r="H443" i="3"/>
  <c r="G443" i="3"/>
  <c r="AM442" i="3"/>
  <c r="AL442" i="3"/>
  <c r="AD442" i="3"/>
  <c r="H442" i="3"/>
  <c r="G442" i="3"/>
  <c r="AM441" i="3"/>
  <c r="AL441" i="3"/>
  <c r="AD441" i="3"/>
  <c r="H441" i="3"/>
  <c r="G441" i="3"/>
  <c r="AM440" i="3"/>
  <c r="AL440" i="3"/>
  <c r="AD440" i="3"/>
  <c r="H440" i="3"/>
  <c r="G440" i="3"/>
  <c r="AM439" i="3"/>
  <c r="AL439" i="3"/>
  <c r="AD439" i="3"/>
  <c r="H439" i="3"/>
  <c r="G439" i="3"/>
  <c r="AM438" i="3"/>
  <c r="AL438" i="3"/>
  <c r="AD438" i="3"/>
  <c r="H438" i="3"/>
  <c r="G438" i="3"/>
  <c r="AM437" i="3"/>
  <c r="AL437" i="3"/>
  <c r="AD437" i="3"/>
  <c r="H437" i="3"/>
  <c r="G437" i="3"/>
  <c r="AM436" i="3"/>
  <c r="AL436" i="3"/>
  <c r="AD436" i="3"/>
  <c r="H436" i="3"/>
  <c r="G436" i="3"/>
  <c r="AM435" i="3"/>
  <c r="AL435" i="3"/>
  <c r="AD435" i="3"/>
  <c r="H435" i="3"/>
  <c r="G435" i="3"/>
  <c r="AM434" i="3"/>
  <c r="AL434" i="3"/>
  <c r="AD434" i="3"/>
  <c r="H434" i="3"/>
  <c r="G434" i="3"/>
  <c r="AM433" i="3"/>
  <c r="AL433" i="3"/>
  <c r="AD433" i="3"/>
  <c r="H433" i="3"/>
  <c r="G433" i="3"/>
  <c r="AM432" i="3"/>
  <c r="AL432" i="3"/>
  <c r="AD432" i="3"/>
  <c r="H432" i="3"/>
  <c r="G432" i="3"/>
  <c r="AM431" i="3"/>
  <c r="AL431" i="3"/>
  <c r="AD431" i="3"/>
  <c r="H431" i="3"/>
  <c r="G431" i="3"/>
  <c r="AM430" i="3"/>
  <c r="AL430" i="3"/>
  <c r="AD430" i="3"/>
  <c r="H430" i="3"/>
  <c r="G430" i="3"/>
  <c r="AM429" i="3"/>
  <c r="AL429" i="3"/>
  <c r="AD429" i="3"/>
  <c r="H429" i="3"/>
  <c r="G429" i="3"/>
  <c r="AM428" i="3"/>
  <c r="AL428" i="3"/>
  <c r="AD428" i="3"/>
  <c r="H428" i="3"/>
  <c r="G428" i="3"/>
  <c r="AM427" i="3"/>
  <c r="AL427" i="3"/>
  <c r="AD427" i="3"/>
  <c r="H427" i="3"/>
  <c r="G427" i="3"/>
  <c r="AM426" i="3"/>
  <c r="AL426" i="3"/>
  <c r="AD426" i="3"/>
  <c r="H426" i="3"/>
  <c r="G426" i="3"/>
  <c r="AM425" i="3"/>
  <c r="AL425" i="3"/>
  <c r="AD425" i="3"/>
  <c r="H425" i="3"/>
  <c r="G425" i="3"/>
  <c r="AM424" i="3"/>
  <c r="AL424" i="3"/>
  <c r="AD424" i="3"/>
  <c r="H424" i="3"/>
  <c r="G424" i="3"/>
  <c r="AM423" i="3"/>
  <c r="AL423" i="3"/>
  <c r="AD423" i="3"/>
  <c r="H423" i="3"/>
  <c r="G423" i="3"/>
  <c r="AM422" i="3"/>
  <c r="AL422" i="3"/>
  <c r="AD422" i="3"/>
  <c r="H422" i="3"/>
  <c r="G422" i="3"/>
  <c r="AM421" i="3"/>
  <c r="AL421" i="3"/>
  <c r="AD421" i="3"/>
  <c r="H421" i="3"/>
  <c r="G421" i="3"/>
  <c r="AM420" i="3"/>
  <c r="AL420" i="3"/>
  <c r="AD420" i="3"/>
  <c r="H420" i="3"/>
  <c r="G420" i="3"/>
  <c r="AM419" i="3"/>
  <c r="AL419" i="3"/>
  <c r="AD419" i="3"/>
  <c r="H419" i="3"/>
  <c r="G419" i="3"/>
  <c r="AM418" i="3"/>
  <c r="AL418" i="3"/>
  <c r="AD418" i="3"/>
  <c r="H418" i="3"/>
  <c r="G418" i="3"/>
  <c r="AM417" i="3"/>
  <c r="AL417" i="3"/>
  <c r="AD417" i="3"/>
  <c r="H417" i="3"/>
  <c r="G417" i="3"/>
  <c r="AM416" i="3"/>
  <c r="AL416" i="3"/>
  <c r="AD416" i="3"/>
  <c r="H416" i="3"/>
  <c r="G416" i="3"/>
  <c r="AM415" i="3"/>
  <c r="AL415" i="3"/>
  <c r="AD415" i="3"/>
  <c r="H415" i="3"/>
  <c r="G415" i="3"/>
  <c r="AM414" i="3"/>
  <c r="AL414" i="3"/>
  <c r="AD414" i="3"/>
  <c r="H414" i="3"/>
  <c r="G414" i="3"/>
  <c r="AM413" i="3"/>
  <c r="AL413" i="3"/>
  <c r="AD413" i="3"/>
  <c r="H413" i="3"/>
  <c r="G413" i="3"/>
  <c r="AM412" i="3"/>
  <c r="AL412" i="3"/>
  <c r="AD412" i="3"/>
  <c r="H412" i="3"/>
  <c r="G412" i="3"/>
  <c r="AM411" i="3"/>
  <c r="AL411" i="3"/>
  <c r="AD411" i="3"/>
  <c r="H411" i="3"/>
  <c r="G411" i="3"/>
  <c r="AM410" i="3"/>
  <c r="AL410" i="3"/>
  <c r="AD410" i="3"/>
  <c r="H410" i="3"/>
  <c r="G410" i="3"/>
  <c r="AM409" i="3"/>
  <c r="AL409" i="3"/>
  <c r="AD409" i="3"/>
  <c r="H409" i="3"/>
  <c r="G409" i="3"/>
  <c r="AM408" i="3"/>
  <c r="AL408" i="3"/>
  <c r="AD408" i="3"/>
  <c r="H408" i="3"/>
  <c r="G408" i="3"/>
  <c r="AM407" i="3"/>
  <c r="AL407" i="3"/>
  <c r="AD407" i="3"/>
  <c r="H407" i="3"/>
  <c r="G407" i="3"/>
  <c r="AM406" i="3"/>
  <c r="AL406" i="3"/>
  <c r="AD406" i="3"/>
  <c r="H406" i="3"/>
  <c r="G406" i="3"/>
  <c r="AM405" i="3"/>
  <c r="AL405" i="3"/>
  <c r="AD405" i="3"/>
  <c r="H405" i="3"/>
  <c r="G405" i="3"/>
  <c r="AM404" i="3"/>
  <c r="AL404" i="3"/>
  <c r="AD404" i="3"/>
  <c r="H404" i="3"/>
  <c r="G404" i="3"/>
  <c r="AM403" i="3"/>
  <c r="AL403" i="3"/>
  <c r="AD403" i="3"/>
  <c r="H403" i="3"/>
  <c r="G403" i="3"/>
  <c r="AM402" i="3"/>
  <c r="AL402" i="3"/>
  <c r="AD402" i="3"/>
  <c r="H402" i="3"/>
  <c r="G402" i="3"/>
  <c r="AM401" i="3"/>
  <c r="AL401" i="3"/>
  <c r="AD401" i="3"/>
  <c r="H401" i="3"/>
  <c r="G401" i="3"/>
  <c r="AM400" i="3"/>
  <c r="AL400" i="3"/>
  <c r="AD400" i="3"/>
  <c r="H400" i="3"/>
  <c r="G400" i="3"/>
  <c r="AM399" i="3"/>
  <c r="AL399" i="3"/>
  <c r="AD399" i="3"/>
  <c r="H399" i="3"/>
  <c r="G399" i="3"/>
  <c r="AM398" i="3"/>
  <c r="AL398" i="3"/>
  <c r="AD398" i="3"/>
  <c r="H398" i="3"/>
  <c r="G398" i="3"/>
  <c r="AM397" i="3"/>
  <c r="AL397" i="3"/>
  <c r="AD397" i="3"/>
  <c r="H397" i="3"/>
  <c r="G397" i="3"/>
  <c r="AM396" i="3"/>
  <c r="AL396" i="3"/>
  <c r="AD396" i="3"/>
  <c r="H396" i="3"/>
  <c r="G396" i="3"/>
  <c r="AM395" i="3"/>
  <c r="AL395" i="3"/>
  <c r="AD395" i="3"/>
  <c r="H395" i="3"/>
  <c r="G395" i="3"/>
  <c r="AM394" i="3"/>
  <c r="AL394" i="3"/>
  <c r="AD394" i="3"/>
  <c r="H394" i="3"/>
  <c r="G394" i="3"/>
  <c r="AM393" i="3"/>
  <c r="AL393" i="3"/>
  <c r="AD393" i="3"/>
  <c r="H393" i="3"/>
  <c r="G393" i="3"/>
  <c r="AM392" i="3"/>
  <c r="AL392" i="3"/>
  <c r="AD392" i="3"/>
  <c r="H392" i="3"/>
  <c r="G392" i="3"/>
  <c r="AM391" i="3"/>
  <c r="AL391" i="3"/>
  <c r="AD391" i="3"/>
  <c r="H391" i="3"/>
  <c r="G391" i="3"/>
  <c r="AM390" i="3"/>
  <c r="AL390" i="3"/>
  <c r="AD390" i="3"/>
  <c r="H390" i="3"/>
  <c r="G390" i="3"/>
  <c r="AM389" i="3"/>
  <c r="AL389" i="3"/>
  <c r="AD389" i="3"/>
  <c r="H389" i="3"/>
  <c r="G389" i="3"/>
  <c r="AM388" i="3"/>
  <c r="AL388" i="3"/>
  <c r="AD388" i="3"/>
  <c r="H388" i="3"/>
  <c r="G388" i="3"/>
  <c r="AM387" i="3"/>
  <c r="AL387" i="3"/>
  <c r="AD387" i="3"/>
  <c r="H387" i="3"/>
  <c r="G387" i="3"/>
  <c r="AM386" i="3"/>
  <c r="AL386" i="3"/>
  <c r="AD386" i="3"/>
  <c r="H386" i="3"/>
  <c r="G386" i="3"/>
  <c r="AM385" i="3"/>
  <c r="AL385" i="3"/>
  <c r="AD385" i="3"/>
  <c r="H385" i="3"/>
  <c r="G385" i="3"/>
  <c r="AM384" i="3"/>
  <c r="AL384" i="3"/>
  <c r="AD384" i="3"/>
  <c r="H384" i="3"/>
  <c r="G384" i="3"/>
  <c r="AM383" i="3"/>
  <c r="AL383" i="3"/>
  <c r="AD383" i="3"/>
  <c r="H383" i="3"/>
  <c r="G383" i="3"/>
  <c r="AM382" i="3"/>
  <c r="AL382" i="3"/>
  <c r="AD382" i="3"/>
  <c r="H382" i="3"/>
  <c r="G382" i="3"/>
  <c r="AM381" i="3"/>
  <c r="AL381" i="3"/>
  <c r="AD381" i="3"/>
  <c r="H381" i="3"/>
  <c r="G381" i="3"/>
  <c r="AM380" i="3"/>
  <c r="AL380" i="3"/>
  <c r="AD380" i="3"/>
  <c r="H380" i="3"/>
  <c r="G380" i="3"/>
  <c r="AM379" i="3"/>
  <c r="AL379" i="3"/>
  <c r="AD379" i="3"/>
  <c r="H379" i="3"/>
  <c r="G379" i="3"/>
  <c r="AM378" i="3"/>
  <c r="AL378" i="3"/>
  <c r="AD378" i="3"/>
  <c r="H378" i="3"/>
  <c r="G378" i="3"/>
  <c r="AM377" i="3"/>
  <c r="AL377" i="3"/>
  <c r="AD377" i="3"/>
  <c r="H377" i="3"/>
  <c r="G377" i="3"/>
  <c r="AM376" i="3"/>
  <c r="AL376" i="3"/>
  <c r="AD376" i="3"/>
  <c r="H376" i="3"/>
  <c r="G376" i="3"/>
  <c r="AM375" i="3"/>
  <c r="AL375" i="3"/>
  <c r="AD375" i="3"/>
  <c r="H375" i="3"/>
  <c r="G375" i="3"/>
  <c r="AM374" i="3"/>
  <c r="AL374" i="3"/>
  <c r="AD374" i="3"/>
  <c r="H374" i="3"/>
  <c r="G374" i="3"/>
  <c r="AM373" i="3"/>
  <c r="AL373" i="3"/>
  <c r="AD373" i="3"/>
  <c r="H373" i="3"/>
  <c r="G373" i="3"/>
  <c r="AM372" i="3"/>
  <c r="AL372" i="3"/>
  <c r="AD372" i="3"/>
  <c r="H372" i="3"/>
  <c r="G372" i="3"/>
  <c r="AM371" i="3"/>
  <c r="AL371" i="3"/>
  <c r="AD371" i="3"/>
  <c r="H371" i="3"/>
  <c r="G371" i="3"/>
  <c r="AM370" i="3"/>
  <c r="AL370" i="3"/>
  <c r="AD370" i="3"/>
  <c r="H370" i="3"/>
  <c r="G370" i="3"/>
  <c r="AM369" i="3"/>
  <c r="AL369" i="3"/>
  <c r="AD369" i="3"/>
  <c r="H369" i="3"/>
  <c r="G369" i="3"/>
  <c r="AM368" i="3"/>
  <c r="AL368" i="3"/>
  <c r="AD368" i="3"/>
  <c r="H368" i="3"/>
  <c r="G368" i="3"/>
  <c r="AM367" i="3"/>
  <c r="AL367" i="3"/>
  <c r="AD367" i="3"/>
  <c r="H367" i="3"/>
  <c r="G367" i="3"/>
  <c r="AM366" i="3"/>
  <c r="AL366" i="3"/>
  <c r="AD366" i="3"/>
  <c r="H366" i="3"/>
  <c r="G366" i="3"/>
  <c r="AM365" i="3"/>
  <c r="AL365" i="3"/>
  <c r="AD365" i="3"/>
  <c r="H365" i="3"/>
  <c r="G365" i="3"/>
  <c r="AM364" i="3"/>
  <c r="AL364" i="3"/>
  <c r="AD364" i="3"/>
  <c r="H364" i="3"/>
  <c r="G364" i="3"/>
  <c r="AM363" i="3"/>
  <c r="AL363" i="3"/>
  <c r="AD363" i="3"/>
  <c r="H363" i="3"/>
  <c r="G363" i="3"/>
  <c r="AM362" i="3"/>
  <c r="AL362" i="3"/>
  <c r="AD362" i="3"/>
  <c r="H362" i="3"/>
  <c r="G362" i="3"/>
  <c r="AM361" i="3"/>
  <c r="AL361" i="3"/>
  <c r="AD361" i="3"/>
  <c r="H361" i="3"/>
  <c r="G361" i="3"/>
  <c r="AM360" i="3"/>
  <c r="AL360" i="3"/>
  <c r="AD360" i="3"/>
  <c r="H360" i="3"/>
  <c r="G360" i="3"/>
  <c r="AM359" i="3"/>
  <c r="AL359" i="3"/>
  <c r="AD359" i="3"/>
  <c r="H359" i="3"/>
  <c r="G359" i="3"/>
  <c r="AM358" i="3"/>
  <c r="AL358" i="3"/>
  <c r="AD358" i="3"/>
  <c r="H358" i="3"/>
  <c r="G358" i="3"/>
  <c r="AM357" i="3"/>
  <c r="AL357" i="3"/>
  <c r="AD357" i="3"/>
  <c r="H357" i="3"/>
  <c r="G357" i="3"/>
  <c r="AM356" i="3"/>
  <c r="AL356" i="3"/>
  <c r="AD356" i="3"/>
  <c r="H356" i="3"/>
  <c r="G356" i="3"/>
  <c r="AM355" i="3"/>
  <c r="AL355" i="3"/>
  <c r="AD355" i="3"/>
  <c r="H355" i="3"/>
  <c r="G355" i="3"/>
  <c r="AM354" i="3"/>
  <c r="AL354" i="3"/>
  <c r="AD354" i="3"/>
  <c r="H354" i="3"/>
  <c r="G354" i="3"/>
  <c r="AM353" i="3"/>
  <c r="AL353" i="3"/>
  <c r="AD353" i="3"/>
  <c r="H353" i="3"/>
  <c r="G353" i="3"/>
  <c r="AM352" i="3"/>
  <c r="AL352" i="3"/>
  <c r="AD352" i="3"/>
  <c r="H352" i="3"/>
  <c r="G352" i="3"/>
  <c r="AM351" i="3"/>
  <c r="AL351" i="3"/>
  <c r="AD351" i="3"/>
  <c r="H351" i="3"/>
  <c r="G351" i="3"/>
  <c r="AM350" i="3"/>
  <c r="AL350" i="3"/>
  <c r="AD350" i="3"/>
  <c r="H350" i="3"/>
  <c r="G350" i="3"/>
  <c r="AM349" i="3"/>
  <c r="AL349" i="3"/>
  <c r="AD349" i="3"/>
  <c r="H349" i="3"/>
  <c r="G349" i="3"/>
  <c r="AM348" i="3"/>
  <c r="AL348" i="3"/>
  <c r="AD348" i="3"/>
  <c r="H348" i="3"/>
  <c r="G348" i="3"/>
  <c r="AM347" i="3"/>
  <c r="AL347" i="3"/>
  <c r="AD347" i="3"/>
  <c r="H347" i="3"/>
  <c r="G347" i="3"/>
  <c r="AM346" i="3"/>
  <c r="AL346" i="3"/>
  <c r="AD346" i="3"/>
  <c r="H346" i="3"/>
  <c r="G346" i="3"/>
  <c r="AM345" i="3"/>
  <c r="AL345" i="3"/>
  <c r="AD345" i="3"/>
  <c r="H345" i="3"/>
  <c r="G345" i="3"/>
  <c r="AM344" i="3"/>
  <c r="AL344" i="3"/>
  <c r="AD344" i="3"/>
  <c r="H344" i="3"/>
  <c r="G344" i="3"/>
  <c r="AM343" i="3"/>
  <c r="AL343" i="3"/>
  <c r="AD343" i="3"/>
  <c r="H343" i="3"/>
  <c r="G343" i="3"/>
  <c r="AM342" i="3"/>
  <c r="AL342" i="3"/>
  <c r="AD342" i="3"/>
  <c r="H342" i="3"/>
  <c r="G342" i="3"/>
  <c r="AM341" i="3"/>
  <c r="AL341" i="3"/>
  <c r="AD341" i="3"/>
  <c r="H341" i="3"/>
  <c r="G341" i="3"/>
  <c r="AM340" i="3"/>
  <c r="AL340" i="3"/>
  <c r="AD340" i="3"/>
  <c r="H340" i="3"/>
  <c r="G340" i="3"/>
  <c r="AM339" i="3"/>
  <c r="AL339" i="3"/>
  <c r="AD339" i="3"/>
  <c r="H339" i="3"/>
  <c r="G339" i="3"/>
  <c r="AM338" i="3"/>
  <c r="AL338" i="3"/>
  <c r="AD338" i="3"/>
  <c r="H338" i="3"/>
  <c r="G338" i="3"/>
  <c r="AM337" i="3"/>
  <c r="AL337" i="3"/>
  <c r="AD337" i="3"/>
  <c r="H337" i="3"/>
  <c r="G337" i="3"/>
  <c r="AD336" i="3"/>
  <c r="H336" i="3"/>
  <c r="G336" i="3"/>
  <c r="AM335" i="3"/>
  <c r="AL335" i="3"/>
  <c r="AD335" i="3"/>
  <c r="H335" i="3"/>
  <c r="G335" i="3"/>
  <c r="AM334" i="3"/>
  <c r="AL334" i="3"/>
  <c r="AD334" i="3"/>
  <c r="H334" i="3"/>
  <c r="G334" i="3"/>
  <c r="AM333" i="3"/>
  <c r="AL333" i="3"/>
  <c r="AD333" i="3"/>
  <c r="H333" i="3"/>
  <c r="G333" i="3"/>
  <c r="AM332" i="3"/>
  <c r="AL332" i="3"/>
  <c r="AD332" i="3"/>
  <c r="H332" i="3"/>
  <c r="G332" i="3"/>
  <c r="AM331" i="3"/>
  <c r="AL331" i="3"/>
  <c r="AD331" i="3"/>
  <c r="H331" i="3"/>
  <c r="G331" i="3"/>
  <c r="AM330" i="3"/>
  <c r="AL330" i="3"/>
  <c r="AD330" i="3"/>
  <c r="H330" i="3"/>
  <c r="G330" i="3"/>
  <c r="AM329" i="3"/>
  <c r="AL329" i="3"/>
  <c r="AD329" i="3"/>
  <c r="H329" i="3"/>
  <c r="G329" i="3"/>
  <c r="AM328" i="3"/>
  <c r="AL328" i="3"/>
  <c r="AD328" i="3"/>
  <c r="H328" i="3"/>
  <c r="G328" i="3"/>
  <c r="AM327" i="3"/>
  <c r="AL327" i="3"/>
  <c r="AD327" i="3"/>
  <c r="H327" i="3"/>
  <c r="G327" i="3"/>
  <c r="AM326" i="3"/>
  <c r="AL326" i="3"/>
  <c r="AD326" i="3"/>
  <c r="H326" i="3"/>
  <c r="G326" i="3"/>
  <c r="AM325" i="3"/>
  <c r="AL325" i="3"/>
  <c r="AD325" i="3"/>
  <c r="H325" i="3"/>
  <c r="G325" i="3"/>
  <c r="AM324" i="3"/>
  <c r="AL324" i="3"/>
  <c r="AD324" i="3"/>
  <c r="H324" i="3"/>
  <c r="G324" i="3"/>
  <c r="AM323" i="3"/>
  <c r="AL323" i="3"/>
  <c r="AD323" i="3"/>
  <c r="H323" i="3"/>
  <c r="G323" i="3"/>
  <c r="AM322" i="3"/>
  <c r="AL322" i="3"/>
  <c r="AD322" i="3"/>
  <c r="H322" i="3"/>
  <c r="G322" i="3"/>
  <c r="AM321" i="3"/>
  <c r="AL321" i="3"/>
  <c r="AD321" i="3"/>
  <c r="H321" i="3"/>
  <c r="G321" i="3"/>
  <c r="AM320" i="3"/>
  <c r="AL320" i="3"/>
  <c r="AD320" i="3"/>
  <c r="H320" i="3"/>
  <c r="G320" i="3"/>
  <c r="AM319" i="3"/>
  <c r="AL319" i="3"/>
  <c r="AD319" i="3"/>
  <c r="H319" i="3"/>
  <c r="G319" i="3"/>
  <c r="AM318" i="3"/>
  <c r="AL318" i="3"/>
  <c r="AD318" i="3"/>
  <c r="H318" i="3"/>
  <c r="G318" i="3"/>
  <c r="AM317" i="3"/>
  <c r="AL317" i="3"/>
  <c r="AD317" i="3"/>
  <c r="H317" i="3"/>
  <c r="G317" i="3"/>
  <c r="AM316" i="3"/>
  <c r="AL316" i="3"/>
  <c r="AD316" i="3"/>
  <c r="H316" i="3"/>
  <c r="G316" i="3"/>
  <c r="AM315" i="3"/>
  <c r="AL315" i="3"/>
  <c r="AD315" i="3"/>
  <c r="H315" i="3"/>
  <c r="G315" i="3"/>
  <c r="AM314" i="3"/>
  <c r="AL314" i="3"/>
  <c r="AD314" i="3"/>
  <c r="H314" i="3"/>
  <c r="G314" i="3"/>
  <c r="AM313" i="3"/>
  <c r="AL313" i="3"/>
  <c r="AD313" i="3"/>
  <c r="H313" i="3"/>
  <c r="G313" i="3"/>
  <c r="AM312" i="3"/>
  <c r="AL312" i="3"/>
  <c r="AD312" i="3"/>
  <c r="H312" i="3"/>
  <c r="G312" i="3"/>
  <c r="AM311" i="3"/>
  <c r="AL311" i="3"/>
  <c r="AD311" i="3"/>
  <c r="H311" i="3"/>
  <c r="G311" i="3"/>
  <c r="AM310" i="3"/>
  <c r="AL310" i="3"/>
  <c r="AD310" i="3"/>
  <c r="H310" i="3"/>
  <c r="G310" i="3"/>
  <c r="AM309" i="3"/>
  <c r="AL309" i="3"/>
  <c r="AD309" i="3"/>
  <c r="H309" i="3"/>
  <c r="G309" i="3"/>
  <c r="AM308" i="3"/>
  <c r="AL308" i="3"/>
  <c r="AD308" i="3"/>
  <c r="H308" i="3"/>
  <c r="G308" i="3"/>
  <c r="AM307" i="3"/>
  <c r="AL307" i="3"/>
  <c r="AD307" i="3"/>
  <c r="H307" i="3"/>
  <c r="G307" i="3"/>
  <c r="AM306" i="3"/>
  <c r="AL306" i="3"/>
  <c r="AD306" i="3"/>
  <c r="H306" i="3"/>
  <c r="G306" i="3"/>
  <c r="AM305" i="3"/>
  <c r="AL305" i="3"/>
  <c r="AD305" i="3"/>
  <c r="H305" i="3"/>
  <c r="G305" i="3"/>
  <c r="AM304" i="3"/>
  <c r="AL304" i="3"/>
  <c r="AD304" i="3"/>
  <c r="H304" i="3"/>
  <c r="G304" i="3"/>
  <c r="AM303" i="3"/>
  <c r="AL303" i="3"/>
  <c r="AD303" i="3"/>
  <c r="H303" i="3"/>
  <c r="G303" i="3"/>
  <c r="AM302" i="3"/>
  <c r="AL302" i="3"/>
  <c r="AD302" i="3"/>
  <c r="H302" i="3"/>
  <c r="G302" i="3"/>
  <c r="AM301" i="3"/>
  <c r="AL301" i="3"/>
  <c r="AD301" i="3"/>
  <c r="H301" i="3"/>
  <c r="G301" i="3"/>
  <c r="AM300" i="3"/>
  <c r="AL300" i="3"/>
  <c r="AD300" i="3"/>
  <c r="H300" i="3"/>
  <c r="G300" i="3"/>
  <c r="AM299" i="3"/>
  <c r="AL299" i="3"/>
  <c r="AD299" i="3"/>
  <c r="H299" i="3"/>
  <c r="G299" i="3"/>
  <c r="AM298" i="3"/>
  <c r="AL298" i="3"/>
  <c r="AD298" i="3"/>
  <c r="H298" i="3"/>
  <c r="G298" i="3"/>
  <c r="AM297" i="3"/>
  <c r="AL297" i="3"/>
  <c r="AD297" i="3"/>
  <c r="H297" i="3"/>
  <c r="G297" i="3"/>
  <c r="AM296" i="3"/>
  <c r="AL296" i="3"/>
  <c r="AD296" i="3"/>
  <c r="H296" i="3"/>
  <c r="G296" i="3"/>
  <c r="AM295" i="3"/>
  <c r="AL295" i="3"/>
  <c r="AD295" i="3"/>
  <c r="H295" i="3"/>
  <c r="G295" i="3"/>
  <c r="AM294" i="3"/>
  <c r="AL294" i="3"/>
  <c r="AD294" i="3"/>
  <c r="H294" i="3"/>
  <c r="G294" i="3"/>
  <c r="AM293" i="3"/>
  <c r="AL293" i="3"/>
  <c r="AD293" i="3"/>
  <c r="H293" i="3"/>
  <c r="G293" i="3"/>
  <c r="AM292" i="3"/>
  <c r="AL292" i="3"/>
  <c r="AD292" i="3"/>
  <c r="H292" i="3"/>
  <c r="G292" i="3"/>
  <c r="AM291" i="3"/>
  <c r="AL291" i="3"/>
  <c r="AD291" i="3"/>
  <c r="H291" i="3"/>
  <c r="G291" i="3"/>
  <c r="AM290" i="3"/>
  <c r="AL290" i="3"/>
  <c r="AD290" i="3"/>
  <c r="H290" i="3"/>
  <c r="G290" i="3"/>
  <c r="AM289" i="3"/>
  <c r="AL289" i="3"/>
  <c r="AD289" i="3"/>
  <c r="H289" i="3"/>
  <c r="G289" i="3"/>
  <c r="AM288" i="3"/>
  <c r="AL288" i="3"/>
  <c r="AD288" i="3"/>
  <c r="H288" i="3"/>
  <c r="G288" i="3"/>
  <c r="AM287" i="3"/>
  <c r="AL287" i="3"/>
  <c r="AD287" i="3"/>
  <c r="H287" i="3"/>
  <c r="G287" i="3"/>
  <c r="AM286" i="3"/>
  <c r="AL286" i="3"/>
  <c r="AD286" i="3"/>
  <c r="H286" i="3"/>
  <c r="G286" i="3"/>
  <c r="AM285" i="3"/>
  <c r="AL285" i="3"/>
  <c r="AD285" i="3"/>
  <c r="H285" i="3"/>
  <c r="G285" i="3"/>
  <c r="AM284" i="3"/>
  <c r="AL284" i="3"/>
  <c r="AD284" i="3"/>
  <c r="H284" i="3"/>
  <c r="G284" i="3"/>
  <c r="AM283" i="3"/>
  <c r="AL283" i="3"/>
  <c r="AD283" i="3"/>
  <c r="H283" i="3"/>
  <c r="G283" i="3"/>
  <c r="AM282" i="3"/>
  <c r="AL282" i="3"/>
  <c r="AD282" i="3"/>
  <c r="H282" i="3"/>
  <c r="G282" i="3"/>
  <c r="AM281" i="3"/>
  <c r="AL281" i="3"/>
  <c r="AD281" i="3"/>
  <c r="H281" i="3"/>
  <c r="G281" i="3"/>
  <c r="AM280" i="3"/>
  <c r="AL280" i="3"/>
  <c r="AD280" i="3"/>
  <c r="H280" i="3"/>
  <c r="G280" i="3"/>
  <c r="AM279" i="3"/>
  <c r="AL279" i="3"/>
  <c r="AD279" i="3"/>
  <c r="H279" i="3"/>
  <c r="G279" i="3"/>
  <c r="AM278" i="3"/>
  <c r="AL278" i="3"/>
  <c r="AD278" i="3"/>
  <c r="H278" i="3"/>
  <c r="G278" i="3"/>
  <c r="AM277" i="3"/>
  <c r="AL277" i="3"/>
  <c r="AD277" i="3"/>
  <c r="H277" i="3"/>
  <c r="G277" i="3"/>
  <c r="AM276" i="3"/>
  <c r="AL276" i="3"/>
  <c r="AD276" i="3"/>
  <c r="H276" i="3"/>
  <c r="G276" i="3"/>
  <c r="AM275" i="3"/>
  <c r="AL275" i="3"/>
  <c r="AD275" i="3"/>
  <c r="H275" i="3"/>
  <c r="G275" i="3"/>
  <c r="AM274" i="3"/>
  <c r="AL274" i="3"/>
  <c r="AD274" i="3"/>
  <c r="H274" i="3"/>
  <c r="G274" i="3"/>
  <c r="AM273" i="3"/>
  <c r="AL273" i="3"/>
  <c r="AD273" i="3"/>
  <c r="H273" i="3"/>
  <c r="G273" i="3"/>
  <c r="AM272" i="3"/>
  <c r="AL272" i="3"/>
  <c r="AD272" i="3"/>
  <c r="H272" i="3"/>
  <c r="G272" i="3"/>
  <c r="AM271" i="3"/>
  <c r="AL271" i="3"/>
  <c r="AD271" i="3"/>
  <c r="H271" i="3"/>
  <c r="G271" i="3"/>
  <c r="AM270" i="3"/>
  <c r="AL270" i="3"/>
  <c r="AD270" i="3"/>
  <c r="H270" i="3"/>
  <c r="G270" i="3"/>
  <c r="AM269" i="3"/>
  <c r="AL269" i="3"/>
  <c r="AD269" i="3"/>
  <c r="H269" i="3"/>
  <c r="G269" i="3"/>
  <c r="AM268" i="3"/>
  <c r="AL268" i="3"/>
  <c r="AD268" i="3"/>
  <c r="H268" i="3"/>
  <c r="G268" i="3"/>
  <c r="AM267" i="3"/>
  <c r="AL267" i="3"/>
  <c r="AD267" i="3"/>
  <c r="H267" i="3"/>
  <c r="G267" i="3"/>
  <c r="AM266" i="3"/>
  <c r="AL266" i="3"/>
  <c r="AD266" i="3"/>
  <c r="H266" i="3"/>
  <c r="G266" i="3"/>
  <c r="AM265" i="3"/>
  <c r="AL265" i="3"/>
  <c r="AD265" i="3"/>
  <c r="H265" i="3"/>
  <c r="G265" i="3"/>
  <c r="AM264" i="3"/>
  <c r="AL264" i="3"/>
  <c r="AD264" i="3"/>
  <c r="H264" i="3"/>
  <c r="G264" i="3"/>
  <c r="AM263" i="3"/>
  <c r="AL263" i="3"/>
  <c r="AD263" i="3"/>
  <c r="H263" i="3"/>
  <c r="G263" i="3"/>
  <c r="AM262" i="3"/>
  <c r="AL262" i="3"/>
  <c r="AD262" i="3"/>
  <c r="H262" i="3"/>
  <c r="G262" i="3"/>
  <c r="AM261" i="3"/>
  <c r="AL261" i="3"/>
  <c r="AD261" i="3"/>
  <c r="H261" i="3"/>
  <c r="G261" i="3"/>
  <c r="AM260" i="3"/>
  <c r="AL260" i="3"/>
  <c r="AD260" i="3"/>
  <c r="H260" i="3"/>
  <c r="G260" i="3"/>
  <c r="AM259" i="3"/>
  <c r="AL259" i="3"/>
  <c r="AD259" i="3"/>
  <c r="H259" i="3"/>
  <c r="G259" i="3"/>
  <c r="AM258" i="3"/>
  <c r="AL258" i="3"/>
  <c r="AD258" i="3"/>
  <c r="H258" i="3"/>
  <c r="G258" i="3"/>
  <c r="AM257" i="3"/>
  <c r="AL257" i="3"/>
  <c r="AD257" i="3"/>
  <c r="H257" i="3"/>
  <c r="G257" i="3"/>
  <c r="AM256" i="3"/>
  <c r="AL256" i="3"/>
  <c r="AD256" i="3"/>
  <c r="H256" i="3"/>
  <c r="G256" i="3"/>
  <c r="AM255" i="3"/>
  <c r="AL255" i="3"/>
  <c r="AD255" i="3"/>
  <c r="H255" i="3"/>
  <c r="G255" i="3"/>
  <c r="AM254" i="3"/>
  <c r="AL254" i="3"/>
  <c r="AD254" i="3"/>
  <c r="H254" i="3"/>
  <c r="G254" i="3"/>
  <c r="AM253" i="3"/>
  <c r="AL253" i="3"/>
  <c r="AD253" i="3"/>
  <c r="H253" i="3"/>
  <c r="G253" i="3"/>
  <c r="AM252" i="3"/>
  <c r="AL252" i="3"/>
  <c r="AD252" i="3"/>
  <c r="H252" i="3"/>
  <c r="G252" i="3"/>
  <c r="AM251" i="3"/>
  <c r="AL251" i="3"/>
  <c r="AD251" i="3"/>
  <c r="H251" i="3"/>
  <c r="G251" i="3"/>
  <c r="AM250" i="3"/>
  <c r="AL250" i="3"/>
  <c r="AD250" i="3"/>
  <c r="H250" i="3"/>
  <c r="G250" i="3"/>
  <c r="AM249" i="3"/>
  <c r="AL249" i="3"/>
  <c r="AD249" i="3"/>
  <c r="H249" i="3"/>
  <c r="G249" i="3"/>
  <c r="AM248" i="3"/>
  <c r="AL248" i="3"/>
  <c r="AD248" i="3"/>
  <c r="H248" i="3"/>
  <c r="G248" i="3"/>
  <c r="AM247" i="3"/>
  <c r="AL247" i="3"/>
  <c r="AD247" i="3"/>
  <c r="H247" i="3"/>
  <c r="G247" i="3"/>
  <c r="AM246" i="3"/>
  <c r="AL246" i="3"/>
  <c r="AD246" i="3"/>
  <c r="H246" i="3"/>
  <c r="G246" i="3"/>
  <c r="AM245" i="3"/>
  <c r="AL245" i="3"/>
  <c r="AD245" i="3"/>
  <c r="H245" i="3"/>
  <c r="G245" i="3"/>
  <c r="AM244" i="3"/>
  <c r="AL244" i="3"/>
  <c r="AD244" i="3"/>
  <c r="H244" i="3"/>
  <c r="G244" i="3"/>
  <c r="AM243" i="3"/>
  <c r="AL243" i="3"/>
  <c r="AD243" i="3"/>
  <c r="H243" i="3"/>
  <c r="G243" i="3"/>
  <c r="AM242" i="3"/>
  <c r="AL242" i="3"/>
  <c r="AD242" i="3"/>
  <c r="H242" i="3"/>
  <c r="G242" i="3"/>
  <c r="AM241" i="3"/>
  <c r="AL241" i="3"/>
  <c r="AD241" i="3"/>
  <c r="H241" i="3"/>
  <c r="G241" i="3"/>
  <c r="AM240" i="3"/>
  <c r="AL240" i="3"/>
  <c r="AD240" i="3"/>
  <c r="H240" i="3"/>
  <c r="G240" i="3"/>
  <c r="AM239" i="3"/>
  <c r="AL239" i="3"/>
  <c r="AD239" i="3"/>
  <c r="H239" i="3"/>
  <c r="G239" i="3"/>
  <c r="AM238" i="3"/>
  <c r="AL238" i="3"/>
  <c r="AD238" i="3"/>
  <c r="H238" i="3"/>
  <c r="G238" i="3"/>
  <c r="AM237" i="3"/>
  <c r="AL237" i="3"/>
  <c r="AD237" i="3"/>
  <c r="H237" i="3"/>
  <c r="G237" i="3"/>
  <c r="AM236" i="3"/>
  <c r="AL236" i="3"/>
  <c r="AD236" i="3"/>
  <c r="H236" i="3"/>
  <c r="G236" i="3"/>
  <c r="AM235" i="3"/>
  <c r="AL235" i="3"/>
  <c r="AD235" i="3"/>
  <c r="H235" i="3"/>
  <c r="G235" i="3"/>
  <c r="AM234" i="3"/>
  <c r="AL234" i="3"/>
  <c r="AD234" i="3"/>
  <c r="H234" i="3"/>
  <c r="G234" i="3"/>
  <c r="AM233" i="3"/>
  <c r="AL233" i="3"/>
  <c r="AD233" i="3"/>
  <c r="H233" i="3"/>
  <c r="G233" i="3"/>
  <c r="AM232" i="3"/>
  <c r="AL232" i="3"/>
  <c r="AD232" i="3"/>
  <c r="H232" i="3"/>
  <c r="G232" i="3"/>
  <c r="AM231" i="3"/>
  <c r="AL231" i="3"/>
  <c r="AD231" i="3"/>
  <c r="H231" i="3"/>
  <c r="G231" i="3"/>
  <c r="AM230" i="3"/>
  <c r="AL230" i="3"/>
  <c r="AD230" i="3"/>
  <c r="H230" i="3"/>
  <c r="G230" i="3"/>
  <c r="AM229" i="3"/>
  <c r="AL229" i="3"/>
  <c r="AD229" i="3"/>
  <c r="H229" i="3"/>
  <c r="G229" i="3"/>
  <c r="AM228" i="3"/>
  <c r="AL228" i="3"/>
  <c r="AD228" i="3"/>
  <c r="H228" i="3"/>
  <c r="G228" i="3"/>
  <c r="AM227" i="3"/>
  <c r="AL227" i="3"/>
  <c r="AD227" i="3"/>
  <c r="H227" i="3"/>
  <c r="G227" i="3"/>
  <c r="AM226" i="3"/>
  <c r="AL226" i="3"/>
  <c r="AD226" i="3"/>
  <c r="H226" i="3"/>
  <c r="G226" i="3"/>
  <c r="AM225" i="3"/>
  <c r="AL225" i="3"/>
  <c r="AD225" i="3"/>
  <c r="H225" i="3"/>
  <c r="G225" i="3"/>
  <c r="AM224" i="3"/>
  <c r="AL224" i="3"/>
  <c r="AD224" i="3"/>
  <c r="H224" i="3"/>
  <c r="G224" i="3"/>
  <c r="AM223" i="3"/>
  <c r="AL223" i="3"/>
  <c r="AD223" i="3"/>
  <c r="H223" i="3"/>
  <c r="G223" i="3"/>
  <c r="AM222" i="3"/>
  <c r="AL222" i="3"/>
  <c r="AD222" i="3"/>
  <c r="H222" i="3"/>
  <c r="G222" i="3"/>
  <c r="AM221" i="3"/>
  <c r="AL221" i="3"/>
  <c r="AD221" i="3"/>
  <c r="H221" i="3"/>
  <c r="G221" i="3"/>
  <c r="AM220" i="3"/>
  <c r="AL220" i="3"/>
  <c r="AD220" i="3"/>
  <c r="H220" i="3"/>
  <c r="G220" i="3"/>
  <c r="AM219" i="3"/>
  <c r="AL219" i="3"/>
  <c r="AD219" i="3"/>
  <c r="H219" i="3"/>
  <c r="G219" i="3"/>
  <c r="AM218" i="3"/>
  <c r="AL218" i="3"/>
  <c r="AD218" i="3"/>
  <c r="H218" i="3"/>
  <c r="G218" i="3"/>
  <c r="AM217" i="3"/>
  <c r="AL217" i="3"/>
  <c r="AD217" i="3"/>
  <c r="H217" i="3"/>
  <c r="G217" i="3"/>
  <c r="AM216" i="3"/>
  <c r="AL216" i="3"/>
  <c r="AD216" i="3"/>
  <c r="H216" i="3"/>
  <c r="G216" i="3"/>
  <c r="AM215" i="3"/>
  <c r="AL215" i="3"/>
  <c r="AD215" i="3"/>
  <c r="H215" i="3"/>
  <c r="G215" i="3"/>
  <c r="AM214" i="3"/>
  <c r="AL214" i="3"/>
  <c r="AD214" i="3"/>
  <c r="H214" i="3"/>
  <c r="G214" i="3"/>
  <c r="AM213" i="3"/>
  <c r="AL213" i="3"/>
  <c r="AD213" i="3"/>
  <c r="H213" i="3"/>
  <c r="G213" i="3"/>
  <c r="AM212" i="3"/>
  <c r="AL212" i="3"/>
  <c r="AD212" i="3"/>
  <c r="H212" i="3"/>
  <c r="G212" i="3"/>
  <c r="AM211" i="3"/>
  <c r="AL211" i="3"/>
  <c r="AD211" i="3"/>
  <c r="H211" i="3"/>
  <c r="G211" i="3"/>
  <c r="AM210" i="3"/>
  <c r="AL210" i="3"/>
  <c r="AD210" i="3"/>
  <c r="H210" i="3"/>
  <c r="G210" i="3"/>
  <c r="AM209" i="3"/>
  <c r="AL209" i="3"/>
  <c r="AD209" i="3"/>
  <c r="H209" i="3"/>
  <c r="G209" i="3"/>
  <c r="AM208" i="3"/>
  <c r="AL208" i="3"/>
  <c r="AD208" i="3"/>
  <c r="H208" i="3"/>
  <c r="G208" i="3"/>
  <c r="AM207" i="3"/>
  <c r="AL207" i="3"/>
  <c r="AD207" i="3"/>
  <c r="H207" i="3"/>
  <c r="G207" i="3"/>
  <c r="AM206" i="3"/>
  <c r="AL206" i="3"/>
  <c r="AD206" i="3"/>
  <c r="H206" i="3"/>
  <c r="G206" i="3"/>
  <c r="AM205" i="3"/>
  <c r="AL205" i="3"/>
  <c r="AD205" i="3"/>
  <c r="H205" i="3"/>
  <c r="G205" i="3"/>
  <c r="AM204" i="3"/>
  <c r="AL204" i="3"/>
  <c r="AD204" i="3"/>
  <c r="H204" i="3"/>
  <c r="G204" i="3"/>
  <c r="AM203" i="3"/>
  <c r="AL203" i="3"/>
  <c r="AD203" i="3"/>
  <c r="H203" i="3"/>
  <c r="G203" i="3"/>
  <c r="AM202" i="3"/>
  <c r="AL202" i="3"/>
  <c r="AD202" i="3"/>
  <c r="H202" i="3"/>
  <c r="G202" i="3"/>
  <c r="AM201" i="3"/>
  <c r="AL201" i="3"/>
  <c r="AD201" i="3"/>
  <c r="H201" i="3"/>
  <c r="G201" i="3"/>
  <c r="AM200" i="3"/>
  <c r="AL200" i="3"/>
  <c r="AD200" i="3"/>
  <c r="H200" i="3"/>
  <c r="G200" i="3"/>
  <c r="AM199" i="3"/>
  <c r="AL199" i="3"/>
  <c r="AD199" i="3"/>
  <c r="H199" i="3"/>
  <c r="G199" i="3"/>
  <c r="AM198" i="3"/>
  <c r="AL198" i="3"/>
  <c r="AD198" i="3"/>
  <c r="H198" i="3"/>
  <c r="G198" i="3"/>
  <c r="AM197" i="3"/>
  <c r="AL197" i="3"/>
  <c r="AD197" i="3"/>
  <c r="H197" i="3"/>
  <c r="G197" i="3"/>
  <c r="AM196" i="3"/>
  <c r="AL196" i="3"/>
  <c r="AD196" i="3"/>
  <c r="H196" i="3"/>
  <c r="G196" i="3"/>
  <c r="AM195" i="3"/>
  <c r="AL195" i="3"/>
  <c r="AD195" i="3"/>
  <c r="H195" i="3"/>
  <c r="G195" i="3"/>
  <c r="AM194" i="3"/>
  <c r="AL194" i="3"/>
  <c r="AD194" i="3"/>
  <c r="H194" i="3"/>
  <c r="G194" i="3"/>
  <c r="AM193" i="3"/>
  <c r="AL193" i="3"/>
  <c r="AD193" i="3"/>
  <c r="H193" i="3"/>
  <c r="G193" i="3"/>
  <c r="AM192" i="3"/>
  <c r="AL192" i="3"/>
  <c r="AD192" i="3"/>
  <c r="H192" i="3"/>
  <c r="G192" i="3"/>
  <c r="AM191" i="3"/>
  <c r="AL191" i="3"/>
  <c r="AD191" i="3"/>
  <c r="H191" i="3"/>
  <c r="G191" i="3"/>
  <c r="AM190" i="3"/>
  <c r="AL190" i="3"/>
  <c r="AD190" i="3"/>
  <c r="H190" i="3"/>
  <c r="G190" i="3"/>
  <c r="AM189" i="3"/>
  <c r="AL189" i="3"/>
  <c r="AD189" i="3"/>
  <c r="H189" i="3"/>
  <c r="G189" i="3"/>
  <c r="AM188" i="3"/>
  <c r="AL188" i="3"/>
  <c r="AD188" i="3"/>
  <c r="H188" i="3"/>
  <c r="G188" i="3"/>
  <c r="AM187" i="3"/>
  <c r="AL187" i="3"/>
  <c r="AD187" i="3"/>
  <c r="H187" i="3"/>
  <c r="G187" i="3"/>
  <c r="AM186" i="3"/>
  <c r="AL186" i="3"/>
  <c r="AD186" i="3"/>
  <c r="H186" i="3"/>
  <c r="G186" i="3"/>
  <c r="AM185" i="3"/>
  <c r="AL185" i="3"/>
  <c r="AD185" i="3"/>
  <c r="H185" i="3"/>
  <c r="G185" i="3"/>
  <c r="AM184" i="3"/>
  <c r="AL184" i="3"/>
  <c r="AD184" i="3"/>
  <c r="H184" i="3"/>
  <c r="G184" i="3"/>
  <c r="AM183" i="3"/>
  <c r="AL183" i="3"/>
  <c r="AD183" i="3"/>
  <c r="H183" i="3"/>
  <c r="G183" i="3"/>
  <c r="AM182" i="3"/>
  <c r="AL182" i="3"/>
  <c r="AD182" i="3"/>
  <c r="H182" i="3"/>
  <c r="G182" i="3"/>
  <c r="AM181" i="3"/>
  <c r="AL181" i="3"/>
  <c r="AD181" i="3"/>
  <c r="H181" i="3"/>
  <c r="G181" i="3"/>
  <c r="AM180" i="3"/>
  <c r="AL180" i="3"/>
  <c r="AD180" i="3"/>
  <c r="H180" i="3"/>
  <c r="G180" i="3"/>
  <c r="AM179" i="3"/>
  <c r="AL179" i="3"/>
  <c r="AD179" i="3"/>
  <c r="H179" i="3"/>
  <c r="G179" i="3"/>
  <c r="AM178" i="3"/>
  <c r="AL178" i="3"/>
  <c r="AD178" i="3"/>
  <c r="H178" i="3"/>
  <c r="G178" i="3"/>
  <c r="AM177" i="3"/>
  <c r="AL177" i="3"/>
  <c r="AD177" i="3"/>
  <c r="H177" i="3"/>
  <c r="G177" i="3"/>
  <c r="AM176" i="3"/>
  <c r="AL176" i="3"/>
  <c r="AD176" i="3"/>
  <c r="H176" i="3"/>
  <c r="G176" i="3"/>
  <c r="AM175" i="3"/>
  <c r="AL175" i="3"/>
  <c r="AD175" i="3"/>
  <c r="H175" i="3"/>
  <c r="G175" i="3"/>
  <c r="AM174" i="3"/>
  <c r="AL174" i="3"/>
  <c r="AD174" i="3"/>
  <c r="H174" i="3"/>
  <c r="G174" i="3"/>
  <c r="AM173" i="3"/>
  <c r="AL173" i="3"/>
  <c r="AD173" i="3"/>
  <c r="H173" i="3"/>
  <c r="G173" i="3"/>
  <c r="AM172" i="3"/>
  <c r="AL172" i="3"/>
  <c r="AD172" i="3"/>
  <c r="H172" i="3"/>
  <c r="G172" i="3"/>
  <c r="AM171" i="3"/>
  <c r="AL171" i="3"/>
  <c r="AD171" i="3"/>
  <c r="H171" i="3"/>
  <c r="G171" i="3"/>
  <c r="AM170" i="3"/>
  <c r="AL170" i="3"/>
  <c r="AD170" i="3"/>
  <c r="H170" i="3"/>
  <c r="G170" i="3"/>
  <c r="AM169" i="3"/>
  <c r="AL169" i="3"/>
  <c r="AD169" i="3"/>
  <c r="H169" i="3"/>
  <c r="G169" i="3"/>
  <c r="AM168" i="3"/>
  <c r="AL168" i="3"/>
  <c r="AD168" i="3"/>
  <c r="H168" i="3"/>
  <c r="G168" i="3"/>
  <c r="AM167" i="3"/>
  <c r="AL167" i="3"/>
  <c r="AD167" i="3"/>
  <c r="H167" i="3"/>
  <c r="G167" i="3"/>
  <c r="AM166" i="3"/>
  <c r="AL166" i="3"/>
  <c r="AD166" i="3"/>
  <c r="H166" i="3"/>
  <c r="G166" i="3"/>
  <c r="AM165" i="3"/>
  <c r="AL165" i="3"/>
  <c r="AD165" i="3"/>
  <c r="H165" i="3"/>
  <c r="G165" i="3"/>
  <c r="AM164" i="3"/>
  <c r="AL164" i="3"/>
  <c r="AD164" i="3"/>
  <c r="H164" i="3"/>
  <c r="G164" i="3"/>
  <c r="AM163" i="3"/>
  <c r="AL163" i="3"/>
  <c r="AD163" i="3"/>
  <c r="H163" i="3"/>
  <c r="G163" i="3"/>
  <c r="AM162" i="3"/>
  <c r="AL162" i="3"/>
  <c r="AD162" i="3"/>
  <c r="H162" i="3"/>
  <c r="G162" i="3"/>
  <c r="AM161" i="3"/>
  <c r="AL161" i="3"/>
  <c r="AD161" i="3"/>
  <c r="H161" i="3"/>
  <c r="G161" i="3"/>
  <c r="AM160" i="3"/>
  <c r="AL160" i="3"/>
  <c r="AD160" i="3"/>
  <c r="H160" i="3"/>
  <c r="G160" i="3"/>
  <c r="AM159" i="3"/>
  <c r="AL159" i="3"/>
  <c r="AD159" i="3"/>
  <c r="H159" i="3"/>
  <c r="G159" i="3"/>
  <c r="AM158" i="3"/>
  <c r="AL158" i="3"/>
  <c r="AD158" i="3"/>
  <c r="H158" i="3"/>
  <c r="G158" i="3"/>
  <c r="AM157" i="3"/>
  <c r="AL157" i="3"/>
  <c r="AD157" i="3"/>
  <c r="H157" i="3"/>
  <c r="G157" i="3"/>
  <c r="AM156" i="3"/>
  <c r="AL156" i="3"/>
  <c r="AD156" i="3"/>
  <c r="H156" i="3"/>
  <c r="G156" i="3"/>
  <c r="AM155" i="3"/>
  <c r="AL155" i="3"/>
  <c r="AD155" i="3"/>
  <c r="H155" i="3"/>
  <c r="G155" i="3"/>
  <c r="AM154" i="3"/>
  <c r="AL154" i="3"/>
  <c r="AD154" i="3"/>
  <c r="H154" i="3"/>
  <c r="G154" i="3"/>
  <c r="AM153" i="3"/>
  <c r="AL153" i="3"/>
  <c r="AD153" i="3"/>
  <c r="H153" i="3"/>
  <c r="G153" i="3"/>
  <c r="AM152" i="3"/>
  <c r="AL152" i="3"/>
  <c r="AD152" i="3"/>
  <c r="H152" i="3"/>
  <c r="G152" i="3"/>
  <c r="AM151" i="3"/>
  <c r="AL151" i="3"/>
  <c r="AD151" i="3"/>
  <c r="H151" i="3"/>
  <c r="G151" i="3"/>
  <c r="AM150" i="3"/>
  <c r="AL150" i="3"/>
  <c r="AD150" i="3"/>
  <c r="H150" i="3"/>
  <c r="G150" i="3"/>
  <c r="AM149" i="3"/>
  <c r="AL149" i="3"/>
  <c r="AD149" i="3"/>
  <c r="H149" i="3"/>
  <c r="G149" i="3"/>
  <c r="AM148" i="3"/>
  <c r="AL148" i="3"/>
  <c r="AD148" i="3"/>
  <c r="H148" i="3"/>
  <c r="G148" i="3"/>
  <c r="AM147" i="3"/>
  <c r="AL147" i="3"/>
  <c r="AD147" i="3"/>
  <c r="H147" i="3"/>
  <c r="G147" i="3"/>
  <c r="AM146" i="3"/>
  <c r="AL146" i="3"/>
  <c r="AD146" i="3"/>
  <c r="H146" i="3"/>
  <c r="G146" i="3"/>
  <c r="AM145" i="3"/>
  <c r="AL145" i="3"/>
  <c r="AD145" i="3"/>
  <c r="H145" i="3"/>
  <c r="G145" i="3"/>
  <c r="AM144" i="3"/>
  <c r="AL144" i="3"/>
  <c r="AD144" i="3"/>
  <c r="H144" i="3"/>
  <c r="G144" i="3"/>
  <c r="AM143" i="3"/>
  <c r="AL143" i="3"/>
  <c r="AD143" i="3"/>
  <c r="H143" i="3"/>
  <c r="G143" i="3"/>
  <c r="AM142" i="3"/>
  <c r="AL142" i="3"/>
  <c r="AD142" i="3"/>
  <c r="H142" i="3"/>
  <c r="G142" i="3"/>
  <c r="AM141" i="3"/>
  <c r="AL141" i="3"/>
  <c r="AD141" i="3"/>
  <c r="H141" i="3"/>
  <c r="G141" i="3"/>
  <c r="AM140" i="3"/>
  <c r="AL140" i="3"/>
  <c r="AD140" i="3"/>
  <c r="H140" i="3"/>
  <c r="G140" i="3"/>
  <c r="AM139" i="3"/>
  <c r="AL139" i="3"/>
  <c r="AD139" i="3"/>
  <c r="H139" i="3"/>
  <c r="G139" i="3"/>
  <c r="AM138" i="3"/>
  <c r="AL138" i="3"/>
  <c r="AD138" i="3"/>
  <c r="H138" i="3"/>
  <c r="G138" i="3"/>
  <c r="AM137" i="3"/>
  <c r="AL137" i="3"/>
  <c r="AD137" i="3"/>
  <c r="H137" i="3"/>
  <c r="G137" i="3"/>
  <c r="AM136" i="3"/>
  <c r="AL136" i="3"/>
  <c r="AD136" i="3"/>
  <c r="H136" i="3"/>
  <c r="G136" i="3"/>
  <c r="AM135" i="3"/>
  <c r="AL135" i="3"/>
  <c r="AD135" i="3"/>
  <c r="H135" i="3"/>
  <c r="G135" i="3"/>
  <c r="AM134" i="3"/>
  <c r="AL134" i="3"/>
  <c r="AD134" i="3"/>
  <c r="H134" i="3"/>
  <c r="G134" i="3"/>
  <c r="AM133" i="3"/>
  <c r="AL133" i="3"/>
  <c r="AD133" i="3"/>
  <c r="H133" i="3"/>
  <c r="G133" i="3"/>
  <c r="AM132" i="3"/>
  <c r="AL132" i="3"/>
  <c r="AD132" i="3"/>
  <c r="H132" i="3"/>
  <c r="G132" i="3"/>
  <c r="AM131" i="3"/>
  <c r="AL131" i="3"/>
  <c r="AD131" i="3"/>
  <c r="H131" i="3"/>
  <c r="G131" i="3"/>
  <c r="AM130" i="3"/>
  <c r="AL130" i="3"/>
  <c r="AD130" i="3"/>
  <c r="H130" i="3"/>
  <c r="G130" i="3"/>
  <c r="AM129" i="3"/>
  <c r="AL129" i="3"/>
  <c r="AD129" i="3"/>
  <c r="H129" i="3"/>
  <c r="G129" i="3"/>
  <c r="AM128" i="3"/>
  <c r="AL128" i="3"/>
  <c r="AD128" i="3"/>
  <c r="H128" i="3"/>
  <c r="G128" i="3"/>
  <c r="AM127" i="3"/>
  <c r="AL127" i="3"/>
  <c r="AD127" i="3"/>
  <c r="H127" i="3"/>
  <c r="G127" i="3"/>
  <c r="AM126" i="3"/>
  <c r="AL126" i="3"/>
  <c r="AD126" i="3"/>
  <c r="H126" i="3"/>
  <c r="G126" i="3"/>
  <c r="AM125" i="3"/>
  <c r="AL125" i="3"/>
  <c r="AD125" i="3"/>
  <c r="H125" i="3"/>
  <c r="G125" i="3"/>
  <c r="AM124" i="3"/>
  <c r="AL124" i="3"/>
  <c r="AD124" i="3"/>
  <c r="H124" i="3"/>
  <c r="G124" i="3"/>
  <c r="AM123" i="3"/>
  <c r="AL123" i="3"/>
  <c r="AD123" i="3"/>
  <c r="H123" i="3"/>
  <c r="G123" i="3"/>
  <c r="AM122" i="3"/>
  <c r="AL122" i="3"/>
  <c r="AD122" i="3"/>
  <c r="H122" i="3"/>
  <c r="G122" i="3"/>
  <c r="AM121" i="3"/>
  <c r="AL121" i="3"/>
  <c r="AD121" i="3"/>
  <c r="H121" i="3"/>
  <c r="G121" i="3"/>
  <c r="AM120" i="3"/>
  <c r="AL120" i="3"/>
  <c r="AD120" i="3"/>
  <c r="H120" i="3"/>
  <c r="G120" i="3"/>
  <c r="AM119" i="3"/>
  <c r="AL119" i="3"/>
  <c r="AD119" i="3"/>
  <c r="H119" i="3"/>
  <c r="G119" i="3"/>
  <c r="AM118" i="3"/>
  <c r="AL118" i="3"/>
  <c r="AD118" i="3"/>
  <c r="H118" i="3"/>
  <c r="G118" i="3"/>
  <c r="AM117" i="3"/>
  <c r="AL117" i="3"/>
  <c r="AD117" i="3"/>
  <c r="H117" i="3"/>
  <c r="G117" i="3"/>
  <c r="AM116" i="3"/>
  <c r="AL116" i="3"/>
  <c r="AD116" i="3"/>
  <c r="H116" i="3"/>
  <c r="G116" i="3"/>
  <c r="AM115" i="3"/>
  <c r="AL115" i="3"/>
  <c r="AD115" i="3"/>
  <c r="H115" i="3"/>
  <c r="G115" i="3"/>
  <c r="AM114" i="3"/>
  <c r="AL114" i="3"/>
  <c r="AD114" i="3"/>
  <c r="H114" i="3"/>
  <c r="G114" i="3"/>
  <c r="AM113" i="3"/>
  <c r="AL113" i="3"/>
  <c r="AD113" i="3"/>
  <c r="H113" i="3"/>
  <c r="G113" i="3"/>
  <c r="AM112" i="3"/>
  <c r="AL112" i="3"/>
  <c r="AD112" i="3"/>
  <c r="H112" i="3"/>
  <c r="G112" i="3"/>
  <c r="AM111" i="3"/>
  <c r="AL111" i="3"/>
  <c r="AD111" i="3"/>
  <c r="H111" i="3"/>
  <c r="G111" i="3"/>
  <c r="AM110" i="3"/>
  <c r="AL110" i="3"/>
  <c r="AD110" i="3"/>
  <c r="H110" i="3"/>
  <c r="G110" i="3"/>
  <c r="AM109" i="3"/>
  <c r="AL109" i="3"/>
  <c r="AD109" i="3"/>
  <c r="H109" i="3"/>
  <c r="G109" i="3"/>
  <c r="AM108" i="3"/>
  <c r="AL108" i="3"/>
  <c r="AD108" i="3"/>
  <c r="H108" i="3"/>
  <c r="G108" i="3"/>
  <c r="AM107" i="3"/>
  <c r="AL107" i="3"/>
  <c r="AD107" i="3"/>
  <c r="H107" i="3"/>
  <c r="G107" i="3"/>
  <c r="AM106" i="3"/>
  <c r="AL106" i="3"/>
  <c r="AD106" i="3"/>
  <c r="H106" i="3"/>
  <c r="G106" i="3"/>
  <c r="AM105" i="3"/>
  <c r="AL105" i="3"/>
  <c r="AD105" i="3"/>
  <c r="H105" i="3"/>
  <c r="G105" i="3"/>
  <c r="AM104" i="3"/>
  <c r="AL104" i="3"/>
  <c r="AD104" i="3"/>
  <c r="H104" i="3"/>
  <c r="G104" i="3"/>
  <c r="AM103" i="3"/>
  <c r="AL103" i="3"/>
  <c r="AD103" i="3"/>
  <c r="G103" i="3"/>
  <c r="AM102" i="3"/>
  <c r="AL102" i="3"/>
  <c r="AD102" i="3"/>
  <c r="H102" i="3"/>
  <c r="G102" i="3"/>
  <c r="AM101" i="3"/>
  <c r="AL101" i="3"/>
  <c r="AD101" i="3"/>
  <c r="H101" i="3"/>
  <c r="G101" i="3"/>
  <c r="AM100" i="3"/>
  <c r="AL100" i="3"/>
  <c r="AD100" i="3"/>
  <c r="H100" i="3"/>
  <c r="G100" i="3"/>
  <c r="AM99" i="3"/>
  <c r="AL99" i="3"/>
  <c r="AD99" i="3"/>
  <c r="H99" i="3"/>
  <c r="G99" i="3"/>
  <c r="AM98" i="3"/>
  <c r="AL98" i="3"/>
  <c r="AD98" i="3"/>
  <c r="H98" i="3"/>
  <c r="G98" i="3"/>
  <c r="AM97" i="3"/>
  <c r="AL97" i="3"/>
  <c r="AD97" i="3"/>
  <c r="H97" i="3"/>
  <c r="G97" i="3"/>
  <c r="AM96" i="3"/>
  <c r="AL96" i="3"/>
  <c r="AD96" i="3"/>
  <c r="H96" i="3"/>
  <c r="G96" i="3"/>
  <c r="AM95" i="3"/>
  <c r="AL95" i="3"/>
  <c r="AD95" i="3"/>
  <c r="H95" i="3"/>
  <c r="G95" i="3"/>
  <c r="AM94" i="3"/>
  <c r="AL94" i="3"/>
  <c r="AD94" i="3"/>
  <c r="H94" i="3"/>
  <c r="G94" i="3"/>
  <c r="AM93" i="3"/>
  <c r="AL93" i="3"/>
  <c r="AD93" i="3"/>
  <c r="H93" i="3"/>
  <c r="G93" i="3"/>
  <c r="AM92" i="3"/>
  <c r="AL92" i="3"/>
  <c r="AD92" i="3"/>
  <c r="H92" i="3"/>
  <c r="G92" i="3"/>
  <c r="AM91" i="3"/>
  <c r="AL91" i="3"/>
  <c r="AD91" i="3"/>
  <c r="H91" i="3"/>
  <c r="G91" i="3"/>
  <c r="AM90" i="3"/>
  <c r="AL90" i="3"/>
  <c r="AD90" i="3"/>
  <c r="H90" i="3"/>
  <c r="G90" i="3"/>
  <c r="AM89" i="3"/>
  <c r="AL89" i="3"/>
  <c r="AD89" i="3"/>
  <c r="H89" i="3"/>
  <c r="G89" i="3"/>
  <c r="AM88" i="3"/>
  <c r="AL88" i="3"/>
  <c r="AD88" i="3"/>
  <c r="H88" i="3"/>
  <c r="G88" i="3"/>
  <c r="AM87" i="3"/>
  <c r="AL87" i="3"/>
  <c r="AD87" i="3"/>
  <c r="H87" i="3"/>
  <c r="G87" i="3"/>
  <c r="AM86" i="3"/>
  <c r="AL86" i="3"/>
  <c r="AD86" i="3"/>
  <c r="H86" i="3"/>
  <c r="G86" i="3"/>
  <c r="AM85" i="3"/>
  <c r="AL85" i="3"/>
  <c r="AD85" i="3"/>
  <c r="H85" i="3"/>
  <c r="G85" i="3"/>
  <c r="AM84" i="3"/>
  <c r="AL84" i="3"/>
  <c r="AD84" i="3"/>
  <c r="H84" i="3"/>
  <c r="G84" i="3"/>
  <c r="AM83" i="3"/>
  <c r="AL83" i="3"/>
  <c r="AD83" i="3"/>
  <c r="H83" i="3"/>
  <c r="G83" i="3"/>
  <c r="AM82" i="3"/>
  <c r="AL82" i="3"/>
  <c r="AD82" i="3"/>
  <c r="H82" i="3"/>
  <c r="G82" i="3"/>
  <c r="AM81" i="3"/>
  <c r="AL81" i="3"/>
  <c r="AD81" i="3"/>
  <c r="H81" i="3"/>
  <c r="G81" i="3"/>
  <c r="AM80" i="3"/>
  <c r="AL80" i="3"/>
  <c r="AD80" i="3"/>
  <c r="H80" i="3"/>
  <c r="G80" i="3"/>
  <c r="AM79" i="3"/>
  <c r="AL79" i="3"/>
  <c r="AD79" i="3"/>
  <c r="H79" i="3"/>
  <c r="G79" i="3"/>
  <c r="AM78" i="3"/>
  <c r="AL78" i="3"/>
  <c r="AD78" i="3"/>
  <c r="H78" i="3"/>
  <c r="G78" i="3"/>
  <c r="AM77" i="3"/>
  <c r="AL77" i="3"/>
  <c r="AD77" i="3"/>
  <c r="H77" i="3"/>
  <c r="G77" i="3"/>
  <c r="AM76" i="3"/>
  <c r="AL76" i="3"/>
  <c r="AD76" i="3"/>
  <c r="H76" i="3"/>
  <c r="G76" i="3"/>
  <c r="AM75" i="3"/>
  <c r="AL75" i="3"/>
  <c r="AD75" i="3"/>
  <c r="H75" i="3"/>
  <c r="G75" i="3"/>
  <c r="AM74" i="3"/>
  <c r="AL74" i="3"/>
  <c r="AD74" i="3"/>
  <c r="H74" i="3"/>
  <c r="G74" i="3"/>
  <c r="AM73" i="3"/>
  <c r="AL73" i="3"/>
  <c r="AD73" i="3"/>
  <c r="H73" i="3"/>
  <c r="G73" i="3"/>
  <c r="AM72" i="3"/>
  <c r="AL72" i="3"/>
  <c r="AD72" i="3"/>
  <c r="H72" i="3"/>
  <c r="G72" i="3"/>
  <c r="AM71" i="3"/>
  <c r="AL71" i="3"/>
  <c r="AD71" i="3"/>
  <c r="H71" i="3"/>
  <c r="G71" i="3"/>
  <c r="AM70" i="3"/>
  <c r="AL70" i="3"/>
  <c r="AD70" i="3"/>
  <c r="H70" i="3"/>
  <c r="G70" i="3"/>
  <c r="AM69" i="3"/>
  <c r="AL69" i="3"/>
  <c r="AD69" i="3"/>
  <c r="H69" i="3"/>
  <c r="G69" i="3"/>
  <c r="AM68" i="3"/>
  <c r="AL68" i="3"/>
  <c r="AD68" i="3"/>
  <c r="H68" i="3"/>
  <c r="G68" i="3"/>
  <c r="AM67" i="3"/>
  <c r="AL67" i="3"/>
  <c r="AD67" i="3"/>
  <c r="H67" i="3"/>
  <c r="G67" i="3"/>
  <c r="AM66" i="3"/>
  <c r="AL66" i="3"/>
  <c r="AD66" i="3"/>
  <c r="H66" i="3"/>
  <c r="G66" i="3"/>
  <c r="AM65" i="3"/>
  <c r="AL65" i="3"/>
  <c r="AD65" i="3"/>
  <c r="H65" i="3"/>
  <c r="G65" i="3"/>
  <c r="AM64" i="3"/>
  <c r="AL64" i="3"/>
  <c r="AD64" i="3"/>
  <c r="H64" i="3"/>
  <c r="G64" i="3"/>
  <c r="AM63" i="3"/>
  <c r="AL63" i="3"/>
  <c r="AD63" i="3"/>
  <c r="H63" i="3"/>
  <c r="G63" i="3"/>
  <c r="AM62" i="3"/>
  <c r="AL62" i="3"/>
  <c r="AD62" i="3"/>
  <c r="H62" i="3"/>
  <c r="G62" i="3"/>
  <c r="AM61" i="3"/>
  <c r="AL61" i="3"/>
  <c r="AD61" i="3"/>
  <c r="H61" i="3"/>
  <c r="G61" i="3"/>
  <c r="AM60" i="3"/>
  <c r="AL60" i="3"/>
  <c r="AD60" i="3"/>
  <c r="H60" i="3"/>
  <c r="G60" i="3"/>
  <c r="AM59" i="3"/>
  <c r="AL59" i="3"/>
  <c r="AD59" i="3"/>
  <c r="H59" i="3"/>
  <c r="G59" i="3"/>
  <c r="AM58" i="3"/>
  <c r="AL58" i="3"/>
  <c r="AD58" i="3"/>
  <c r="H58" i="3"/>
  <c r="G58" i="3"/>
  <c r="AM57" i="3"/>
  <c r="AL57" i="3"/>
  <c r="AD57" i="3"/>
  <c r="H57" i="3"/>
  <c r="G57" i="3"/>
  <c r="AM56" i="3"/>
  <c r="AL56" i="3"/>
  <c r="AD56" i="3"/>
  <c r="H56" i="3"/>
  <c r="G56" i="3"/>
  <c r="AM55" i="3"/>
  <c r="AL55" i="3"/>
  <c r="AD55" i="3"/>
  <c r="H55" i="3"/>
  <c r="G55" i="3"/>
  <c r="AM54" i="3"/>
  <c r="AL54" i="3"/>
  <c r="AD54" i="3"/>
  <c r="H54" i="3"/>
  <c r="G54" i="3"/>
  <c r="AM53" i="3"/>
  <c r="AL53" i="3"/>
  <c r="AD53" i="3"/>
  <c r="H53" i="3"/>
  <c r="G53" i="3"/>
  <c r="AM52" i="3"/>
  <c r="AL52" i="3"/>
  <c r="AD52" i="3"/>
  <c r="H52" i="3"/>
  <c r="G52" i="3"/>
  <c r="AM51" i="3"/>
  <c r="AL51" i="3"/>
  <c r="AD51" i="3"/>
  <c r="H51" i="3"/>
  <c r="G51" i="3"/>
  <c r="AM50" i="3"/>
  <c r="AL50" i="3"/>
  <c r="AD50" i="3"/>
  <c r="H50" i="3"/>
  <c r="G50" i="3"/>
  <c r="AM49" i="3"/>
  <c r="AL49" i="3"/>
  <c r="AD49" i="3"/>
  <c r="H49" i="3"/>
  <c r="G49" i="3"/>
  <c r="AM48" i="3"/>
  <c r="AL48" i="3"/>
  <c r="AD48" i="3"/>
  <c r="H48" i="3"/>
  <c r="G48" i="3"/>
  <c r="AM47" i="3"/>
  <c r="AL47" i="3"/>
  <c r="AD47" i="3"/>
  <c r="H47" i="3"/>
  <c r="G47" i="3"/>
  <c r="AM46" i="3"/>
  <c r="AL46" i="3"/>
  <c r="AD46" i="3"/>
  <c r="H46" i="3"/>
  <c r="G46" i="3"/>
  <c r="AM45" i="3"/>
  <c r="AL45" i="3"/>
  <c r="AD45" i="3"/>
  <c r="H45" i="3"/>
  <c r="G45" i="3"/>
  <c r="AM44" i="3"/>
  <c r="AL44" i="3"/>
  <c r="AD44" i="3"/>
  <c r="H44" i="3"/>
  <c r="G44" i="3"/>
  <c r="AM43" i="3"/>
  <c r="AL43" i="3"/>
  <c r="AD43" i="3"/>
  <c r="H43" i="3"/>
  <c r="G43" i="3"/>
  <c r="AM42" i="3"/>
  <c r="AL42" i="3"/>
  <c r="AD42" i="3"/>
  <c r="H42" i="3"/>
  <c r="G42" i="3"/>
  <c r="AM41" i="3"/>
  <c r="AL41" i="3"/>
  <c r="AD41" i="3"/>
  <c r="H41" i="3"/>
  <c r="G41" i="3"/>
  <c r="AM40" i="3"/>
  <c r="AL40" i="3"/>
  <c r="AD40" i="3"/>
  <c r="H40" i="3"/>
  <c r="G40" i="3"/>
  <c r="AM39" i="3"/>
  <c r="AL39" i="3"/>
  <c r="AD39" i="3"/>
  <c r="H39" i="3"/>
  <c r="G39" i="3"/>
  <c r="AM38" i="3"/>
  <c r="AL38" i="3"/>
  <c r="AD38" i="3"/>
  <c r="H38" i="3"/>
  <c r="G38" i="3"/>
  <c r="AM37" i="3"/>
  <c r="AL37" i="3"/>
  <c r="AD37" i="3"/>
  <c r="H37" i="3"/>
  <c r="G37" i="3"/>
  <c r="AM36" i="3"/>
  <c r="AL36" i="3"/>
  <c r="AD36" i="3"/>
  <c r="H36" i="3"/>
  <c r="G36" i="3"/>
  <c r="AM35" i="3"/>
  <c r="AL35" i="3"/>
  <c r="AD35" i="3"/>
  <c r="H35" i="3"/>
  <c r="G35" i="3"/>
  <c r="AM34" i="3"/>
  <c r="AL34" i="3"/>
  <c r="AD34" i="3"/>
  <c r="H34" i="3"/>
  <c r="G34" i="3"/>
  <c r="AM33" i="3"/>
  <c r="AL33" i="3"/>
  <c r="AD33" i="3"/>
  <c r="H33" i="3"/>
  <c r="G33" i="3"/>
  <c r="AM32" i="3"/>
  <c r="AL32" i="3"/>
  <c r="AD32" i="3"/>
  <c r="H32" i="3"/>
  <c r="G32" i="3"/>
  <c r="AM31" i="3"/>
  <c r="AL31" i="3"/>
  <c r="AD31" i="3"/>
  <c r="H31" i="3"/>
  <c r="G31" i="3"/>
  <c r="AM30" i="3"/>
  <c r="AL30" i="3"/>
  <c r="AD30" i="3"/>
  <c r="H30" i="3"/>
  <c r="G30" i="3"/>
  <c r="AM29" i="3"/>
  <c r="AL29" i="3"/>
  <c r="AD29" i="3"/>
  <c r="H29" i="3"/>
  <c r="G29" i="3"/>
  <c r="AM28" i="3"/>
  <c r="AL28" i="3"/>
  <c r="AD28" i="3"/>
  <c r="H28" i="3"/>
  <c r="G28" i="3"/>
  <c r="AM27" i="3"/>
  <c r="AL27" i="3"/>
  <c r="AD27" i="3"/>
  <c r="H27" i="3"/>
  <c r="G27" i="3"/>
  <c r="AM26" i="3"/>
  <c r="AL26" i="3"/>
  <c r="AD26" i="3"/>
  <c r="H26" i="3"/>
  <c r="G26" i="3"/>
  <c r="AM25" i="3"/>
  <c r="AL25" i="3"/>
  <c r="AD25" i="3"/>
  <c r="H25" i="3"/>
  <c r="G25" i="3"/>
  <c r="AM24" i="3"/>
  <c r="AL24" i="3"/>
  <c r="AD24" i="3"/>
  <c r="H24" i="3"/>
  <c r="G24" i="3"/>
  <c r="AM23" i="3"/>
  <c r="AL23" i="3"/>
  <c r="AD23" i="3"/>
  <c r="H23" i="3"/>
  <c r="G23" i="3"/>
  <c r="AM22" i="3"/>
  <c r="AL22" i="3"/>
  <c r="AD22" i="3"/>
  <c r="H22" i="3"/>
  <c r="G22" i="3"/>
  <c r="AM21" i="3"/>
  <c r="AL21" i="3"/>
  <c r="AD21" i="3"/>
  <c r="H21" i="3"/>
  <c r="G21" i="3"/>
  <c r="AM20" i="3"/>
  <c r="AL20" i="3"/>
  <c r="AD20" i="3"/>
  <c r="H20" i="3"/>
  <c r="G20" i="3"/>
  <c r="AM19" i="3"/>
  <c r="AL19" i="3"/>
  <c r="AD19" i="3"/>
  <c r="H19" i="3"/>
  <c r="G19" i="3"/>
  <c r="AM18" i="3"/>
  <c r="AL18" i="3"/>
  <c r="AD18" i="3"/>
  <c r="H18" i="3"/>
  <c r="G18" i="3"/>
  <c r="AM17" i="3"/>
  <c r="AL17" i="3"/>
  <c r="AD17" i="3"/>
  <c r="H17" i="3"/>
  <c r="G17" i="3"/>
  <c r="AM16" i="3"/>
  <c r="AL16" i="3"/>
  <c r="AD16" i="3"/>
  <c r="H16" i="3"/>
  <c r="G16" i="3"/>
  <c r="AM15" i="3"/>
  <c r="AL15" i="3"/>
  <c r="AD15" i="3"/>
  <c r="H15" i="3"/>
  <c r="G15" i="3"/>
  <c r="AM14" i="3"/>
  <c r="AL14" i="3"/>
  <c r="AD14" i="3"/>
  <c r="H14" i="3"/>
  <c r="G14" i="3"/>
  <c r="AM13" i="3"/>
  <c r="AL13" i="3"/>
  <c r="AD13" i="3"/>
  <c r="H13" i="3"/>
  <c r="G13" i="3"/>
  <c r="AM12" i="3"/>
  <c r="AL12" i="3"/>
  <c r="AD12" i="3"/>
  <c r="H12" i="3"/>
  <c r="G12" i="3"/>
  <c r="AM11" i="3"/>
  <c r="AL11" i="3"/>
  <c r="AD11" i="3"/>
  <c r="H11" i="3"/>
  <c r="G11" i="3"/>
  <c r="AM10" i="3"/>
  <c r="AL10" i="3"/>
  <c r="AD10" i="3"/>
  <c r="H10" i="3"/>
  <c r="G10" i="3"/>
  <c r="AM9" i="3"/>
  <c r="AL9" i="3"/>
  <c r="AD9" i="3"/>
  <c r="H9" i="3"/>
  <c r="G9" i="3"/>
  <c r="AM8" i="3"/>
  <c r="AL8" i="3"/>
  <c r="AD8" i="3"/>
  <c r="H8" i="3"/>
  <c r="G8" i="3"/>
  <c r="AM7" i="3"/>
  <c r="AL7" i="3"/>
  <c r="AD7" i="3"/>
  <c r="H7" i="3"/>
  <c r="G7" i="3"/>
  <c r="AM6" i="3"/>
  <c r="AL6" i="3"/>
  <c r="AD6" i="3"/>
  <c r="H6" i="3"/>
  <c r="G6" i="3"/>
  <c r="H5" i="3"/>
  <c r="G5" i="3"/>
  <c r="G4" i="3"/>
  <c r="AF1332" i="1"/>
  <c r="AE1332" i="1"/>
  <c r="AG1332" i="1" s="1"/>
  <c r="X1332" i="1"/>
  <c r="W1332" i="1"/>
  <c r="Z1332" i="1" s="1"/>
  <c r="U1332" i="1"/>
  <c r="T1332" i="1"/>
  <c r="S1332" i="1"/>
  <c r="V1332" i="1" s="1"/>
  <c r="R1332" i="1"/>
  <c r="Q1332" i="1"/>
  <c r="I1332" i="1"/>
  <c r="AG1331" i="1"/>
  <c r="AF1331" i="1"/>
  <c r="AE1331" i="1"/>
  <c r="X1331" i="1"/>
  <c r="W1331" i="1"/>
  <c r="Z1331" i="1" s="1"/>
  <c r="AA1332" i="1" s="1"/>
  <c r="U1331" i="1"/>
  <c r="T1331" i="1"/>
  <c r="S1331" i="1"/>
  <c r="V1331" i="1" s="1"/>
  <c r="R1331" i="1"/>
  <c r="Q1331" i="1"/>
  <c r="I1331" i="1"/>
  <c r="AF1330" i="1"/>
  <c r="AE1330" i="1"/>
  <c r="AG1330" i="1" s="1"/>
  <c r="X1330" i="1"/>
  <c r="W1330" i="1"/>
  <c r="U1330" i="1"/>
  <c r="T1330" i="1"/>
  <c r="S1330" i="1"/>
  <c r="V1330" i="1" s="1"/>
  <c r="R1330" i="1"/>
  <c r="Q1330" i="1"/>
  <c r="I1330" i="1"/>
  <c r="AG1329" i="1"/>
  <c r="AF1329" i="1"/>
  <c r="AE1329" i="1"/>
  <c r="X1329" i="1"/>
  <c r="W1329" i="1"/>
  <c r="Z1329" i="1" s="1"/>
  <c r="AA1330" i="1" s="1"/>
  <c r="U1329" i="1"/>
  <c r="T1329" i="1"/>
  <c r="S1329" i="1"/>
  <c r="V1329" i="1" s="1"/>
  <c r="R1329" i="1"/>
  <c r="Q1329" i="1"/>
  <c r="I1329" i="1"/>
  <c r="AF1328" i="1"/>
  <c r="AE1328" i="1"/>
  <c r="AG1328" i="1" s="1"/>
  <c r="X1328" i="1"/>
  <c r="W1328" i="1"/>
  <c r="U1328" i="1"/>
  <c r="T1328" i="1"/>
  <c r="S1328" i="1"/>
  <c r="V1328" i="1" s="1"/>
  <c r="R1328" i="1"/>
  <c r="Q1328" i="1"/>
  <c r="I1328" i="1"/>
  <c r="AG1327" i="1"/>
  <c r="AF1327" i="1"/>
  <c r="AE1327" i="1"/>
  <c r="X1327" i="1"/>
  <c r="W1327" i="1"/>
  <c r="Z1327" i="1" s="1"/>
  <c r="AA1328" i="1" s="1"/>
  <c r="U1327" i="1"/>
  <c r="T1327" i="1"/>
  <c r="S1327" i="1"/>
  <c r="V1327" i="1" s="1"/>
  <c r="R1327" i="1"/>
  <c r="Q1327" i="1"/>
  <c r="I1327" i="1"/>
  <c r="AF1326" i="1"/>
  <c r="AE1326" i="1"/>
  <c r="AG1326" i="1" s="1"/>
  <c r="X1326" i="1"/>
  <c r="W1326" i="1"/>
  <c r="U1326" i="1"/>
  <c r="T1326" i="1"/>
  <c r="S1326" i="1"/>
  <c r="V1326" i="1" s="1"/>
  <c r="R1326" i="1"/>
  <c r="Q1326" i="1"/>
  <c r="I1326" i="1"/>
  <c r="AG1325" i="1"/>
  <c r="AF1325" i="1"/>
  <c r="AE1325" i="1"/>
  <c r="X1325" i="1"/>
  <c r="W1325" i="1"/>
  <c r="Z1325" i="1" s="1"/>
  <c r="AA1326" i="1" s="1"/>
  <c r="U1325" i="1"/>
  <c r="T1325" i="1"/>
  <c r="S1325" i="1"/>
  <c r="V1325" i="1" s="1"/>
  <c r="R1325" i="1"/>
  <c r="Q1325" i="1"/>
  <c r="I1325" i="1"/>
  <c r="AF1324" i="1"/>
  <c r="AE1324" i="1"/>
  <c r="AG1324" i="1" s="1"/>
  <c r="X1324" i="1"/>
  <c r="W1324" i="1"/>
  <c r="U1324" i="1"/>
  <c r="T1324" i="1"/>
  <c r="S1324" i="1"/>
  <c r="V1324" i="1" s="1"/>
  <c r="R1324" i="1"/>
  <c r="Q1324" i="1"/>
  <c r="I1324" i="1"/>
  <c r="AG1323" i="1"/>
  <c r="AF1323" i="1"/>
  <c r="AE1323" i="1"/>
  <c r="X1323" i="1"/>
  <c r="W1323" i="1"/>
  <c r="Z1323" i="1" s="1"/>
  <c r="AA1324" i="1" s="1"/>
  <c r="U1323" i="1"/>
  <c r="T1323" i="1"/>
  <c r="S1323" i="1"/>
  <c r="V1323" i="1" s="1"/>
  <c r="R1323" i="1"/>
  <c r="Q1323" i="1"/>
  <c r="I1323" i="1"/>
  <c r="AF1322" i="1"/>
  <c r="AE1322" i="1"/>
  <c r="AG1322" i="1" s="1"/>
  <c r="X1322" i="1"/>
  <c r="W1322" i="1"/>
  <c r="U1322" i="1"/>
  <c r="T1322" i="1"/>
  <c r="S1322" i="1"/>
  <c r="V1322" i="1" s="1"/>
  <c r="R1322" i="1"/>
  <c r="Q1322" i="1"/>
  <c r="I1322" i="1"/>
  <c r="AG1321" i="1"/>
  <c r="AF1321" i="1"/>
  <c r="AE1321" i="1"/>
  <c r="X1321" i="1"/>
  <c r="W1321" i="1"/>
  <c r="Z1321" i="1" s="1"/>
  <c r="AA1322" i="1" s="1"/>
  <c r="U1321" i="1"/>
  <c r="T1321" i="1"/>
  <c r="S1321" i="1"/>
  <c r="V1321" i="1" s="1"/>
  <c r="R1321" i="1"/>
  <c r="Q1321" i="1"/>
  <c r="I1321" i="1"/>
  <c r="AF1320" i="1"/>
  <c r="AE1320" i="1"/>
  <c r="AG1320" i="1" s="1"/>
  <c r="X1320" i="1"/>
  <c r="W1320" i="1"/>
  <c r="U1320" i="1"/>
  <c r="T1320" i="1"/>
  <c r="S1320" i="1"/>
  <c r="V1320" i="1" s="1"/>
  <c r="R1320" i="1"/>
  <c r="Q1320" i="1"/>
  <c r="I1320" i="1"/>
  <c r="AG1319" i="1"/>
  <c r="AF1319" i="1"/>
  <c r="AE1319" i="1"/>
  <c r="X1319" i="1"/>
  <c r="W1319" i="1"/>
  <c r="Z1319" i="1" s="1"/>
  <c r="AA1320" i="1" s="1"/>
  <c r="U1319" i="1"/>
  <c r="T1319" i="1"/>
  <c r="S1319" i="1"/>
  <c r="V1319" i="1" s="1"/>
  <c r="R1319" i="1"/>
  <c r="Q1319" i="1"/>
  <c r="I1319" i="1"/>
  <c r="AF1318" i="1"/>
  <c r="AE1318" i="1"/>
  <c r="AG1318" i="1" s="1"/>
  <c r="X1318" i="1"/>
  <c r="W1318" i="1"/>
  <c r="U1318" i="1"/>
  <c r="T1318" i="1"/>
  <c r="S1318" i="1"/>
  <c r="V1318" i="1" s="1"/>
  <c r="R1318" i="1"/>
  <c r="Q1318" i="1"/>
  <c r="I1318" i="1"/>
  <c r="AG1317" i="1"/>
  <c r="AF1317" i="1"/>
  <c r="AE1317" i="1"/>
  <c r="X1317" i="1"/>
  <c r="W1317" i="1"/>
  <c r="Z1317" i="1" s="1"/>
  <c r="AA1318" i="1" s="1"/>
  <c r="U1317" i="1"/>
  <c r="T1317" i="1"/>
  <c r="S1317" i="1"/>
  <c r="V1317" i="1" s="1"/>
  <c r="R1317" i="1"/>
  <c r="Q1317" i="1"/>
  <c r="I1317" i="1"/>
  <c r="AF1316" i="1"/>
  <c r="AE1316" i="1"/>
  <c r="AG1316" i="1" s="1"/>
  <c r="X1316" i="1"/>
  <c r="W1316" i="1"/>
  <c r="U1316" i="1"/>
  <c r="T1316" i="1"/>
  <c r="S1316" i="1"/>
  <c r="V1316" i="1" s="1"/>
  <c r="R1316" i="1"/>
  <c r="Q1316" i="1"/>
  <c r="I1316" i="1"/>
  <c r="AG1315" i="1"/>
  <c r="AF1315" i="1"/>
  <c r="AE1315" i="1"/>
  <c r="X1315" i="1"/>
  <c r="W1315" i="1"/>
  <c r="Z1315" i="1" s="1"/>
  <c r="AA1316" i="1" s="1"/>
  <c r="U1315" i="1"/>
  <c r="T1315" i="1"/>
  <c r="S1315" i="1"/>
  <c r="V1315" i="1" s="1"/>
  <c r="R1315" i="1"/>
  <c r="Q1315" i="1"/>
  <c r="I1315" i="1"/>
  <c r="AF1314" i="1"/>
  <c r="AE1314" i="1"/>
  <c r="AG1314" i="1" s="1"/>
  <c r="X1314" i="1"/>
  <c r="W1314" i="1"/>
  <c r="U1314" i="1"/>
  <c r="T1314" i="1"/>
  <c r="S1314" i="1"/>
  <c r="V1314" i="1" s="1"/>
  <c r="R1314" i="1"/>
  <c r="Q1314" i="1"/>
  <c r="I1314" i="1"/>
  <c r="AG1313" i="1"/>
  <c r="AF1313" i="1"/>
  <c r="AE1313" i="1"/>
  <c r="X1313" i="1"/>
  <c r="W1313" i="1"/>
  <c r="Z1313" i="1" s="1"/>
  <c r="AA1314" i="1" s="1"/>
  <c r="U1313" i="1"/>
  <c r="T1313" i="1"/>
  <c r="S1313" i="1"/>
  <c r="V1313" i="1" s="1"/>
  <c r="R1313" i="1"/>
  <c r="Q1313" i="1"/>
  <c r="I1313" i="1"/>
  <c r="AF1312" i="1"/>
  <c r="AE1312" i="1"/>
  <c r="AG1312" i="1" s="1"/>
  <c r="X1312" i="1"/>
  <c r="W1312" i="1"/>
  <c r="U1312" i="1"/>
  <c r="T1312" i="1"/>
  <c r="S1312" i="1"/>
  <c r="V1312" i="1" s="1"/>
  <c r="R1312" i="1"/>
  <c r="Q1312" i="1"/>
  <c r="I1312" i="1"/>
  <c r="AG1311" i="1"/>
  <c r="AF1311" i="1"/>
  <c r="AE1311" i="1"/>
  <c r="X1311" i="1"/>
  <c r="W1311" i="1"/>
  <c r="Z1311" i="1" s="1"/>
  <c r="AA1312" i="1" s="1"/>
  <c r="U1311" i="1"/>
  <c r="T1311" i="1"/>
  <c r="S1311" i="1"/>
  <c r="V1311" i="1" s="1"/>
  <c r="R1311" i="1"/>
  <c r="Q1311" i="1"/>
  <c r="I1311" i="1"/>
  <c r="AF1310" i="1"/>
  <c r="AE1310" i="1"/>
  <c r="AG1310" i="1" s="1"/>
  <c r="X1310" i="1"/>
  <c r="W1310" i="1"/>
  <c r="U1310" i="1"/>
  <c r="T1310" i="1"/>
  <c r="S1310" i="1"/>
  <c r="V1310" i="1" s="1"/>
  <c r="R1310" i="1"/>
  <c r="Q1310" i="1"/>
  <c r="I1310" i="1"/>
  <c r="AG1309" i="1"/>
  <c r="AF1309" i="1"/>
  <c r="AE1309" i="1"/>
  <c r="X1309" i="1"/>
  <c r="W1309" i="1"/>
  <c r="U1309" i="1"/>
  <c r="T1309" i="1"/>
  <c r="S1309" i="1"/>
  <c r="V1309" i="1" s="1"/>
  <c r="R1309" i="1"/>
  <c r="Q1309" i="1"/>
  <c r="I1309" i="1"/>
  <c r="AF1308" i="1"/>
  <c r="AE1308" i="1"/>
  <c r="AG1308" i="1" s="1"/>
  <c r="X1308" i="1"/>
  <c r="W1308" i="1"/>
  <c r="U1308" i="1"/>
  <c r="T1308" i="1"/>
  <c r="S1308" i="1"/>
  <c r="V1308" i="1" s="1"/>
  <c r="R1308" i="1"/>
  <c r="Q1308" i="1"/>
  <c r="I1308" i="1"/>
  <c r="AG1307" i="1"/>
  <c r="AF1307" i="1"/>
  <c r="AE1307" i="1"/>
  <c r="X1307" i="1"/>
  <c r="W1307" i="1"/>
  <c r="U1307" i="1"/>
  <c r="T1307" i="1"/>
  <c r="S1307" i="1"/>
  <c r="V1307" i="1" s="1"/>
  <c r="R1307" i="1"/>
  <c r="Q1307" i="1"/>
  <c r="I1307" i="1"/>
  <c r="AF1306" i="1"/>
  <c r="AE1306" i="1"/>
  <c r="AG1306" i="1" s="1"/>
  <c r="X1306" i="1"/>
  <c r="W1306" i="1"/>
  <c r="U1306" i="1"/>
  <c r="T1306" i="1"/>
  <c r="S1306" i="1"/>
  <c r="V1306" i="1" s="1"/>
  <c r="R1306" i="1"/>
  <c r="Q1306" i="1"/>
  <c r="I1306" i="1"/>
  <c r="AG1305" i="1"/>
  <c r="AF1305" i="1"/>
  <c r="AE1305" i="1"/>
  <c r="X1305" i="1"/>
  <c r="W1305" i="1"/>
  <c r="U1305" i="1"/>
  <c r="T1305" i="1"/>
  <c r="S1305" i="1"/>
  <c r="V1305" i="1" s="1"/>
  <c r="R1305" i="1"/>
  <c r="Q1305" i="1"/>
  <c r="I1305" i="1"/>
  <c r="AF1304" i="1"/>
  <c r="AE1304" i="1"/>
  <c r="AG1304" i="1" s="1"/>
  <c r="X1304" i="1"/>
  <c r="W1304" i="1"/>
  <c r="U1304" i="1"/>
  <c r="T1304" i="1"/>
  <c r="S1304" i="1"/>
  <c r="V1304" i="1" s="1"/>
  <c r="R1304" i="1"/>
  <c r="Q1304" i="1"/>
  <c r="I1304" i="1"/>
  <c r="AG1303" i="1"/>
  <c r="AF1303" i="1"/>
  <c r="AE1303" i="1"/>
  <c r="X1303" i="1"/>
  <c r="W1303" i="1"/>
  <c r="U1303" i="1"/>
  <c r="T1303" i="1"/>
  <c r="S1303" i="1"/>
  <c r="V1303" i="1" s="1"/>
  <c r="R1303" i="1"/>
  <c r="Q1303" i="1"/>
  <c r="I1303" i="1"/>
  <c r="AF1302" i="1"/>
  <c r="AE1302" i="1"/>
  <c r="AG1302" i="1" s="1"/>
  <c r="X1302" i="1"/>
  <c r="W1302" i="1"/>
  <c r="U1302" i="1"/>
  <c r="T1302" i="1"/>
  <c r="S1302" i="1"/>
  <c r="V1302" i="1" s="1"/>
  <c r="R1302" i="1"/>
  <c r="Q1302" i="1"/>
  <c r="I1302" i="1"/>
  <c r="AG1301" i="1"/>
  <c r="AF1301" i="1"/>
  <c r="AE1301" i="1"/>
  <c r="X1301" i="1"/>
  <c r="W1301" i="1"/>
  <c r="U1301" i="1"/>
  <c r="T1301" i="1"/>
  <c r="S1301" i="1"/>
  <c r="V1301" i="1" s="1"/>
  <c r="R1301" i="1"/>
  <c r="Q1301" i="1"/>
  <c r="I1301" i="1"/>
  <c r="AF1300" i="1"/>
  <c r="AE1300" i="1"/>
  <c r="AG1300" i="1" s="1"/>
  <c r="X1300" i="1"/>
  <c r="W1300" i="1"/>
  <c r="U1300" i="1"/>
  <c r="T1300" i="1"/>
  <c r="S1300" i="1"/>
  <c r="V1300" i="1" s="1"/>
  <c r="R1300" i="1"/>
  <c r="Q1300" i="1"/>
  <c r="I1300" i="1"/>
  <c r="AG1299" i="1"/>
  <c r="AF1299" i="1"/>
  <c r="AE1299" i="1"/>
  <c r="X1299" i="1"/>
  <c r="W1299" i="1"/>
  <c r="U1299" i="1"/>
  <c r="T1299" i="1"/>
  <c r="S1299" i="1"/>
  <c r="V1299" i="1" s="1"/>
  <c r="R1299" i="1"/>
  <c r="Q1299" i="1"/>
  <c r="I1299" i="1"/>
  <c r="AF1298" i="1"/>
  <c r="AE1298" i="1"/>
  <c r="AG1298" i="1" s="1"/>
  <c r="X1298" i="1"/>
  <c r="W1298" i="1"/>
  <c r="U1298" i="1"/>
  <c r="T1298" i="1"/>
  <c r="S1298" i="1"/>
  <c r="V1298" i="1" s="1"/>
  <c r="R1298" i="1"/>
  <c r="Q1298" i="1"/>
  <c r="I1298" i="1"/>
  <c r="AG1297" i="1"/>
  <c r="AF1297" i="1"/>
  <c r="AE1297" i="1"/>
  <c r="Y1297" i="1"/>
  <c r="AB1297" i="1" s="1"/>
  <c r="AD1297" i="1" s="1"/>
  <c r="X1297" i="1"/>
  <c r="W1297" i="1"/>
  <c r="U1297" i="1"/>
  <c r="T1297" i="1"/>
  <c r="S1297" i="1"/>
  <c r="V1297" i="1" s="1"/>
  <c r="R1297" i="1"/>
  <c r="Q1297" i="1"/>
  <c r="I1297" i="1"/>
  <c r="AF1296" i="1"/>
  <c r="AE1296" i="1"/>
  <c r="AG1296" i="1" s="1"/>
  <c r="X1296" i="1"/>
  <c r="W1296" i="1"/>
  <c r="Z1296" i="1" s="1"/>
  <c r="AA1297" i="1" s="1"/>
  <c r="U1296" i="1"/>
  <c r="T1296" i="1"/>
  <c r="S1296" i="1"/>
  <c r="V1296" i="1" s="1"/>
  <c r="R1296" i="1"/>
  <c r="Q1296" i="1"/>
  <c r="I1296" i="1"/>
  <c r="AG1295" i="1"/>
  <c r="AF1295" i="1"/>
  <c r="AE1295" i="1"/>
  <c r="Y1295" i="1"/>
  <c r="AB1295" i="1" s="1"/>
  <c r="AD1295" i="1" s="1"/>
  <c r="X1295" i="1"/>
  <c r="W1295" i="1"/>
  <c r="U1295" i="1"/>
  <c r="T1295" i="1"/>
  <c r="S1295" i="1"/>
  <c r="V1295" i="1" s="1"/>
  <c r="R1295" i="1"/>
  <c r="Q1295" i="1"/>
  <c r="I1295" i="1"/>
  <c r="AF1294" i="1"/>
  <c r="AE1294" i="1"/>
  <c r="AG1294" i="1" s="1"/>
  <c r="X1294" i="1"/>
  <c r="W1294" i="1"/>
  <c r="Z1294" i="1" s="1"/>
  <c r="AA1295" i="1" s="1"/>
  <c r="U1294" i="1"/>
  <c r="T1294" i="1"/>
  <c r="S1294" i="1"/>
  <c r="V1294" i="1" s="1"/>
  <c r="R1294" i="1"/>
  <c r="Q1294" i="1"/>
  <c r="I1294" i="1"/>
  <c r="AG1293" i="1"/>
  <c r="AF1293" i="1"/>
  <c r="AE1293" i="1"/>
  <c r="Y1293" i="1"/>
  <c r="AB1293" i="1" s="1"/>
  <c r="AD1293" i="1" s="1"/>
  <c r="X1293" i="1"/>
  <c r="W1293" i="1"/>
  <c r="U1293" i="1"/>
  <c r="T1293" i="1"/>
  <c r="S1293" i="1"/>
  <c r="V1293" i="1" s="1"/>
  <c r="R1293" i="1"/>
  <c r="Q1293" i="1"/>
  <c r="I1293" i="1"/>
  <c r="AF1292" i="1"/>
  <c r="AE1292" i="1"/>
  <c r="AG1292" i="1" s="1"/>
  <c r="X1292" i="1"/>
  <c r="W1292" i="1"/>
  <c r="Z1292" i="1" s="1"/>
  <c r="AA1293" i="1" s="1"/>
  <c r="U1292" i="1"/>
  <c r="T1292" i="1"/>
  <c r="S1292" i="1"/>
  <c r="V1292" i="1" s="1"/>
  <c r="R1292" i="1"/>
  <c r="Q1292" i="1"/>
  <c r="I1292" i="1"/>
  <c r="AG1291" i="1"/>
  <c r="AF1291" i="1"/>
  <c r="AE1291" i="1"/>
  <c r="AC1291" i="1"/>
  <c r="AA1291" i="1"/>
  <c r="Y1291" i="1"/>
  <c r="AB1291" i="1" s="1"/>
  <c r="AD1291" i="1" s="1"/>
  <c r="X1291" i="1"/>
  <c r="W1291" i="1"/>
  <c r="U1291" i="1"/>
  <c r="T1291" i="1"/>
  <c r="S1291" i="1"/>
  <c r="V1291" i="1" s="1"/>
  <c r="R1291" i="1"/>
  <c r="Q1291" i="1"/>
  <c r="I1291" i="1"/>
  <c r="N1290" i="1"/>
  <c r="M1290" i="1"/>
  <c r="AF1289" i="1"/>
  <c r="AE1289" i="1"/>
  <c r="AG1289" i="1" s="1"/>
  <c r="Y1289" i="1"/>
  <c r="AB1289" i="1" s="1"/>
  <c r="X1289" i="1"/>
  <c r="W1289" i="1"/>
  <c r="Z1289" i="1" s="1"/>
  <c r="U1289" i="1"/>
  <c r="T1289" i="1"/>
  <c r="S1289" i="1"/>
  <c r="R1289" i="1"/>
  <c r="Q1289" i="1"/>
  <c r="L1289" i="1"/>
  <c r="I1289" i="1"/>
  <c r="AF1288" i="1"/>
  <c r="AG1288" i="1" s="1"/>
  <c r="AE1288" i="1"/>
  <c r="Z1288" i="1"/>
  <c r="X1288" i="1"/>
  <c r="W1288" i="1"/>
  <c r="U1288" i="1"/>
  <c r="T1288" i="1"/>
  <c r="V1288" i="1" s="1"/>
  <c r="S1288" i="1"/>
  <c r="R1288" i="1"/>
  <c r="Q1288" i="1"/>
  <c r="L1288" i="1"/>
  <c r="I1288" i="1"/>
  <c r="AG1287" i="1"/>
  <c r="AF1287" i="1"/>
  <c r="AE1287" i="1"/>
  <c r="X1287" i="1"/>
  <c r="W1287" i="1"/>
  <c r="Z1287" i="1" s="1"/>
  <c r="U1287" i="1"/>
  <c r="T1287" i="1"/>
  <c r="S1287" i="1"/>
  <c r="V1287" i="1" s="1"/>
  <c r="R1287" i="1"/>
  <c r="Q1287" i="1"/>
  <c r="L1287" i="1"/>
  <c r="I1287" i="1"/>
  <c r="AF1286" i="1"/>
  <c r="AE1286" i="1"/>
  <c r="AG1286" i="1" s="1"/>
  <c r="Z1286" i="1"/>
  <c r="X1286" i="1"/>
  <c r="W1286" i="1"/>
  <c r="U1286" i="1"/>
  <c r="T1286" i="1"/>
  <c r="S1286" i="1"/>
  <c r="R1286" i="1"/>
  <c r="Q1286" i="1"/>
  <c r="L1286" i="1"/>
  <c r="I1286" i="1"/>
  <c r="AG1285" i="1"/>
  <c r="AF1285" i="1"/>
  <c r="AE1285" i="1"/>
  <c r="X1285" i="1"/>
  <c r="W1285" i="1"/>
  <c r="Z1285" i="1" s="1"/>
  <c r="U1285" i="1"/>
  <c r="T1285" i="1"/>
  <c r="S1285" i="1"/>
  <c r="V1285" i="1" s="1"/>
  <c r="R1285" i="1"/>
  <c r="Q1285" i="1"/>
  <c r="L1285" i="1"/>
  <c r="I1285" i="1"/>
  <c r="AG1284" i="1"/>
  <c r="AF1284" i="1"/>
  <c r="AE1284" i="1"/>
  <c r="X1284" i="1"/>
  <c r="Z1284" i="1" s="1"/>
  <c r="W1284" i="1"/>
  <c r="V1284" i="1"/>
  <c r="U1284" i="1"/>
  <c r="T1284" i="1"/>
  <c r="S1284" i="1"/>
  <c r="R1284" i="1"/>
  <c r="Q1284" i="1"/>
  <c r="L1284" i="1"/>
  <c r="I1284" i="1"/>
  <c r="AF1283" i="1"/>
  <c r="AE1283" i="1"/>
  <c r="AG1283" i="1" s="1"/>
  <c r="X1283" i="1"/>
  <c r="W1283" i="1"/>
  <c r="Z1283" i="1" s="1"/>
  <c r="U1283" i="1"/>
  <c r="T1283" i="1"/>
  <c r="S1283" i="1"/>
  <c r="V1283" i="1" s="1"/>
  <c r="R1283" i="1"/>
  <c r="Q1283" i="1"/>
  <c r="L1283" i="1"/>
  <c r="I1283" i="1"/>
  <c r="AF1282" i="1"/>
  <c r="AG1282" i="1" s="1"/>
  <c r="AE1282" i="1"/>
  <c r="X1282" i="1"/>
  <c r="W1282" i="1"/>
  <c r="Z1282" i="1" s="1"/>
  <c r="U1282" i="1"/>
  <c r="T1282" i="1"/>
  <c r="V1282" i="1" s="1"/>
  <c r="S1282" i="1"/>
  <c r="R1282" i="1"/>
  <c r="Q1282" i="1"/>
  <c r="L1282" i="1"/>
  <c r="I1282" i="1"/>
  <c r="AG1281" i="1"/>
  <c r="AF1281" i="1"/>
  <c r="AE1281" i="1"/>
  <c r="X1281" i="1"/>
  <c r="W1281" i="1"/>
  <c r="Z1281" i="1" s="1"/>
  <c r="U1281" i="1"/>
  <c r="T1281" i="1"/>
  <c r="S1281" i="1"/>
  <c r="R1281" i="1"/>
  <c r="Q1281" i="1"/>
  <c r="L1281" i="1"/>
  <c r="I1281" i="1"/>
  <c r="AF1280" i="1"/>
  <c r="AE1280" i="1"/>
  <c r="AG1280" i="1" s="1"/>
  <c r="X1280" i="1"/>
  <c r="Z1280" i="1" s="1"/>
  <c r="W1280" i="1"/>
  <c r="V1280" i="1"/>
  <c r="U1280" i="1"/>
  <c r="T1280" i="1"/>
  <c r="S1280" i="1"/>
  <c r="R1280" i="1"/>
  <c r="Q1280" i="1"/>
  <c r="L1280" i="1"/>
  <c r="I1280" i="1"/>
  <c r="AF1279" i="1"/>
  <c r="AE1279" i="1"/>
  <c r="AG1279" i="1" s="1"/>
  <c r="X1279" i="1"/>
  <c r="W1279" i="1"/>
  <c r="Z1279" i="1" s="1"/>
  <c r="U1279" i="1"/>
  <c r="T1279" i="1"/>
  <c r="S1279" i="1"/>
  <c r="R1279" i="1"/>
  <c r="Q1279" i="1"/>
  <c r="L1279" i="1"/>
  <c r="I1279" i="1"/>
  <c r="AF1278" i="1"/>
  <c r="AG1278" i="1" s="1"/>
  <c r="AE1278" i="1"/>
  <c r="Z1278" i="1"/>
  <c r="X1278" i="1"/>
  <c r="W1278" i="1"/>
  <c r="V1278" i="1"/>
  <c r="U1278" i="1"/>
  <c r="T1278" i="1"/>
  <c r="S1278" i="1"/>
  <c r="R1278" i="1"/>
  <c r="Q1278" i="1"/>
  <c r="L1278" i="1"/>
  <c r="I1278" i="1"/>
  <c r="AG1277" i="1"/>
  <c r="AF1277" i="1"/>
  <c r="AE1277" i="1"/>
  <c r="X1277" i="1"/>
  <c r="W1277" i="1"/>
  <c r="Z1277" i="1" s="1"/>
  <c r="U1277" i="1"/>
  <c r="T1277" i="1"/>
  <c r="S1277" i="1"/>
  <c r="V1277" i="1" s="1"/>
  <c r="R1277" i="1"/>
  <c r="Q1277" i="1"/>
  <c r="L1277" i="1"/>
  <c r="I1277" i="1"/>
  <c r="AF1276" i="1"/>
  <c r="AG1276" i="1" s="1"/>
  <c r="AE1276" i="1"/>
  <c r="Z1276" i="1"/>
  <c r="AA1289" i="1" s="1"/>
  <c r="X1276" i="1"/>
  <c r="W1276" i="1"/>
  <c r="U1276" i="1"/>
  <c r="T1276" i="1"/>
  <c r="V1276" i="1" s="1"/>
  <c r="S1276" i="1"/>
  <c r="R1276" i="1"/>
  <c r="Q1276" i="1"/>
  <c r="L1276" i="1"/>
  <c r="I1276" i="1"/>
  <c r="AG1275" i="1"/>
  <c r="AF1275" i="1"/>
  <c r="AE1275" i="1"/>
  <c r="X1275" i="1"/>
  <c r="W1275" i="1"/>
  <c r="U1275" i="1"/>
  <c r="T1275" i="1"/>
  <c r="S1275" i="1"/>
  <c r="R1275" i="1"/>
  <c r="Q1275" i="1"/>
  <c r="L1275" i="1"/>
  <c r="I1275" i="1"/>
  <c r="AF1274" i="1"/>
  <c r="AE1274" i="1"/>
  <c r="Z1274" i="1"/>
  <c r="X1274" i="1"/>
  <c r="W1274" i="1"/>
  <c r="U1274" i="1"/>
  <c r="T1274" i="1"/>
  <c r="S1274" i="1"/>
  <c r="V1274" i="1" s="1"/>
  <c r="R1274" i="1"/>
  <c r="Q1274" i="1"/>
  <c r="L1274" i="1"/>
  <c r="I1274" i="1"/>
  <c r="AG1273" i="1"/>
  <c r="AF1273" i="1"/>
  <c r="AE1273" i="1"/>
  <c r="X1273" i="1"/>
  <c r="W1273" i="1"/>
  <c r="Z1273" i="1" s="1"/>
  <c r="U1273" i="1"/>
  <c r="T1273" i="1"/>
  <c r="S1273" i="1"/>
  <c r="V1273" i="1" s="1"/>
  <c r="R1273" i="1"/>
  <c r="Q1273" i="1"/>
  <c r="L1273" i="1"/>
  <c r="I1273" i="1"/>
  <c r="AF1272" i="1"/>
  <c r="AG1272" i="1" s="1"/>
  <c r="AE1272" i="1"/>
  <c r="X1272" i="1"/>
  <c r="Z1272" i="1" s="1"/>
  <c r="W1272" i="1"/>
  <c r="U1272" i="1"/>
  <c r="T1272" i="1"/>
  <c r="V1272" i="1" s="1"/>
  <c r="S1272" i="1"/>
  <c r="R1272" i="1"/>
  <c r="Q1272" i="1"/>
  <c r="L1272" i="1"/>
  <c r="I1272" i="1"/>
  <c r="AF1271" i="1"/>
  <c r="AE1271" i="1"/>
  <c r="AG1271" i="1" s="1"/>
  <c r="X1271" i="1"/>
  <c r="W1271" i="1"/>
  <c r="Z1271" i="1" s="1"/>
  <c r="U1271" i="1"/>
  <c r="T1271" i="1"/>
  <c r="S1271" i="1"/>
  <c r="V1271" i="1" s="1"/>
  <c r="R1271" i="1"/>
  <c r="Q1271" i="1"/>
  <c r="L1271" i="1"/>
  <c r="I1271" i="1"/>
  <c r="AF1270" i="1"/>
  <c r="AG1270" i="1" s="1"/>
  <c r="AE1270" i="1"/>
  <c r="Z1270" i="1"/>
  <c r="X1270" i="1"/>
  <c r="W1270" i="1"/>
  <c r="V1270" i="1"/>
  <c r="U1270" i="1"/>
  <c r="T1270" i="1"/>
  <c r="S1270" i="1"/>
  <c r="R1270" i="1"/>
  <c r="Q1270" i="1"/>
  <c r="L1270" i="1"/>
  <c r="I1270" i="1"/>
  <c r="AF1269" i="1"/>
  <c r="AE1269" i="1"/>
  <c r="AG1269" i="1" s="1"/>
  <c r="X1269" i="1"/>
  <c r="W1269" i="1"/>
  <c r="Z1269" i="1" s="1"/>
  <c r="U1269" i="1"/>
  <c r="T1269" i="1"/>
  <c r="S1269" i="1"/>
  <c r="V1269" i="1" s="1"/>
  <c r="R1269" i="1"/>
  <c r="Q1269" i="1"/>
  <c r="L1269" i="1"/>
  <c r="I1269" i="1"/>
  <c r="AF1268" i="1"/>
  <c r="AE1268" i="1"/>
  <c r="AG1268" i="1" s="1"/>
  <c r="Z1268" i="1"/>
  <c r="X1268" i="1"/>
  <c r="W1268" i="1"/>
  <c r="V1268" i="1"/>
  <c r="U1268" i="1"/>
  <c r="T1268" i="1"/>
  <c r="S1268" i="1"/>
  <c r="R1268" i="1"/>
  <c r="Q1268" i="1"/>
  <c r="L1268" i="1"/>
  <c r="I1268" i="1"/>
  <c r="AF1267" i="1"/>
  <c r="AG1267" i="1" s="1"/>
  <c r="AE1267" i="1"/>
  <c r="X1267" i="1"/>
  <c r="W1267" i="1"/>
  <c r="Z1267" i="1" s="1"/>
  <c r="U1267" i="1"/>
  <c r="T1267" i="1"/>
  <c r="S1267" i="1"/>
  <c r="R1267" i="1"/>
  <c r="Q1267" i="1"/>
  <c r="L1267" i="1"/>
  <c r="I1267" i="1"/>
  <c r="AF1266" i="1"/>
  <c r="AG1266" i="1" s="1"/>
  <c r="AE1266" i="1"/>
  <c r="X1266" i="1"/>
  <c r="Z1266" i="1" s="1"/>
  <c r="W1266" i="1"/>
  <c r="V1266" i="1"/>
  <c r="U1266" i="1"/>
  <c r="T1266" i="1"/>
  <c r="S1266" i="1"/>
  <c r="R1266" i="1"/>
  <c r="Q1266" i="1"/>
  <c r="L1266" i="1"/>
  <c r="I1266" i="1"/>
  <c r="AF1265" i="1"/>
  <c r="AE1265" i="1"/>
  <c r="AG1265" i="1" s="1"/>
  <c r="X1265" i="1"/>
  <c r="W1265" i="1"/>
  <c r="Z1265" i="1" s="1"/>
  <c r="V1265" i="1"/>
  <c r="U1265" i="1"/>
  <c r="T1265" i="1"/>
  <c r="S1265" i="1"/>
  <c r="R1265" i="1"/>
  <c r="Q1265" i="1"/>
  <c r="L1265" i="1"/>
  <c r="I1265" i="1"/>
  <c r="AF1264" i="1"/>
  <c r="AG1264" i="1" s="1"/>
  <c r="AE1264" i="1"/>
  <c r="Z1264" i="1"/>
  <c r="X1264" i="1"/>
  <c r="W1264" i="1"/>
  <c r="U1264" i="1"/>
  <c r="T1264" i="1"/>
  <c r="V1264" i="1" s="1"/>
  <c r="S1264" i="1"/>
  <c r="R1264" i="1"/>
  <c r="Q1264" i="1"/>
  <c r="L1264" i="1"/>
  <c r="I1264" i="1"/>
  <c r="AG1263" i="1"/>
  <c r="AF1263" i="1"/>
  <c r="AE1263" i="1"/>
  <c r="X1263" i="1"/>
  <c r="W1263" i="1"/>
  <c r="Z1263" i="1" s="1"/>
  <c r="U1263" i="1"/>
  <c r="T1263" i="1"/>
  <c r="S1263" i="1"/>
  <c r="V1263" i="1" s="1"/>
  <c r="R1263" i="1"/>
  <c r="Q1263" i="1"/>
  <c r="L1263" i="1"/>
  <c r="I1263" i="1"/>
  <c r="AF1262" i="1"/>
  <c r="AE1262" i="1"/>
  <c r="AG1262" i="1" s="1"/>
  <c r="Z1262" i="1"/>
  <c r="X1262" i="1"/>
  <c r="W1262" i="1"/>
  <c r="V1262" i="1"/>
  <c r="U1262" i="1"/>
  <c r="T1262" i="1"/>
  <c r="S1262" i="1"/>
  <c r="R1262" i="1"/>
  <c r="Q1262" i="1"/>
  <c r="L1262" i="1"/>
  <c r="I1262" i="1"/>
  <c r="AG1261" i="1"/>
  <c r="AF1261" i="1"/>
  <c r="AE1261" i="1"/>
  <c r="Z1261" i="1"/>
  <c r="X1261" i="1"/>
  <c r="W1261" i="1"/>
  <c r="U1261" i="1"/>
  <c r="T1261" i="1"/>
  <c r="S1261" i="1"/>
  <c r="V1261" i="1" s="1"/>
  <c r="R1261" i="1"/>
  <c r="Q1261" i="1"/>
  <c r="L1261" i="1"/>
  <c r="I1261" i="1"/>
  <c r="AF1260" i="1"/>
  <c r="AG1260" i="1" s="1"/>
  <c r="AE1260" i="1"/>
  <c r="X1260" i="1"/>
  <c r="Z1260" i="1" s="1"/>
  <c r="W1260" i="1"/>
  <c r="U1260" i="1"/>
  <c r="T1260" i="1"/>
  <c r="V1260" i="1" s="1"/>
  <c r="S1260" i="1"/>
  <c r="R1260" i="1"/>
  <c r="Q1260" i="1"/>
  <c r="L1260" i="1"/>
  <c r="I1260" i="1"/>
  <c r="AF1259" i="1"/>
  <c r="AE1259" i="1"/>
  <c r="AG1259" i="1" s="1"/>
  <c r="X1259" i="1"/>
  <c r="W1259" i="1"/>
  <c r="Z1259" i="1" s="1"/>
  <c r="U1259" i="1"/>
  <c r="T1259" i="1"/>
  <c r="S1259" i="1"/>
  <c r="V1259" i="1" s="1"/>
  <c r="R1259" i="1"/>
  <c r="Q1259" i="1"/>
  <c r="L1259" i="1"/>
  <c r="I1259" i="1"/>
  <c r="AF1258" i="1"/>
  <c r="AG1258" i="1" s="1"/>
  <c r="AE1258" i="1"/>
  <c r="X1258" i="1"/>
  <c r="W1258" i="1"/>
  <c r="Z1258" i="1" s="1"/>
  <c r="U1258" i="1"/>
  <c r="T1258" i="1"/>
  <c r="V1258" i="1" s="1"/>
  <c r="S1258" i="1"/>
  <c r="R1258" i="1"/>
  <c r="Q1258" i="1"/>
  <c r="L1258" i="1"/>
  <c r="I1258" i="1"/>
  <c r="AF1257" i="1"/>
  <c r="AE1257" i="1"/>
  <c r="AG1257" i="1" s="1"/>
  <c r="X1257" i="1"/>
  <c r="W1257" i="1"/>
  <c r="Z1257" i="1" s="1"/>
  <c r="U1257" i="1"/>
  <c r="T1257" i="1"/>
  <c r="S1257" i="1"/>
  <c r="R1257" i="1"/>
  <c r="Q1257" i="1"/>
  <c r="L1257" i="1"/>
  <c r="I1257" i="1"/>
  <c r="AF1256" i="1"/>
  <c r="AE1256" i="1"/>
  <c r="AG1256" i="1" s="1"/>
  <c r="X1256" i="1"/>
  <c r="Z1256" i="1" s="1"/>
  <c r="W1256" i="1"/>
  <c r="U1256" i="1"/>
  <c r="T1256" i="1"/>
  <c r="V1256" i="1" s="1"/>
  <c r="S1256" i="1"/>
  <c r="R1256" i="1"/>
  <c r="Q1256" i="1"/>
  <c r="L1256" i="1"/>
  <c r="I1256" i="1"/>
  <c r="AF1255" i="1"/>
  <c r="AE1255" i="1"/>
  <c r="AG1255" i="1" s="1"/>
  <c r="X1255" i="1"/>
  <c r="W1255" i="1"/>
  <c r="Z1255" i="1" s="1"/>
  <c r="U1255" i="1"/>
  <c r="T1255" i="1"/>
  <c r="S1255" i="1"/>
  <c r="R1255" i="1"/>
  <c r="Q1255" i="1"/>
  <c r="L1255" i="1"/>
  <c r="I1255" i="1"/>
  <c r="AF1254" i="1"/>
  <c r="AG1254" i="1" s="1"/>
  <c r="AE1254" i="1"/>
  <c r="X1254" i="1"/>
  <c r="Z1254" i="1" s="1"/>
  <c r="W1254" i="1"/>
  <c r="V1254" i="1"/>
  <c r="U1254" i="1"/>
  <c r="T1254" i="1"/>
  <c r="S1254" i="1"/>
  <c r="R1254" i="1"/>
  <c r="Q1254" i="1"/>
  <c r="L1254" i="1"/>
  <c r="I1254" i="1"/>
  <c r="AF1253" i="1"/>
  <c r="AE1253" i="1"/>
  <c r="AG1253" i="1" s="1"/>
  <c r="X1253" i="1"/>
  <c r="W1253" i="1"/>
  <c r="Z1253" i="1" s="1"/>
  <c r="U1253" i="1"/>
  <c r="V1253" i="1" s="1"/>
  <c r="T1253" i="1"/>
  <c r="S1253" i="1"/>
  <c r="R1253" i="1"/>
  <c r="Q1253" i="1"/>
  <c r="L1253" i="1"/>
  <c r="I1253" i="1"/>
  <c r="AF1252" i="1"/>
  <c r="AG1252" i="1" s="1"/>
  <c r="AE1252" i="1"/>
  <c r="Z1252" i="1"/>
  <c r="X1252" i="1"/>
  <c r="W1252" i="1"/>
  <c r="U1252" i="1"/>
  <c r="T1252" i="1"/>
  <c r="V1252" i="1" s="1"/>
  <c r="S1252" i="1"/>
  <c r="R1252" i="1"/>
  <c r="Q1252" i="1"/>
  <c r="L1252" i="1"/>
  <c r="I1252" i="1"/>
  <c r="AF1251" i="1"/>
  <c r="AE1251" i="1"/>
  <c r="AG1251" i="1" s="1"/>
  <c r="X1251" i="1"/>
  <c r="W1251" i="1"/>
  <c r="Z1251" i="1" s="1"/>
  <c r="U1251" i="1"/>
  <c r="T1251" i="1"/>
  <c r="S1251" i="1"/>
  <c r="R1251" i="1"/>
  <c r="Q1251" i="1"/>
  <c r="L1251" i="1"/>
  <c r="I1251" i="1"/>
  <c r="AF1250" i="1"/>
  <c r="AE1250" i="1"/>
  <c r="Z1250" i="1"/>
  <c r="X1250" i="1"/>
  <c r="W1250" i="1"/>
  <c r="U1250" i="1"/>
  <c r="T1250" i="1"/>
  <c r="S1250" i="1"/>
  <c r="V1250" i="1" s="1"/>
  <c r="R1250" i="1"/>
  <c r="Q1250" i="1"/>
  <c r="L1250" i="1"/>
  <c r="I1250" i="1"/>
  <c r="AG1249" i="1"/>
  <c r="AF1249" i="1"/>
  <c r="AE1249" i="1"/>
  <c r="Z1249" i="1"/>
  <c r="AA1172" i="1" s="1"/>
  <c r="X1249" i="1"/>
  <c r="W1249" i="1"/>
  <c r="U1249" i="1"/>
  <c r="T1249" i="1"/>
  <c r="S1249" i="1"/>
  <c r="R1249" i="1"/>
  <c r="Q1249" i="1"/>
  <c r="L1249" i="1"/>
  <c r="I1249" i="1"/>
  <c r="AF1248" i="1"/>
  <c r="AG1248" i="1" s="1"/>
  <c r="AE1248" i="1"/>
  <c r="X1248" i="1"/>
  <c r="Z1248" i="1" s="1"/>
  <c r="AA1235" i="1" s="1"/>
  <c r="W1248" i="1"/>
  <c r="U1248" i="1"/>
  <c r="T1248" i="1"/>
  <c r="V1248" i="1" s="1"/>
  <c r="S1248" i="1"/>
  <c r="R1248" i="1"/>
  <c r="Q1248" i="1"/>
  <c r="L1248" i="1"/>
  <c r="I1248" i="1"/>
  <c r="AF1247" i="1"/>
  <c r="AE1247" i="1"/>
  <c r="AG1247" i="1" s="1"/>
  <c r="X1247" i="1"/>
  <c r="W1247" i="1"/>
  <c r="Z1247" i="1" s="1"/>
  <c r="U1247" i="1"/>
  <c r="T1247" i="1"/>
  <c r="S1247" i="1"/>
  <c r="V1247" i="1" s="1"/>
  <c r="R1247" i="1"/>
  <c r="Q1247" i="1"/>
  <c r="L1247" i="1"/>
  <c r="I1247" i="1"/>
  <c r="AF1246" i="1"/>
  <c r="AG1246" i="1" s="1"/>
  <c r="AE1246" i="1"/>
  <c r="X1246" i="1"/>
  <c r="W1246" i="1"/>
  <c r="Z1246" i="1" s="1"/>
  <c r="U1246" i="1"/>
  <c r="T1246" i="1"/>
  <c r="V1246" i="1" s="1"/>
  <c r="S1246" i="1"/>
  <c r="R1246" i="1"/>
  <c r="Q1246" i="1"/>
  <c r="L1246" i="1"/>
  <c r="I1246" i="1"/>
  <c r="AF1245" i="1"/>
  <c r="AE1245" i="1"/>
  <c r="AG1245" i="1" s="1"/>
  <c r="Y1245" i="1"/>
  <c r="AB1245" i="1" s="1"/>
  <c r="X1245" i="1"/>
  <c r="W1245" i="1"/>
  <c r="Z1245" i="1" s="1"/>
  <c r="U1245" i="1"/>
  <c r="T1245" i="1"/>
  <c r="S1245" i="1"/>
  <c r="R1245" i="1"/>
  <c r="Q1245" i="1"/>
  <c r="L1245" i="1"/>
  <c r="I1245" i="1"/>
  <c r="AF1244" i="1"/>
  <c r="AE1244" i="1"/>
  <c r="AG1244" i="1" s="1"/>
  <c r="X1244" i="1"/>
  <c r="Z1244" i="1" s="1"/>
  <c r="W1244" i="1"/>
  <c r="U1244" i="1"/>
  <c r="T1244" i="1"/>
  <c r="V1244" i="1" s="1"/>
  <c r="S1244" i="1"/>
  <c r="R1244" i="1"/>
  <c r="Q1244" i="1"/>
  <c r="L1244" i="1"/>
  <c r="I1244" i="1"/>
  <c r="AF1243" i="1"/>
  <c r="AE1243" i="1"/>
  <c r="AG1243" i="1" s="1"/>
  <c r="X1243" i="1"/>
  <c r="W1243" i="1"/>
  <c r="Z1243" i="1" s="1"/>
  <c r="U1243" i="1"/>
  <c r="T1243" i="1"/>
  <c r="S1243" i="1"/>
  <c r="R1243" i="1"/>
  <c r="Q1243" i="1"/>
  <c r="L1243" i="1"/>
  <c r="I1243" i="1"/>
  <c r="AF1242" i="1"/>
  <c r="AE1242" i="1"/>
  <c r="AG1242" i="1" s="1"/>
  <c r="X1242" i="1"/>
  <c r="Z1242" i="1" s="1"/>
  <c r="W1242" i="1"/>
  <c r="V1242" i="1"/>
  <c r="U1242" i="1"/>
  <c r="T1242" i="1"/>
  <c r="S1242" i="1"/>
  <c r="R1242" i="1"/>
  <c r="Q1242" i="1"/>
  <c r="L1242" i="1"/>
  <c r="I1242" i="1"/>
  <c r="AF1241" i="1"/>
  <c r="AE1241" i="1"/>
  <c r="AG1241" i="1" s="1"/>
  <c r="X1241" i="1"/>
  <c r="W1241" i="1"/>
  <c r="Z1241" i="1" s="1"/>
  <c r="U1241" i="1"/>
  <c r="V1241" i="1" s="1"/>
  <c r="T1241" i="1"/>
  <c r="S1241" i="1"/>
  <c r="R1241" i="1"/>
  <c r="Q1241" i="1"/>
  <c r="L1241" i="1"/>
  <c r="I1241" i="1"/>
  <c r="AF1240" i="1"/>
  <c r="AG1240" i="1" s="1"/>
  <c r="AE1240" i="1"/>
  <c r="Z1240" i="1"/>
  <c r="AA1258" i="1" s="1"/>
  <c r="X1240" i="1"/>
  <c r="W1240" i="1"/>
  <c r="Y1258" i="1" s="1"/>
  <c r="AB1258" i="1" s="1"/>
  <c r="U1240" i="1"/>
  <c r="T1240" i="1"/>
  <c r="V1240" i="1" s="1"/>
  <c r="S1240" i="1"/>
  <c r="R1240" i="1"/>
  <c r="Q1240" i="1"/>
  <c r="L1240" i="1"/>
  <c r="I1240" i="1"/>
  <c r="AF1239" i="1"/>
  <c r="AE1239" i="1"/>
  <c r="AG1239" i="1" s="1"/>
  <c r="X1239" i="1"/>
  <c r="W1239" i="1"/>
  <c r="Z1239" i="1" s="1"/>
  <c r="U1239" i="1"/>
  <c r="T1239" i="1"/>
  <c r="S1239" i="1"/>
  <c r="R1239" i="1"/>
  <c r="Q1239" i="1"/>
  <c r="L1239" i="1"/>
  <c r="I1239" i="1"/>
  <c r="AF1238" i="1"/>
  <c r="AE1238" i="1"/>
  <c r="Z1238" i="1"/>
  <c r="X1238" i="1"/>
  <c r="W1238" i="1"/>
  <c r="U1238" i="1"/>
  <c r="T1238" i="1"/>
  <c r="S1238" i="1"/>
  <c r="V1238" i="1" s="1"/>
  <c r="R1238" i="1"/>
  <c r="Q1238" i="1"/>
  <c r="L1238" i="1"/>
  <c r="I1238" i="1"/>
  <c r="AG1237" i="1"/>
  <c r="AF1237" i="1"/>
  <c r="AE1237" i="1"/>
  <c r="Z1237" i="1"/>
  <c r="X1237" i="1"/>
  <c r="W1237" i="1"/>
  <c r="U1237" i="1"/>
  <c r="T1237" i="1"/>
  <c r="S1237" i="1"/>
  <c r="R1237" i="1"/>
  <c r="Q1237" i="1"/>
  <c r="L1237" i="1"/>
  <c r="I1237" i="1"/>
  <c r="AF1236" i="1"/>
  <c r="AG1236" i="1" s="1"/>
  <c r="AE1236" i="1"/>
  <c r="X1236" i="1"/>
  <c r="Z1236" i="1" s="1"/>
  <c r="W1236" i="1"/>
  <c r="U1236" i="1"/>
  <c r="T1236" i="1"/>
  <c r="V1236" i="1" s="1"/>
  <c r="S1236" i="1"/>
  <c r="R1236" i="1"/>
  <c r="Q1236" i="1"/>
  <c r="L1236" i="1"/>
  <c r="I1236" i="1"/>
  <c r="AF1235" i="1"/>
  <c r="AE1235" i="1"/>
  <c r="AG1235" i="1" s="1"/>
  <c r="Y1235" i="1"/>
  <c r="AB1235" i="1" s="1"/>
  <c r="X1235" i="1"/>
  <c r="W1235" i="1"/>
  <c r="Z1235" i="1" s="1"/>
  <c r="U1235" i="1"/>
  <c r="T1235" i="1"/>
  <c r="S1235" i="1"/>
  <c r="V1235" i="1" s="1"/>
  <c r="R1235" i="1"/>
  <c r="Q1235" i="1"/>
  <c r="L1235" i="1"/>
  <c r="I1235" i="1"/>
  <c r="AF1234" i="1"/>
  <c r="AG1234" i="1" s="1"/>
  <c r="AE1234" i="1"/>
  <c r="Z1234" i="1"/>
  <c r="AA1244" i="1" s="1"/>
  <c r="X1234" i="1"/>
  <c r="W1234" i="1"/>
  <c r="Y1244" i="1" s="1"/>
  <c r="AB1244" i="1" s="1"/>
  <c r="U1234" i="1"/>
  <c r="T1234" i="1"/>
  <c r="V1234" i="1" s="1"/>
  <c r="S1234" i="1"/>
  <c r="R1234" i="1"/>
  <c r="Q1234" i="1"/>
  <c r="L1234" i="1"/>
  <c r="I1234" i="1"/>
  <c r="AF1233" i="1"/>
  <c r="AE1233" i="1"/>
  <c r="AG1233" i="1" s="1"/>
  <c r="X1233" i="1"/>
  <c r="W1233" i="1"/>
  <c r="Z1233" i="1" s="1"/>
  <c r="U1233" i="1"/>
  <c r="T1233" i="1"/>
  <c r="S1233" i="1"/>
  <c r="V1233" i="1" s="1"/>
  <c r="R1233" i="1"/>
  <c r="Q1233" i="1"/>
  <c r="L1233" i="1"/>
  <c r="I1233" i="1"/>
  <c r="AF1232" i="1"/>
  <c r="AE1232" i="1"/>
  <c r="AG1232" i="1" s="1"/>
  <c r="Z1232" i="1"/>
  <c r="X1232" i="1"/>
  <c r="W1232" i="1"/>
  <c r="V1232" i="1"/>
  <c r="U1232" i="1"/>
  <c r="T1232" i="1"/>
  <c r="S1232" i="1"/>
  <c r="R1232" i="1"/>
  <c r="Q1232" i="1"/>
  <c r="L1232" i="1"/>
  <c r="I1232" i="1"/>
  <c r="AG1231" i="1"/>
  <c r="AF1231" i="1"/>
  <c r="AE1231" i="1"/>
  <c r="X1231" i="1"/>
  <c r="W1231" i="1"/>
  <c r="Z1231" i="1" s="1"/>
  <c r="U1231" i="1"/>
  <c r="T1231" i="1"/>
  <c r="S1231" i="1"/>
  <c r="R1231" i="1"/>
  <c r="Q1231" i="1"/>
  <c r="L1231" i="1"/>
  <c r="I1231" i="1"/>
  <c r="AF1230" i="1"/>
  <c r="AE1230" i="1"/>
  <c r="Z1230" i="1"/>
  <c r="AA1206" i="1" s="1"/>
  <c r="X1230" i="1"/>
  <c r="W1230" i="1"/>
  <c r="U1230" i="1"/>
  <c r="T1230" i="1"/>
  <c r="V1230" i="1" s="1"/>
  <c r="S1230" i="1"/>
  <c r="R1230" i="1"/>
  <c r="Q1230" i="1"/>
  <c r="L1230" i="1"/>
  <c r="I1230" i="1"/>
  <c r="AG1229" i="1"/>
  <c r="AF1229" i="1"/>
  <c r="AE1229" i="1"/>
  <c r="X1229" i="1"/>
  <c r="W1229" i="1"/>
  <c r="Z1229" i="1" s="1"/>
  <c r="U1229" i="1"/>
  <c r="T1229" i="1"/>
  <c r="S1229" i="1"/>
  <c r="V1229" i="1" s="1"/>
  <c r="R1229" i="1"/>
  <c r="Q1229" i="1"/>
  <c r="L1229" i="1"/>
  <c r="I1229" i="1"/>
  <c r="AF1228" i="1"/>
  <c r="AG1228" i="1" s="1"/>
  <c r="AE1228" i="1"/>
  <c r="X1228" i="1"/>
  <c r="W1228" i="1"/>
  <c r="Z1228" i="1" s="1"/>
  <c r="U1228" i="1"/>
  <c r="T1228" i="1"/>
  <c r="V1228" i="1" s="1"/>
  <c r="S1228" i="1"/>
  <c r="R1228" i="1"/>
  <c r="Q1228" i="1"/>
  <c r="L1228" i="1"/>
  <c r="I1228" i="1"/>
  <c r="AF1227" i="1"/>
  <c r="AE1227" i="1"/>
  <c r="AG1227" i="1" s="1"/>
  <c r="X1227" i="1"/>
  <c r="W1227" i="1"/>
  <c r="V1227" i="1"/>
  <c r="U1227" i="1"/>
  <c r="T1227" i="1"/>
  <c r="S1227" i="1"/>
  <c r="R1227" i="1"/>
  <c r="Q1227" i="1"/>
  <c r="L1227" i="1"/>
  <c r="I1227" i="1"/>
  <c r="AF1226" i="1"/>
  <c r="AE1226" i="1"/>
  <c r="X1226" i="1"/>
  <c r="W1226" i="1"/>
  <c r="Z1226" i="1" s="1"/>
  <c r="V1226" i="1"/>
  <c r="U1226" i="1"/>
  <c r="T1226" i="1"/>
  <c r="S1226" i="1"/>
  <c r="R1226" i="1"/>
  <c r="Q1226" i="1"/>
  <c r="L1226" i="1"/>
  <c r="I1226" i="1"/>
  <c r="AF1225" i="1"/>
  <c r="AG1225" i="1" s="1"/>
  <c r="AE1225" i="1"/>
  <c r="X1225" i="1"/>
  <c r="W1225" i="1"/>
  <c r="Z1225" i="1" s="1"/>
  <c r="V1225" i="1"/>
  <c r="U1225" i="1"/>
  <c r="T1225" i="1"/>
  <c r="S1225" i="1"/>
  <c r="R1225" i="1"/>
  <c r="Q1225" i="1"/>
  <c r="L1225" i="1"/>
  <c r="I1225" i="1"/>
  <c r="AG1224" i="1"/>
  <c r="AF1224" i="1"/>
  <c r="AE1224" i="1"/>
  <c r="X1224" i="1"/>
  <c r="W1224" i="1"/>
  <c r="U1224" i="1"/>
  <c r="V1224" i="1" s="1"/>
  <c r="T1224" i="1"/>
  <c r="S1224" i="1"/>
  <c r="R1224" i="1"/>
  <c r="Q1224" i="1"/>
  <c r="L1224" i="1"/>
  <c r="I1224" i="1"/>
  <c r="AF1223" i="1"/>
  <c r="AE1223" i="1"/>
  <c r="X1223" i="1"/>
  <c r="W1223" i="1"/>
  <c r="Z1223" i="1" s="1"/>
  <c r="U1223" i="1"/>
  <c r="T1223" i="1"/>
  <c r="S1223" i="1"/>
  <c r="V1223" i="1" s="1"/>
  <c r="R1223" i="1"/>
  <c r="Q1223" i="1"/>
  <c r="L1223" i="1"/>
  <c r="I1223" i="1"/>
  <c r="AF1222" i="1"/>
  <c r="AE1222" i="1"/>
  <c r="Z1222" i="1"/>
  <c r="X1222" i="1"/>
  <c r="W1222" i="1"/>
  <c r="U1222" i="1"/>
  <c r="T1222" i="1"/>
  <c r="S1222" i="1"/>
  <c r="V1222" i="1" s="1"/>
  <c r="R1222" i="1"/>
  <c r="Q1222" i="1"/>
  <c r="L1222" i="1"/>
  <c r="I1222" i="1"/>
  <c r="AG1221" i="1"/>
  <c r="AF1221" i="1"/>
  <c r="AE1221" i="1"/>
  <c r="Z1221" i="1"/>
  <c r="X1221" i="1"/>
  <c r="W1221" i="1"/>
  <c r="U1221" i="1"/>
  <c r="V1221" i="1" s="1"/>
  <c r="T1221" i="1"/>
  <c r="S1221" i="1"/>
  <c r="R1221" i="1"/>
  <c r="Q1221" i="1"/>
  <c r="L1221" i="1"/>
  <c r="I1221" i="1"/>
  <c r="AG1220" i="1"/>
  <c r="AF1220" i="1"/>
  <c r="AE1220" i="1"/>
  <c r="Z1220" i="1"/>
  <c r="X1220" i="1"/>
  <c r="W1220" i="1"/>
  <c r="V1220" i="1"/>
  <c r="U1220" i="1"/>
  <c r="T1220" i="1"/>
  <c r="S1220" i="1"/>
  <c r="R1220" i="1"/>
  <c r="Q1220" i="1"/>
  <c r="L1220" i="1"/>
  <c r="I1220" i="1"/>
  <c r="AF1219" i="1"/>
  <c r="AG1219" i="1" s="1"/>
  <c r="AE1219" i="1"/>
  <c r="X1219" i="1"/>
  <c r="W1219" i="1"/>
  <c r="U1219" i="1"/>
  <c r="T1219" i="1"/>
  <c r="V1219" i="1" s="1"/>
  <c r="S1219" i="1"/>
  <c r="R1219" i="1"/>
  <c r="Q1219" i="1"/>
  <c r="L1219" i="1"/>
  <c r="I1219" i="1"/>
  <c r="AF1218" i="1"/>
  <c r="AE1218" i="1"/>
  <c r="AG1218" i="1" s="1"/>
  <c r="X1218" i="1"/>
  <c r="W1218" i="1"/>
  <c r="Z1218" i="1" s="1"/>
  <c r="U1218" i="1"/>
  <c r="T1218" i="1"/>
  <c r="S1218" i="1"/>
  <c r="V1218" i="1" s="1"/>
  <c r="R1218" i="1"/>
  <c r="Q1218" i="1"/>
  <c r="L1218" i="1"/>
  <c r="I1218" i="1"/>
  <c r="AF1217" i="1"/>
  <c r="AE1217" i="1"/>
  <c r="AG1217" i="1" s="1"/>
  <c r="Z1217" i="1"/>
  <c r="X1217" i="1"/>
  <c r="W1217" i="1"/>
  <c r="U1217" i="1"/>
  <c r="T1217" i="1"/>
  <c r="S1217" i="1"/>
  <c r="V1217" i="1" s="1"/>
  <c r="R1217" i="1"/>
  <c r="Q1217" i="1"/>
  <c r="L1217" i="1"/>
  <c r="I1217" i="1"/>
  <c r="AG1216" i="1"/>
  <c r="AF1216" i="1"/>
  <c r="AE1216" i="1"/>
  <c r="Z1216" i="1"/>
  <c r="X1216" i="1"/>
  <c r="W1216" i="1"/>
  <c r="U1216" i="1"/>
  <c r="T1216" i="1"/>
  <c r="S1216" i="1"/>
  <c r="R1216" i="1"/>
  <c r="Q1216" i="1"/>
  <c r="L1216" i="1"/>
  <c r="I1216" i="1"/>
  <c r="AG1215" i="1"/>
  <c r="AF1215" i="1"/>
  <c r="AE1215" i="1"/>
  <c r="X1215" i="1"/>
  <c r="Z1215" i="1" s="1"/>
  <c r="W1215" i="1"/>
  <c r="U1215" i="1"/>
  <c r="T1215" i="1"/>
  <c r="S1215" i="1"/>
  <c r="V1215" i="1" s="1"/>
  <c r="R1215" i="1"/>
  <c r="Q1215" i="1"/>
  <c r="L1215" i="1"/>
  <c r="I1215" i="1"/>
  <c r="AF1214" i="1"/>
  <c r="AE1214" i="1"/>
  <c r="AG1214" i="1" s="1"/>
  <c r="X1214" i="1"/>
  <c r="W1214" i="1"/>
  <c r="Z1214" i="1" s="1"/>
  <c r="V1214" i="1"/>
  <c r="U1214" i="1"/>
  <c r="T1214" i="1"/>
  <c r="S1214" i="1"/>
  <c r="R1214" i="1"/>
  <c r="Q1214" i="1"/>
  <c r="L1214" i="1"/>
  <c r="I1214" i="1"/>
  <c r="AF1213" i="1"/>
  <c r="AG1213" i="1" s="1"/>
  <c r="AE1213" i="1"/>
  <c r="X1213" i="1"/>
  <c r="W1213" i="1"/>
  <c r="Z1213" i="1" s="1"/>
  <c r="V1213" i="1"/>
  <c r="U1213" i="1"/>
  <c r="T1213" i="1"/>
  <c r="S1213" i="1"/>
  <c r="R1213" i="1"/>
  <c r="Q1213" i="1"/>
  <c r="L1213" i="1"/>
  <c r="I1213" i="1"/>
  <c r="AG1212" i="1"/>
  <c r="AF1212" i="1"/>
  <c r="AE1212" i="1"/>
  <c r="X1212" i="1"/>
  <c r="W1212" i="1"/>
  <c r="Z1212" i="1" s="1"/>
  <c r="U1212" i="1"/>
  <c r="V1212" i="1" s="1"/>
  <c r="T1212" i="1"/>
  <c r="S1212" i="1"/>
  <c r="R1212" i="1"/>
  <c r="Q1212" i="1"/>
  <c r="L1212" i="1"/>
  <c r="I1212" i="1"/>
  <c r="AF1211" i="1"/>
  <c r="AE1211" i="1"/>
  <c r="X1211" i="1"/>
  <c r="W1211" i="1"/>
  <c r="Z1211" i="1" s="1"/>
  <c r="U1211" i="1"/>
  <c r="T1211" i="1"/>
  <c r="S1211" i="1"/>
  <c r="V1211" i="1" s="1"/>
  <c r="R1211" i="1"/>
  <c r="Q1211" i="1"/>
  <c r="L1211" i="1"/>
  <c r="I1211" i="1"/>
  <c r="AF1210" i="1"/>
  <c r="AE1210" i="1"/>
  <c r="Z1210" i="1"/>
  <c r="X1210" i="1"/>
  <c r="W1210" i="1"/>
  <c r="U1210" i="1"/>
  <c r="T1210" i="1"/>
  <c r="S1210" i="1"/>
  <c r="R1210" i="1"/>
  <c r="Q1210" i="1"/>
  <c r="L1210" i="1"/>
  <c r="I1210" i="1"/>
  <c r="AG1209" i="1"/>
  <c r="AF1209" i="1"/>
  <c r="AE1209" i="1"/>
  <c r="Z1209" i="1"/>
  <c r="X1209" i="1"/>
  <c r="W1209" i="1"/>
  <c r="U1209" i="1"/>
  <c r="V1209" i="1" s="1"/>
  <c r="T1209" i="1"/>
  <c r="S1209" i="1"/>
  <c r="R1209" i="1"/>
  <c r="Q1209" i="1"/>
  <c r="L1209" i="1"/>
  <c r="I1209" i="1"/>
  <c r="AG1208" i="1"/>
  <c r="AF1208" i="1"/>
  <c r="AE1208" i="1"/>
  <c r="Z1208" i="1"/>
  <c r="X1208" i="1"/>
  <c r="W1208" i="1"/>
  <c r="V1208" i="1"/>
  <c r="U1208" i="1"/>
  <c r="T1208" i="1"/>
  <c r="S1208" i="1"/>
  <c r="R1208" i="1"/>
  <c r="Q1208" i="1"/>
  <c r="L1208" i="1"/>
  <c r="I1208" i="1"/>
  <c r="AF1207" i="1"/>
  <c r="AG1207" i="1" s="1"/>
  <c r="AE1207" i="1"/>
  <c r="X1207" i="1"/>
  <c r="W1207" i="1"/>
  <c r="Z1207" i="1" s="1"/>
  <c r="U1207" i="1"/>
  <c r="T1207" i="1"/>
  <c r="V1207" i="1" s="1"/>
  <c r="S1207" i="1"/>
  <c r="R1207" i="1"/>
  <c r="Q1207" i="1"/>
  <c r="L1207" i="1"/>
  <c r="I1207" i="1"/>
  <c r="AF1206" i="1"/>
  <c r="AE1206" i="1"/>
  <c r="AG1206" i="1" s="1"/>
  <c r="AD1206" i="1"/>
  <c r="AB1206" i="1"/>
  <c r="AC1206" i="1" s="1"/>
  <c r="Y1206" i="1"/>
  <c r="X1206" i="1"/>
  <c r="W1206" i="1"/>
  <c r="Z1206" i="1" s="1"/>
  <c r="U1206" i="1"/>
  <c r="T1206" i="1"/>
  <c r="S1206" i="1"/>
  <c r="V1206" i="1" s="1"/>
  <c r="R1206" i="1"/>
  <c r="Q1206" i="1"/>
  <c r="L1206" i="1"/>
  <c r="I1206" i="1"/>
  <c r="AF1205" i="1"/>
  <c r="AE1205" i="1"/>
  <c r="AG1205" i="1" s="1"/>
  <c r="Z1205" i="1"/>
  <c r="X1205" i="1"/>
  <c r="W1205" i="1"/>
  <c r="U1205" i="1"/>
  <c r="T1205" i="1"/>
  <c r="S1205" i="1"/>
  <c r="V1205" i="1" s="1"/>
  <c r="R1205" i="1"/>
  <c r="Q1205" i="1"/>
  <c r="L1205" i="1"/>
  <c r="I1205" i="1"/>
  <c r="AF1204" i="1"/>
  <c r="AG1204" i="1" s="1"/>
  <c r="AE1204" i="1"/>
  <c r="Z1204" i="1"/>
  <c r="X1204" i="1"/>
  <c r="W1204" i="1"/>
  <c r="U1204" i="1"/>
  <c r="T1204" i="1"/>
  <c r="S1204" i="1"/>
  <c r="V1204" i="1" s="1"/>
  <c r="R1204" i="1"/>
  <c r="Q1204" i="1"/>
  <c r="L1204" i="1"/>
  <c r="I1204" i="1"/>
  <c r="AG1203" i="1"/>
  <c r="AF1203" i="1"/>
  <c r="AE1203" i="1"/>
  <c r="X1203" i="1"/>
  <c r="Z1203" i="1" s="1"/>
  <c r="W1203" i="1"/>
  <c r="U1203" i="1"/>
  <c r="T1203" i="1"/>
  <c r="S1203" i="1"/>
  <c r="R1203" i="1"/>
  <c r="Q1203" i="1"/>
  <c r="L1203" i="1"/>
  <c r="I1203" i="1"/>
  <c r="AF1202" i="1"/>
  <c r="AE1202" i="1"/>
  <c r="AG1202" i="1" s="1"/>
  <c r="X1202" i="1"/>
  <c r="W1202" i="1"/>
  <c r="Z1202" i="1" s="1"/>
  <c r="V1202" i="1"/>
  <c r="U1202" i="1"/>
  <c r="T1202" i="1"/>
  <c r="S1202" i="1"/>
  <c r="R1202" i="1"/>
  <c r="Q1202" i="1"/>
  <c r="L1202" i="1"/>
  <c r="I1202" i="1"/>
  <c r="AF1201" i="1"/>
  <c r="AG1201" i="1" s="1"/>
  <c r="AE1201" i="1"/>
  <c r="X1201" i="1"/>
  <c r="W1201" i="1"/>
  <c r="Z1201" i="1" s="1"/>
  <c r="V1201" i="1"/>
  <c r="U1201" i="1"/>
  <c r="T1201" i="1"/>
  <c r="S1201" i="1"/>
  <c r="R1201" i="1"/>
  <c r="Q1201" i="1"/>
  <c r="L1201" i="1"/>
  <c r="I1201" i="1"/>
  <c r="AG1200" i="1"/>
  <c r="AF1200" i="1"/>
  <c r="AE1200" i="1"/>
  <c r="X1200" i="1"/>
  <c r="W1200" i="1"/>
  <c r="U1200" i="1"/>
  <c r="V1200" i="1" s="1"/>
  <c r="T1200" i="1"/>
  <c r="S1200" i="1"/>
  <c r="R1200" i="1"/>
  <c r="Q1200" i="1"/>
  <c r="L1200" i="1"/>
  <c r="I1200" i="1"/>
  <c r="AF1199" i="1"/>
  <c r="AE1199" i="1"/>
  <c r="X1199" i="1"/>
  <c r="W1199" i="1"/>
  <c r="Z1199" i="1" s="1"/>
  <c r="U1199" i="1"/>
  <c r="T1199" i="1"/>
  <c r="S1199" i="1"/>
  <c r="V1199" i="1" s="1"/>
  <c r="R1199" i="1"/>
  <c r="Q1199" i="1"/>
  <c r="L1199" i="1"/>
  <c r="I1199" i="1"/>
  <c r="AF1198" i="1"/>
  <c r="AE1198" i="1"/>
  <c r="Z1198" i="1"/>
  <c r="X1198" i="1"/>
  <c r="W1198" i="1"/>
  <c r="U1198" i="1"/>
  <c r="T1198" i="1"/>
  <c r="S1198" i="1"/>
  <c r="V1198" i="1" s="1"/>
  <c r="R1198" i="1"/>
  <c r="Q1198" i="1"/>
  <c r="L1198" i="1"/>
  <c r="I1198" i="1"/>
  <c r="AG1197" i="1"/>
  <c r="AF1197" i="1"/>
  <c r="AE1197" i="1"/>
  <c r="Z1197" i="1"/>
  <c r="X1197" i="1"/>
  <c r="W1197" i="1"/>
  <c r="U1197" i="1"/>
  <c r="V1197" i="1" s="1"/>
  <c r="T1197" i="1"/>
  <c r="S1197" i="1"/>
  <c r="R1197" i="1"/>
  <c r="Q1197" i="1"/>
  <c r="L1197" i="1"/>
  <c r="I1197" i="1"/>
  <c r="AG1196" i="1"/>
  <c r="AF1196" i="1"/>
  <c r="AE1196" i="1"/>
  <c r="Z1196" i="1"/>
  <c r="X1196" i="1"/>
  <c r="W1196" i="1"/>
  <c r="V1196" i="1"/>
  <c r="U1196" i="1"/>
  <c r="T1196" i="1"/>
  <c r="S1196" i="1"/>
  <c r="R1196" i="1"/>
  <c r="Q1196" i="1"/>
  <c r="L1196" i="1"/>
  <c r="I1196" i="1"/>
  <c r="AF1195" i="1"/>
  <c r="AG1195" i="1" s="1"/>
  <c r="AE1195" i="1"/>
  <c r="X1195" i="1"/>
  <c r="W1195" i="1"/>
  <c r="Z1195" i="1" s="1"/>
  <c r="U1195" i="1"/>
  <c r="T1195" i="1"/>
  <c r="V1195" i="1" s="1"/>
  <c r="S1195" i="1"/>
  <c r="R1195" i="1"/>
  <c r="Q1195" i="1"/>
  <c r="L1195" i="1"/>
  <c r="I1195" i="1"/>
  <c r="AF1194" i="1"/>
  <c r="AE1194" i="1"/>
  <c r="AG1194" i="1" s="1"/>
  <c r="X1194" i="1"/>
  <c r="W1194" i="1"/>
  <c r="Z1194" i="1" s="1"/>
  <c r="U1194" i="1"/>
  <c r="T1194" i="1"/>
  <c r="S1194" i="1"/>
  <c r="V1194" i="1" s="1"/>
  <c r="R1194" i="1"/>
  <c r="Q1194" i="1"/>
  <c r="L1194" i="1"/>
  <c r="I1194" i="1"/>
  <c r="AF1193" i="1"/>
  <c r="AE1193" i="1"/>
  <c r="AG1193" i="1" s="1"/>
  <c r="Z1193" i="1"/>
  <c r="X1193" i="1"/>
  <c r="W1193" i="1"/>
  <c r="U1193" i="1"/>
  <c r="T1193" i="1"/>
  <c r="S1193" i="1"/>
  <c r="V1193" i="1" s="1"/>
  <c r="R1193" i="1"/>
  <c r="Q1193" i="1"/>
  <c r="L1193" i="1"/>
  <c r="I1193" i="1"/>
  <c r="AG1192" i="1"/>
  <c r="AF1192" i="1"/>
  <c r="AE1192" i="1"/>
  <c r="Z1192" i="1"/>
  <c r="X1192" i="1"/>
  <c r="W1192" i="1"/>
  <c r="U1192" i="1"/>
  <c r="T1192" i="1"/>
  <c r="S1192" i="1"/>
  <c r="R1192" i="1"/>
  <c r="Q1192" i="1"/>
  <c r="L1192" i="1"/>
  <c r="I1192" i="1"/>
  <c r="AG1191" i="1"/>
  <c r="AF1191" i="1"/>
  <c r="AE1191" i="1"/>
  <c r="X1191" i="1"/>
  <c r="Z1191" i="1" s="1"/>
  <c r="W1191" i="1"/>
  <c r="U1191" i="1"/>
  <c r="T1191" i="1"/>
  <c r="S1191" i="1"/>
  <c r="V1191" i="1" s="1"/>
  <c r="R1191" i="1"/>
  <c r="Q1191" i="1"/>
  <c r="L1191" i="1"/>
  <c r="I1191" i="1"/>
  <c r="AF1190" i="1"/>
  <c r="AE1190" i="1"/>
  <c r="AG1190" i="1" s="1"/>
  <c r="X1190" i="1"/>
  <c r="W1190" i="1"/>
  <c r="Z1190" i="1" s="1"/>
  <c r="V1190" i="1"/>
  <c r="U1190" i="1"/>
  <c r="T1190" i="1"/>
  <c r="S1190" i="1"/>
  <c r="R1190" i="1"/>
  <c r="Q1190" i="1"/>
  <c r="L1190" i="1"/>
  <c r="I1190" i="1"/>
  <c r="AF1189" i="1"/>
  <c r="AG1189" i="1" s="1"/>
  <c r="AE1189" i="1"/>
  <c r="X1189" i="1"/>
  <c r="W1189" i="1"/>
  <c r="Z1189" i="1" s="1"/>
  <c r="V1189" i="1"/>
  <c r="U1189" i="1"/>
  <c r="T1189" i="1"/>
  <c r="S1189" i="1"/>
  <c r="R1189" i="1"/>
  <c r="Q1189" i="1"/>
  <c r="L1189" i="1"/>
  <c r="I1189" i="1"/>
  <c r="AG1188" i="1"/>
  <c r="AF1188" i="1"/>
  <c r="AE1188" i="1"/>
  <c r="X1188" i="1"/>
  <c r="W1188" i="1"/>
  <c r="Z1188" i="1" s="1"/>
  <c r="U1188" i="1"/>
  <c r="V1188" i="1" s="1"/>
  <c r="T1188" i="1"/>
  <c r="S1188" i="1"/>
  <c r="R1188" i="1"/>
  <c r="Q1188" i="1"/>
  <c r="L1188" i="1"/>
  <c r="I1188" i="1"/>
  <c r="AF1187" i="1"/>
  <c r="AE1187" i="1"/>
  <c r="X1187" i="1"/>
  <c r="W1187" i="1"/>
  <c r="Z1187" i="1" s="1"/>
  <c r="U1187" i="1"/>
  <c r="T1187" i="1"/>
  <c r="S1187" i="1"/>
  <c r="V1187" i="1" s="1"/>
  <c r="R1187" i="1"/>
  <c r="Q1187" i="1"/>
  <c r="L1187" i="1"/>
  <c r="I1187" i="1"/>
  <c r="AF1186" i="1"/>
  <c r="AE1186" i="1"/>
  <c r="Z1186" i="1"/>
  <c r="X1186" i="1"/>
  <c r="W1186" i="1"/>
  <c r="U1186" i="1"/>
  <c r="T1186" i="1"/>
  <c r="S1186" i="1"/>
  <c r="R1186" i="1"/>
  <c r="Q1186" i="1"/>
  <c r="L1186" i="1"/>
  <c r="I1186" i="1"/>
  <c r="AG1185" i="1"/>
  <c r="AF1185" i="1"/>
  <c r="AE1185" i="1"/>
  <c r="Z1185" i="1"/>
  <c r="X1185" i="1"/>
  <c r="W1185" i="1"/>
  <c r="U1185" i="1"/>
  <c r="V1185" i="1" s="1"/>
  <c r="T1185" i="1"/>
  <c r="S1185" i="1"/>
  <c r="R1185" i="1"/>
  <c r="Q1185" i="1"/>
  <c r="L1185" i="1"/>
  <c r="I1185" i="1"/>
  <c r="AG1184" i="1"/>
  <c r="AF1184" i="1"/>
  <c r="AE1184" i="1"/>
  <c r="Z1184" i="1"/>
  <c r="X1184" i="1"/>
  <c r="W1184" i="1"/>
  <c r="V1184" i="1"/>
  <c r="U1184" i="1"/>
  <c r="T1184" i="1"/>
  <c r="S1184" i="1"/>
  <c r="R1184" i="1"/>
  <c r="Q1184" i="1"/>
  <c r="L1184" i="1"/>
  <c r="I1184" i="1"/>
  <c r="AF1183" i="1"/>
  <c r="AG1183" i="1" s="1"/>
  <c r="AE1183" i="1"/>
  <c r="X1183" i="1"/>
  <c r="W1183" i="1"/>
  <c r="Z1183" i="1" s="1"/>
  <c r="U1183" i="1"/>
  <c r="T1183" i="1"/>
  <c r="V1183" i="1" s="1"/>
  <c r="S1183" i="1"/>
  <c r="R1183" i="1"/>
  <c r="Q1183" i="1"/>
  <c r="L1183" i="1"/>
  <c r="I1183" i="1"/>
  <c r="AF1182" i="1"/>
  <c r="AE1182" i="1"/>
  <c r="AG1182" i="1" s="1"/>
  <c r="X1182" i="1"/>
  <c r="W1182" i="1"/>
  <c r="Z1182" i="1" s="1"/>
  <c r="U1182" i="1"/>
  <c r="T1182" i="1"/>
  <c r="S1182" i="1"/>
  <c r="V1182" i="1" s="1"/>
  <c r="R1182" i="1"/>
  <c r="Q1182" i="1"/>
  <c r="L1182" i="1"/>
  <c r="I1182" i="1"/>
  <c r="AF1181" i="1"/>
  <c r="AE1181" i="1"/>
  <c r="AG1181" i="1" s="1"/>
  <c r="Z1181" i="1"/>
  <c r="X1181" i="1"/>
  <c r="W1181" i="1"/>
  <c r="U1181" i="1"/>
  <c r="T1181" i="1"/>
  <c r="S1181" i="1"/>
  <c r="V1181" i="1" s="1"/>
  <c r="R1181" i="1"/>
  <c r="Q1181" i="1"/>
  <c r="L1181" i="1"/>
  <c r="I1181" i="1"/>
  <c r="AG1180" i="1"/>
  <c r="AF1180" i="1"/>
  <c r="AE1180" i="1"/>
  <c r="Z1180" i="1"/>
  <c r="X1180" i="1"/>
  <c r="W1180" i="1"/>
  <c r="U1180" i="1"/>
  <c r="T1180" i="1"/>
  <c r="S1180" i="1"/>
  <c r="V1180" i="1" s="1"/>
  <c r="R1180" i="1"/>
  <c r="Q1180" i="1"/>
  <c r="L1180" i="1"/>
  <c r="I1180" i="1"/>
  <c r="AG1179" i="1"/>
  <c r="AF1179" i="1"/>
  <c r="AE1179" i="1"/>
  <c r="X1179" i="1"/>
  <c r="Z1179" i="1" s="1"/>
  <c r="AA1245" i="1" s="1"/>
  <c r="W1179" i="1"/>
  <c r="U1179" i="1"/>
  <c r="T1179" i="1"/>
  <c r="S1179" i="1"/>
  <c r="R1179" i="1"/>
  <c r="Q1179" i="1"/>
  <c r="L1179" i="1"/>
  <c r="I1179" i="1"/>
  <c r="AF1178" i="1"/>
  <c r="AE1178" i="1"/>
  <c r="AG1178" i="1" s="1"/>
  <c r="X1178" i="1"/>
  <c r="W1178" i="1"/>
  <c r="Z1178" i="1" s="1"/>
  <c r="V1178" i="1"/>
  <c r="U1178" i="1"/>
  <c r="T1178" i="1"/>
  <c r="S1178" i="1"/>
  <c r="R1178" i="1"/>
  <c r="Q1178" i="1"/>
  <c r="L1178" i="1"/>
  <c r="I1178" i="1"/>
  <c r="AF1177" i="1"/>
  <c r="AG1177" i="1" s="1"/>
  <c r="AE1177" i="1"/>
  <c r="X1177" i="1"/>
  <c r="W1177" i="1"/>
  <c r="Z1177" i="1" s="1"/>
  <c r="AA1061" i="1" s="1"/>
  <c r="V1177" i="1"/>
  <c r="U1177" i="1"/>
  <c r="T1177" i="1"/>
  <c r="S1177" i="1"/>
  <c r="R1177" i="1"/>
  <c r="Q1177" i="1"/>
  <c r="L1177" i="1"/>
  <c r="I1177" i="1"/>
  <c r="AG1176" i="1"/>
  <c r="AF1176" i="1"/>
  <c r="AE1176" i="1"/>
  <c r="X1176" i="1"/>
  <c r="W1176" i="1"/>
  <c r="Z1176" i="1" s="1"/>
  <c r="U1176" i="1"/>
  <c r="V1176" i="1" s="1"/>
  <c r="T1176" i="1"/>
  <c r="S1176" i="1"/>
  <c r="R1176" i="1"/>
  <c r="Q1176" i="1"/>
  <c r="L1176" i="1"/>
  <c r="I1176" i="1"/>
  <c r="AF1175" i="1"/>
  <c r="AE1175" i="1"/>
  <c r="X1175" i="1"/>
  <c r="W1175" i="1"/>
  <c r="Z1175" i="1" s="1"/>
  <c r="U1175" i="1"/>
  <c r="T1175" i="1"/>
  <c r="S1175" i="1"/>
  <c r="V1175" i="1" s="1"/>
  <c r="R1175" i="1"/>
  <c r="Q1175" i="1"/>
  <c r="L1175" i="1"/>
  <c r="I1175" i="1"/>
  <c r="AF1174" i="1"/>
  <c r="AE1174" i="1"/>
  <c r="AG1174" i="1" s="1"/>
  <c r="X1174" i="1"/>
  <c r="W1174" i="1"/>
  <c r="Z1174" i="1" s="1"/>
  <c r="U1174" i="1"/>
  <c r="T1174" i="1"/>
  <c r="S1174" i="1"/>
  <c r="V1174" i="1" s="1"/>
  <c r="R1174" i="1"/>
  <c r="Q1174" i="1"/>
  <c r="L1174" i="1"/>
  <c r="I1174" i="1"/>
  <c r="AG1173" i="1"/>
  <c r="AF1173" i="1"/>
  <c r="AE1173" i="1"/>
  <c r="Z1173" i="1"/>
  <c r="X1173" i="1"/>
  <c r="W1173" i="1"/>
  <c r="U1173" i="1"/>
  <c r="V1173" i="1" s="1"/>
  <c r="T1173" i="1"/>
  <c r="S1173" i="1"/>
  <c r="R1173" i="1"/>
  <c r="Q1173" i="1"/>
  <c r="L1173" i="1"/>
  <c r="I1173" i="1"/>
  <c r="AG1172" i="1"/>
  <c r="AF1172" i="1"/>
  <c r="AE1172" i="1"/>
  <c r="Z1172" i="1"/>
  <c r="Y1172" i="1"/>
  <c r="AB1172" i="1" s="1"/>
  <c r="X1172" i="1"/>
  <c r="W1172" i="1"/>
  <c r="U1172" i="1"/>
  <c r="T1172" i="1"/>
  <c r="S1172" i="1"/>
  <c r="V1172" i="1" s="1"/>
  <c r="R1172" i="1"/>
  <c r="Q1172" i="1"/>
  <c r="L1172" i="1"/>
  <c r="I1172" i="1"/>
  <c r="AF1171" i="1"/>
  <c r="AG1171" i="1" s="1"/>
  <c r="AE1171" i="1"/>
  <c r="X1171" i="1"/>
  <c r="W1171" i="1"/>
  <c r="Z1171" i="1" s="1"/>
  <c r="AA1163" i="1" s="1"/>
  <c r="U1171" i="1"/>
  <c r="T1171" i="1"/>
  <c r="V1171" i="1" s="1"/>
  <c r="S1171" i="1"/>
  <c r="R1171" i="1"/>
  <c r="Q1171" i="1"/>
  <c r="L1171" i="1"/>
  <c r="I1171" i="1"/>
  <c r="AG1170" i="1"/>
  <c r="AF1170" i="1"/>
  <c r="AE1170" i="1"/>
  <c r="X1170" i="1"/>
  <c r="W1170" i="1"/>
  <c r="U1170" i="1"/>
  <c r="T1170" i="1"/>
  <c r="S1170" i="1"/>
  <c r="R1170" i="1"/>
  <c r="Q1170" i="1"/>
  <c r="L1170" i="1"/>
  <c r="I1170" i="1"/>
  <c r="AF1169" i="1"/>
  <c r="AE1169" i="1"/>
  <c r="AG1169" i="1" s="1"/>
  <c r="Z1169" i="1"/>
  <c r="X1169" i="1"/>
  <c r="W1169" i="1"/>
  <c r="V1169" i="1"/>
  <c r="U1169" i="1"/>
  <c r="T1169" i="1"/>
  <c r="S1169" i="1"/>
  <c r="R1169" i="1"/>
  <c r="Q1169" i="1"/>
  <c r="L1169" i="1"/>
  <c r="I1169" i="1"/>
  <c r="AF1168" i="1"/>
  <c r="AG1168" i="1" s="1"/>
  <c r="AE1168" i="1"/>
  <c r="Z1168" i="1"/>
  <c r="AA1152" i="1" s="1"/>
  <c r="X1168" i="1"/>
  <c r="W1168" i="1"/>
  <c r="U1168" i="1"/>
  <c r="T1168" i="1"/>
  <c r="S1168" i="1"/>
  <c r="V1168" i="1" s="1"/>
  <c r="R1168" i="1"/>
  <c r="Q1168" i="1"/>
  <c r="L1168" i="1"/>
  <c r="I1168" i="1"/>
  <c r="AF1167" i="1"/>
  <c r="AG1167" i="1" s="1"/>
  <c r="AE1167" i="1"/>
  <c r="X1167" i="1"/>
  <c r="Z1167" i="1" s="1"/>
  <c r="W1167" i="1"/>
  <c r="U1167" i="1"/>
  <c r="T1167" i="1"/>
  <c r="S1167" i="1"/>
  <c r="V1167" i="1" s="1"/>
  <c r="R1167" i="1"/>
  <c r="Q1167" i="1"/>
  <c r="L1167" i="1"/>
  <c r="I1167" i="1"/>
  <c r="AF1166" i="1"/>
  <c r="AE1166" i="1"/>
  <c r="X1166" i="1"/>
  <c r="W1166" i="1"/>
  <c r="V1166" i="1"/>
  <c r="U1166" i="1"/>
  <c r="T1166" i="1"/>
  <c r="S1166" i="1"/>
  <c r="R1166" i="1"/>
  <c r="Q1166" i="1"/>
  <c r="L1166" i="1"/>
  <c r="I1166" i="1"/>
  <c r="AF1165" i="1"/>
  <c r="AG1165" i="1" s="1"/>
  <c r="AE1165" i="1"/>
  <c r="Z1165" i="1"/>
  <c r="AA1261" i="1" s="1"/>
  <c r="X1165" i="1"/>
  <c r="W1165" i="1"/>
  <c r="Y1261" i="1" s="1"/>
  <c r="AB1261" i="1" s="1"/>
  <c r="U1165" i="1"/>
  <c r="T1165" i="1"/>
  <c r="V1165" i="1" s="1"/>
  <c r="S1165" i="1"/>
  <c r="R1165" i="1"/>
  <c r="Q1165" i="1"/>
  <c r="L1165" i="1"/>
  <c r="I1165" i="1"/>
  <c r="AG1164" i="1"/>
  <c r="AF1164" i="1"/>
  <c r="AE1164" i="1"/>
  <c r="X1164" i="1"/>
  <c r="W1164" i="1"/>
  <c r="U1164" i="1"/>
  <c r="V1164" i="1" s="1"/>
  <c r="T1164" i="1"/>
  <c r="S1164" i="1"/>
  <c r="R1164" i="1"/>
  <c r="Q1164" i="1"/>
  <c r="L1164" i="1"/>
  <c r="I1164" i="1"/>
  <c r="AF1163" i="1"/>
  <c r="AE1163" i="1"/>
  <c r="AG1163" i="1" s="1"/>
  <c r="Y1163" i="1"/>
  <c r="AB1163" i="1" s="1"/>
  <c r="X1163" i="1"/>
  <c r="W1163" i="1"/>
  <c r="Z1163" i="1" s="1"/>
  <c r="V1163" i="1"/>
  <c r="U1163" i="1"/>
  <c r="T1163" i="1"/>
  <c r="S1163" i="1"/>
  <c r="R1163" i="1"/>
  <c r="Q1163" i="1"/>
  <c r="L1163" i="1"/>
  <c r="I1163" i="1"/>
  <c r="AF1162" i="1"/>
  <c r="AE1162" i="1"/>
  <c r="AG1162" i="1" s="1"/>
  <c r="Y1162" i="1"/>
  <c r="AB1162" i="1" s="1"/>
  <c r="X1162" i="1"/>
  <c r="W1162" i="1"/>
  <c r="Z1162" i="1" s="1"/>
  <c r="U1162" i="1"/>
  <c r="T1162" i="1"/>
  <c r="S1162" i="1"/>
  <c r="R1162" i="1"/>
  <c r="Q1162" i="1"/>
  <c r="L1162" i="1"/>
  <c r="I1162" i="1"/>
  <c r="AG1161" i="1"/>
  <c r="AF1161" i="1"/>
  <c r="AE1161" i="1"/>
  <c r="Z1161" i="1"/>
  <c r="X1161" i="1"/>
  <c r="W1161" i="1"/>
  <c r="V1161" i="1"/>
  <c r="U1161" i="1"/>
  <c r="T1161" i="1"/>
  <c r="S1161" i="1"/>
  <c r="R1161" i="1"/>
  <c r="Q1161" i="1"/>
  <c r="L1161" i="1"/>
  <c r="I1161" i="1"/>
  <c r="AF1160" i="1"/>
  <c r="AG1160" i="1" s="1"/>
  <c r="AE1160" i="1"/>
  <c r="Z1160" i="1"/>
  <c r="X1160" i="1"/>
  <c r="W1160" i="1"/>
  <c r="U1160" i="1"/>
  <c r="T1160" i="1"/>
  <c r="S1160" i="1"/>
  <c r="V1160" i="1" s="1"/>
  <c r="R1160" i="1"/>
  <c r="Q1160" i="1"/>
  <c r="L1160" i="1"/>
  <c r="I1160" i="1"/>
  <c r="AG1159" i="1"/>
  <c r="AF1159" i="1"/>
  <c r="AE1159" i="1"/>
  <c r="AB1159" i="1"/>
  <c r="AA1159" i="1"/>
  <c r="Z1159" i="1"/>
  <c r="Y1159" i="1"/>
  <c r="X1159" i="1"/>
  <c r="W1159" i="1"/>
  <c r="V1159" i="1"/>
  <c r="U1159" i="1"/>
  <c r="T1159" i="1"/>
  <c r="S1159" i="1"/>
  <c r="R1159" i="1"/>
  <c r="Q1159" i="1"/>
  <c r="AC1159" i="1" s="1"/>
  <c r="L1159" i="1"/>
  <c r="I1159" i="1"/>
  <c r="AG1158" i="1"/>
  <c r="AF1158" i="1"/>
  <c r="AE1158" i="1"/>
  <c r="X1158" i="1"/>
  <c r="W1158" i="1"/>
  <c r="U1158" i="1"/>
  <c r="T1158" i="1"/>
  <c r="S1158" i="1"/>
  <c r="V1158" i="1" s="1"/>
  <c r="R1158" i="1"/>
  <c r="Q1158" i="1"/>
  <c r="L1158" i="1"/>
  <c r="I1158" i="1"/>
  <c r="AF1157" i="1"/>
  <c r="AE1157" i="1"/>
  <c r="AG1157" i="1" s="1"/>
  <c r="X1157" i="1"/>
  <c r="W1157" i="1"/>
  <c r="Z1157" i="1" s="1"/>
  <c r="AA1117" i="1" s="1"/>
  <c r="U1157" i="1"/>
  <c r="T1157" i="1"/>
  <c r="S1157" i="1"/>
  <c r="V1157" i="1" s="1"/>
  <c r="R1157" i="1"/>
  <c r="Q1157" i="1"/>
  <c r="L1157" i="1"/>
  <c r="I1157" i="1"/>
  <c r="AF1156" i="1"/>
  <c r="AE1156" i="1"/>
  <c r="AG1156" i="1" s="1"/>
  <c r="Z1156" i="1"/>
  <c r="X1156" i="1"/>
  <c r="W1156" i="1"/>
  <c r="U1156" i="1"/>
  <c r="T1156" i="1"/>
  <c r="S1156" i="1"/>
  <c r="R1156" i="1"/>
  <c r="Q1156" i="1"/>
  <c r="L1156" i="1"/>
  <c r="I1156" i="1"/>
  <c r="AF1155" i="1"/>
  <c r="AG1155" i="1" s="1"/>
  <c r="AE1155" i="1"/>
  <c r="X1155" i="1"/>
  <c r="W1155" i="1"/>
  <c r="Z1155" i="1" s="1"/>
  <c r="U1155" i="1"/>
  <c r="T1155" i="1"/>
  <c r="S1155" i="1"/>
  <c r="R1155" i="1"/>
  <c r="Q1155" i="1"/>
  <c r="L1155" i="1"/>
  <c r="I1155" i="1"/>
  <c r="AF1154" i="1"/>
  <c r="AG1154" i="1" s="1"/>
  <c r="AE1154" i="1"/>
  <c r="AB1154" i="1"/>
  <c r="AA1154" i="1"/>
  <c r="Y1154" i="1"/>
  <c r="X1154" i="1"/>
  <c r="W1154" i="1"/>
  <c r="Z1154" i="1" s="1"/>
  <c r="V1154" i="1"/>
  <c r="U1154" i="1"/>
  <c r="T1154" i="1"/>
  <c r="S1154" i="1"/>
  <c r="R1154" i="1"/>
  <c r="Q1154" i="1"/>
  <c r="L1154" i="1"/>
  <c r="I1154" i="1"/>
  <c r="AF1153" i="1"/>
  <c r="AE1153" i="1"/>
  <c r="AG1153" i="1" s="1"/>
  <c r="X1153" i="1"/>
  <c r="W1153" i="1"/>
  <c r="Z1153" i="1" s="1"/>
  <c r="AA1144" i="1" s="1"/>
  <c r="U1153" i="1"/>
  <c r="T1153" i="1"/>
  <c r="S1153" i="1"/>
  <c r="V1153" i="1" s="1"/>
  <c r="R1153" i="1"/>
  <c r="Q1153" i="1"/>
  <c r="L1153" i="1"/>
  <c r="I1153" i="1"/>
  <c r="AG1152" i="1"/>
  <c r="AF1152" i="1"/>
  <c r="AE1152" i="1"/>
  <c r="Z1152" i="1"/>
  <c r="Y1152" i="1"/>
  <c r="AB1152" i="1" s="1"/>
  <c r="X1152" i="1"/>
  <c r="W1152" i="1"/>
  <c r="U1152" i="1"/>
  <c r="V1152" i="1" s="1"/>
  <c r="T1152" i="1"/>
  <c r="S1152" i="1"/>
  <c r="R1152" i="1"/>
  <c r="Q1152" i="1"/>
  <c r="L1152" i="1"/>
  <c r="I1152" i="1"/>
  <c r="AG1151" i="1"/>
  <c r="AF1151" i="1"/>
  <c r="AE1151" i="1"/>
  <c r="X1151" i="1"/>
  <c r="W1151" i="1"/>
  <c r="Z1151" i="1" s="1"/>
  <c r="U1151" i="1"/>
  <c r="T1151" i="1"/>
  <c r="S1151" i="1"/>
  <c r="R1151" i="1"/>
  <c r="Q1151" i="1"/>
  <c r="L1151" i="1"/>
  <c r="I1151" i="1"/>
  <c r="AF1150" i="1"/>
  <c r="AE1150" i="1"/>
  <c r="AG1150" i="1" s="1"/>
  <c r="Z1150" i="1"/>
  <c r="X1150" i="1"/>
  <c r="W1150" i="1"/>
  <c r="U1150" i="1"/>
  <c r="T1150" i="1"/>
  <c r="S1150" i="1"/>
  <c r="V1150" i="1" s="1"/>
  <c r="R1150" i="1"/>
  <c r="Q1150" i="1"/>
  <c r="L1150" i="1"/>
  <c r="I1150" i="1"/>
  <c r="AG1149" i="1"/>
  <c r="AF1149" i="1"/>
  <c r="AE1149" i="1"/>
  <c r="X1149" i="1"/>
  <c r="W1149" i="1"/>
  <c r="Z1149" i="1" s="1"/>
  <c r="U1149" i="1"/>
  <c r="T1149" i="1"/>
  <c r="S1149" i="1"/>
  <c r="R1149" i="1"/>
  <c r="Q1149" i="1"/>
  <c r="L1149" i="1"/>
  <c r="I1149" i="1"/>
  <c r="AF1148" i="1"/>
  <c r="AE1148" i="1"/>
  <c r="AG1148" i="1" s="1"/>
  <c r="X1148" i="1"/>
  <c r="Z1148" i="1" s="1"/>
  <c r="AA1125" i="1" s="1"/>
  <c r="W1148" i="1"/>
  <c r="U1148" i="1"/>
  <c r="T1148" i="1"/>
  <c r="S1148" i="1"/>
  <c r="V1148" i="1" s="1"/>
  <c r="R1148" i="1"/>
  <c r="Q1148" i="1"/>
  <c r="L1148" i="1"/>
  <c r="I1148" i="1"/>
  <c r="AF1147" i="1"/>
  <c r="AE1147" i="1"/>
  <c r="AG1147" i="1" s="1"/>
  <c r="X1147" i="1"/>
  <c r="Z1147" i="1" s="1"/>
  <c r="W1147" i="1"/>
  <c r="U1147" i="1"/>
  <c r="T1147" i="1"/>
  <c r="S1147" i="1"/>
  <c r="R1147" i="1"/>
  <c r="Q1147" i="1"/>
  <c r="L1147" i="1"/>
  <c r="I1147" i="1"/>
  <c r="AF1146" i="1"/>
  <c r="AE1146" i="1"/>
  <c r="AG1146" i="1" s="1"/>
  <c r="Z1146" i="1"/>
  <c r="X1146" i="1"/>
  <c r="W1146" i="1"/>
  <c r="U1146" i="1"/>
  <c r="T1146" i="1"/>
  <c r="S1146" i="1"/>
  <c r="V1146" i="1" s="1"/>
  <c r="R1146" i="1"/>
  <c r="Q1146" i="1"/>
  <c r="L1146" i="1"/>
  <c r="I1146" i="1"/>
  <c r="AG1145" i="1"/>
  <c r="AF1145" i="1"/>
  <c r="AE1145" i="1"/>
  <c r="X1145" i="1"/>
  <c r="W1145" i="1"/>
  <c r="Z1145" i="1" s="1"/>
  <c r="U1145" i="1"/>
  <c r="T1145" i="1"/>
  <c r="V1145" i="1" s="1"/>
  <c r="S1145" i="1"/>
  <c r="R1145" i="1"/>
  <c r="Q1145" i="1"/>
  <c r="L1145" i="1"/>
  <c r="I1145" i="1"/>
  <c r="AG1144" i="1"/>
  <c r="AF1144" i="1"/>
  <c r="AE1144" i="1"/>
  <c r="X1144" i="1"/>
  <c r="W1144" i="1"/>
  <c r="Z1144" i="1" s="1"/>
  <c r="U1144" i="1"/>
  <c r="V1144" i="1" s="1"/>
  <c r="T1144" i="1"/>
  <c r="S1144" i="1"/>
  <c r="R1144" i="1"/>
  <c r="Q1144" i="1"/>
  <c r="L1144" i="1"/>
  <c r="I1144" i="1"/>
  <c r="AF1143" i="1"/>
  <c r="AE1143" i="1"/>
  <c r="AG1143" i="1" s="1"/>
  <c r="X1143" i="1"/>
  <c r="W1143" i="1"/>
  <c r="Y1228" i="1" s="1"/>
  <c r="AB1228" i="1" s="1"/>
  <c r="V1143" i="1"/>
  <c r="U1143" i="1"/>
  <c r="T1143" i="1"/>
  <c r="S1143" i="1"/>
  <c r="R1143" i="1"/>
  <c r="Q1143" i="1"/>
  <c r="L1143" i="1"/>
  <c r="I1143" i="1"/>
  <c r="AF1142" i="1"/>
  <c r="AG1142" i="1" s="1"/>
  <c r="AE1142" i="1"/>
  <c r="X1142" i="1"/>
  <c r="W1142" i="1"/>
  <c r="Z1142" i="1" s="1"/>
  <c r="U1142" i="1"/>
  <c r="T1142" i="1"/>
  <c r="S1142" i="1"/>
  <c r="V1142" i="1" s="1"/>
  <c r="R1142" i="1"/>
  <c r="Q1142" i="1"/>
  <c r="L1142" i="1"/>
  <c r="I1142" i="1"/>
  <c r="AF1141" i="1"/>
  <c r="AE1141" i="1"/>
  <c r="AG1141" i="1" s="1"/>
  <c r="X1141" i="1"/>
  <c r="Z1141" i="1" s="1"/>
  <c r="W1141" i="1"/>
  <c r="U1141" i="1"/>
  <c r="T1141" i="1"/>
  <c r="S1141" i="1"/>
  <c r="V1141" i="1" s="1"/>
  <c r="R1141" i="1"/>
  <c r="Q1141" i="1"/>
  <c r="L1141" i="1"/>
  <c r="I1141" i="1"/>
  <c r="AF1140" i="1"/>
  <c r="AE1140" i="1"/>
  <c r="AG1140" i="1" s="1"/>
  <c r="Z1140" i="1"/>
  <c r="Y1140" i="1"/>
  <c r="AB1140" i="1" s="1"/>
  <c r="X1140" i="1"/>
  <c r="W1140" i="1"/>
  <c r="V1140" i="1"/>
  <c r="U1140" i="1"/>
  <c r="T1140" i="1"/>
  <c r="S1140" i="1"/>
  <c r="R1140" i="1"/>
  <c r="Q1140" i="1"/>
  <c r="L1140" i="1"/>
  <c r="I1140" i="1"/>
  <c r="AF1139" i="1"/>
  <c r="AG1139" i="1" s="1"/>
  <c r="AE1139" i="1"/>
  <c r="Z1139" i="1"/>
  <c r="X1139" i="1"/>
  <c r="W1139" i="1"/>
  <c r="U1139" i="1"/>
  <c r="T1139" i="1"/>
  <c r="V1139" i="1" s="1"/>
  <c r="S1139" i="1"/>
  <c r="R1139" i="1"/>
  <c r="Q1139" i="1"/>
  <c r="L1139" i="1"/>
  <c r="I1139" i="1"/>
  <c r="AG1138" i="1"/>
  <c r="AF1138" i="1"/>
  <c r="AE1138" i="1"/>
  <c r="X1138" i="1"/>
  <c r="W1138" i="1"/>
  <c r="Z1138" i="1" s="1"/>
  <c r="V1138" i="1"/>
  <c r="U1138" i="1"/>
  <c r="T1138" i="1"/>
  <c r="S1138" i="1"/>
  <c r="R1138" i="1"/>
  <c r="Q1138" i="1"/>
  <c r="L1138" i="1"/>
  <c r="I1138" i="1"/>
  <c r="AF1137" i="1"/>
  <c r="AE1137" i="1"/>
  <c r="AG1137" i="1" s="1"/>
  <c r="X1137" i="1"/>
  <c r="W1137" i="1"/>
  <c r="Z1137" i="1" s="1"/>
  <c r="U1137" i="1"/>
  <c r="T1137" i="1"/>
  <c r="S1137" i="1"/>
  <c r="V1137" i="1" s="1"/>
  <c r="R1137" i="1"/>
  <c r="Q1137" i="1"/>
  <c r="L1137" i="1"/>
  <c r="I1137" i="1"/>
  <c r="AF1136" i="1"/>
  <c r="AE1136" i="1"/>
  <c r="AG1136" i="1" s="1"/>
  <c r="Z1136" i="1"/>
  <c r="X1136" i="1"/>
  <c r="W1136" i="1"/>
  <c r="U1136" i="1"/>
  <c r="T1136" i="1"/>
  <c r="S1136" i="1"/>
  <c r="V1136" i="1" s="1"/>
  <c r="R1136" i="1"/>
  <c r="Q1136" i="1"/>
  <c r="L1136" i="1"/>
  <c r="I1136" i="1"/>
  <c r="AG1135" i="1"/>
  <c r="AF1135" i="1"/>
  <c r="AE1135" i="1"/>
  <c r="X1135" i="1"/>
  <c r="Z1135" i="1" s="1"/>
  <c r="W1135" i="1"/>
  <c r="U1135" i="1"/>
  <c r="T1135" i="1"/>
  <c r="S1135" i="1"/>
  <c r="V1135" i="1" s="1"/>
  <c r="R1135" i="1"/>
  <c r="Q1135" i="1"/>
  <c r="I1135" i="1"/>
  <c r="AF1134" i="1"/>
  <c r="AE1134" i="1"/>
  <c r="AG1134" i="1" s="1"/>
  <c r="X1134" i="1"/>
  <c r="Z1134" i="1" s="1"/>
  <c r="W1134" i="1"/>
  <c r="U1134" i="1"/>
  <c r="T1134" i="1"/>
  <c r="S1134" i="1"/>
  <c r="V1134" i="1" s="1"/>
  <c r="R1134" i="1"/>
  <c r="Q1134" i="1"/>
  <c r="L1134" i="1"/>
  <c r="I1134" i="1"/>
  <c r="AF1133" i="1"/>
  <c r="AE1133" i="1"/>
  <c r="AG1133" i="1" s="1"/>
  <c r="Z1133" i="1"/>
  <c r="X1133" i="1"/>
  <c r="W1133" i="1"/>
  <c r="V1133" i="1"/>
  <c r="U1133" i="1"/>
  <c r="T1133" i="1"/>
  <c r="S1133" i="1"/>
  <c r="R1133" i="1"/>
  <c r="Q1133" i="1"/>
  <c r="L1133" i="1"/>
  <c r="I1133" i="1"/>
  <c r="AF1132" i="1"/>
  <c r="AG1132" i="1" s="1"/>
  <c r="AE1132" i="1"/>
  <c r="Z1132" i="1"/>
  <c r="X1132" i="1"/>
  <c r="W1132" i="1"/>
  <c r="U1132" i="1"/>
  <c r="T1132" i="1"/>
  <c r="V1132" i="1" s="1"/>
  <c r="S1132" i="1"/>
  <c r="R1132" i="1"/>
  <c r="Q1132" i="1"/>
  <c r="L1132" i="1"/>
  <c r="I1132" i="1"/>
  <c r="AG1131" i="1"/>
  <c r="AF1131" i="1"/>
  <c r="AE1131" i="1"/>
  <c r="X1131" i="1"/>
  <c r="W1131" i="1"/>
  <c r="V1131" i="1"/>
  <c r="U1131" i="1"/>
  <c r="T1131" i="1"/>
  <c r="S1131" i="1"/>
  <c r="R1131" i="1"/>
  <c r="Q1131" i="1"/>
  <c r="L1131" i="1"/>
  <c r="I1131" i="1"/>
  <c r="AF1130" i="1"/>
  <c r="AE1130" i="1"/>
  <c r="AG1130" i="1" s="1"/>
  <c r="X1130" i="1"/>
  <c r="W1130" i="1"/>
  <c r="Z1130" i="1" s="1"/>
  <c r="U1130" i="1"/>
  <c r="T1130" i="1"/>
  <c r="S1130" i="1"/>
  <c r="V1130" i="1" s="1"/>
  <c r="R1130" i="1"/>
  <c r="Q1130" i="1"/>
  <c r="L1130" i="1"/>
  <c r="I1130" i="1"/>
  <c r="AF1129" i="1"/>
  <c r="AE1129" i="1"/>
  <c r="AG1129" i="1" s="1"/>
  <c r="Z1129" i="1"/>
  <c r="X1129" i="1"/>
  <c r="W1129" i="1"/>
  <c r="U1129" i="1"/>
  <c r="T1129" i="1"/>
  <c r="S1129" i="1"/>
  <c r="V1129" i="1" s="1"/>
  <c r="R1129" i="1"/>
  <c r="Q1129" i="1"/>
  <c r="L1129" i="1"/>
  <c r="I1129" i="1"/>
  <c r="AG1128" i="1"/>
  <c r="AF1128" i="1"/>
  <c r="AE1128" i="1"/>
  <c r="X1128" i="1"/>
  <c r="Z1128" i="1" s="1"/>
  <c r="W1128" i="1"/>
  <c r="U1128" i="1"/>
  <c r="T1128" i="1"/>
  <c r="S1128" i="1"/>
  <c r="R1128" i="1"/>
  <c r="Q1128" i="1"/>
  <c r="L1128" i="1"/>
  <c r="I1128" i="1"/>
  <c r="AF1127" i="1"/>
  <c r="AE1127" i="1"/>
  <c r="AG1127" i="1" s="1"/>
  <c r="AB1127" i="1"/>
  <c r="Z1127" i="1"/>
  <c r="Y1127" i="1"/>
  <c r="X1127" i="1"/>
  <c r="W1127" i="1"/>
  <c r="U1127" i="1"/>
  <c r="T1127" i="1"/>
  <c r="S1127" i="1"/>
  <c r="V1127" i="1" s="1"/>
  <c r="R1127" i="1"/>
  <c r="Q1127" i="1"/>
  <c r="L1127" i="1"/>
  <c r="I1127" i="1"/>
  <c r="AG1126" i="1"/>
  <c r="AF1126" i="1"/>
  <c r="AE1126" i="1"/>
  <c r="AB1126" i="1"/>
  <c r="AA1126" i="1"/>
  <c r="Y1126" i="1"/>
  <c r="X1126" i="1"/>
  <c r="W1126" i="1"/>
  <c r="Z1126" i="1" s="1"/>
  <c r="U1126" i="1"/>
  <c r="T1126" i="1"/>
  <c r="V1126" i="1" s="1"/>
  <c r="S1126" i="1"/>
  <c r="R1126" i="1"/>
  <c r="Q1126" i="1"/>
  <c r="L1126" i="1"/>
  <c r="I1126" i="1"/>
  <c r="AG1125" i="1"/>
  <c r="AF1125" i="1"/>
  <c r="AE1125" i="1"/>
  <c r="AB1125" i="1"/>
  <c r="AC1125" i="1" s="1"/>
  <c r="AD1125" i="1" s="1"/>
  <c r="Y1125" i="1"/>
  <c r="X1125" i="1"/>
  <c r="W1125" i="1"/>
  <c r="Z1125" i="1" s="1"/>
  <c r="U1125" i="1"/>
  <c r="V1125" i="1" s="1"/>
  <c r="T1125" i="1"/>
  <c r="S1125" i="1"/>
  <c r="R1125" i="1"/>
  <c r="Q1125" i="1"/>
  <c r="L1125" i="1"/>
  <c r="I1125" i="1"/>
  <c r="AF1124" i="1"/>
  <c r="AE1124" i="1"/>
  <c r="AG1124" i="1" s="1"/>
  <c r="X1124" i="1"/>
  <c r="W1124" i="1"/>
  <c r="Z1124" i="1" s="1"/>
  <c r="V1124" i="1"/>
  <c r="U1124" i="1"/>
  <c r="T1124" i="1"/>
  <c r="S1124" i="1"/>
  <c r="R1124" i="1"/>
  <c r="Q1124" i="1"/>
  <c r="L1124" i="1"/>
  <c r="I1124" i="1"/>
  <c r="AF1123" i="1"/>
  <c r="AG1123" i="1" s="1"/>
  <c r="AE1123" i="1"/>
  <c r="AA1123" i="1"/>
  <c r="Y1123" i="1"/>
  <c r="AB1123" i="1" s="1"/>
  <c r="X1123" i="1"/>
  <c r="W1123" i="1"/>
  <c r="Z1123" i="1" s="1"/>
  <c r="U1123" i="1"/>
  <c r="T1123" i="1"/>
  <c r="S1123" i="1"/>
  <c r="V1123" i="1" s="1"/>
  <c r="R1123" i="1"/>
  <c r="Q1123" i="1"/>
  <c r="L1123" i="1"/>
  <c r="I1123" i="1"/>
  <c r="AF1122" i="1"/>
  <c r="AE1122" i="1"/>
  <c r="AG1122" i="1" s="1"/>
  <c r="X1122" i="1"/>
  <c r="Z1122" i="1" s="1"/>
  <c r="W1122" i="1"/>
  <c r="U1122" i="1"/>
  <c r="T1122" i="1"/>
  <c r="S1122" i="1"/>
  <c r="V1122" i="1" s="1"/>
  <c r="R1122" i="1"/>
  <c r="Q1122" i="1"/>
  <c r="L1122" i="1"/>
  <c r="I1122" i="1"/>
  <c r="AF1121" i="1"/>
  <c r="AE1121" i="1"/>
  <c r="AG1121" i="1" s="1"/>
  <c r="Z1121" i="1"/>
  <c r="AA1170" i="1" s="1"/>
  <c r="X1121" i="1"/>
  <c r="W1121" i="1"/>
  <c r="Y1170" i="1" s="1"/>
  <c r="AB1170" i="1" s="1"/>
  <c r="V1121" i="1"/>
  <c r="U1121" i="1"/>
  <c r="T1121" i="1"/>
  <c r="S1121" i="1"/>
  <c r="R1121" i="1"/>
  <c r="Q1121" i="1"/>
  <c r="L1121" i="1"/>
  <c r="I1121" i="1"/>
  <c r="AF1120" i="1"/>
  <c r="AG1120" i="1" s="1"/>
  <c r="AE1120" i="1"/>
  <c r="Z1120" i="1"/>
  <c r="X1120" i="1"/>
  <c r="W1120" i="1"/>
  <c r="U1120" i="1"/>
  <c r="T1120" i="1"/>
  <c r="V1120" i="1" s="1"/>
  <c r="S1120" i="1"/>
  <c r="R1120" i="1"/>
  <c r="Q1120" i="1"/>
  <c r="L1120" i="1"/>
  <c r="I1120" i="1"/>
  <c r="AG1119" i="1"/>
  <c r="AF1119" i="1"/>
  <c r="AE1119" i="1"/>
  <c r="X1119" i="1"/>
  <c r="W1119" i="1"/>
  <c r="V1119" i="1"/>
  <c r="U1119" i="1"/>
  <c r="T1119" i="1"/>
  <c r="S1119" i="1"/>
  <c r="R1119" i="1"/>
  <c r="Q1119" i="1"/>
  <c r="L1119" i="1"/>
  <c r="I1119" i="1"/>
  <c r="AF1118" i="1"/>
  <c r="AE1118" i="1"/>
  <c r="AG1118" i="1" s="1"/>
  <c r="X1118" i="1"/>
  <c r="W1118" i="1"/>
  <c r="Z1118" i="1" s="1"/>
  <c r="U1118" i="1"/>
  <c r="T1118" i="1"/>
  <c r="S1118" i="1"/>
  <c r="V1118" i="1" s="1"/>
  <c r="R1118" i="1"/>
  <c r="Q1118" i="1"/>
  <c r="L1118" i="1"/>
  <c r="I1118" i="1"/>
  <c r="AF1117" i="1"/>
  <c r="AE1117" i="1"/>
  <c r="AG1117" i="1" s="1"/>
  <c r="Z1117" i="1"/>
  <c r="Y1117" i="1"/>
  <c r="AB1117" i="1" s="1"/>
  <c r="X1117" i="1"/>
  <c r="W1117" i="1"/>
  <c r="U1117" i="1"/>
  <c r="T1117" i="1"/>
  <c r="S1117" i="1"/>
  <c r="V1117" i="1" s="1"/>
  <c r="R1117" i="1"/>
  <c r="Q1117" i="1"/>
  <c r="L1117" i="1"/>
  <c r="I1117" i="1"/>
  <c r="AG1116" i="1"/>
  <c r="AF1116" i="1"/>
  <c r="AE1116" i="1"/>
  <c r="X1116" i="1"/>
  <c r="Z1116" i="1" s="1"/>
  <c r="W1116" i="1"/>
  <c r="U1116" i="1"/>
  <c r="T1116" i="1"/>
  <c r="S1116" i="1"/>
  <c r="V1116" i="1" s="1"/>
  <c r="R1116" i="1"/>
  <c r="Q1116" i="1"/>
  <c r="L1116" i="1"/>
  <c r="I1116" i="1"/>
  <c r="AF1115" i="1"/>
  <c r="AE1115" i="1"/>
  <c r="AG1115" i="1" s="1"/>
  <c r="Z1115" i="1"/>
  <c r="AA1150" i="1" s="1"/>
  <c r="X1115" i="1"/>
  <c r="W1115" i="1"/>
  <c r="Y1150" i="1" s="1"/>
  <c r="AB1150" i="1" s="1"/>
  <c r="U1115" i="1"/>
  <c r="T1115" i="1"/>
  <c r="S1115" i="1"/>
  <c r="V1115" i="1" s="1"/>
  <c r="R1115" i="1"/>
  <c r="Q1115" i="1"/>
  <c r="L1115" i="1"/>
  <c r="I1115" i="1"/>
  <c r="AG1114" i="1"/>
  <c r="AF1114" i="1"/>
  <c r="AE1114" i="1"/>
  <c r="X1114" i="1"/>
  <c r="W1114" i="1"/>
  <c r="Z1114" i="1" s="1"/>
  <c r="U1114" i="1"/>
  <c r="T1114" i="1"/>
  <c r="V1114" i="1" s="1"/>
  <c r="S1114" i="1"/>
  <c r="R1114" i="1"/>
  <c r="Q1114" i="1"/>
  <c r="L1114" i="1"/>
  <c r="I1114" i="1"/>
  <c r="AG1113" i="1"/>
  <c r="AF1113" i="1"/>
  <c r="AE1113" i="1"/>
  <c r="X1113" i="1"/>
  <c r="W1113" i="1"/>
  <c r="Z1113" i="1" s="1"/>
  <c r="V1113" i="1"/>
  <c r="U1113" i="1"/>
  <c r="T1113" i="1"/>
  <c r="S1113" i="1"/>
  <c r="R1113" i="1"/>
  <c r="Q1113" i="1"/>
  <c r="L1113" i="1"/>
  <c r="I1113" i="1"/>
  <c r="AF1112" i="1"/>
  <c r="AE1112" i="1"/>
  <c r="AG1112" i="1" s="1"/>
  <c r="X1112" i="1"/>
  <c r="W1112" i="1"/>
  <c r="Z1112" i="1" s="1"/>
  <c r="V1112" i="1"/>
  <c r="U1112" i="1"/>
  <c r="T1112" i="1"/>
  <c r="S1112" i="1"/>
  <c r="R1112" i="1"/>
  <c r="Q1112" i="1"/>
  <c r="L1112" i="1"/>
  <c r="I1112" i="1"/>
  <c r="AF1111" i="1"/>
  <c r="AG1111" i="1" s="1"/>
  <c r="AE1111" i="1"/>
  <c r="X1111" i="1"/>
  <c r="W1111" i="1"/>
  <c r="U1111" i="1"/>
  <c r="T1111" i="1"/>
  <c r="S1111" i="1"/>
  <c r="R1111" i="1"/>
  <c r="Q1111" i="1"/>
  <c r="L1111" i="1"/>
  <c r="I1111" i="1"/>
  <c r="AF1110" i="1"/>
  <c r="AE1110" i="1"/>
  <c r="AG1110" i="1" s="1"/>
  <c r="X1110" i="1"/>
  <c r="Z1110" i="1" s="1"/>
  <c r="W1110" i="1"/>
  <c r="U1110" i="1"/>
  <c r="T1110" i="1"/>
  <c r="S1110" i="1"/>
  <c r="V1110" i="1" s="1"/>
  <c r="R1110" i="1"/>
  <c r="Q1110" i="1"/>
  <c r="L1110" i="1"/>
  <c r="I1110" i="1"/>
  <c r="AF1109" i="1"/>
  <c r="AE1109" i="1"/>
  <c r="AG1109" i="1" s="1"/>
  <c r="AA1109" i="1"/>
  <c r="Z1109" i="1"/>
  <c r="Y1109" i="1"/>
  <c r="AB1109" i="1" s="1"/>
  <c r="X1109" i="1"/>
  <c r="W1109" i="1"/>
  <c r="V1109" i="1"/>
  <c r="U1109" i="1"/>
  <c r="T1109" i="1"/>
  <c r="S1109" i="1"/>
  <c r="R1109" i="1"/>
  <c r="Q1109" i="1"/>
  <c r="L1109" i="1"/>
  <c r="I1109" i="1"/>
  <c r="AF1108" i="1"/>
  <c r="AG1108" i="1" s="1"/>
  <c r="AE1108" i="1"/>
  <c r="Z1108" i="1"/>
  <c r="X1108" i="1"/>
  <c r="W1108" i="1"/>
  <c r="U1108" i="1"/>
  <c r="T1108" i="1"/>
  <c r="V1108" i="1" s="1"/>
  <c r="S1108" i="1"/>
  <c r="R1108" i="1"/>
  <c r="Q1108" i="1"/>
  <c r="L1108" i="1"/>
  <c r="I1108" i="1"/>
  <c r="AG1107" i="1"/>
  <c r="AF1107" i="1"/>
  <c r="AE1107" i="1"/>
  <c r="X1107" i="1"/>
  <c r="W1107" i="1"/>
  <c r="Z1107" i="1" s="1"/>
  <c r="V1107" i="1"/>
  <c r="U1107" i="1"/>
  <c r="T1107" i="1"/>
  <c r="S1107" i="1"/>
  <c r="R1107" i="1"/>
  <c r="Q1107" i="1"/>
  <c r="L1107" i="1"/>
  <c r="I1107" i="1"/>
  <c r="AF1106" i="1"/>
  <c r="AE1106" i="1"/>
  <c r="AG1106" i="1" s="1"/>
  <c r="X1106" i="1"/>
  <c r="W1106" i="1"/>
  <c r="Z1106" i="1" s="1"/>
  <c r="U1106" i="1"/>
  <c r="T1106" i="1"/>
  <c r="S1106" i="1"/>
  <c r="V1106" i="1" s="1"/>
  <c r="R1106" i="1"/>
  <c r="Q1106" i="1"/>
  <c r="L1106" i="1"/>
  <c r="I1106" i="1"/>
  <c r="AF1105" i="1"/>
  <c r="AE1105" i="1"/>
  <c r="AG1105" i="1" s="1"/>
  <c r="X1105" i="1"/>
  <c r="Z1105" i="1" s="1"/>
  <c r="W1105" i="1"/>
  <c r="U1105" i="1"/>
  <c r="T1105" i="1"/>
  <c r="S1105" i="1"/>
  <c r="V1105" i="1" s="1"/>
  <c r="R1105" i="1"/>
  <c r="Q1105" i="1"/>
  <c r="L1105" i="1"/>
  <c r="I1105" i="1"/>
  <c r="AG1104" i="1"/>
  <c r="AF1104" i="1"/>
  <c r="AE1104" i="1"/>
  <c r="X1104" i="1"/>
  <c r="Z1104" i="1" s="1"/>
  <c r="W1104" i="1"/>
  <c r="U1104" i="1"/>
  <c r="T1104" i="1"/>
  <c r="S1104" i="1"/>
  <c r="R1104" i="1"/>
  <c r="Q1104" i="1"/>
  <c r="L1104" i="1"/>
  <c r="I1104" i="1"/>
  <c r="AF1103" i="1"/>
  <c r="AE1103" i="1"/>
  <c r="AG1103" i="1" s="1"/>
  <c r="Z1103" i="1"/>
  <c r="X1103" i="1"/>
  <c r="W1103" i="1"/>
  <c r="U1103" i="1"/>
  <c r="T1103" i="1"/>
  <c r="S1103" i="1"/>
  <c r="R1103" i="1"/>
  <c r="Q1103" i="1"/>
  <c r="L1103" i="1"/>
  <c r="I1103" i="1"/>
  <c r="AG1102" i="1"/>
  <c r="AF1102" i="1"/>
  <c r="AE1102" i="1"/>
  <c r="X1102" i="1"/>
  <c r="W1102" i="1"/>
  <c r="Z1102" i="1" s="1"/>
  <c r="U1102" i="1"/>
  <c r="T1102" i="1"/>
  <c r="V1102" i="1" s="1"/>
  <c r="S1102" i="1"/>
  <c r="R1102" i="1"/>
  <c r="Q1102" i="1"/>
  <c r="L1102" i="1"/>
  <c r="I1102" i="1"/>
  <c r="AG1101" i="1"/>
  <c r="AF1101" i="1"/>
  <c r="AE1101" i="1"/>
  <c r="X1101" i="1"/>
  <c r="W1101" i="1"/>
  <c r="Z1101" i="1" s="1"/>
  <c r="U1101" i="1"/>
  <c r="V1101" i="1" s="1"/>
  <c r="T1101" i="1"/>
  <c r="S1101" i="1"/>
  <c r="R1101" i="1"/>
  <c r="Q1101" i="1"/>
  <c r="L1101" i="1"/>
  <c r="I1101" i="1"/>
  <c r="AF1100" i="1"/>
  <c r="AE1100" i="1"/>
  <c r="AG1100" i="1" s="1"/>
  <c r="X1100" i="1"/>
  <c r="W1100" i="1"/>
  <c r="Z1100" i="1" s="1"/>
  <c r="V1100" i="1"/>
  <c r="U1100" i="1"/>
  <c r="T1100" i="1"/>
  <c r="S1100" i="1"/>
  <c r="R1100" i="1"/>
  <c r="Q1100" i="1"/>
  <c r="L1100" i="1"/>
  <c r="I1100" i="1"/>
  <c r="AF1099" i="1"/>
  <c r="AG1099" i="1" s="1"/>
  <c r="AE1099" i="1"/>
  <c r="X1099" i="1"/>
  <c r="W1099" i="1"/>
  <c r="U1099" i="1"/>
  <c r="T1099" i="1"/>
  <c r="S1099" i="1"/>
  <c r="R1099" i="1"/>
  <c r="Q1099" i="1"/>
  <c r="L1099" i="1"/>
  <c r="I1099" i="1"/>
  <c r="AF1098" i="1"/>
  <c r="AE1098" i="1"/>
  <c r="AG1098" i="1" s="1"/>
  <c r="X1098" i="1"/>
  <c r="Z1098" i="1" s="1"/>
  <c r="W1098" i="1"/>
  <c r="U1098" i="1"/>
  <c r="T1098" i="1"/>
  <c r="S1098" i="1"/>
  <c r="V1098" i="1" s="1"/>
  <c r="R1098" i="1"/>
  <c r="Q1098" i="1"/>
  <c r="L1098" i="1"/>
  <c r="I1098" i="1"/>
  <c r="AF1097" i="1"/>
  <c r="AE1097" i="1"/>
  <c r="Z1097" i="1"/>
  <c r="X1097" i="1"/>
  <c r="W1097" i="1"/>
  <c r="U1097" i="1"/>
  <c r="T1097" i="1"/>
  <c r="S1097" i="1"/>
  <c r="V1097" i="1" s="1"/>
  <c r="R1097" i="1"/>
  <c r="Q1097" i="1"/>
  <c r="L1097" i="1"/>
  <c r="I1097" i="1"/>
  <c r="AG1096" i="1"/>
  <c r="AF1096" i="1"/>
  <c r="AE1096" i="1"/>
  <c r="Z1096" i="1"/>
  <c r="AA1158" i="1" s="1"/>
  <c r="X1096" i="1"/>
  <c r="W1096" i="1"/>
  <c r="Y1158" i="1" s="1"/>
  <c r="AB1158" i="1" s="1"/>
  <c r="AC1158" i="1" s="1"/>
  <c r="U1096" i="1"/>
  <c r="T1096" i="1"/>
  <c r="V1096" i="1" s="1"/>
  <c r="S1096" i="1"/>
  <c r="R1096" i="1"/>
  <c r="Q1096" i="1"/>
  <c r="L1096" i="1"/>
  <c r="I1096" i="1"/>
  <c r="AG1095" i="1"/>
  <c r="AF1095" i="1"/>
  <c r="AE1095" i="1"/>
  <c r="X1095" i="1"/>
  <c r="W1095" i="1"/>
  <c r="Z1095" i="1" s="1"/>
  <c r="V1095" i="1"/>
  <c r="U1095" i="1"/>
  <c r="T1095" i="1"/>
  <c r="S1095" i="1"/>
  <c r="R1095" i="1"/>
  <c r="Q1095" i="1"/>
  <c r="L1095" i="1"/>
  <c r="I1095" i="1"/>
  <c r="AF1094" i="1"/>
  <c r="AE1094" i="1"/>
  <c r="AG1094" i="1" s="1"/>
  <c r="X1094" i="1"/>
  <c r="W1094" i="1"/>
  <c r="Z1094" i="1" s="1"/>
  <c r="V1094" i="1"/>
  <c r="U1094" i="1"/>
  <c r="T1094" i="1"/>
  <c r="S1094" i="1"/>
  <c r="R1094" i="1"/>
  <c r="Q1094" i="1"/>
  <c r="L1094" i="1"/>
  <c r="I1094" i="1"/>
  <c r="AF1093" i="1"/>
  <c r="AE1093" i="1"/>
  <c r="AG1093" i="1" s="1"/>
  <c r="Z1093" i="1"/>
  <c r="X1093" i="1"/>
  <c r="W1093" i="1"/>
  <c r="U1093" i="1"/>
  <c r="T1093" i="1"/>
  <c r="S1093" i="1"/>
  <c r="V1093" i="1" s="1"/>
  <c r="R1093" i="1"/>
  <c r="Q1093" i="1"/>
  <c r="L1093" i="1"/>
  <c r="I1093" i="1"/>
  <c r="AG1092" i="1"/>
  <c r="AF1092" i="1"/>
  <c r="AE1092" i="1"/>
  <c r="AD1092" i="1"/>
  <c r="AA1092" i="1"/>
  <c r="Y1092" i="1"/>
  <c r="AB1092" i="1" s="1"/>
  <c r="AC1092" i="1" s="1"/>
  <c r="X1092" i="1"/>
  <c r="Z1092" i="1" s="1"/>
  <c r="W1092" i="1"/>
  <c r="U1092" i="1"/>
  <c r="T1092" i="1"/>
  <c r="S1092" i="1"/>
  <c r="R1092" i="1"/>
  <c r="Q1092" i="1"/>
  <c r="L1092" i="1"/>
  <c r="I1092" i="1"/>
  <c r="AF1091" i="1"/>
  <c r="AE1091" i="1"/>
  <c r="AA1091" i="1"/>
  <c r="Z1091" i="1"/>
  <c r="Y1091" i="1"/>
  <c r="AB1091" i="1" s="1"/>
  <c r="X1091" i="1"/>
  <c r="W1091" i="1"/>
  <c r="U1091" i="1"/>
  <c r="T1091" i="1"/>
  <c r="S1091" i="1"/>
  <c r="R1091" i="1"/>
  <c r="Q1091" i="1"/>
  <c r="L1091" i="1"/>
  <c r="I1091" i="1"/>
  <c r="AG1090" i="1"/>
  <c r="AF1090" i="1"/>
  <c r="AE1090" i="1"/>
  <c r="AB1090" i="1"/>
  <c r="AA1090" i="1"/>
  <c r="Z1090" i="1"/>
  <c r="Y1090" i="1"/>
  <c r="X1090" i="1"/>
  <c r="W1090" i="1"/>
  <c r="U1090" i="1"/>
  <c r="T1090" i="1"/>
  <c r="S1090" i="1"/>
  <c r="R1090" i="1"/>
  <c r="Q1090" i="1"/>
  <c r="L1090" i="1"/>
  <c r="I1090" i="1"/>
  <c r="AG1089" i="1"/>
  <c r="AF1089" i="1"/>
  <c r="AE1089" i="1"/>
  <c r="X1089" i="1"/>
  <c r="W1089" i="1"/>
  <c r="Z1089" i="1" s="1"/>
  <c r="V1089" i="1"/>
  <c r="U1089" i="1"/>
  <c r="T1089" i="1"/>
  <c r="S1089" i="1"/>
  <c r="R1089" i="1"/>
  <c r="Q1089" i="1"/>
  <c r="L1089" i="1"/>
  <c r="I1089" i="1"/>
  <c r="AF1088" i="1"/>
  <c r="AE1088" i="1"/>
  <c r="AG1088" i="1" s="1"/>
  <c r="X1088" i="1"/>
  <c r="W1088" i="1"/>
  <c r="Z1088" i="1" s="1"/>
  <c r="V1088" i="1"/>
  <c r="U1088" i="1"/>
  <c r="T1088" i="1"/>
  <c r="S1088" i="1"/>
  <c r="R1088" i="1"/>
  <c r="Q1088" i="1"/>
  <c r="L1088" i="1"/>
  <c r="I1088" i="1"/>
  <c r="AF1087" i="1"/>
  <c r="AG1087" i="1" s="1"/>
  <c r="AE1087" i="1"/>
  <c r="X1087" i="1"/>
  <c r="W1087" i="1"/>
  <c r="Z1087" i="1" s="1"/>
  <c r="U1087" i="1"/>
  <c r="T1087" i="1"/>
  <c r="S1087" i="1"/>
  <c r="R1087" i="1"/>
  <c r="Q1087" i="1"/>
  <c r="L1087" i="1"/>
  <c r="I1087" i="1"/>
  <c r="AF1086" i="1"/>
  <c r="AE1086" i="1"/>
  <c r="AG1086" i="1" s="1"/>
  <c r="X1086" i="1"/>
  <c r="Z1086" i="1" s="1"/>
  <c r="W1086" i="1"/>
  <c r="U1086" i="1"/>
  <c r="T1086" i="1"/>
  <c r="S1086" i="1"/>
  <c r="R1086" i="1"/>
  <c r="Q1086" i="1"/>
  <c r="L1086" i="1"/>
  <c r="I1086" i="1"/>
  <c r="AF1085" i="1"/>
  <c r="AE1085" i="1"/>
  <c r="AG1085" i="1" s="1"/>
  <c r="Z1085" i="1"/>
  <c r="X1085" i="1"/>
  <c r="W1085" i="1"/>
  <c r="U1085" i="1"/>
  <c r="T1085" i="1"/>
  <c r="S1085" i="1"/>
  <c r="V1085" i="1" s="1"/>
  <c r="R1085" i="1"/>
  <c r="Q1085" i="1"/>
  <c r="L1085" i="1"/>
  <c r="I1085" i="1"/>
  <c r="AG1084" i="1"/>
  <c r="AF1084" i="1"/>
  <c r="AE1084" i="1"/>
  <c r="Z1084" i="1"/>
  <c r="X1084" i="1"/>
  <c r="W1084" i="1"/>
  <c r="U1084" i="1"/>
  <c r="T1084" i="1"/>
  <c r="V1084" i="1" s="1"/>
  <c r="S1084" i="1"/>
  <c r="R1084" i="1"/>
  <c r="Q1084" i="1"/>
  <c r="L1084" i="1"/>
  <c r="I1084" i="1"/>
  <c r="AG1083" i="1"/>
  <c r="AF1083" i="1"/>
  <c r="AE1083" i="1"/>
  <c r="X1083" i="1"/>
  <c r="W1083" i="1"/>
  <c r="Z1083" i="1" s="1"/>
  <c r="V1083" i="1"/>
  <c r="U1083" i="1"/>
  <c r="T1083" i="1"/>
  <c r="S1083" i="1"/>
  <c r="R1083" i="1"/>
  <c r="Q1083" i="1"/>
  <c r="L1083" i="1"/>
  <c r="I1083" i="1"/>
  <c r="AF1082" i="1"/>
  <c r="AE1082" i="1"/>
  <c r="AG1082" i="1" s="1"/>
  <c r="AB1082" i="1"/>
  <c r="AA1082" i="1"/>
  <c r="Y1082" i="1"/>
  <c r="X1082" i="1"/>
  <c r="W1082" i="1"/>
  <c r="Z1082" i="1" s="1"/>
  <c r="U1082" i="1"/>
  <c r="T1082" i="1"/>
  <c r="S1082" i="1"/>
  <c r="V1082" i="1" s="1"/>
  <c r="R1082" i="1"/>
  <c r="Q1082" i="1"/>
  <c r="L1082" i="1"/>
  <c r="I1082" i="1"/>
  <c r="AF1081" i="1"/>
  <c r="AE1081" i="1"/>
  <c r="AG1081" i="1" s="1"/>
  <c r="AA1081" i="1"/>
  <c r="Y1081" i="1"/>
  <c r="AB1081" i="1" s="1"/>
  <c r="X1081" i="1"/>
  <c r="W1081" i="1"/>
  <c r="Z1081" i="1" s="1"/>
  <c r="U1081" i="1"/>
  <c r="T1081" i="1"/>
  <c r="S1081" i="1"/>
  <c r="V1081" i="1" s="1"/>
  <c r="R1081" i="1"/>
  <c r="Q1081" i="1"/>
  <c r="L1081" i="1"/>
  <c r="I1081" i="1"/>
  <c r="AF1080" i="1"/>
  <c r="AE1080" i="1"/>
  <c r="AG1080" i="1" s="1"/>
  <c r="AA1080" i="1"/>
  <c r="Y1080" i="1"/>
  <c r="AB1080" i="1" s="1"/>
  <c r="X1080" i="1"/>
  <c r="Z1080" i="1" s="1"/>
  <c r="W1080" i="1"/>
  <c r="U1080" i="1"/>
  <c r="T1080" i="1"/>
  <c r="S1080" i="1"/>
  <c r="R1080" i="1"/>
  <c r="Q1080" i="1"/>
  <c r="L1080" i="1"/>
  <c r="I1080" i="1"/>
  <c r="AF1079" i="1"/>
  <c r="AE1079" i="1"/>
  <c r="AG1079" i="1" s="1"/>
  <c r="Z1079" i="1"/>
  <c r="X1079" i="1"/>
  <c r="W1079" i="1"/>
  <c r="U1079" i="1"/>
  <c r="T1079" i="1"/>
  <c r="S1079" i="1"/>
  <c r="R1079" i="1"/>
  <c r="Q1079" i="1"/>
  <c r="L1079" i="1"/>
  <c r="I1079" i="1"/>
  <c r="AG1078" i="1"/>
  <c r="AF1078" i="1"/>
  <c r="AE1078" i="1"/>
  <c r="AB1078" i="1"/>
  <c r="Y1078" i="1"/>
  <c r="X1078" i="1"/>
  <c r="W1078" i="1"/>
  <c r="Z1078" i="1" s="1"/>
  <c r="U1078" i="1"/>
  <c r="T1078" i="1"/>
  <c r="V1078" i="1" s="1"/>
  <c r="S1078" i="1"/>
  <c r="R1078" i="1"/>
  <c r="Q1078" i="1"/>
  <c r="L1078" i="1"/>
  <c r="I1078" i="1"/>
  <c r="AF1077" i="1"/>
  <c r="AE1077" i="1"/>
  <c r="AG1077" i="1" s="1"/>
  <c r="AA1077" i="1"/>
  <c r="X1077" i="1"/>
  <c r="W1077" i="1"/>
  <c r="Z1077" i="1" s="1"/>
  <c r="V1077" i="1"/>
  <c r="U1077" i="1"/>
  <c r="T1077" i="1"/>
  <c r="S1077" i="1"/>
  <c r="R1077" i="1"/>
  <c r="Q1077" i="1"/>
  <c r="L1077" i="1"/>
  <c r="I1077" i="1"/>
  <c r="AF1076" i="1"/>
  <c r="AE1076" i="1"/>
  <c r="AG1076" i="1" s="1"/>
  <c r="X1076" i="1"/>
  <c r="W1076" i="1"/>
  <c r="Z1076" i="1" s="1"/>
  <c r="AA994" i="1" s="1"/>
  <c r="V1076" i="1"/>
  <c r="U1076" i="1"/>
  <c r="T1076" i="1"/>
  <c r="S1076" i="1"/>
  <c r="R1076" i="1"/>
  <c r="Q1076" i="1"/>
  <c r="L1076" i="1"/>
  <c r="I1076" i="1"/>
  <c r="AF1075" i="1"/>
  <c r="AG1075" i="1" s="1"/>
  <c r="AE1075" i="1"/>
  <c r="AA1075" i="1"/>
  <c r="Y1075" i="1"/>
  <c r="AB1075" i="1" s="1"/>
  <c r="X1075" i="1"/>
  <c r="W1075" i="1"/>
  <c r="U1075" i="1"/>
  <c r="T1075" i="1"/>
  <c r="S1075" i="1"/>
  <c r="R1075" i="1"/>
  <c r="Q1075" i="1"/>
  <c r="L1075" i="1"/>
  <c r="I1075" i="1"/>
  <c r="AF1074" i="1"/>
  <c r="AE1074" i="1"/>
  <c r="AG1074" i="1" s="1"/>
  <c r="Z1074" i="1"/>
  <c r="X1074" i="1"/>
  <c r="W1074" i="1"/>
  <c r="U1074" i="1"/>
  <c r="T1074" i="1"/>
  <c r="S1074" i="1"/>
  <c r="V1074" i="1" s="1"/>
  <c r="R1074" i="1"/>
  <c r="Q1074" i="1"/>
  <c r="L1074" i="1"/>
  <c r="I1074" i="1"/>
  <c r="AF1073" i="1"/>
  <c r="AG1073" i="1" s="1"/>
  <c r="AE1073" i="1"/>
  <c r="X1073" i="1"/>
  <c r="W1073" i="1"/>
  <c r="Z1073" i="1" s="1"/>
  <c r="U1073" i="1"/>
  <c r="T1073" i="1"/>
  <c r="V1073" i="1" s="1"/>
  <c r="S1073" i="1"/>
  <c r="R1073" i="1"/>
  <c r="Q1073" i="1"/>
  <c r="L1073" i="1"/>
  <c r="I1073" i="1"/>
  <c r="AF1072" i="1"/>
  <c r="AG1072" i="1" s="1"/>
  <c r="AE1072" i="1"/>
  <c r="Z1072" i="1"/>
  <c r="X1072" i="1"/>
  <c r="W1072" i="1"/>
  <c r="V1072" i="1"/>
  <c r="U1072" i="1"/>
  <c r="T1072" i="1"/>
  <c r="S1072" i="1"/>
  <c r="R1072" i="1"/>
  <c r="Q1072" i="1"/>
  <c r="L1072" i="1"/>
  <c r="I1072" i="1"/>
  <c r="AG1071" i="1"/>
  <c r="AF1071" i="1"/>
  <c r="AE1071" i="1"/>
  <c r="X1071" i="1"/>
  <c r="W1071" i="1"/>
  <c r="Z1071" i="1" s="1"/>
  <c r="U1071" i="1"/>
  <c r="V1071" i="1" s="1"/>
  <c r="T1071" i="1"/>
  <c r="S1071" i="1"/>
  <c r="R1071" i="1"/>
  <c r="Q1071" i="1"/>
  <c r="L1071" i="1"/>
  <c r="I1071" i="1"/>
  <c r="AF1070" i="1"/>
  <c r="AE1070" i="1"/>
  <c r="AG1070" i="1" s="1"/>
  <c r="X1070" i="1"/>
  <c r="W1070" i="1"/>
  <c r="U1070" i="1"/>
  <c r="V1070" i="1" s="1"/>
  <c r="T1070" i="1"/>
  <c r="S1070" i="1"/>
  <c r="R1070" i="1"/>
  <c r="Q1070" i="1"/>
  <c r="L1070" i="1"/>
  <c r="I1070" i="1"/>
  <c r="AF1069" i="1"/>
  <c r="AE1069" i="1"/>
  <c r="AG1069" i="1" s="1"/>
  <c r="Z1069" i="1"/>
  <c r="AA1264" i="1" s="1"/>
  <c r="X1069" i="1"/>
  <c r="W1069" i="1"/>
  <c r="Y1264" i="1" s="1"/>
  <c r="AB1264" i="1" s="1"/>
  <c r="U1069" i="1"/>
  <c r="T1069" i="1"/>
  <c r="S1069" i="1"/>
  <c r="V1069" i="1" s="1"/>
  <c r="R1069" i="1"/>
  <c r="Q1069" i="1"/>
  <c r="L1069" i="1"/>
  <c r="I1069" i="1"/>
  <c r="AG1068" i="1"/>
  <c r="AF1068" i="1"/>
  <c r="AE1068" i="1"/>
  <c r="X1068" i="1"/>
  <c r="W1068" i="1"/>
  <c r="Z1068" i="1" s="1"/>
  <c r="U1068" i="1"/>
  <c r="T1068" i="1"/>
  <c r="S1068" i="1"/>
  <c r="V1068" i="1" s="1"/>
  <c r="R1068" i="1"/>
  <c r="Q1068" i="1"/>
  <c r="L1068" i="1"/>
  <c r="I1068" i="1"/>
  <c r="AF1067" i="1"/>
  <c r="AE1067" i="1"/>
  <c r="AG1067" i="1" s="1"/>
  <c r="Z1067" i="1"/>
  <c r="X1067" i="1"/>
  <c r="W1067" i="1"/>
  <c r="U1067" i="1"/>
  <c r="T1067" i="1"/>
  <c r="S1067" i="1"/>
  <c r="R1067" i="1"/>
  <c r="Q1067" i="1"/>
  <c r="L1067" i="1"/>
  <c r="I1067" i="1"/>
  <c r="AF1066" i="1"/>
  <c r="AG1066" i="1" s="1"/>
  <c r="AE1066" i="1"/>
  <c r="X1066" i="1"/>
  <c r="W1066" i="1"/>
  <c r="Z1066" i="1" s="1"/>
  <c r="U1066" i="1"/>
  <c r="V1066" i="1" s="1"/>
  <c r="T1066" i="1"/>
  <c r="S1066" i="1"/>
  <c r="R1066" i="1"/>
  <c r="Q1066" i="1"/>
  <c r="L1066" i="1"/>
  <c r="I1066" i="1"/>
  <c r="AF1065" i="1"/>
  <c r="AE1065" i="1"/>
  <c r="AG1065" i="1" s="1"/>
  <c r="Y1065" i="1"/>
  <c r="AB1065" i="1" s="1"/>
  <c r="X1065" i="1"/>
  <c r="W1065" i="1"/>
  <c r="Z1065" i="1" s="1"/>
  <c r="V1065" i="1"/>
  <c r="U1065" i="1"/>
  <c r="T1065" i="1"/>
  <c r="S1065" i="1"/>
  <c r="R1065" i="1"/>
  <c r="Q1065" i="1"/>
  <c r="L1065" i="1"/>
  <c r="I1065" i="1"/>
  <c r="AF1064" i="1"/>
  <c r="AE1064" i="1"/>
  <c r="AG1064" i="1" s="1"/>
  <c r="AD1064" i="1"/>
  <c r="AB1064" i="1"/>
  <c r="AA1064" i="1"/>
  <c r="Y1064" i="1"/>
  <c r="X1064" i="1"/>
  <c r="W1064" i="1"/>
  <c r="Z1064" i="1" s="1"/>
  <c r="V1064" i="1"/>
  <c r="U1064" i="1"/>
  <c r="T1064" i="1"/>
  <c r="S1064" i="1"/>
  <c r="R1064" i="1"/>
  <c r="Q1064" i="1"/>
  <c r="AC1064" i="1" s="1"/>
  <c r="L1064" i="1"/>
  <c r="I1064" i="1"/>
  <c r="AF1063" i="1"/>
  <c r="AE1063" i="1"/>
  <c r="AG1063" i="1" s="1"/>
  <c r="X1063" i="1"/>
  <c r="W1063" i="1"/>
  <c r="Z1063" i="1" s="1"/>
  <c r="V1063" i="1"/>
  <c r="U1063" i="1"/>
  <c r="T1063" i="1"/>
  <c r="S1063" i="1"/>
  <c r="R1063" i="1"/>
  <c r="Q1063" i="1"/>
  <c r="L1063" i="1"/>
  <c r="I1063" i="1"/>
  <c r="AF1062" i="1"/>
  <c r="AE1062" i="1"/>
  <c r="X1062" i="1"/>
  <c r="W1062" i="1"/>
  <c r="Z1062" i="1" s="1"/>
  <c r="U1062" i="1"/>
  <c r="T1062" i="1"/>
  <c r="S1062" i="1"/>
  <c r="V1062" i="1" s="1"/>
  <c r="R1062" i="1"/>
  <c r="Q1062" i="1"/>
  <c r="L1062" i="1"/>
  <c r="I1062" i="1"/>
  <c r="AF1061" i="1"/>
  <c r="AG1061" i="1" s="1"/>
  <c r="AE1061" i="1"/>
  <c r="Y1061" i="1"/>
  <c r="AB1061" i="1" s="1"/>
  <c r="X1061" i="1"/>
  <c r="W1061" i="1"/>
  <c r="Z1061" i="1" s="1"/>
  <c r="V1061" i="1"/>
  <c r="U1061" i="1"/>
  <c r="T1061" i="1"/>
  <c r="S1061" i="1"/>
  <c r="R1061" i="1"/>
  <c r="Q1061" i="1"/>
  <c r="L1061" i="1"/>
  <c r="I1061" i="1"/>
  <c r="AF1060" i="1"/>
  <c r="AE1060" i="1"/>
  <c r="AG1060" i="1" s="1"/>
  <c r="X1060" i="1"/>
  <c r="W1060" i="1"/>
  <c r="Z1060" i="1" s="1"/>
  <c r="U1060" i="1"/>
  <c r="T1060" i="1"/>
  <c r="S1060" i="1"/>
  <c r="R1060" i="1"/>
  <c r="Q1060" i="1"/>
  <c r="L1060" i="1"/>
  <c r="I1060" i="1"/>
  <c r="AF1059" i="1"/>
  <c r="AE1059" i="1"/>
  <c r="AG1059" i="1" s="1"/>
  <c r="Z1059" i="1"/>
  <c r="X1059" i="1"/>
  <c r="W1059" i="1"/>
  <c r="U1059" i="1"/>
  <c r="T1059" i="1"/>
  <c r="S1059" i="1"/>
  <c r="V1059" i="1" s="1"/>
  <c r="R1059" i="1"/>
  <c r="Q1059" i="1"/>
  <c r="L1059" i="1"/>
  <c r="I1059" i="1"/>
  <c r="AG1058" i="1"/>
  <c r="AF1058" i="1"/>
  <c r="AE1058" i="1"/>
  <c r="X1058" i="1"/>
  <c r="W1058" i="1"/>
  <c r="Z1058" i="1" s="1"/>
  <c r="V1058" i="1"/>
  <c r="U1058" i="1"/>
  <c r="T1058" i="1"/>
  <c r="S1058" i="1"/>
  <c r="R1058" i="1"/>
  <c r="Q1058" i="1"/>
  <c r="L1058" i="1"/>
  <c r="I1058" i="1"/>
  <c r="AF1057" i="1"/>
  <c r="AE1057" i="1"/>
  <c r="AG1057" i="1" s="1"/>
  <c r="Z1057" i="1"/>
  <c r="X1057" i="1"/>
  <c r="W1057" i="1"/>
  <c r="U1057" i="1"/>
  <c r="T1057" i="1"/>
  <c r="S1057" i="1"/>
  <c r="V1057" i="1" s="1"/>
  <c r="R1057" i="1"/>
  <c r="Q1057" i="1"/>
  <c r="L1057" i="1"/>
  <c r="I1057" i="1"/>
  <c r="AG1056" i="1"/>
  <c r="AF1056" i="1"/>
  <c r="AE1056" i="1"/>
  <c r="X1056" i="1"/>
  <c r="W1056" i="1"/>
  <c r="V1056" i="1"/>
  <c r="U1056" i="1"/>
  <c r="T1056" i="1"/>
  <c r="S1056" i="1"/>
  <c r="R1056" i="1"/>
  <c r="Q1056" i="1"/>
  <c r="L1056" i="1"/>
  <c r="I1056" i="1"/>
  <c r="AF1055" i="1"/>
  <c r="AE1055" i="1"/>
  <c r="AG1055" i="1" s="1"/>
  <c r="X1055" i="1"/>
  <c r="W1055" i="1"/>
  <c r="Z1055" i="1" s="1"/>
  <c r="U1055" i="1"/>
  <c r="T1055" i="1"/>
  <c r="S1055" i="1"/>
  <c r="V1055" i="1" s="1"/>
  <c r="R1055" i="1"/>
  <c r="Q1055" i="1"/>
  <c r="L1055" i="1"/>
  <c r="I1055" i="1"/>
  <c r="AF1054" i="1"/>
  <c r="AE1054" i="1"/>
  <c r="AG1054" i="1" s="1"/>
  <c r="Z1054" i="1"/>
  <c r="X1054" i="1"/>
  <c r="W1054" i="1"/>
  <c r="U1054" i="1"/>
  <c r="T1054" i="1"/>
  <c r="S1054" i="1"/>
  <c r="V1054" i="1" s="1"/>
  <c r="R1054" i="1"/>
  <c r="Q1054" i="1"/>
  <c r="L1054" i="1"/>
  <c r="I1054" i="1"/>
  <c r="AF1053" i="1"/>
  <c r="AG1053" i="1" s="1"/>
  <c r="AE1053" i="1"/>
  <c r="X1053" i="1"/>
  <c r="W1053" i="1"/>
  <c r="Z1053" i="1" s="1"/>
  <c r="U1053" i="1"/>
  <c r="T1053" i="1"/>
  <c r="S1053" i="1"/>
  <c r="R1053" i="1"/>
  <c r="Q1053" i="1"/>
  <c r="L1053" i="1"/>
  <c r="I1053" i="1"/>
  <c r="AG1052" i="1"/>
  <c r="AF1052" i="1"/>
  <c r="AE1052" i="1"/>
  <c r="Z1052" i="1"/>
  <c r="X1052" i="1"/>
  <c r="W1052" i="1"/>
  <c r="U1052" i="1"/>
  <c r="T1052" i="1"/>
  <c r="S1052" i="1"/>
  <c r="V1052" i="1" s="1"/>
  <c r="R1052" i="1"/>
  <c r="Q1052" i="1"/>
  <c r="L1052" i="1"/>
  <c r="I1052" i="1"/>
  <c r="AG1051" i="1"/>
  <c r="AF1051" i="1"/>
  <c r="AE1051" i="1"/>
  <c r="X1051" i="1"/>
  <c r="W1051" i="1"/>
  <c r="Z1051" i="1" s="1"/>
  <c r="V1051" i="1"/>
  <c r="U1051" i="1"/>
  <c r="T1051" i="1"/>
  <c r="S1051" i="1"/>
  <c r="R1051" i="1"/>
  <c r="Q1051" i="1"/>
  <c r="L1051" i="1"/>
  <c r="I1051" i="1"/>
  <c r="AF1050" i="1"/>
  <c r="AG1050" i="1" s="1"/>
  <c r="AE1050" i="1"/>
  <c r="X1050" i="1"/>
  <c r="W1050" i="1"/>
  <c r="Y1259" i="1" s="1"/>
  <c r="AB1259" i="1" s="1"/>
  <c r="U1050" i="1"/>
  <c r="T1050" i="1"/>
  <c r="S1050" i="1"/>
  <c r="V1050" i="1" s="1"/>
  <c r="R1050" i="1"/>
  <c r="Q1050" i="1"/>
  <c r="L1050" i="1"/>
  <c r="I1050" i="1"/>
  <c r="AF1049" i="1"/>
  <c r="AE1049" i="1"/>
  <c r="AG1049" i="1" s="1"/>
  <c r="X1049" i="1"/>
  <c r="W1049" i="1"/>
  <c r="Z1049" i="1" s="1"/>
  <c r="V1049" i="1"/>
  <c r="U1049" i="1"/>
  <c r="T1049" i="1"/>
  <c r="S1049" i="1"/>
  <c r="R1049" i="1"/>
  <c r="Q1049" i="1"/>
  <c r="L1049" i="1"/>
  <c r="I1049" i="1"/>
  <c r="AF1048" i="1"/>
  <c r="AE1048" i="1"/>
  <c r="X1048" i="1"/>
  <c r="W1048" i="1"/>
  <c r="Z1048" i="1" s="1"/>
  <c r="U1048" i="1"/>
  <c r="T1048" i="1"/>
  <c r="S1048" i="1"/>
  <c r="R1048" i="1"/>
  <c r="Q1048" i="1"/>
  <c r="L1048" i="1"/>
  <c r="I1048" i="1"/>
  <c r="AF1047" i="1"/>
  <c r="AE1047" i="1"/>
  <c r="AG1047" i="1" s="1"/>
  <c r="Z1047" i="1"/>
  <c r="X1047" i="1"/>
  <c r="W1047" i="1"/>
  <c r="U1047" i="1"/>
  <c r="T1047" i="1"/>
  <c r="S1047" i="1"/>
  <c r="V1047" i="1" s="1"/>
  <c r="R1047" i="1"/>
  <c r="Q1047" i="1"/>
  <c r="L1047" i="1"/>
  <c r="I1047" i="1"/>
  <c r="AG1046" i="1"/>
  <c r="AF1046" i="1"/>
  <c r="AE1046" i="1"/>
  <c r="X1046" i="1"/>
  <c r="W1046" i="1"/>
  <c r="Z1046" i="1" s="1"/>
  <c r="V1046" i="1"/>
  <c r="U1046" i="1"/>
  <c r="T1046" i="1"/>
  <c r="S1046" i="1"/>
  <c r="R1046" i="1"/>
  <c r="Q1046" i="1"/>
  <c r="L1046" i="1"/>
  <c r="I1046" i="1"/>
  <c r="AF1045" i="1"/>
  <c r="AE1045" i="1"/>
  <c r="AG1045" i="1" s="1"/>
  <c r="Z1045" i="1"/>
  <c r="X1045" i="1"/>
  <c r="W1045" i="1"/>
  <c r="U1045" i="1"/>
  <c r="T1045" i="1"/>
  <c r="S1045" i="1"/>
  <c r="V1045" i="1" s="1"/>
  <c r="R1045" i="1"/>
  <c r="Q1045" i="1"/>
  <c r="L1045" i="1"/>
  <c r="I1045" i="1"/>
  <c r="AG1044" i="1"/>
  <c r="AF1044" i="1"/>
  <c r="AE1044" i="1"/>
  <c r="X1044" i="1"/>
  <c r="W1044" i="1"/>
  <c r="Z1044" i="1" s="1"/>
  <c r="V1044" i="1"/>
  <c r="U1044" i="1"/>
  <c r="T1044" i="1"/>
  <c r="S1044" i="1"/>
  <c r="R1044" i="1"/>
  <c r="Q1044" i="1"/>
  <c r="L1044" i="1"/>
  <c r="I1044" i="1"/>
  <c r="AF1043" i="1"/>
  <c r="AE1043" i="1"/>
  <c r="AG1043" i="1" s="1"/>
  <c r="X1043" i="1"/>
  <c r="W1043" i="1"/>
  <c r="Z1043" i="1" s="1"/>
  <c r="U1043" i="1"/>
  <c r="T1043" i="1"/>
  <c r="S1043" i="1"/>
  <c r="V1043" i="1" s="1"/>
  <c r="R1043" i="1"/>
  <c r="Q1043" i="1"/>
  <c r="L1043" i="1"/>
  <c r="I1043" i="1"/>
  <c r="AF1042" i="1"/>
  <c r="AE1042" i="1"/>
  <c r="AG1042" i="1" s="1"/>
  <c r="Z1042" i="1"/>
  <c r="AA1071" i="1" s="1"/>
  <c r="X1042" i="1"/>
  <c r="W1042" i="1"/>
  <c r="Y1071" i="1" s="1"/>
  <c r="AB1071" i="1" s="1"/>
  <c r="U1042" i="1"/>
  <c r="T1042" i="1"/>
  <c r="S1042" i="1"/>
  <c r="V1042" i="1" s="1"/>
  <c r="R1042" i="1"/>
  <c r="Q1042" i="1"/>
  <c r="L1042" i="1"/>
  <c r="I1042" i="1"/>
  <c r="AG1041" i="1"/>
  <c r="AF1041" i="1"/>
  <c r="AE1041" i="1"/>
  <c r="X1041" i="1"/>
  <c r="W1041" i="1"/>
  <c r="Z1041" i="1" s="1"/>
  <c r="U1041" i="1"/>
  <c r="T1041" i="1"/>
  <c r="S1041" i="1"/>
  <c r="V1041" i="1" s="1"/>
  <c r="R1041" i="1"/>
  <c r="Q1041" i="1"/>
  <c r="L1041" i="1"/>
  <c r="I1041" i="1"/>
  <c r="AG1040" i="1"/>
  <c r="AF1040" i="1"/>
  <c r="AE1040" i="1"/>
  <c r="Z1040" i="1"/>
  <c r="X1040" i="1"/>
  <c r="W1040" i="1"/>
  <c r="U1040" i="1"/>
  <c r="T1040" i="1"/>
  <c r="S1040" i="1"/>
  <c r="V1040" i="1" s="1"/>
  <c r="R1040" i="1"/>
  <c r="Q1040" i="1"/>
  <c r="L1040" i="1"/>
  <c r="I1040" i="1"/>
  <c r="AG1039" i="1"/>
  <c r="AF1039" i="1"/>
  <c r="AE1039" i="1"/>
  <c r="X1039" i="1"/>
  <c r="W1039" i="1"/>
  <c r="Z1039" i="1" s="1"/>
  <c r="V1039" i="1"/>
  <c r="U1039" i="1"/>
  <c r="T1039" i="1"/>
  <c r="S1039" i="1"/>
  <c r="R1039" i="1"/>
  <c r="Q1039" i="1"/>
  <c r="L1039" i="1"/>
  <c r="I1039" i="1"/>
  <c r="AF1038" i="1"/>
  <c r="AG1038" i="1" s="1"/>
  <c r="AE1038" i="1"/>
  <c r="X1038" i="1"/>
  <c r="W1038" i="1"/>
  <c r="Z1038" i="1" s="1"/>
  <c r="U1038" i="1"/>
  <c r="T1038" i="1"/>
  <c r="S1038" i="1"/>
  <c r="V1038" i="1" s="1"/>
  <c r="R1038" i="1"/>
  <c r="Q1038" i="1"/>
  <c r="L1038" i="1"/>
  <c r="I1038" i="1"/>
  <c r="AF1037" i="1"/>
  <c r="AE1037" i="1"/>
  <c r="AG1037" i="1" s="1"/>
  <c r="X1037" i="1"/>
  <c r="W1037" i="1"/>
  <c r="Z1037" i="1" s="1"/>
  <c r="V1037" i="1"/>
  <c r="U1037" i="1"/>
  <c r="T1037" i="1"/>
  <c r="S1037" i="1"/>
  <c r="R1037" i="1"/>
  <c r="Q1037" i="1"/>
  <c r="L1037" i="1"/>
  <c r="I1037" i="1"/>
  <c r="AF1036" i="1"/>
  <c r="AE1036" i="1"/>
  <c r="AG1036" i="1" s="1"/>
  <c r="X1036" i="1"/>
  <c r="W1036" i="1"/>
  <c r="Z1036" i="1" s="1"/>
  <c r="U1036" i="1"/>
  <c r="T1036" i="1"/>
  <c r="S1036" i="1"/>
  <c r="V1036" i="1" s="1"/>
  <c r="R1036" i="1"/>
  <c r="Q1036" i="1"/>
  <c r="L1036" i="1"/>
  <c r="I1036" i="1"/>
  <c r="AF1035" i="1"/>
  <c r="AE1035" i="1"/>
  <c r="AG1035" i="1" s="1"/>
  <c r="Z1035" i="1"/>
  <c r="X1035" i="1"/>
  <c r="W1035" i="1"/>
  <c r="U1035" i="1"/>
  <c r="T1035" i="1"/>
  <c r="S1035" i="1"/>
  <c r="V1035" i="1" s="1"/>
  <c r="R1035" i="1"/>
  <c r="Q1035" i="1"/>
  <c r="L1035" i="1"/>
  <c r="I1035" i="1"/>
  <c r="AG1034" i="1"/>
  <c r="AF1034" i="1"/>
  <c r="AE1034" i="1"/>
  <c r="X1034" i="1"/>
  <c r="W1034" i="1"/>
  <c r="Z1034" i="1" s="1"/>
  <c r="U1034" i="1"/>
  <c r="V1034" i="1" s="1"/>
  <c r="T1034" i="1"/>
  <c r="S1034" i="1"/>
  <c r="R1034" i="1"/>
  <c r="Q1034" i="1"/>
  <c r="L1034" i="1"/>
  <c r="I1034" i="1"/>
  <c r="AF1033" i="1"/>
  <c r="AE1033" i="1"/>
  <c r="AG1033" i="1" s="1"/>
  <c r="Z1033" i="1"/>
  <c r="X1033" i="1"/>
  <c r="W1033" i="1"/>
  <c r="U1033" i="1"/>
  <c r="T1033" i="1"/>
  <c r="S1033" i="1"/>
  <c r="V1033" i="1" s="1"/>
  <c r="R1033" i="1"/>
  <c r="Q1033" i="1"/>
  <c r="L1033" i="1"/>
  <c r="I1033" i="1"/>
  <c r="AG1032" i="1"/>
  <c r="AF1032" i="1"/>
  <c r="AE1032" i="1"/>
  <c r="X1032" i="1"/>
  <c r="W1032" i="1"/>
  <c r="V1032" i="1"/>
  <c r="U1032" i="1"/>
  <c r="T1032" i="1"/>
  <c r="S1032" i="1"/>
  <c r="R1032" i="1"/>
  <c r="Q1032" i="1"/>
  <c r="L1032" i="1"/>
  <c r="I1032" i="1"/>
  <c r="AF1031" i="1"/>
  <c r="AE1031" i="1"/>
  <c r="AG1031" i="1" s="1"/>
  <c r="X1031" i="1"/>
  <c r="W1031" i="1"/>
  <c r="Z1031" i="1" s="1"/>
  <c r="U1031" i="1"/>
  <c r="T1031" i="1"/>
  <c r="S1031" i="1"/>
  <c r="V1031" i="1" s="1"/>
  <c r="R1031" i="1"/>
  <c r="Q1031" i="1"/>
  <c r="L1031" i="1"/>
  <c r="I1031" i="1"/>
  <c r="AF1030" i="1"/>
  <c r="AE1030" i="1"/>
  <c r="AG1030" i="1" s="1"/>
  <c r="AA1030" i="1"/>
  <c r="Z1030" i="1"/>
  <c r="AA1036" i="1" s="1"/>
  <c r="Y1030" i="1"/>
  <c r="AB1030" i="1" s="1"/>
  <c r="X1030" i="1"/>
  <c r="W1030" i="1"/>
  <c r="Y1036" i="1" s="1"/>
  <c r="AB1036" i="1" s="1"/>
  <c r="U1030" i="1"/>
  <c r="T1030" i="1"/>
  <c r="S1030" i="1"/>
  <c r="V1030" i="1" s="1"/>
  <c r="R1030" i="1"/>
  <c r="Q1030" i="1"/>
  <c r="L1030" i="1"/>
  <c r="I1030" i="1"/>
  <c r="AG1029" i="1"/>
  <c r="AF1029" i="1"/>
  <c r="AE1029" i="1"/>
  <c r="X1029" i="1"/>
  <c r="W1029" i="1"/>
  <c r="Z1029" i="1" s="1"/>
  <c r="AA1065" i="1" s="1"/>
  <c r="U1029" i="1"/>
  <c r="T1029" i="1"/>
  <c r="S1029" i="1"/>
  <c r="V1029" i="1" s="1"/>
  <c r="R1029" i="1"/>
  <c r="Q1029" i="1"/>
  <c r="L1029" i="1"/>
  <c r="I1029" i="1"/>
  <c r="AG1028" i="1"/>
  <c r="AF1028" i="1"/>
  <c r="AE1028" i="1"/>
  <c r="Z1028" i="1"/>
  <c r="AA1207" i="1" s="1"/>
  <c r="X1028" i="1"/>
  <c r="W1028" i="1"/>
  <c r="Y1207" i="1" s="1"/>
  <c r="AB1207" i="1" s="1"/>
  <c r="U1028" i="1"/>
  <c r="T1028" i="1"/>
  <c r="S1028" i="1"/>
  <c r="V1028" i="1" s="1"/>
  <c r="R1028" i="1"/>
  <c r="Q1028" i="1"/>
  <c r="L1028" i="1"/>
  <c r="I1028" i="1"/>
  <c r="AG1027" i="1"/>
  <c r="AF1027" i="1"/>
  <c r="AE1027" i="1"/>
  <c r="X1027" i="1"/>
  <c r="W1027" i="1"/>
  <c r="Z1027" i="1" s="1"/>
  <c r="V1027" i="1"/>
  <c r="U1027" i="1"/>
  <c r="T1027" i="1"/>
  <c r="S1027" i="1"/>
  <c r="R1027" i="1"/>
  <c r="Q1027" i="1"/>
  <c r="L1027" i="1"/>
  <c r="I1027" i="1"/>
  <c r="AF1026" i="1"/>
  <c r="AG1026" i="1" s="1"/>
  <c r="AE1026" i="1"/>
  <c r="X1026" i="1"/>
  <c r="W1026" i="1"/>
  <c r="Z1026" i="1" s="1"/>
  <c r="U1026" i="1"/>
  <c r="T1026" i="1"/>
  <c r="S1026" i="1"/>
  <c r="V1026" i="1" s="1"/>
  <c r="R1026" i="1"/>
  <c r="Q1026" i="1"/>
  <c r="L1026" i="1"/>
  <c r="I1026" i="1"/>
  <c r="AF1025" i="1"/>
  <c r="AE1025" i="1"/>
  <c r="AG1025" i="1" s="1"/>
  <c r="AA1025" i="1"/>
  <c r="Y1025" i="1"/>
  <c r="AB1025" i="1" s="1"/>
  <c r="X1025" i="1"/>
  <c r="W1025" i="1"/>
  <c r="Z1025" i="1" s="1"/>
  <c r="V1025" i="1"/>
  <c r="U1025" i="1"/>
  <c r="T1025" i="1"/>
  <c r="S1025" i="1"/>
  <c r="R1025" i="1"/>
  <c r="Q1025" i="1"/>
  <c r="L1025" i="1"/>
  <c r="I1025" i="1"/>
  <c r="AF1024" i="1"/>
  <c r="AE1024" i="1"/>
  <c r="X1024" i="1"/>
  <c r="W1024" i="1"/>
  <c r="Z1024" i="1" s="1"/>
  <c r="U1024" i="1"/>
  <c r="T1024" i="1"/>
  <c r="S1024" i="1"/>
  <c r="R1024" i="1"/>
  <c r="Q1024" i="1"/>
  <c r="L1024" i="1"/>
  <c r="I1024" i="1"/>
  <c r="AF1023" i="1"/>
  <c r="AE1023" i="1"/>
  <c r="AG1023" i="1" s="1"/>
  <c r="AA1023" i="1"/>
  <c r="Z1023" i="1"/>
  <c r="Y1023" i="1"/>
  <c r="AB1023" i="1" s="1"/>
  <c r="X1023" i="1"/>
  <c r="W1023" i="1"/>
  <c r="U1023" i="1"/>
  <c r="T1023" i="1"/>
  <c r="S1023" i="1"/>
  <c r="V1023" i="1" s="1"/>
  <c r="R1023" i="1"/>
  <c r="Q1023" i="1"/>
  <c r="L1023" i="1"/>
  <c r="I1023" i="1"/>
  <c r="AG1022" i="1"/>
  <c r="AF1022" i="1"/>
  <c r="AE1022" i="1"/>
  <c r="X1022" i="1"/>
  <c r="W1022" i="1"/>
  <c r="Z1022" i="1" s="1"/>
  <c r="V1022" i="1"/>
  <c r="U1022" i="1"/>
  <c r="T1022" i="1"/>
  <c r="S1022" i="1"/>
  <c r="R1022" i="1"/>
  <c r="Q1022" i="1"/>
  <c r="L1022" i="1"/>
  <c r="I1022" i="1"/>
  <c r="AF1021" i="1"/>
  <c r="AE1021" i="1"/>
  <c r="AG1021" i="1" s="1"/>
  <c r="Z1021" i="1"/>
  <c r="X1021" i="1"/>
  <c r="W1021" i="1"/>
  <c r="U1021" i="1"/>
  <c r="T1021" i="1"/>
  <c r="S1021" i="1"/>
  <c r="V1021" i="1" s="1"/>
  <c r="R1021" i="1"/>
  <c r="Q1021" i="1"/>
  <c r="L1021" i="1"/>
  <c r="I1021" i="1"/>
  <c r="AG1020" i="1"/>
  <c r="AF1020" i="1"/>
  <c r="AE1020" i="1"/>
  <c r="X1020" i="1"/>
  <c r="W1020" i="1"/>
  <c r="V1020" i="1"/>
  <c r="U1020" i="1"/>
  <c r="T1020" i="1"/>
  <c r="S1020" i="1"/>
  <c r="R1020" i="1"/>
  <c r="Q1020" i="1"/>
  <c r="L1020" i="1"/>
  <c r="I1020" i="1"/>
  <c r="AF1019" i="1"/>
  <c r="AE1019" i="1"/>
  <c r="AG1019" i="1" s="1"/>
  <c r="X1019" i="1"/>
  <c r="W1019" i="1"/>
  <c r="Y1204" i="1" s="1"/>
  <c r="AB1204" i="1" s="1"/>
  <c r="U1019" i="1"/>
  <c r="T1019" i="1"/>
  <c r="S1019" i="1"/>
  <c r="V1019" i="1" s="1"/>
  <c r="R1019" i="1"/>
  <c r="Q1019" i="1"/>
  <c r="L1019" i="1"/>
  <c r="I1019" i="1"/>
  <c r="AF1018" i="1"/>
  <c r="AE1018" i="1"/>
  <c r="AG1018" i="1" s="1"/>
  <c r="Z1018" i="1"/>
  <c r="AA991" i="1" s="1"/>
  <c r="X1018" i="1"/>
  <c r="W1018" i="1"/>
  <c r="U1018" i="1"/>
  <c r="T1018" i="1"/>
  <c r="S1018" i="1"/>
  <c r="V1018" i="1" s="1"/>
  <c r="R1018" i="1"/>
  <c r="Q1018" i="1"/>
  <c r="L1018" i="1"/>
  <c r="I1018" i="1"/>
  <c r="AF1017" i="1"/>
  <c r="AG1017" i="1" s="1"/>
  <c r="AE1017" i="1"/>
  <c r="X1017" i="1"/>
  <c r="W1017" i="1"/>
  <c r="Z1017" i="1" s="1"/>
  <c r="U1017" i="1"/>
  <c r="T1017" i="1"/>
  <c r="S1017" i="1"/>
  <c r="R1017" i="1"/>
  <c r="Q1017" i="1"/>
  <c r="L1017" i="1"/>
  <c r="I1017" i="1"/>
  <c r="AF1016" i="1"/>
  <c r="AE1016" i="1"/>
  <c r="AG1016" i="1" s="1"/>
  <c r="Z1016" i="1"/>
  <c r="X1016" i="1"/>
  <c r="W1016" i="1"/>
  <c r="U1016" i="1"/>
  <c r="T1016" i="1"/>
  <c r="S1016" i="1"/>
  <c r="V1016" i="1" s="1"/>
  <c r="R1016" i="1"/>
  <c r="Q1016" i="1"/>
  <c r="L1016" i="1"/>
  <c r="I1016" i="1"/>
  <c r="AG1015" i="1"/>
  <c r="AF1015" i="1"/>
  <c r="AE1015" i="1"/>
  <c r="X1015" i="1"/>
  <c r="W1015" i="1"/>
  <c r="Z1015" i="1" s="1"/>
  <c r="V1015" i="1"/>
  <c r="U1015" i="1"/>
  <c r="T1015" i="1"/>
  <c r="S1015" i="1"/>
  <c r="R1015" i="1"/>
  <c r="Q1015" i="1"/>
  <c r="L1015" i="1"/>
  <c r="I1015" i="1"/>
  <c r="AF1014" i="1"/>
  <c r="AG1014" i="1" s="1"/>
  <c r="AE1014" i="1"/>
  <c r="X1014" i="1"/>
  <c r="W1014" i="1"/>
  <c r="Z1014" i="1" s="1"/>
  <c r="U1014" i="1"/>
  <c r="T1014" i="1"/>
  <c r="S1014" i="1"/>
  <c r="V1014" i="1" s="1"/>
  <c r="R1014" i="1"/>
  <c r="Q1014" i="1"/>
  <c r="L1014" i="1"/>
  <c r="I1014" i="1"/>
  <c r="AF1013" i="1"/>
  <c r="AE1013" i="1"/>
  <c r="AG1013" i="1" s="1"/>
  <c r="X1013" i="1"/>
  <c r="W1013" i="1"/>
  <c r="Z1013" i="1" s="1"/>
  <c r="V1013" i="1"/>
  <c r="U1013" i="1"/>
  <c r="T1013" i="1"/>
  <c r="S1013" i="1"/>
  <c r="R1013" i="1"/>
  <c r="Q1013" i="1"/>
  <c r="L1013" i="1"/>
  <c r="I1013" i="1"/>
  <c r="AF1012" i="1"/>
  <c r="AE1012" i="1"/>
  <c r="AG1012" i="1" s="1"/>
  <c r="AA1012" i="1"/>
  <c r="Y1012" i="1"/>
  <c r="AB1012" i="1" s="1"/>
  <c r="X1012" i="1"/>
  <c r="W1012" i="1"/>
  <c r="Z1012" i="1" s="1"/>
  <c r="U1012" i="1"/>
  <c r="T1012" i="1"/>
  <c r="S1012" i="1"/>
  <c r="R1012" i="1"/>
  <c r="Q1012" i="1"/>
  <c r="L1012" i="1"/>
  <c r="I1012" i="1"/>
  <c r="AF1011" i="1"/>
  <c r="AE1011" i="1"/>
  <c r="AG1011" i="1" s="1"/>
  <c r="Z1011" i="1"/>
  <c r="AA1098" i="1" s="1"/>
  <c r="X1011" i="1"/>
  <c r="W1011" i="1"/>
  <c r="Y1098" i="1" s="1"/>
  <c r="AB1098" i="1" s="1"/>
  <c r="AC1098" i="1" s="1"/>
  <c r="U1011" i="1"/>
  <c r="T1011" i="1"/>
  <c r="V1011" i="1" s="1"/>
  <c r="S1011" i="1"/>
  <c r="R1011" i="1"/>
  <c r="Q1011" i="1"/>
  <c r="L1011" i="1"/>
  <c r="I1011" i="1"/>
  <c r="AG1010" i="1"/>
  <c r="AF1010" i="1"/>
  <c r="AE1010" i="1"/>
  <c r="AA1010" i="1"/>
  <c r="Y1010" i="1"/>
  <c r="AB1010" i="1" s="1"/>
  <c r="X1010" i="1"/>
  <c r="W1010" i="1"/>
  <c r="Z1010" i="1" s="1"/>
  <c r="U1010" i="1"/>
  <c r="V1010" i="1" s="1"/>
  <c r="T1010" i="1"/>
  <c r="S1010" i="1"/>
  <c r="R1010" i="1"/>
  <c r="Q1010" i="1"/>
  <c r="L1010" i="1"/>
  <c r="I1010" i="1"/>
  <c r="AF1009" i="1"/>
  <c r="AE1009" i="1"/>
  <c r="AG1009" i="1" s="1"/>
  <c r="Z1009" i="1"/>
  <c r="X1009" i="1"/>
  <c r="W1009" i="1"/>
  <c r="U1009" i="1"/>
  <c r="T1009" i="1"/>
  <c r="S1009" i="1"/>
  <c r="V1009" i="1" s="1"/>
  <c r="R1009" i="1"/>
  <c r="Q1009" i="1"/>
  <c r="L1009" i="1"/>
  <c r="I1009" i="1"/>
  <c r="AG1008" i="1"/>
  <c r="AF1008" i="1"/>
  <c r="AE1008" i="1"/>
  <c r="X1008" i="1"/>
  <c r="W1008" i="1"/>
  <c r="V1008" i="1"/>
  <c r="U1008" i="1"/>
  <c r="T1008" i="1"/>
  <c r="S1008" i="1"/>
  <c r="R1008" i="1"/>
  <c r="Q1008" i="1"/>
  <c r="L1008" i="1"/>
  <c r="I1008" i="1"/>
  <c r="AF1007" i="1"/>
  <c r="AE1007" i="1"/>
  <c r="AG1007" i="1" s="1"/>
  <c r="X1007" i="1"/>
  <c r="W1007" i="1"/>
  <c r="Z1007" i="1" s="1"/>
  <c r="U1007" i="1"/>
  <c r="T1007" i="1"/>
  <c r="S1007" i="1"/>
  <c r="V1007" i="1" s="1"/>
  <c r="R1007" i="1"/>
  <c r="Q1007" i="1"/>
  <c r="L1007" i="1"/>
  <c r="I1007" i="1"/>
  <c r="AF1006" i="1"/>
  <c r="AE1006" i="1"/>
  <c r="AG1006" i="1" s="1"/>
  <c r="Z1006" i="1"/>
  <c r="AA1089" i="1" s="1"/>
  <c r="X1006" i="1"/>
  <c r="W1006" i="1"/>
  <c r="Y1089" i="1" s="1"/>
  <c r="AB1089" i="1" s="1"/>
  <c r="U1006" i="1"/>
  <c r="T1006" i="1"/>
  <c r="S1006" i="1"/>
  <c r="V1006" i="1" s="1"/>
  <c r="R1006" i="1"/>
  <c r="Q1006" i="1"/>
  <c r="L1006" i="1"/>
  <c r="I1006" i="1"/>
  <c r="AF1005" i="1"/>
  <c r="AG1005" i="1" s="1"/>
  <c r="AE1005" i="1"/>
  <c r="X1005" i="1"/>
  <c r="W1005" i="1"/>
  <c r="Z1005" i="1" s="1"/>
  <c r="U1005" i="1"/>
  <c r="T1005" i="1"/>
  <c r="S1005" i="1"/>
  <c r="V1005" i="1" s="1"/>
  <c r="R1005" i="1"/>
  <c r="Q1005" i="1"/>
  <c r="L1005" i="1"/>
  <c r="I1005" i="1"/>
  <c r="AG1004" i="1"/>
  <c r="AF1004" i="1"/>
  <c r="AE1004" i="1"/>
  <c r="Z1004" i="1"/>
  <c r="X1004" i="1"/>
  <c r="W1004" i="1"/>
  <c r="Y1077" i="1" s="1"/>
  <c r="AB1077" i="1" s="1"/>
  <c r="U1004" i="1"/>
  <c r="T1004" i="1"/>
  <c r="S1004" i="1"/>
  <c r="V1004" i="1" s="1"/>
  <c r="R1004" i="1"/>
  <c r="Q1004" i="1"/>
  <c r="L1004" i="1"/>
  <c r="I1004" i="1"/>
  <c r="AG1003" i="1"/>
  <c r="AF1003" i="1"/>
  <c r="AE1003" i="1"/>
  <c r="X1003" i="1"/>
  <c r="W1003" i="1"/>
  <c r="Z1003" i="1" s="1"/>
  <c r="V1003" i="1"/>
  <c r="U1003" i="1"/>
  <c r="T1003" i="1"/>
  <c r="S1003" i="1"/>
  <c r="R1003" i="1"/>
  <c r="Q1003" i="1"/>
  <c r="L1003" i="1"/>
  <c r="I1003" i="1"/>
  <c r="AF1002" i="1"/>
  <c r="AG1002" i="1" s="1"/>
  <c r="AE1002" i="1"/>
  <c r="X1002" i="1"/>
  <c r="W1002" i="1"/>
  <c r="Z1002" i="1" s="1"/>
  <c r="U1002" i="1"/>
  <c r="T1002" i="1"/>
  <c r="S1002" i="1"/>
  <c r="V1002" i="1" s="1"/>
  <c r="R1002" i="1"/>
  <c r="Q1002" i="1"/>
  <c r="L1002" i="1"/>
  <c r="I1002" i="1"/>
  <c r="AF1001" i="1"/>
  <c r="AE1001" i="1"/>
  <c r="AG1001" i="1" s="1"/>
  <c r="Y1001" i="1"/>
  <c r="AB1001" i="1" s="1"/>
  <c r="X1001" i="1"/>
  <c r="W1001" i="1"/>
  <c r="Y1003" i="1" s="1"/>
  <c r="AB1003" i="1" s="1"/>
  <c r="V1001" i="1"/>
  <c r="U1001" i="1"/>
  <c r="T1001" i="1"/>
  <c r="S1001" i="1"/>
  <c r="R1001" i="1"/>
  <c r="Q1001" i="1"/>
  <c r="L1001" i="1"/>
  <c r="I1001" i="1"/>
  <c r="AF1000" i="1"/>
  <c r="AE1000" i="1"/>
  <c r="AG1000" i="1" s="1"/>
  <c r="X1000" i="1"/>
  <c r="W1000" i="1"/>
  <c r="Z1000" i="1" s="1"/>
  <c r="U1000" i="1"/>
  <c r="T1000" i="1"/>
  <c r="S1000" i="1"/>
  <c r="R1000" i="1"/>
  <c r="Q1000" i="1"/>
  <c r="L1000" i="1"/>
  <c r="I1000" i="1"/>
  <c r="AF999" i="1"/>
  <c r="AE999" i="1"/>
  <c r="AG999" i="1" s="1"/>
  <c r="Z999" i="1"/>
  <c r="X999" i="1"/>
  <c r="W999" i="1"/>
  <c r="U999" i="1"/>
  <c r="T999" i="1"/>
  <c r="V999" i="1" s="1"/>
  <c r="S999" i="1"/>
  <c r="R999" i="1"/>
  <c r="Q999" i="1"/>
  <c r="L999" i="1"/>
  <c r="I999" i="1"/>
  <c r="AG998" i="1"/>
  <c r="AF998" i="1"/>
  <c r="AE998" i="1"/>
  <c r="X998" i="1"/>
  <c r="W998" i="1"/>
  <c r="Z998" i="1" s="1"/>
  <c r="V998" i="1"/>
  <c r="U998" i="1"/>
  <c r="T998" i="1"/>
  <c r="S998" i="1"/>
  <c r="R998" i="1"/>
  <c r="Q998" i="1"/>
  <c r="L998" i="1"/>
  <c r="I998" i="1"/>
  <c r="AF997" i="1"/>
  <c r="AE997" i="1"/>
  <c r="AG997" i="1" s="1"/>
  <c r="Z997" i="1"/>
  <c r="X997" i="1"/>
  <c r="W997" i="1"/>
  <c r="U997" i="1"/>
  <c r="T997" i="1"/>
  <c r="S997" i="1"/>
  <c r="V997" i="1" s="1"/>
  <c r="R997" i="1"/>
  <c r="Q997" i="1"/>
  <c r="L997" i="1"/>
  <c r="I997" i="1"/>
  <c r="AG996" i="1"/>
  <c r="AF996" i="1"/>
  <c r="AE996" i="1"/>
  <c r="X996" i="1"/>
  <c r="W996" i="1"/>
  <c r="Z996" i="1" s="1"/>
  <c r="V996" i="1"/>
  <c r="U996" i="1"/>
  <c r="T996" i="1"/>
  <c r="S996" i="1"/>
  <c r="R996" i="1"/>
  <c r="Q996" i="1"/>
  <c r="L996" i="1"/>
  <c r="I996" i="1"/>
  <c r="AF995" i="1"/>
  <c r="AE995" i="1"/>
  <c r="AG995" i="1" s="1"/>
  <c r="X995" i="1"/>
  <c r="Z995" i="1" s="1"/>
  <c r="W995" i="1"/>
  <c r="U995" i="1"/>
  <c r="T995" i="1"/>
  <c r="S995" i="1"/>
  <c r="V995" i="1" s="1"/>
  <c r="R995" i="1"/>
  <c r="Q995" i="1"/>
  <c r="L995" i="1"/>
  <c r="I995" i="1"/>
  <c r="AF994" i="1"/>
  <c r="AE994" i="1"/>
  <c r="AG994" i="1" s="1"/>
  <c r="Z994" i="1"/>
  <c r="Y994" i="1"/>
  <c r="AB994" i="1" s="1"/>
  <c r="X994" i="1"/>
  <c r="W994" i="1"/>
  <c r="U994" i="1"/>
  <c r="T994" i="1"/>
  <c r="S994" i="1"/>
  <c r="V994" i="1" s="1"/>
  <c r="R994" i="1"/>
  <c r="Q994" i="1"/>
  <c r="L994" i="1"/>
  <c r="I994" i="1"/>
  <c r="AG993" i="1"/>
  <c r="AF993" i="1"/>
  <c r="AE993" i="1"/>
  <c r="X993" i="1"/>
  <c r="W993" i="1"/>
  <c r="Z993" i="1" s="1"/>
  <c r="U993" i="1"/>
  <c r="T993" i="1"/>
  <c r="S993" i="1"/>
  <c r="R993" i="1"/>
  <c r="Q993" i="1"/>
  <c r="L993" i="1"/>
  <c r="I993" i="1"/>
  <c r="AF992" i="1"/>
  <c r="AE992" i="1"/>
  <c r="AG992" i="1" s="1"/>
  <c r="Z992" i="1"/>
  <c r="X992" i="1"/>
  <c r="W992" i="1"/>
  <c r="U992" i="1"/>
  <c r="T992" i="1"/>
  <c r="S992" i="1"/>
  <c r="V992" i="1" s="1"/>
  <c r="R992" i="1"/>
  <c r="Q992" i="1"/>
  <c r="L992" i="1"/>
  <c r="I992" i="1"/>
  <c r="AG991" i="1"/>
  <c r="AF991" i="1"/>
  <c r="AE991" i="1"/>
  <c r="Y991" i="1"/>
  <c r="AB991" i="1" s="1"/>
  <c r="X991" i="1"/>
  <c r="W991" i="1"/>
  <c r="Z991" i="1" s="1"/>
  <c r="V991" i="1"/>
  <c r="U991" i="1"/>
  <c r="T991" i="1"/>
  <c r="S991" i="1"/>
  <c r="R991" i="1"/>
  <c r="Q991" i="1"/>
  <c r="L991" i="1"/>
  <c r="I991" i="1"/>
  <c r="AF990" i="1"/>
  <c r="AG990" i="1" s="1"/>
  <c r="AE990" i="1"/>
  <c r="X990" i="1"/>
  <c r="W990" i="1"/>
  <c r="Y1156" i="1" s="1"/>
  <c r="AB1156" i="1" s="1"/>
  <c r="U990" i="1"/>
  <c r="T990" i="1"/>
  <c r="S990" i="1"/>
  <c r="V990" i="1" s="1"/>
  <c r="R990" i="1"/>
  <c r="Q990" i="1"/>
  <c r="L990" i="1"/>
  <c r="I990" i="1"/>
  <c r="AF989" i="1"/>
  <c r="AE989" i="1"/>
  <c r="AG989" i="1" s="1"/>
  <c r="Y989" i="1"/>
  <c r="AB989" i="1" s="1"/>
  <c r="X989" i="1"/>
  <c r="W989" i="1"/>
  <c r="V989" i="1"/>
  <c r="U989" i="1"/>
  <c r="T989" i="1"/>
  <c r="S989" i="1"/>
  <c r="R989" i="1"/>
  <c r="Q989" i="1"/>
  <c r="L989" i="1"/>
  <c r="I989" i="1"/>
  <c r="AF988" i="1"/>
  <c r="AE988" i="1"/>
  <c r="AG988" i="1" s="1"/>
  <c r="AD988" i="1"/>
  <c r="AA988" i="1"/>
  <c r="Y988" i="1"/>
  <c r="AB988" i="1" s="1"/>
  <c r="AC988" i="1" s="1"/>
  <c r="X988" i="1"/>
  <c r="W988" i="1"/>
  <c r="Y1252" i="1" s="1"/>
  <c r="AB1252" i="1" s="1"/>
  <c r="U988" i="1"/>
  <c r="T988" i="1"/>
  <c r="S988" i="1"/>
  <c r="R988" i="1"/>
  <c r="Q988" i="1"/>
  <c r="L988" i="1"/>
  <c r="I988" i="1"/>
  <c r="AF987" i="1"/>
  <c r="AE987" i="1"/>
  <c r="AG987" i="1" s="1"/>
  <c r="Z987" i="1"/>
  <c r="AA1073" i="1" s="1"/>
  <c r="X987" i="1"/>
  <c r="W987" i="1"/>
  <c r="Y1073" i="1" s="1"/>
  <c r="AB1073" i="1" s="1"/>
  <c r="U987" i="1"/>
  <c r="T987" i="1"/>
  <c r="V987" i="1" s="1"/>
  <c r="S987" i="1"/>
  <c r="R987" i="1"/>
  <c r="Q987" i="1"/>
  <c r="L987" i="1"/>
  <c r="I987" i="1"/>
  <c r="AF986" i="1"/>
  <c r="AG986" i="1" s="1"/>
  <c r="AE986" i="1"/>
  <c r="X986" i="1"/>
  <c r="W986" i="1"/>
  <c r="Z986" i="1" s="1"/>
  <c r="AA1001" i="1" s="1"/>
  <c r="U986" i="1"/>
  <c r="V986" i="1" s="1"/>
  <c r="T986" i="1"/>
  <c r="S986" i="1"/>
  <c r="R986" i="1"/>
  <c r="Q986" i="1"/>
  <c r="L986" i="1"/>
  <c r="I986" i="1"/>
  <c r="AF985" i="1"/>
  <c r="AE985" i="1"/>
  <c r="AG985" i="1" s="1"/>
  <c r="Z985" i="1"/>
  <c r="AA1227" i="1" s="1"/>
  <c r="X985" i="1"/>
  <c r="W985" i="1"/>
  <c r="Y1227" i="1" s="1"/>
  <c r="AB1227" i="1" s="1"/>
  <c r="U985" i="1"/>
  <c r="T985" i="1"/>
  <c r="S985" i="1"/>
  <c r="V985" i="1" s="1"/>
  <c r="R985" i="1"/>
  <c r="Q985" i="1"/>
  <c r="L985" i="1"/>
  <c r="I985" i="1"/>
  <c r="AG984" i="1"/>
  <c r="AF984" i="1"/>
  <c r="AE984" i="1"/>
  <c r="X984" i="1"/>
  <c r="W984" i="1"/>
  <c r="V984" i="1"/>
  <c r="U984" i="1"/>
  <c r="T984" i="1"/>
  <c r="S984" i="1"/>
  <c r="R984" i="1"/>
  <c r="Q984" i="1"/>
  <c r="L984" i="1"/>
  <c r="I984" i="1"/>
  <c r="AF983" i="1"/>
  <c r="AE983" i="1"/>
  <c r="AG983" i="1" s="1"/>
  <c r="X983" i="1"/>
  <c r="Z983" i="1" s="1"/>
  <c r="AA1230" i="1" s="1"/>
  <c r="W983" i="1"/>
  <c r="Y1230" i="1" s="1"/>
  <c r="AB1230" i="1" s="1"/>
  <c r="U983" i="1"/>
  <c r="T983" i="1"/>
  <c r="S983" i="1"/>
  <c r="V983" i="1" s="1"/>
  <c r="R983" i="1"/>
  <c r="Q983" i="1"/>
  <c r="L983" i="1"/>
  <c r="I983" i="1"/>
  <c r="AF982" i="1"/>
  <c r="AE982" i="1"/>
  <c r="AG982" i="1" s="1"/>
  <c r="X982" i="1"/>
  <c r="W982" i="1"/>
  <c r="Y1121" i="1" s="1"/>
  <c r="AB1121" i="1" s="1"/>
  <c r="U982" i="1"/>
  <c r="T982" i="1"/>
  <c r="S982" i="1"/>
  <c r="V982" i="1" s="1"/>
  <c r="R982" i="1"/>
  <c r="Q982" i="1"/>
  <c r="L982" i="1"/>
  <c r="I982" i="1"/>
  <c r="AF981" i="1"/>
  <c r="AE981" i="1"/>
  <c r="AG981" i="1" s="1"/>
  <c r="X981" i="1"/>
  <c r="W981" i="1"/>
  <c r="Z981" i="1" s="1"/>
  <c r="U981" i="1"/>
  <c r="T981" i="1"/>
  <c r="S981" i="1"/>
  <c r="R981" i="1"/>
  <c r="Q981" i="1"/>
  <c r="L981" i="1"/>
  <c r="I981" i="1"/>
  <c r="AF980" i="1"/>
  <c r="AE980" i="1"/>
  <c r="AG980" i="1" s="1"/>
  <c r="Z980" i="1"/>
  <c r="X980" i="1"/>
  <c r="W980" i="1"/>
  <c r="U980" i="1"/>
  <c r="T980" i="1"/>
  <c r="S980" i="1"/>
  <c r="V980" i="1" s="1"/>
  <c r="R980" i="1"/>
  <c r="Q980" i="1"/>
  <c r="L980" i="1"/>
  <c r="I980" i="1"/>
  <c r="AF979" i="1"/>
  <c r="AG979" i="1" s="1"/>
  <c r="AE979" i="1"/>
  <c r="AA979" i="1"/>
  <c r="Y979" i="1"/>
  <c r="AB979" i="1" s="1"/>
  <c r="X979" i="1"/>
  <c r="W979" i="1"/>
  <c r="Z979" i="1" s="1"/>
  <c r="U979" i="1"/>
  <c r="T979" i="1"/>
  <c r="V979" i="1" s="1"/>
  <c r="S979" i="1"/>
  <c r="R979" i="1"/>
  <c r="Q979" i="1"/>
  <c r="L979" i="1"/>
  <c r="I979" i="1"/>
  <c r="AF978" i="1"/>
  <c r="AG978" i="1" s="1"/>
  <c r="AE978" i="1"/>
  <c r="X978" i="1"/>
  <c r="W978" i="1"/>
  <c r="Z978" i="1" s="1"/>
  <c r="U978" i="1"/>
  <c r="T978" i="1"/>
  <c r="V978" i="1" s="1"/>
  <c r="S978" i="1"/>
  <c r="R978" i="1"/>
  <c r="Q978" i="1"/>
  <c r="L978" i="1"/>
  <c r="I978" i="1"/>
  <c r="AF977" i="1"/>
  <c r="AE977" i="1"/>
  <c r="AG977" i="1" s="1"/>
  <c r="X977" i="1"/>
  <c r="W977" i="1"/>
  <c r="V977" i="1"/>
  <c r="U977" i="1"/>
  <c r="T977" i="1"/>
  <c r="S977" i="1"/>
  <c r="R977" i="1"/>
  <c r="Q977" i="1"/>
  <c r="L977" i="1"/>
  <c r="I977" i="1"/>
  <c r="AF976" i="1"/>
  <c r="AE976" i="1"/>
  <c r="X976" i="1"/>
  <c r="W976" i="1"/>
  <c r="Z976" i="1" s="1"/>
  <c r="U976" i="1"/>
  <c r="T976" i="1"/>
  <c r="S976" i="1"/>
  <c r="V976" i="1" s="1"/>
  <c r="R976" i="1"/>
  <c r="Q976" i="1"/>
  <c r="L976" i="1"/>
  <c r="I976" i="1"/>
  <c r="AF975" i="1"/>
  <c r="AG975" i="1" s="1"/>
  <c r="AE975" i="1"/>
  <c r="X975" i="1"/>
  <c r="Z975" i="1" s="1"/>
  <c r="W975" i="1"/>
  <c r="U975" i="1"/>
  <c r="T975" i="1"/>
  <c r="V975" i="1" s="1"/>
  <c r="S975" i="1"/>
  <c r="R975" i="1"/>
  <c r="Q975" i="1"/>
  <c r="L975" i="1"/>
  <c r="I975" i="1"/>
  <c r="AF974" i="1"/>
  <c r="AE974" i="1"/>
  <c r="AG974" i="1" s="1"/>
  <c r="X974" i="1"/>
  <c r="W974" i="1"/>
  <c r="U974" i="1"/>
  <c r="T974" i="1"/>
  <c r="S974" i="1"/>
  <c r="V974" i="1" s="1"/>
  <c r="R974" i="1"/>
  <c r="Q974" i="1"/>
  <c r="L974" i="1"/>
  <c r="I974" i="1"/>
  <c r="AF973" i="1"/>
  <c r="AE973" i="1"/>
  <c r="Z973" i="1"/>
  <c r="X973" i="1"/>
  <c r="W973" i="1"/>
  <c r="U973" i="1"/>
  <c r="T973" i="1"/>
  <c r="S973" i="1"/>
  <c r="V973" i="1" s="1"/>
  <c r="R973" i="1"/>
  <c r="Q973" i="1"/>
  <c r="L973" i="1"/>
  <c r="I973" i="1"/>
  <c r="AG972" i="1"/>
  <c r="AF972" i="1"/>
  <c r="AE972" i="1"/>
  <c r="X972" i="1"/>
  <c r="W972" i="1"/>
  <c r="Z972" i="1" s="1"/>
  <c r="U972" i="1"/>
  <c r="V972" i="1" s="1"/>
  <c r="T972" i="1"/>
  <c r="S972" i="1"/>
  <c r="R972" i="1"/>
  <c r="Q972" i="1"/>
  <c r="L972" i="1"/>
  <c r="I972" i="1"/>
  <c r="AF971" i="1"/>
  <c r="AE971" i="1"/>
  <c r="AG971" i="1" s="1"/>
  <c r="X971" i="1"/>
  <c r="W971" i="1"/>
  <c r="Z971" i="1" s="1"/>
  <c r="V971" i="1"/>
  <c r="U971" i="1"/>
  <c r="T971" i="1"/>
  <c r="S971" i="1"/>
  <c r="R971" i="1"/>
  <c r="Q971" i="1"/>
  <c r="L971" i="1"/>
  <c r="I971" i="1"/>
  <c r="AF970" i="1"/>
  <c r="AE970" i="1"/>
  <c r="AG970" i="1" s="1"/>
  <c r="X970" i="1"/>
  <c r="Z970" i="1" s="1"/>
  <c r="W970" i="1"/>
  <c r="U970" i="1"/>
  <c r="T970" i="1"/>
  <c r="S970" i="1"/>
  <c r="R970" i="1"/>
  <c r="Q970" i="1"/>
  <c r="L970" i="1"/>
  <c r="I970" i="1"/>
  <c r="AF969" i="1"/>
  <c r="AE969" i="1"/>
  <c r="AG969" i="1" s="1"/>
  <c r="AA969" i="1"/>
  <c r="Y969" i="1"/>
  <c r="AB969" i="1" s="1"/>
  <c r="X969" i="1"/>
  <c r="W969" i="1"/>
  <c r="Z969" i="1" s="1"/>
  <c r="V969" i="1"/>
  <c r="U969" i="1"/>
  <c r="T969" i="1"/>
  <c r="S969" i="1"/>
  <c r="R969" i="1"/>
  <c r="Q969" i="1"/>
  <c r="L969" i="1"/>
  <c r="I969" i="1"/>
  <c r="AF968" i="1"/>
  <c r="AE968" i="1"/>
  <c r="AG968" i="1" s="1"/>
  <c r="Z968" i="1"/>
  <c r="X968" i="1"/>
  <c r="W968" i="1"/>
  <c r="V968" i="1"/>
  <c r="U968" i="1"/>
  <c r="T968" i="1"/>
  <c r="S968" i="1"/>
  <c r="R968" i="1"/>
  <c r="Q968" i="1"/>
  <c r="L968" i="1"/>
  <c r="I968" i="1"/>
  <c r="AF967" i="1"/>
  <c r="AG967" i="1" s="1"/>
  <c r="AE967" i="1"/>
  <c r="X967" i="1"/>
  <c r="Z967" i="1" s="1"/>
  <c r="W967" i="1"/>
  <c r="U967" i="1"/>
  <c r="T967" i="1"/>
  <c r="V967" i="1" s="1"/>
  <c r="S967" i="1"/>
  <c r="R967" i="1"/>
  <c r="Q967" i="1"/>
  <c r="L967" i="1"/>
  <c r="I967" i="1"/>
  <c r="AF966" i="1"/>
  <c r="AE966" i="1"/>
  <c r="AG966" i="1" s="1"/>
  <c r="X966" i="1"/>
  <c r="W966" i="1"/>
  <c r="Z966" i="1" s="1"/>
  <c r="U966" i="1"/>
  <c r="T966" i="1"/>
  <c r="S966" i="1"/>
  <c r="V966" i="1" s="1"/>
  <c r="R966" i="1"/>
  <c r="Q966" i="1"/>
  <c r="L966" i="1"/>
  <c r="I966" i="1"/>
  <c r="AF965" i="1"/>
  <c r="AE965" i="1"/>
  <c r="AG965" i="1" s="1"/>
  <c r="X965" i="1"/>
  <c r="Z965" i="1" s="1"/>
  <c r="W965" i="1"/>
  <c r="U965" i="1"/>
  <c r="T965" i="1"/>
  <c r="S965" i="1"/>
  <c r="V965" i="1" s="1"/>
  <c r="R965" i="1"/>
  <c r="Q965" i="1"/>
  <c r="L965" i="1"/>
  <c r="I965" i="1"/>
  <c r="AF964" i="1"/>
  <c r="AE964" i="1"/>
  <c r="AG964" i="1" s="1"/>
  <c r="Z964" i="1"/>
  <c r="X964" i="1"/>
  <c r="W964" i="1"/>
  <c r="U964" i="1"/>
  <c r="T964" i="1"/>
  <c r="S964" i="1"/>
  <c r="V964" i="1" s="1"/>
  <c r="R964" i="1"/>
  <c r="Q964" i="1"/>
  <c r="L964" i="1"/>
  <c r="I964" i="1"/>
  <c r="AG963" i="1"/>
  <c r="AF963" i="1"/>
  <c r="AE963" i="1"/>
  <c r="Z963" i="1"/>
  <c r="X963" i="1"/>
  <c r="W963" i="1"/>
  <c r="U963" i="1"/>
  <c r="T963" i="1"/>
  <c r="S963" i="1"/>
  <c r="V963" i="1" s="1"/>
  <c r="R963" i="1"/>
  <c r="Q963" i="1"/>
  <c r="L963" i="1"/>
  <c r="I963" i="1"/>
  <c r="AG962" i="1"/>
  <c r="AF962" i="1"/>
  <c r="AE962" i="1"/>
  <c r="Z962" i="1"/>
  <c r="X962" i="1"/>
  <c r="W962" i="1"/>
  <c r="U962" i="1"/>
  <c r="T962" i="1"/>
  <c r="S962" i="1"/>
  <c r="V962" i="1" s="1"/>
  <c r="R962" i="1"/>
  <c r="Q962" i="1"/>
  <c r="L962" i="1"/>
  <c r="I962" i="1"/>
  <c r="AG961" i="1"/>
  <c r="AF961" i="1"/>
  <c r="AE961" i="1"/>
  <c r="AB961" i="1"/>
  <c r="AA961" i="1"/>
  <c r="Y961" i="1"/>
  <c r="X961" i="1"/>
  <c r="W961" i="1"/>
  <c r="Z961" i="1" s="1"/>
  <c r="U961" i="1"/>
  <c r="T961" i="1"/>
  <c r="S961" i="1"/>
  <c r="V961" i="1" s="1"/>
  <c r="R961" i="1"/>
  <c r="Q961" i="1"/>
  <c r="L961" i="1"/>
  <c r="I961" i="1"/>
  <c r="AF960" i="1"/>
  <c r="AE960" i="1"/>
  <c r="AG960" i="1" s="1"/>
  <c r="X960" i="1"/>
  <c r="W960" i="1"/>
  <c r="Z960" i="1" s="1"/>
  <c r="U960" i="1"/>
  <c r="T960" i="1"/>
  <c r="S960" i="1"/>
  <c r="V960" i="1" s="1"/>
  <c r="R960" i="1"/>
  <c r="Q960" i="1"/>
  <c r="L960" i="1"/>
  <c r="I960" i="1"/>
  <c r="AG959" i="1"/>
  <c r="AF959" i="1"/>
  <c r="AE959" i="1"/>
  <c r="AA959" i="1"/>
  <c r="Y959" i="1"/>
  <c r="AB959" i="1" s="1"/>
  <c r="AC959" i="1" s="1"/>
  <c r="X959" i="1"/>
  <c r="W959" i="1"/>
  <c r="Z959" i="1" s="1"/>
  <c r="U959" i="1"/>
  <c r="T959" i="1"/>
  <c r="S959" i="1"/>
  <c r="V959" i="1" s="1"/>
  <c r="R959" i="1"/>
  <c r="Q959" i="1"/>
  <c r="L959" i="1"/>
  <c r="I959" i="1"/>
  <c r="AF958" i="1"/>
  <c r="AG958" i="1" s="1"/>
  <c r="AE958" i="1"/>
  <c r="X958" i="1"/>
  <c r="W958" i="1"/>
  <c r="Z958" i="1" s="1"/>
  <c r="U958" i="1"/>
  <c r="T958" i="1"/>
  <c r="V958" i="1" s="1"/>
  <c r="S958" i="1"/>
  <c r="R958" i="1"/>
  <c r="Q958" i="1"/>
  <c r="L958" i="1"/>
  <c r="I958" i="1"/>
  <c r="AF957" i="1"/>
  <c r="AG957" i="1" s="1"/>
  <c r="AE957" i="1"/>
  <c r="X957" i="1"/>
  <c r="W957" i="1"/>
  <c r="Z957" i="1" s="1"/>
  <c r="U957" i="1"/>
  <c r="T957" i="1"/>
  <c r="V957" i="1" s="1"/>
  <c r="S957" i="1"/>
  <c r="R957" i="1"/>
  <c r="Q957" i="1"/>
  <c r="L957" i="1"/>
  <c r="I957" i="1"/>
  <c r="AF956" i="1"/>
  <c r="AG956" i="1" s="1"/>
  <c r="AE956" i="1"/>
  <c r="X956" i="1"/>
  <c r="W956" i="1"/>
  <c r="Z956" i="1" s="1"/>
  <c r="V956" i="1"/>
  <c r="U956" i="1"/>
  <c r="T956" i="1"/>
  <c r="S956" i="1"/>
  <c r="R956" i="1"/>
  <c r="Q956" i="1"/>
  <c r="L956" i="1"/>
  <c r="I956" i="1"/>
  <c r="AF955" i="1"/>
  <c r="AE955" i="1"/>
  <c r="AG955" i="1" s="1"/>
  <c r="X955" i="1"/>
  <c r="W955" i="1"/>
  <c r="Z955" i="1" s="1"/>
  <c r="V955" i="1"/>
  <c r="U955" i="1"/>
  <c r="T955" i="1"/>
  <c r="S955" i="1"/>
  <c r="R955" i="1"/>
  <c r="Q955" i="1"/>
  <c r="L955" i="1"/>
  <c r="I955" i="1"/>
  <c r="AF954" i="1"/>
  <c r="AE954" i="1"/>
  <c r="AG954" i="1" s="1"/>
  <c r="X954" i="1"/>
  <c r="Z954" i="1" s="1"/>
  <c r="AA1111" i="1" s="1"/>
  <c r="W954" i="1"/>
  <c r="Y1111" i="1" s="1"/>
  <c r="AB1111" i="1" s="1"/>
  <c r="V954" i="1"/>
  <c r="U954" i="1"/>
  <c r="T954" i="1"/>
  <c r="S954" i="1"/>
  <c r="R954" i="1"/>
  <c r="Q954" i="1"/>
  <c r="L954" i="1"/>
  <c r="I954" i="1"/>
  <c r="AF953" i="1"/>
  <c r="AE953" i="1"/>
  <c r="AG953" i="1" s="1"/>
  <c r="X953" i="1"/>
  <c r="Z953" i="1" s="1"/>
  <c r="AA996" i="1" s="1"/>
  <c r="W953" i="1"/>
  <c r="Y996" i="1" s="1"/>
  <c r="AB996" i="1" s="1"/>
  <c r="U953" i="1"/>
  <c r="T953" i="1"/>
  <c r="S953" i="1"/>
  <c r="V953" i="1" s="1"/>
  <c r="R953" i="1"/>
  <c r="Q953" i="1"/>
  <c r="L953" i="1"/>
  <c r="I953" i="1"/>
  <c r="AF952" i="1"/>
  <c r="AE952" i="1"/>
  <c r="AG952" i="1" s="1"/>
  <c r="Z952" i="1"/>
  <c r="X952" i="1"/>
  <c r="W952" i="1"/>
  <c r="U952" i="1"/>
  <c r="T952" i="1"/>
  <c r="S952" i="1"/>
  <c r="V952" i="1" s="1"/>
  <c r="R952" i="1"/>
  <c r="Q952" i="1"/>
  <c r="L952" i="1"/>
  <c r="I952" i="1"/>
  <c r="AG951" i="1"/>
  <c r="AF951" i="1"/>
  <c r="AE951" i="1"/>
  <c r="Z951" i="1"/>
  <c r="AA1115" i="1" s="1"/>
  <c r="X951" i="1"/>
  <c r="W951" i="1"/>
  <c r="Y1115" i="1" s="1"/>
  <c r="AB1115" i="1" s="1"/>
  <c r="U951" i="1"/>
  <c r="T951" i="1"/>
  <c r="S951" i="1"/>
  <c r="V951" i="1" s="1"/>
  <c r="R951" i="1"/>
  <c r="Q951" i="1"/>
  <c r="L951" i="1"/>
  <c r="I951" i="1"/>
  <c r="AG950" i="1"/>
  <c r="AF950" i="1"/>
  <c r="AE950" i="1"/>
  <c r="Z950" i="1"/>
  <c r="AA1114" i="1" s="1"/>
  <c r="X950" i="1"/>
  <c r="W950" i="1"/>
  <c r="Y1114" i="1" s="1"/>
  <c r="AB1114" i="1" s="1"/>
  <c r="U950" i="1"/>
  <c r="T950" i="1"/>
  <c r="S950" i="1"/>
  <c r="V950" i="1" s="1"/>
  <c r="R950" i="1"/>
  <c r="Q950" i="1"/>
  <c r="L950" i="1"/>
  <c r="I950" i="1"/>
  <c r="AG949" i="1"/>
  <c r="AF949" i="1"/>
  <c r="AE949" i="1"/>
  <c r="X949" i="1"/>
  <c r="W949" i="1"/>
  <c r="Z949" i="1" s="1"/>
  <c r="U949" i="1"/>
  <c r="T949" i="1"/>
  <c r="S949" i="1"/>
  <c r="V949" i="1" s="1"/>
  <c r="R949" i="1"/>
  <c r="Q949" i="1"/>
  <c r="L949" i="1"/>
  <c r="I949" i="1"/>
  <c r="AF948" i="1"/>
  <c r="AE948" i="1"/>
  <c r="AG948" i="1" s="1"/>
  <c r="X948" i="1"/>
  <c r="W948" i="1"/>
  <c r="Z948" i="1" s="1"/>
  <c r="U948" i="1"/>
  <c r="T948" i="1"/>
  <c r="S948" i="1"/>
  <c r="V948" i="1" s="1"/>
  <c r="R948" i="1"/>
  <c r="Q948" i="1"/>
  <c r="L948" i="1"/>
  <c r="I948" i="1"/>
  <c r="AG947" i="1"/>
  <c r="AF947" i="1"/>
  <c r="AE947" i="1"/>
  <c r="X947" i="1"/>
  <c r="W947" i="1"/>
  <c r="Z947" i="1" s="1"/>
  <c r="U947" i="1"/>
  <c r="T947" i="1"/>
  <c r="S947" i="1"/>
  <c r="V947" i="1" s="1"/>
  <c r="R947" i="1"/>
  <c r="Q947" i="1"/>
  <c r="L947" i="1"/>
  <c r="I947" i="1"/>
  <c r="AF946" i="1"/>
  <c r="AG946" i="1" s="1"/>
  <c r="AE946" i="1"/>
  <c r="AA946" i="1"/>
  <c r="Y946" i="1"/>
  <c r="AB946" i="1" s="1"/>
  <c r="X946" i="1"/>
  <c r="W946" i="1"/>
  <c r="Y1247" i="1" s="1"/>
  <c r="AB1247" i="1" s="1"/>
  <c r="U946" i="1"/>
  <c r="T946" i="1"/>
  <c r="V946" i="1" s="1"/>
  <c r="S946" i="1"/>
  <c r="R946" i="1"/>
  <c r="Q946" i="1"/>
  <c r="L946" i="1"/>
  <c r="I946" i="1"/>
  <c r="AF945" i="1"/>
  <c r="AG945" i="1" s="1"/>
  <c r="AE945" i="1"/>
  <c r="AA945" i="1"/>
  <c r="Y945" i="1"/>
  <c r="AB945" i="1" s="1"/>
  <c r="X945" i="1"/>
  <c r="W945" i="1"/>
  <c r="Y1007" i="1" s="1"/>
  <c r="AB1007" i="1" s="1"/>
  <c r="U945" i="1"/>
  <c r="T945" i="1"/>
  <c r="V945" i="1" s="1"/>
  <c r="S945" i="1"/>
  <c r="R945" i="1"/>
  <c r="Q945" i="1"/>
  <c r="L945" i="1"/>
  <c r="I945" i="1"/>
  <c r="AF944" i="1"/>
  <c r="AG944" i="1" s="1"/>
  <c r="AE944" i="1"/>
  <c r="X944" i="1"/>
  <c r="W944" i="1"/>
  <c r="Y1194" i="1" s="1"/>
  <c r="AB1194" i="1" s="1"/>
  <c r="V944" i="1"/>
  <c r="U944" i="1"/>
  <c r="T944" i="1"/>
  <c r="S944" i="1"/>
  <c r="R944" i="1"/>
  <c r="Q944" i="1"/>
  <c r="L944" i="1"/>
  <c r="I944" i="1"/>
  <c r="AF943" i="1"/>
  <c r="AE943" i="1"/>
  <c r="AG943" i="1" s="1"/>
  <c r="X943" i="1"/>
  <c r="W943" i="1"/>
  <c r="Y1138" i="1" s="1"/>
  <c r="AB1138" i="1" s="1"/>
  <c r="V943" i="1"/>
  <c r="U943" i="1"/>
  <c r="T943" i="1"/>
  <c r="S943" i="1"/>
  <c r="R943" i="1"/>
  <c r="Q943" i="1"/>
  <c r="L943" i="1"/>
  <c r="I943" i="1"/>
  <c r="AF942" i="1"/>
  <c r="AE942" i="1"/>
  <c r="AG942" i="1" s="1"/>
  <c r="X942" i="1"/>
  <c r="Z942" i="1" s="1"/>
  <c r="AA1141" i="1" s="1"/>
  <c r="W942" i="1"/>
  <c r="Y1141" i="1" s="1"/>
  <c r="AB1141" i="1" s="1"/>
  <c r="V942" i="1"/>
  <c r="U942" i="1"/>
  <c r="T942" i="1"/>
  <c r="S942" i="1"/>
  <c r="R942" i="1"/>
  <c r="Q942" i="1"/>
  <c r="L942" i="1"/>
  <c r="I942" i="1"/>
  <c r="AF941" i="1"/>
  <c r="AE941" i="1"/>
  <c r="AG941" i="1" s="1"/>
  <c r="X941" i="1"/>
  <c r="Z941" i="1" s="1"/>
  <c r="AA1137" i="1" s="1"/>
  <c r="W941" i="1"/>
  <c r="Y1137" i="1" s="1"/>
  <c r="AB1137" i="1" s="1"/>
  <c r="U941" i="1"/>
  <c r="T941" i="1"/>
  <c r="S941" i="1"/>
  <c r="V941" i="1" s="1"/>
  <c r="R941" i="1"/>
  <c r="Q941" i="1"/>
  <c r="L941" i="1"/>
  <c r="I941" i="1"/>
  <c r="AF940" i="1"/>
  <c r="AE940" i="1"/>
  <c r="AG940" i="1" s="1"/>
  <c r="Z940" i="1"/>
  <c r="X940" i="1"/>
  <c r="W940" i="1"/>
  <c r="U940" i="1"/>
  <c r="T940" i="1"/>
  <c r="S940" i="1"/>
  <c r="V940" i="1" s="1"/>
  <c r="R940" i="1"/>
  <c r="Q940" i="1"/>
  <c r="L940" i="1"/>
  <c r="I940" i="1"/>
  <c r="AG939" i="1"/>
  <c r="AF939" i="1"/>
  <c r="AE939" i="1"/>
  <c r="Z939" i="1"/>
  <c r="AA914" i="1" s="1"/>
  <c r="X939" i="1"/>
  <c r="W939" i="1"/>
  <c r="Y914" i="1" s="1"/>
  <c r="U939" i="1"/>
  <c r="T939" i="1"/>
  <c r="S939" i="1"/>
  <c r="R939" i="1"/>
  <c r="Q939" i="1"/>
  <c r="L939" i="1"/>
  <c r="I939" i="1"/>
  <c r="AG938" i="1"/>
  <c r="AF938" i="1"/>
  <c r="AE938" i="1"/>
  <c r="Z938" i="1"/>
  <c r="AA1234" i="1" s="1"/>
  <c r="X938" i="1"/>
  <c r="W938" i="1"/>
  <c r="Y1234" i="1" s="1"/>
  <c r="AB1234" i="1" s="1"/>
  <c r="U938" i="1"/>
  <c r="T938" i="1"/>
  <c r="S938" i="1"/>
  <c r="V938" i="1" s="1"/>
  <c r="R938" i="1"/>
  <c r="Q938" i="1"/>
  <c r="L938" i="1"/>
  <c r="I938" i="1"/>
  <c r="AG937" i="1"/>
  <c r="AF937" i="1"/>
  <c r="AE937" i="1"/>
  <c r="X937" i="1"/>
  <c r="W937" i="1"/>
  <c r="Z937" i="1" s="1"/>
  <c r="U937" i="1"/>
  <c r="T937" i="1"/>
  <c r="S937" i="1"/>
  <c r="V937" i="1" s="1"/>
  <c r="R937" i="1"/>
  <c r="Q937" i="1"/>
  <c r="L937" i="1"/>
  <c r="I937" i="1"/>
  <c r="AF936" i="1"/>
  <c r="AE936" i="1"/>
  <c r="AG936" i="1" s="1"/>
  <c r="X936" i="1"/>
  <c r="W936" i="1"/>
  <c r="Z936" i="1" s="1"/>
  <c r="U936" i="1"/>
  <c r="T936" i="1"/>
  <c r="S936" i="1"/>
  <c r="V936" i="1" s="1"/>
  <c r="R936" i="1"/>
  <c r="Q936" i="1"/>
  <c r="L936" i="1"/>
  <c r="I936" i="1"/>
  <c r="AG935" i="1"/>
  <c r="AF935" i="1"/>
  <c r="AE935" i="1"/>
  <c r="X935" i="1"/>
  <c r="W935" i="1"/>
  <c r="Z935" i="1" s="1"/>
  <c r="U935" i="1"/>
  <c r="T935" i="1"/>
  <c r="S935" i="1"/>
  <c r="V935" i="1" s="1"/>
  <c r="R935" i="1"/>
  <c r="Q935" i="1"/>
  <c r="L935" i="1"/>
  <c r="I935" i="1"/>
  <c r="AF934" i="1"/>
  <c r="AG934" i="1" s="1"/>
  <c r="AE934" i="1"/>
  <c r="X934" i="1"/>
  <c r="W934" i="1"/>
  <c r="Z934" i="1" s="1"/>
  <c r="U934" i="1"/>
  <c r="T934" i="1"/>
  <c r="V934" i="1" s="1"/>
  <c r="S934" i="1"/>
  <c r="R934" i="1"/>
  <c r="Q934" i="1"/>
  <c r="L934" i="1"/>
  <c r="I934" i="1"/>
  <c r="AF933" i="1"/>
  <c r="AG933" i="1" s="1"/>
  <c r="AE933" i="1"/>
  <c r="X933" i="1"/>
  <c r="W933" i="1"/>
  <c r="Z933" i="1" s="1"/>
  <c r="U933" i="1"/>
  <c r="T933" i="1"/>
  <c r="V933" i="1" s="1"/>
  <c r="S933" i="1"/>
  <c r="R933" i="1"/>
  <c r="Q933" i="1"/>
  <c r="L933" i="1"/>
  <c r="I933" i="1"/>
  <c r="AF932" i="1"/>
  <c r="AG932" i="1" s="1"/>
  <c r="AE932" i="1"/>
  <c r="AA932" i="1"/>
  <c r="Y932" i="1"/>
  <c r="AB932" i="1" s="1"/>
  <c r="X932" i="1"/>
  <c r="W932" i="1"/>
  <c r="Z932" i="1" s="1"/>
  <c r="V932" i="1"/>
  <c r="U932" i="1"/>
  <c r="T932" i="1"/>
  <c r="S932" i="1"/>
  <c r="R932" i="1"/>
  <c r="Q932" i="1"/>
  <c r="L932" i="1"/>
  <c r="I932" i="1"/>
  <c r="AF931" i="1"/>
  <c r="AE931" i="1"/>
  <c r="AG931" i="1" s="1"/>
  <c r="X931" i="1"/>
  <c r="W931" i="1"/>
  <c r="Z931" i="1" s="1"/>
  <c r="V931" i="1"/>
  <c r="U931" i="1"/>
  <c r="T931" i="1"/>
  <c r="S931" i="1"/>
  <c r="R931" i="1"/>
  <c r="Q931" i="1"/>
  <c r="L931" i="1"/>
  <c r="I931" i="1"/>
  <c r="AF930" i="1"/>
  <c r="AE930" i="1"/>
  <c r="AG930" i="1" s="1"/>
  <c r="X930" i="1"/>
  <c r="Z930" i="1" s="1"/>
  <c r="W930" i="1"/>
  <c r="V930" i="1"/>
  <c r="U930" i="1"/>
  <c r="T930" i="1"/>
  <c r="S930" i="1"/>
  <c r="R930" i="1"/>
  <c r="Q930" i="1"/>
  <c r="L930" i="1"/>
  <c r="I930" i="1"/>
  <c r="AF929" i="1"/>
  <c r="AE929" i="1"/>
  <c r="AG929" i="1" s="1"/>
  <c r="X929" i="1"/>
  <c r="Z929" i="1" s="1"/>
  <c r="AA1045" i="1" s="1"/>
  <c r="W929" i="1"/>
  <c r="Y1045" i="1" s="1"/>
  <c r="AB1045" i="1" s="1"/>
  <c r="U929" i="1"/>
  <c r="T929" i="1"/>
  <c r="S929" i="1"/>
  <c r="V929" i="1" s="1"/>
  <c r="R929" i="1"/>
  <c r="Q929" i="1"/>
  <c r="L929" i="1"/>
  <c r="I929" i="1"/>
  <c r="AF928" i="1"/>
  <c r="AE928" i="1"/>
  <c r="AG928" i="1" s="1"/>
  <c r="Z928" i="1"/>
  <c r="X928" i="1"/>
  <c r="W928" i="1"/>
  <c r="U928" i="1"/>
  <c r="T928" i="1"/>
  <c r="S928" i="1"/>
  <c r="V928" i="1" s="1"/>
  <c r="R928" i="1"/>
  <c r="Q928" i="1"/>
  <c r="L928" i="1"/>
  <c r="I928" i="1"/>
  <c r="AG927" i="1"/>
  <c r="AF927" i="1"/>
  <c r="AE927" i="1"/>
  <c r="Z927" i="1"/>
  <c r="X927" i="1"/>
  <c r="W927" i="1"/>
  <c r="U927" i="1"/>
  <c r="T927" i="1"/>
  <c r="S927" i="1"/>
  <c r="R927" i="1"/>
  <c r="Q927" i="1"/>
  <c r="L927" i="1"/>
  <c r="I927" i="1"/>
  <c r="AG926" i="1"/>
  <c r="AF926" i="1"/>
  <c r="AE926" i="1"/>
  <c r="Z926" i="1"/>
  <c r="X926" i="1"/>
  <c r="W926" i="1"/>
  <c r="U926" i="1"/>
  <c r="T926" i="1"/>
  <c r="S926" i="1"/>
  <c r="R926" i="1"/>
  <c r="Q926" i="1"/>
  <c r="L926" i="1"/>
  <c r="I926" i="1"/>
  <c r="AG925" i="1"/>
  <c r="AF925" i="1"/>
  <c r="AE925" i="1"/>
  <c r="X925" i="1"/>
  <c r="W925" i="1"/>
  <c r="Z925" i="1" s="1"/>
  <c r="U925" i="1"/>
  <c r="T925" i="1"/>
  <c r="S925" i="1"/>
  <c r="V925" i="1" s="1"/>
  <c r="R925" i="1"/>
  <c r="Q925" i="1"/>
  <c r="L925" i="1"/>
  <c r="I925" i="1"/>
  <c r="AF924" i="1"/>
  <c r="AE924" i="1"/>
  <c r="AG924" i="1" s="1"/>
  <c r="X924" i="1"/>
  <c r="W924" i="1"/>
  <c r="U924" i="1"/>
  <c r="T924" i="1"/>
  <c r="S924" i="1"/>
  <c r="V924" i="1" s="1"/>
  <c r="R924" i="1"/>
  <c r="Q924" i="1"/>
  <c r="L924" i="1"/>
  <c r="I924" i="1"/>
  <c r="AG923" i="1"/>
  <c r="AF923" i="1"/>
  <c r="AE923" i="1"/>
  <c r="X923" i="1"/>
  <c r="W923" i="1"/>
  <c r="Y1198" i="1" s="1"/>
  <c r="AB1198" i="1" s="1"/>
  <c r="U923" i="1"/>
  <c r="T923" i="1"/>
  <c r="S923" i="1"/>
  <c r="V923" i="1" s="1"/>
  <c r="R923" i="1"/>
  <c r="Q923" i="1"/>
  <c r="L923" i="1"/>
  <c r="I923" i="1"/>
  <c r="AF922" i="1"/>
  <c r="AG922" i="1" s="1"/>
  <c r="AE922" i="1"/>
  <c r="X922" i="1"/>
  <c r="W922" i="1"/>
  <c r="Y1074" i="1" s="1"/>
  <c r="AB1074" i="1" s="1"/>
  <c r="U922" i="1"/>
  <c r="T922" i="1"/>
  <c r="V922" i="1" s="1"/>
  <c r="S922" i="1"/>
  <c r="R922" i="1"/>
  <c r="Q922" i="1"/>
  <c r="L922" i="1"/>
  <c r="I922" i="1"/>
  <c r="AF921" i="1"/>
  <c r="AG921" i="1" s="1"/>
  <c r="AE921" i="1"/>
  <c r="X921" i="1"/>
  <c r="W921" i="1"/>
  <c r="Z921" i="1" s="1"/>
  <c r="U921" i="1"/>
  <c r="T921" i="1"/>
  <c r="V921" i="1" s="1"/>
  <c r="S921" i="1"/>
  <c r="R921" i="1"/>
  <c r="Q921" i="1"/>
  <c r="L921" i="1"/>
  <c r="I921" i="1"/>
  <c r="AF920" i="1"/>
  <c r="AG920" i="1" s="1"/>
  <c r="AE920" i="1"/>
  <c r="AA920" i="1"/>
  <c r="Y920" i="1"/>
  <c r="AB920" i="1" s="1"/>
  <c r="X920" i="1"/>
  <c r="W920" i="1"/>
  <c r="Z920" i="1" s="1"/>
  <c r="V920" i="1"/>
  <c r="U920" i="1"/>
  <c r="T920" i="1"/>
  <c r="S920" i="1"/>
  <c r="R920" i="1"/>
  <c r="Q920" i="1"/>
  <c r="L920" i="1"/>
  <c r="I920" i="1"/>
  <c r="AF919" i="1"/>
  <c r="AE919" i="1"/>
  <c r="AG919" i="1" s="1"/>
  <c r="X919" i="1"/>
  <c r="W919" i="1"/>
  <c r="Z919" i="1" s="1"/>
  <c r="V919" i="1"/>
  <c r="U919" i="1"/>
  <c r="T919" i="1"/>
  <c r="S919" i="1"/>
  <c r="R919" i="1"/>
  <c r="Q919" i="1"/>
  <c r="L919" i="1"/>
  <c r="I919" i="1"/>
  <c r="AF918" i="1"/>
  <c r="AE918" i="1"/>
  <c r="AG918" i="1" s="1"/>
  <c r="X918" i="1"/>
  <c r="Z918" i="1" s="1"/>
  <c r="W918" i="1"/>
  <c r="V918" i="1"/>
  <c r="U918" i="1"/>
  <c r="T918" i="1"/>
  <c r="S918" i="1"/>
  <c r="R918" i="1"/>
  <c r="Q918" i="1"/>
  <c r="L918" i="1"/>
  <c r="I918" i="1"/>
  <c r="AF917" i="1"/>
  <c r="AE917" i="1"/>
  <c r="AG917" i="1" s="1"/>
  <c r="X917" i="1"/>
  <c r="Z917" i="1" s="1"/>
  <c r="W917" i="1"/>
  <c r="U917" i="1"/>
  <c r="T917" i="1"/>
  <c r="S917" i="1"/>
  <c r="V917" i="1" s="1"/>
  <c r="R917" i="1"/>
  <c r="Q917" i="1"/>
  <c r="L917" i="1"/>
  <c r="I917" i="1"/>
  <c r="AF916" i="1"/>
  <c r="AE916" i="1"/>
  <c r="AG916" i="1" s="1"/>
  <c r="X916" i="1"/>
  <c r="Z916" i="1" s="1"/>
  <c r="W916" i="1"/>
  <c r="U916" i="1"/>
  <c r="T916" i="1"/>
  <c r="S916" i="1"/>
  <c r="V916" i="1" s="1"/>
  <c r="R916" i="1"/>
  <c r="Q916" i="1"/>
  <c r="L916" i="1"/>
  <c r="I916" i="1"/>
  <c r="AG915" i="1"/>
  <c r="AF915" i="1"/>
  <c r="AE915" i="1"/>
  <c r="Z915" i="1"/>
  <c r="X915" i="1"/>
  <c r="W915" i="1"/>
  <c r="U915" i="1"/>
  <c r="T915" i="1"/>
  <c r="S915" i="1"/>
  <c r="R915" i="1"/>
  <c r="Q915" i="1"/>
  <c r="L915" i="1"/>
  <c r="I915" i="1"/>
  <c r="AG914" i="1"/>
  <c r="AF914" i="1"/>
  <c r="AE914" i="1"/>
  <c r="AB914" i="1"/>
  <c r="Z914" i="1"/>
  <c r="AA1076" i="1" s="1"/>
  <c r="X914" i="1"/>
  <c r="W914" i="1"/>
  <c r="Y1076" i="1" s="1"/>
  <c r="AB1076" i="1" s="1"/>
  <c r="U914" i="1"/>
  <c r="T914" i="1"/>
  <c r="S914" i="1"/>
  <c r="V914" i="1" s="1"/>
  <c r="R914" i="1"/>
  <c r="Q914" i="1"/>
  <c r="L914" i="1"/>
  <c r="I914" i="1"/>
  <c r="AG913" i="1"/>
  <c r="AF913" i="1"/>
  <c r="AE913" i="1"/>
  <c r="AB913" i="1"/>
  <c r="AA913" i="1"/>
  <c r="Y913" i="1"/>
  <c r="X913" i="1"/>
  <c r="W913" i="1"/>
  <c r="U913" i="1"/>
  <c r="T913" i="1"/>
  <c r="S913" i="1"/>
  <c r="R913" i="1"/>
  <c r="Q913" i="1"/>
  <c r="L913" i="1"/>
  <c r="I913" i="1"/>
  <c r="AF912" i="1"/>
  <c r="AE912" i="1"/>
  <c r="AG912" i="1" s="1"/>
  <c r="AB912" i="1"/>
  <c r="AA912" i="1"/>
  <c r="Y912" i="1"/>
  <c r="X912" i="1"/>
  <c r="W912" i="1"/>
  <c r="U912" i="1"/>
  <c r="T912" i="1"/>
  <c r="S912" i="1"/>
  <c r="V912" i="1" s="1"/>
  <c r="R912" i="1"/>
  <c r="Q912" i="1"/>
  <c r="L912" i="1"/>
  <c r="I912" i="1"/>
  <c r="AF911" i="1"/>
  <c r="AG911" i="1" s="1"/>
  <c r="AE911" i="1"/>
  <c r="X911" i="1"/>
  <c r="W911" i="1"/>
  <c r="Z911" i="1" s="1"/>
  <c r="AA910" i="1" s="1"/>
  <c r="U911" i="1"/>
  <c r="T911" i="1"/>
  <c r="S911" i="1"/>
  <c r="V911" i="1" s="1"/>
  <c r="R911" i="1"/>
  <c r="Q911" i="1"/>
  <c r="L911" i="1"/>
  <c r="I911" i="1"/>
  <c r="AF910" i="1"/>
  <c r="AG910" i="1" s="1"/>
  <c r="AE910" i="1"/>
  <c r="X910" i="1"/>
  <c r="W910" i="1"/>
  <c r="Y1185" i="1" s="1"/>
  <c r="AB1185" i="1" s="1"/>
  <c r="U910" i="1"/>
  <c r="T910" i="1"/>
  <c r="V910" i="1" s="1"/>
  <c r="S910" i="1"/>
  <c r="R910" i="1"/>
  <c r="Q910" i="1"/>
  <c r="L910" i="1"/>
  <c r="I910" i="1"/>
  <c r="AF909" i="1"/>
  <c r="AG909" i="1" s="1"/>
  <c r="AE909" i="1"/>
  <c r="AA909" i="1"/>
  <c r="Y909" i="1"/>
  <c r="AB909" i="1" s="1"/>
  <c r="X909" i="1"/>
  <c r="W909" i="1"/>
  <c r="Y1183" i="1" s="1"/>
  <c r="AB1183" i="1" s="1"/>
  <c r="U909" i="1"/>
  <c r="T909" i="1"/>
  <c r="V909" i="1" s="1"/>
  <c r="S909" i="1"/>
  <c r="R909" i="1"/>
  <c r="Q909" i="1"/>
  <c r="L909" i="1"/>
  <c r="I909" i="1"/>
  <c r="AF908" i="1"/>
  <c r="AG908" i="1" s="1"/>
  <c r="AE908" i="1"/>
  <c r="X908" i="1"/>
  <c r="W908" i="1"/>
  <c r="Y936" i="1" s="1"/>
  <c r="AB936" i="1" s="1"/>
  <c r="V908" i="1"/>
  <c r="U908" i="1"/>
  <c r="T908" i="1"/>
  <c r="S908" i="1"/>
  <c r="R908" i="1"/>
  <c r="Q908" i="1"/>
  <c r="L908" i="1"/>
  <c r="I908" i="1"/>
  <c r="AF907" i="1"/>
  <c r="AE907" i="1"/>
  <c r="AG907" i="1" s="1"/>
  <c r="AC907" i="1"/>
  <c r="AA907" i="1"/>
  <c r="Y907" i="1"/>
  <c r="AB907" i="1" s="1"/>
  <c r="X907" i="1"/>
  <c r="W907" i="1"/>
  <c r="Z907" i="1" s="1"/>
  <c r="V907" i="1"/>
  <c r="U907" i="1"/>
  <c r="T907" i="1"/>
  <c r="S907" i="1"/>
  <c r="R907" i="1"/>
  <c r="Q907" i="1"/>
  <c r="L907" i="1"/>
  <c r="I907" i="1"/>
  <c r="AF906" i="1"/>
  <c r="AE906" i="1"/>
  <c r="AG906" i="1" s="1"/>
  <c r="X906" i="1"/>
  <c r="Z906" i="1" s="1"/>
  <c r="AA1134" i="1" s="1"/>
  <c r="W906" i="1"/>
  <c r="Y1134" i="1" s="1"/>
  <c r="AB1134" i="1" s="1"/>
  <c r="V906" i="1"/>
  <c r="U906" i="1"/>
  <c r="T906" i="1"/>
  <c r="S906" i="1"/>
  <c r="R906" i="1"/>
  <c r="Q906" i="1"/>
  <c r="L906" i="1"/>
  <c r="I906" i="1"/>
  <c r="AF905" i="1"/>
  <c r="AE905" i="1"/>
  <c r="AG905" i="1" s="1"/>
  <c r="X905" i="1"/>
  <c r="Z905" i="1" s="1"/>
  <c r="W905" i="1"/>
  <c r="U905" i="1"/>
  <c r="T905" i="1"/>
  <c r="S905" i="1"/>
  <c r="V905" i="1" s="1"/>
  <c r="R905" i="1"/>
  <c r="Q905" i="1"/>
  <c r="L905" i="1"/>
  <c r="I905" i="1"/>
  <c r="AF904" i="1"/>
  <c r="AE904" i="1"/>
  <c r="AG904" i="1" s="1"/>
  <c r="Z904" i="1"/>
  <c r="AA1257" i="1" s="1"/>
  <c r="X904" i="1"/>
  <c r="W904" i="1"/>
  <c r="Y1257" i="1" s="1"/>
  <c r="AB1257" i="1" s="1"/>
  <c r="U904" i="1"/>
  <c r="T904" i="1"/>
  <c r="S904" i="1"/>
  <c r="V904" i="1" s="1"/>
  <c r="R904" i="1"/>
  <c r="Q904" i="1"/>
  <c r="L904" i="1"/>
  <c r="I904" i="1"/>
  <c r="AG903" i="1"/>
  <c r="AF903" i="1"/>
  <c r="AE903" i="1"/>
  <c r="Z903" i="1"/>
  <c r="AA1072" i="1" s="1"/>
  <c r="X903" i="1"/>
  <c r="W903" i="1"/>
  <c r="Y1072" i="1" s="1"/>
  <c r="AB1072" i="1" s="1"/>
  <c r="U903" i="1"/>
  <c r="T903" i="1"/>
  <c r="S903" i="1"/>
  <c r="R903" i="1"/>
  <c r="Q903" i="1"/>
  <c r="L903" i="1"/>
  <c r="I903" i="1"/>
  <c r="AG902" i="1"/>
  <c r="AF902" i="1"/>
  <c r="AE902" i="1"/>
  <c r="Z902" i="1"/>
  <c r="AA1004" i="1" s="1"/>
  <c r="X902" i="1"/>
  <c r="W902" i="1"/>
  <c r="Y1004" i="1" s="1"/>
  <c r="AB1004" i="1" s="1"/>
  <c r="U902" i="1"/>
  <c r="T902" i="1"/>
  <c r="S902" i="1"/>
  <c r="V902" i="1" s="1"/>
  <c r="R902" i="1"/>
  <c r="Q902" i="1"/>
  <c r="L902" i="1"/>
  <c r="I902" i="1"/>
  <c r="AG901" i="1"/>
  <c r="AF901" i="1"/>
  <c r="AE901" i="1"/>
  <c r="X901" i="1"/>
  <c r="W901" i="1"/>
  <c r="U901" i="1"/>
  <c r="T901" i="1"/>
  <c r="S901" i="1"/>
  <c r="R901" i="1"/>
  <c r="Q901" i="1"/>
  <c r="L901" i="1"/>
  <c r="I901" i="1"/>
  <c r="AF900" i="1"/>
  <c r="AE900" i="1"/>
  <c r="AG900" i="1" s="1"/>
  <c r="Y900" i="1"/>
  <c r="AB900" i="1" s="1"/>
  <c r="X900" i="1"/>
  <c r="W900" i="1"/>
  <c r="Z900" i="1" s="1"/>
  <c r="U900" i="1"/>
  <c r="T900" i="1"/>
  <c r="S900" i="1"/>
  <c r="R900" i="1"/>
  <c r="Q900" i="1"/>
  <c r="L900" i="1"/>
  <c r="I900" i="1"/>
  <c r="AF899" i="1"/>
  <c r="AG899" i="1" s="1"/>
  <c r="AE899" i="1"/>
  <c r="X899" i="1"/>
  <c r="W899" i="1"/>
  <c r="Z899" i="1" s="1"/>
  <c r="U899" i="1"/>
  <c r="T899" i="1"/>
  <c r="S899" i="1"/>
  <c r="R899" i="1"/>
  <c r="Q899" i="1"/>
  <c r="L899" i="1"/>
  <c r="I899" i="1"/>
  <c r="AF898" i="1"/>
  <c r="AG898" i="1" s="1"/>
  <c r="AE898" i="1"/>
  <c r="X898" i="1"/>
  <c r="W898" i="1"/>
  <c r="Y1189" i="1" s="1"/>
  <c r="AB1189" i="1" s="1"/>
  <c r="V898" i="1"/>
  <c r="U898" i="1"/>
  <c r="T898" i="1"/>
  <c r="S898" i="1"/>
  <c r="R898" i="1"/>
  <c r="Q898" i="1"/>
  <c r="L898" i="1"/>
  <c r="I898" i="1"/>
  <c r="AF897" i="1"/>
  <c r="AG897" i="1" s="1"/>
  <c r="AE897" i="1"/>
  <c r="X897" i="1"/>
  <c r="W897" i="1"/>
  <c r="V897" i="1"/>
  <c r="U897" i="1"/>
  <c r="T897" i="1"/>
  <c r="S897" i="1"/>
  <c r="R897" i="1"/>
  <c r="Q897" i="1"/>
  <c r="L897" i="1"/>
  <c r="I897" i="1"/>
  <c r="AF896" i="1"/>
  <c r="AG896" i="1" s="1"/>
  <c r="AE896" i="1"/>
  <c r="AA896" i="1"/>
  <c r="Y896" i="1"/>
  <c r="AB896" i="1" s="1"/>
  <c r="X896" i="1"/>
  <c r="W896" i="1"/>
  <c r="U896" i="1"/>
  <c r="T896" i="1"/>
  <c r="V896" i="1" s="1"/>
  <c r="S896" i="1"/>
  <c r="R896" i="1"/>
  <c r="Q896" i="1"/>
  <c r="L896" i="1"/>
  <c r="I896" i="1"/>
  <c r="AF895" i="1"/>
  <c r="AE895" i="1"/>
  <c r="X895" i="1"/>
  <c r="W895" i="1"/>
  <c r="V895" i="1"/>
  <c r="U895" i="1"/>
  <c r="T895" i="1"/>
  <c r="S895" i="1"/>
  <c r="R895" i="1"/>
  <c r="Q895" i="1"/>
  <c r="L895" i="1"/>
  <c r="I895" i="1"/>
  <c r="AF894" i="1"/>
  <c r="AE894" i="1"/>
  <c r="Z894" i="1"/>
  <c r="AA1056" i="1" s="1"/>
  <c r="X894" i="1"/>
  <c r="W894" i="1"/>
  <c r="Y1056" i="1" s="1"/>
  <c r="AB1056" i="1" s="1"/>
  <c r="V894" i="1"/>
  <c r="U894" i="1"/>
  <c r="T894" i="1"/>
  <c r="S894" i="1"/>
  <c r="R894" i="1"/>
  <c r="Q894" i="1"/>
  <c r="L894" i="1"/>
  <c r="I894" i="1"/>
  <c r="AG893" i="1"/>
  <c r="AF893" i="1"/>
  <c r="AE893" i="1"/>
  <c r="AA893" i="1"/>
  <c r="Y893" i="1"/>
  <c r="AB893" i="1" s="1"/>
  <c r="X893" i="1"/>
  <c r="Z893" i="1" s="1"/>
  <c r="AA1054" i="1" s="1"/>
  <c r="W893" i="1"/>
  <c r="Y1054" i="1" s="1"/>
  <c r="AB1054" i="1" s="1"/>
  <c r="U893" i="1"/>
  <c r="T893" i="1"/>
  <c r="S893" i="1"/>
  <c r="R893" i="1"/>
  <c r="Q893" i="1"/>
  <c r="L893" i="1"/>
  <c r="I893" i="1"/>
  <c r="AF892" i="1"/>
  <c r="AE892" i="1"/>
  <c r="AG892" i="1" s="1"/>
  <c r="X892" i="1"/>
  <c r="Z892" i="1" s="1"/>
  <c r="AA985" i="1" s="1"/>
  <c r="W892" i="1"/>
  <c r="Y985" i="1" s="1"/>
  <c r="AB985" i="1" s="1"/>
  <c r="U892" i="1"/>
  <c r="T892" i="1"/>
  <c r="S892" i="1"/>
  <c r="V892" i="1" s="1"/>
  <c r="R892" i="1"/>
  <c r="Q892" i="1"/>
  <c r="L892" i="1"/>
  <c r="I892" i="1"/>
  <c r="AG891" i="1"/>
  <c r="AF891" i="1"/>
  <c r="AE891" i="1"/>
  <c r="X891" i="1"/>
  <c r="W891" i="1"/>
  <c r="Z891" i="1" s="1"/>
  <c r="AA895" i="1" s="1"/>
  <c r="U891" i="1"/>
  <c r="V891" i="1" s="1"/>
  <c r="T891" i="1"/>
  <c r="S891" i="1"/>
  <c r="R891" i="1"/>
  <c r="Q891" i="1"/>
  <c r="L891" i="1"/>
  <c r="I891" i="1"/>
  <c r="AF890" i="1"/>
  <c r="AE890" i="1"/>
  <c r="AG890" i="1" s="1"/>
  <c r="X890" i="1"/>
  <c r="W890" i="1"/>
  <c r="Z890" i="1" s="1"/>
  <c r="U890" i="1"/>
  <c r="T890" i="1"/>
  <c r="S890" i="1"/>
  <c r="V890" i="1" s="1"/>
  <c r="R890" i="1"/>
  <c r="Q890" i="1"/>
  <c r="L890" i="1"/>
  <c r="I890" i="1"/>
  <c r="AG889" i="1"/>
  <c r="AF889" i="1"/>
  <c r="AE889" i="1"/>
  <c r="X889" i="1"/>
  <c r="Z889" i="1" s="1"/>
  <c r="AA981" i="1" s="1"/>
  <c r="W889" i="1"/>
  <c r="Y981" i="1" s="1"/>
  <c r="AB981" i="1" s="1"/>
  <c r="U889" i="1"/>
  <c r="T889" i="1"/>
  <c r="S889" i="1"/>
  <c r="V889" i="1" s="1"/>
  <c r="R889" i="1"/>
  <c r="Q889" i="1"/>
  <c r="L889" i="1"/>
  <c r="I889" i="1"/>
  <c r="AG888" i="1"/>
  <c r="AF888" i="1"/>
  <c r="AE888" i="1"/>
  <c r="X888" i="1"/>
  <c r="W888" i="1"/>
  <c r="Z888" i="1" s="1"/>
  <c r="AA842" i="1" s="1"/>
  <c r="U888" i="1"/>
  <c r="T888" i="1"/>
  <c r="S888" i="1"/>
  <c r="R888" i="1"/>
  <c r="Q888" i="1"/>
  <c r="L888" i="1"/>
  <c r="I888" i="1"/>
  <c r="AF887" i="1"/>
  <c r="AG887" i="1" s="1"/>
  <c r="AE887" i="1"/>
  <c r="AB887" i="1"/>
  <c r="AA887" i="1"/>
  <c r="Y887" i="1"/>
  <c r="X887" i="1"/>
  <c r="W887" i="1"/>
  <c r="Z887" i="1" s="1"/>
  <c r="U887" i="1"/>
  <c r="T887" i="1"/>
  <c r="S887" i="1"/>
  <c r="R887" i="1"/>
  <c r="Q887" i="1"/>
  <c r="L887" i="1"/>
  <c r="I887" i="1"/>
  <c r="AG886" i="1"/>
  <c r="AF886" i="1"/>
  <c r="AE886" i="1"/>
  <c r="X886" i="1"/>
  <c r="W886" i="1"/>
  <c r="Z886" i="1" s="1"/>
  <c r="V886" i="1"/>
  <c r="U886" i="1"/>
  <c r="T886" i="1"/>
  <c r="S886" i="1"/>
  <c r="R886" i="1"/>
  <c r="Q886" i="1"/>
  <c r="I886" i="1"/>
  <c r="AF885" i="1"/>
  <c r="AE885" i="1"/>
  <c r="AG885" i="1" s="1"/>
  <c r="X885" i="1"/>
  <c r="Z885" i="1" s="1"/>
  <c r="AA1108" i="1" s="1"/>
  <c r="W885" i="1"/>
  <c r="Y1108" i="1" s="1"/>
  <c r="AB1108" i="1" s="1"/>
  <c r="U885" i="1"/>
  <c r="T885" i="1"/>
  <c r="S885" i="1"/>
  <c r="R885" i="1"/>
  <c r="Q885" i="1"/>
  <c r="I885" i="1"/>
  <c r="AF884" i="1"/>
  <c r="AG884" i="1" s="1"/>
  <c r="AE884" i="1"/>
  <c r="X884" i="1"/>
  <c r="W884" i="1"/>
  <c r="Y1213" i="1" s="1"/>
  <c r="AB1213" i="1" s="1"/>
  <c r="V884" i="1"/>
  <c r="U884" i="1"/>
  <c r="T884" i="1"/>
  <c r="S884" i="1"/>
  <c r="R884" i="1"/>
  <c r="Q884" i="1"/>
  <c r="L884" i="1"/>
  <c r="I884" i="1"/>
  <c r="AF883" i="1"/>
  <c r="AG883" i="1" s="1"/>
  <c r="AE883" i="1"/>
  <c r="X883" i="1"/>
  <c r="W883" i="1"/>
  <c r="V883" i="1"/>
  <c r="U883" i="1"/>
  <c r="T883" i="1"/>
  <c r="S883" i="1"/>
  <c r="R883" i="1"/>
  <c r="Q883" i="1"/>
  <c r="L883" i="1"/>
  <c r="I883" i="1"/>
  <c r="AF882" i="1"/>
  <c r="AE882" i="1"/>
  <c r="AG882" i="1" s="1"/>
  <c r="AB882" i="1"/>
  <c r="AA882" i="1"/>
  <c r="Y882" i="1"/>
  <c r="X882" i="1"/>
  <c r="W882" i="1"/>
  <c r="V882" i="1"/>
  <c r="U882" i="1"/>
  <c r="T882" i="1"/>
  <c r="S882" i="1"/>
  <c r="R882" i="1"/>
  <c r="Q882" i="1"/>
  <c r="L882" i="1"/>
  <c r="I882" i="1"/>
  <c r="AF881" i="1"/>
  <c r="AE881" i="1"/>
  <c r="X881" i="1"/>
  <c r="W881" i="1"/>
  <c r="V881" i="1"/>
  <c r="U881" i="1"/>
  <c r="T881" i="1"/>
  <c r="S881" i="1"/>
  <c r="R881" i="1"/>
  <c r="Q881" i="1"/>
  <c r="L881" i="1"/>
  <c r="I881" i="1"/>
  <c r="AF880" i="1"/>
  <c r="AE880" i="1"/>
  <c r="X880" i="1"/>
  <c r="Z880" i="1" s="1"/>
  <c r="AA1253" i="1" s="1"/>
  <c r="W880" i="1"/>
  <c r="Y1253" i="1" s="1"/>
  <c r="AB1253" i="1" s="1"/>
  <c r="U880" i="1"/>
  <c r="T880" i="1"/>
  <c r="S880" i="1"/>
  <c r="V880" i="1" s="1"/>
  <c r="R880" i="1"/>
  <c r="Q880" i="1"/>
  <c r="L880" i="1"/>
  <c r="I880" i="1"/>
  <c r="AF879" i="1"/>
  <c r="AE879" i="1"/>
  <c r="AG879" i="1" s="1"/>
  <c r="X879" i="1"/>
  <c r="Z879" i="1" s="1"/>
  <c r="AA1145" i="1" s="1"/>
  <c r="W879" i="1"/>
  <c r="Y1145" i="1" s="1"/>
  <c r="AB1145" i="1" s="1"/>
  <c r="U879" i="1"/>
  <c r="T879" i="1"/>
  <c r="S879" i="1"/>
  <c r="V879" i="1" s="1"/>
  <c r="R879" i="1"/>
  <c r="Q879" i="1"/>
  <c r="L879" i="1"/>
  <c r="I879" i="1"/>
  <c r="AF878" i="1"/>
  <c r="AE878" i="1"/>
  <c r="AG878" i="1" s="1"/>
  <c r="Z878" i="1"/>
  <c r="AA935" i="1" s="1"/>
  <c r="X878" i="1"/>
  <c r="W878" i="1"/>
  <c r="Y935" i="1" s="1"/>
  <c r="AB935" i="1" s="1"/>
  <c r="V878" i="1"/>
  <c r="U878" i="1"/>
  <c r="T878" i="1"/>
  <c r="S878" i="1"/>
  <c r="R878" i="1"/>
  <c r="Q878" i="1"/>
  <c r="L878" i="1"/>
  <c r="I878" i="1"/>
  <c r="AF877" i="1"/>
  <c r="AG877" i="1" s="1"/>
  <c r="AE877" i="1"/>
  <c r="X877" i="1"/>
  <c r="W877" i="1"/>
  <c r="U877" i="1"/>
  <c r="T877" i="1"/>
  <c r="V877" i="1" s="1"/>
  <c r="S877" i="1"/>
  <c r="R877" i="1"/>
  <c r="Q877" i="1"/>
  <c r="L877" i="1"/>
  <c r="I877" i="1"/>
  <c r="AG876" i="1"/>
  <c r="AF876" i="1"/>
  <c r="AE876" i="1"/>
  <c r="X876" i="1"/>
  <c r="W876" i="1"/>
  <c r="Z876" i="1" s="1"/>
  <c r="V876" i="1"/>
  <c r="U876" i="1"/>
  <c r="T876" i="1"/>
  <c r="S876" i="1"/>
  <c r="R876" i="1"/>
  <c r="Q876" i="1"/>
  <c r="L876" i="1"/>
  <c r="I876" i="1"/>
  <c r="AF875" i="1"/>
  <c r="AE875" i="1"/>
  <c r="AG875" i="1" s="1"/>
  <c r="Y875" i="1"/>
  <c r="AB875" i="1" s="1"/>
  <c r="X875" i="1"/>
  <c r="W875" i="1"/>
  <c r="Z875" i="1" s="1"/>
  <c r="U875" i="1"/>
  <c r="T875" i="1"/>
  <c r="S875" i="1"/>
  <c r="V875" i="1" s="1"/>
  <c r="R875" i="1"/>
  <c r="Q875" i="1"/>
  <c r="L875" i="1"/>
  <c r="I875" i="1"/>
  <c r="AF874" i="1"/>
  <c r="AE874" i="1"/>
  <c r="AG874" i="1" s="1"/>
  <c r="Z874" i="1"/>
  <c r="X874" i="1"/>
  <c r="W874" i="1"/>
  <c r="U874" i="1"/>
  <c r="T874" i="1"/>
  <c r="S874" i="1"/>
  <c r="V874" i="1" s="1"/>
  <c r="R874" i="1"/>
  <c r="Q874" i="1"/>
  <c r="L874" i="1"/>
  <c r="I874" i="1"/>
  <c r="AG873" i="1"/>
  <c r="AF873" i="1"/>
  <c r="AE873" i="1"/>
  <c r="X873" i="1"/>
  <c r="Z873" i="1" s="1"/>
  <c r="W873" i="1"/>
  <c r="U873" i="1"/>
  <c r="T873" i="1"/>
  <c r="S873" i="1"/>
  <c r="V873" i="1" s="1"/>
  <c r="R873" i="1"/>
  <c r="Q873" i="1"/>
  <c r="L873" i="1"/>
  <c r="I873" i="1"/>
  <c r="AF872" i="1"/>
  <c r="AE872" i="1"/>
  <c r="AG872" i="1" s="1"/>
  <c r="Z872" i="1"/>
  <c r="X872" i="1"/>
  <c r="W872" i="1"/>
  <c r="V872" i="1"/>
  <c r="U872" i="1"/>
  <c r="T872" i="1"/>
  <c r="S872" i="1"/>
  <c r="R872" i="1"/>
  <c r="Q872" i="1"/>
  <c r="L872" i="1"/>
  <c r="I872" i="1"/>
  <c r="AG871" i="1"/>
  <c r="AF871" i="1"/>
  <c r="AE871" i="1"/>
  <c r="X871" i="1"/>
  <c r="W871" i="1"/>
  <c r="Z871" i="1" s="1"/>
  <c r="U871" i="1"/>
  <c r="T871" i="1"/>
  <c r="V871" i="1" s="1"/>
  <c r="S871" i="1"/>
  <c r="R871" i="1"/>
  <c r="Q871" i="1"/>
  <c r="L871" i="1"/>
  <c r="I871" i="1"/>
  <c r="AG870" i="1"/>
  <c r="AF870" i="1"/>
  <c r="AE870" i="1"/>
  <c r="X870" i="1"/>
  <c r="W870" i="1"/>
  <c r="U870" i="1"/>
  <c r="V870" i="1" s="1"/>
  <c r="T870" i="1"/>
  <c r="S870" i="1"/>
  <c r="R870" i="1"/>
  <c r="Q870" i="1"/>
  <c r="L870" i="1"/>
  <c r="I870" i="1"/>
  <c r="AF869" i="1"/>
  <c r="AE869" i="1"/>
  <c r="AG869" i="1" s="1"/>
  <c r="AA869" i="1"/>
  <c r="Y869" i="1"/>
  <c r="AB869" i="1" s="1"/>
  <c r="X869" i="1"/>
  <c r="W869" i="1"/>
  <c r="Z869" i="1" s="1"/>
  <c r="U869" i="1"/>
  <c r="T869" i="1"/>
  <c r="S869" i="1"/>
  <c r="V869" i="1" s="1"/>
  <c r="R869" i="1"/>
  <c r="Q869" i="1"/>
  <c r="L869" i="1"/>
  <c r="I869" i="1"/>
  <c r="AF868" i="1"/>
  <c r="AE868" i="1"/>
  <c r="AG868" i="1" s="1"/>
  <c r="Z868" i="1"/>
  <c r="X868" i="1"/>
  <c r="W868" i="1"/>
  <c r="U868" i="1"/>
  <c r="T868" i="1"/>
  <c r="S868" i="1"/>
  <c r="V868" i="1" s="1"/>
  <c r="R868" i="1"/>
  <c r="Q868" i="1"/>
  <c r="L868" i="1"/>
  <c r="I868" i="1"/>
  <c r="AG867" i="1"/>
  <c r="AF867" i="1"/>
  <c r="AE867" i="1"/>
  <c r="X867" i="1"/>
  <c r="Z867" i="1" s="1"/>
  <c r="AA1285" i="1" s="1"/>
  <c r="W867" i="1"/>
  <c r="Y1285" i="1" s="1"/>
  <c r="AB1285" i="1" s="1"/>
  <c r="U867" i="1"/>
  <c r="T867" i="1"/>
  <c r="S867" i="1"/>
  <c r="V867" i="1" s="1"/>
  <c r="R867" i="1"/>
  <c r="Q867" i="1"/>
  <c r="L867" i="1"/>
  <c r="I867" i="1"/>
  <c r="AF866" i="1"/>
  <c r="AE866" i="1"/>
  <c r="AG866" i="1" s="1"/>
  <c r="Z866" i="1"/>
  <c r="AA1284" i="1" s="1"/>
  <c r="X866" i="1"/>
  <c r="W866" i="1"/>
  <c r="Y1284" i="1" s="1"/>
  <c r="AB1284" i="1" s="1"/>
  <c r="V866" i="1"/>
  <c r="U866" i="1"/>
  <c r="T866" i="1"/>
  <c r="S866" i="1"/>
  <c r="R866" i="1"/>
  <c r="Q866" i="1"/>
  <c r="L866" i="1"/>
  <c r="I866" i="1"/>
  <c r="AF865" i="1"/>
  <c r="AG865" i="1" s="1"/>
  <c r="AE865" i="1"/>
  <c r="X865" i="1"/>
  <c r="W865" i="1"/>
  <c r="Z865" i="1" s="1"/>
  <c r="U865" i="1"/>
  <c r="T865" i="1"/>
  <c r="V865" i="1" s="1"/>
  <c r="S865" i="1"/>
  <c r="R865" i="1"/>
  <c r="Q865" i="1"/>
  <c r="L865" i="1"/>
  <c r="I865" i="1"/>
  <c r="AG864" i="1"/>
  <c r="AF864" i="1"/>
  <c r="AE864" i="1"/>
  <c r="X864" i="1"/>
  <c r="W864" i="1"/>
  <c r="V864" i="1"/>
  <c r="U864" i="1"/>
  <c r="T864" i="1"/>
  <c r="S864" i="1"/>
  <c r="R864" i="1"/>
  <c r="Q864" i="1"/>
  <c r="L864" i="1"/>
  <c r="I864" i="1"/>
  <c r="AF863" i="1"/>
  <c r="AE863" i="1"/>
  <c r="AG863" i="1" s="1"/>
  <c r="AA863" i="1"/>
  <c r="Y863" i="1"/>
  <c r="AB863" i="1" s="1"/>
  <c r="X863" i="1"/>
  <c r="W863" i="1"/>
  <c r="Z863" i="1" s="1"/>
  <c r="U863" i="1"/>
  <c r="T863" i="1"/>
  <c r="S863" i="1"/>
  <c r="V863" i="1" s="1"/>
  <c r="R863" i="1"/>
  <c r="Q863" i="1"/>
  <c r="L863" i="1"/>
  <c r="I863" i="1"/>
  <c r="AF862" i="1"/>
  <c r="AE862" i="1"/>
  <c r="AG862" i="1" s="1"/>
  <c r="Z862" i="1"/>
  <c r="AA1223" i="1" s="1"/>
  <c r="X862" i="1"/>
  <c r="W862" i="1"/>
  <c r="Y1223" i="1" s="1"/>
  <c r="AB1223" i="1" s="1"/>
  <c r="U862" i="1"/>
  <c r="T862" i="1"/>
  <c r="S862" i="1"/>
  <c r="V862" i="1" s="1"/>
  <c r="R862" i="1"/>
  <c r="Q862" i="1"/>
  <c r="L862" i="1"/>
  <c r="I862" i="1"/>
  <c r="AG861" i="1"/>
  <c r="AF861" i="1"/>
  <c r="AE861" i="1"/>
  <c r="X861" i="1"/>
  <c r="Z861" i="1" s="1"/>
  <c r="W861" i="1"/>
  <c r="U861" i="1"/>
  <c r="T861" i="1"/>
  <c r="S861" i="1"/>
  <c r="V861" i="1" s="1"/>
  <c r="R861" i="1"/>
  <c r="Q861" i="1"/>
  <c r="L861" i="1"/>
  <c r="I861" i="1"/>
  <c r="AF860" i="1"/>
  <c r="AE860" i="1"/>
  <c r="AG860" i="1" s="1"/>
  <c r="Z860" i="1"/>
  <c r="X860" i="1"/>
  <c r="W860" i="1"/>
  <c r="V860" i="1"/>
  <c r="U860" i="1"/>
  <c r="T860" i="1"/>
  <c r="S860" i="1"/>
  <c r="R860" i="1"/>
  <c r="Q860" i="1"/>
  <c r="L860" i="1"/>
  <c r="I860" i="1"/>
  <c r="AG859" i="1"/>
  <c r="AF859" i="1"/>
  <c r="AE859" i="1"/>
  <c r="AB859" i="1"/>
  <c r="AA859" i="1"/>
  <c r="Y859" i="1"/>
  <c r="X859" i="1"/>
  <c r="W859" i="1"/>
  <c r="U859" i="1"/>
  <c r="T859" i="1"/>
  <c r="V859" i="1" s="1"/>
  <c r="S859" i="1"/>
  <c r="R859" i="1"/>
  <c r="Q859" i="1"/>
  <c r="AC859" i="1" s="1"/>
  <c r="L859" i="1"/>
  <c r="I859" i="1"/>
  <c r="AG858" i="1"/>
  <c r="AF858" i="1"/>
  <c r="AE858" i="1"/>
  <c r="X858" i="1"/>
  <c r="W858" i="1"/>
  <c r="U858" i="1"/>
  <c r="V858" i="1" s="1"/>
  <c r="T858" i="1"/>
  <c r="S858" i="1"/>
  <c r="R858" i="1"/>
  <c r="Q858" i="1"/>
  <c r="L858" i="1"/>
  <c r="I858" i="1"/>
  <c r="AF857" i="1"/>
  <c r="AE857" i="1"/>
  <c r="AG857" i="1" s="1"/>
  <c r="X857" i="1"/>
  <c r="W857" i="1"/>
  <c r="Z857" i="1" s="1"/>
  <c r="AA900" i="1" s="1"/>
  <c r="U857" i="1"/>
  <c r="T857" i="1"/>
  <c r="S857" i="1"/>
  <c r="V857" i="1" s="1"/>
  <c r="R857" i="1"/>
  <c r="Q857" i="1"/>
  <c r="L857" i="1"/>
  <c r="I857" i="1"/>
  <c r="AF856" i="1"/>
  <c r="AE856" i="1"/>
  <c r="Z856" i="1"/>
  <c r="X856" i="1"/>
  <c r="W856" i="1"/>
  <c r="U856" i="1"/>
  <c r="T856" i="1"/>
  <c r="S856" i="1"/>
  <c r="V856" i="1" s="1"/>
  <c r="R856" i="1"/>
  <c r="Q856" i="1"/>
  <c r="L856" i="1"/>
  <c r="I856" i="1"/>
  <c r="AG855" i="1"/>
  <c r="AF855" i="1"/>
  <c r="AE855" i="1"/>
  <c r="AA855" i="1"/>
  <c r="X855" i="1"/>
  <c r="Z855" i="1" s="1"/>
  <c r="W855" i="1"/>
  <c r="U855" i="1"/>
  <c r="T855" i="1"/>
  <c r="S855" i="1"/>
  <c r="V855" i="1" s="1"/>
  <c r="R855" i="1"/>
  <c r="Q855" i="1"/>
  <c r="L855" i="1"/>
  <c r="I855" i="1"/>
  <c r="AF854" i="1"/>
  <c r="AE854" i="1"/>
  <c r="AG854" i="1" s="1"/>
  <c r="Z854" i="1"/>
  <c r="X854" i="1"/>
  <c r="W854" i="1"/>
  <c r="V854" i="1"/>
  <c r="U854" i="1"/>
  <c r="T854" i="1"/>
  <c r="S854" i="1"/>
  <c r="R854" i="1"/>
  <c r="Q854" i="1"/>
  <c r="L854" i="1"/>
  <c r="I854" i="1"/>
  <c r="AF853" i="1"/>
  <c r="AG853" i="1" s="1"/>
  <c r="AE853" i="1"/>
  <c r="X853" i="1"/>
  <c r="W853" i="1"/>
  <c r="Z853" i="1" s="1"/>
  <c r="U853" i="1"/>
  <c r="T853" i="1"/>
  <c r="V853" i="1" s="1"/>
  <c r="S853" i="1"/>
  <c r="R853" i="1"/>
  <c r="Q853" i="1"/>
  <c r="L853" i="1"/>
  <c r="I853" i="1"/>
  <c r="AG852" i="1"/>
  <c r="AF852" i="1"/>
  <c r="AE852" i="1"/>
  <c r="X852" i="1"/>
  <c r="W852" i="1"/>
  <c r="V852" i="1"/>
  <c r="U852" i="1"/>
  <c r="T852" i="1"/>
  <c r="S852" i="1"/>
  <c r="R852" i="1"/>
  <c r="Q852" i="1"/>
  <c r="L852" i="1"/>
  <c r="I852" i="1"/>
  <c r="AF851" i="1"/>
  <c r="AE851" i="1"/>
  <c r="AG851" i="1" s="1"/>
  <c r="X851" i="1"/>
  <c r="W851" i="1"/>
  <c r="Z851" i="1" s="1"/>
  <c r="AA798" i="1" s="1"/>
  <c r="U851" i="1"/>
  <c r="T851" i="1"/>
  <c r="S851" i="1"/>
  <c r="V851" i="1" s="1"/>
  <c r="R851" i="1"/>
  <c r="Q851" i="1"/>
  <c r="L851" i="1"/>
  <c r="I851" i="1"/>
  <c r="AF850" i="1"/>
  <c r="AE850" i="1"/>
  <c r="AG850" i="1" s="1"/>
  <c r="AA850" i="1"/>
  <c r="Z850" i="1"/>
  <c r="Y850" i="1"/>
  <c r="AB850" i="1" s="1"/>
  <c r="X850" i="1"/>
  <c r="W850" i="1"/>
  <c r="U850" i="1"/>
  <c r="T850" i="1"/>
  <c r="S850" i="1"/>
  <c r="V850" i="1" s="1"/>
  <c r="R850" i="1"/>
  <c r="Q850" i="1"/>
  <c r="L850" i="1"/>
  <c r="I850" i="1"/>
  <c r="AG849" i="1"/>
  <c r="AF849" i="1"/>
  <c r="AE849" i="1"/>
  <c r="AA849" i="1"/>
  <c r="Y849" i="1"/>
  <c r="AB849" i="1" s="1"/>
  <c r="X849" i="1"/>
  <c r="Z849" i="1" s="1"/>
  <c r="AA1069" i="1" s="1"/>
  <c r="W849" i="1"/>
  <c r="Y1069" i="1" s="1"/>
  <c r="AB1069" i="1" s="1"/>
  <c r="U849" i="1"/>
  <c r="T849" i="1"/>
  <c r="S849" i="1"/>
  <c r="R849" i="1"/>
  <c r="Q849" i="1"/>
  <c r="L849" i="1"/>
  <c r="I849" i="1"/>
  <c r="AF848" i="1"/>
  <c r="AE848" i="1"/>
  <c r="AG848" i="1" s="1"/>
  <c r="Z848" i="1"/>
  <c r="AA1281" i="1" s="1"/>
  <c r="X848" i="1"/>
  <c r="W848" i="1"/>
  <c r="Y1281" i="1" s="1"/>
  <c r="AB1281" i="1" s="1"/>
  <c r="V848" i="1"/>
  <c r="U848" i="1"/>
  <c r="T848" i="1"/>
  <c r="S848" i="1"/>
  <c r="R848" i="1"/>
  <c r="Q848" i="1"/>
  <c r="L848" i="1"/>
  <c r="I848" i="1"/>
  <c r="AG847" i="1"/>
  <c r="AF847" i="1"/>
  <c r="AE847" i="1"/>
  <c r="X847" i="1"/>
  <c r="W847" i="1"/>
  <c r="U847" i="1"/>
  <c r="T847" i="1"/>
  <c r="V847" i="1" s="1"/>
  <c r="S847" i="1"/>
  <c r="R847" i="1"/>
  <c r="Q847" i="1"/>
  <c r="L847" i="1"/>
  <c r="I847" i="1"/>
  <c r="AG846" i="1"/>
  <c r="AF846" i="1"/>
  <c r="AE846" i="1"/>
  <c r="X846" i="1"/>
  <c r="W846" i="1"/>
  <c r="Y1279" i="1" s="1"/>
  <c r="AB1279" i="1" s="1"/>
  <c r="U846" i="1"/>
  <c r="V846" i="1" s="1"/>
  <c r="T846" i="1"/>
  <c r="S846" i="1"/>
  <c r="R846" i="1"/>
  <c r="Q846" i="1"/>
  <c r="L846" i="1"/>
  <c r="I846" i="1"/>
  <c r="AF845" i="1"/>
  <c r="AE845" i="1"/>
  <c r="AG845" i="1" s="1"/>
  <c r="X845" i="1"/>
  <c r="W845" i="1"/>
  <c r="Z845" i="1" s="1"/>
  <c r="U845" i="1"/>
  <c r="T845" i="1"/>
  <c r="S845" i="1"/>
  <c r="V845" i="1" s="1"/>
  <c r="R845" i="1"/>
  <c r="Q845" i="1"/>
  <c r="L845" i="1"/>
  <c r="I845" i="1"/>
  <c r="AF844" i="1"/>
  <c r="AE844" i="1"/>
  <c r="AG844" i="1" s="1"/>
  <c r="Z844" i="1"/>
  <c r="X844" i="1"/>
  <c r="W844" i="1"/>
  <c r="U844" i="1"/>
  <c r="T844" i="1"/>
  <c r="S844" i="1"/>
  <c r="R844" i="1"/>
  <c r="Q844" i="1"/>
  <c r="L844" i="1"/>
  <c r="I844" i="1"/>
  <c r="AG843" i="1"/>
  <c r="AF843" i="1"/>
  <c r="AE843" i="1"/>
  <c r="X843" i="1"/>
  <c r="Z843" i="1" s="1"/>
  <c r="W843" i="1"/>
  <c r="U843" i="1"/>
  <c r="T843" i="1"/>
  <c r="S843" i="1"/>
  <c r="R843" i="1"/>
  <c r="Q843" i="1"/>
  <c r="L843" i="1"/>
  <c r="I843" i="1"/>
  <c r="AF842" i="1"/>
  <c r="AE842" i="1"/>
  <c r="AG842" i="1" s="1"/>
  <c r="AB842" i="1"/>
  <c r="Z842" i="1"/>
  <c r="AA967" i="1" s="1"/>
  <c r="Y842" i="1"/>
  <c r="X842" i="1"/>
  <c r="W842" i="1"/>
  <c r="Y967" i="1" s="1"/>
  <c r="AB967" i="1" s="1"/>
  <c r="V842" i="1"/>
  <c r="U842" i="1"/>
  <c r="T842" i="1"/>
  <c r="S842" i="1"/>
  <c r="R842" i="1"/>
  <c r="Q842" i="1"/>
  <c r="L842" i="1"/>
  <c r="I842" i="1"/>
  <c r="AF841" i="1"/>
  <c r="AG841" i="1" s="1"/>
  <c r="AE841" i="1"/>
  <c r="X841" i="1"/>
  <c r="W841" i="1"/>
  <c r="U841" i="1"/>
  <c r="T841" i="1"/>
  <c r="V841" i="1" s="1"/>
  <c r="S841" i="1"/>
  <c r="R841" i="1"/>
  <c r="Q841" i="1"/>
  <c r="L841" i="1"/>
  <c r="I841" i="1"/>
  <c r="AG840" i="1"/>
  <c r="AF840" i="1"/>
  <c r="AE840" i="1"/>
  <c r="X840" i="1"/>
  <c r="W840" i="1"/>
  <c r="V840" i="1"/>
  <c r="U840" i="1"/>
  <c r="T840" i="1"/>
  <c r="S840" i="1"/>
  <c r="R840" i="1"/>
  <c r="Q840" i="1"/>
  <c r="L840" i="1"/>
  <c r="I840" i="1"/>
  <c r="AF839" i="1"/>
  <c r="AE839" i="1"/>
  <c r="AG839" i="1" s="1"/>
  <c r="X839" i="1"/>
  <c r="W839" i="1"/>
  <c r="Z839" i="1" s="1"/>
  <c r="U839" i="1"/>
  <c r="T839" i="1"/>
  <c r="S839" i="1"/>
  <c r="V839" i="1" s="1"/>
  <c r="R839" i="1"/>
  <c r="Q839" i="1"/>
  <c r="L839" i="1"/>
  <c r="I839" i="1"/>
  <c r="AF838" i="1"/>
  <c r="AE838" i="1"/>
  <c r="AA838" i="1"/>
  <c r="Z838" i="1"/>
  <c r="Y838" i="1"/>
  <c r="AB838" i="1" s="1"/>
  <c r="X838" i="1"/>
  <c r="W838" i="1"/>
  <c r="U838" i="1"/>
  <c r="T838" i="1"/>
  <c r="S838" i="1"/>
  <c r="R838" i="1"/>
  <c r="Q838" i="1"/>
  <c r="L838" i="1"/>
  <c r="I838" i="1"/>
  <c r="AG837" i="1"/>
  <c r="AF837" i="1"/>
  <c r="AE837" i="1"/>
  <c r="X837" i="1"/>
  <c r="Z837" i="1" s="1"/>
  <c r="W837" i="1"/>
  <c r="U837" i="1"/>
  <c r="T837" i="1"/>
  <c r="S837" i="1"/>
  <c r="R837" i="1"/>
  <c r="Q837" i="1"/>
  <c r="L837" i="1"/>
  <c r="I837" i="1"/>
  <c r="AF836" i="1"/>
  <c r="AE836" i="1"/>
  <c r="AG836" i="1" s="1"/>
  <c r="Z836" i="1"/>
  <c r="X836" i="1"/>
  <c r="W836" i="1"/>
  <c r="V836" i="1"/>
  <c r="U836" i="1"/>
  <c r="T836" i="1"/>
  <c r="S836" i="1"/>
  <c r="R836" i="1"/>
  <c r="Q836" i="1"/>
  <c r="L836" i="1"/>
  <c r="I836" i="1"/>
  <c r="AG835" i="1"/>
  <c r="AF835" i="1"/>
  <c r="AE835" i="1"/>
  <c r="X835" i="1"/>
  <c r="W835" i="1"/>
  <c r="Z835" i="1" s="1"/>
  <c r="U835" i="1"/>
  <c r="T835" i="1"/>
  <c r="V835" i="1" s="1"/>
  <c r="S835" i="1"/>
  <c r="R835" i="1"/>
  <c r="Q835" i="1"/>
  <c r="L835" i="1"/>
  <c r="I835" i="1"/>
  <c r="AG834" i="1"/>
  <c r="AF834" i="1"/>
  <c r="AE834" i="1"/>
  <c r="AB834" i="1"/>
  <c r="AC834" i="1" s="1"/>
  <c r="AD834" i="1" s="1"/>
  <c r="AA834" i="1"/>
  <c r="Y834" i="1"/>
  <c r="X834" i="1"/>
  <c r="W834" i="1"/>
  <c r="Y928" i="1" s="1"/>
  <c r="AB928" i="1" s="1"/>
  <c r="U834" i="1"/>
  <c r="V834" i="1" s="1"/>
  <c r="T834" i="1"/>
  <c r="S834" i="1"/>
  <c r="R834" i="1"/>
  <c r="Q834" i="1"/>
  <c r="L834" i="1"/>
  <c r="I834" i="1"/>
  <c r="AF833" i="1"/>
  <c r="AE833" i="1"/>
  <c r="AG833" i="1" s="1"/>
  <c r="X833" i="1"/>
  <c r="W833" i="1"/>
  <c r="Z833" i="1" s="1"/>
  <c r="U833" i="1"/>
  <c r="T833" i="1"/>
  <c r="S833" i="1"/>
  <c r="V833" i="1" s="1"/>
  <c r="R833" i="1"/>
  <c r="Q833" i="1"/>
  <c r="L833" i="1"/>
  <c r="I833" i="1"/>
  <c r="AF832" i="1"/>
  <c r="AE832" i="1"/>
  <c r="AG832" i="1" s="1"/>
  <c r="Z832" i="1"/>
  <c r="X832" i="1"/>
  <c r="W832" i="1"/>
  <c r="U832" i="1"/>
  <c r="T832" i="1"/>
  <c r="S832" i="1"/>
  <c r="V832" i="1" s="1"/>
  <c r="R832" i="1"/>
  <c r="Q832" i="1"/>
  <c r="L832" i="1"/>
  <c r="I832" i="1"/>
  <c r="AG831" i="1"/>
  <c r="AF831" i="1"/>
  <c r="AE831" i="1"/>
  <c r="X831" i="1"/>
  <c r="Z831" i="1" s="1"/>
  <c r="W831" i="1"/>
  <c r="U831" i="1"/>
  <c r="T831" i="1"/>
  <c r="S831" i="1"/>
  <c r="V831" i="1" s="1"/>
  <c r="R831" i="1"/>
  <c r="Q831" i="1"/>
  <c r="L831" i="1"/>
  <c r="I831" i="1"/>
  <c r="AF830" i="1"/>
  <c r="AE830" i="1"/>
  <c r="AG830" i="1" s="1"/>
  <c r="Z830" i="1"/>
  <c r="X830" i="1"/>
  <c r="W830" i="1"/>
  <c r="V830" i="1"/>
  <c r="U830" i="1"/>
  <c r="T830" i="1"/>
  <c r="S830" i="1"/>
  <c r="R830" i="1"/>
  <c r="Q830" i="1"/>
  <c r="L830" i="1"/>
  <c r="I830" i="1"/>
  <c r="AF829" i="1"/>
  <c r="AG829" i="1" s="1"/>
  <c r="AE829" i="1"/>
  <c r="AB829" i="1"/>
  <c r="Y829" i="1"/>
  <c r="X829" i="1"/>
  <c r="W829" i="1"/>
  <c r="Z829" i="1" s="1"/>
  <c r="U829" i="1"/>
  <c r="T829" i="1"/>
  <c r="V829" i="1" s="1"/>
  <c r="S829" i="1"/>
  <c r="R829" i="1"/>
  <c r="Q829" i="1"/>
  <c r="L829" i="1"/>
  <c r="I829" i="1"/>
  <c r="AG828" i="1"/>
  <c r="AF828" i="1"/>
  <c r="AE828" i="1"/>
  <c r="X828" i="1"/>
  <c r="W828" i="1"/>
  <c r="Y1015" i="1" s="1"/>
  <c r="AB1015" i="1" s="1"/>
  <c r="V828" i="1"/>
  <c r="U828" i="1"/>
  <c r="T828" i="1"/>
  <c r="S828" i="1"/>
  <c r="R828" i="1"/>
  <c r="Q828" i="1"/>
  <c r="L828" i="1"/>
  <c r="I828" i="1"/>
  <c r="AF827" i="1"/>
  <c r="AE827" i="1"/>
  <c r="AG827" i="1" s="1"/>
  <c r="AA827" i="1"/>
  <c r="Y827" i="1"/>
  <c r="AB827" i="1" s="1"/>
  <c r="X827" i="1"/>
  <c r="W827" i="1"/>
  <c r="Z827" i="1" s="1"/>
  <c r="U827" i="1"/>
  <c r="T827" i="1"/>
  <c r="S827" i="1"/>
  <c r="V827" i="1" s="1"/>
  <c r="R827" i="1"/>
  <c r="Q827" i="1"/>
  <c r="L827" i="1"/>
  <c r="I827" i="1"/>
  <c r="AF826" i="1"/>
  <c r="AE826" i="1"/>
  <c r="AG826" i="1" s="1"/>
  <c r="Z826" i="1"/>
  <c r="X826" i="1"/>
  <c r="W826" i="1"/>
  <c r="U826" i="1"/>
  <c r="T826" i="1"/>
  <c r="S826" i="1"/>
  <c r="R826" i="1"/>
  <c r="Q826" i="1"/>
  <c r="L826" i="1"/>
  <c r="I826" i="1"/>
  <c r="AG825" i="1"/>
  <c r="AF825" i="1"/>
  <c r="AE825" i="1"/>
  <c r="AA825" i="1"/>
  <c r="Y825" i="1"/>
  <c r="AB825" i="1" s="1"/>
  <c r="X825" i="1"/>
  <c r="Z825" i="1" s="1"/>
  <c r="W825" i="1"/>
  <c r="U825" i="1"/>
  <c r="T825" i="1"/>
  <c r="S825" i="1"/>
  <c r="R825" i="1"/>
  <c r="Q825" i="1"/>
  <c r="L825" i="1"/>
  <c r="I825" i="1"/>
  <c r="AF824" i="1"/>
  <c r="AE824" i="1"/>
  <c r="AG824" i="1" s="1"/>
  <c r="AB824" i="1"/>
  <c r="AA824" i="1"/>
  <c r="Z824" i="1"/>
  <c r="Y824" i="1"/>
  <c r="X824" i="1"/>
  <c r="W824" i="1"/>
  <c r="V824" i="1"/>
  <c r="U824" i="1"/>
  <c r="T824" i="1"/>
  <c r="S824" i="1"/>
  <c r="R824" i="1"/>
  <c r="Q824" i="1"/>
  <c r="L824" i="1"/>
  <c r="I824" i="1"/>
  <c r="AG823" i="1"/>
  <c r="AF823" i="1"/>
  <c r="AE823" i="1"/>
  <c r="X823" i="1"/>
  <c r="W823" i="1"/>
  <c r="Z823" i="1" s="1"/>
  <c r="U823" i="1"/>
  <c r="T823" i="1"/>
  <c r="V823" i="1" s="1"/>
  <c r="S823" i="1"/>
  <c r="R823" i="1"/>
  <c r="Q823" i="1"/>
  <c r="L823" i="1"/>
  <c r="I823" i="1"/>
  <c r="AG822" i="1"/>
  <c r="AF822" i="1"/>
  <c r="AE822" i="1"/>
  <c r="X822" i="1"/>
  <c r="W822" i="1"/>
  <c r="U822" i="1"/>
  <c r="V822" i="1" s="1"/>
  <c r="T822" i="1"/>
  <c r="S822" i="1"/>
  <c r="R822" i="1"/>
  <c r="Q822" i="1"/>
  <c r="L822" i="1"/>
  <c r="I822" i="1"/>
  <c r="AF821" i="1"/>
  <c r="AE821" i="1"/>
  <c r="AG821" i="1" s="1"/>
  <c r="AA821" i="1"/>
  <c r="Y821" i="1"/>
  <c r="AB821" i="1" s="1"/>
  <c r="X821" i="1"/>
  <c r="W821" i="1"/>
  <c r="Y943" i="1" s="1"/>
  <c r="AB943" i="1" s="1"/>
  <c r="U821" i="1"/>
  <c r="T821" i="1"/>
  <c r="S821" i="1"/>
  <c r="V821" i="1" s="1"/>
  <c r="R821" i="1"/>
  <c r="Q821" i="1"/>
  <c r="L821" i="1"/>
  <c r="I821" i="1"/>
  <c r="AF820" i="1"/>
  <c r="AE820" i="1"/>
  <c r="AG820" i="1" s="1"/>
  <c r="Z820" i="1"/>
  <c r="X820" i="1"/>
  <c r="W820" i="1"/>
  <c r="U820" i="1"/>
  <c r="T820" i="1"/>
  <c r="S820" i="1"/>
  <c r="V820" i="1" s="1"/>
  <c r="R820" i="1"/>
  <c r="Q820" i="1"/>
  <c r="L820" i="1"/>
  <c r="I820" i="1"/>
  <c r="AG819" i="1"/>
  <c r="AF819" i="1"/>
  <c r="AE819" i="1"/>
  <c r="AA819" i="1"/>
  <c r="Y819" i="1"/>
  <c r="AB819" i="1" s="1"/>
  <c r="X819" i="1"/>
  <c r="Z819" i="1" s="1"/>
  <c r="W819" i="1"/>
  <c r="U819" i="1"/>
  <c r="T819" i="1"/>
  <c r="S819" i="1"/>
  <c r="V819" i="1" s="1"/>
  <c r="R819" i="1"/>
  <c r="Q819" i="1"/>
  <c r="L819" i="1"/>
  <c r="I819" i="1"/>
  <c r="AF818" i="1"/>
  <c r="AE818" i="1"/>
  <c r="AG818" i="1" s="1"/>
  <c r="Z818" i="1"/>
  <c r="AA865" i="1" s="1"/>
  <c r="AC865" i="1" s="1"/>
  <c r="X818" i="1"/>
  <c r="W818" i="1"/>
  <c r="Y865" i="1" s="1"/>
  <c r="AB865" i="1" s="1"/>
  <c r="V818" i="1"/>
  <c r="U818" i="1"/>
  <c r="T818" i="1"/>
  <c r="S818" i="1"/>
  <c r="R818" i="1"/>
  <c r="Q818" i="1"/>
  <c r="L818" i="1"/>
  <c r="I818" i="1"/>
  <c r="AF817" i="1"/>
  <c r="AG817" i="1" s="1"/>
  <c r="AE817" i="1"/>
  <c r="X817" i="1"/>
  <c r="W817" i="1"/>
  <c r="U817" i="1"/>
  <c r="T817" i="1"/>
  <c r="V817" i="1" s="1"/>
  <c r="S817" i="1"/>
  <c r="R817" i="1"/>
  <c r="Q817" i="1"/>
  <c r="L817" i="1"/>
  <c r="I817" i="1"/>
  <c r="AG816" i="1"/>
  <c r="AF816" i="1"/>
  <c r="AE816" i="1"/>
  <c r="X816" i="1"/>
  <c r="W816" i="1"/>
  <c r="Z816" i="1" s="1"/>
  <c r="V816" i="1"/>
  <c r="U816" i="1"/>
  <c r="T816" i="1"/>
  <c r="S816" i="1"/>
  <c r="R816" i="1"/>
  <c r="Q816" i="1"/>
  <c r="L816" i="1"/>
  <c r="I816" i="1"/>
  <c r="AF815" i="1"/>
  <c r="AE815" i="1"/>
  <c r="AG815" i="1" s="1"/>
  <c r="X815" i="1"/>
  <c r="W815" i="1"/>
  <c r="Y817" i="1" s="1"/>
  <c r="AB817" i="1" s="1"/>
  <c r="U815" i="1"/>
  <c r="T815" i="1"/>
  <c r="S815" i="1"/>
  <c r="V815" i="1" s="1"/>
  <c r="R815" i="1"/>
  <c r="Q815" i="1"/>
  <c r="L815" i="1"/>
  <c r="I815" i="1"/>
  <c r="AF814" i="1"/>
  <c r="AE814" i="1"/>
  <c r="AG814" i="1" s="1"/>
  <c r="Z814" i="1"/>
  <c r="X814" i="1"/>
  <c r="W814" i="1"/>
  <c r="U814" i="1"/>
  <c r="T814" i="1"/>
  <c r="S814" i="1"/>
  <c r="V814" i="1" s="1"/>
  <c r="R814" i="1"/>
  <c r="Q814" i="1"/>
  <c r="L814" i="1"/>
  <c r="I814" i="1"/>
  <c r="AG813" i="1"/>
  <c r="AF813" i="1"/>
  <c r="AE813" i="1"/>
  <c r="AA813" i="1"/>
  <c r="Y813" i="1"/>
  <c r="AB813" i="1" s="1"/>
  <c r="X813" i="1"/>
  <c r="Z813" i="1" s="1"/>
  <c r="W813" i="1"/>
  <c r="U813" i="1"/>
  <c r="T813" i="1"/>
  <c r="S813" i="1"/>
  <c r="V813" i="1" s="1"/>
  <c r="R813" i="1"/>
  <c r="Q813" i="1"/>
  <c r="L813" i="1"/>
  <c r="I813" i="1"/>
  <c r="AF812" i="1"/>
  <c r="AE812" i="1"/>
  <c r="AG812" i="1" s="1"/>
  <c r="Z812" i="1"/>
  <c r="X812" i="1"/>
  <c r="W812" i="1"/>
  <c r="V812" i="1"/>
  <c r="U812" i="1"/>
  <c r="T812" i="1"/>
  <c r="S812" i="1"/>
  <c r="R812" i="1"/>
  <c r="Q812" i="1"/>
  <c r="L812" i="1"/>
  <c r="I812" i="1"/>
  <c r="AG811" i="1"/>
  <c r="AF811" i="1"/>
  <c r="AE811" i="1"/>
  <c r="X811" i="1"/>
  <c r="W811" i="1"/>
  <c r="Z811" i="1" s="1"/>
  <c r="U811" i="1"/>
  <c r="T811" i="1"/>
  <c r="V811" i="1" s="1"/>
  <c r="S811" i="1"/>
  <c r="R811" i="1"/>
  <c r="Q811" i="1"/>
  <c r="L811" i="1"/>
  <c r="I811" i="1"/>
  <c r="AG810" i="1"/>
  <c r="AF810" i="1"/>
  <c r="AE810" i="1"/>
  <c r="X810" i="1"/>
  <c r="W810" i="1"/>
  <c r="Y939" i="1" s="1"/>
  <c r="AB939" i="1" s="1"/>
  <c r="U810" i="1"/>
  <c r="V810" i="1" s="1"/>
  <c r="T810" i="1"/>
  <c r="S810" i="1"/>
  <c r="R810" i="1"/>
  <c r="Q810" i="1"/>
  <c r="L810" i="1"/>
  <c r="I810" i="1"/>
  <c r="AF809" i="1"/>
  <c r="AE809" i="1"/>
  <c r="AG809" i="1" s="1"/>
  <c r="AB809" i="1"/>
  <c r="AA809" i="1"/>
  <c r="Y809" i="1"/>
  <c r="X809" i="1"/>
  <c r="W809" i="1"/>
  <c r="Z809" i="1" s="1"/>
  <c r="U809" i="1"/>
  <c r="T809" i="1"/>
  <c r="S809" i="1"/>
  <c r="V809" i="1" s="1"/>
  <c r="R809" i="1"/>
  <c r="Q809" i="1"/>
  <c r="L809" i="1"/>
  <c r="I809" i="1"/>
  <c r="AF808" i="1"/>
  <c r="AE808" i="1"/>
  <c r="Z808" i="1"/>
  <c r="Y808" i="1"/>
  <c r="AB808" i="1" s="1"/>
  <c r="X808" i="1"/>
  <c r="W808" i="1"/>
  <c r="U808" i="1"/>
  <c r="T808" i="1"/>
  <c r="S808" i="1"/>
  <c r="R808" i="1"/>
  <c r="Q808" i="1"/>
  <c r="L808" i="1"/>
  <c r="I808" i="1"/>
  <c r="AG807" i="1"/>
  <c r="AF807" i="1"/>
  <c r="AE807" i="1"/>
  <c r="X807" i="1"/>
  <c r="Z807" i="1" s="1"/>
  <c r="AA1129" i="1" s="1"/>
  <c r="W807" i="1"/>
  <c r="Y1129" i="1" s="1"/>
  <c r="AB1129" i="1" s="1"/>
  <c r="U807" i="1"/>
  <c r="T807" i="1"/>
  <c r="S807" i="1"/>
  <c r="V807" i="1" s="1"/>
  <c r="R807" i="1"/>
  <c r="Q807" i="1"/>
  <c r="L807" i="1"/>
  <c r="I807" i="1"/>
  <c r="AF806" i="1"/>
  <c r="AE806" i="1"/>
  <c r="AG806" i="1" s="1"/>
  <c r="Z806" i="1"/>
  <c r="X806" i="1"/>
  <c r="W806" i="1"/>
  <c r="V806" i="1"/>
  <c r="U806" i="1"/>
  <c r="T806" i="1"/>
  <c r="S806" i="1"/>
  <c r="R806" i="1"/>
  <c r="Q806" i="1"/>
  <c r="L806" i="1"/>
  <c r="I806" i="1"/>
  <c r="AF805" i="1"/>
  <c r="AG805" i="1" s="1"/>
  <c r="AE805" i="1"/>
  <c r="X805" i="1"/>
  <c r="W805" i="1"/>
  <c r="Z805" i="1" s="1"/>
  <c r="U805" i="1"/>
  <c r="T805" i="1"/>
  <c r="V805" i="1" s="1"/>
  <c r="S805" i="1"/>
  <c r="R805" i="1"/>
  <c r="Q805" i="1"/>
  <c r="L805" i="1"/>
  <c r="I805" i="1"/>
  <c r="AF804" i="1"/>
  <c r="AG804" i="1" s="1"/>
  <c r="AE804" i="1"/>
  <c r="X804" i="1"/>
  <c r="W804" i="1"/>
  <c r="Y982" i="1" s="1"/>
  <c r="AB982" i="1" s="1"/>
  <c r="V804" i="1"/>
  <c r="U804" i="1"/>
  <c r="T804" i="1"/>
  <c r="S804" i="1"/>
  <c r="R804" i="1"/>
  <c r="Q804" i="1"/>
  <c r="L804" i="1"/>
  <c r="I804" i="1"/>
  <c r="AF803" i="1"/>
  <c r="AE803" i="1"/>
  <c r="AG803" i="1" s="1"/>
  <c r="X803" i="1"/>
  <c r="W803" i="1"/>
  <c r="U803" i="1"/>
  <c r="T803" i="1"/>
  <c r="S803" i="1"/>
  <c r="V803" i="1" s="1"/>
  <c r="R803" i="1"/>
  <c r="Q803" i="1"/>
  <c r="L803" i="1"/>
  <c r="I803" i="1"/>
  <c r="AF802" i="1"/>
  <c r="AE802" i="1"/>
  <c r="AG802" i="1" s="1"/>
  <c r="AA802" i="1"/>
  <c r="Y802" i="1"/>
  <c r="AB802" i="1" s="1"/>
  <c r="AC802" i="1" s="1"/>
  <c r="AD802" i="1" s="1"/>
  <c r="X802" i="1"/>
  <c r="Z802" i="1" s="1"/>
  <c r="AA719" i="1" s="1"/>
  <c r="W802" i="1"/>
  <c r="U802" i="1"/>
  <c r="T802" i="1"/>
  <c r="V802" i="1" s="1"/>
  <c r="S802" i="1"/>
  <c r="R802" i="1"/>
  <c r="Q802" i="1"/>
  <c r="L802" i="1"/>
  <c r="I802" i="1"/>
  <c r="AF801" i="1"/>
  <c r="AE801" i="1"/>
  <c r="AG801" i="1" s="1"/>
  <c r="AA801" i="1"/>
  <c r="Y801" i="1"/>
  <c r="AB801" i="1" s="1"/>
  <c r="X801" i="1"/>
  <c r="Z801" i="1" s="1"/>
  <c r="W801" i="1"/>
  <c r="U801" i="1"/>
  <c r="T801" i="1"/>
  <c r="S801" i="1"/>
  <c r="R801" i="1"/>
  <c r="Q801" i="1"/>
  <c r="L801" i="1"/>
  <c r="I801" i="1"/>
  <c r="AF800" i="1"/>
  <c r="AE800" i="1"/>
  <c r="AG800" i="1" s="1"/>
  <c r="Z800" i="1"/>
  <c r="X800" i="1"/>
  <c r="W800" i="1"/>
  <c r="U800" i="1"/>
  <c r="T800" i="1"/>
  <c r="V800" i="1" s="1"/>
  <c r="S800" i="1"/>
  <c r="R800" i="1"/>
  <c r="Q800" i="1"/>
  <c r="L800" i="1"/>
  <c r="I800" i="1"/>
  <c r="AG799" i="1"/>
  <c r="AF799" i="1"/>
  <c r="AE799" i="1"/>
  <c r="Z799" i="1"/>
  <c r="X799" i="1"/>
  <c r="W799" i="1"/>
  <c r="U799" i="1"/>
  <c r="T799" i="1"/>
  <c r="S799" i="1"/>
  <c r="V799" i="1" s="1"/>
  <c r="R799" i="1"/>
  <c r="Q799" i="1"/>
  <c r="L799" i="1"/>
  <c r="I799" i="1"/>
  <c r="AG798" i="1"/>
  <c r="AF798" i="1"/>
  <c r="AE798" i="1"/>
  <c r="AB798" i="1"/>
  <c r="Y798" i="1"/>
  <c r="X798" i="1"/>
  <c r="Z798" i="1" s="1"/>
  <c r="W798" i="1"/>
  <c r="Y855" i="1" s="1"/>
  <c r="AB855" i="1" s="1"/>
  <c r="V798" i="1"/>
  <c r="U798" i="1"/>
  <c r="T798" i="1"/>
  <c r="S798" i="1"/>
  <c r="R798" i="1"/>
  <c r="Q798" i="1"/>
  <c r="L798" i="1"/>
  <c r="I798" i="1"/>
  <c r="AF797" i="1"/>
  <c r="AE797" i="1"/>
  <c r="AG797" i="1" s="1"/>
  <c r="X797" i="1"/>
  <c r="W797" i="1"/>
  <c r="Z797" i="1" s="1"/>
  <c r="U797" i="1"/>
  <c r="T797" i="1"/>
  <c r="S797" i="1"/>
  <c r="R797" i="1"/>
  <c r="Q797" i="1"/>
  <c r="L797" i="1"/>
  <c r="I797" i="1"/>
  <c r="AF796" i="1"/>
  <c r="AE796" i="1"/>
  <c r="AG796" i="1" s="1"/>
  <c r="X796" i="1"/>
  <c r="W796" i="1"/>
  <c r="Y815" i="1" s="1"/>
  <c r="AB815" i="1" s="1"/>
  <c r="U796" i="1"/>
  <c r="T796" i="1"/>
  <c r="S796" i="1"/>
  <c r="R796" i="1"/>
  <c r="Q796" i="1"/>
  <c r="L796" i="1"/>
  <c r="I796" i="1"/>
  <c r="AG795" i="1"/>
  <c r="AF795" i="1"/>
  <c r="AE795" i="1"/>
  <c r="AD795" i="1"/>
  <c r="AA795" i="1"/>
  <c r="Y795" i="1"/>
  <c r="AB795" i="1" s="1"/>
  <c r="AC795" i="1" s="1"/>
  <c r="X795" i="1"/>
  <c r="W795" i="1"/>
  <c r="Z795" i="1" s="1"/>
  <c r="U795" i="1"/>
  <c r="T795" i="1"/>
  <c r="S795" i="1"/>
  <c r="V795" i="1" s="1"/>
  <c r="R795" i="1"/>
  <c r="Q795" i="1"/>
  <c r="L795" i="1"/>
  <c r="I795" i="1"/>
  <c r="AF794" i="1"/>
  <c r="AE794" i="1"/>
  <c r="AB794" i="1"/>
  <c r="AC794" i="1" s="1"/>
  <c r="AA794" i="1"/>
  <c r="Z794" i="1"/>
  <c r="Y794" i="1"/>
  <c r="X794" i="1"/>
  <c r="W794" i="1"/>
  <c r="V794" i="1"/>
  <c r="U794" i="1"/>
  <c r="T794" i="1"/>
  <c r="S794" i="1"/>
  <c r="R794" i="1"/>
  <c r="Q794" i="1"/>
  <c r="L794" i="1"/>
  <c r="I794" i="1"/>
  <c r="AF793" i="1"/>
  <c r="AG793" i="1" s="1"/>
  <c r="AE793" i="1"/>
  <c r="X793" i="1"/>
  <c r="W793" i="1"/>
  <c r="Z793" i="1" s="1"/>
  <c r="U793" i="1"/>
  <c r="T793" i="1"/>
  <c r="V793" i="1" s="1"/>
  <c r="S793" i="1"/>
  <c r="R793" i="1"/>
  <c r="Q793" i="1"/>
  <c r="L793" i="1"/>
  <c r="I793" i="1"/>
  <c r="AF792" i="1"/>
  <c r="AG792" i="1" s="1"/>
  <c r="AE792" i="1"/>
  <c r="X792" i="1"/>
  <c r="W792" i="1"/>
  <c r="Z792" i="1" s="1"/>
  <c r="V792" i="1"/>
  <c r="U792" i="1"/>
  <c r="T792" i="1"/>
  <c r="S792" i="1"/>
  <c r="R792" i="1"/>
  <c r="Q792" i="1"/>
  <c r="L792" i="1"/>
  <c r="I792" i="1"/>
  <c r="AF791" i="1"/>
  <c r="AE791" i="1"/>
  <c r="AG791" i="1" s="1"/>
  <c r="X791" i="1"/>
  <c r="W791" i="1"/>
  <c r="Z791" i="1" s="1"/>
  <c r="U791" i="1"/>
  <c r="T791" i="1"/>
  <c r="S791" i="1"/>
  <c r="V791" i="1" s="1"/>
  <c r="R791" i="1"/>
  <c r="Q791" i="1"/>
  <c r="L791" i="1"/>
  <c r="I791" i="1"/>
  <c r="AF790" i="1"/>
  <c r="AE790" i="1"/>
  <c r="AG790" i="1" s="1"/>
  <c r="AA790" i="1"/>
  <c r="Z790" i="1"/>
  <c r="AA1105" i="1" s="1"/>
  <c r="Y790" i="1"/>
  <c r="AB790" i="1" s="1"/>
  <c r="X790" i="1"/>
  <c r="W790" i="1"/>
  <c r="Y1105" i="1" s="1"/>
  <c r="AB1105" i="1" s="1"/>
  <c r="U790" i="1"/>
  <c r="T790" i="1"/>
  <c r="S790" i="1"/>
  <c r="V790" i="1" s="1"/>
  <c r="R790" i="1"/>
  <c r="Q790" i="1"/>
  <c r="L790" i="1"/>
  <c r="I790" i="1"/>
  <c r="AG789" i="1"/>
  <c r="AF789" i="1"/>
  <c r="AE789" i="1"/>
  <c r="AA789" i="1"/>
  <c r="Y789" i="1"/>
  <c r="AB789" i="1" s="1"/>
  <c r="X789" i="1"/>
  <c r="Z789" i="1" s="1"/>
  <c r="AA1062" i="1" s="1"/>
  <c r="W789" i="1"/>
  <c r="Y1062" i="1" s="1"/>
  <c r="AB1062" i="1" s="1"/>
  <c r="U789" i="1"/>
  <c r="T789" i="1"/>
  <c r="S789" i="1"/>
  <c r="V789" i="1" s="1"/>
  <c r="R789" i="1"/>
  <c r="Q789" i="1"/>
  <c r="L789" i="1"/>
  <c r="I789" i="1"/>
  <c r="AG788" i="1"/>
  <c r="AF788" i="1"/>
  <c r="AE788" i="1"/>
  <c r="AB788" i="1"/>
  <c r="AA788" i="1"/>
  <c r="Y788" i="1"/>
  <c r="X788" i="1"/>
  <c r="Z788" i="1" s="1"/>
  <c r="AA878" i="1" s="1"/>
  <c r="W788" i="1"/>
  <c r="Y878" i="1" s="1"/>
  <c r="AB878" i="1" s="1"/>
  <c r="U788" i="1"/>
  <c r="T788" i="1"/>
  <c r="S788" i="1"/>
  <c r="V788" i="1" s="1"/>
  <c r="R788" i="1"/>
  <c r="Q788" i="1"/>
  <c r="L788" i="1"/>
  <c r="I788" i="1"/>
  <c r="AF787" i="1"/>
  <c r="AE787" i="1"/>
  <c r="AG787" i="1" s="1"/>
  <c r="X787" i="1"/>
  <c r="W787" i="1"/>
  <c r="Z787" i="1" s="1"/>
  <c r="AA656" i="1" s="1"/>
  <c r="U787" i="1"/>
  <c r="T787" i="1"/>
  <c r="S787" i="1"/>
  <c r="R787" i="1"/>
  <c r="Q787" i="1"/>
  <c r="L787" i="1"/>
  <c r="I787" i="1"/>
  <c r="AG786" i="1"/>
  <c r="AF786" i="1"/>
  <c r="AE786" i="1"/>
  <c r="Z786" i="1"/>
  <c r="AA874" i="1" s="1"/>
  <c r="X786" i="1"/>
  <c r="W786" i="1"/>
  <c r="Y874" i="1" s="1"/>
  <c r="AB874" i="1" s="1"/>
  <c r="U786" i="1"/>
  <c r="V786" i="1" s="1"/>
  <c r="T786" i="1"/>
  <c r="S786" i="1"/>
  <c r="R786" i="1"/>
  <c r="Q786" i="1"/>
  <c r="L786" i="1"/>
  <c r="I786" i="1"/>
  <c r="AG785" i="1"/>
  <c r="AF785" i="1"/>
  <c r="AE785" i="1"/>
  <c r="AB785" i="1"/>
  <c r="AA785" i="1"/>
  <c r="Y785" i="1"/>
  <c r="X785" i="1"/>
  <c r="W785" i="1"/>
  <c r="Z785" i="1" s="1"/>
  <c r="V785" i="1"/>
  <c r="U785" i="1"/>
  <c r="T785" i="1"/>
  <c r="S785" i="1"/>
  <c r="R785" i="1"/>
  <c r="Q785" i="1"/>
  <c r="L785" i="1"/>
  <c r="I785" i="1"/>
  <c r="AF784" i="1"/>
  <c r="AE784" i="1"/>
  <c r="X784" i="1"/>
  <c r="Z784" i="1" s="1"/>
  <c r="W784" i="1"/>
  <c r="U784" i="1"/>
  <c r="T784" i="1"/>
  <c r="S784" i="1"/>
  <c r="V784" i="1" s="1"/>
  <c r="R784" i="1"/>
  <c r="Q784" i="1"/>
  <c r="L784" i="1"/>
  <c r="I784" i="1"/>
  <c r="AG783" i="1"/>
  <c r="AF783" i="1"/>
  <c r="AE783" i="1"/>
  <c r="X783" i="1"/>
  <c r="W783" i="1"/>
  <c r="Z783" i="1" s="1"/>
  <c r="U783" i="1"/>
  <c r="T783" i="1"/>
  <c r="S783" i="1"/>
  <c r="R783" i="1"/>
  <c r="Q783" i="1"/>
  <c r="L783" i="1"/>
  <c r="I783" i="1"/>
  <c r="AF782" i="1"/>
  <c r="AE782" i="1"/>
  <c r="AG782" i="1" s="1"/>
  <c r="AD782" i="1"/>
  <c r="AB782" i="1"/>
  <c r="AC782" i="1" s="1"/>
  <c r="AA782" i="1"/>
  <c r="Z782" i="1"/>
  <c r="Y782" i="1"/>
  <c r="X782" i="1"/>
  <c r="W782" i="1"/>
  <c r="U782" i="1"/>
  <c r="V782" i="1" s="1"/>
  <c r="T782" i="1"/>
  <c r="S782" i="1"/>
  <c r="R782" i="1"/>
  <c r="Q782" i="1"/>
  <c r="L782" i="1"/>
  <c r="I782" i="1"/>
  <c r="AF781" i="1"/>
  <c r="AG781" i="1" s="1"/>
  <c r="AE781" i="1"/>
  <c r="AB781" i="1"/>
  <c r="AA781" i="1"/>
  <c r="Y781" i="1"/>
  <c r="X781" i="1"/>
  <c r="W781" i="1"/>
  <c r="Z781" i="1" s="1"/>
  <c r="AA833" i="1" s="1"/>
  <c r="V781" i="1"/>
  <c r="U781" i="1"/>
  <c r="T781" i="1"/>
  <c r="S781" i="1"/>
  <c r="R781" i="1"/>
  <c r="Q781" i="1"/>
  <c r="L781" i="1"/>
  <c r="I781" i="1"/>
  <c r="AF780" i="1"/>
  <c r="AG780" i="1" s="1"/>
  <c r="AE780" i="1"/>
  <c r="X780" i="1"/>
  <c r="W780" i="1"/>
  <c r="Z780" i="1" s="1"/>
  <c r="U780" i="1"/>
  <c r="T780" i="1"/>
  <c r="V780" i="1" s="1"/>
  <c r="S780" i="1"/>
  <c r="R780" i="1"/>
  <c r="Q780" i="1"/>
  <c r="L780" i="1"/>
  <c r="I780" i="1"/>
  <c r="AF779" i="1"/>
  <c r="AE779" i="1"/>
  <c r="AG779" i="1" s="1"/>
  <c r="AA779" i="1"/>
  <c r="Y779" i="1"/>
  <c r="AB779" i="1" s="1"/>
  <c r="X779" i="1"/>
  <c r="W779" i="1"/>
  <c r="Z779" i="1" s="1"/>
  <c r="U779" i="1"/>
  <c r="T779" i="1"/>
  <c r="S779" i="1"/>
  <c r="V779" i="1" s="1"/>
  <c r="R779" i="1"/>
  <c r="Q779" i="1"/>
  <c r="L779" i="1"/>
  <c r="I779" i="1"/>
  <c r="AF778" i="1"/>
  <c r="AE778" i="1"/>
  <c r="AG778" i="1" s="1"/>
  <c r="AA778" i="1"/>
  <c r="Z778" i="1"/>
  <c r="Y778" i="1"/>
  <c r="AB778" i="1" s="1"/>
  <c r="X778" i="1"/>
  <c r="W778" i="1"/>
  <c r="V778" i="1"/>
  <c r="U778" i="1"/>
  <c r="T778" i="1"/>
  <c r="S778" i="1"/>
  <c r="R778" i="1"/>
  <c r="Q778" i="1"/>
  <c r="L778" i="1"/>
  <c r="I778" i="1"/>
  <c r="AG777" i="1"/>
  <c r="AF777" i="1"/>
  <c r="AE777" i="1"/>
  <c r="Z777" i="1"/>
  <c r="AA851" i="1" s="1"/>
  <c r="X777" i="1"/>
  <c r="W777" i="1"/>
  <c r="Y851" i="1" s="1"/>
  <c r="AB851" i="1" s="1"/>
  <c r="U777" i="1"/>
  <c r="T777" i="1"/>
  <c r="S777" i="1"/>
  <c r="R777" i="1"/>
  <c r="Q777" i="1"/>
  <c r="L777" i="1"/>
  <c r="I777" i="1"/>
  <c r="AF776" i="1"/>
  <c r="AE776" i="1"/>
  <c r="AG776" i="1" s="1"/>
  <c r="Z776" i="1"/>
  <c r="AA875" i="1" s="1"/>
  <c r="X776" i="1"/>
  <c r="W776" i="1"/>
  <c r="U776" i="1"/>
  <c r="T776" i="1"/>
  <c r="S776" i="1"/>
  <c r="V776" i="1" s="1"/>
  <c r="R776" i="1"/>
  <c r="Q776" i="1"/>
  <c r="L776" i="1"/>
  <c r="I776" i="1"/>
  <c r="AG775" i="1"/>
  <c r="AF775" i="1"/>
  <c r="AE775" i="1"/>
  <c r="Z775" i="1"/>
  <c r="X775" i="1"/>
  <c r="W775" i="1"/>
  <c r="U775" i="1"/>
  <c r="T775" i="1"/>
  <c r="S775" i="1"/>
  <c r="V775" i="1" s="1"/>
  <c r="R775" i="1"/>
  <c r="Q775" i="1"/>
  <c r="L775" i="1"/>
  <c r="I775" i="1"/>
  <c r="AF774" i="1"/>
  <c r="AG774" i="1" s="1"/>
  <c r="AE774" i="1"/>
  <c r="AB774" i="1"/>
  <c r="AA774" i="1"/>
  <c r="Z774" i="1"/>
  <c r="AA1128" i="1" s="1"/>
  <c r="Y774" i="1"/>
  <c r="X774" i="1"/>
  <c r="W774" i="1"/>
  <c r="Y1128" i="1" s="1"/>
  <c r="AB1128" i="1" s="1"/>
  <c r="V774" i="1"/>
  <c r="U774" i="1"/>
  <c r="T774" i="1"/>
  <c r="S774" i="1"/>
  <c r="R774" i="1"/>
  <c r="Q774" i="1"/>
  <c r="AC774" i="1" s="1"/>
  <c r="L774" i="1"/>
  <c r="I774" i="1"/>
  <c r="AG773" i="1"/>
  <c r="AF773" i="1"/>
  <c r="AE773" i="1"/>
  <c r="X773" i="1"/>
  <c r="W773" i="1"/>
  <c r="Z773" i="1" s="1"/>
  <c r="U773" i="1"/>
  <c r="T773" i="1"/>
  <c r="S773" i="1"/>
  <c r="V773" i="1" s="1"/>
  <c r="R773" i="1"/>
  <c r="Q773" i="1"/>
  <c r="L773" i="1"/>
  <c r="I773" i="1"/>
  <c r="AF772" i="1"/>
  <c r="AE772" i="1"/>
  <c r="AG772" i="1" s="1"/>
  <c r="Z772" i="1"/>
  <c r="X772" i="1"/>
  <c r="W772" i="1"/>
  <c r="V772" i="1"/>
  <c r="U772" i="1"/>
  <c r="T772" i="1"/>
  <c r="S772" i="1"/>
  <c r="R772" i="1"/>
  <c r="Q772" i="1"/>
  <c r="L772" i="1"/>
  <c r="I772" i="1"/>
  <c r="AG771" i="1"/>
  <c r="AF771" i="1"/>
  <c r="AE771" i="1"/>
  <c r="Z771" i="1"/>
  <c r="X771" i="1"/>
  <c r="W771" i="1"/>
  <c r="V771" i="1"/>
  <c r="U771" i="1"/>
  <c r="T771" i="1"/>
  <c r="S771" i="1"/>
  <c r="R771" i="1"/>
  <c r="Q771" i="1"/>
  <c r="L771" i="1"/>
  <c r="I771" i="1"/>
  <c r="AG770" i="1"/>
  <c r="AF770" i="1"/>
  <c r="AE770" i="1"/>
  <c r="X770" i="1"/>
  <c r="W770" i="1"/>
  <c r="Z770" i="1" s="1"/>
  <c r="U770" i="1"/>
  <c r="V770" i="1" s="1"/>
  <c r="T770" i="1"/>
  <c r="S770" i="1"/>
  <c r="R770" i="1"/>
  <c r="Q770" i="1"/>
  <c r="L770" i="1"/>
  <c r="I770" i="1"/>
  <c r="AF769" i="1"/>
  <c r="AE769" i="1"/>
  <c r="AG769" i="1" s="1"/>
  <c r="X769" i="1"/>
  <c r="W769" i="1"/>
  <c r="Y1287" i="1" s="1"/>
  <c r="AB1287" i="1" s="1"/>
  <c r="U769" i="1"/>
  <c r="T769" i="1"/>
  <c r="S769" i="1"/>
  <c r="V769" i="1" s="1"/>
  <c r="R769" i="1"/>
  <c r="Q769" i="1"/>
  <c r="L769" i="1"/>
  <c r="I769" i="1"/>
  <c r="AF768" i="1"/>
  <c r="AE768" i="1"/>
  <c r="AG768" i="1" s="1"/>
  <c r="Z768" i="1"/>
  <c r="AA860" i="1" s="1"/>
  <c r="X768" i="1"/>
  <c r="W768" i="1"/>
  <c r="Y860" i="1" s="1"/>
  <c r="AB860" i="1" s="1"/>
  <c r="U768" i="1"/>
  <c r="T768" i="1"/>
  <c r="S768" i="1"/>
  <c r="V768" i="1" s="1"/>
  <c r="R768" i="1"/>
  <c r="Q768" i="1"/>
  <c r="L768" i="1"/>
  <c r="I768" i="1"/>
  <c r="AG767" i="1"/>
  <c r="AF767" i="1"/>
  <c r="AE767" i="1"/>
  <c r="Z767" i="1"/>
  <c r="X767" i="1"/>
  <c r="W767" i="1"/>
  <c r="U767" i="1"/>
  <c r="T767" i="1"/>
  <c r="S767" i="1"/>
  <c r="V767" i="1" s="1"/>
  <c r="R767" i="1"/>
  <c r="Q767" i="1"/>
  <c r="L767" i="1"/>
  <c r="I767" i="1"/>
  <c r="AG766" i="1"/>
  <c r="AF766" i="1"/>
  <c r="AE766" i="1"/>
  <c r="AB766" i="1"/>
  <c r="AA766" i="1"/>
  <c r="Z766" i="1"/>
  <c r="Y766" i="1"/>
  <c r="X766" i="1"/>
  <c r="W766" i="1"/>
  <c r="U766" i="1"/>
  <c r="T766" i="1"/>
  <c r="S766" i="1"/>
  <c r="V766" i="1" s="1"/>
  <c r="R766" i="1"/>
  <c r="Q766" i="1"/>
  <c r="L766" i="1"/>
  <c r="I766" i="1"/>
  <c r="AF765" i="1"/>
  <c r="AG765" i="1" s="1"/>
  <c r="AE765" i="1"/>
  <c r="X765" i="1"/>
  <c r="W765" i="1"/>
  <c r="U765" i="1"/>
  <c r="T765" i="1"/>
  <c r="V765" i="1" s="1"/>
  <c r="S765" i="1"/>
  <c r="R765" i="1"/>
  <c r="Q765" i="1"/>
  <c r="L765" i="1"/>
  <c r="I765" i="1"/>
  <c r="AG764" i="1"/>
  <c r="AF764" i="1"/>
  <c r="AE764" i="1"/>
  <c r="X764" i="1"/>
  <c r="W764" i="1"/>
  <c r="Y1272" i="1" s="1"/>
  <c r="AB1272" i="1" s="1"/>
  <c r="V764" i="1"/>
  <c r="U764" i="1"/>
  <c r="T764" i="1"/>
  <c r="S764" i="1"/>
  <c r="R764" i="1"/>
  <c r="Q764" i="1"/>
  <c r="L764" i="1"/>
  <c r="I764" i="1"/>
  <c r="AF763" i="1"/>
  <c r="AE763" i="1"/>
  <c r="AG763" i="1" s="1"/>
  <c r="X763" i="1"/>
  <c r="W763" i="1"/>
  <c r="Y1271" i="1" s="1"/>
  <c r="AB1271" i="1" s="1"/>
  <c r="V763" i="1"/>
  <c r="U763" i="1"/>
  <c r="T763" i="1"/>
  <c r="S763" i="1"/>
  <c r="R763" i="1"/>
  <c r="Q763" i="1"/>
  <c r="L763" i="1"/>
  <c r="I763" i="1"/>
  <c r="AF762" i="1"/>
  <c r="AE762" i="1"/>
  <c r="AG762" i="1" s="1"/>
  <c r="X762" i="1"/>
  <c r="W762" i="1"/>
  <c r="Z762" i="1" s="1"/>
  <c r="U762" i="1"/>
  <c r="T762" i="1"/>
  <c r="S762" i="1"/>
  <c r="V762" i="1" s="1"/>
  <c r="R762" i="1"/>
  <c r="Q762" i="1"/>
  <c r="L762" i="1"/>
  <c r="I762" i="1"/>
  <c r="AF761" i="1"/>
  <c r="AE761" i="1"/>
  <c r="AG761" i="1" s="1"/>
  <c r="X761" i="1"/>
  <c r="Z761" i="1" s="1"/>
  <c r="W761" i="1"/>
  <c r="U761" i="1"/>
  <c r="T761" i="1"/>
  <c r="S761" i="1"/>
  <c r="V761" i="1" s="1"/>
  <c r="R761" i="1"/>
  <c r="Q761" i="1"/>
  <c r="L761" i="1"/>
  <c r="I761" i="1"/>
  <c r="AF760" i="1"/>
  <c r="AE760" i="1"/>
  <c r="AG760" i="1" s="1"/>
  <c r="AA760" i="1"/>
  <c r="Z760" i="1"/>
  <c r="Y760" i="1"/>
  <c r="AB760" i="1" s="1"/>
  <c r="X760" i="1"/>
  <c r="W760" i="1"/>
  <c r="V760" i="1"/>
  <c r="U760" i="1"/>
  <c r="T760" i="1"/>
  <c r="S760" i="1"/>
  <c r="R760" i="1"/>
  <c r="Q760" i="1"/>
  <c r="L760" i="1"/>
  <c r="I760" i="1"/>
  <c r="AG759" i="1"/>
  <c r="AF759" i="1"/>
  <c r="AE759" i="1"/>
  <c r="Z759" i="1"/>
  <c r="AA1274" i="1" s="1"/>
  <c r="X759" i="1"/>
  <c r="W759" i="1"/>
  <c r="Y1274" i="1" s="1"/>
  <c r="AB1274" i="1" s="1"/>
  <c r="V759" i="1"/>
  <c r="U759" i="1"/>
  <c r="T759" i="1"/>
  <c r="S759" i="1"/>
  <c r="R759" i="1"/>
  <c r="Q759" i="1"/>
  <c r="L759" i="1"/>
  <c r="I759" i="1"/>
  <c r="AG758" i="1"/>
  <c r="AF758" i="1"/>
  <c r="AE758" i="1"/>
  <c r="X758" i="1"/>
  <c r="W758" i="1"/>
  <c r="Y1275" i="1" s="1"/>
  <c r="AB1275" i="1" s="1"/>
  <c r="U758" i="1"/>
  <c r="V758" i="1" s="1"/>
  <c r="T758" i="1"/>
  <c r="S758" i="1"/>
  <c r="R758" i="1"/>
  <c r="Q758" i="1"/>
  <c r="L758" i="1"/>
  <c r="I758" i="1"/>
  <c r="AF757" i="1"/>
  <c r="AE757" i="1"/>
  <c r="AG757" i="1" s="1"/>
  <c r="X757" i="1"/>
  <c r="W757" i="1"/>
  <c r="Z757" i="1" s="1"/>
  <c r="U757" i="1"/>
  <c r="T757" i="1"/>
  <c r="S757" i="1"/>
  <c r="V757" i="1" s="1"/>
  <c r="R757" i="1"/>
  <c r="Q757" i="1"/>
  <c r="L757" i="1"/>
  <c r="I757" i="1"/>
  <c r="AF756" i="1"/>
  <c r="AE756" i="1"/>
  <c r="AG756" i="1" s="1"/>
  <c r="Z756" i="1"/>
  <c r="X756" i="1"/>
  <c r="W756" i="1"/>
  <c r="U756" i="1"/>
  <c r="T756" i="1"/>
  <c r="S756" i="1"/>
  <c r="V756" i="1" s="1"/>
  <c r="R756" i="1"/>
  <c r="Q756" i="1"/>
  <c r="L756" i="1"/>
  <c r="I756" i="1"/>
  <c r="AG755" i="1"/>
  <c r="AF755" i="1"/>
  <c r="AE755" i="1"/>
  <c r="Z755" i="1"/>
  <c r="X755" i="1"/>
  <c r="W755" i="1"/>
  <c r="U755" i="1"/>
  <c r="T755" i="1"/>
  <c r="S755" i="1"/>
  <c r="V755" i="1" s="1"/>
  <c r="R755" i="1"/>
  <c r="Q755" i="1"/>
  <c r="L755" i="1"/>
  <c r="I755" i="1"/>
  <c r="AG754" i="1"/>
  <c r="AF754" i="1"/>
  <c r="AE754" i="1"/>
  <c r="Z754" i="1"/>
  <c r="X754" i="1"/>
  <c r="W754" i="1"/>
  <c r="U754" i="1"/>
  <c r="T754" i="1"/>
  <c r="S754" i="1"/>
  <c r="V754" i="1" s="1"/>
  <c r="R754" i="1"/>
  <c r="Q754" i="1"/>
  <c r="L754" i="1"/>
  <c r="I754" i="1"/>
  <c r="AF753" i="1"/>
  <c r="AG753" i="1" s="1"/>
  <c r="AE753" i="1"/>
  <c r="AB753" i="1"/>
  <c r="AA753" i="1"/>
  <c r="Y753" i="1"/>
  <c r="X753" i="1"/>
  <c r="W753" i="1"/>
  <c r="U753" i="1"/>
  <c r="T753" i="1"/>
  <c r="V753" i="1" s="1"/>
  <c r="S753" i="1"/>
  <c r="R753" i="1"/>
  <c r="Q753" i="1"/>
  <c r="L753" i="1"/>
  <c r="I753" i="1"/>
  <c r="AG752" i="1"/>
  <c r="AF752" i="1"/>
  <c r="AE752" i="1"/>
  <c r="AB752" i="1"/>
  <c r="AC752" i="1" s="1"/>
  <c r="AD752" i="1" s="1"/>
  <c r="AA752" i="1"/>
  <c r="Y752" i="1"/>
  <c r="X752" i="1"/>
  <c r="W752" i="1"/>
  <c r="Y1193" i="1" s="1"/>
  <c r="AB1193" i="1" s="1"/>
  <c r="V752" i="1"/>
  <c r="U752" i="1"/>
  <c r="T752" i="1"/>
  <c r="S752" i="1"/>
  <c r="R752" i="1"/>
  <c r="Q752" i="1"/>
  <c r="L752" i="1"/>
  <c r="I752" i="1"/>
  <c r="AF751" i="1"/>
  <c r="AE751" i="1"/>
  <c r="AG751" i="1" s="1"/>
  <c r="AA751" i="1"/>
  <c r="Y751" i="1"/>
  <c r="AB751" i="1" s="1"/>
  <c r="X751" i="1"/>
  <c r="W751" i="1"/>
  <c r="Z751" i="1" s="1"/>
  <c r="V751" i="1"/>
  <c r="U751" i="1"/>
  <c r="T751" i="1"/>
  <c r="S751" i="1"/>
  <c r="R751" i="1"/>
  <c r="Q751" i="1"/>
  <c r="L751" i="1"/>
  <c r="I751" i="1"/>
  <c r="AF750" i="1"/>
  <c r="AE750" i="1"/>
  <c r="AA750" i="1"/>
  <c r="Y750" i="1"/>
  <c r="AB750" i="1" s="1"/>
  <c r="X750" i="1"/>
  <c r="W750" i="1"/>
  <c r="Y1167" i="1" s="1"/>
  <c r="AB1167" i="1" s="1"/>
  <c r="U750" i="1"/>
  <c r="T750" i="1"/>
  <c r="S750" i="1"/>
  <c r="V750" i="1" s="1"/>
  <c r="R750" i="1"/>
  <c r="Q750" i="1"/>
  <c r="L750" i="1"/>
  <c r="I750" i="1"/>
  <c r="AF749" i="1"/>
  <c r="AE749" i="1"/>
  <c r="AG749" i="1" s="1"/>
  <c r="X749" i="1"/>
  <c r="Z749" i="1" s="1"/>
  <c r="AA868" i="1" s="1"/>
  <c r="W749" i="1"/>
  <c r="Y868" i="1" s="1"/>
  <c r="AB868" i="1" s="1"/>
  <c r="U749" i="1"/>
  <c r="T749" i="1"/>
  <c r="S749" i="1"/>
  <c r="V749" i="1" s="1"/>
  <c r="R749" i="1"/>
  <c r="Q749" i="1"/>
  <c r="L749" i="1"/>
  <c r="I749" i="1"/>
  <c r="AF748" i="1"/>
  <c r="AE748" i="1"/>
  <c r="AG748" i="1" s="1"/>
  <c r="Z748" i="1"/>
  <c r="AA1104" i="1" s="1"/>
  <c r="X748" i="1"/>
  <c r="W748" i="1"/>
  <c r="Y1104" i="1" s="1"/>
  <c r="AB1104" i="1" s="1"/>
  <c r="V748" i="1"/>
  <c r="U748" i="1"/>
  <c r="T748" i="1"/>
  <c r="S748" i="1"/>
  <c r="R748" i="1"/>
  <c r="Q748" i="1"/>
  <c r="L748" i="1"/>
  <c r="I748" i="1"/>
  <c r="AG747" i="1"/>
  <c r="AF747" i="1"/>
  <c r="AE747" i="1"/>
  <c r="Z747" i="1"/>
  <c r="X747" i="1"/>
  <c r="W747" i="1"/>
  <c r="V747" i="1"/>
  <c r="U747" i="1"/>
  <c r="T747" i="1"/>
  <c r="S747" i="1"/>
  <c r="R747" i="1"/>
  <c r="Q747" i="1"/>
  <c r="L747" i="1"/>
  <c r="I747" i="1"/>
  <c r="AG746" i="1"/>
  <c r="AF746" i="1"/>
  <c r="AE746" i="1"/>
  <c r="X746" i="1"/>
  <c r="W746" i="1"/>
  <c r="Y1192" i="1" s="1"/>
  <c r="AB1192" i="1" s="1"/>
  <c r="U746" i="1"/>
  <c r="V746" i="1" s="1"/>
  <c r="T746" i="1"/>
  <c r="S746" i="1"/>
  <c r="R746" i="1"/>
  <c r="Q746" i="1"/>
  <c r="L746" i="1"/>
  <c r="I746" i="1"/>
  <c r="AF745" i="1"/>
  <c r="AE745" i="1"/>
  <c r="AG745" i="1" s="1"/>
  <c r="X745" i="1"/>
  <c r="W745" i="1"/>
  <c r="Z745" i="1" s="1"/>
  <c r="U745" i="1"/>
  <c r="T745" i="1"/>
  <c r="S745" i="1"/>
  <c r="V745" i="1" s="1"/>
  <c r="R745" i="1"/>
  <c r="Q745" i="1"/>
  <c r="L745" i="1"/>
  <c r="I745" i="1"/>
  <c r="AF744" i="1"/>
  <c r="AE744" i="1"/>
  <c r="AG744" i="1" s="1"/>
  <c r="Z744" i="1"/>
  <c r="X744" i="1"/>
  <c r="W744" i="1"/>
  <c r="U744" i="1"/>
  <c r="T744" i="1"/>
  <c r="S744" i="1"/>
  <c r="V744" i="1" s="1"/>
  <c r="R744" i="1"/>
  <c r="Q744" i="1"/>
  <c r="L744" i="1"/>
  <c r="I744" i="1"/>
  <c r="AG743" i="1"/>
  <c r="AF743" i="1"/>
  <c r="AE743" i="1"/>
  <c r="AA743" i="1"/>
  <c r="Z743" i="1"/>
  <c r="Y743" i="1"/>
  <c r="AB743" i="1" s="1"/>
  <c r="X743" i="1"/>
  <c r="W743" i="1"/>
  <c r="U743" i="1"/>
  <c r="T743" i="1"/>
  <c r="S743" i="1"/>
  <c r="R743" i="1"/>
  <c r="Q743" i="1"/>
  <c r="L743" i="1"/>
  <c r="I743" i="1"/>
  <c r="AG742" i="1"/>
  <c r="AF742" i="1"/>
  <c r="AE742" i="1"/>
  <c r="AB742" i="1"/>
  <c r="AA742" i="1"/>
  <c r="Z742" i="1"/>
  <c r="Y742" i="1"/>
  <c r="X742" i="1"/>
  <c r="W742" i="1"/>
  <c r="U742" i="1"/>
  <c r="T742" i="1"/>
  <c r="S742" i="1"/>
  <c r="V742" i="1" s="1"/>
  <c r="R742" i="1"/>
  <c r="Q742" i="1"/>
  <c r="L742" i="1"/>
  <c r="I742" i="1"/>
  <c r="AF741" i="1"/>
  <c r="AG741" i="1" s="1"/>
  <c r="AE741" i="1"/>
  <c r="AB741" i="1"/>
  <c r="AA741" i="1"/>
  <c r="Y741" i="1"/>
  <c r="X741" i="1"/>
  <c r="W741" i="1"/>
  <c r="U741" i="1"/>
  <c r="T741" i="1"/>
  <c r="V741" i="1" s="1"/>
  <c r="S741" i="1"/>
  <c r="R741" i="1"/>
  <c r="Q741" i="1"/>
  <c r="L741" i="1"/>
  <c r="I741" i="1"/>
  <c r="AG740" i="1"/>
  <c r="AF740" i="1"/>
  <c r="AE740" i="1"/>
  <c r="X740" i="1"/>
  <c r="W740" i="1"/>
  <c r="Y992" i="1" s="1"/>
  <c r="AB992" i="1" s="1"/>
  <c r="V740" i="1"/>
  <c r="U740" i="1"/>
  <c r="T740" i="1"/>
  <c r="S740" i="1"/>
  <c r="R740" i="1"/>
  <c r="Q740" i="1"/>
  <c r="L740" i="1"/>
  <c r="I740" i="1"/>
  <c r="AF739" i="1"/>
  <c r="AE739" i="1"/>
  <c r="AG739" i="1" s="1"/>
  <c r="X739" i="1"/>
  <c r="W739" i="1"/>
  <c r="Y871" i="1" s="1"/>
  <c r="AB871" i="1" s="1"/>
  <c r="V739" i="1"/>
  <c r="U739" i="1"/>
  <c r="T739" i="1"/>
  <c r="S739" i="1"/>
  <c r="R739" i="1"/>
  <c r="Q739" i="1"/>
  <c r="L739" i="1"/>
  <c r="I739" i="1"/>
  <c r="AF738" i="1"/>
  <c r="AE738" i="1"/>
  <c r="X738" i="1"/>
  <c r="W738" i="1"/>
  <c r="Z738" i="1" s="1"/>
  <c r="U738" i="1"/>
  <c r="T738" i="1"/>
  <c r="S738" i="1"/>
  <c r="V738" i="1" s="1"/>
  <c r="R738" i="1"/>
  <c r="Q738" i="1"/>
  <c r="L738" i="1"/>
  <c r="I738" i="1"/>
  <c r="AF737" i="1"/>
  <c r="AE737" i="1"/>
  <c r="AG737" i="1" s="1"/>
  <c r="AA737" i="1"/>
  <c r="Y737" i="1"/>
  <c r="AB737" i="1" s="1"/>
  <c r="X737" i="1"/>
  <c r="Z737" i="1" s="1"/>
  <c r="W737" i="1"/>
  <c r="U737" i="1"/>
  <c r="T737" i="1"/>
  <c r="S737" i="1"/>
  <c r="V737" i="1" s="1"/>
  <c r="R737" i="1"/>
  <c r="Q737" i="1"/>
  <c r="L737" i="1"/>
  <c r="I737" i="1"/>
  <c r="AF736" i="1"/>
  <c r="AE736" i="1"/>
  <c r="AG736" i="1" s="1"/>
  <c r="AA736" i="1"/>
  <c r="Z736" i="1"/>
  <c r="Y736" i="1"/>
  <c r="AB736" i="1" s="1"/>
  <c r="X736" i="1"/>
  <c r="W736" i="1"/>
  <c r="V736" i="1"/>
  <c r="U736" i="1"/>
  <c r="T736" i="1"/>
  <c r="S736" i="1"/>
  <c r="R736" i="1"/>
  <c r="Q736" i="1"/>
  <c r="L736" i="1"/>
  <c r="I736" i="1"/>
  <c r="AG735" i="1"/>
  <c r="AF735" i="1"/>
  <c r="AE735" i="1"/>
  <c r="AB735" i="1"/>
  <c r="Z735" i="1"/>
  <c r="AA1085" i="1" s="1"/>
  <c r="Y735" i="1"/>
  <c r="X735" i="1"/>
  <c r="W735" i="1"/>
  <c r="Y1085" i="1" s="1"/>
  <c r="AB1085" i="1" s="1"/>
  <c r="V735" i="1"/>
  <c r="U735" i="1"/>
  <c r="T735" i="1"/>
  <c r="S735" i="1"/>
  <c r="R735" i="1"/>
  <c r="Q735" i="1"/>
  <c r="L735" i="1"/>
  <c r="I735" i="1"/>
  <c r="AG734" i="1"/>
  <c r="AF734" i="1"/>
  <c r="AE734" i="1"/>
  <c r="AB734" i="1"/>
  <c r="Y734" i="1"/>
  <c r="X734" i="1"/>
  <c r="W734" i="1"/>
  <c r="Y977" i="1" s="1"/>
  <c r="AB977" i="1" s="1"/>
  <c r="U734" i="1"/>
  <c r="V734" i="1" s="1"/>
  <c r="T734" i="1"/>
  <c r="S734" i="1"/>
  <c r="R734" i="1"/>
  <c r="Q734" i="1"/>
  <c r="L734" i="1"/>
  <c r="I734" i="1"/>
  <c r="AF733" i="1"/>
  <c r="AE733" i="1"/>
  <c r="AG733" i="1" s="1"/>
  <c r="X733" i="1"/>
  <c r="W733" i="1"/>
  <c r="Y754" i="1" s="1"/>
  <c r="AB754" i="1" s="1"/>
  <c r="U733" i="1"/>
  <c r="T733" i="1"/>
  <c r="S733" i="1"/>
  <c r="V733" i="1" s="1"/>
  <c r="R733" i="1"/>
  <c r="Q733" i="1"/>
  <c r="L733" i="1"/>
  <c r="I733" i="1"/>
  <c r="AF732" i="1"/>
  <c r="AE732" i="1"/>
  <c r="AG732" i="1" s="1"/>
  <c r="AA732" i="1"/>
  <c r="Z732" i="1"/>
  <c r="Y732" i="1"/>
  <c r="AB732" i="1" s="1"/>
  <c r="X732" i="1"/>
  <c r="W732" i="1"/>
  <c r="U732" i="1"/>
  <c r="T732" i="1"/>
  <c r="S732" i="1"/>
  <c r="V732" i="1" s="1"/>
  <c r="R732" i="1"/>
  <c r="Q732" i="1"/>
  <c r="L732" i="1"/>
  <c r="I732" i="1"/>
  <c r="AG731" i="1"/>
  <c r="AF731" i="1"/>
  <c r="AE731" i="1"/>
  <c r="Z731" i="1"/>
  <c r="AA960" i="1" s="1"/>
  <c r="X731" i="1"/>
  <c r="W731" i="1"/>
  <c r="Y960" i="1" s="1"/>
  <c r="AB960" i="1" s="1"/>
  <c r="U731" i="1"/>
  <c r="T731" i="1"/>
  <c r="S731" i="1"/>
  <c r="V731" i="1" s="1"/>
  <c r="R731" i="1"/>
  <c r="Q731" i="1"/>
  <c r="L731" i="1"/>
  <c r="I731" i="1"/>
  <c r="AG730" i="1"/>
  <c r="AF730" i="1"/>
  <c r="AE730" i="1"/>
  <c r="Z730" i="1"/>
  <c r="AA890" i="1" s="1"/>
  <c r="X730" i="1"/>
  <c r="W730" i="1"/>
  <c r="Y890" i="1" s="1"/>
  <c r="AB890" i="1" s="1"/>
  <c r="U730" i="1"/>
  <c r="T730" i="1"/>
  <c r="S730" i="1"/>
  <c r="R730" i="1"/>
  <c r="Q730" i="1"/>
  <c r="L730" i="1"/>
  <c r="I730" i="1"/>
  <c r="AF729" i="1"/>
  <c r="AG729" i="1" s="1"/>
  <c r="AE729" i="1"/>
  <c r="AB729" i="1"/>
  <c r="AA729" i="1"/>
  <c r="Y729" i="1"/>
  <c r="X729" i="1"/>
  <c r="W729" i="1"/>
  <c r="U729" i="1"/>
  <c r="T729" i="1"/>
  <c r="V729" i="1" s="1"/>
  <c r="S729" i="1"/>
  <c r="R729" i="1"/>
  <c r="Q729" i="1"/>
  <c r="L729" i="1"/>
  <c r="I729" i="1"/>
  <c r="AG728" i="1"/>
  <c r="AF728" i="1"/>
  <c r="AE728" i="1"/>
  <c r="AB728" i="1"/>
  <c r="AC728" i="1" s="1"/>
  <c r="AD728" i="1" s="1"/>
  <c r="AA728" i="1"/>
  <c r="Y728" i="1"/>
  <c r="X728" i="1"/>
  <c r="W728" i="1"/>
  <c r="Z728" i="1" s="1"/>
  <c r="V728" i="1"/>
  <c r="U728" i="1"/>
  <c r="T728" i="1"/>
  <c r="S728" i="1"/>
  <c r="R728" i="1"/>
  <c r="Q728" i="1"/>
  <c r="L728" i="1"/>
  <c r="I728" i="1"/>
  <c r="AF727" i="1"/>
  <c r="AE727" i="1"/>
  <c r="AG727" i="1" s="1"/>
  <c r="X727" i="1"/>
  <c r="W727" i="1"/>
  <c r="Z727" i="1" s="1"/>
  <c r="V727" i="1"/>
  <c r="U727" i="1"/>
  <c r="T727" i="1"/>
  <c r="S727" i="1"/>
  <c r="R727" i="1"/>
  <c r="Q727" i="1"/>
  <c r="L727" i="1"/>
  <c r="I727" i="1"/>
  <c r="AF726" i="1"/>
  <c r="AE726" i="1"/>
  <c r="X726" i="1"/>
  <c r="W726" i="1"/>
  <c r="Z726" i="1" s="1"/>
  <c r="AA714" i="1" s="1"/>
  <c r="U726" i="1"/>
  <c r="T726" i="1"/>
  <c r="S726" i="1"/>
  <c r="V726" i="1" s="1"/>
  <c r="R726" i="1"/>
  <c r="Q726" i="1"/>
  <c r="L726" i="1"/>
  <c r="I726" i="1"/>
  <c r="AF725" i="1"/>
  <c r="AE725" i="1"/>
  <c r="X725" i="1"/>
  <c r="Z725" i="1" s="1"/>
  <c r="W725" i="1"/>
  <c r="U725" i="1"/>
  <c r="T725" i="1"/>
  <c r="S725" i="1"/>
  <c r="V725" i="1" s="1"/>
  <c r="R725" i="1"/>
  <c r="Q725" i="1"/>
  <c r="L725" i="1"/>
  <c r="I725" i="1"/>
  <c r="AF724" i="1"/>
  <c r="AE724" i="1"/>
  <c r="AG724" i="1" s="1"/>
  <c r="AA724" i="1"/>
  <c r="Z724" i="1"/>
  <c r="AA949" i="1" s="1"/>
  <c r="Y724" i="1"/>
  <c r="AB724" i="1" s="1"/>
  <c r="X724" i="1"/>
  <c r="W724" i="1"/>
  <c r="Y949" i="1" s="1"/>
  <c r="AB949" i="1" s="1"/>
  <c r="V724" i="1"/>
  <c r="U724" i="1"/>
  <c r="T724" i="1"/>
  <c r="S724" i="1"/>
  <c r="R724" i="1"/>
  <c r="Q724" i="1"/>
  <c r="L724" i="1"/>
  <c r="I724" i="1"/>
  <c r="AG723" i="1"/>
  <c r="AF723" i="1"/>
  <c r="AE723" i="1"/>
  <c r="AB723" i="1"/>
  <c r="AA723" i="1"/>
  <c r="Z723" i="1"/>
  <c r="Y723" i="1"/>
  <c r="X723" i="1"/>
  <c r="W723" i="1"/>
  <c r="U723" i="1"/>
  <c r="V723" i="1" s="1"/>
  <c r="T723" i="1"/>
  <c r="S723" i="1"/>
  <c r="R723" i="1"/>
  <c r="Q723" i="1"/>
  <c r="AC723" i="1" s="1"/>
  <c r="L723" i="1"/>
  <c r="I723" i="1"/>
  <c r="AG722" i="1"/>
  <c r="AF722" i="1"/>
  <c r="AE722" i="1"/>
  <c r="AB722" i="1"/>
  <c r="AA722" i="1"/>
  <c r="Y722" i="1"/>
  <c r="X722" i="1"/>
  <c r="W722" i="1"/>
  <c r="Z722" i="1" s="1"/>
  <c r="U722" i="1"/>
  <c r="V722" i="1" s="1"/>
  <c r="T722" i="1"/>
  <c r="S722" i="1"/>
  <c r="R722" i="1"/>
  <c r="Q722" i="1"/>
  <c r="AC722" i="1" s="1"/>
  <c r="L722" i="1"/>
  <c r="I722" i="1"/>
  <c r="AF721" i="1"/>
  <c r="AE721" i="1"/>
  <c r="AG721" i="1" s="1"/>
  <c r="X721" i="1"/>
  <c r="W721" i="1"/>
  <c r="U721" i="1"/>
  <c r="T721" i="1"/>
  <c r="S721" i="1"/>
  <c r="V721" i="1" s="1"/>
  <c r="R721" i="1"/>
  <c r="Q721" i="1"/>
  <c r="L721" i="1"/>
  <c r="I721" i="1"/>
  <c r="AF720" i="1"/>
  <c r="AE720" i="1"/>
  <c r="AG720" i="1" s="1"/>
  <c r="X720" i="1"/>
  <c r="W720" i="1"/>
  <c r="U720" i="1"/>
  <c r="T720" i="1"/>
  <c r="S720" i="1"/>
  <c r="V720" i="1" s="1"/>
  <c r="R720" i="1"/>
  <c r="Q720" i="1"/>
  <c r="L720" i="1"/>
  <c r="I720" i="1"/>
  <c r="AF719" i="1"/>
  <c r="AE719" i="1"/>
  <c r="AG719" i="1" s="1"/>
  <c r="AD719" i="1"/>
  <c r="Z719" i="1"/>
  <c r="Y719" i="1"/>
  <c r="AB719" i="1" s="1"/>
  <c r="AC719" i="1" s="1"/>
  <c r="X719" i="1"/>
  <c r="W719" i="1"/>
  <c r="U719" i="1"/>
  <c r="T719" i="1"/>
  <c r="S719" i="1"/>
  <c r="V719" i="1" s="1"/>
  <c r="R719" i="1"/>
  <c r="Q719" i="1"/>
  <c r="L719" i="1"/>
  <c r="I719" i="1"/>
  <c r="AF718" i="1"/>
  <c r="AG718" i="1" s="1"/>
  <c r="AE718" i="1"/>
  <c r="Z718" i="1"/>
  <c r="AA1153" i="1" s="1"/>
  <c r="X718" i="1"/>
  <c r="W718" i="1"/>
  <c r="Y1153" i="1" s="1"/>
  <c r="AB1153" i="1" s="1"/>
  <c r="U718" i="1"/>
  <c r="T718" i="1"/>
  <c r="S718" i="1"/>
  <c r="R718" i="1"/>
  <c r="Q718" i="1"/>
  <c r="L718" i="1"/>
  <c r="I718" i="1"/>
  <c r="AF717" i="1"/>
  <c r="AG717" i="1" s="1"/>
  <c r="AE717" i="1"/>
  <c r="X717" i="1"/>
  <c r="W717" i="1"/>
  <c r="U717" i="1"/>
  <c r="T717" i="1"/>
  <c r="V717" i="1" s="1"/>
  <c r="S717" i="1"/>
  <c r="R717" i="1"/>
  <c r="Q717" i="1"/>
  <c r="L717" i="1"/>
  <c r="I717" i="1"/>
  <c r="AG716" i="1"/>
  <c r="AF716" i="1"/>
  <c r="AE716" i="1"/>
  <c r="AB716" i="1"/>
  <c r="AA716" i="1"/>
  <c r="Y716" i="1"/>
  <c r="X716" i="1"/>
  <c r="W716" i="1"/>
  <c r="V716" i="1"/>
  <c r="U716" i="1"/>
  <c r="T716" i="1"/>
  <c r="S716" i="1"/>
  <c r="R716" i="1"/>
  <c r="Q716" i="1"/>
  <c r="L716" i="1"/>
  <c r="I716" i="1"/>
  <c r="AF715" i="1"/>
  <c r="AE715" i="1"/>
  <c r="AG715" i="1" s="1"/>
  <c r="X715" i="1"/>
  <c r="W715" i="1"/>
  <c r="Z715" i="1" s="1"/>
  <c r="V715" i="1"/>
  <c r="U715" i="1"/>
  <c r="T715" i="1"/>
  <c r="S715" i="1"/>
  <c r="R715" i="1"/>
  <c r="Q715" i="1"/>
  <c r="L715" i="1"/>
  <c r="I715" i="1"/>
  <c r="AF714" i="1"/>
  <c r="AE714" i="1"/>
  <c r="Y714" i="1"/>
  <c r="AB714" i="1" s="1"/>
  <c r="X714" i="1"/>
  <c r="W714" i="1"/>
  <c r="Y933" i="1" s="1"/>
  <c r="AB933" i="1" s="1"/>
  <c r="U714" i="1"/>
  <c r="T714" i="1"/>
  <c r="S714" i="1"/>
  <c r="R714" i="1"/>
  <c r="Q714" i="1"/>
  <c r="AC714" i="1" s="1"/>
  <c r="AD714" i="1" s="1"/>
  <c r="L714" i="1"/>
  <c r="I714" i="1"/>
  <c r="AF713" i="1"/>
  <c r="AE713" i="1"/>
  <c r="AG713" i="1" s="1"/>
  <c r="AA713" i="1"/>
  <c r="Y713" i="1"/>
  <c r="AB713" i="1" s="1"/>
  <c r="X713" i="1"/>
  <c r="Z713" i="1" s="1"/>
  <c r="AA804" i="1" s="1"/>
  <c r="W713" i="1"/>
  <c r="Y804" i="1" s="1"/>
  <c r="AB804" i="1" s="1"/>
  <c r="U713" i="1"/>
  <c r="T713" i="1"/>
  <c r="S713" i="1"/>
  <c r="V713" i="1" s="1"/>
  <c r="R713" i="1"/>
  <c r="Q713" i="1"/>
  <c r="L713" i="1"/>
  <c r="I713" i="1"/>
  <c r="AF712" i="1"/>
  <c r="AE712" i="1"/>
  <c r="AG712" i="1" s="1"/>
  <c r="Z712" i="1"/>
  <c r="X712" i="1"/>
  <c r="W712" i="1"/>
  <c r="U712" i="1"/>
  <c r="V712" i="1" s="1"/>
  <c r="T712" i="1"/>
  <c r="S712" i="1"/>
  <c r="R712" i="1"/>
  <c r="Q712" i="1"/>
  <c r="I712" i="1"/>
  <c r="AG711" i="1"/>
  <c r="AF711" i="1"/>
  <c r="AE711" i="1"/>
  <c r="AA711" i="1"/>
  <c r="Z711" i="1"/>
  <c r="AA775" i="1" s="1"/>
  <c r="Y711" i="1"/>
  <c r="AB711" i="1" s="1"/>
  <c r="X711" i="1"/>
  <c r="W711" i="1"/>
  <c r="Y775" i="1" s="1"/>
  <c r="AB775" i="1" s="1"/>
  <c r="U711" i="1"/>
  <c r="T711" i="1"/>
  <c r="S711" i="1"/>
  <c r="R711" i="1"/>
  <c r="Q711" i="1"/>
  <c r="L711" i="1"/>
  <c r="I711" i="1"/>
  <c r="AF710" i="1"/>
  <c r="AG710" i="1" s="1"/>
  <c r="AE710" i="1"/>
  <c r="AB710" i="1"/>
  <c r="AA710" i="1"/>
  <c r="Y710" i="1"/>
  <c r="X710" i="1"/>
  <c r="W710" i="1"/>
  <c r="Z710" i="1" s="1"/>
  <c r="U710" i="1"/>
  <c r="T710" i="1"/>
  <c r="V710" i="1" s="1"/>
  <c r="S710" i="1"/>
  <c r="R710" i="1"/>
  <c r="Q710" i="1"/>
  <c r="L710" i="1"/>
  <c r="I710" i="1"/>
  <c r="AG709" i="1"/>
  <c r="AF709" i="1"/>
  <c r="AE709" i="1"/>
  <c r="X709" i="1"/>
  <c r="W709" i="1"/>
  <c r="Z709" i="1" s="1"/>
  <c r="V709" i="1"/>
  <c r="U709" i="1"/>
  <c r="T709" i="1"/>
  <c r="S709" i="1"/>
  <c r="R709" i="1"/>
  <c r="Q709" i="1"/>
  <c r="L709" i="1"/>
  <c r="I709" i="1"/>
  <c r="AF708" i="1"/>
  <c r="AG708" i="1" s="1"/>
  <c r="AE708" i="1"/>
  <c r="X708" i="1"/>
  <c r="W708" i="1"/>
  <c r="V708" i="1"/>
  <c r="U708" i="1"/>
  <c r="T708" i="1"/>
  <c r="S708" i="1"/>
  <c r="R708" i="1"/>
  <c r="Q708" i="1"/>
  <c r="L708" i="1"/>
  <c r="I708" i="1"/>
  <c r="AF707" i="1"/>
  <c r="AE707" i="1"/>
  <c r="AG707" i="1" s="1"/>
  <c r="X707" i="1"/>
  <c r="W707" i="1"/>
  <c r="U707" i="1"/>
  <c r="T707" i="1"/>
  <c r="S707" i="1"/>
  <c r="R707" i="1"/>
  <c r="Q707" i="1"/>
  <c r="L707" i="1"/>
  <c r="I707" i="1"/>
  <c r="AF706" i="1"/>
  <c r="AE706" i="1"/>
  <c r="X706" i="1"/>
  <c r="Z706" i="1" s="1"/>
  <c r="W706" i="1"/>
  <c r="U706" i="1"/>
  <c r="T706" i="1"/>
  <c r="S706" i="1"/>
  <c r="V706" i="1" s="1"/>
  <c r="R706" i="1"/>
  <c r="Q706" i="1"/>
  <c r="L706" i="1"/>
  <c r="I706" i="1"/>
  <c r="AG705" i="1"/>
  <c r="AF705" i="1"/>
  <c r="AE705" i="1"/>
  <c r="Z705" i="1"/>
  <c r="AA688" i="1" s="1"/>
  <c r="X705" i="1"/>
  <c r="W705" i="1"/>
  <c r="U705" i="1"/>
  <c r="V705" i="1" s="1"/>
  <c r="T705" i="1"/>
  <c r="S705" i="1"/>
  <c r="R705" i="1"/>
  <c r="Q705" i="1"/>
  <c r="L705" i="1"/>
  <c r="I705" i="1"/>
  <c r="AF704" i="1"/>
  <c r="AG704" i="1" s="1"/>
  <c r="AE704" i="1"/>
  <c r="Z704" i="1"/>
  <c r="AA780" i="1" s="1"/>
  <c r="X704" i="1"/>
  <c r="W704" i="1"/>
  <c r="Y780" i="1" s="1"/>
  <c r="AB780" i="1" s="1"/>
  <c r="U704" i="1"/>
  <c r="T704" i="1"/>
  <c r="V704" i="1" s="1"/>
  <c r="S704" i="1"/>
  <c r="R704" i="1"/>
  <c r="Q704" i="1"/>
  <c r="L704" i="1"/>
  <c r="I704" i="1"/>
  <c r="AG703" i="1"/>
  <c r="AF703" i="1"/>
  <c r="AE703" i="1"/>
  <c r="X703" i="1"/>
  <c r="W703" i="1"/>
  <c r="V703" i="1"/>
  <c r="U703" i="1"/>
  <c r="T703" i="1"/>
  <c r="S703" i="1"/>
  <c r="R703" i="1"/>
  <c r="Q703" i="1"/>
  <c r="L703" i="1"/>
  <c r="I703" i="1"/>
  <c r="AF702" i="1"/>
  <c r="AE702" i="1"/>
  <c r="AG702" i="1" s="1"/>
  <c r="AB702" i="1"/>
  <c r="AA702" i="1"/>
  <c r="Y702" i="1"/>
  <c r="X702" i="1"/>
  <c r="W702" i="1"/>
  <c r="U702" i="1"/>
  <c r="T702" i="1"/>
  <c r="S702" i="1"/>
  <c r="V702" i="1" s="1"/>
  <c r="R702" i="1"/>
  <c r="Q702" i="1"/>
  <c r="L702" i="1"/>
  <c r="I702" i="1"/>
  <c r="AF701" i="1"/>
  <c r="AE701" i="1"/>
  <c r="AG701" i="1" s="1"/>
  <c r="AC701" i="1"/>
  <c r="AD701" i="1" s="1"/>
  <c r="AA701" i="1"/>
  <c r="Z701" i="1"/>
  <c r="AA1251" i="1" s="1"/>
  <c r="Y701" i="1"/>
  <c r="AB701" i="1" s="1"/>
  <c r="X701" i="1"/>
  <c r="W701" i="1"/>
  <c r="Y1251" i="1" s="1"/>
  <c r="AB1251" i="1" s="1"/>
  <c r="U701" i="1"/>
  <c r="T701" i="1"/>
  <c r="S701" i="1"/>
  <c r="V701" i="1" s="1"/>
  <c r="R701" i="1"/>
  <c r="Q701" i="1"/>
  <c r="L701" i="1"/>
  <c r="I701" i="1"/>
  <c r="AF700" i="1"/>
  <c r="AE700" i="1"/>
  <c r="AG700" i="1" s="1"/>
  <c r="X700" i="1"/>
  <c r="Z700" i="1" s="1"/>
  <c r="AA1250" i="1" s="1"/>
  <c r="W700" i="1"/>
  <c r="Y1250" i="1" s="1"/>
  <c r="AB1250" i="1" s="1"/>
  <c r="U700" i="1"/>
  <c r="T700" i="1"/>
  <c r="S700" i="1"/>
  <c r="V700" i="1" s="1"/>
  <c r="R700" i="1"/>
  <c r="Q700" i="1"/>
  <c r="L700" i="1"/>
  <c r="I700" i="1"/>
  <c r="AF699" i="1"/>
  <c r="AE699" i="1"/>
  <c r="AG699" i="1" s="1"/>
  <c r="Z699" i="1"/>
  <c r="X699" i="1"/>
  <c r="W699" i="1"/>
  <c r="U699" i="1"/>
  <c r="T699" i="1"/>
  <c r="S699" i="1"/>
  <c r="V699" i="1" s="1"/>
  <c r="R699" i="1"/>
  <c r="Q699" i="1"/>
  <c r="L699" i="1"/>
  <c r="I699" i="1"/>
  <c r="AG698" i="1"/>
  <c r="AF698" i="1"/>
  <c r="AE698" i="1"/>
  <c r="X698" i="1"/>
  <c r="W698" i="1"/>
  <c r="Z698" i="1" s="1"/>
  <c r="U698" i="1"/>
  <c r="T698" i="1"/>
  <c r="V698" i="1" s="1"/>
  <c r="S698" i="1"/>
  <c r="R698" i="1"/>
  <c r="Q698" i="1"/>
  <c r="L698" i="1"/>
  <c r="I698" i="1"/>
  <c r="AG697" i="1"/>
  <c r="AF697" i="1"/>
  <c r="AE697" i="1"/>
  <c r="X697" i="1"/>
  <c r="W697" i="1"/>
  <c r="Z697" i="1" s="1"/>
  <c r="U697" i="1"/>
  <c r="V697" i="1" s="1"/>
  <c r="T697" i="1"/>
  <c r="S697" i="1"/>
  <c r="R697" i="1"/>
  <c r="Q697" i="1"/>
  <c r="L697" i="1"/>
  <c r="I697" i="1"/>
  <c r="AF696" i="1"/>
  <c r="AG696" i="1" s="1"/>
  <c r="AE696" i="1"/>
  <c r="AA696" i="1"/>
  <c r="Y696" i="1"/>
  <c r="AB696" i="1" s="1"/>
  <c r="X696" i="1"/>
  <c r="W696" i="1"/>
  <c r="V696" i="1"/>
  <c r="U696" i="1"/>
  <c r="T696" i="1"/>
  <c r="S696" i="1"/>
  <c r="R696" i="1"/>
  <c r="Q696" i="1"/>
  <c r="L696" i="1"/>
  <c r="I696" i="1"/>
  <c r="AF695" i="1"/>
  <c r="AE695" i="1"/>
  <c r="AG695" i="1" s="1"/>
  <c r="X695" i="1"/>
  <c r="W695" i="1"/>
  <c r="U695" i="1"/>
  <c r="T695" i="1"/>
  <c r="S695" i="1"/>
  <c r="R695" i="1"/>
  <c r="Q695" i="1"/>
  <c r="L695" i="1"/>
  <c r="I695" i="1"/>
  <c r="AF694" i="1"/>
  <c r="AE694" i="1"/>
  <c r="X694" i="1"/>
  <c r="Z694" i="1" s="1"/>
  <c r="AA908" i="1" s="1"/>
  <c r="W694" i="1"/>
  <c r="Y908" i="1" s="1"/>
  <c r="AB908" i="1" s="1"/>
  <c r="U694" i="1"/>
  <c r="T694" i="1"/>
  <c r="S694" i="1"/>
  <c r="V694" i="1" s="1"/>
  <c r="R694" i="1"/>
  <c r="Q694" i="1"/>
  <c r="L694" i="1"/>
  <c r="I694" i="1"/>
  <c r="AG693" i="1"/>
  <c r="AF693" i="1"/>
  <c r="AE693" i="1"/>
  <c r="Z693" i="1"/>
  <c r="X693" i="1"/>
  <c r="W693" i="1"/>
  <c r="U693" i="1"/>
  <c r="V693" i="1" s="1"/>
  <c r="T693" i="1"/>
  <c r="S693" i="1"/>
  <c r="R693" i="1"/>
  <c r="Q693" i="1"/>
  <c r="L693" i="1"/>
  <c r="I693" i="1"/>
  <c r="AF692" i="1"/>
  <c r="AG692" i="1" s="1"/>
  <c r="AE692" i="1"/>
  <c r="Z692" i="1"/>
  <c r="AA954" i="1" s="1"/>
  <c r="X692" i="1"/>
  <c r="W692" i="1"/>
  <c r="Y954" i="1" s="1"/>
  <c r="AB954" i="1" s="1"/>
  <c r="U692" i="1"/>
  <c r="T692" i="1"/>
  <c r="V692" i="1" s="1"/>
  <c r="S692" i="1"/>
  <c r="R692" i="1"/>
  <c r="Q692" i="1"/>
  <c r="L692" i="1"/>
  <c r="I692" i="1"/>
  <c r="AG691" i="1"/>
  <c r="AF691" i="1"/>
  <c r="AE691" i="1"/>
  <c r="AC691" i="1"/>
  <c r="AB691" i="1"/>
  <c r="AA691" i="1"/>
  <c r="Y691" i="1"/>
  <c r="X691" i="1"/>
  <c r="W691" i="1"/>
  <c r="Z691" i="1" s="1"/>
  <c r="U691" i="1"/>
  <c r="V691" i="1" s="1"/>
  <c r="T691" i="1"/>
  <c r="S691" i="1"/>
  <c r="R691" i="1"/>
  <c r="Q691" i="1"/>
  <c r="L691" i="1"/>
  <c r="I691" i="1"/>
  <c r="AF690" i="1"/>
  <c r="AE690" i="1"/>
  <c r="AG690" i="1" s="1"/>
  <c r="X690" i="1"/>
  <c r="W690" i="1"/>
  <c r="Z690" i="1" s="1"/>
  <c r="V690" i="1"/>
  <c r="U690" i="1"/>
  <c r="T690" i="1"/>
  <c r="S690" i="1"/>
  <c r="R690" i="1"/>
  <c r="Q690" i="1"/>
  <c r="L690" i="1"/>
  <c r="I690" i="1"/>
  <c r="AF689" i="1"/>
  <c r="AE689" i="1"/>
  <c r="AG689" i="1" s="1"/>
  <c r="Z689" i="1"/>
  <c r="X689" i="1"/>
  <c r="W689" i="1"/>
  <c r="U689" i="1"/>
  <c r="T689" i="1"/>
  <c r="S689" i="1"/>
  <c r="V689" i="1" s="1"/>
  <c r="R689" i="1"/>
  <c r="Q689" i="1"/>
  <c r="L689" i="1"/>
  <c r="I689" i="1"/>
  <c r="AF688" i="1"/>
  <c r="AG688" i="1" s="1"/>
  <c r="AE688" i="1"/>
  <c r="AD688" i="1"/>
  <c r="Z688" i="1"/>
  <c r="AA792" i="1" s="1"/>
  <c r="Y688" i="1"/>
  <c r="AB688" i="1" s="1"/>
  <c r="AC688" i="1" s="1"/>
  <c r="X688" i="1"/>
  <c r="W688" i="1"/>
  <c r="Y792" i="1" s="1"/>
  <c r="AB792" i="1" s="1"/>
  <c r="U688" i="1"/>
  <c r="T688" i="1"/>
  <c r="S688" i="1"/>
  <c r="R688" i="1"/>
  <c r="Q688" i="1"/>
  <c r="L688" i="1"/>
  <c r="I688" i="1"/>
  <c r="AF687" i="1"/>
  <c r="AG687" i="1" s="1"/>
  <c r="AE687" i="1"/>
  <c r="Z687" i="1"/>
  <c r="AA1180" i="1" s="1"/>
  <c r="X687" i="1"/>
  <c r="W687" i="1"/>
  <c r="Y1180" i="1" s="1"/>
  <c r="AB1180" i="1" s="1"/>
  <c r="U687" i="1"/>
  <c r="T687" i="1"/>
  <c r="S687" i="1"/>
  <c r="R687" i="1"/>
  <c r="Q687" i="1"/>
  <c r="L687" i="1"/>
  <c r="I687" i="1"/>
  <c r="AG686" i="1"/>
  <c r="AF686" i="1"/>
  <c r="AE686" i="1"/>
  <c r="Z686" i="1"/>
  <c r="AA1186" i="1" s="1"/>
  <c r="X686" i="1"/>
  <c r="W686" i="1"/>
  <c r="Y1186" i="1" s="1"/>
  <c r="AB1186" i="1" s="1"/>
  <c r="V686" i="1"/>
  <c r="U686" i="1"/>
  <c r="T686" i="1"/>
  <c r="S686" i="1"/>
  <c r="R686" i="1"/>
  <c r="Q686" i="1"/>
  <c r="L686" i="1"/>
  <c r="I686" i="1"/>
  <c r="AG685" i="1"/>
  <c r="AF685" i="1"/>
  <c r="AE685" i="1"/>
  <c r="AA685" i="1"/>
  <c r="Y685" i="1"/>
  <c r="AB685" i="1" s="1"/>
  <c r="X685" i="1"/>
  <c r="W685" i="1"/>
  <c r="Z685" i="1" s="1"/>
  <c r="U685" i="1"/>
  <c r="V685" i="1" s="1"/>
  <c r="T685" i="1"/>
  <c r="S685" i="1"/>
  <c r="R685" i="1"/>
  <c r="Q685" i="1"/>
  <c r="L685" i="1"/>
  <c r="I685" i="1"/>
  <c r="AF684" i="1"/>
  <c r="AG684" i="1" s="1"/>
  <c r="AE684" i="1"/>
  <c r="X684" i="1"/>
  <c r="W684" i="1"/>
  <c r="U684" i="1"/>
  <c r="T684" i="1"/>
  <c r="V684" i="1" s="1"/>
  <c r="S684" i="1"/>
  <c r="R684" i="1"/>
  <c r="Q684" i="1"/>
  <c r="I684" i="1"/>
  <c r="AF683" i="1"/>
  <c r="AE683" i="1"/>
  <c r="AG683" i="1" s="1"/>
  <c r="X683" i="1"/>
  <c r="W683" i="1"/>
  <c r="Z683" i="1" s="1"/>
  <c r="U683" i="1"/>
  <c r="T683" i="1"/>
  <c r="S683" i="1"/>
  <c r="V683" i="1" s="1"/>
  <c r="R683" i="1"/>
  <c r="Q683" i="1"/>
  <c r="L683" i="1"/>
  <c r="I683" i="1"/>
  <c r="AG682" i="1"/>
  <c r="AF682" i="1"/>
  <c r="AE682" i="1"/>
  <c r="X682" i="1"/>
  <c r="W682" i="1"/>
  <c r="Z682" i="1" s="1"/>
  <c r="U682" i="1"/>
  <c r="T682" i="1"/>
  <c r="S682" i="1"/>
  <c r="V682" i="1" s="1"/>
  <c r="R682" i="1"/>
  <c r="Q682" i="1"/>
  <c r="L682" i="1"/>
  <c r="I682" i="1"/>
  <c r="AF681" i="1"/>
  <c r="AE681" i="1"/>
  <c r="AG681" i="1" s="1"/>
  <c r="X681" i="1"/>
  <c r="Z681" i="1" s="1"/>
  <c r="W681" i="1"/>
  <c r="U681" i="1"/>
  <c r="T681" i="1"/>
  <c r="S681" i="1"/>
  <c r="V681" i="1" s="1"/>
  <c r="R681" i="1"/>
  <c r="Q681" i="1"/>
  <c r="L681" i="1"/>
  <c r="I681" i="1"/>
  <c r="AF680" i="1"/>
  <c r="AE680" i="1"/>
  <c r="AG680" i="1" s="1"/>
  <c r="X680" i="1"/>
  <c r="W680" i="1"/>
  <c r="Z680" i="1" s="1"/>
  <c r="U680" i="1"/>
  <c r="T680" i="1"/>
  <c r="S680" i="1"/>
  <c r="R680" i="1"/>
  <c r="Q680" i="1"/>
  <c r="L680" i="1"/>
  <c r="I680" i="1"/>
  <c r="AG679" i="1"/>
  <c r="AF679" i="1"/>
  <c r="AE679" i="1"/>
  <c r="AD679" i="1"/>
  <c r="AB679" i="1"/>
  <c r="AC679" i="1" s="1"/>
  <c r="AA679" i="1"/>
  <c r="Z679" i="1"/>
  <c r="AA1203" i="1" s="1"/>
  <c r="Y679" i="1"/>
  <c r="X679" i="1"/>
  <c r="W679" i="1"/>
  <c r="Y1203" i="1" s="1"/>
  <c r="AB1203" i="1" s="1"/>
  <c r="U679" i="1"/>
  <c r="T679" i="1"/>
  <c r="V679" i="1" s="1"/>
  <c r="S679" i="1"/>
  <c r="R679" i="1"/>
  <c r="Q679" i="1"/>
  <c r="L679" i="1"/>
  <c r="I679" i="1"/>
  <c r="AF678" i="1"/>
  <c r="AE678" i="1"/>
  <c r="AG678" i="1" s="1"/>
  <c r="AB678" i="1"/>
  <c r="Y678" i="1"/>
  <c r="X678" i="1"/>
  <c r="W678" i="1"/>
  <c r="U678" i="1"/>
  <c r="T678" i="1"/>
  <c r="S678" i="1"/>
  <c r="V678" i="1" s="1"/>
  <c r="R678" i="1"/>
  <c r="Q678" i="1"/>
  <c r="L678" i="1"/>
  <c r="I678" i="1"/>
  <c r="AG677" i="1"/>
  <c r="AF677" i="1"/>
  <c r="AE677" i="1"/>
  <c r="AA677" i="1"/>
  <c r="Y677" i="1"/>
  <c r="AB677" i="1" s="1"/>
  <c r="X677" i="1"/>
  <c r="W677" i="1"/>
  <c r="Y903" i="1" s="1"/>
  <c r="AB903" i="1" s="1"/>
  <c r="U677" i="1"/>
  <c r="V677" i="1" s="1"/>
  <c r="T677" i="1"/>
  <c r="S677" i="1"/>
  <c r="R677" i="1"/>
  <c r="Q677" i="1"/>
  <c r="L677" i="1"/>
  <c r="I677" i="1"/>
  <c r="AF676" i="1"/>
  <c r="AE676" i="1"/>
  <c r="AG676" i="1" s="1"/>
  <c r="Z676" i="1"/>
  <c r="AA748" i="1" s="1"/>
  <c r="X676" i="1"/>
  <c r="W676" i="1"/>
  <c r="Y748" i="1" s="1"/>
  <c r="AB748" i="1" s="1"/>
  <c r="U676" i="1"/>
  <c r="T676" i="1"/>
  <c r="S676" i="1"/>
  <c r="V676" i="1" s="1"/>
  <c r="R676" i="1"/>
  <c r="Q676" i="1"/>
  <c r="L676" i="1"/>
  <c r="I676" i="1"/>
  <c r="AF675" i="1"/>
  <c r="AE675" i="1"/>
  <c r="AG675" i="1" s="1"/>
  <c r="AA675" i="1"/>
  <c r="Y675" i="1"/>
  <c r="AB675" i="1" s="1"/>
  <c r="X675" i="1"/>
  <c r="W675" i="1"/>
  <c r="Y873" i="1" s="1"/>
  <c r="AB873" i="1" s="1"/>
  <c r="U675" i="1"/>
  <c r="V675" i="1" s="1"/>
  <c r="T675" i="1"/>
  <c r="S675" i="1"/>
  <c r="R675" i="1"/>
  <c r="Q675" i="1"/>
  <c r="L675" i="1"/>
  <c r="I675" i="1"/>
  <c r="AF674" i="1"/>
  <c r="AE674" i="1"/>
  <c r="AG674" i="1" s="1"/>
  <c r="Z674" i="1"/>
  <c r="AA1182" i="1" s="1"/>
  <c r="X674" i="1"/>
  <c r="W674" i="1"/>
  <c r="Y1182" i="1" s="1"/>
  <c r="AB1182" i="1" s="1"/>
  <c r="U674" i="1"/>
  <c r="T674" i="1"/>
  <c r="V674" i="1" s="1"/>
  <c r="S674" i="1"/>
  <c r="R674" i="1"/>
  <c r="Q674" i="1"/>
  <c r="L674" i="1"/>
  <c r="I674" i="1"/>
  <c r="AF673" i="1"/>
  <c r="AG673" i="1" s="1"/>
  <c r="AE673" i="1"/>
  <c r="X673" i="1"/>
  <c r="W673" i="1"/>
  <c r="U673" i="1"/>
  <c r="T673" i="1"/>
  <c r="S673" i="1"/>
  <c r="V673" i="1" s="1"/>
  <c r="R673" i="1"/>
  <c r="Q673" i="1"/>
  <c r="L673" i="1"/>
  <c r="I673" i="1"/>
  <c r="AF672" i="1"/>
  <c r="AE672" i="1"/>
  <c r="AG672" i="1" s="1"/>
  <c r="X672" i="1"/>
  <c r="W672" i="1"/>
  <c r="Y1177" i="1" s="1"/>
  <c r="AB1177" i="1" s="1"/>
  <c r="U672" i="1"/>
  <c r="T672" i="1"/>
  <c r="S672" i="1"/>
  <c r="V672" i="1" s="1"/>
  <c r="R672" i="1"/>
  <c r="Q672" i="1"/>
  <c r="L672" i="1"/>
  <c r="I672" i="1"/>
  <c r="AF671" i="1"/>
  <c r="AE671" i="1"/>
  <c r="AG671" i="1" s="1"/>
  <c r="AA671" i="1"/>
  <c r="Z671" i="1"/>
  <c r="AA1018" i="1" s="1"/>
  <c r="Y671" i="1"/>
  <c r="AB671" i="1" s="1"/>
  <c r="X671" i="1"/>
  <c r="W671" i="1"/>
  <c r="Y1018" i="1" s="1"/>
  <c r="AB1018" i="1" s="1"/>
  <c r="V671" i="1"/>
  <c r="U671" i="1"/>
  <c r="T671" i="1"/>
  <c r="S671" i="1"/>
  <c r="R671" i="1"/>
  <c r="Q671" i="1"/>
  <c r="L671" i="1"/>
  <c r="I671" i="1"/>
  <c r="AF670" i="1"/>
  <c r="AG670" i="1" s="1"/>
  <c r="AE670" i="1"/>
  <c r="X670" i="1"/>
  <c r="W670" i="1"/>
  <c r="Y1216" i="1" s="1"/>
  <c r="AB1216" i="1" s="1"/>
  <c r="U670" i="1"/>
  <c r="T670" i="1"/>
  <c r="V670" i="1" s="1"/>
  <c r="S670" i="1"/>
  <c r="R670" i="1"/>
  <c r="Q670" i="1"/>
  <c r="L670" i="1"/>
  <c r="I670" i="1"/>
  <c r="AF669" i="1"/>
  <c r="AE669" i="1"/>
  <c r="AG669" i="1" s="1"/>
  <c r="X669" i="1"/>
  <c r="W669" i="1"/>
  <c r="Y1055" i="1" s="1"/>
  <c r="AB1055" i="1" s="1"/>
  <c r="U669" i="1"/>
  <c r="T669" i="1"/>
  <c r="S669" i="1"/>
  <c r="V669" i="1" s="1"/>
  <c r="R669" i="1"/>
  <c r="Q669" i="1"/>
  <c r="L669" i="1"/>
  <c r="I669" i="1"/>
  <c r="AF668" i="1"/>
  <c r="AE668" i="1"/>
  <c r="AG668" i="1" s="1"/>
  <c r="X668" i="1"/>
  <c r="W668" i="1"/>
  <c r="Y1210" i="1" s="1"/>
  <c r="AB1210" i="1" s="1"/>
  <c r="V668" i="1"/>
  <c r="U668" i="1"/>
  <c r="T668" i="1"/>
  <c r="S668" i="1"/>
  <c r="R668" i="1"/>
  <c r="Q668" i="1"/>
  <c r="L668" i="1"/>
  <c r="I668" i="1"/>
  <c r="AF667" i="1"/>
  <c r="AE667" i="1"/>
  <c r="AG667" i="1" s="1"/>
  <c r="AC667" i="1"/>
  <c r="AA667" i="1"/>
  <c r="Z667" i="1"/>
  <c r="AA1176" i="1" s="1"/>
  <c r="Y667" i="1"/>
  <c r="AB667" i="1" s="1"/>
  <c r="X667" i="1"/>
  <c r="W667" i="1"/>
  <c r="Y1176" i="1" s="1"/>
  <c r="AB1176" i="1" s="1"/>
  <c r="U667" i="1"/>
  <c r="T667" i="1"/>
  <c r="S667" i="1"/>
  <c r="V667" i="1" s="1"/>
  <c r="R667" i="1"/>
  <c r="Q667" i="1"/>
  <c r="L667" i="1"/>
  <c r="I667" i="1"/>
  <c r="AG666" i="1"/>
  <c r="AF666" i="1"/>
  <c r="AE666" i="1"/>
  <c r="X666" i="1"/>
  <c r="Z666" i="1" s="1"/>
  <c r="AA740" i="1" s="1"/>
  <c r="W666" i="1"/>
  <c r="Y740" i="1" s="1"/>
  <c r="AB740" i="1" s="1"/>
  <c r="U666" i="1"/>
  <c r="V666" i="1" s="1"/>
  <c r="T666" i="1"/>
  <c r="S666" i="1"/>
  <c r="R666" i="1"/>
  <c r="Q666" i="1"/>
  <c r="I666" i="1"/>
  <c r="AF665" i="1"/>
  <c r="AE665" i="1"/>
  <c r="AG665" i="1" s="1"/>
  <c r="X665" i="1"/>
  <c r="W665" i="1"/>
  <c r="Y1200" i="1" s="1"/>
  <c r="AB1200" i="1" s="1"/>
  <c r="U665" i="1"/>
  <c r="T665" i="1"/>
  <c r="S665" i="1"/>
  <c r="V665" i="1" s="1"/>
  <c r="R665" i="1"/>
  <c r="Q665" i="1"/>
  <c r="L665" i="1"/>
  <c r="I665" i="1"/>
  <c r="AF664" i="1"/>
  <c r="AE664" i="1"/>
  <c r="AG664" i="1" s="1"/>
  <c r="AA664" i="1"/>
  <c r="Z664" i="1"/>
  <c r="Y664" i="1"/>
  <c r="AB664" i="1" s="1"/>
  <c r="X664" i="1"/>
  <c r="W664" i="1"/>
  <c r="V664" i="1"/>
  <c r="U664" i="1"/>
  <c r="T664" i="1"/>
  <c r="S664" i="1"/>
  <c r="R664" i="1"/>
  <c r="Q664" i="1"/>
  <c r="L664" i="1"/>
  <c r="I664" i="1"/>
  <c r="AF663" i="1"/>
  <c r="AG663" i="1" s="1"/>
  <c r="AE663" i="1"/>
  <c r="X663" i="1"/>
  <c r="W663" i="1"/>
  <c r="Z663" i="1" s="1"/>
  <c r="U663" i="1"/>
  <c r="T663" i="1"/>
  <c r="V663" i="1" s="1"/>
  <c r="S663" i="1"/>
  <c r="R663" i="1"/>
  <c r="Q663" i="1"/>
  <c r="L663" i="1"/>
  <c r="I663" i="1"/>
  <c r="AF662" i="1"/>
  <c r="AE662" i="1"/>
  <c r="AG662" i="1" s="1"/>
  <c r="X662" i="1"/>
  <c r="W662" i="1"/>
  <c r="Z662" i="1" s="1"/>
  <c r="U662" i="1"/>
  <c r="T662" i="1"/>
  <c r="S662" i="1"/>
  <c r="V662" i="1" s="1"/>
  <c r="R662" i="1"/>
  <c r="Q662" i="1"/>
  <c r="L662" i="1"/>
  <c r="I662" i="1"/>
  <c r="AF661" i="1"/>
  <c r="AE661" i="1"/>
  <c r="AG661" i="1" s="1"/>
  <c r="AA661" i="1"/>
  <c r="Y661" i="1"/>
  <c r="AB661" i="1" s="1"/>
  <c r="X661" i="1"/>
  <c r="W661" i="1"/>
  <c r="Z661" i="1" s="1"/>
  <c r="V661" i="1"/>
  <c r="U661" i="1"/>
  <c r="T661" i="1"/>
  <c r="S661" i="1"/>
  <c r="R661" i="1"/>
  <c r="Q661" i="1"/>
  <c r="L661" i="1"/>
  <c r="I661" i="1"/>
  <c r="AF660" i="1"/>
  <c r="AE660" i="1"/>
  <c r="AG660" i="1" s="1"/>
  <c r="Z660" i="1"/>
  <c r="AA1232" i="1" s="1"/>
  <c r="X660" i="1"/>
  <c r="W660" i="1"/>
  <c r="Y1232" i="1" s="1"/>
  <c r="AB1232" i="1" s="1"/>
  <c r="U660" i="1"/>
  <c r="T660" i="1"/>
  <c r="S660" i="1"/>
  <c r="V660" i="1" s="1"/>
  <c r="R660" i="1"/>
  <c r="Q660" i="1"/>
  <c r="L660" i="1"/>
  <c r="I660" i="1"/>
  <c r="AG659" i="1"/>
  <c r="AF659" i="1"/>
  <c r="AE659" i="1"/>
  <c r="AA659" i="1"/>
  <c r="Y659" i="1"/>
  <c r="AB659" i="1" s="1"/>
  <c r="X659" i="1"/>
  <c r="Z659" i="1" s="1"/>
  <c r="AA1233" i="1" s="1"/>
  <c r="W659" i="1"/>
  <c r="Y1233" i="1" s="1"/>
  <c r="AB1233" i="1" s="1"/>
  <c r="U659" i="1"/>
  <c r="V659" i="1" s="1"/>
  <c r="T659" i="1"/>
  <c r="S659" i="1"/>
  <c r="R659" i="1"/>
  <c r="Q659" i="1"/>
  <c r="L659" i="1"/>
  <c r="I659" i="1"/>
  <c r="AF658" i="1"/>
  <c r="AE658" i="1"/>
  <c r="AG658" i="1" s="1"/>
  <c r="X658" i="1"/>
  <c r="W658" i="1"/>
  <c r="Z658" i="1" s="1"/>
  <c r="U658" i="1"/>
  <c r="T658" i="1"/>
  <c r="S658" i="1"/>
  <c r="V658" i="1" s="1"/>
  <c r="R658" i="1"/>
  <c r="Q658" i="1"/>
  <c r="L658" i="1"/>
  <c r="I658" i="1"/>
  <c r="AF657" i="1"/>
  <c r="AG657" i="1" s="1"/>
  <c r="AE657" i="1"/>
  <c r="Z657" i="1"/>
  <c r="X657" i="1"/>
  <c r="W657" i="1"/>
  <c r="U657" i="1"/>
  <c r="T657" i="1"/>
  <c r="S657" i="1"/>
  <c r="V657" i="1" s="1"/>
  <c r="R657" i="1"/>
  <c r="Q657" i="1"/>
  <c r="L657" i="1"/>
  <c r="I657" i="1"/>
  <c r="AG656" i="1"/>
  <c r="AF656" i="1"/>
  <c r="AE656" i="1"/>
  <c r="Y656" i="1"/>
  <c r="AB656" i="1" s="1"/>
  <c r="X656" i="1"/>
  <c r="W656" i="1"/>
  <c r="Z656" i="1" s="1"/>
  <c r="U656" i="1"/>
  <c r="V656" i="1" s="1"/>
  <c r="T656" i="1"/>
  <c r="S656" i="1"/>
  <c r="R656" i="1"/>
  <c r="Q656" i="1"/>
  <c r="L656" i="1"/>
  <c r="I656" i="1"/>
  <c r="AF655" i="1"/>
  <c r="AE655" i="1"/>
  <c r="AG655" i="1" s="1"/>
  <c r="AB655" i="1"/>
  <c r="AA655" i="1"/>
  <c r="Z655" i="1"/>
  <c r="AA1136" i="1" s="1"/>
  <c r="Y655" i="1"/>
  <c r="X655" i="1"/>
  <c r="W655" i="1"/>
  <c r="Y1136" i="1" s="1"/>
  <c r="AB1136" i="1" s="1"/>
  <c r="V655" i="1"/>
  <c r="U655" i="1"/>
  <c r="T655" i="1"/>
  <c r="S655" i="1"/>
  <c r="R655" i="1"/>
  <c r="Q655" i="1"/>
  <c r="L655" i="1"/>
  <c r="I655" i="1"/>
  <c r="AF654" i="1"/>
  <c r="AG654" i="1" s="1"/>
  <c r="AE654" i="1"/>
  <c r="AA654" i="1"/>
  <c r="Y654" i="1"/>
  <c r="AB654" i="1" s="1"/>
  <c r="X654" i="1"/>
  <c r="W654" i="1"/>
  <c r="U654" i="1"/>
  <c r="T654" i="1"/>
  <c r="S654" i="1"/>
  <c r="V654" i="1" s="1"/>
  <c r="R654" i="1"/>
  <c r="Q654" i="1"/>
  <c r="L654" i="1"/>
  <c r="I654" i="1"/>
  <c r="AF653" i="1"/>
  <c r="AE653" i="1"/>
  <c r="AG653" i="1" s="1"/>
  <c r="X653" i="1"/>
  <c r="W653" i="1"/>
  <c r="Y843" i="1" s="1"/>
  <c r="AB843" i="1" s="1"/>
  <c r="U653" i="1"/>
  <c r="T653" i="1"/>
  <c r="S653" i="1"/>
  <c r="V653" i="1" s="1"/>
  <c r="R653" i="1"/>
  <c r="Q653" i="1"/>
  <c r="L653" i="1"/>
  <c r="I653" i="1"/>
  <c r="AF652" i="1"/>
  <c r="AE652" i="1"/>
  <c r="AG652" i="1" s="1"/>
  <c r="Z652" i="1"/>
  <c r="X652" i="1"/>
  <c r="W652" i="1"/>
  <c r="V652" i="1"/>
  <c r="U652" i="1"/>
  <c r="T652" i="1"/>
  <c r="S652" i="1"/>
  <c r="R652" i="1"/>
  <c r="Q652" i="1"/>
  <c r="L652" i="1"/>
  <c r="I652" i="1"/>
  <c r="AF651" i="1"/>
  <c r="AG651" i="1" s="1"/>
  <c r="AE651" i="1"/>
  <c r="AA651" i="1"/>
  <c r="Y651" i="1"/>
  <c r="AB651" i="1" s="1"/>
  <c r="X651" i="1"/>
  <c r="W651" i="1"/>
  <c r="Y902" i="1" s="1"/>
  <c r="AB902" i="1" s="1"/>
  <c r="U651" i="1"/>
  <c r="T651" i="1"/>
  <c r="V651" i="1" s="1"/>
  <c r="S651" i="1"/>
  <c r="R651" i="1"/>
  <c r="Q651" i="1"/>
  <c r="L651" i="1"/>
  <c r="I651" i="1"/>
  <c r="AF650" i="1"/>
  <c r="AE650" i="1"/>
  <c r="AG650" i="1" s="1"/>
  <c r="AB650" i="1"/>
  <c r="AA650" i="1"/>
  <c r="Y650" i="1"/>
  <c r="X650" i="1"/>
  <c r="W650" i="1"/>
  <c r="Y673" i="1" s="1"/>
  <c r="AB673" i="1" s="1"/>
  <c r="U650" i="1"/>
  <c r="T650" i="1"/>
  <c r="S650" i="1"/>
  <c r="V650" i="1" s="1"/>
  <c r="R650" i="1"/>
  <c r="Q650" i="1"/>
  <c r="L650" i="1"/>
  <c r="I650" i="1"/>
  <c r="AF649" i="1"/>
  <c r="AE649" i="1"/>
  <c r="AG649" i="1" s="1"/>
  <c r="AA649" i="1"/>
  <c r="Y649" i="1"/>
  <c r="AB649" i="1" s="1"/>
  <c r="X649" i="1"/>
  <c r="W649" i="1"/>
  <c r="Y709" i="1" s="1"/>
  <c r="AB709" i="1" s="1"/>
  <c r="V649" i="1"/>
  <c r="U649" i="1"/>
  <c r="T649" i="1"/>
  <c r="S649" i="1"/>
  <c r="R649" i="1"/>
  <c r="Q649" i="1"/>
  <c r="L649" i="1"/>
  <c r="I649" i="1"/>
  <c r="AF648" i="1"/>
  <c r="AE648" i="1"/>
  <c r="AG648" i="1" s="1"/>
  <c r="Z648" i="1"/>
  <c r="AA777" i="1" s="1"/>
  <c r="X648" i="1"/>
  <c r="W648" i="1"/>
  <c r="Y777" i="1" s="1"/>
  <c r="AB777" i="1" s="1"/>
  <c r="U648" i="1"/>
  <c r="T648" i="1"/>
  <c r="S648" i="1"/>
  <c r="V648" i="1" s="1"/>
  <c r="R648" i="1"/>
  <c r="Q648" i="1"/>
  <c r="L648" i="1"/>
  <c r="I648" i="1"/>
  <c r="AG647" i="1"/>
  <c r="AF647" i="1"/>
  <c r="AE647" i="1"/>
  <c r="X647" i="1"/>
  <c r="Z647" i="1" s="1"/>
  <c r="AA1088" i="1" s="1"/>
  <c r="W647" i="1"/>
  <c r="Y1088" i="1" s="1"/>
  <c r="AB1088" i="1" s="1"/>
  <c r="U647" i="1"/>
  <c r="V647" i="1" s="1"/>
  <c r="T647" i="1"/>
  <c r="S647" i="1"/>
  <c r="R647" i="1"/>
  <c r="Q647" i="1"/>
  <c r="I647" i="1"/>
  <c r="AF646" i="1"/>
  <c r="AE646" i="1"/>
  <c r="AG646" i="1" s="1"/>
  <c r="AD646" i="1"/>
  <c r="AB646" i="1"/>
  <c r="AC646" i="1" s="1"/>
  <c r="AA646" i="1"/>
  <c r="Y646" i="1"/>
  <c r="X646" i="1"/>
  <c r="W646" i="1"/>
  <c r="Y767" i="1" s="1"/>
  <c r="AB767" i="1" s="1"/>
  <c r="U646" i="1"/>
  <c r="T646" i="1"/>
  <c r="S646" i="1"/>
  <c r="V646" i="1" s="1"/>
  <c r="R646" i="1"/>
  <c r="Q646" i="1"/>
  <c r="L646" i="1"/>
  <c r="I646" i="1"/>
  <c r="AF645" i="1"/>
  <c r="AE645" i="1"/>
  <c r="AG645" i="1" s="1"/>
  <c r="AA645" i="1"/>
  <c r="Z645" i="1"/>
  <c r="Y645" i="1"/>
  <c r="AB645" i="1" s="1"/>
  <c r="X645" i="1"/>
  <c r="W645" i="1"/>
  <c r="V645" i="1"/>
  <c r="U645" i="1"/>
  <c r="T645" i="1"/>
  <c r="S645" i="1"/>
  <c r="R645" i="1"/>
  <c r="Q645" i="1"/>
  <c r="L645" i="1"/>
  <c r="I645" i="1"/>
  <c r="AF644" i="1"/>
  <c r="AG644" i="1" s="1"/>
  <c r="AE644" i="1"/>
  <c r="X644" i="1"/>
  <c r="W644" i="1"/>
  <c r="Y634" i="1" s="1"/>
  <c r="AB634" i="1" s="1"/>
  <c r="U644" i="1"/>
  <c r="T644" i="1"/>
  <c r="V644" i="1" s="1"/>
  <c r="S644" i="1"/>
  <c r="R644" i="1"/>
  <c r="Q644" i="1"/>
  <c r="L644" i="1"/>
  <c r="I644" i="1"/>
  <c r="AG643" i="1"/>
  <c r="AF643" i="1"/>
  <c r="AE643" i="1"/>
  <c r="X643" i="1"/>
  <c r="W643" i="1"/>
  <c r="Z643" i="1" s="1"/>
  <c r="U643" i="1"/>
  <c r="T643" i="1"/>
  <c r="S643" i="1"/>
  <c r="V643" i="1" s="1"/>
  <c r="R643" i="1"/>
  <c r="Q643" i="1"/>
  <c r="L643" i="1"/>
  <c r="I643" i="1"/>
  <c r="AF642" i="1"/>
  <c r="AE642" i="1"/>
  <c r="AG642" i="1" s="1"/>
  <c r="X642" i="1"/>
  <c r="W642" i="1"/>
  <c r="Y669" i="1" s="1"/>
  <c r="AB669" i="1" s="1"/>
  <c r="V642" i="1"/>
  <c r="U642" i="1"/>
  <c r="T642" i="1"/>
  <c r="S642" i="1"/>
  <c r="R642" i="1"/>
  <c r="Q642" i="1"/>
  <c r="L642" i="1"/>
  <c r="I642" i="1"/>
  <c r="AF641" i="1"/>
  <c r="AE641" i="1"/>
  <c r="AG641" i="1" s="1"/>
  <c r="AA641" i="1"/>
  <c r="Z641" i="1"/>
  <c r="Y641" i="1"/>
  <c r="AB641" i="1" s="1"/>
  <c r="X641" i="1"/>
  <c r="W641" i="1"/>
  <c r="U641" i="1"/>
  <c r="T641" i="1"/>
  <c r="S641" i="1"/>
  <c r="V641" i="1" s="1"/>
  <c r="R641" i="1"/>
  <c r="Q641" i="1"/>
  <c r="L641" i="1"/>
  <c r="I641" i="1"/>
  <c r="AG640" i="1"/>
  <c r="AF640" i="1"/>
  <c r="AE640" i="1"/>
  <c r="AA640" i="1"/>
  <c r="Y640" i="1"/>
  <c r="AB640" i="1" s="1"/>
  <c r="X640" i="1"/>
  <c r="Z640" i="1" s="1"/>
  <c r="W640" i="1"/>
  <c r="U640" i="1"/>
  <c r="V640" i="1" s="1"/>
  <c r="T640" i="1"/>
  <c r="S640" i="1"/>
  <c r="R640" i="1"/>
  <c r="Q640" i="1"/>
  <c r="L640" i="1"/>
  <c r="I640" i="1"/>
  <c r="AF639" i="1"/>
  <c r="AE639" i="1"/>
  <c r="AG639" i="1" s="1"/>
  <c r="AB639" i="1"/>
  <c r="AC639" i="1" s="1"/>
  <c r="Y639" i="1"/>
  <c r="X639" i="1"/>
  <c r="W639" i="1"/>
  <c r="Y1016" i="1" s="1"/>
  <c r="AB1016" i="1" s="1"/>
  <c r="U639" i="1"/>
  <c r="T639" i="1"/>
  <c r="S639" i="1"/>
  <c r="V639" i="1" s="1"/>
  <c r="R639" i="1"/>
  <c r="Q639" i="1"/>
  <c r="L639" i="1"/>
  <c r="I639" i="1"/>
  <c r="AF638" i="1"/>
  <c r="AG638" i="1" s="1"/>
  <c r="AE638" i="1"/>
  <c r="Z638" i="1"/>
  <c r="AA1173" i="1" s="1"/>
  <c r="X638" i="1"/>
  <c r="W638" i="1"/>
  <c r="Y1173" i="1" s="1"/>
  <c r="AB1173" i="1" s="1"/>
  <c r="U638" i="1"/>
  <c r="T638" i="1"/>
  <c r="S638" i="1"/>
  <c r="V638" i="1" s="1"/>
  <c r="R638" i="1"/>
  <c r="Q638" i="1"/>
  <c r="L638" i="1"/>
  <c r="I638" i="1"/>
  <c r="AG637" i="1"/>
  <c r="AF637" i="1"/>
  <c r="AE637" i="1"/>
  <c r="X637" i="1"/>
  <c r="W637" i="1"/>
  <c r="Y1049" i="1" s="1"/>
  <c r="AB1049" i="1" s="1"/>
  <c r="U637" i="1"/>
  <c r="V637" i="1" s="1"/>
  <c r="T637" i="1"/>
  <c r="S637" i="1"/>
  <c r="R637" i="1"/>
  <c r="Q637" i="1"/>
  <c r="L637" i="1"/>
  <c r="I637" i="1"/>
  <c r="AF636" i="1"/>
  <c r="AE636" i="1"/>
  <c r="AG636" i="1" s="1"/>
  <c r="Z636" i="1"/>
  <c r="X636" i="1"/>
  <c r="W636" i="1"/>
  <c r="V636" i="1"/>
  <c r="U636" i="1"/>
  <c r="T636" i="1"/>
  <c r="S636" i="1"/>
  <c r="R636" i="1"/>
  <c r="Q636" i="1"/>
  <c r="L636" i="1"/>
  <c r="I636" i="1"/>
  <c r="AF635" i="1"/>
  <c r="AG635" i="1" s="1"/>
  <c r="AE635" i="1"/>
  <c r="AA635" i="1"/>
  <c r="Y635" i="1"/>
  <c r="AB635" i="1" s="1"/>
  <c r="X635" i="1"/>
  <c r="W635" i="1"/>
  <c r="Z635" i="1" s="1"/>
  <c r="U635" i="1"/>
  <c r="T635" i="1"/>
  <c r="S635" i="1"/>
  <c r="V635" i="1" s="1"/>
  <c r="R635" i="1"/>
  <c r="Q635" i="1"/>
  <c r="L635" i="1"/>
  <c r="I635" i="1"/>
  <c r="AF634" i="1"/>
  <c r="AE634" i="1"/>
  <c r="AG634" i="1" s="1"/>
  <c r="X634" i="1"/>
  <c r="W634" i="1"/>
  <c r="Z634" i="1" s="1"/>
  <c r="AA578" i="1" s="1"/>
  <c r="AC578" i="1" s="1"/>
  <c r="AD578" i="1" s="1"/>
  <c r="U634" i="1"/>
  <c r="T634" i="1"/>
  <c r="S634" i="1"/>
  <c r="V634" i="1" s="1"/>
  <c r="R634" i="1"/>
  <c r="Q634" i="1"/>
  <c r="L634" i="1"/>
  <c r="I634" i="1"/>
  <c r="AF633" i="1"/>
  <c r="AE633" i="1"/>
  <c r="AG633" i="1" s="1"/>
  <c r="AA633" i="1"/>
  <c r="Z633" i="1"/>
  <c r="AA1017" i="1" s="1"/>
  <c r="Y633" i="1"/>
  <c r="AB633" i="1" s="1"/>
  <c r="X633" i="1"/>
  <c r="W633" i="1"/>
  <c r="Y1017" i="1" s="1"/>
  <c r="AB1017" i="1" s="1"/>
  <c r="V633" i="1"/>
  <c r="U633" i="1"/>
  <c r="T633" i="1"/>
  <c r="S633" i="1"/>
  <c r="R633" i="1"/>
  <c r="Q633" i="1"/>
  <c r="L633" i="1"/>
  <c r="I633" i="1"/>
  <c r="AF632" i="1"/>
  <c r="AG632" i="1" s="1"/>
  <c r="AE632" i="1"/>
  <c r="Z632" i="1"/>
  <c r="X632" i="1"/>
  <c r="W632" i="1"/>
  <c r="U632" i="1"/>
  <c r="T632" i="1"/>
  <c r="V632" i="1" s="1"/>
  <c r="S632" i="1"/>
  <c r="R632" i="1"/>
  <c r="Q632" i="1"/>
  <c r="L632" i="1"/>
  <c r="I632" i="1"/>
  <c r="AG631" i="1"/>
  <c r="AF631" i="1"/>
  <c r="AE631" i="1"/>
  <c r="AB631" i="1"/>
  <c r="AA631" i="1"/>
  <c r="Y631" i="1"/>
  <c r="X631" i="1"/>
  <c r="W631" i="1"/>
  <c r="Y662" i="1" s="1"/>
  <c r="AB662" i="1" s="1"/>
  <c r="U631" i="1"/>
  <c r="T631" i="1"/>
  <c r="S631" i="1"/>
  <c r="V631" i="1" s="1"/>
  <c r="R631" i="1"/>
  <c r="Q631" i="1"/>
  <c r="L631" i="1"/>
  <c r="I631" i="1"/>
  <c r="AF630" i="1"/>
  <c r="AE630" i="1"/>
  <c r="AG630" i="1" s="1"/>
  <c r="X630" i="1"/>
  <c r="W630" i="1"/>
  <c r="Y841" i="1" s="1"/>
  <c r="AB841" i="1" s="1"/>
  <c r="V630" i="1"/>
  <c r="U630" i="1"/>
  <c r="T630" i="1"/>
  <c r="S630" i="1"/>
  <c r="R630" i="1"/>
  <c r="Q630" i="1"/>
  <c r="L630" i="1"/>
  <c r="I630" i="1"/>
  <c r="AF629" i="1"/>
  <c r="AE629" i="1"/>
  <c r="AG629" i="1" s="1"/>
  <c r="AC629" i="1"/>
  <c r="AA629" i="1"/>
  <c r="Z629" i="1"/>
  <c r="AA1087" i="1" s="1"/>
  <c r="Y629" i="1"/>
  <c r="AB629" i="1" s="1"/>
  <c r="X629" i="1"/>
  <c r="W629" i="1"/>
  <c r="Y1087" i="1" s="1"/>
  <c r="AB1087" i="1" s="1"/>
  <c r="U629" i="1"/>
  <c r="T629" i="1"/>
  <c r="S629" i="1"/>
  <c r="V629" i="1" s="1"/>
  <c r="R629" i="1"/>
  <c r="Q629" i="1"/>
  <c r="L629" i="1"/>
  <c r="I629" i="1"/>
  <c r="AG628" i="1"/>
  <c r="AF628" i="1"/>
  <c r="AE628" i="1"/>
  <c r="AA628" i="1"/>
  <c r="Y628" i="1"/>
  <c r="AB628" i="1" s="1"/>
  <c r="X628" i="1"/>
  <c r="Z628" i="1" s="1"/>
  <c r="AA639" i="1" s="1"/>
  <c r="W628" i="1"/>
  <c r="U628" i="1"/>
  <c r="V628" i="1" s="1"/>
  <c r="T628" i="1"/>
  <c r="S628" i="1"/>
  <c r="R628" i="1"/>
  <c r="Q628" i="1"/>
  <c r="L628" i="1"/>
  <c r="I628" i="1"/>
  <c r="AF627" i="1"/>
  <c r="AE627" i="1"/>
  <c r="AG627" i="1" s="1"/>
  <c r="X627" i="1"/>
  <c r="W627" i="1"/>
  <c r="Z627" i="1" s="1"/>
  <c r="U627" i="1"/>
  <c r="T627" i="1"/>
  <c r="S627" i="1"/>
  <c r="V627" i="1" s="1"/>
  <c r="R627" i="1"/>
  <c r="Q627" i="1"/>
  <c r="L627" i="1"/>
  <c r="I627" i="1"/>
  <c r="AF626" i="1"/>
  <c r="AG626" i="1" s="1"/>
  <c r="AE626" i="1"/>
  <c r="Z626" i="1"/>
  <c r="AA957" i="1" s="1"/>
  <c r="X626" i="1"/>
  <c r="W626" i="1"/>
  <c r="Y957" i="1" s="1"/>
  <c r="AB957" i="1" s="1"/>
  <c r="U626" i="1"/>
  <c r="T626" i="1"/>
  <c r="V626" i="1" s="1"/>
  <c r="S626" i="1"/>
  <c r="R626" i="1"/>
  <c r="Q626" i="1"/>
  <c r="L626" i="1"/>
  <c r="I626" i="1"/>
  <c r="AG625" i="1"/>
  <c r="AF625" i="1"/>
  <c r="AE625" i="1"/>
  <c r="AA625" i="1"/>
  <c r="Y625" i="1"/>
  <c r="AB625" i="1" s="1"/>
  <c r="X625" i="1"/>
  <c r="W625" i="1"/>
  <c r="Y823" i="1" s="1"/>
  <c r="AB823" i="1" s="1"/>
  <c r="U625" i="1"/>
  <c r="V625" i="1" s="1"/>
  <c r="T625" i="1"/>
  <c r="S625" i="1"/>
  <c r="R625" i="1"/>
  <c r="Q625" i="1"/>
  <c r="L625" i="1"/>
  <c r="I625" i="1"/>
  <c r="AF624" i="1"/>
  <c r="AE624" i="1"/>
  <c r="AG624" i="1" s="1"/>
  <c r="AB624" i="1"/>
  <c r="AA624" i="1"/>
  <c r="Z624" i="1"/>
  <c r="AA1175" i="1" s="1"/>
  <c r="Y624" i="1"/>
  <c r="X624" i="1"/>
  <c r="W624" i="1"/>
  <c r="Y1175" i="1" s="1"/>
  <c r="AB1175" i="1" s="1"/>
  <c r="V624" i="1"/>
  <c r="U624" i="1"/>
  <c r="T624" i="1"/>
  <c r="S624" i="1"/>
  <c r="R624" i="1"/>
  <c r="Q624" i="1"/>
  <c r="L624" i="1"/>
  <c r="I624" i="1"/>
  <c r="AF623" i="1"/>
  <c r="AG623" i="1" s="1"/>
  <c r="AE623" i="1"/>
  <c r="X623" i="1"/>
  <c r="W623" i="1"/>
  <c r="U623" i="1"/>
  <c r="T623" i="1"/>
  <c r="S623" i="1"/>
  <c r="V623" i="1" s="1"/>
  <c r="R623" i="1"/>
  <c r="Q623" i="1"/>
  <c r="L623" i="1"/>
  <c r="I623" i="1"/>
  <c r="AF622" i="1"/>
  <c r="AE622" i="1"/>
  <c r="AG622" i="1" s="1"/>
  <c r="AD622" i="1"/>
  <c r="AB622" i="1"/>
  <c r="AC622" i="1" s="1"/>
  <c r="AA622" i="1"/>
  <c r="Y622" i="1"/>
  <c r="X622" i="1"/>
  <c r="W622" i="1"/>
  <c r="Y923" i="1" s="1"/>
  <c r="AB923" i="1" s="1"/>
  <c r="U622" i="1"/>
  <c r="T622" i="1"/>
  <c r="S622" i="1"/>
  <c r="V622" i="1" s="1"/>
  <c r="R622" i="1"/>
  <c r="Q622" i="1"/>
  <c r="L622" i="1"/>
  <c r="I622" i="1"/>
  <c r="AF621" i="1"/>
  <c r="AE621" i="1"/>
  <c r="AG621" i="1" s="1"/>
  <c r="Z621" i="1"/>
  <c r="AA1006" i="1" s="1"/>
  <c r="X621" i="1"/>
  <c r="W621" i="1"/>
  <c r="Y1006" i="1" s="1"/>
  <c r="AB1006" i="1" s="1"/>
  <c r="V621" i="1"/>
  <c r="U621" i="1"/>
  <c r="T621" i="1"/>
  <c r="S621" i="1"/>
  <c r="R621" i="1"/>
  <c r="Q621" i="1"/>
  <c r="L621" i="1"/>
  <c r="I621" i="1"/>
  <c r="AF620" i="1"/>
  <c r="AG620" i="1" s="1"/>
  <c r="AE620" i="1"/>
  <c r="AA620" i="1"/>
  <c r="Z620" i="1"/>
  <c r="AA744" i="1" s="1"/>
  <c r="Y620" i="1"/>
  <c r="AB620" i="1" s="1"/>
  <c r="X620" i="1"/>
  <c r="W620" i="1"/>
  <c r="Y744" i="1" s="1"/>
  <c r="AB744" i="1" s="1"/>
  <c r="U620" i="1"/>
  <c r="T620" i="1"/>
  <c r="V620" i="1" s="1"/>
  <c r="S620" i="1"/>
  <c r="R620" i="1"/>
  <c r="Q620" i="1"/>
  <c r="L620" i="1"/>
  <c r="I620" i="1"/>
  <c r="AG619" i="1"/>
  <c r="AF619" i="1"/>
  <c r="AE619" i="1"/>
  <c r="X619" i="1"/>
  <c r="W619" i="1"/>
  <c r="Z619" i="1" s="1"/>
  <c r="U619" i="1"/>
  <c r="T619" i="1"/>
  <c r="S619" i="1"/>
  <c r="V619" i="1" s="1"/>
  <c r="R619" i="1"/>
  <c r="Q619" i="1"/>
  <c r="L619" i="1"/>
  <c r="I619" i="1"/>
  <c r="AF618" i="1"/>
  <c r="AE618" i="1"/>
  <c r="AG618" i="1" s="1"/>
  <c r="X618" i="1"/>
  <c r="W618" i="1"/>
  <c r="Y1188" i="1" s="1"/>
  <c r="AB1188" i="1" s="1"/>
  <c r="V618" i="1"/>
  <c r="U618" i="1"/>
  <c r="T618" i="1"/>
  <c r="S618" i="1"/>
  <c r="R618" i="1"/>
  <c r="Q618" i="1"/>
  <c r="L618" i="1"/>
  <c r="I618" i="1"/>
  <c r="AF617" i="1"/>
  <c r="AE617" i="1"/>
  <c r="AG617" i="1" s="1"/>
  <c r="Z617" i="1"/>
  <c r="Y617" i="1"/>
  <c r="AB617" i="1" s="1"/>
  <c r="X617" i="1"/>
  <c r="W617" i="1"/>
  <c r="U617" i="1"/>
  <c r="T617" i="1"/>
  <c r="S617" i="1"/>
  <c r="V617" i="1" s="1"/>
  <c r="R617" i="1"/>
  <c r="Q617" i="1"/>
  <c r="L617" i="1"/>
  <c r="I617" i="1"/>
  <c r="AG616" i="1"/>
  <c r="AF616" i="1"/>
  <c r="AE616" i="1"/>
  <c r="AA616" i="1"/>
  <c r="Y616" i="1"/>
  <c r="AB616" i="1" s="1"/>
  <c r="X616" i="1"/>
  <c r="Z616" i="1" s="1"/>
  <c r="AA820" i="1" s="1"/>
  <c r="W616" i="1"/>
  <c r="Y820" i="1" s="1"/>
  <c r="AB820" i="1" s="1"/>
  <c r="U616" i="1"/>
  <c r="V616" i="1" s="1"/>
  <c r="T616" i="1"/>
  <c r="S616" i="1"/>
  <c r="R616" i="1"/>
  <c r="Q616" i="1"/>
  <c r="L616" i="1"/>
  <c r="I616" i="1"/>
  <c r="AF615" i="1"/>
  <c r="AE615" i="1"/>
  <c r="AG615" i="1" s="1"/>
  <c r="AB615" i="1"/>
  <c r="AC615" i="1" s="1"/>
  <c r="AA615" i="1"/>
  <c r="Y615" i="1"/>
  <c r="X615" i="1"/>
  <c r="W615" i="1"/>
  <c r="Y1027" i="1" s="1"/>
  <c r="AB1027" i="1" s="1"/>
  <c r="U615" i="1"/>
  <c r="T615" i="1"/>
  <c r="S615" i="1"/>
  <c r="V615" i="1" s="1"/>
  <c r="R615" i="1"/>
  <c r="Q615" i="1"/>
  <c r="L615" i="1"/>
  <c r="I615" i="1"/>
  <c r="AF614" i="1"/>
  <c r="AG614" i="1" s="1"/>
  <c r="AE614" i="1"/>
  <c r="AB614" i="1"/>
  <c r="AA614" i="1"/>
  <c r="Z614" i="1"/>
  <c r="Y614" i="1"/>
  <c r="X614" i="1"/>
  <c r="W614" i="1"/>
  <c r="U614" i="1"/>
  <c r="T614" i="1"/>
  <c r="S614" i="1"/>
  <c r="V614" i="1" s="1"/>
  <c r="R614" i="1"/>
  <c r="Q614" i="1"/>
  <c r="L614" i="1"/>
  <c r="I614" i="1"/>
  <c r="AG613" i="1"/>
  <c r="AF613" i="1"/>
  <c r="AE613" i="1"/>
  <c r="X613" i="1"/>
  <c r="W613" i="1"/>
  <c r="Z613" i="1" s="1"/>
  <c r="U613" i="1"/>
  <c r="V613" i="1" s="1"/>
  <c r="T613" i="1"/>
  <c r="S613" i="1"/>
  <c r="R613" i="1"/>
  <c r="Q613" i="1"/>
  <c r="L613" i="1"/>
  <c r="I613" i="1"/>
  <c r="AF612" i="1"/>
  <c r="AE612" i="1"/>
  <c r="AG612" i="1" s="1"/>
  <c r="Z612" i="1"/>
  <c r="X612" i="1"/>
  <c r="W612" i="1"/>
  <c r="V612" i="1"/>
  <c r="U612" i="1"/>
  <c r="T612" i="1"/>
  <c r="S612" i="1"/>
  <c r="R612" i="1"/>
  <c r="Q612" i="1"/>
  <c r="L612" i="1"/>
  <c r="I612" i="1"/>
  <c r="AF611" i="1"/>
  <c r="AG611" i="1" s="1"/>
  <c r="AE611" i="1"/>
  <c r="X611" i="1"/>
  <c r="W611" i="1"/>
  <c r="Z611" i="1" s="1"/>
  <c r="U611" i="1"/>
  <c r="T611" i="1"/>
  <c r="S611" i="1"/>
  <c r="V611" i="1" s="1"/>
  <c r="R611" i="1"/>
  <c r="Q611" i="1"/>
  <c r="L611" i="1"/>
  <c r="I611" i="1"/>
  <c r="AF610" i="1"/>
  <c r="AE610" i="1"/>
  <c r="AG610" i="1" s="1"/>
  <c r="AD610" i="1"/>
  <c r="AB610" i="1"/>
  <c r="AC610" i="1" s="1"/>
  <c r="AA610" i="1"/>
  <c r="Y610" i="1"/>
  <c r="X610" i="1"/>
  <c r="W610" i="1"/>
  <c r="Z610" i="1" s="1"/>
  <c r="U610" i="1"/>
  <c r="T610" i="1"/>
  <c r="S610" i="1"/>
  <c r="V610" i="1" s="1"/>
  <c r="R610" i="1"/>
  <c r="Q610" i="1"/>
  <c r="L610" i="1"/>
  <c r="I610" i="1"/>
  <c r="AF609" i="1"/>
  <c r="AE609" i="1"/>
  <c r="AG609" i="1" s="1"/>
  <c r="AA609" i="1"/>
  <c r="Z609" i="1"/>
  <c r="Y609" i="1"/>
  <c r="AB609" i="1" s="1"/>
  <c r="X609" i="1"/>
  <c r="W609" i="1"/>
  <c r="V609" i="1"/>
  <c r="U609" i="1"/>
  <c r="T609" i="1"/>
  <c r="S609" i="1"/>
  <c r="R609" i="1"/>
  <c r="Q609" i="1"/>
  <c r="L609" i="1"/>
  <c r="I609" i="1"/>
  <c r="AF608" i="1"/>
  <c r="AG608" i="1" s="1"/>
  <c r="AE608" i="1"/>
  <c r="Z608" i="1"/>
  <c r="X608" i="1"/>
  <c r="W608" i="1"/>
  <c r="U608" i="1"/>
  <c r="T608" i="1"/>
  <c r="V608" i="1" s="1"/>
  <c r="S608" i="1"/>
  <c r="R608" i="1"/>
  <c r="Q608" i="1"/>
  <c r="L608" i="1"/>
  <c r="I608" i="1"/>
  <c r="AG607" i="1"/>
  <c r="AF607" i="1"/>
  <c r="AE607" i="1"/>
  <c r="X607" i="1"/>
  <c r="W607" i="1"/>
  <c r="Z607" i="1" s="1"/>
  <c r="U607" i="1"/>
  <c r="T607" i="1"/>
  <c r="S607" i="1"/>
  <c r="V607" i="1" s="1"/>
  <c r="R607" i="1"/>
  <c r="Q607" i="1"/>
  <c r="L607" i="1"/>
  <c r="I607" i="1"/>
  <c r="AF606" i="1"/>
  <c r="AE606" i="1"/>
  <c r="AG606" i="1" s="1"/>
  <c r="X606" i="1"/>
  <c r="W606" i="1"/>
  <c r="Z606" i="1" s="1"/>
  <c r="V606" i="1"/>
  <c r="U606" i="1"/>
  <c r="T606" i="1"/>
  <c r="S606" i="1"/>
  <c r="R606" i="1"/>
  <c r="Q606" i="1"/>
  <c r="L606" i="1"/>
  <c r="I606" i="1"/>
  <c r="AF605" i="1"/>
  <c r="AE605" i="1"/>
  <c r="AG605" i="1" s="1"/>
  <c r="AC605" i="1"/>
  <c r="AD605" i="1" s="1"/>
  <c r="AA605" i="1"/>
  <c r="Z605" i="1"/>
  <c r="Y605" i="1"/>
  <c r="AB605" i="1" s="1"/>
  <c r="X605" i="1"/>
  <c r="W605" i="1"/>
  <c r="U605" i="1"/>
  <c r="T605" i="1"/>
  <c r="S605" i="1"/>
  <c r="V605" i="1" s="1"/>
  <c r="R605" i="1"/>
  <c r="Q605" i="1"/>
  <c r="L605" i="1"/>
  <c r="I605" i="1"/>
  <c r="AG604" i="1"/>
  <c r="AF604" i="1"/>
  <c r="AE604" i="1"/>
  <c r="X604" i="1"/>
  <c r="Z604" i="1" s="1"/>
  <c r="AA660" i="1" s="1"/>
  <c r="W604" i="1"/>
  <c r="Y660" i="1" s="1"/>
  <c r="AB660" i="1" s="1"/>
  <c r="AC660" i="1" s="1"/>
  <c r="U604" i="1"/>
  <c r="V604" i="1" s="1"/>
  <c r="T604" i="1"/>
  <c r="S604" i="1"/>
  <c r="R604" i="1"/>
  <c r="Q604" i="1"/>
  <c r="L604" i="1"/>
  <c r="I604" i="1"/>
  <c r="AF603" i="1"/>
  <c r="AE603" i="1"/>
  <c r="X603" i="1"/>
  <c r="W603" i="1"/>
  <c r="Y1096" i="1" s="1"/>
  <c r="AB1096" i="1" s="1"/>
  <c r="U603" i="1"/>
  <c r="T603" i="1"/>
  <c r="S603" i="1"/>
  <c r="R603" i="1"/>
  <c r="Q603" i="1"/>
  <c r="L603" i="1"/>
  <c r="I603" i="1"/>
  <c r="AF602" i="1"/>
  <c r="AG602" i="1" s="1"/>
  <c r="AE602" i="1"/>
  <c r="AB602" i="1"/>
  <c r="AA602" i="1"/>
  <c r="Z602" i="1"/>
  <c r="AA814" i="1" s="1"/>
  <c r="Y602" i="1"/>
  <c r="X602" i="1"/>
  <c r="W602" i="1"/>
  <c r="Y814" i="1" s="1"/>
  <c r="AB814" i="1" s="1"/>
  <c r="U602" i="1"/>
  <c r="T602" i="1"/>
  <c r="S602" i="1"/>
  <c r="V602" i="1" s="1"/>
  <c r="R602" i="1"/>
  <c r="Q602" i="1"/>
  <c r="L602" i="1"/>
  <c r="I602" i="1"/>
  <c r="AG601" i="1"/>
  <c r="AF601" i="1"/>
  <c r="AE601" i="1"/>
  <c r="AA601" i="1"/>
  <c r="Y601" i="1"/>
  <c r="AB601" i="1" s="1"/>
  <c r="X601" i="1"/>
  <c r="W601" i="1"/>
  <c r="Y1262" i="1" s="1"/>
  <c r="AB1262" i="1" s="1"/>
  <c r="U601" i="1"/>
  <c r="V601" i="1" s="1"/>
  <c r="T601" i="1"/>
  <c r="S601" i="1"/>
  <c r="R601" i="1"/>
  <c r="Q601" i="1"/>
  <c r="L601" i="1"/>
  <c r="I601" i="1"/>
  <c r="AF600" i="1"/>
  <c r="AE600" i="1"/>
  <c r="AG600" i="1" s="1"/>
  <c r="AB600" i="1"/>
  <c r="AA600" i="1"/>
  <c r="Z600" i="1"/>
  <c r="Y600" i="1"/>
  <c r="X600" i="1"/>
  <c r="W600" i="1"/>
  <c r="V600" i="1"/>
  <c r="U600" i="1"/>
  <c r="T600" i="1"/>
  <c r="S600" i="1"/>
  <c r="R600" i="1"/>
  <c r="Q600" i="1"/>
  <c r="L600" i="1"/>
  <c r="I600" i="1"/>
  <c r="AF599" i="1"/>
  <c r="AG599" i="1" s="1"/>
  <c r="AE599" i="1"/>
  <c r="X599" i="1"/>
  <c r="W599" i="1"/>
  <c r="U599" i="1"/>
  <c r="T599" i="1"/>
  <c r="S599" i="1"/>
  <c r="R599" i="1"/>
  <c r="Q599" i="1"/>
  <c r="L599" i="1"/>
  <c r="I599" i="1"/>
  <c r="AF598" i="1"/>
  <c r="AE598" i="1"/>
  <c r="AB598" i="1"/>
  <c r="Y598" i="1"/>
  <c r="X598" i="1"/>
  <c r="W598" i="1"/>
  <c r="Y1043" i="1" s="1"/>
  <c r="AB1043" i="1" s="1"/>
  <c r="U598" i="1"/>
  <c r="T598" i="1"/>
  <c r="S598" i="1"/>
  <c r="V598" i="1" s="1"/>
  <c r="R598" i="1"/>
  <c r="Q598" i="1"/>
  <c r="L598" i="1"/>
  <c r="I598" i="1"/>
  <c r="AF597" i="1"/>
  <c r="AE597" i="1"/>
  <c r="AG597" i="1" s="1"/>
  <c r="AA597" i="1"/>
  <c r="Z597" i="1"/>
  <c r="AA832" i="1" s="1"/>
  <c r="Y597" i="1"/>
  <c r="AB597" i="1" s="1"/>
  <c r="X597" i="1"/>
  <c r="W597" i="1"/>
  <c r="Y832" i="1" s="1"/>
  <c r="AB832" i="1" s="1"/>
  <c r="V597" i="1"/>
  <c r="U597" i="1"/>
  <c r="T597" i="1"/>
  <c r="S597" i="1"/>
  <c r="R597" i="1"/>
  <c r="Q597" i="1"/>
  <c r="L597" i="1"/>
  <c r="I597" i="1"/>
  <c r="AG596" i="1"/>
  <c r="AF596" i="1"/>
  <c r="AE596" i="1"/>
  <c r="Z596" i="1"/>
  <c r="X596" i="1"/>
  <c r="W596" i="1"/>
  <c r="U596" i="1"/>
  <c r="T596" i="1"/>
  <c r="V596" i="1" s="1"/>
  <c r="S596" i="1"/>
  <c r="R596" i="1"/>
  <c r="Q596" i="1"/>
  <c r="L596" i="1"/>
  <c r="I596" i="1"/>
  <c r="AG595" i="1"/>
  <c r="AF595" i="1"/>
  <c r="AE595" i="1"/>
  <c r="AC595" i="1"/>
  <c r="AB595" i="1"/>
  <c r="AA595" i="1"/>
  <c r="Y595" i="1"/>
  <c r="X595" i="1"/>
  <c r="W595" i="1"/>
  <c r="Y1014" i="1" s="1"/>
  <c r="AB1014" i="1" s="1"/>
  <c r="U595" i="1"/>
  <c r="T595" i="1"/>
  <c r="S595" i="1"/>
  <c r="V595" i="1" s="1"/>
  <c r="R595" i="1"/>
  <c r="Q595" i="1"/>
  <c r="L595" i="1"/>
  <c r="I595" i="1"/>
  <c r="AF594" i="1"/>
  <c r="AE594" i="1"/>
  <c r="AG594" i="1" s="1"/>
  <c r="X594" i="1"/>
  <c r="W594" i="1"/>
  <c r="V594" i="1"/>
  <c r="U594" i="1"/>
  <c r="T594" i="1"/>
  <c r="S594" i="1"/>
  <c r="R594" i="1"/>
  <c r="Q594" i="1"/>
  <c r="L594" i="1"/>
  <c r="I594" i="1"/>
  <c r="AF593" i="1"/>
  <c r="AE593" i="1"/>
  <c r="AG593" i="1" s="1"/>
  <c r="AD593" i="1"/>
  <c r="AC593" i="1"/>
  <c r="AA593" i="1"/>
  <c r="Z593" i="1"/>
  <c r="AA603" i="1" s="1"/>
  <c r="Y593" i="1"/>
  <c r="AB593" i="1" s="1"/>
  <c r="X593" i="1"/>
  <c r="W593" i="1"/>
  <c r="Y603" i="1" s="1"/>
  <c r="AB603" i="1" s="1"/>
  <c r="U593" i="1"/>
  <c r="T593" i="1"/>
  <c r="S593" i="1"/>
  <c r="V593" i="1" s="1"/>
  <c r="R593" i="1"/>
  <c r="Q593" i="1"/>
  <c r="L593" i="1"/>
  <c r="I593" i="1"/>
  <c r="AG592" i="1"/>
  <c r="AF592" i="1"/>
  <c r="AE592" i="1"/>
  <c r="AA592" i="1"/>
  <c r="Y592" i="1"/>
  <c r="AB592" i="1" s="1"/>
  <c r="AC592" i="1" s="1"/>
  <c r="X592" i="1"/>
  <c r="Z592" i="1" s="1"/>
  <c r="AA978" i="1" s="1"/>
  <c r="W592" i="1"/>
  <c r="Y978" i="1" s="1"/>
  <c r="AB978" i="1" s="1"/>
  <c r="U592" i="1"/>
  <c r="V592" i="1" s="1"/>
  <c r="T592" i="1"/>
  <c r="S592" i="1"/>
  <c r="R592" i="1"/>
  <c r="Q592" i="1"/>
  <c r="L592" i="1"/>
  <c r="I592" i="1"/>
  <c r="AF591" i="1"/>
  <c r="AE591" i="1"/>
  <c r="AG591" i="1" s="1"/>
  <c r="AB591" i="1"/>
  <c r="AA591" i="1"/>
  <c r="Y591" i="1"/>
  <c r="X591" i="1"/>
  <c r="W591" i="1"/>
  <c r="Y830" i="1" s="1"/>
  <c r="AB830" i="1" s="1"/>
  <c r="U591" i="1"/>
  <c r="T591" i="1"/>
  <c r="S591" i="1"/>
  <c r="R591" i="1"/>
  <c r="Q591" i="1"/>
  <c r="L591" i="1"/>
  <c r="I591" i="1"/>
  <c r="AF590" i="1"/>
  <c r="AG590" i="1" s="1"/>
  <c r="AE590" i="1"/>
  <c r="X590" i="1"/>
  <c r="W590" i="1"/>
  <c r="Y847" i="1" s="1"/>
  <c r="AB847" i="1" s="1"/>
  <c r="U590" i="1"/>
  <c r="T590" i="1"/>
  <c r="V590" i="1" s="1"/>
  <c r="S590" i="1"/>
  <c r="R590" i="1"/>
  <c r="Q590" i="1"/>
  <c r="L590" i="1"/>
  <c r="I590" i="1"/>
  <c r="AG589" i="1"/>
  <c r="AF589" i="1"/>
  <c r="AE589" i="1"/>
  <c r="AA589" i="1"/>
  <c r="Y589" i="1"/>
  <c r="AB589" i="1" s="1"/>
  <c r="X589" i="1"/>
  <c r="W589" i="1"/>
  <c r="Z589" i="1" s="1"/>
  <c r="U589" i="1"/>
  <c r="V589" i="1" s="1"/>
  <c r="T589" i="1"/>
  <c r="S589" i="1"/>
  <c r="R589" i="1"/>
  <c r="Q589" i="1"/>
  <c r="L589" i="1"/>
  <c r="I589" i="1"/>
  <c r="AF588" i="1"/>
  <c r="AE588" i="1"/>
  <c r="AG588" i="1" s="1"/>
  <c r="AB588" i="1"/>
  <c r="AA588" i="1"/>
  <c r="Z588" i="1"/>
  <c r="AA964" i="1" s="1"/>
  <c r="Y588" i="1"/>
  <c r="X588" i="1"/>
  <c r="W588" i="1"/>
  <c r="Y964" i="1" s="1"/>
  <c r="AB964" i="1" s="1"/>
  <c r="V588" i="1"/>
  <c r="U588" i="1"/>
  <c r="T588" i="1"/>
  <c r="S588" i="1"/>
  <c r="R588" i="1"/>
  <c r="Q588" i="1"/>
  <c r="L588" i="1"/>
  <c r="I588" i="1"/>
  <c r="AG587" i="1"/>
  <c r="AF587" i="1"/>
  <c r="AE587" i="1"/>
  <c r="AC587" i="1"/>
  <c r="AA587" i="1"/>
  <c r="Y587" i="1"/>
  <c r="AB587" i="1" s="1"/>
  <c r="X587" i="1"/>
  <c r="W587" i="1"/>
  <c r="U587" i="1"/>
  <c r="T587" i="1"/>
  <c r="S587" i="1"/>
  <c r="V587" i="1" s="1"/>
  <c r="R587" i="1"/>
  <c r="Q587" i="1"/>
  <c r="L587" i="1"/>
  <c r="I587" i="1"/>
  <c r="AF586" i="1"/>
  <c r="AE586" i="1"/>
  <c r="X586" i="1"/>
  <c r="W586" i="1"/>
  <c r="U586" i="1"/>
  <c r="T586" i="1"/>
  <c r="V586" i="1" s="1"/>
  <c r="S586" i="1"/>
  <c r="R586" i="1"/>
  <c r="Q586" i="1"/>
  <c r="L586" i="1"/>
  <c r="I586" i="1"/>
  <c r="AF585" i="1"/>
  <c r="AE585" i="1"/>
  <c r="AG585" i="1" s="1"/>
  <c r="Z585" i="1"/>
  <c r="X585" i="1"/>
  <c r="W585" i="1"/>
  <c r="V585" i="1"/>
  <c r="U585" i="1"/>
  <c r="T585" i="1"/>
  <c r="S585" i="1"/>
  <c r="R585" i="1"/>
  <c r="Q585" i="1"/>
  <c r="L585" i="1"/>
  <c r="I585" i="1"/>
  <c r="AF584" i="1"/>
  <c r="AG584" i="1" s="1"/>
  <c r="AE584" i="1"/>
  <c r="AC584" i="1"/>
  <c r="X584" i="1"/>
  <c r="W584" i="1"/>
  <c r="Z584" i="1" s="1"/>
  <c r="AA583" i="1" s="1"/>
  <c r="U584" i="1"/>
  <c r="V584" i="1" s="1"/>
  <c r="T584" i="1"/>
  <c r="S584" i="1"/>
  <c r="R584" i="1"/>
  <c r="Q584" i="1"/>
  <c r="L584" i="1"/>
  <c r="I584" i="1"/>
  <c r="AG583" i="1"/>
  <c r="AF583" i="1"/>
  <c r="AE583" i="1"/>
  <c r="X583" i="1"/>
  <c r="W583" i="1"/>
  <c r="Z583" i="1" s="1"/>
  <c r="U583" i="1"/>
  <c r="T583" i="1"/>
  <c r="S583" i="1"/>
  <c r="V583" i="1" s="1"/>
  <c r="R583" i="1"/>
  <c r="Q583" i="1"/>
  <c r="L583" i="1"/>
  <c r="I583" i="1"/>
  <c r="AF582" i="1"/>
  <c r="AE582" i="1"/>
  <c r="AB582" i="1"/>
  <c r="AA582" i="1"/>
  <c r="Y582" i="1"/>
  <c r="X582" i="1"/>
  <c r="W582" i="1"/>
  <c r="Z582" i="1" s="1"/>
  <c r="U582" i="1"/>
  <c r="T582" i="1"/>
  <c r="V582" i="1" s="1"/>
  <c r="S582" i="1"/>
  <c r="R582" i="1"/>
  <c r="Q582" i="1"/>
  <c r="L582" i="1"/>
  <c r="I582" i="1"/>
  <c r="AG581" i="1"/>
  <c r="AF581" i="1"/>
  <c r="AE581" i="1"/>
  <c r="Z581" i="1"/>
  <c r="X581" i="1"/>
  <c r="W581" i="1"/>
  <c r="U581" i="1"/>
  <c r="T581" i="1"/>
  <c r="S581" i="1"/>
  <c r="V581" i="1" s="1"/>
  <c r="R581" i="1"/>
  <c r="Q581" i="1"/>
  <c r="L581" i="1"/>
  <c r="I581" i="1"/>
  <c r="AG580" i="1"/>
  <c r="AF580" i="1"/>
  <c r="AE580" i="1"/>
  <c r="X580" i="1"/>
  <c r="Z580" i="1" s="1"/>
  <c r="W580" i="1"/>
  <c r="U580" i="1"/>
  <c r="V580" i="1" s="1"/>
  <c r="T580" i="1"/>
  <c r="S580" i="1"/>
  <c r="R580" i="1"/>
  <c r="Q580" i="1"/>
  <c r="L580" i="1"/>
  <c r="I580" i="1"/>
  <c r="AF579" i="1"/>
  <c r="AE579" i="1"/>
  <c r="AG579" i="1" s="1"/>
  <c r="AA579" i="1"/>
  <c r="Y579" i="1"/>
  <c r="AB579" i="1" s="1"/>
  <c r="X579" i="1"/>
  <c r="W579" i="1"/>
  <c r="Z579" i="1" s="1"/>
  <c r="U579" i="1"/>
  <c r="T579" i="1"/>
  <c r="S579" i="1"/>
  <c r="V579" i="1" s="1"/>
  <c r="R579" i="1"/>
  <c r="Q579" i="1"/>
  <c r="L579" i="1"/>
  <c r="I579" i="1"/>
  <c r="AF578" i="1"/>
  <c r="AG578" i="1" s="1"/>
  <c r="AE578" i="1"/>
  <c r="AB578" i="1"/>
  <c r="Y578" i="1"/>
  <c r="X578" i="1"/>
  <c r="W578" i="1"/>
  <c r="Z578" i="1" s="1"/>
  <c r="U578" i="1"/>
  <c r="T578" i="1"/>
  <c r="V578" i="1" s="1"/>
  <c r="S578" i="1"/>
  <c r="R578" i="1"/>
  <c r="Q578" i="1"/>
  <c r="L578" i="1"/>
  <c r="I578" i="1"/>
  <c r="AF577" i="1"/>
  <c r="AE577" i="1"/>
  <c r="AG577" i="1" s="1"/>
  <c r="AA577" i="1"/>
  <c r="Y577" i="1"/>
  <c r="AB577" i="1" s="1"/>
  <c r="X577" i="1"/>
  <c r="W577" i="1"/>
  <c r="Z577" i="1" s="1"/>
  <c r="V577" i="1"/>
  <c r="U577" i="1"/>
  <c r="T577" i="1"/>
  <c r="S577" i="1"/>
  <c r="R577" i="1"/>
  <c r="Q577" i="1"/>
  <c r="L577" i="1"/>
  <c r="I577" i="1"/>
  <c r="AF576" i="1"/>
  <c r="AE576" i="1"/>
  <c r="AG576" i="1" s="1"/>
  <c r="X576" i="1"/>
  <c r="W576" i="1"/>
  <c r="Y877" i="1" s="1"/>
  <c r="AB877" i="1" s="1"/>
  <c r="V576" i="1"/>
  <c r="U576" i="1"/>
  <c r="T576" i="1"/>
  <c r="S576" i="1"/>
  <c r="R576" i="1"/>
  <c r="Q576" i="1"/>
  <c r="L576" i="1"/>
  <c r="I576" i="1"/>
  <c r="AF575" i="1"/>
  <c r="AE575" i="1"/>
  <c r="AG575" i="1" s="1"/>
  <c r="AA575" i="1"/>
  <c r="AC575" i="1" s="1"/>
  <c r="AD575" i="1" s="1"/>
  <c r="Y575" i="1"/>
  <c r="AB575" i="1" s="1"/>
  <c r="X575" i="1"/>
  <c r="W575" i="1"/>
  <c r="Y857" i="1" s="1"/>
  <c r="AB857" i="1" s="1"/>
  <c r="U575" i="1"/>
  <c r="T575" i="1"/>
  <c r="S575" i="1"/>
  <c r="R575" i="1"/>
  <c r="Q575" i="1"/>
  <c r="L575" i="1"/>
  <c r="I575" i="1"/>
  <c r="AG574" i="1"/>
  <c r="AF574" i="1"/>
  <c r="AE574" i="1"/>
  <c r="X574" i="1"/>
  <c r="W574" i="1"/>
  <c r="Z574" i="1" s="1"/>
  <c r="AA542" i="1" s="1"/>
  <c r="U574" i="1"/>
  <c r="V574" i="1" s="1"/>
  <c r="T574" i="1"/>
  <c r="S574" i="1"/>
  <c r="R574" i="1"/>
  <c r="Q574" i="1"/>
  <c r="L574" i="1"/>
  <c r="I574" i="1"/>
  <c r="AF573" i="1"/>
  <c r="AE573" i="1"/>
  <c r="AG573" i="1" s="1"/>
  <c r="X573" i="1"/>
  <c r="W573" i="1"/>
  <c r="Y810" i="1" s="1"/>
  <c r="AB810" i="1" s="1"/>
  <c r="V573" i="1"/>
  <c r="U573" i="1"/>
  <c r="T573" i="1"/>
  <c r="S573" i="1"/>
  <c r="R573" i="1"/>
  <c r="Q573" i="1"/>
  <c r="L573" i="1"/>
  <c r="I573" i="1"/>
  <c r="AF572" i="1"/>
  <c r="AE572" i="1"/>
  <c r="AA572" i="1"/>
  <c r="Y572" i="1"/>
  <c r="AB572" i="1" s="1"/>
  <c r="X572" i="1"/>
  <c r="W572" i="1"/>
  <c r="Z572" i="1" s="1"/>
  <c r="U572" i="1"/>
  <c r="T572" i="1"/>
  <c r="S572" i="1"/>
  <c r="V572" i="1" s="1"/>
  <c r="R572" i="1"/>
  <c r="Q572" i="1"/>
  <c r="L572" i="1"/>
  <c r="I572" i="1"/>
  <c r="AF571" i="1"/>
  <c r="AE571" i="1"/>
  <c r="AG571" i="1" s="1"/>
  <c r="AA571" i="1"/>
  <c r="Y571" i="1"/>
  <c r="AB571" i="1" s="1"/>
  <c r="X571" i="1"/>
  <c r="Z571" i="1" s="1"/>
  <c r="W571" i="1"/>
  <c r="U571" i="1"/>
  <c r="T571" i="1"/>
  <c r="S571" i="1"/>
  <c r="V571" i="1" s="1"/>
  <c r="R571" i="1"/>
  <c r="Q571" i="1"/>
  <c r="L571" i="1"/>
  <c r="I571" i="1"/>
  <c r="AF570" i="1"/>
  <c r="AE570" i="1"/>
  <c r="AG570" i="1" s="1"/>
  <c r="AA570" i="1"/>
  <c r="Z570" i="1"/>
  <c r="AA870" i="1" s="1"/>
  <c r="Y570" i="1"/>
  <c r="AB570" i="1" s="1"/>
  <c r="X570" i="1"/>
  <c r="W570" i="1"/>
  <c r="Y870" i="1" s="1"/>
  <c r="AB870" i="1" s="1"/>
  <c r="V570" i="1"/>
  <c r="U570" i="1"/>
  <c r="T570" i="1"/>
  <c r="S570" i="1"/>
  <c r="R570" i="1"/>
  <c r="Q570" i="1"/>
  <c r="L570" i="1"/>
  <c r="I570" i="1"/>
  <c r="AF569" i="1"/>
  <c r="AG569" i="1" s="1"/>
  <c r="AE569" i="1"/>
  <c r="AB569" i="1"/>
  <c r="AA569" i="1"/>
  <c r="Z569" i="1"/>
  <c r="AA623" i="1" s="1"/>
  <c r="Y569" i="1"/>
  <c r="X569" i="1"/>
  <c r="W569" i="1"/>
  <c r="Y623" i="1" s="1"/>
  <c r="AB623" i="1" s="1"/>
  <c r="U569" i="1"/>
  <c r="T569" i="1"/>
  <c r="V569" i="1" s="1"/>
  <c r="S569" i="1"/>
  <c r="R569" i="1"/>
  <c r="Q569" i="1"/>
  <c r="AC569" i="1" s="1"/>
  <c r="L569" i="1"/>
  <c r="I569" i="1"/>
  <c r="AG568" i="1"/>
  <c r="AF568" i="1"/>
  <c r="AE568" i="1"/>
  <c r="X568" i="1"/>
  <c r="W568" i="1"/>
  <c r="Y739" i="1" s="1"/>
  <c r="AB739" i="1" s="1"/>
  <c r="U568" i="1"/>
  <c r="V568" i="1" s="1"/>
  <c r="T568" i="1"/>
  <c r="S568" i="1"/>
  <c r="R568" i="1"/>
  <c r="Q568" i="1"/>
  <c r="L568" i="1"/>
  <c r="I568" i="1"/>
  <c r="AF567" i="1"/>
  <c r="AE567" i="1"/>
  <c r="AG567" i="1" s="1"/>
  <c r="AB567" i="1"/>
  <c r="AA567" i="1"/>
  <c r="Y567" i="1"/>
  <c r="X567" i="1"/>
  <c r="W567" i="1"/>
  <c r="Y687" i="1" s="1"/>
  <c r="AB687" i="1" s="1"/>
  <c r="U567" i="1"/>
  <c r="T567" i="1"/>
  <c r="S567" i="1"/>
  <c r="V567" i="1" s="1"/>
  <c r="R567" i="1"/>
  <c r="Q567" i="1"/>
  <c r="L567" i="1"/>
  <c r="I567" i="1"/>
  <c r="AF566" i="1"/>
  <c r="AE566" i="1"/>
  <c r="AG566" i="1" s="1"/>
  <c r="AA566" i="1"/>
  <c r="Z566" i="1"/>
  <c r="AA999" i="1" s="1"/>
  <c r="Y566" i="1"/>
  <c r="AB566" i="1" s="1"/>
  <c r="X566" i="1"/>
  <c r="W566" i="1"/>
  <c r="Y999" i="1" s="1"/>
  <c r="AB999" i="1" s="1"/>
  <c r="U566" i="1"/>
  <c r="T566" i="1"/>
  <c r="S566" i="1"/>
  <c r="V566" i="1" s="1"/>
  <c r="R566" i="1"/>
  <c r="Q566" i="1"/>
  <c r="L566" i="1"/>
  <c r="I566" i="1"/>
  <c r="AG565" i="1"/>
  <c r="AF565" i="1"/>
  <c r="AE565" i="1"/>
  <c r="X565" i="1"/>
  <c r="Z565" i="1" s="1"/>
  <c r="AA837" i="1" s="1"/>
  <c r="W565" i="1"/>
  <c r="Y837" i="1" s="1"/>
  <c r="AB837" i="1" s="1"/>
  <c r="U565" i="1"/>
  <c r="T565" i="1"/>
  <c r="S565" i="1"/>
  <c r="V565" i="1" s="1"/>
  <c r="R565" i="1"/>
  <c r="Q565" i="1"/>
  <c r="L565" i="1"/>
  <c r="I565" i="1"/>
  <c r="AF564" i="1"/>
  <c r="AE564" i="1"/>
  <c r="AG564" i="1" s="1"/>
  <c r="AB564" i="1"/>
  <c r="AA564" i="1"/>
  <c r="Z564" i="1"/>
  <c r="AA791" i="1" s="1"/>
  <c r="Y564" i="1"/>
  <c r="X564" i="1"/>
  <c r="W564" i="1"/>
  <c r="Y791" i="1" s="1"/>
  <c r="AB791" i="1" s="1"/>
  <c r="U564" i="1"/>
  <c r="T564" i="1"/>
  <c r="S564" i="1"/>
  <c r="V564" i="1" s="1"/>
  <c r="R564" i="1"/>
  <c r="Q564" i="1"/>
  <c r="L564" i="1"/>
  <c r="I564" i="1"/>
  <c r="AF563" i="1"/>
  <c r="AG563" i="1" s="1"/>
  <c r="AE563" i="1"/>
  <c r="AB563" i="1"/>
  <c r="AA563" i="1"/>
  <c r="Y563" i="1"/>
  <c r="X563" i="1"/>
  <c r="W563" i="1"/>
  <c r="U563" i="1"/>
  <c r="T563" i="1"/>
  <c r="V563" i="1" s="1"/>
  <c r="S563" i="1"/>
  <c r="R563" i="1"/>
  <c r="Q563" i="1"/>
  <c r="L563" i="1"/>
  <c r="I563" i="1"/>
  <c r="AG562" i="1"/>
  <c r="AF562" i="1"/>
  <c r="AE562" i="1"/>
  <c r="AB562" i="1"/>
  <c r="AC562" i="1" s="1"/>
  <c r="AD562" i="1" s="1"/>
  <c r="AA562" i="1"/>
  <c r="Y562" i="1"/>
  <c r="X562" i="1"/>
  <c r="W562" i="1"/>
  <c r="Y763" i="1" s="1"/>
  <c r="AB763" i="1" s="1"/>
  <c r="U562" i="1"/>
  <c r="V562" i="1" s="1"/>
  <c r="T562" i="1"/>
  <c r="S562" i="1"/>
  <c r="R562" i="1"/>
  <c r="Q562" i="1"/>
  <c r="L562" i="1"/>
  <c r="I562" i="1"/>
  <c r="AF561" i="1"/>
  <c r="AE561" i="1"/>
  <c r="AG561" i="1" s="1"/>
  <c r="AA561" i="1"/>
  <c r="Y561" i="1"/>
  <c r="AB561" i="1" s="1"/>
  <c r="X561" i="1"/>
  <c r="W561" i="1"/>
  <c r="Z561" i="1" s="1"/>
  <c r="AA503" i="1" s="1"/>
  <c r="V561" i="1"/>
  <c r="U561" i="1"/>
  <c r="T561" i="1"/>
  <c r="S561" i="1"/>
  <c r="R561" i="1"/>
  <c r="Q561" i="1"/>
  <c r="L561" i="1"/>
  <c r="I561" i="1"/>
  <c r="AF560" i="1"/>
  <c r="AE560" i="1"/>
  <c r="AA560" i="1"/>
  <c r="Y560" i="1"/>
  <c r="AB560" i="1" s="1"/>
  <c r="X560" i="1"/>
  <c r="W560" i="1"/>
  <c r="Y1197" i="1" s="1"/>
  <c r="AB1197" i="1" s="1"/>
  <c r="U560" i="1"/>
  <c r="T560" i="1"/>
  <c r="S560" i="1"/>
  <c r="V560" i="1" s="1"/>
  <c r="R560" i="1"/>
  <c r="Q560" i="1"/>
  <c r="L560" i="1"/>
  <c r="I560" i="1"/>
  <c r="AF559" i="1"/>
  <c r="AE559" i="1"/>
  <c r="AG559" i="1" s="1"/>
  <c r="AA559" i="1"/>
  <c r="Y559" i="1"/>
  <c r="AB559" i="1" s="1"/>
  <c r="X559" i="1"/>
  <c r="Z559" i="1" s="1"/>
  <c r="AA894" i="1" s="1"/>
  <c r="W559" i="1"/>
  <c r="Y894" i="1" s="1"/>
  <c r="AB894" i="1" s="1"/>
  <c r="U559" i="1"/>
  <c r="T559" i="1"/>
  <c r="S559" i="1"/>
  <c r="V559" i="1" s="1"/>
  <c r="R559" i="1"/>
  <c r="Q559" i="1"/>
  <c r="L559" i="1"/>
  <c r="I559" i="1"/>
  <c r="AF558" i="1"/>
  <c r="AE558" i="1"/>
  <c r="AG558" i="1" s="1"/>
  <c r="Z558" i="1"/>
  <c r="AA980" i="1" s="1"/>
  <c r="X558" i="1"/>
  <c r="W558" i="1"/>
  <c r="Y980" i="1" s="1"/>
  <c r="AB980" i="1" s="1"/>
  <c r="V558" i="1"/>
  <c r="U558" i="1"/>
  <c r="T558" i="1"/>
  <c r="S558" i="1"/>
  <c r="R558" i="1"/>
  <c r="Q558" i="1"/>
  <c r="L558" i="1"/>
  <c r="I558" i="1"/>
  <c r="AF557" i="1"/>
  <c r="AG557" i="1" s="1"/>
  <c r="AE557" i="1"/>
  <c r="AC557" i="1"/>
  <c r="AB557" i="1"/>
  <c r="AA557" i="1"/>
  <c r="Z557" i="1"/>
  <c r="AA984" i="1" s="1"/>
  <c r="Y557" i="1"/>
  <c r="X557" i="1"/>
  <c r="W557" i="1"/>
  <c r="Y984" i="1" s="1"/>
  <c r="AB984" i="1" s="1"/>
  <c r="U557" i="1"/>
  <c r="T557" i="1"/>
  <c r="V557" i="1" s="1"/>
  <c r="S557" i="1"/>
  <c r="R557" i="1"/>
  <c r="Q557" i="1"/>
  <c r="L557" i="1"/>
  <c r="I557" i="1"/>
  <c r="AG556" i="1"/>
  <c r="AF556" i="1"/>
  <c r="AE556" i="1"/>
  <c r="AB556" i="1"/>
  <c r="AA556" i="1"/>
  <c r="Y556" i="1"/>
  <c r="X556" i="1"/>
  <c r="W556" i="1"/>
  <c r="U556" i="1"/>
  <c r="V556" i="1" s="1"/>
  <c r="T556" i="1"/>
  <c r="S556" i="1"/>
  <c r="R556" i="1"/>
  <c r="Q556" i="1"/>
  <c r="L556" i="1"/>
  <c r="I556" i="1"/>
  <c r="AF555" i="1"/>
  <c r="AE555" i="1"/>
  <c r="AG555" i="1" s="1"/>
  <c r="AB555" i="1"/>
  <c r="AA555" i="1"/>
  <c r="Y555" i="1"/>
  <c r="X555" i="1"/>
  <c r="W555" i="1"/>
  <c r="Y626" i="1" s="1"/>
  <c r="AB626" i="1" s="1"/>
  <c r="U555" i="1"/>
  <c r="T555" i="1"/>
  <c r="S555" i="1"/>
  <c r="V555" i="1" s="1"/>
  <c r="R555" i="1"/>
  <c r="Q555" i="1"/>
  <c r="L555" i="1"/>
  <c r="I555" i="1"/>
  <c r="AF554" i="1"/>
  <c r="AE554" i="1"/>
  <c r="AG554" i="1" s="1"/>
  <c r="Z554" i="1"/>
  <c r="AA940" i="1" s="1"/>
  <c r="X554" i="1"/>
  <c r="W554" i="1"/>
  <c r="Y940" i="1" s="1"/>
  <c r="AB940" i="1" s="1"/>
  <c r="U554" i="1"/>
  <c r="T554" i="1"/>
  <c r="S554" i="1"/>
  <c r="V554" i="1" s="1"/>
  <c r="R554" i="1"/>
  <c r="Q554" i="1"/>
  <c r="L554" i="1"/>
  <c r="I554" i="1"/>
  <c r="AG553" i="1"/>
  <c r="AF553" i="1"/>
  <c r="AE553" i="1"/>
  <c r="AA553" i="1"/>
  <c r="Y553" i="1"/>
  <c r="AB553" i="1" s="1"/>
  <c r="X553" i="1"/>
  <c r="Z553" i="1" s="1"/>
  <c r="W553" i="1"/>
  <c r="U553" i="1"/>
  <c r="T553" i="1"/>
  <c r="S553" i="1"/>
  <c r="R553" i="1"/>
  <c r="Q553" i="1"/>
  <c r="L553" i="1"/>
  <c r="I553" i="1"/>
  <c r="AF552" i="1"/>
  <c r="AE552" i="1"/>
  <c r="AG552" i="1" s="1"/>
  <c r="Z552" i="1"/>
  <c r="X552" i="1"/>
  <c r="W552" i="1"/>
  <c r="U552" i="1"/>
  <c r="T552" i="1"/>
  <c r="S552" i="1"/>
  <c r="V552" i="1" s="1"/>
  <c r="R552" i="1"/>
  <c r="Q552" i="1"/>
  <c r="L552" i="1"/>
  <c r="I552" i="1"/>
  <c r="AF551" i="1"/>
  <c r="AG551" i="1" s="1"/>
  <c r="AE551" i="1"/>
  <c r="X551" i="1"/>
  <c r="W551" i="1"/>
  <c r="Z551" i="1" s="1"/>
  <c r="U551" i="1"/>
  <c r="T551" i="1"/>
  <c r="V551" i="1" s="1"/>
  <c r="S551" i="1"/>
  <c r="R551" i="1"/>
  <c r="Q551" i="1"/>
  <c r="L551" i="1"/>
  <c r="I551" i="1"/>
  <c r="AG550" i="1"/>
  <c r="AF550" i="1"/>
  <c r="AE550" i="1"/>
  <c r="AD550" i="1"/>
  <c r="AB550" i="1"/>
  <c r="AC550" i="1" s="1"/>
  <c r="AA550" i="1"/>
  <c r="Y550" i="1"/>
  <c r="X550" i="1"/>
  <c r="W550" i="1"/>
  <c r="Z550" i="1" s="1"/>
  <c r="U550" i="1"/>
  <c r="V550" i="1" s="1"/>
  <c r="T550" i="1"/>
  <c r="S550" i="1"/>
  <c r="R550" i="1"/>
  <c r="Q550" i="1"/>
  <c r="L550" i="1"/>
  <c r="I550" i="1"/>
  <c r="AF549" i="1"/>
  <c r="AE549" i="1"/>
  <c r="AG549" i="1" s="1"/>
  <c r="X549" i="1"/>
  <c r="W549" i="1"/>
  <c r="Y558" i="1" s="1"/>
  <c r="AB558" i="1" s="1"/>
  <c r="V549" i="1"/>
  <c r="U549" i="1"/>
  <c r="T549" i="1"/>
  <c r="S549" i="1"/>
  <c r="R549" i="1"/>
  <c r="Q549" i="1"/>
  <c r="L549" i="1"/>
  <c r="I549" i="1"/>
  <c r="AF548" i="1"/>
  <c r="AE548" i="1"/>
  <c r="AG548" i="1" s="1"/>
  <c r="AA548" i="1"/>
  <c r="Y548" i="1"/>
  <c r="AB548" i="1" s="1"/>
  <c r="X548" i="1"/>
  <c r="W548" i="1"/>
  <c r="Z548" i="1" s="1"/>
  <c r="U548" i="1"/>
  <c r="T548" i="1"/>
  <c r="S548" i="1"/>
  <c r="V548" i="1" s="1"/>
  <c r="R548" i="1"/>
  <c r="Q548" i="1"/>
  <c r="L548" i="1"/>
  <c r="I548" i="1"/>
  <c r="AF547" i="1"/>
  <c r="AE547" i="1"/>
  <c r="AG547" i="1" s="1"/>
  <c r="AA547" i="1"/>
  <c r="Y547" i="1"/>
  <c r="AB547" i="1" s="1"/>
  <c r="X547" i="1"/>
  <c r="Z547" i="1" s="1"/>
  <c r="W547" i="1"/>
  <c r="U547" i="1"/>
  <c r="T547" i="1"/>
  <c r="S547" i="1"/>
  <c r="V547" i="1" s="1"/>
  <c r="R547" i="1"/>
  <c r="Q547" i="1"/>
  <c r="L547" i="1"/>
  <c r="I547" i="1"/>
  <c r="AF546" i="1"/>
  <c r="AE546" i="1"/>
  <c r="AG546" i="1" s="1"/>
  <c r="AA546" i="1"/>
  <c r="Z546" i="1"/>
  <c r="Y546" i="1"/>
  <c r="AB546" i="1" s="1"/>
  <c r="X546" i="1"/>
  <c r="W546" i="1"/>
  <c r="V546" i="1"/>
  <c r="U546" i="1"/>
  <c r="T546" i="1"/>
  <c r="S546" i="1"/>
  <c r="R546" i="1"/>
  <c r="Q546" i="1"/>
  <c r="L546" i="1"/>
  <c r="I546" i="1"/>
  <c r="AF545" i="1"/>
  <c r="AG545" i="1" s="1"/>
  <c r="AE545" i="1"/>
  <c r="AB545" i="1"/>
  <c r="AA545" i="1"/>
  <c r="Z545" i="1"/>
  <c r="AA805" i="1" s="1"/>
  <c r="Y545" i="1"/>
  <c r="X545" i="1"/>
  <c r="W545" i="1"/>
  <c r="Y805" i="1" s="1"/>
  <c r="AB805" i="1" s="1"/>
  <c r="U545" i="1"/>
  <c r="T545" i="1"/>
  <c r="V545" i="1" s="1"/>
  <c r="S545" i="1"/>
  <c r="R545" i="1"/>
  <c r="Q545" i="1"/>
  <c r="AC545" i="1" s="1"/>
  <c r="L545" i="1"/>
  <c r="I545" i="1"/>
  <c r="AG544" i="1"/>
  <c r="AF544" i="1"/>
  <c r="AE544" i="1"/>
  <c r="AB544" i="1"/>
  <c r="AA544" i="1"/>
  <c r="Y544" i="1"/>
  <c r="X544" i="1"/>
  <c r="W544" i="1"/>
  <c r="U544" i="1"/>
  <c r="V544" i="1" s="1"/>
  <c r="T544" i="1"/>
  <c r="S544" i="1"/>
  <c r="R544" i="1"/>
  <c r="Q544" i="1"/>
  <c r="L544" i="1"/>
  <c r="I544" i="1"/>
  <c r="AF543" i="1"/>
  <c r="AE543" i="1"/>
  <c r="AG543" i="1" s="1"/>
  <c r="X543" i="1"/>
  <c r="W543" i="1"/>
  <c r="Z543" i="1" s="1"/>
  <c r="U543" i="1"/>
  <c r="T543" i="1"/>
  <c r="S543" i="1"/>
  <c r="V543" i="1" s="1"/>
  <c r="R543" i="1"/>
  <c r="Q543" i="1"/>
  <c r="L543" i="1"/>
  <c r="I543" i="1"/>
  <c r="AF542" i="1"/>
  <c r="AE542" i="1"/>
  <c r="AG542" i="1" s="1"/>
  <c r="Z542" i="1"/>
  <c r="AA983" i="1" s="1"/>
  <c r="Y542" i="1"/>
  <c r="AB542" i="1" s="1"/>
  <c r="X542" i="1"/>
  <c r="W542" i="1"/>
  <c r="Y983" i="1" s="1"/>
  <c r="AB983" i="1" s="1"/>
  <c r="U542" i="1"/>
  <c r="T542" i="1"/>
  <c r="S542" i="1"/>
  <c r="V542" i="1" s="1"/>
  <c r="R542" i="1"/>
  <c r="Q542" i="1"/>
  <c r="L542" i="1"/>
  <c r="I542" i="1"/>
  <c r="AG541" i="1"/>
  <c r="AF541" i="1"/>
  <c r="AE541" i="1"/>
  <c r="AA541" i="1"/>
  <c r="Y541" i="1"/>
  <c r="AB541" i="1" s="1"/>
  <c r="X541" i="1"/>
  <c r="Z541" i="1" s="1"/>
  <c r="AA1221" i="1" s="1"/>
  <c r="W541" i="1"/>
  <c r="Y1221" i="1" s="1"/>
  <c r="AB1221" i="1" s="1"/>
  <c r="U541" i="1"/>
  <c r="T541" i="1"/>
  <c r="S541" i="1"/>
  <c r="V541" i="1" s="1"/>
  <c r="R541" i="1"/>
  <c r="Q541" i="1"/>
  <c r="L541" i="1"/>
  <c r="I541" i="1"/>
  <c r="AF540" i="1"/>
  <c r="AE540" i="1"/>
  <c r="AG540" i="1" s="1"/>
  <c r="Z540" i="1"/>
  <c r="AA683" i="1" s="1"/>
  <c r="X540" i="1"/>
  <c r="W540" i="1"/>
  <c r="Y683" i="1" s="1"/>
  <c r="AB683" i="1" s="1"/>
  <c r="U540" i="1"/>
  <c r="T540" i="1"/>
  <c r="S540" i="1"/>
  <c r="V540" i="1" s="1"/>
  <c r="R540" i="1"/>
  <c r="Q540" i="1"/>
  <c r="L540" i="1"/>
  <c r="I540" i="1"/>
  <c r="AF539" i="1"/>
  <c r="AG539" i="1" s="1"/>
  <c r="AE539" i="1"/>
  <c r="X539" i="1"/>
  <c r="W539" i="1"/>
  <c r="Z539" i="1" s="1"/>
  <c r="U539" i="1"/>
  <c r="T539" i="1"/>
  <c r="V539" i="1" s="1"/>
  <c r="S539" i="1"/>
  <c r="R539" i="1"/>
  <c r="Q539" i="1"/>
  <c r="L539" i="1"/>
  <c r="I539" i="1"/>
  <c r="AG538" i="1"/>
  <c r="AF538" i="1"/>
  <c r="AE538" i="1"/>
  <c r="AD538" i="1"/>
  <c r="AB538" i="1"/>
  <c r="AC538" i="1" s="1"/>
  <c r="AA538" i="1"/>
  <c r="Y538" i="1"/>
  <c r="X538" i="1"/>
  <c r="W538" i="1"/>
  <c r="Z538" i="1" s="1"/>
  <c r="U538" i="1"/>
  <c r="V538" i="1" s="1"/>
  <c r="T538" i="1"/>
  <c r="S538" i="1"/>
  <c r="R538" i="1"/>
  <c r="Q538" i="1"/>
  <c r="L538" i="1"/>
  <c r="I538" i="1"/>
  <c r="AF537" i="1"/>
  <c r="AE537" i="1"/>
  <c r="AG537" i="1" s="1"/>
  <c r="X537" i="1"/>
  <c r="W537" i="1"/>
  <c r="Y762" i="1" s="1"/>
  <c r="AB762" i="1" s="1"/>
  <c r="V537" i="1"/>
  <c r="U537" i="1"/>
  <c r="T537" i="1"/>
  <c r="S537" i="1"/>
  <c r="R537" i="1"/>
  <c r="Q537" i="1"/>
  <c r="L537" i="1"/>
  <c r="I537" i="1"/>
  <c r="AF536" i="1"/>
  <c r="AE536" i="1"/>
  <c r="AG536" i="1" s="1"/>
  <c r="X536" i="1"/>
  <c r="W536" i="1"/>
  <c r="Z536" i="1" s="1"/>
  <c r="U536" i="1"/>
  <c r="T536" i="1"/>
  <c r="S536" i="1"/>
  <c r="V536" i="1" s="1"/>
  <c r="R536" i="1"/>
  <c r="Q536" i="1"/>
  <c r="L536" i="1"/>
  <c r="I536" i="1"/>
  <c r="AF535" i="1"/>
  <c r="AE535" i="1"/>
  <c r="AG535" i="1" s="1"/>
  <c r="X535" i="1"/>
  <c r="Z535" i="1" s="1"/>
  <c r="AA657" i="1" s="1"/>
  <c r="W535" i="1"/>
  <c r="Y657" i="1" s="1"/>
  <c r="AB657" i="1" s="1"/>
  <c r="U535" i="1"/>
  <c r="T535" i="1"/>
  <c r="S535" i="1"/>
  <c r="V535" i="1" s="1"/>
  <c r="R535" i="1"/>
  <c r="Q535" i="1"/>
  <c r="L535" i="1"/>
  <c r="I535" i="1"/>
  <c r="AF534" i="1"/>
  <c r="AE534" i="1"/>
  <c r="AG534" i="1" s="1"/>
  <c r="Z534" i="1"/>
  <c r="AA757" i="1" s="1"/>
  <c r="X534" i="1"/>
  <c r="W534" i="1"/>
  <c r="Y757" i="1" s="1"/>
  <c r="AB757" i="1" s="1"/>
  <c r="V534" i="1"/>
  <c r="U534" i="1"/>
  <c r="T534" i="1"/>
  <c r="S534" i="1"/>
  <c r="R534" i="1"/>
  <c r="Q534" i="1"/>
  <c r="L534" i="1"/>
  <c r="I534" i="1"/>
  <c r="AF533" i="1"/>
  <c r="AG533" i="1" s="1"/>
  <c r="AE533" i="1"/>
  <c r="AC533" i="1"/>
  <c r="AB533" i="1"/>
  <c r="AD533" i="1" s="1"/>
  <c r="AA533" i="1"/>
  <c r="Z533" i="1"/>
  <c r="AA596" i="1" s="1"/>
  <c r="Y533" i="1"/>
  <c r="X533" i="1"/>
  <c r="W533" i="1"/>
  <c r="Y596" i="1" s="1"/>
  <c r="AB596" i="1" s="1"/>
  <c r="U533" i="1"/>
  <c r="T533" i="1"/>
  <c r="V533" i="1" s="1"/>
  <c r="S533" i="1"/>
  <c r="R533" i="1"/>
  <c r="Q533" i="1"/>
  <c r="L533" i="1"/>
  <c r="I533" i="1"/>
  <c r="AG532" i="1"/>
  <c r="AF532" i="1"/>
  <c r="AE532" i="1"/>
  <c r="X532" i="1"/>
  <c r="W532" i="1"/>
  <c r="Z532" i="1" s="1"/>
  <c r="U532" i="1"/>
  <c r="V532" i="1" s="1"/>
  <c r="T532" i="1"/>
  <c r="S532" i="1"/>
  <c r="R532" i="1"/>
  <c r="Q532" i="1"/>
  <c r="L532" i="1"/>
  <c r="I532" i="1"/>
  <c r="AF531" i="1"/>
  <c r="AE531" i="1"/>
  <c r="AG531" i="1" s="1"/>
  <c r="X531" i="1"/>
  <c r="W531" i="1"/>
  <c r="Y1058" i="1" s="1"/>
  <c r="AB1058" i="1" s="1"/>
  <c r="U531" i="1"/>
  <c r="T531" i="1"/>
  <c r="S531" i="1"/>
  <c r="V531" i="1" s="1"/>
  <c r="R531" i="1"/>
  <c r="Q531" i="1"/>
  <c r="L531" i="1"/>
  <c r="I531" i="1"/>
  <c r="AF530" i="1"/>
  <c r="AE530" i="1"/>
  <c r="AG530" i="1" s="1"/>
  <c r="Z530" i="1"/>
  <c r="AA1201" i="1" s="1"/>
  <c r="X530" i="1"/>
  <c r="W530" i="1"/>
  <c r="Y1201" i="1" s="1"/>
  <c r="AB1201" i="1" s="1"/>
  <c r="U530" i="1"/>
  <c r="T530" i="1"/>
  <c r="S530" i="1"/>
  <c r="V530" i="1" s="1"/>
  <c r="R530" i="1"/>
  <c r="Q530" i="1"/>
  <c r="L530" i="1"/>
  <c r="I530" i="1"/>
  <c r="AG529" i="1"/>
  <c r="AF529" i="1"/>
  <c r="AE529" i="1"/>
  <c r="X529" i="1"/>
  <c r="Z529" i="1" s="1"/>
  <c r="AA1124" i="1" s="1"/>
  <c r="W529" i="1"/>
  <c r="Y1124" i="1" s="1"/>
  <c r="AB1124" i="1" s="1"/>
  <c r="U529" i="1"/>
  <c r="T529" i="1"/>
  <c r="S529" i="1"/>
  <c r="R529" i="1"/>
  <c r="Q529" i="1"/>
  <c r="L529" i="1"/>
  <c r="I529" i="1"/>
  <c r="AF528" i="1"/>
  <c r="AE528" i="1"/>
  <c r="AG528" i="1" s="1"/>
  <c r="Z528" i="1"/>
  <c r="X528" i="1"/>
  <c r="W528" i="1"/>
  <c r="U528" i="1"/>
  <c r="T528" i="1"/>
  <c r="S528" i="1"/>
  <c r="V528" i="1" s="1"/>
  <c r="R528" i="1"/>
  <c r="Q528" i="1"/>
  <c r="L528" i="1"/>
  <c r="I528" i="1"/>
  <c r="AF527" i="1"/>
  <c r="AG527" i="1" s="1"/>
  <c r="AE527" i="1"/>
  <c r="AB527" i="1"/>
  <c r="AA527" i="1"/>
  <c r="Y527" i="1"/>
  <c r="X527" i="1"/>
  <c r="W527" i="1"/>
  <c r="U527" i="1"/>
  <c r="T527" i="1"/>
  <c r="V527" i="1" s="1"/>
  <c r="S527" i="1"/>
  <c r="R527" i="1"/>
  <c r="Q527" i="1"/>
  <c r="L527" i="1"/>
  <c r="I527" i="1"/>
  <c r="AG526" i="1"/>
  <c r="AF526" i="1"/>
  <c r="AE526" i="1"/>
  <c r="AB526" i="1"/>
  <c r="AC526" i="1" s="1"/>
  <c r="AD526" i="1" s="1"/>
  <c r="AA526" i="1"/>
  <c r="Y526" i="1"/>
  <c r="X526" i="1"/>
  <c r="W526" i="1"/>
  <c r="Z526" i="1" s="1"/>
  <c r="AA574" i="1" s="1"/>
  <c r="U526" i="1"/>
  <c r="V526" i="1" s="1"/>
  <c r="T526" i="1"/>
  <c r="S526" i="1"/>
  <c r="R526" i="1"/>
  <c r="Q526" i="1"/>
  <c r="L526" i="1"/>
  <c r="I526" i="1"/>
  <c r="AF525" i="1"/>
  <c r="AE525" i="1"/>
  <c r="AG525" i="1" s="1"/>
  <c r="AA525" i="1"/>
  <c r="Y525" i="1"/>
  <c r="AB525" i="1" s="1"/>
  <c r="X525" i="1"/>
  <c r="W525" i="1"/>
  <c r="Y771" i="1" s="1"/>
  <c r="AB771" i="1" s="1"/>
  <c r="V525" i="1"/>
  <c r="U525" i="1"/>
  <c r="T525" i="1"/>
  <c r="S525" i="1"/>
  <c r="R525" i="1"/>
  <c r="Q525" i="1"/>
  <c r="L525" i="1"/>
  <c r="I525" i="1"/>
  <c r="AF524" i="1"/>
  <c r="AE524" i="1"/>
  <c r="AG524" i="1" s="1"/>
  <c r="AA524" i="1"/>
  <c r="Y524" i="1"/>
  <c r="AB524" i="1" s="1"/>
  <c r="X524" i="1"/>
  <c r="W524" i="1"/>
  <c r="Y1051" i="1" s="1"/>
  <c r="AB1051" i="1" s="1"/>
  <c r="U524" i="1"/>
  <c r="T524" i="1"/>
  <c r="S524" i="1"/>
  <c r="V524" i="1" s="1"/>
  <c r="R524" i="1"/>
  <c r="Q524" i="1"/>
  <c r="L524" i="1"/>
  <c r="I524" i="1"/>
  <c r="AF523" i="1"/>
  <c r="AE523" i="1"/>
  <c r="AG523" i="1" s="1"/>
  <c r="X523" i="1"/>
  <c r="Z523" i="1" s="1"/>
  <c r="W523" i="1"/>
  <c r="U523" i="1"/>
  <c r="T523" i="1"/>
  <c r="S523" i="1"/>
  <c r="V523" i="1" s="1"/>
  <c r="R523" i="1"/>
  <c r="Q523" i="1"/>
  <c r="I523" i="1"/>
  <c r="AG522" i="1"/>
  <c r="AF522" i="1"/>
  <c r="AE522" i="1"/>
  <c r="X522" i="1"/>
  <c r="Z522" i="1" s="1"/>
  <c r="AA1013" i="1" s="1"/>
  <c r="W522" i="1"/>
  <c r="Y1013" i="1" s="1"/>
  <c r="AB1013" i="1" s="1"/>
  <c r="U522" i="1"/>
  <c r="T522" i="1"/>
  <c r="S522" i="1"/>
  <c r="R522" i="1"/>
  <c r="Q522" i="1"/>
  <c r="L522" i="1"/>
  <c r="I522" i="1"/>
  <c r="AF521" i="1"/>
  <c r="AE521" i="1"/>
  <c r="AG521" i="1" s="1"/>
  <c r="AB521" i="1"/>
  <c r="AA521" i="1"/>
  <c r="Z521" i="1"/>
  <c r="Y521" i="1"/>
  <c r="X521" i="1"/>
  <c r="W521" i="1"/>
  <c r="U521" i="1"/>
  <c r="T521" i="1"/>
  <c r="S521" i="1"/>
  <c r="V521" i="1" s="1"/>
  <c r="R521" i="1"/>
  <c r="Q521" i="1"/>
  <c r="L521" i="1"/>
  <c r="I521" i="1"/>
  <c r="AF520" i="1"/>
  <c r="AG520" i="1" s="1"/>
  <c r="AE520" i="1"/>
  <c r="AB520" i="1"/>
  <c r="AA520" i="1"/>
  <c r="Y520" i="1"/>
  <c r="X520" i="1"/>
  <c r="W520" i="1"/>
  <c r="U520" i="1"/>
  <c r="T520" i="1"/>
  <c r="V520" i="1" s="1"/>
  <c r="S520" i="1"/>
  <c r="R520" i="1"/>
  <c r="Q520" i="1"/>
  <c r="L520" i="1"/>
  <c r="I520" i="1"/>
  <c r="AG519" i="1"/>
  <c r="AF519" i="1"/>
  <c r="AE519" i="1"/>
  <c r="AD519" i="1"/>
  <c r="AB519" i="1"/>
  <c r="AC519" i="1" s="1"/>
  <c r="AA519" i="1"/>
  <c r="Y519" i="1"/>
  <c r="X519" i="1"/>
  <c r="W519" i="1"/>
  <c r="Y1220" i="1" s="1"/>
  <c r="AB1220" i="1" s="1"/>
  <c r="U519" i="1"/>
  <c r="V519" i="1" s="1"/>
  <c r="T519" i="1"/>
  <c r="S519" i="1"/>
  <c r="R519" i="1"/>
  <c r="Q519" i="1"/>
  <c r="L519" i="1"/>
  <c r="I519" i="1"/>
  <c r="AF518" i="1"/>
  <c r="AE518" i="1"/>
  <c r="AG518" i="1" s="1"/>
  <c r="X518" i="1"/>
  <c r="W518" i="1"/>
  <c r="Y1112" i="1" s="1"/>
  <c r="AB1112" i="1" s="1"/>
  <c r="V518" i="1"/>
  <c r="U518" i="1"/>
  <c r="T518" i="1"/>
  <c r="S518" i="1"/>
  <c r="R518" i="1"/>
  <c r="Q518" i="1"/>
  <c r="L518" i="1"/>
  <c r="I518" i="1"/>
  <c r="AF517" i="1"/>
  <c r="AE517" i="1"/>
  <c r="AA517" i="1"/>
  <c r="Y517" i="1"/>
  <c r="AB517" i="1" s="1"/>
  <c r="X517" i="1"/>
  <c r="W517" i="1"/>
  <c r="Z517" i="1" s="1"/>
  <c r="U517" i="1"/>
  <c r="T517" i="1"/>
  <c r="S517" i="1"/>
  <c r="V517" i="1" s="1"/>
  <c r="R517" i="1"/>
  <c r="Q517" i="1"/>
  <c r="L517" i="1"/>
  <c r="I517" i="1"/>
  <c r="AF516" i="1"/>
  <c r="AE516" i="1"/>
  <c r="AG516" i="1" s="1"/>
  <c r="AA516" i="1"/>
  <c r="Y516" i="1"/>
  <c r="AB516" i="1" s="1"/>
  <c r="X516" i="1"/>
  <c r="Z516" i="1" s="1"/>
  <c r="AA644" i="1" s="1"/>
  <c r="W516" i="1"/>
  <c r="Y644" i="1" s="1"/>
  <c r="AB644" i="1" s="1"/>
  <c r="U516" i="1"/>
  <c r="T516" i="1"/>
  <c r="S516" i="1"/>
  <c r="V516" i="1" s="1"/>
  <c r="R516" i="1"/>
  <c r="Q516" i="1"/>
  <c r="L516" i="1"/>
  <c r="I516" i="1"/>
  <c r="AF515" i="1"/>
  <c r="AE515" i="1"/>
  <c r="AG515" i="1" s="1"/>
  <c r="AA515" i="1"/>
  <c r="Z515" i="1"/>
  <c r="AA926" i="1" s="1"/>
  <c r="Y515" i="1"/>
  <c r="AB515" i="1" s="1"/>
  <c r="X515" i="1"/>
  <c r="W515" i="1"/>
  <c r="Y926" i="1" s="1"/>
  <c r="AB926" i="1" s="1"/>
  <c r="V515" i="1"/>
  <c r="U515" i="1"/>
  <c r="T515" i="1"/>
  <c r="S515" i="1"/>
  <c r="R515" i="1"/>
  <c r="Q515" i="1"/>
  <c r="L515" i="1"/>
  <c r="I515" i="1"/>
  <c r="AF514" i="1"/>
  <c r="AG514" i="1" s="1"/>
  <c r="AE514" i="1"/>
  <c r="AB514" i="1"/>
  <c r="AA514" i="1"/>
  <c r="Z514" i="1"/>
  <c r="AA925" i="1" s="1"/>
  <c r="Y514" i="1"/>
  <c r="X514" i="1"/>
  <c r="W514" i="1"/>
  <c r="Y925" i="1" s="1"/>
  <c r="AB925" i="1" s="1"/>
  <c r="U514" i="1"/>
  <c r="T514" i="1"/>
  <c r="V514" i="1" s="1"/>
  <c r="S514" i="1"/>
  <c r="R514" i="1"/>
  <c r="Q514" i="1"/>
  <c r="AC514" i="1" s="1"/>
  <c r="L514" i="1"/>
  <c r="I514" i="1"/>
  <c r="AG513" i="1"/>
  <c r="AF513" i="1"/>
  <c r="AE513" i="1"/>
  <c r="AB513" i="1"/>
  <c r="AA513" i="1"/>
  <c r="Y513" i="1"/>
  <c r="X513" i="1"/>
  <c r="W513" i="1"/>
  <c r="Y759" i="1" s="1"/>
  <c r="AB759" i="1" s="1"/>
  <c r="U513" i="1"/>
  <c r="V513" i="1" s="1"/>
  <c r="T513" i="1"/>
  <c r="S513" i="1"/>
  <c r="R513" i="1"/>
  <c r="Q513" i="1"/>
  <c r="L513" i="1"/>
  <c r="I513" i="1"/>
  <c r="AF512" i="1"/>
  <c r="AE512" i="1"/>
  <c r="AG512" i="1" s="1"/>
  <c r="AB512" i="1"/>
  <c r="AA512" i="1"/>
  <c r="Y512" i="1"/>
  <c r="X512" i="1"/>
  <c r="W512" i="1"/>
  <c r="Y758" i="1" s="1"/>
  <c r="AB758" i="1" s="1"/>
  <c r="U512" i="1"/>
  <c r="T512" i="1"/>
  <c r="S512" i="1"/>
  <c r="V512" i="1" s="1"/>
  <c r="R512" i="1"/>
  <c r="Q512" i="1"/>
  <c r="L512" i="1"/>
  <c r="I512" i="1"/>
  <c r="AF511" i="1"/>
  <c r="AE511" i="1"/>
  <c r="AG511" i="1" s="1"/>
  <c r="Z511" i="1"/>
  <c r="AA1215" i="1" s="1"/>
  <c r="X511" i="1"/>
  <c r="W511" i="1"/>
  <c r="Y1215" i="1" s="1"/>
  <c r="AB1215" i="1" s="1"/>
  <c r="U511" i="1"/>
  <c r="T511" i="1"/>
  <c r="S511" i="1"/>
  <c r="V511" i="1" s="1"/>
  <c r="R511" i="1"/>
  <c r="Q511" i="1"/>
  <c r="L511" i="1"/>
  <c r="I511" i="1"/>
  <c r="AG510" i="1"/>
  <c r="AF510" i="1"/>
  <c r="AE510" i="1"/>
  <c r="AA510" i="1"/>
  <c r="Y510" i="1"/>
  <c r="AB510" i="1" s="1"/>
  <c r="X510" i="1"/>
  <c r="Z510" i="1" s="1"/>
  <c r="W510" i="1"/>
  <c r="U510" i="1"/>
  <c r="T510" i="1"/>
  <c r="S510" i="1"/>
  <c r="V510" i="1" s="1"/>
  <c r="R510" i="1"/>
  <c r="Q510" i="1"/>
  <c r="L510" i="1"/>
  <c r="I510" i="1"/>
  <c r="AF509" i="1"/>
  <c r="AE509" i="1"/>
  <c r="AG509" i="1" s="1"/>
  <c r="Z509" i="1"/>
  <c r="X509" i="1"/>
  <c r="W509" i="1"/>
  <c r="U509" i="1"/>
  <c r="T509" i="1"/>
  <c r="S509" i="1"/>
  <c r="V509" i="1" s="1"/>
  <c r="R509" i="1"/>
  <c r="Q509" i="1"/>
  <c r="L509" i="1"/>
  <c r="I509" i="1"/>
  <c r="AF508" i="1"/>
  <c r="AG508" i="1" s="1"/>
  <c r="AE508" i="1"/>
  <c r="X508" i="1"/>
  <c r="W508" i="1"/>
  <c r="U508" i="1"/>
  <c r="T508" i="1"/>
  <c r="V508" i="1" s="1"/>
  <c r="S508" i="1"/>
  <c r="R508" i="1"/>
  <c r="Q508" i="1"/>
  <c r="L508" i="1"/>
  <c r="I508" i="1"/>
  <c r="AG507" i="1"/>
  <c r="AF507" i="1"/>
  <c r="AE507" i="1"/>
  <c r="X507" i="1"/>
  <c r="W507" i="1"/>
  <c r="Y862" i="1" s="1"/>
  <c r="AB862" i="1" s="1"/>
  <c r="U507" i="1"/>
  <c r="V507" i="1" s="1"/>
  <c r="T507" i="1"/>
  <c r="S507" i="1"/>
  <c r="R507" i="1"/>
  <c r="Q507" i="1"/>
  <c r="L507" i="1"/>
  <c r="I507" i="1"/>
  <c r="AF506" i="1"/>
  <c r="AE506" i="1"/>
  <c r="AG506" i="1" s="1"/>
  <c r="AA506" i="1"/>
  <c r="Y506" i="1"/>
  <c r="AB506" i="1" s="1"/>
  <c r="X506" i="1"/>
  <c r="W506" i="1"/>
  <c r="Y769" i="1" s="1"/>
  <c r="AB769" i="1" s="1"/>
  <c r="V506" i="1"/>
  <c r="U506" i="1"/>
  <c r="T506" i="1"/>
  <c r="S506" i="1"/>
  <c r="R506" i="1"/>
  <c r="Q506" i="1"/>
  <c r="L506" i="1"/>
  <c r="I506" i="1"/>
  <c r="AF505" i="1"/>
  <c r="AE505" i="1"/>
  <c r="AG505" i="1" s="1"/>
  <c r="X505" i="1"/>
  <c r="W505" i="1"/>
  <c r="Z505" i="1" s="1"/>
  <c r="U505" i="1"/>
  <c r="T505" i="1"/>
  <c r="S505" i="1"/>
  <c r="R505" i="1"/>
  <c r="Q505" i="1"/>
  <c r="L505" i="1"/>
  <c r="I505" i="1"/>
  <c r="AF504" i="1"/>
  <c r="AE504" i="1"/>
  <c r="AG504" i="1" s="1"/>
  <c r="AA504" i="1"/>
  <c r="X504" i="1"/>
  <c r="Z504" i="1" s="1"/>
  <c r="AA963" i="1" s="1"/>
  <c r="W504" i="1"/>
  <c r="Y963" i="1" s="1"/>
  <c r="AB963" i="1" s="1"/>
  <c r="U504" i="1"/>
  <c r="T504" i="1"/>
  <c r="S504" i="1"/>
  <c r="V504" i="1" s="1"/>
  <c r="R504" i="1"/>
  <c r="Q504" i="1"/>
  <c r="L504" i="1"/>
  <c r="I504" i="1"/>
  <c r="AF503" i="1"/>
  <c r="AE503" i="1"/>
  <c r="AG503" i="1" s="1"/>
  <c r="Z503" i="1"/>
  <c r="AA1042" i="1" s="1"/>
  <c r="Y503" i="1"/>
  <c r="AB503" i="1" s="1"/>
  <c r="X503" i="1"/>
  <c r="W503" i="1"/>
  <c r="Y1042" i="1" s="1"/>
  <c r="AB1042" i="1" s="1"/>
  <c r="V503" i="1"/>
  <c r="U503" i="1"/>
  <c r="T503" i="1"/>
  <c r="S503" i="1"/>
  <c r="R503" i="1"/>
  <c r="Q503" i="1"/>
  <c r="L503" i="1"/>
  <c r="I503" i="1"/>
  <c r="AF502" i="1"/>
  <c r="AG502" i="1" s="1"/>
  <c r="AE502" i="1"/>
  <c r="AC502" i="1"/>
  <c r="AB502" i="1"/>
  <c r="AA502" i="1"/>
  <c r="Z502" i="1"/>
  <c r="AA676" i="1" s="1"/>
  <c r="Y502" i="1"/>
  <c r="X502" i="1"/>
  <c r="W502" i="1"/>
  <c r="Y676" i="1" s="1"/>
  <c r="AB676" i="1" s="1"/>
  <c r="U502" i="1"/>
  <c r="T502" i="1"/>
  <c r="V502" i="1" s="1"/>
  <c r="S502" i="1"/>
  <c r="R502" i="1"/>
  <c r="Q502" i="1"/>
  <c r="L502" i="1"/>
  <c r="I502" i="1"/>
  <c r="AG501" i="1"/>
  <c r="AF501" i="1"/>
  <c r="AE501" i="1"/>
  <c r="X501" i="1"/>
  <c r="W501" i="1"/>
  <c r="Z501" i="1" s="1"/>
  <c r="U501" i="1"/>
  <c r="V501" i="1" s="1"/>
  <c r="T501" i="1"/>
  <c r="S501" i="1"/>
  <c r="R501" i="1"/>
  <c r="Q501" i="1"/>
  <c r="L501" i="1"/>
  <c r="I501" i="1"/>
  <c r="AF500" i="1"/>
  <c r="AE500" i="1"/>
  <c r="AG500" i="1" s="1"/>
  <c r="X500" i="1"/>
  <c r="W500" i="1"/>
  <c r="Y594" i="1" s="1"/>
  <c r="AB594" i="1" s="1"/>
  <c r="U500" i="1"/>
  <c r="T500" i="1"/>
  <c r="S500" i="1"/>
  <c r="V500" i="1" s="1"/>
  <c r="R500" i="1"/>
  <c r="Q500" i="1"/>
  <c r="L500" i="1"/>
  <c r="I500" i="1"/>
  <c r="AF499" i="1"/>
  <c r="AE499" i="1"/>
  <c r="AG499" i="1" s="1"/>
  <c r="X499" i="1"/>
  <c r="W499" i="1"/>
  <c r="Z499" i="1" s="1"/>
  <c r="AA329" i="1" s="1"/>
  <c r="U499" i="1"/>
  <c r="T499" i="1"/>
  <c r="S499" i="1"/>
  <c r="V499" i="1" s="1"/>
  <c r="R499" i="1"/>
  <c r="Q499" i="1"/>
  <c r="L499" i="1"/>
  <c r="I499" i="1"/>
  <c r="AG498" i="1"/>
  <c r="AF498" i="1"/>
  <c r="AE498" i="1"/>
  <c r="AA498" i="1"/>
  <c r="Y498" i="1"/>
  <c r="AB498" i="1" s="1"/>
  <c r="AC498" i="1" s="1"/>
  <c r="X498" i="1"/>
  <c r="Z498" i="1" s="1"/>
  <c r="AA665" i="1" s="1"/>
  <c r="W498" i="1"/>
  <c r="Y665" i="1" s="1"/>
  <c r="AB665" i="1" s="1"/>
  <c r="U498" i="1"/>
  <c r="T498" i="1"/>
  <c r="S498" i="1"/>
  <c r="R498" i="1"/>
  <c r="Q498" i="1"/>
  <c r="L498" i="1"/>
  <c r="I498" i="1"/>
  <c r="AF497" i="1"/>
  <c r="AE497" i="1"/>
  <c r="AG497" i="1" s="1"/>
  <c r="Z497" i="1"/>
  <c r="AA584" i="1" s="1"/>
  <c r="X497" i="1"/>
  <c r="W497" i="1"/>
  <c r="Y584" i="1" s="1"/>
  <c r="AB584" i="1" s="1"/>
  <c r="AD584" i="1" s="1"/>
  <c r="U497" i="1"/>
  <c r="T497" i="1"/>
  <c r="S497" i="1"/>
  <c r="V497" i="1" s="1"/>
  <c r="R497" i="1"/>
  <c r="Q497" i="1"/>
  <c r="L497" i="1"/>
  <c r="I497" i="1"/>
  <c r="AF496" i="1"/>
  <c r="AG496" i="1" s="1"/>
  <c r="AE496" i="1"/>
  <c r="X496" i="1"/>
  <c r="W496" i="1"/>
  <c r="Z496" i="1" s="1"/>
  <c r="U496" i="1"/>
  <c r="T496" i="1"/>
  <c r="V496" i="1" s="1"/>
  <c r="S496" i="1"/>
  <c r="R496" i="1"/>
  <c r="Q496" i="1"/>
  <c r="L496" i="1"/>
  <c r="I496" i="1"/>
  <c r="AG495" i="1"/>
  <c r="AF495" i="1"/>
  <c r="AE495" i="1"/>
  <c r="AA495" i="1"/>
  <c r="X495" i="1"/>
  <c r="W495" i="1"/>
  <c r="Z495" i="1" s="1"/>
  <c r="U495" i="1"/>
  <c r="V495" i="1" s="1"/>
  <c r="T495" i="1"/>
  <c r="S495" i="1"/>
  <c r="R495" i="1"/>
  <c r="Q495" i="1"/>
  <c r="L495" i="1"/>
  <c r="I495" i="1"/>
  <c r="AF494" i="1"/>
  <c r="AE494" i="1"/>
  <c r="AG494" i="1" s="1"/>
  <c r="AA494" i="1"/>
  <c r="Y494" i="1"/>
  <c r="AB494" i="1" s="1"/>
  <c r="X494" i="1"/>
  <c r="W494" i="1"/>
  <c r="Y930" i="1" s="1"/>
  <c r="AB930" i="1" s="1"/>
  <c r="V494" i="1"/>
  <c r="U494" i="1"/>
  <c r="T494" i="1"/>
  <c r="S494" i="1"/>
  <c r="R494" i="1"/>
  <c r="Q494" i="1"/>
  <c r="L494" i="1"/>
  <c r="I494" i="1"/>
  <c r="AF493" i="1"/>
  <c r="AE493" i="1"/>
  <c r="AC493" i="1"/>
  <c r="AA493" i="1"/>
  <c r="Y493" i="1"/>
  <c r="AB493" i="1" s="1"/>
  <c r="X493" i="1"/>
  <c r="W493" i="1"/>
  <c r="Y1202" i="1" s="1"/>
  <c r="AB1202" i="1" s="1"/>
  <c r="U493" i="1"/>
  <c r="T493" i="1"/>
  <c r="S493" i="1"/>
  <c r="V493" i="1" s="1"/>
  <c r="R493" i="1"/>
  <c r="Q493" i="1"/>
  <c r="L493" i="1"/>
  <c r="I493" i="1"/>
  <c r="AF492" i="1"/>
  <c r="AE492" i="1"/>
  <c r="AG492" i="1" s="1"/>
  <c r="AA492" i="1"/>
  <c r="Y492" i="1"/>
  <c r="AB492" i="1" s="1"/>
  <c r="X492" i="1"/>
  <c r="Z492" i="1" s="1"/>
  <c r="AA861" i="1" s="1"/>
  <c r="W492" i="1"/>
  <c r="Y861" i="1" s="1"/>
  <c r="AB861" i="1" s="1"/>
  <c r="U492" i="1"/>
  <c r="T492" i="1"/>
  <c r="S492" i="1"/>
  <c r="V492" i="1" s="1"/>
  <c r="R492" i="1"/>
  <c r="Q492" i="1"/>
  <c r="L492" i="1"/>
  <c r="I492" i="1"/>
  <c r="AF491" i="1"/>
  <c r="AE491" i="1"/>
  <c r="AG491" i="1" s="1"/>
  <c r="AA491" i="1"/>
  <c r="Z491" i="1"/>
  <c r="AA511" i="1" s="1"/>
  <c r="Y491" i="1"/>
  <c r="AB491" i="1" s="1"/>
  <c r="X491" i="1"/>
  <c r="W491" i="1"/>
  <c r="Y511" i="1" s="1"/>
  <c r="AB511" i="1" s="1"/>
  <c r="V491" i="1"/>
  <c r="U491" i="1"/>
  <c r="T491" i="1"/>
  <c r="S491" i="1"/>
  <c r="R491" i="1"/>
  <c r="Q491" i="1"/>
  <c r="L491" i="1"/>
  <c r="I491" i="1"/>
  <c r="AF490" i="1"/>
  <c r="AG490" i="1" s="1"/>
  <c r="AE490" i="1"/>
  <c r="Z490" i="1"/>
  <c r="AA1070" i="1" s="1"/>
  <c r="X490" i="1"/>
  <c r="W490" i="1"/>
  <c r="Y1070" i="1" s="1"/>
  <c r="AB1070" i="1" s="1"/>
  <c r="U490" i="1"/>
  <c r="T490" i="1"/>
  <c r="V490" i="1" s="1"/>
  <c r="S490" i="1"/>
  <c r="R490" i="1"/>
  <c r="Q490" i="1"/>
  <c r="L490" i="1"/>
  <c r="I490" i="1"/>
  <c r="AG489" i="1"/>
  <c r="AF489" i="1"/>
  <c r="AE489" i="1"/>
  <c r="AB489" i="1"/>
  <c r="AA489" i="1"/>
  <c r="Y489" i="1"/>
  <c r="X489" i="1"/>
  <c r="W489" i="1"/>
  <c r="Y1139" i="1" s="1"/>
  <c r="AB1139" i="1" s="1"/>
  <c r="U489" i="1"/>
  <c r="V489" i="1" s="1"/>
  <c r="T489" i="1"/>
  <c r="S489" i="1"/>
  <c r="R489" i="1"/>
  <c r="Q489" i="1"/>
  <c r="L489" i="1"/>
  <c r="I489" i="1"/>
  <c r="AF488" i="1"/>
  <c r="AE488" i="1"/>
  <c r="AG488" i="1" s="1"/>
  <c r="AB488" i="1"/>
  <c r="AA488" i="1"/>
  <c r="Y488" i="1"/>
  <c r="X488" i="1"/>
  <c r="W488" i="1"/>
  <c r="Y858" i="1" s="1"/>
  <c r="AB858" i="1" s="1"/>
  <c r="U488" i="1"/>
  <c r="T488" i="1"/>
  <c r="S488" i="1"/>
  <c r="V488" i="1" s="1"/>
  <c r="R488" i="1"/>
  <c r="Q488" i="1"/>
  <c r="L488" i="1"/>
  <c r="I488" i="1"/>
  <c r="AF487" i="1"/>
  <c r="AE487" i="1"/>
  <c r="AG487" i="1" s="1"/>
  <c r="AA487" i="1"/>
  <c r="Z487" i="1"/>
  <c r="AA995" i="1" s="1"/>
  <c r="Y487" i="1"/>
  <c r="AB487" i="1" s="1"/>
  <c r="X487" i="1"/>
  <c r="W487" i="1"/>
  <c r="Y995" i="1" s="1"/>
  <c r="AB995" i="1" s="1"/>
  <c r="U487" i="1"/>
  <c r="T487" i="1"/>
  <c r="S487" i="1"/>
  <c r="V487" i="1" s="1"/>
  <c r="R487" i="1"/>
  <c r="Q487" i="1"/>
  <c r="L487" i="1"/>
  <c r="I487" i="1"/>
  <c r="AG486" i="1"/>
  <c r="AF486" i="1"/>
  <c r="AE486" i="1"/>
  <c r="AA486" i="1"/>
  <c r="Y486" i="1"/>
  <c r="AB486" i="1" s="1"/>
  <c r="AC486" i="1" s="1"/>
  <c r="X486" i="1"/>
  <c r="Z486" i="1" s="1"/>
  <c r="AA852" i="1" s="1"/>
  <c r="W486" i="1"/>
  <c r="Y852" i="1" s="1"/>
  <c r="AB852" i="1" s="1"/>
  <c r="U486" i="1"/>
  <c r="T486" i="1"/>
  <c r="S486" i="1"/>
  <c r="V486" i="1" s="1"/>
  <c r="R486" i="1"/>
  <c r="Q486" i="1"/>
  <c r="L486" i="1"/>
  <c r="I486" i="1"/>
  <c r="AF485" i="1"/>
  <c r="AE485" i="1"/>
  <c r="AG485" i="1" s="1"/>
  <c r="AA485" i="1"/>
  <c r="Z485" i="1"/>
  <c r="Y485" i="1"/>
  <c r="AB485" i="1" s="1"/>
  <c r="X485" i="1"/>
  <c r="W485" i="1"/>
  <c r="U485" i="1"/>
  <c r="T485" i="1"/>
  <c r="S485" i="1"/>
  <c r="V485" i="1" s="1"/>
  <c r="R485" i="1"/>
  <c r="Q485" i="1"/>
  <c r="L485" i="1"/>
  <c r="I485" i="1"/>
  <c r="AF484" i="1"/>
  <c r="AG484" i="1" s="1"/>
  <c r="AE484" i="1"/>
  <c r="AB484" i="1"/>
  <c r="AA484" i="1"/>
  <c r="Y484" i="1"/>
  <c r="X484" i="1"/>
  <c r="W484" i="1"/>
  <c r="Z484" i="1" s="1"/>
  <c r="U484" i="1"/>
  <c r="T484" i="1"/>
  <c r="S484" i="1"/>
  <c r="R484" i="1"/>
  <c r="Q484" i="1"/>
  <c r="L484" i="1"/>
  <c r="I484" i="1"/>
  <c r="AG483" i="1"/>
  <c r="AF483" i="1"/>
  <c r="AE483" i="1"/>
  <c r="AB483" i="1"/>
  <c r="AC483" i="1" s="1"/>
  <c r="AD483" i="1" s="1"/>
  <c r="AA483" i="1"/>
  <c r="Z483" i="1"/>
  <c r="AA1039" i="1" s="1"/>
  <c r="Y483" i="1"/>
  <c r="X483" i="1"/>
  <c r="W483" i="1"/>
  <c r="Y1039" i="1" s="1"/>
  <c r="AB1039" i="1" s="1"/>
  <c r="U483" i="1"/>
  <c r="V483" i="1" s="1"/>
  <c r="T483" i="1"/>
  <c r="S483" i="1"/>
  <c r="R483" i="1"/>
  <c r="Q483" i="1"/>
  <c r="L483" i="1"/>
  <c r="I483" i="1"/>
  <c r="AG482" i="1"/>
  <c r="AF482" i="1"/>
  <c r="AE482" i="1"/>
  <c r="AA482" i="1"/>
  <c r="Y482" i="1"/>
  <c r="AB482" i="1" s="1"/>
  <c r="X482" i="1"/>
  <c r="W482" i="1"/>
  <c r="Y1211" i="1" s="1"/>
  <c r="AB1211" i="1" s="1"/>
  <c r="V482" i="1"/>
  <c r="U482" i="1"/>
  <c r="T482" i="1"/>
  <c r="S482" i="1"/>
  <c r="R482" i="1"/>
  <c r="Q482" i="1"/>
  <c r="L482" i="1"/>
  <c r="I482" i="1"/>
  <c r="AF481" i="1"/>
  <c r="AE481" i="1"/>
  <c r="AG481" i="1" s="1"/>
  <c r="AB481" i="1"/>
  <c r="AA481" i="1"/>
  <c r="Y481" i="1"/>
  <c r="X481" i="1"/>
  <c r="W481" i="1"/>
  <c r="Y1005" i="1" s="1"/>
  <c r="AB1005" i="1" s="1"/>
  <c r="U481" i="1"/>
  <c r="T481" i="1"/>
  <c r="S481" i="1"/>
  <c r="V481" i="1" s="1"/>
  <c r="R481" i="1"/>
  <c r="Q481" i="1"/>
  <c r="L481" i="1"/>
  <c r="I481" i="1"/>
  <c r="AF480" i="1"/>
  <c r="AE480" i="1"/>
  <c r="AG480" i="1" s="1"/>
  <c r="AA480" i="1"/>
  <c r="Y480" i="1"/>
  <c r="AB480" i="1" s="1"/>
  <c r="X480" i="1"/>
  <c r="W480" i="1"/>
  <c r="U480" i="1"/>
  <c r="T480" i="1"/>
  <c r="S480" i="1"/>
  <c r="V480" i="1" s="1"/>
  <c r="R480" i="1"/>
  <c r="Q480" i="1"/>
  <c r="L480" i="1"/>
  <c r="I480" i="1"/>
  <c r="AF479" i="1"/>
  <c r="AE479" i="1"/>
  <c r="AG479" i="1" s="1"/>
  <c r="Z479" i="1"/>
  <c r="AA698" i="1" s="1"/>
  <c r="X479" i="1"/>
  <c r="W479" i="1"/>
  <c r="Y698" i="1" s="1"/>
  <c r="AB698" i="1" s="1"/>
  <c r="V479" i="1"/>
  <c r="U479" i="1"/>
  <c r="T479" i="1"/>
  <c r="S479" i="1"/>
  <c r="R479" i="1"/>
  <c r="Q479" i="1"/>
  <c r="L479" i="1"/>
  <c r="I479" i="1"/>
  <c r="AF478" i="1"/>
  <c r="AG478" i="1" s="1"/>
  <c r="AE478" i="1"/>
  <c r="Z478" i="1"/>
  <c r="AA898" i="1" s="1"/>
  <c r="Y478" i="1"/>
  <c r="AB478" i="1" s="1"/>
  <c r="X478" i="1"/>
  <c r="W478" i="1"/>
  <c r="Y898" i="1" s="1"/>
  <c r="AB898" i="1" s="1"/>
  <c r="U478" i="1"/>
  <c r="T478" i="1"/>
  <c r="V478" i="1" s="1"/>
  <c r="S478" i="1"/>
  <c r="R478" i="1"/>
  <c r="Q478" i="1"/>
  <c r="L478" i="1"/>
  <c r="I478" i="1"/>
  <c r="AG477" i="1"/>
  <c r="AF477" i="1"/>
  <c r="AE477" i="1"/>
  <c r="X477" i="1"/>
  <c r="W477" i="1"/>
  <c r="Y1132" i="1" s="1"/>
  <c r="AB1132" i="1" s="1"/>
  <c r="U477" i="1"/>
  <c r="T477" i="1"/>
  <c r="V477" i="1" s="1"/>
  <c r="S477" i="1"/>
  <c r="R477" i="1"/>
  <c r="Q477" i="1"/>
  <c r="I477" i="1"/>
  <c r="AG476" i="1"/>
  <c r="AF476" i="1"/>
  <c r="AE476" i="1"/>
  <c r="AB476" i="1"/>
  <c r="AA476" i="1"/>
  <c r="Z476" i="1"/>
  <c r="Y476" i="1"/>
  <c r="X476" i="1"/>
  <c r="W476" i="1"/>
  <c r="U476" i="1"/>
  <c r="V476" i="1" s="1"/>
  <c r="T476" i="1"/>
  <c r="S476" i="1"/>
  <c r="R476" i="1"/>
  <c r="Q476" i="1"/>
  <c r="L476" i="1"/>
  <c r="I476" i="1"/>
  <c r="AG475" i="1"/>
  <c r="AF475" i="1"/>
  <c r="AE475" i="1"/>
  <c r="AB475" i="1"/>
  <c r="AA475" i="1"/>
  <c r="Y475" i="1"/>
  <c r="X475" i="1"/>
  <c r="W475" i="1"/>
  <c r="Z475" i="1" s="1"/>
  <c r="V475" i="1"/>
  <c r="U475" i="1"/>
  <c r="T475" i="1"/>
  <c r="S475" i="1"/>
  <c r="R475" i="1"/>
  <c r="Q475" i="1"/>
  <c r="L475" i="1"/>
  <c r="I475" i="1"/>
  <c r="AF474" i="1"/>
  <c r="AE474" i="1"/>
  <c r="X474" i="1"/>
  <c r="W474" i="1"/>
  <c r="U474" i="1"/>
  <c r="T474" i="1"/>
  <c r="S474" i="1"/>
  <c r="R474" i="1"/>
  <c r="Q474" i="1"/>
  <c r="L474" i="1"/>
  <c r="I474" i="1"/>
  <c r="AF473" i="1"/>
  <c r="AE473" i="1"/>
  <c r="AG473" i="1" s="1"/>
  <c r="AA473" i="1"/>
  <c r="Y473" i="1"/>
  <c r="AB473" i="1" s="1"/>
  <c r="X473" i="1"/>
  <c r="W473" i="1"/>
  <c r="U473" i="1"/>
  <c r="T473" i="1"/>
  <c r="S473" i="1"/>
  <c r="V473" i="1" s="1"/>
  <c r="R473" i="1"/>
  <c r="Q473" i="1"/>
  <c r="L473" i="1"/>
  <c r="I473" i="1"/>
  <c r="AF472" i="1"/>
  <c r="AE472" i="1"/>
  <c r="AG472" i="1" s="1"/>
  <c r="AD472" i="1"/>
  <c r="AA472" i="1"/>
  <c r="Z472" i="1"/>
  <c r="Y472" i="1"/>
  <c r="AB472" i="1" s="1"/>
  <c r="AC472" i="1" s="1"/>
  <c r="X472" i="1"/>
  <c r="W472" i="1"/>
  <c r="U472" i="1"/>
  <c r="T472" i="1"/>
  <c r="S472" i="1"/>
  <c r="V472" i="1" s="1"/>
  <c r="R472" i="1"/>
  <c r="Q472" i="1"/>
  <c r="L472" i="1"/>
  <c r="I472" i="1"/>
  <c r="AF471" i="1"/>
  <c r="AG471" i="1" s="1"/>
  <c r="AE471" i="1"/>
  <c r="AA471" i="1"/>
  <c r="Z471" i="1"/>
  <c r="AA975" i="1" s="1"/>
  <c r="Y471" i="1"/>
  <c r="AB471" i="1" s="1"/>
  <c r="X471" i="1"/>
  <c r="W471" i="1"/>
  <c r="Y975" i="1" s="1"/>
  <c r="AB975" i="1" s="1"/>
  <c r="U471" i="1"/>
  <c r="T471" i="1"/>
  <c r="V471" i="1" s="1"/>
  <c r="S471" i="1"/>
  <c r="R471" i="1"/>
  <c r="Q471" i="1"/>
  <c r="L471" i="1"/>
  <c r="I471" i="1"/>
  <c r="AF470" i="1"/>
  <c r="AG470" i="1" s="1"/>
  <c r="AE470" i="1"/>
  <c r="X470" i="1"/>
  <c r="W470" i="1"/>
  <c r="Y1174" i="1" s="1"/>
  <c r="AB1174" i="1" s="1"/>
  <c r="V470" i="1"/>
  <c r="U470" i="1"/>
  <c r="T470" i="1"/>
  <c r="S470" i="1"/>
  <c r="R470" i="1"/>
  <c r="Q470" i="1"/>
  <c r="L470" i="1"/>
  <c r="I470" i="1"/>
  <c r="AF469" i="1"/>
  <c r="AE469" i="1"/>
  <c r="AG469" i="1" s="1"/>
  <c r="AC469" i="1"/>
  <c r="AB469" i="1"/>
  <c r="AA469" i="1"/>
  <c r="Y469" i="1"/>
  <c r="X469" i="1"/>
  <c r="W469" i="1"/>
  <c r="U469" i="1"/>
  <c r="T469" i="1"/>
  <c r="S469" i="1"/>
  <c r="V469" i="1" s="1"/>
  <c r="R469" i="1"/>
  <c r="Q469" i="1"/>
  <c r="L469" i="1"/>
  <c r="I469" i="1"/>
  <c r="AF468" i="1"/>
  <c r="AE468" i="1"/>
  <c r="AG468" i="1" s="1"/>
  <c r="AA468" i="1"/>
  <c r="Y468" i="1"/>
  <c r="AB468" i="1" s="1"/>
  <c r="AC468" i="1" s="1"/>
  <c r="AD468" i="1" s="1"/>
  <c r="X468" i="1"/>
  <c r="W468" i="1"/>
  <c r="Y970" i="1" s="1"/>
  <c r="AB970" i="1" s="1"/>
  <c r="V468" i="1"/>
  <c r="U468" i="1"/>
  <c r="T468" i="1"/>
  <c r="S468" i="1"/>
  <c r="R468" i="1"/>
  <c r="Q468" i="1"/>
  <c r="L468" i="1"/>
  <c r="I468" i="1"/>
  <c r="AF467" i="1"/>
  <c r="AE467" i="1"/>
  <c r="AG467" i="1" s="1"/>
  <c r="AA467" i="1"/>
  <c r="Y467" i="1"/>
  <c r="AB467" i="1" s="1"/>
  <c r="X467" i="1"/>
  <c r="Z467" i="1" s="1"/>
  <c r="AA876" i="1" s="1"/>
  <c r="W467" i="1"/>
  <c r="Y876" i="1" s="1"/>
  <c r="AB876" i="1" s="1"/>
  <c r="U467" i="1"/>
  <c r="T467" i="1"/>
  <c r="S467" i="1"/>
  <c r="R467" i="1"/>
  <c r="Q467" i="1"/>
  <c r="AC467" i="1" s="1"/>
  <c r="AD467" i="1" s="1"/>
  <c r="L467" i="1"/>
  <c r="I467" i="1"/>
  <c r="AF466" i="1"/>
  <c r="AE466" i="1"/>
  <c r="AG466" i="1" s="1"/>
  <c r="Z466" i="1"/>
  <c r="AA694" i="1" s="1"/>
  <c r="X466" i="1"/>
  <c r="W466" i="1"/>
  <c r="Y694" i="1" s="1"/>
  <c r="AB694" i="1" s="1"/>
  <c r="U466" i="1"/>
  <c r="T466" i="1"/>
  <c r="S466" i="1"/>
  <c r="V466" i="1" s="1"/>
  <c r="R466" i="1"/>
  <c r="Q466" i="1"/>
  <c r="L466" i="1"/>
  <c r="I466" i="1"/>
  <c r="AF465" i="1"/>
  <c r="AE465" i="1"/>
  <c r="AG465" i="1" s="1"/>
  <c r="AB465" i="1"/>
  <c r="AA465" i="1"/>
  <c r="Y465" i="1"/>
  <c r="X465" i="1"/>
  <c r="W465" i="1"/>
  <c r="Y1113" i="1" s="1"/>
  <c r="AB1113" i="1" s="1"/>
  <c r="U465" i="1"/>
  <c r="T465" i="1"/>
  <c r="S465" i="1"/>
  <c r="V465" i="1" s="1"/>
  <c r="R465" i="1"/>
  <c r="Q465" i="1"/>
  <c r="L465" i="1"/>
  <c r="I465" i="1"/>
  <c r="AG464" i="1"/>
  <c r="AF464" i="1"/>
  <c r="AE464" i="1"/>
  <c r="AB464" i="1"/>
  <c r="AC464" i="1" s="1"/>
  <c r="AA464" i="1"/>
  <c r="Z464" i="1"/>
  <c r="AA1037" i="1" s="1"/>
  <c r="Y464" i="1"/>
  <c r="X464" i="1"/>
  <c r="W464" i="1"/>
  <c r="Y1037" i="1" s="1"/>
  <c r="AB1037" i="1" s="1"/>
  <c r="U464" i="1"/>
  <c r="V464" i="1" s="1"/>
  <c r="T464" i="1"/>
  <c r="S464" i="1"/>
  <c r="R464" i="1"/>
  <c r="Q464" i="1"/>
  <c r="L464" i="1"/>
  <c r="I464" i="1"/>
  <c r="AG463" i="1"/>
  <c r="AF463" i="1"/>
  <c r="AE463" i="1"/>
  <c r="AC463" i="1"/>
  <c r="AB463" i="1"/>
  <c r="AA463" i="1"/>
  <c r="Y463" i="1"/>
  <c r="X463" i="1"/>
  <c r="W463" i="1"/>
  <c r="U463" i="1"/>
  <c r="V463" i="1" s="1"/>
  <c r="T463" i="1"/>
  <c r="S463" i="1"/>
  <c r="R463" i="1"/>
  <c r="Q463" i="1"/>
  <c r="L463" i="1"/>
  <c r="I463" i="1"/>
  <c r="AF462" i="1"/>
  <c r="AE462" i="1"/>
  <c r="AB462" i="1"/>
  <c r="AA462" i="1"/>
  <c r="Y462" i="1"/>
  <c r="X462" i="1"/>
  <c r="W462" i="1"/>
  <c r="U462" i="1"/>
  <c r="T462" i="1"/>
  <c r="S462" i="1"/>
  <c r="R462" i="1"/>
  <c r="Q462" i="1"/>
  <c r="L462" i="1"/>
  <c r="I462" i="1"/>
  <c r="AF461" i="1"/>
  <c r="AE461" i="1"/>
  <c r="AG461" i="1" s="1"/>
  <c r="X461" i="1"/>
  <c r="W461" i="1"/>
  <c r="Z461" i="1" s="1"/>
  <c r="U461" i="1"/>
  <c r="T461" i="1"/>
  <c r="S461" i="1"/>
  <c r="V461" i="1" s="1"/>
  <c r="R461" i="1"/>
  <c r="Q461" i="1"/>
  <c r="L461" i="1"/>
  <c r="I461" i="1"/>
  <c r="AF460" i="1"/>
  <c r="AE460" i="1"/>
  <c r="Z460" i="1"/>
  <c r="X460" i="1"/>
  <c r="W460" i="1"/>
  <c r="V460" i="1"/>
  <c r="U460" i="1"/>
  <c r="T460" i="1"/>
  <c r="S460" i="1"/>
  <c r="R460" i="1"/>
  <c r="Q460" i="1"/>
  <c r="I460" i="1"/>
  <c r="AF459" i="1"/>
  <c r="AE459" i="1"/>
  <c r="X459" i="1"/>
  <c r="Z459" i="1" s="1"/>
  <c r="AA948" i="1" s="1"/>
  <c r="W459" i="1"/>
  <c r="Y948" i="1" s="1"/>
  <c r="AB948" i="1" s="1"/>
  <c r="U459" i="1"/>
  <c r="T459" i="1"/>
  <c r="S459" i="1"/>
  <c r="V459" i="1" s="1"/>
  <c r="R459" i="1"/>
  <c r="Q459" i="1"/>
  <c r="L459" i="1"/>
  <c r="I459" i="1"/>
  <c r="AG458" i="1"/>
  <c r="AF458" i="1"/>
  <c r="AE458" i="1"/>
  <c r="AB458" i="1"/>
  <c r="AA458" i="1"/>
  <c r="Y458" i="1"/>
  <c r="X458" i="1"/>
  <c r="W458" i="1"/>
  <c r="Y1034" i="1" s="1"/>
  <c r="AB1034" i="1" s="1"/>
  <c r="U458" i="1"/>
  <c r="T458" i="1"/>
  <c r="S458" i="1"/>
  <c r="R458" i="1"/>
  <c r="Q458" i="1"/>
  <c r="L458" i="1"/>
  <c r="I458" i="1"/>
  <c r="AG457" i="1"/>
  <c r="AF457" i="1"/>
  <c r="AE457" i="1"/>
  <c r="AD457" i="1"/>
  <c r="AB457" i="1"/>
  <c r="AC457" i="1" s="1"/>
  <c r="AA457" i="1"/>
  <c r="Z457" i="1"/>
  <c r="AA976" i="1" s="1"/>
  <c r="Y457" i="1"/>
  <c r="X457" i="1"/>
  <c r="W457" i="1"/>
  <c r="Y976" i="1" s="1"/>
  <c r="AB976" i="1" s="1"/>
  <c r="U457" i="1"/>
  <c r="V457" i="1" s="1"/>
  <c r="T457" i="1"/>
  <c r="S457" i="1"/>
  <c r="R457" i="1"/>
  <c r="Q457" i="1"/>
  <c r="L457" i="1"/>
  <c r="I457" i="1"/>
  <c r="AG456" i="1"/>
  <c r="AF456" i="1"/>
  <c r="AE456" i="1"/>
  <c r="X456" i="1"/>
  <c r="W456" i="1"/>
  <c r="Z456" i="1" s="1"/>
  <c r="V456" i="1"/>
  <c r="U456" i="1"/>
  <c r="T456" i="1"/>
  <c r="S456" i="1"/>
  <c r="R456" i="1"/>
  <c r="Q456" i="1"/>
  <c r="L456" i="1"/>
  <c r="I456" i="1"/>
  <c r="AF455" i="1"/>
  <c r="AE455" i="1"/>
  <c r="X455" i="1"/>
  <c r="W455" i="1"/>
  <c r="Z455" i="1" s="1"/>
  <c r="U455" i="1"/>
  <c r="T455" i="1"/>
  <c r="S455" i="1"/>
  <c r="R455" i="1"/>
  <c r="Q455" i="1"/>
  <c r="L455" i="1"/>
  <c r="I455" i="1"/>
  <c r="AF454" i="1"/>
  <c r="AE454" i="1"/>
  <c r="AG454" i="1" s="1"/>
  <c r="AA454" i="1"/>
  <c r="Z454" i="1"/>
  <c r="Y454" i="1"/>
  <c r="AB454" i="1" s="1"/>
  <c r="X454" i="1"/>
  <c r="W454" i="1"/>
  <c r="U454" i="1"/>
  <c r="T454" i="1"/>
  <c r="S454" i="1"/>
  <c r="R454" i="1"/>
  <c r="Q454" i="1"/>
  <c r="L454" i="1"/>
  <c r="I454" i="1"/>
  <c r="AF453" i="1"/>
  <c r="AG453" i="1" s="1"/>
  <c r="AE453" i="1"/>
  <c r="AA453" i="1"/>
  <c r="Z453" i="1"/>
  <c r="Y453" i="1"/>
  <c r="AB453" i="1" s="1"/>
  <c r="AC453" i="1" s="1"/>
  <c r="X453" i="1"/>
  <c r="W453" i="1"/>
  <c r="U453" i="1"/>
  <c r="T453" i="1"/>
  <c r="V453" i="1" s="1"/>
  <c r="S453" i="1"/>
  <c r="R453" i="1"/>
  <c r="Q453" i="1"/>
  <c r="L453" i="1"/>
  <c r="I453" i="1"/>
  <c r="AF452" i="1"/>
  <c r="AG452" i="1" s="1"/>
  <c r="AE452" i="1"/>
  <c r="Z452" i="1"/>
  <c r="AA1002" i="1" s="1"/>
  <c r="X452" i="1"/>
  <c r="W452" i="1"/>
  <c r="Y1002" i="1" s="1"/>
  <c r="AB1002" i="1" s="1"/>
  <c r="V452" i="1"/>
  <c r="U452" i="1"/>
  <c r="T452" i="1"/>
  <c r="S452" i="1"/>
  <c r="R452" i="1"/>
  <c r="Q452" i="1"/>
  <c r="L452" i="1"/>
  <c r="I452" i="1"/>
  <c r="AG451" i="1"/>
  <c r="AF451" i="1"/>
  <c r="AE451" i="1"/>
  <c r="AB451" i="1"/>
  <c r="AA451" i="1"/>
  <c r="Y451" i="1"/>
  <c r="X451" i="1"/>
  <c r="W451" i="1"/>
  <c r="U451" i="1"/>
  <c r="T451" i="1"/>
  <c r="V451" i="1" s="1"/>
  <c r="S451" i="1"/>
  <c r="R451" i="1"/>
  <c r="Q451" i="1"/>
  <c r="L451" i="1"/>
  <c r="I451" i="1"/>
  <c r="AF450" i="1"/>
  <c r="AE450" i="1"/>
  <c r="AG450" i="1" s="1"/>
  <c r="AB450" i="1"/>
  <c r="Y450" i="1"/>
  <c r="X450" i="1"/>
  <c r="W450" i="1"/>
  <c r="V450" i="1"/>
  <c r="U450" i="1"/>
  <c r="T450" i="1"/>
  <c r="S450" i="1"/>
  <c r="R450" i="1"/>
  <c r="Q450" i="1"/>
  <c r="L450" i="1"/>
  <c r="I450" i="1"/>
  <c r="AF449" i="1"/>
  <c r="AE449" i="1"/>
  <c r="AG449" i="1" s="1"/>
  <c r="Z449" i="1"/>
  <c r="AA1239" i="1" s="1"/>
  <c r="X449" i="1"/>
  <c r="W449" i="1"/>
  <c r="Y1239" i="1" s="1"/>
  <c r="AB1239" i="1" s="1"/>
  <c r="V449" i="1"/>
  <c r="U449" i="1"/>
  <c r="T449" i="1"/>
  <c r="S449" i="1"/>
  <c r="R449" i="1"/>
  <c r="Q449" i="1"/>
  <c r="L449" i="1"/>
  <c r="I449" i="1"/>
  <c r="AG448" i="1"/>
  <c r="AF448" i="1"/>
  <c r="AE448" i="1"/>
  <c r="AA448" i="1"/>
  <c r="Y448" i="1"/>
  <c r="AB448" i="1" s="1"/>
  <c r="X448" i="1"/>
  <c r="Z448" i="1" s="1"/>
  <c r="W448" i="1"/>
  <c r="U448" i="1"/>
  <c r="T448" i="1"/>
  <c r="S448" i="1"/>
  <c r="V448" i="1" s="1"/>
  <c r="R448" i="1"/>
  <c r="Q448" i="1"/>
  <c r="AC448" i="1" s="1"/>
  <c r="AD448" i="1" s="1"/>
  <c r="L448" i="1"/>
  <c r="I448" i="1"/>
  <c r="AG447" i="1"/>
  <c r="AF447" i="1"/>
  <c r="AE447" i="1"/>
  <c r="AB447" i="1"/>
  <c r="AA447" i="1"/>
  <c r="Y447" i="1"/>
  <c r="X447" i="1"/>
  <c r="Z447" i="1" s="1"/>
  <c r="AA1084" i="1" s="1"/>
  <c r="W447" i="1"/>
  <c r="Y1084" i="1" s="1"/>
  <c r="AB1084" i="1" s="1"/>
  <c r="U447" i="1"/>
  <c r="T447" i="1"/>
  <c r="S447" i="1"/>
  <c r="R447" i="1"/>
  <c r="Q447" i="1"/>
  <c r="L447" i="1"/>
  <c r="I447" i="1"/>
  <c r="AG446" i="1"/>
  <c r="AF446" i="1"/>
  <c r="AE446" i="1"/>
  <c r="Z446" i="1"/>
  <c r="AA1199" i="1" s="1"/>
  <c r="X446" i="1"/>
  <c r="W446" i="1"/>
  <c r="Y1199" i="1" s="1"/>
  <c r="AB1199" i="1" s="1"/>
  <c r="U446" i="1"/>
  <c r="T446" i="1"/>
  <c r="S446" i="1"/>
  <c r="V446" i="1" s="1"/>
  <c r="R446" i="1"/>
  <c r="Q446" i="1"/>
  <c r="L446" i="1"/>
  <c r="I446" i="1"/>
  <c r="AG445" i="1"/>
  <c r="AF445" i="1"/>
  <c r="AE445" i="1"/>
  <c r="X445" i="1"/>
  <c r="Z445" i="1" s="1"/>
  <c r="W445" i="1"/>
  <c r="V445" i="1"/>
  <c r="U445" i="1"/>
  <c r="T445" i="1"/>
  <c r="S445" i="1"/>
  <c r="R445" i="1"/>
  <c r="Q445" i="1"/>
  <c r="I445" i="1"/>
  <c r="AG444" i="1"/>
  <c r="AF444" i="1"/>
  <c r="AE444" i="1"/>
  <c r="AB444" i="1"/>
  <c r="AC444" i="1" s="1"/>
  <c r="AD444" i="1" s="1"/>
  <c r="AA444" i="1"/>
  <c r="Z444" i="1"/>
  <c r="Y444" i="1"/>
  <c r="X444" i="1"/>
  <c r="W444" i="1"/>
  <c r="U444" i="1"/>
  <c r="T444" i="1"/>
  <c r="V444" i="1" s="1"/>
  <c r="S444" i="1"/>
  <c r="R444" i="1"/>
  <c r="Q444" i="1"/>
  <c r="L444" i="1"/>
  <c r="I444" i="1"/>
  <c r="AG443" i="1"/>
  <c r="AF443" i="1"/>
  <c r="AE443" i="1"/>
  <c r="AA443" i="1"/>
  <c r="Y443" i="1"/>
  <c r="AB443" i="1" s="1"/>
  <c r="X443" i="1"/>
  <c r="W443" i="1"/>
  <c r="Y947" i="1" s="1"/>
  <c r="AB947" i="1" s="1"/>
  <c r="U443" i="1"/>
  <c r="T443" i="1"/>
  <c r="V443" i="1" s="1"/>
  <c r="S443" i="1"/>
  <c r="R443" i="1"/>
  <c r="Q443" i="1"/>
  <c r="L443" i="1"/>
  <c r="I443" i="1"/>
  <c r="AF442" i="1"/>
  <c r="AG442" i="1" s="1"/>
  <c r="AE442" i="1"/>
  <c r="X442" i="1"/>
  <c r="W442" i="1"/>
  <c r="Y1000" i="1" s="1"/>
  <c r="AB1000" i="1" s="1"/>
  <c r="U442" i="1"/>
  <c r="T442" i="1"/>
  <c r="V442" i="1" s="1"/>
  <c r="S442" i="1"/>
  <c r="R442" i="1"/>
  <c r="Q442" i="1"/>
  <c r="L442" i="1"/>
  <c r="I442" i="1"/>
  <c r="AF441" i="1"/>
  <c r="AE441" i="1"/>
  <c r="AG441" i="1" s="1"/>
  <c r="X441" i="1"/>
  <c r="W441" i="1"/>
  <c r="Z441" i="1" s="1"/>
  <c r="V441" i="1"/>
  <c r="U441" i="1"/>
  <c r="T441" i="1"/>
  <c r="S441" i="1"/>
  <c r="R441" i="1"/>
  <c r="Q441" i="1"/>
  <c r="L441" i="1"/>
  <c r="I441" i="1"/>
  <c r="AF440" i="1"/>
  <c r="AE440" i="1"/>
  <c r="AG440" i="1" s="1"/>
  <c r="AA440" i="1"/>
  <c r="Y440" i="1"/>
  <c r="AB440" i="1" s="1"/>
  <c r="X440" i="1"/>
  <c r="Z440" i="1" s="1"/>
  <c r="W440" i="1"/>
  <c r="V440" i="1"/>
  <c r="U440" i="1"/>
  <c r="T440" i="1"/>
  <c r="S440" i="1"/>
  <c r="R440" i="1"/>
  <c r="Q440" i="1"/>
  <c r="L440" i="1"/>
  <c r="I440" i="1"/>
  <c r="AF439" i="1"/>
  <c r="AE439" i="1"/>
  <c r="AG439" i="1" s="1"/>
  <c r="AA439" i="1"/>
  <c r="Y439" i="1"/>
  <c r="AB439" i="1" s="1"/>
  <c r="X439" i="1"/>
  <c r="Z439" i="1" s="1"/>
  <c r="W439" i="1"/>
  <c r="U439" i="1"/>
  <c r="T439" i="1"/>
  <c r="S439" i="1"/>
  <c r="V439" i="1" s="1"/>
  <c r="R439" i="1"/>
  <c r="Q439" i="1"/>
  <c r="L439" i="1"/>
  <c r="I439" i="1"/>
  <c r="AF438" i="1"/>
  <c r="AE438" i="1"/>
  <c r="AG438" i="1" s="1"/>
  <c r="AB438" i="1"/>
  <c r="Y438" i="1"/>
  <c r="X438" i="1"/>
  <c r="Z438" i="1" s="1"/>
  <c r="AA1031" i="1" s="1"/>
  <c r="W438" i="1"/>
  <c r="Y1031" i="1" s="1"/>
  <c r="AB1031" i="1" s="1"/>
  <c r="U438" i="1"/>
  <c r="T438" i="1"/>
  <c r="S438" i="1"/>
  <c r="V438" i="1" s="1"/>
  <c r="R438" i="1"/>
  <c r="Q438" i="1"/>
  <c r="L438" i="1"/>
  <c r="I438" i="1"/>
  <c r="AF437" i="1"/>
  <c r="AE437" i="1"/>
  <c r="AG437" i="1" s="1"/>
  <c r="AB437" i="1"/>
  <c r="AA437" i="1"/>
  <c r="Z437" i="1"/>
  <c r="Y437" i="1"/>
  <c r="X437" i="1"/>
  <c r="W437" i="1"/>
  <c r="U437" i="1"/>
  <c r="T437" i="1"/>
  <c r="S437" i="1"/>
  <c r="V437" i="1" s="1"/>
  <c r="R437" i="1"/>
  <c r="Q437" i="1"/>
  <c r="AC437" i="1" s="1"/>
  <c r="L437" i="1"/>
  <c r="I437" i="1"/>
  <c r="AG436" i="1"/>
  <c r="AF436" i="1"/>
  <c r="AE436" i="1"/>
  <c r="AB436" i="1"/>
  <c r="AA436" i="1"/>
  <c r="Z436" i="1"/>
  <c r="Y436" i="1"/>
  <c r="X436" i="1"/>
  <c r="W436" i="1"/>
  <c r="U436" i="1"/>
  <c r="V436" i="1" s="1"/>
  <c r="T436" i="1"/>
  <c r="S436" i="1"/>
  <c r="R436" i="1"/>
  <c r="Q436" i="1"/>
  <c r="AC436" i="1" s="1"/>
  <c r="L436" i="1"/>
  <c r="I436" i="1"/>
  <c r="AG435" i="1"/>
  <c r="AF435" i="1"/>
  <c r="AE435" i="1"/>
  <c r="AB435" i="1"/>
  <c r="Y435" i="1"/>
  <c r="X435" i="1"/>
  <c r="W435" i="1"/>
  <c r="Z435" i="1" s="1"/>
  <c r="U435" i="1"/>
  <c r="T435" i="1"/>
  <c r="S435" i="1"/>
  <c r="V435" i="1" s="1"/>
  <c r="R435" i="1"/>
  <c r="Q435" i="1"/>
  <c r="L435" i="1"/>
  <c r="I435" i="1"/>
  <c r="AF434" i="1"/>
  <c r="AE434" i="1"/>
  <c r="AG434" i="1" s="1"/>
  <c r="AB434" i="1"/>
  <c r="AA434" i="1"/>
  <c r="Y434" i="1"/>
  <c r="X434" i="1"/>
  <c r="W434" i="1"/>
  <c r="Z434" i="1" s="1"/>
  <c r="U434" i="1"/>
  <c r="T434" i="1"/>
  <c r="S434" i="1"/>
  <c r="V434" i="1" s="1"/>
  <c r="R434" i="1"/>
  <c r="Q434" i="1"/>
  <c r="L434" i="1"/>
  <c r="I434" i="1"/>
  <c r="AG433" i="1"/>
  <c r="AF433" i="1"/>
  <c r="AE433" i="1"/>
  <c r="AA433" i="1"/>
  <c r="Y433" i="1"/>
  <c r="AB433" i="1" s="1"/>
  <c r="X433" i="1"/>
  <c r="W433" i="1"/>
  <c r="Z433" i="1" s="1"/>
  <c r="U433" i="1"/>
  <c r="T433" i="1"/>
  <c r="S433" i="1"/>
  <c r="V433" i="1" s="1"/>
  <c r="R433" i="1"/>
  <c r="Q433" i="1"/>
  <c r="L433" i="1"/>
  <c r="I433" i="1"/>
  <c r="AG432" i="1"/>
  <c r="AF432" i="1"/>
  <c r="AE432" i="1"/>
  <c r="AD432" i="1"/>
  <c r="AA432" i="1"/>
  <c r="Z432" i="1"/>
  <c r="Y432" i="1"/>
  <c r="AB432" i="1" s="1"/>
  <c r="AC432" i="1" s="1"/>
  <c r="X432" i="1"/>
  <c r="W432" i="1"/>
  <c r="U432" i="1"/>
  <c r="T432" i="1"/>
  <c r="V432" i="1" s="1"/>
  <c r="S432" i="1"/>
  <c r="R432" i="1"/>
  <c r="Q432" i="1"/>
  <c r="L432" i="1"/>
  <c r="I432" i="1"/>
  <c r="AF431" i="1"/>
  <c r="AG431" i="1" s="1"/>
  <c r="AE431" i="1"/>
  <c r="Y431" i="1"/>
  <c r="AB431" i="1" s="1"/>
  <c r="X431" i="1"/>
  <c r="W431" i="1"/>
  <c r="Z431" i="1" s="1"/>
  <c r="U431" i="1"/>
  <c r="T431" i="1"/>
  <c r="V431" i="1" s="1"/>
  <c r="S431" i="1"/>
  <c r="R431" i="1"/>
  <c r="Q431" i="1"/>
  <c r="L431" i="1"/>
  <c r="I431" i="1"/>
  <c r="AF430" i="1"/>
  <c r="AG430" i="1" s="1"/>
  <c r="AE430" i="1"/>
  <c r="AB430" i="1"/>
  <c r="AC430" i="1" s="1"/>
  <c r="AD430" i="1" s="1"/>
  <c r="AA430" i="1"/>
  <c r="Y430" i="1"/>
  <c r="X430" i="1"/>
  <c r="W430" i="1"/>
  <c r="Y1041" i="1" s="1"/>
  <c r="AB1041" i="1" s="1"/>
  <c r="U430" i="1"/>
  <c r="T430" i="1"/>
  <c r="V430" i="1" s="1"/>
  <c r="S430" i="1"/>
  <c r="R430" i="1"/>
  <c r="Q430" i="1"/>
  <c r="L430" i="1"/>
  <c r="I430" i="1"/>
  <c r="AF429" i="1"/>
  <c r="AE429" i="1"/>
  <c r="AG429" i="1" s="1"/>
  <c r="X429" i="1"/>
  <c r="W429" i="1"/>
  <c r="Z429" i="1" s="1"/>
  <c r="V429" i="1"/>
  <c r="U429" i="1"/>
  <c r="T429" i="1"/>
  <c r="S429" i="1"/>
  <c r="R429" i="1"/>
  <c r="Q429" i="1"/>
  <c r="L429" i="1"/>
  <c r="I429" i="1"/>
  <c r="AF428" i="1"/>
  <c r="AE428" i="1"/>
  <c r="AG428" i="1" s="1"/>
  <c r="X428" i="1"/>
  <c r="Z428" i="1" s="1"/>
  <c r="AA844" i="1" s="1"/>
  <c r="W428" i="1"/>
  <c r="Y844" i="1" s="1"/>
  <c r="AB844" i="1" s="1"/>
  <c r="V428" i="1"/>
  <c r="U428" i="1"/>
  <c r="T428" i="1"/>
  <c r="S428" i="1"/>
  <c r="R428" i="1"/>
  <c r="Q428" i="1"/>
  <c r="L428" i="1"/>
  <c r="I428" i="1"/>
  <c r="AF427" i="1"/>
  <c r="AE427" i="1"/>
  <c r="AG427" i="1" s="1"/>
  <c r="AC427" i="1"/>
  <c r="AA427" i="1"/>
  <c r="Y427" i="1"/>
  <c r="AB427" i="1" s="1"/>
  <c r="X427" i="1"/>
  <c r="Z427" i="1" s="1"/>
  <c r="AA1032" i="1" s="1"/>
  <c r="W427" i="1"/>
  <c r="Y1032" i="1" s="1"/>
  <c r="AB1032" i="1" s="1"/>
  <c r="U427" i="1"/>
  <c r="T427" i="1"/>
  <c r="S427" i="1"/>
  <c r="V427" i="1" s="1"/>
  <c r="R427" i="1"/>
  <c r="Q427" i="1"/>
  <c r="L427" i="1"/>
  <c r="I427" i="1"/>
  <c r="AF426" i="1"/>
  <c r="AE426" i="1"/>
  <c r="AG426" i="1" s="1"/>
  <c r="AB426" i="1"/>
  <c r="AA426" i="1"/>
  <c r="Y426" i="1"/>
  <c r="X426" i="1"/>
  <c r="Z426" i="1" s="1"/>
  <c r="AA1131" i="1" s="1"/>
  <c r="W426" i="1"/>
  <c r="Y1131" i="1" s="1"/>
  <c r="AB1131" i="1" s="1"/>
  <c r="U426" i="1"/>
  <c r="T426" i="1"/>
  <c r="S426" i="1"/>
  <c r="V426" i="1" s="1"/>
  <c r="R426" i="1"/>
  <c r="Q426" i="1"/>
  <c r="L426" i="1"/>
  <c r="I426" i="1"/>
  <c r="AF425" i="1"/>
  <c r="AE425" i="1"/>
  <c r="AG425" i="1" s="1"/>
  <c r="AB425" i="1"/>
  <c r="AA425" i="1"/>
  <c r="Z425" i="1"/>
  <c r="AA1047" i="1" s="1"/>
  <c r="Y425" i="1"/>
  <c r="X425" i="1"/>
  <c r="W425" i="1"/>
  <c r="Y1047" i="1" s="1"/>
  <c r="AB1047" i="1" s="1"/>
  <c r="U425" i="1"/>
  <c r="T425" i="1"/>
  <c r="S425" i="1"/>
  <c r="V425" i="1" s="1"/>
  <c r="R425" i="1"/>
  <c r="Q425" i="1"/>
  <c r="AC425" i="1" s="1"/>
  <c r="L425" i="1"/>
  <c r="I425" i="1"/>
  <c r="AG424" i="1"/>
  <c r="AF424" i="1"/>
  <c r="AE424" i="1"/>
  <c r="Z424" i="1"/>
  <c r="AA958" i="1" s="1"/>
  <c r="X424" i="1"/>
  <c r="W424" i="1"/>
  <c r="Y958" i="1" s="1"/>
  <c r="AB958" i="1" s="1"/>
  <c r="U424" i="1"/>
  <c r="V424" i="1" s="1"/>
  <c r="T424" i="1"/>
  <c r="S424" i="1"/>
  <c r="R424" i="1"/>
  <c r="Q424" i="1"/>
  <c r="L424" i="1"/>
  <c r="I424" i="1"/>
  <c r="AG423" i="1"/>
  <c r="AF423" i="1"/>
  <c r="AE423" i="1"/>
  <c r="AB423" i="1"/>
  <c r="AA423" i="1"/>
  <c r="Y423" i="1"/>
  <c r="X423" i="1"/>
  <c r="W423" i="1"/>
  <c r="Y586" i="1" s="1"/>
  <c r="AB586" i="1" s="1"/>
  <c r="U423" i="1"/>
  <c r="T423" i="1"/>
  <c r="S423" i="1"/>
  <c r="R423" i="1"/>
  <c r="Q423" i="1"/>
  <c r="L423" i="1"/>
  <c r="I423" i="1"/>
  <c r="AF422" i="1"/>
  <c r="AE422" i="1"/>
  <c r="AG422" i="1" s="1"/>
  <c r="AB422" i="1"/>
  <c r="AA422" i="1"/>
  <c r="Y422" i="1"/>
  <c r="X422" i="1"/>
  <c r="W422" i="1"/>
  <c r="Z422" i="1" s="1"/>
  <c r="AA297" i="1" s="1"/>
  <c r="U422" i="1"/>
  <c r="T422" i="1"/>
  <c r="S422" i="1"/>
  <c r="V422" i="1" s="1"/>
  <c r="R422" i="1"/>
  <c r="Q422" i="1"/>
  <c r="L422" i="1"/>
  <c r="I422" i="1"/>
  <c r="AG421" i="1"/>
  <c r="AF421" i="1"/>
  <c r="AE421" i="1"/>
  <c r="X421" i="1"/>
  <c r="W421" i="1"/>
  <c r="U421" i="1"/>
  <c r="T421" i="1"/>
  <c r="S421" i="1"/>
  <c r="V421" i="1" s="1"/>
  <c r="R421" i="1"/>
  <c r="Q421" i="1"/>
  <c r="L421" i="1"/>
  <c r="I421" i="1"/>
  <c r="AG420" i="1"/>
  <c r="AF420" i="1"/>
  <c r="AE420" i="1"/>
  <c r="AA420" i="1"/>
  <c r="Z420" i="1"/>
  <c r="AA761" i="1" s="1"/>
  <c r="Y420" i="1"/>
  <c r="AB420" i="1" s="1"/>
  <c r="AC420" i="1" s="1"/>
  <c r="X420" i="1"/>
  <c r="W420" i="1"/>
  <c r="Y761" i="1" s="1"/>
  <c r="AB761" i="1" s="1"/>
  <c r="U420" i="1"/>
  <c r="T420" i="1"/>
  <c r="V420" i="1" s="1"/>
  <c r="S420" i="1"/>
  <c r="R420" i="1"/>
  <c r="Q420" i="1"/>
  <c r="L420" i="1"/>
  <c r="I420" i="1"/>
  <c r="AF419" i="1"/>
  <c r="AG419" i="1" s="1"/>
  <c r="AE419" i="1"/>
  <c r="AA419" i="1"/>
  <c r="Y419" i="1"/>
  <c r="AB419" i="1" s="1"/>
  <c r="X419" i="1"/>
  <c r="W419" i="1"/>
  <c r="Y818" i="1" s="1"/>
  <c r="AB818" i="1" s="1"/>
  <c r="U419" i="1"/>
  <c r="T419" i="1"/>
  <c r="V419" i="1" s="1"/>
  <c r="S419" i="1"/>
  <c r="R419" i="1"/>
  <c r="Q419" i="1"/>
  <c r="L419" i="1"/>
  <c r="I419" i="1"/>
  <c r="AF418" i="1"/>
  <c r="AG418" i="1" s="1"/>
  <c r="AE418" i="1"/>
  <c r="AB418" i="1"/>
  <c r="AC418" i="1" s="1"/>
  <c r="AD418" i="1" s="1"/>
  <c r="AA418" i="1"/>
  <c r="Y418" i="1"/>
  <c r="X418" i="1"/>
  <c r="W418" i="1"/>
  <c r="Z418" i="1" s="1"/>
  <c r="U418" i="1"/>
  <c r="T418" i="1"/>
  <c r="V418" i="1" s="1"/>
  <c r="S418" i="1"/>
  <c r="R418" i="1"/>
  <c r="Q418" i="1"/>
  <c r="L418" i="1"/>
  <c r="I418" i="1"/>
  <c r="AF417" i="1"/>
  <c r="AE417" i="1"/>
  <c r="AG417" i="1" s="1"/>
  <c r="AA417" i="1"/>
  <c r="Y417" i="1"/>
  <c r="AB417" i="1" s="1"/>
  <c r="X417" i="1"/>
  <c r="W417" i="1"/>
  <c r="Z417" i="1" s="1"/>
  <c r="V417" i="1"/>
  <c r="U417" i="1"/>
  <c r="T417" i="1"/>
  <c r="S417" i="1"/>
  <c r="R417" i="1"/>
  <c r="Q417" i="1"/>
  <c r="L417" i="1"/>
  <c r="I417" i="1"/>
  <c r="AF416" i="1"/>
  <c r="AE416" i="1"/>
  <c r="AG416" i="1" s="1"/>
  <c r="AA416" i="1"/>
  <c r="Y416" i="1"/>
  <c r="AB416" i="1" s="1"/>
  <c r="X416" i="1"/>
  <c r="Z416" i="1" s="1"/>
  <c r="W416" i="1"/>
  <c r="V416" i="1"/>
  <c r="U416" i="1"/>
  <c r="T416" i="1"/>
  <c r="S416" i="1"/>
  <c r="R416" i="1"/>
  <c r="Q416" i="1"/>
  <c r="L416" i="1"/>
  <c r="I416" i="1"/>
  <c r="AF415" i="1"/>
  <c r="AE415" i="1"/>
  <c r="AG415" i="1" s="1"/>
  <c r="AC415" i="1"/>
  <c r="AA415" i="1"/>
  <c r="Y415" i="1"/>
  <c r="AB415" i="1" s="1"/>
  <c r="X415" i="1"/>
  <c r="Z415" i="1" s="1"/>
  <c r="AA155" i="1" s="1"/>
  <c r="W415" i="1"/>
  <c r="U415" i="1"/>
  <c r="T415" i="1"/>
  <c r="S415" i="1"/>
  <c r="V415" i="1" s="1"/>
  <c r="R415" i="1"/>
  <c r="Q415" i="1"/>
  <c r="L415" i="1"/>
  <c r="I415" i="1"/>
  <c r="AF414" i="1"/>
  <c r="AE414" i="1"/>
  <c r="AG414" i="1" s="1"/>
  <c r="AB414" i="1"/>
  <c r="AA414" i="1"/>
  <c r="Y414" i="1"/>
  <c r="X414" i="1"/>
  <c r="Z414" i="1" s="1"/>
  <c r="AA499" i="1" s="1"/>
  <c r="W414" i="1"/>
  <c r="Y499" i="1" s="1"/>
  <c r="AB499" i="1" s="1"/>
  <c r="U414" i="1"/>
  <c r="T414" i="1"/>
  <c r="S414" i="1"/>
  <c r="V414" i="1" s="1"/>
  <c r="R414" i="1"/>
  <c r="Q414" i="1"/>
  <c r="L414" i="1"/>
  <c r="I414" i="1"/>
  <c r="AF413" i="1"/>
  <c r="AE413" i="1"/>
  <c r="AG413" i="1" s="1"/>
  <c r="Z413" i="1"/>
  <c r="AA731" i="1" s="1"/>
  <c r="X413" i="1"/>
  <c r="W413" i="1"/>
  <c r="Y731" i="1" s="1"/>
  <c r="AB731" i="1" s="1"/>
  <c r="U413" i="1"/>
  <c r="T413" i="1"/>
  <c r="S413" i="1"/>
  <c r="V413" i="1" s="1"/>
  <c r="R413" i="1"/>
  <c r="Q413" i="1"/>
  <c r="L413" i="1"/>
  <c r="I413" i="1"/>
  <c r="AG412" i="1"/>
  <c r="AF412" i="1"/>
  <c r="AE412" i="1"/>
  <c r="AB412" i="1"/>
  <c r="AA412" i="1"/>
  <c r="Z412" i="1"/>
  <c r="AA956" i="1" s="1"/>
  <c r="Y412" i="1"/>
  <c r="X412" i="1"/>
  <c r="W412" i="1"/>
  <c r="Y956" i="1" s="1"/>
  <c r="AB956" i="1" s="1"/>
  <c r="U412" i="1"/>
  <c r="V412" i="1" s="1"/>
  <c r="T412" i="1"/>
  <c r="S412" i="1"/>
  <c r="R412" i="1"/>
  <c r="Q412" i="1"/>
  <c r="AC412" i="1" s="1"/>
  <c r="L412" i="1"/>
  <c r="I412" i="1"/>
  <c r="AG411" i="1"/>
  <c r="AF411" i="1"/>
  <c r="AE411" i="1"/>
  <c r="AB411" i="1"/>
  <c r="AA411" i="1"/>
  <c r="Y411" i="1"/>
  <c r="X411" i="1"/>
  <c r="W411" i="1"/>
  <c r="Y1009" i="1" s="1"/>
  <c r="AB1009" i="1" s="1"/>
  <c r="U411" i="1"/>
  <c r="T411" i="1"/>
  <c r="S411" i="1"/>
  <c r="R411" i="1"/>
  <c r="Q411" i="1"/>
  <c r="L411" i="1"/>
  <c r="I411" i="1"/>
  <c r="AF410" i="1"/>
  <c r="AE410" i="1"/>
  <c r="AG410" i="1" s="1"/>
  <c r="AB410" i="1"/>
  <c r="AA410" i="1"/>
  <c r="Y410" i="1"/>
  <c r="X410" i="1"/>
  <c r="W410" i="1"/>
  <c r="Y1278" i="1" s="1"/>
  <c r="AB1278" i="1" s="1"/>
  <c r="U410" i="1"/>
  <c r="T410" i="1"/>
  <c r="S410" i="1"/>
  <c r="V410" i="1" s="1"/>
  <c r="R410" i="1"/>
  <c r="Q410" i="1"/>
  <c r="L410" i="1"/>
  <c r="I410" i="1"/>
  <c r="AG409" i="1"/>
  <c r="AF409" i="1"/>
  <c r="AE409" i="1"/>
  <c r="AA409" i="1"/>
  <c r="Y409" i="1"/>
  <c r="AB409" i="1" s="1"/>
  <c r="X409" i="1"/>
  <c r="W409" i="1"/>
  <c r="U409" i="1"/>
  <c r="T409" i="1"/>
  <c r="S409" i="1"/>
  <c r="V409" i="1" s="1"/>
  <c r="R409" i="1"/>
  <c r="Q409" i="1"/>
  <c r="L409" i="1"/>
  <c r="I409" i="1"/>
  <c r="AG408" i="1"/>
  <c r="AF408" i="1"/>
  <c r="AE408" i="1"/>
  <c r="AA408" i="1"/>
  <c r="Z408" i="1"/>
  <c r="AA1276" i="1" s="1"/>
  <c r="Y408" i="1"/>
  <c r="AB408" i="1" s="1"/>
  <c r="AC408" i="1" s="1"/>
  <c r="X408" i="1"/>
  <c r="W408" i="1"/>
  <c r="Y1276" i="1" s="1"/>
  <c r="AB1276" i="1" s="1"/>
  <c r="U408" i="1"/>
  <c r="T408" i="1"/>
  <c r="V408" i="1" s="1"/>
  <c r="S408" i="1"/>
  <c r="R408" i="1"/>
  <c r="Q408" i="1"/>
  <c r="L408" i="1"/>
  <c r="I408" i="1"/>
  <c r="AF407" i="1"/>
  <c r="AG407" i="1" s="1"/>
  <c r="AE407" i="1"/>
  <c r="X407" i="1"/>
  <c r="W407" i="1"/>
  <c r="Y1110" i="1" s="1"/>
  <c r="AB1110" i="1" s="1"/>
  <c r="U407" i="1"/>
  <c r="T407" i="1"/>
  <c r="V407" i="1" s="1"/>
  <c r="S407" i="1"/>
  <c r="R407" i="1"/>
  <c r="Q407" i="1"/>
  <c r="L407" i="1"/>
  <c r="I407" i="1"/>
  <c r="AF406" i="1"/>
  <c r="AG406" i="1" s="1"/>
  <c r="AE406" i="1"/>
  <c r="AB406" i="1"/>
  <c r="AC406" i="1" s="1"/>
  <c r="AD406" i="1" s="1"/>
  <c r="AA406" i="1"/>
  <c r="Y406" i="1"/>
  <c r="X406" i="1"/>
  <c r="W406" i="1"/>
  <c r="Y531" i="1" s="1"/>
  <c r="AB531" i="1" s="1"/>
  <c r="U406" i="1"/>
  <c r="T406" i="1"/>
  <c r="V406" i="1" s="1"/>
  <c r="S406" i="1"/>
  <c r="R406" i="1"/>
  <c r="Q406" i="1"/>
  <c r="L406" i="1"/>
  <c r="I406" i="1"/>
  <c r="AF405" i="1"/>
  <c r="AE405" i="1"/>
  <c r="AG405" i="1" s="1"/>
  <c r="AA405" i="1"/>
  <c r="Y405" i="1"/>
  <c r="AB405" i="1" s="1"/>
  <c r="X405" i="1"/>
  <c r="W405" i="1"/>
  <c r="Y1130" i="1" s="1"/>
  <c r="AB1130" i="1" s="1"/>
  <c r="V405" i="1"/>
  <c r="U405" i="1"/>
  <c r="T405" i="1"/>
  <c r="S405" i="1"/>
  <c r="R405" i="1"/>
  <c r="Q405" i="1"/>
  <c r="L405" i="1"/>
  <c r="I405" i="1"/>
  <c r="AF404" i="1"/>
  <c r="AE404" i="1"/>
  <c r="AG404" i="1" s="1"/>
  <c r="X404" i="1"/>
  <c r="Z404" i="1" s="1"/>
  <c r="AA770" i="1" s="1"/>
  <c r="W404" i="1"/>
  <c r="Y770" i="1" s="1"/>
  <c r="AB770" i="1" s="1"/>
  <c r="V404" i="1"/>
  <c r="U404" i="1"/>
  <c r="T404" i="1"/>
  <c r="S404" i="1"/>
  <c r="R404" i="1"/>
  <c r="Q404" i="1"/>
  <c r="L404" i="1"/>
  <c r="I404" i="1"/>
  <c r="AF403" i="1"/>
  <c r="AE403" i="1"/>
  <c r="AG403" i="1" s="1"/>
  <c r="AA403" i="1"/>
  <c r="Y403" i="1"/>
  <c r="AB403" i="1" s="1"/>
  <c r="X403" i="1"/>
  <c r="Z403" i="1" s="1"/>
  <c r="W403" i="1"/>
  <c r="U403" i="1"/>
  <c r="T403" i="1"/>
  <c r="S403" i="1"/>
  <c r="V403" i="1" s="1"/>
  <c r="R403" i="1"/>
  <c r="Q403" i="1"/>
  <c r="L403" i="1"/>
  <c r="I403" i="1"/>
  <c r="AF402" i="1"/>
  <c r="AE402" i="1"/>
  <c r="AG402" i="1" s="1"/>
  <c r="X402" i="1"/>
  <c r="Z402" i="1" s="1"/>
  <c r="AA1146" i="1" s="1"/>
  <c r="W402" i="1"/>
  <c r="Y1146" i="1" s="1"/>
  <c r="AB1146" i="1" s="1"/>
  <c r="U402" i="1"/>
  <c r="T402" i="1"/>
  <c r="S402" i="1"/>
  <c r="V402" i="1" s="1"/>
  <c r="R402" i="1"/>
  <c r="Q402" i="1"/>
  <c r="L402" i="1"/>
  <c r="I402" i="1"/>
  <c r="AF401" i="1"/>
  <c r="AE401" i="1"/>
  <c r="AG401" i="1" s="1"/>
  <c r="Z401" i="1"/>
  <c r="AA613" i="1" s="1"/>
  <c r="X401" i="1"/>
  <c r="W401" i="1"/>
  <c r="Y613" i="1" s="1"/>
  <c r="AB613" i="1" s="1"/>
  <c r="U401" i="1"/>
  <c r="T401" i="1"/>
  <c r="S401" i="1"/>
  <c r="V401" i="1" s="1"/>
  <c r="R401" i="1"/>
  <c r="Q401" i="1"/>
  <c r="L401" i="1"/>
  <c r="I401" i="1"/>
  <c r="AG400" i="1"/>
  <c r="AF400" i="1"/>
  <c r="AE400" i="1"/>
  <c r="Z400" i="1"/>
  <c r="AA612" i="1" s="1"/>
  <c r="X400" i="1"/>
  <c r="W400" i="1"/>
  <c r="Y612" i="1" s="1"/>
  <c r="AB612" i="1" s="1"/>
  <c r="U400" i="1"/>
  <c r="V400" i="1" s="1"/>
  <c r="T400" i="1"/>
  <c r="S400" i="1"/>
  <c r="R400" i="1"/>
  <c r="Q400" i="1"/>
  <c r="I400" i="1"/>
  <c r="AF399" i="1"/>
  <c r="AG399" i="1" s="1"/>
  <c r="AE399" i="1"/>
  <c r="X399" i="1"/>
  <c r="W399" i="1"/>
  <c r="Y1063" i="1" s="1"/>
  <c r="AB1063" i="1" s="1"/>
  <c r="U399" i="1"/>
  <c r="T399" i="1"/>
  <c r="V399" i="1" s="1"/>
  <c r="S399" i="1"/>
  <c r="R399" i="1"/>
  <c r="Q399" i="1"/>
  <c r="L399" i="1"/>
  <c r="I399" i="1"/>
  <c r="AF398" i="1"/>
  <c r="AE398" i="1"/>
  <c r="AG398" i="1" s="1"/>
  <c r="AA398" i="1"/>
  <c r="Y398" i="1"/>
  <c r="AB398" i="1" s="1"/>
  <c r="X398" i="1"/>
  <c r="W398" i="1"/>
  <c r="Y973" i="1" s="1"/>
  <c r="AB973" i="1" s="1"/>
  <c r="V398" i="1"/>
  <c r="U398" i="1"/>
  <c r="T398" i="1"/>
  <c r="S398" i="1"/>
  <c r="R398" i="1"/>
  <c r="Q398" i="1"/>
  <c r="L398" i="1"/>
  <c r="I398" i="1"/>
  <c r="AF397" i="1"/>
  <c r="AE397" i="1"/>
  <c r="AG397" i="1" s="1"/>
  <c r="X397" i="1"/>
  <c r="Z397" i="1" s="1"/>
  <c r="AA324" i="1" s="1"/>
  <c r="W397" i="1"/>
  <c r="V397" i="1"/>
  <c r="U397" i="1"/>
  <c r="T397" i="1"/>
  <c r="S397" i="1"/>
  <c r="R397" i="1"/>
  <c r="Q397" i="1"/>
  <c r="L397" i="1"/>
  <c r="I397" i="1"/>
  <c r="AF396" i="1"/>
  <c r="AE396" i="1"/>
  <c r="AG396" i="1" s="1"/>
  <c r="AA396" i="1"/>
  <c r="Y396" i="1"/>
  <c r="AB396" i="1" s="1"/>
  <c r="X396" i="1"/>
  <c r="Z396" i="1" s="1"/>
  <c r="AA784" i="1" s="1"/>
  <c r="W396" i="1"/>
  <c r="Y784" i="1" s="1"/>
  <c r="AB784" i="1" s="1"/>
  <c r="U396" i="1"/>
  <c r="T396" i="1"/>
  <c r="S396" i="1"/>
  <c r="V396" i="1" s="1"/>
  <c r="R396" i="1"/>
  <c r="Q396" i="1"/>
  <c r="L396" i="1"/>
  <c r="I396" i="1"/>
  <c r="AF395" i="1"/>
  <c r="AE395" i="1"/>
  <c r="AG395" i="1" s="1"/>
  <c r="X395" i="1"/>
  <c r="Z395" i="1" s="1"/>
  <c r="AA955" i="1" s="1"/>
  <c r="W395" i="1"/>
  <c r="Y955" i="1" s="1"/>
  <c r="AB955" i="1" s="1"/>
  <c r="U395" i="1"/>
  <c r="T395" i="1"/>
  <c r="S395" i="1"/>
  <c r="V395" i="1" s="1"/>
  <c r="R395" i="1"/>
  <c r="Q395" i="1"/>
  <c r="I395" i="1"/>
  <c r="AG394" i="1"/>
  <c r="AF394" i="1"/>
  <c r="AE394" i="1"/>
  <c r="AA394" i="1"/>
  <c r="Z394" i="1"/>
  <c r="AA672" i="1" s="1"/>
  <c r="Y394" i="1"/>
  <c r="AB394" i="1" s="1"/>
  <c r="AC394" i="1" s="1"/>
  <c r="X394" i="1"/>
  <c r="W394" i="1"/>
  <c r="Y672" i="1" s="1"/>
  <c r="AB672" i="1" s="1"/>
  <c r="U394" i="1"/>
  <c r="T394" i="1"/>
  <c r="V394" i="1" s="1"/>
  <c r="S394" i="1"/>
  <c r="R394" i="1"/>
  <c r="Q394" i="1"/>
  <c r="L394" i="1"/>
  <c r="I394" i="1"/>
  <c r="AF393" i="1"/>
  <c r="AG393" i="1" s="1"/>
  <c r="AE393" i="1"/>
  <c r="AA393" i="1"/>
  <c r="Y393" i="1"/>
  <c r="AB393" i="1" s="1"/>
  <c r="X393" i="1"/>
  <c r="W393" i="1"/>
  <c r="Y1164" i="1" s="1"/>
  <c r="AB1164" i="1" s="1"/>
  <c r="U393" i="1"/>
  <c r="T393" i="1"/>
  <c r="V393" i="1" s="1"/>
  <c r="S393" i="1"/>
  <c r="R393" i="1"/>
  <c r="Q393" i="1"/>
  <c r="L393" i="1"/>
  <c r="I393" i="1"/>
  <c r="AF392" i="1"/>
  <c r="AG392" i="1" s="1"/>
  <c r="AE392" i="1"/>
  <c r="AB392" i="1"/>
  <c r="AC392" i="1" s="1"/>
  <c r="AD392" i="1" s="1"/>
  <c r="AA392" i="1"/>
  <c r="Y392" i="1"/>
  <c r="X392" i="1"/>
  <c r="W392" i="1"/>
  <c r="Z392" i="1" s="1"/>
  <c r="AA449" i="1" s="1"/>
  <c r="U392" i="1"/>
  <c r="T392" i="1"/>
  <c r="V392" i="1" s="1"/>
  <c r="S392" i="1"/>
  <c r="R392" i="1"/>
  <c r="Q392" i="1"/>
  <c r="L392" i="1"/>
  <c r="I392" i="1"/>
  <c r="AF391" i="1"/>
  <c r="AE391" i="1"/>
  <c r="AG391" i="1" s="1"/>
  <c r="AA391" i="1"/>
  <c r="Y391" i="1"/>
  <c r="AB391" i="1" s="1"/>
  <c r="X391" i="1"/>
  <c r="W391" i="1"/>
  <c r="Y897" i="1" s="1"/>
  <c r="AB897" i="1" s="1"/>
  <c r="V391" i="1"/>
  <c r="U391" i="1"/>
  <c r="T391" i="1"/>
  <c r="S391" i="1"/>
  <c r="R391" i="1"/>
  <c r="Q391" i="1"/>
  <c r="L391" i="1"/>
  <c r="I391" i="1"/>
  <c r="AF390" i="1"/>
  <c r="AE390" i="1"/>
  <c r="AG390" i="1" s="1"/>
  <c r="AA390" i="1"/>
  <c r="Y390" i="1"/>
  <c r="AB390" i="1" s="1"/>
  <c r="X390" i="1"/>
  <c r="Z390" i="1" s="1"/>
  <c r="AA1168" i="1" s="1"/>
  <c r="W390" i="1"/>
  <c r="Y1168" i="1" s="1"/>
  <c r="AB1168" i="1" s="1"/>
  <c r="V390" i="1"/>
  <c r="U390" i="1"/>
  <c r="T390" i="1"/>
  <c r="S390" i="1"/>
  <c r="R390" i="1"/>
  <c r="Q390" i="1"/>
  <c r="L390" i="1"/>
  <c r="I390" i="1"/>
  <c r="AF389" i="1"/>
  <c r="AE389" i="1"/>
  <c r="AG389" i="1" s="1"/>
  <c r="AC389" i="1"/>
  <c r="AA389" i="1"/>
  <c r="Y389" i="1"/>
  <c r="AB389" i="1" s="1"/>
  <c r="X389" i="1"/>
  <c r="Z389" i="1" s="1"/>
  <c r="AA911" i="1" s="1"/>
  <c r="W389" i="1"/>
  <c r="Y911" i="1" s="1"/>
  <c r="AB911" i="1" s="1"/>
  <c r="U389" i="1"/>
  <c r="T389" i="1"/>
  <c r="S389" i="1"/>
  <c r="V389" i="1" s="1"/>
  <c r="R389" i="1"/>
  <c r="Q389" i="1"/>
  <c r="L389" i="1"/>
  <c r="I389" i="1"/>
  <c r="AF388" i="1"/>
  <c r="AE388" i="1"/>
  <c r="AG388" i="1" s="1"/>
  <c r="AB388" i="1"/>
  <c r="AA388" i="1"/>
  <c r="Y388" i="1"/>
  <c r="X388" i="1"/>
  <c r="Z388" i="1" s="1"/>
  <c r="AA366" i="1" s="1"/>
  <c r="W388" i="1"/>
  <c r="U388" i="1"/>
  <c r="T388" i="1"/>
  <c r="S388" i="1"/>
  <c r="V388" i="1" s="1"/>
  <c r="R388" i="1"/>
  <c r="Q388" i="1"/>
  <c r="L388" i="1"/>
  <c r="I388" i="1"/>
  <c r="AF387" i="1"/>
  <c r="AE387" i="1"/>
  <c r="AG387" i="1" s="1"/>
  <c r="AB387" i="1"/>
  <c r="AA387" i="1"/>
  <c r="Z387" i="1"/>
  <c r="Y387" i="1"/>
  <c r="X387" i="1"/>
  <c r="W387" i="1"/>
  <c r="Y495" i="1" s="1"/>
  <c r="AB495" i="1" s="1"/>
  <c r="U387" i="1"/>
  <c r="T387" i="1"/>
  <c r="S387" i="1"/>
  <c r="V387" i="1" s="1"/>
  <c r="R387" i="1"/>
  <c r="Q387" i="1"/>
  <c r="AC387" i="1" s="1"/>
  <c r="L387" i="1"/>
  <c r="I387" i="1"/>
  <c r="AG386" i="1"/>
  <c r="AF386" i="1"/>
  <c r="AE386" i="1"/>
  <c r="AB386" i="1"/>
  <c r="AA386" i="1"/>
  <c r="Z386" i="1"/>
  <c r="AA905" i="1" s="1"/>
  <c r="Y386" i="1"/>
  <c r="X386" i="1"/>
  <c r="W386" i="1"/>
  <c r="Y905" i="1" s="1"/>
  <c r="AB905" i="1" s="1"/>
  <c r="U386" i="1"/>
  <c r="V386" i="1" s="1"/>
  <c r="T386" i="1"/>
  <c r="S386" i="1"/>
  <c r="R386" i="1"/>
  <c r="Q386" i="1"/>
  <c r="AC386" i="1" s="1"/>
  <c r="L386" i="1"/>
  <c r="I386" i="1"/>
  <c r="AG385" i="1"/>
  <c r="AF385" i="1"/>
  <c r="AE385" i="1"/>
  <c r="AB385" i="1"/>
  <c r="AA385" i="1"/>
  <c r="Y385" i="1"/>
  <c r="X385" i="1"/>
  <c r="W385" i="1"/>
  <c r="Z385" i="1" s="1"/>
  <c r="AA431" i="1" s="1"/>
  <c r="U385" i="1"/>
  <c r="T385" i="1"/>
  <c r="S385" i="1"/>
  <c r="R385" i="1"/>
  <c r="Q385" i="1"/>
  <c r="L385" i="1"/>
  <c r="I385" i="1"/>
  <c r="AF384" i="1"/>
  <c r="AE384" i="1"/>
  <c r="AG384" i="1" s="1"/>
  <c r="AB384" i="1"/>
  <c r="AA384" i="1"/>
  <c r="Y384" i="1"/>
  <c r="X384" i="1"/>
  <c r="W384" i="1"/>
  <c r="Y686" i="1" s="1"/>
  <c r="AB686" i="1" s="1"/>
  <c r="U384" i="1"/>
  <c r="T384" i="1"/>
  <c r="S384" i="1"/>
  <c r="V384" i="1" s="1"/>
  <c r="R384" i="1"/>
  <c r="Q384" i="1"/>
  <c r="L384" i="1"/>
  <c r="I384" i="1"/>
  <c r="AG383" i="1"/>
  <c r="AF383" i="1"/>
  <c r="AE383" i="1"/>
  <c r="X383" i="1"/>
  <c r="W383" i="1"/>
  <c r="U383" i="1"/>
  <c r="T383" i="1"/>
  <c r="S383" i="1"/>
  <c r="V383" i="1" s="1"/>
  <c r="R383" i="1"/>
  <c r="Q383" i="1"/>
  <c r="L383" i="1"/>
  <c r="I383" i="1"/>
  <c r="AG382" i="1"/>
  <c r="AF382" i="1"/>
  <c r="AE382" i="1"/>
  <c r="AD382" i="1"/>
  <c r="AA382" i="1"/>
  <c r="Z382" i="1"/>
  <c r="Y382" i="1"/>
  <c r="AB382" i="1" s="1"/>
  <c r="AC382" i="1" s="1"/>
  <c r="X382" i="1"/>
  <c r="W382" i="1"/>
  <c r="U382" i="1"/>
  <c r="T382" i="1"/>
  <c r="V382" i="1" s="1"/>
  <c r="S382" i="1"/>
  <c r="R382" i="1"/>
  <c r="Q382" i="1"/>
  <c r="L382" i="1"/>
  <c r="I382" i="1"/>
  <c r="AF381" i="1"/>
  <c r="AG381" i="1" s="1"/>
  <c r="AE381" i="1"/>
  <c r="AA381" i="1"/>
  <c r="Y381" i="1"/>
  <c r="AB381" i="1" s="1"/>
  <c r="X381" i="1"/>
  <c r="W381" i="1"/>
  <c r="Z381" i="1" s="1"/>
  <c r="U381" i="1"/>
  <c r="T381" i="1"/>
  <c r="V381" i="1" s="1"/>
  <c r="S381" i="1"/>
  <c r="R381" i="1"/>
  <c r="Q381" i="1"/>
  <c r="L381" i="1"/>
  <c r="I381" i="1"/>
  <c r="AF380" i="1"/>
  <c r="AG380" i="1" s="1"/>
  <c r="AE380" i="1"/>
  <c r="X380" i="1"/>
  <c r="W380" i="1"/>
  <c r="Y456" i="1" s="1"/>
  <c r="AB456" i="1" s="1"/>
  <c r="U380" i="1"/>
  <c r="T380" i="1"/>
  <c r="V380" i="1" s="1"/>
  <c r="S380" i="1"/>
  <c r="R380" i="1"/>
  <c r="Q380" i="1"/>
  <c r="L380" i="1"/>
  <c r="I380" i="1"/>
  <c r="AF379" i="1"/>
  <c r="AE379" i="1"/>
  <c r="AG379" i="1" s="1"/>
  <c r="X379" i="1"/>
  <c r="W379" i="1"/>
  <c r="Y854" i="1" s="1"/>
  <c r="AB854" i="1" s="1"/>
  <c r="V379" i="1"/>
  <c r="U379" i="1"/>
  <c r="T379" i="1"/>
  <c r="S379" i="1"/>
  <c r="R379" i="1"/>
  <c r="Q379" i="1"/>
  <c r="L379" i="1"/>
  <c r="I379" i="1"/>
  <c r="AF378" i="1"/>
  <c r="AE378" i="1"/>
  <c r="AG378" i="1" s="1"/>
  <c r="AA378" i="1"/>
  <c r="Y378" i="1"/>
  <c r="AB378" i="1" s="1"/>
  <c r="X378" i="1"/>
  <c r="Z378" i="1" s="1"/>
  <c r="AA1095" i="1" s="1"/>
  <c r="W378" i="1"/>
  <c r="Y1095" i="1" s="1"/>
  <c r="AB1095" i="1" s="1"/>
  <c r="V378" i="1"/>
  <c r="U378" i="1"/>
  <c r="T378" i="1"/>
  <c r="S378" i="1"/>
  <c r="R378" i="1"/>
  <c r="Q378" i="1"/>
  <c r="L378" i="1"/>
  <c r="I378" i="1"/>
  <c r="AF377" i="1"/>
  <c r="AE377" i="1"/>
  <c r="AG377" i="1" s="1"/>
  <c r="AA377" i="1"/>
  <c r="Y377" i="1"/>
  <c r="AB377" i="1" s="1"/>
  <c r="X377" i="1"/>
  <c r="Z377" i="1" s="1"/>
  <c r="AA1067" i="1" s="1"/>
  <c r="W377" i="1"/>
  <c r="Y1067" i="1" s="1"/>
  <c r="AB1067" i="1" s="1"/>
  <c r="U377" i="1"/>
  <c r="T377" i="1"/>
  <c r="S377" i="1"/>
  <c r="V377" i="1" s="1"/>
  <c r="R377" i="1"/>
  <c r="Q377" i="1"/>
  <c r="L377" i="1"/>
  <c r="I377" i="1"/>
  <c r="AF376" i="1"/>
  <c r="AE376" i="1"/>
  <c r="AG376" i="1" s="1"/>
  <c r="X376" i="1"/>
  <c r="Z376" i="1" s="1"/>
  <c r="AA793" i="1" s="1"/>
  <c r="W376" i="1"/>
  <c r="Y793" i="1" s="1"/>
  <c r="AB793" i="1" s="1"/>
  <c r="U376" i="1"/>
  <c r="T376" i="1"/>
  <c r="S376" i="1"/>
  <c r="V376" i="1" s="1"/>
  <c r="R376" i="1"/>
  <c r="Q376" i="1"/>
  <c r="L376" i="1"/>
  <c r="I376" i="1"/>
  <c r="AF375" i="1"/>
  <c r="AE375" i="1"/>
  <c r="AG375" i="1" s="1"/>
  <c r="AB375" i="1"/>
  <c r="AD375" i="1" s="1"/>
  <c r="AA375" i="1"/>
  <c r="Z375" i="1"/>
  <c r="Y375" i="1"/>
  <c r="X375" i="1"/>
  <c r="W375" i="1"/>
  <c r="U375" i="1"/>
  <c r="T375" i="1"/>
  <c r="S375" i="1"/>
  <c r="V375" i="1" s="1"/>
  <c r="R375" i="1"/>
  <c r="Q375" i="1"/>
  <c r="AC375" i="1" s="1"/>
  <c r="L375" i="1"/>
  <c r="I375" i="1"/>
  <c r="AG374" i="1"/>
  <c r="AF374" i="1"/>
  <c r="AE374" i="1"/>
  <c r="AB374" i="1"/>
  <c r="AA374" i="1"/>
  <c r="Z374" i="1"/>
  <c r="AA1208" i="1" s="1"/>
  <c r="Y374" i="1"/>
  <c r="X374" i="1"/>
  <c r="W374" i="1"/>
  <c r="Y1208" i="1" s="1"/>
  <c r="AB1208" i="1" s="1"/>
  <c r="U374" i="1"/>
  <c r="V374" i="1" s="1"/>
  <c r="T374" i="1"/>
  <c r="S374" i="1"/>
  <c r="R374" i="1"/>
  <c r="Q374" i="1"/>
  <c r="AC374" i="1" s="1"/>
  <c r="L374" i="1"/>
  <c r="I374" i="1"/>
  <c r="AG373" i="1"/>
  <c r="AF373" i="1"/>
  <c r="AE373" i="1"/>
  <c r="AB373" i="1"/>
  <c r="AA373" i="1"/>
  <c r="Y373" i="1"/>
  <c r="X373" i="1"/>
  <c r="W373" i="1"/>
  <c r="Z373" i="1" s="1"/>
  <c r="U373" i="1"/>
  <c r="T373" i="1"/>
  <c r="S373" i="1"/>
  <c r="V373" i="1" s="1"/>
  <c r="R373" i="1"/>
  <c r="Q373" i="1"/>
  <c r="L373" i="1"/>
  <c r="I373" i="1"/>
  <c r="AF372" i="1"/>
  <c r="AE372" i="1"/>
  <c r="AG372" i="1" s="1"/>
  <c r="AB372" i="1"/>
  <c r="AA372" i="1"/>
  <c r="Y372" i="1"/>
  <c r="X372" i="1"/>
  <c r="W372" i="1"/>
  <c r="Z372" i="1" s="1"/>
  <c r="U372" i="1"/>
  <c r="T372" i="1"/>
  <c r="S372" i="1"/>
  <c r="V372" i="1" s="1"/>
  <c r="R372" i="1"/>
  <c r="Q372" i="1"/>
  <c r="L372" i="1"/>
  <c r="I372" i="1"/>
  <c r="AF371" i="1"/>
  <c r="AE371" i="1"/>
  <c r="AG371" i="1" s="1"/>
  <c r="AD371" i="1"/>
  <c r="AA371" i="1"/>
  <c r="Y371" i="1"/>
  <c r="AB371" i="1" s="1"/>
  <c r="AC371" i="1" s="1"/>
  <c r="X371" i="1"/>
  <c r="W371" i="1"/>
  <c r="U371" i="1"/>
  <c r="T371" i="1"/>
  <c r="S371" i="1"/>
  <c r="V371" i="1" s="1"/>
  <c r="R371" i="1"/>
  <c r="Q371" i="1"/>
  <c r="L371" i="1"/>
  <c r="I371" i="1"/>
  <c r="AG370" i="1"/>
  <c r="AF370" i="1"/>
  <c r="AE370" i="1"/>
  <c r="AD370" i="1"/>
  <c r="AA370" i="1"/>
  <c r="Z370" i="1"/>
  <c r="Y370" i="1"/>
  <c r="AB370" i="1" s="1"/>
  <c r="AC370" i="1" s="1"/>
  <c r="X370" i="1"/>
  <c r="W370" i="1"/>
  <c r="U370" i="1"/>
  <c r="T370" i="1"/>
  <c r="V370" i="1" s="1"/>
  <c r="S370" i="1"/>
  <c r="R370" i="1"/>
  <c r="Q370" i="1"/>
  <c r="L370" i="1"/>
  <c r="I370" i="1"/>
  <c r="AF369" i="1"/>
  <c r="AG369" i="1" s="1"/>
  <c r="AE369" i="1"/>
  <c r="AA369" i="1"/>
  <c r="Y369" i="1"/>
  <c r="AB369" i="1" s="1"/>
  <c r="X369" i="1"/>
  <c r="W369" i="1"/>
  <c r="Y379" i="1" s="1"/>
  <c r="AB379" i="1" s="1"/>
  <c r="U369" i="1"/>
  <c r="T369" i="1"/>
  <c r="V369" i="1" s="1"/>
  <c r="S369" i="1"/>
  <c r="R369" i="1"/>
  <c r="Q369" i="1"/>
  <c r="L369" i="1"/>
  <c r="I369" i="1"/>
  <c r="AF368" i="1"/>
  <c r="AG368" i="1" s="1"/>
  <c r="AE368" i="1"/>
  <c r="AB368" i="1"/>
  <c r="AC368" i="1" s="1"/>
  <c r="AD368" i="1" s="1"/>
  <c r="AA368" i="1"/>
  <c r="Y368" i="1"/>
  <c r="X368" i="1"/>
  <c r="W368" i="1"/>
  <c r="Y1190" i="1" s="1"/>
  <c r="AB1190" i="1" s="1"/>
  <c r="U368" i="1"/>
  <c r="T368" i="1"/>
  <c r="V368" i="1" s="1"/>
  <c r="S368" i="1"/>
  <c r="R368" i="1"/>
  <c r="Q368" i="1"/>
  <c r="L368" i="1"/>
  <c r="I368" i="1"/>
  <c r="AF367" i="1"/>
  <c r="AE367" i="1"/>
  <c r="AG367" i="1" s="1"/>
  <c r="AA367" i="1"/>
  <c r="Y367" i="1"/>
  <c r="AB367" i="1" s="1"/>
  <c r="X367" i="1"/>
  <c r="W367" i="1"/>
  <c r="Y565" i="1" s="1"/>
  <c r="AB565" i="1" s="1"/>
  <c r="V367" i="1"/>
  <c r="U367" i="1"/>
  <c r="T367" i="1"/>
  <c r="S367" i="1"/>
  <c r="R367" i="1"/>
  <c r="Q367" i="1"/>
  <c r="L367" i="1"/>
  <c r="I367" i="1"/>
  <c r="AF366" i="1"/>
  <c r="AE366" i="1"/>
  <c r="AG366" i="1" s="1"/>
  <c r="Y366" i="1"/>
  <c r="AB366" i="1" s="1"/>
  <c r="X366" i="1"/>
  <c r="Z366" i="1" s="1"/>
  <c r="AA632" i="1" s="1"/>
  <c r="W366" i="1"/>
  <c r="Y632" i="1" s="1"/>
  <c r="AB632" i="1" s="1"/>
  <c r="V366" i="1"/>
  <c r="U366" i="1"/>
  <c r="T366" i="1"/>
  <c r="S366" i="1"/>
  <c r="R366" i="1"/>
  <c r="Q366" i="1"/>
  <c r="L366" i="1"/>
  <c r="I366" i="1"/>
  <c r="AF365" i="1"/>
  <c r="AE365" i="1"/>
  <c r="AG365" i="1" s="1"/>
  <c r="AA365" i="1"/>
  <c r="Y365" i="1"/>
  <c r="AB365" i="1" s="1"/>
  <c r="X365" i="1"/>
  <c r="Z365" i="1" s="1"/>
  <c r="AA1225" i="1" s="1"/>
  <c r="W365" i="1"/>
  <c r="Y1225" i="1" s="1"/>
  <c r="AB1225" i="1" s="1"/>
  <c r="U365" i="1"/>
  <c r="T365" i="1"/>
  <c r="S365" i="1"/>
  <c r="V365" i="1" s="1"/>
  <c r="R365" i="1"/>
  <c r="Q365" i="1"/>
  <c r="L365" i="1"/>
  <c r="I365" i="1"/>
  <c r="AF364" i="1"/>
  <c r="AE364" i="1"/>
  <c r="AG364" i="1" s="1"/>
  <c r="X364" i="1"/>
  <c r="Z364" i="1" s="1"/>
  <c r="AA846" i="1" s="1"/>
  <c r="W364" i="1"/>
  <c r="Y846" i="1" s="1"/>
  <c r="AB846" i="1" s="1"/>
  <c r="U364" i="1"/>
  <c r="T364" i="1"/>
  <c r="S364" i="1"/>
  <c r="V364" i="1" s="1"/>
  <c r="R364" i="1"/>
  <c r="Q364" i="1"/>
  <c r="L364" i="1"/>
  <c r="I364" i="1"/>
  <c r="AF363" i="1"/>
  <c r="AE363" i="1"/>
  <c r="AG363" i="1" s="1"/>
  <c r="Z363" i="1"/>
  <c r="AA806" i="1" s="1"/>
  <c r="X363" i="1"/>
  <c r="W363" i="1"/>
  <c r="Y806" i="1" s="1"/>
  <c r="AB806" i="1" s="1"/>
  <c r="U363" i="1"/>
  <c r="T363" i="1"/>
  <c r="S363" i="1"/>
  <c r="V363" i="1" s="1"/>
  <c r="R363" i="1"/>
  <c r="Q363" i="1"/>
  <c r="L363" i="1"/>
  <c r="I363" i="1"/>
  <c r="AG362" i="1"/>
  <c r="AF362" i="1"/>
  <c r="AE362" i="1"/>
  <c r="Z362" i="1"/>
  <c r="AA1171" i="1" s="1"/>
  <c r="X362" i="1"/>
  <c r="W362" i="1"/>
  <c r="Y1171" i="1" s="1"/>
  <c r="AB1171" i="1" s="1"/>
  <c r="U362" i="1"/>
  <c r="V362" i="1" s="1"/>
  <c r="T362" i="1"/>
  <c r="S362" i="1"/>
  <c r="R362" i="1"/>
  <c r="Q362" i="1"/>
  <c r="L362" i="1"/>
  <c r="I362" i="1"/>
  <c r="AG361" i="1"/>
  <c r="AF361" i="1"/>
  <c r="AE361" i="1"/>
  <c r="X361" i="1"/>
  <c r="W361" i="1"/>
  <c r="Z361" i="1" s="1"/>
  <c r="AA397" i="1" s="1"/>
  <c r="U361" i="1"/>
  <c r="T361" i="1"/>
  <c r="S361" i="1"/>
  <c r="R361" i="1"/>
  <c r="Q361" i="1"/>
  <c r="L361" i="1"/>
  <c r="I361" i="1"/>
  <c r="AF360" i="1"/>
  <c r="AE360" i="1"/>
  <c r="AG360" i="1" s="1"/>
  <c r="AB360" i="1"/>
  <c r="AA360" i="1"/>
  <c r="Y360" i="1"/>
  <c r="X360" i="1"/>
  <c r="W360" i="1"/>
  <c r="U360" i="1"/>
  <c r="T360" i="1"/>
  <c r="S360" i="1"/>
  <c r="V360" i="1" s="1"/>
  <c r="R360" i="1"/>
  <c r="Q360" i="1"/>
  <c r="L360" i="1"/>
  <c r="I360" i="1"/>
  <c r="AF359" i="1"/>
  <c r="AE359" i="1"/>
  <c r="AG359" i="1" s="1"/>
  <c r="AD359" i="1"/>
  <c r="AA359" i="1"/>
  <c r="Y359" i="1"/>
  <c r="AB359" i="1" s="1"/>
  <c r="AC359" i="1" s="1"/>
  <c r="X359" i="1"/>
  <c r="W359" i="1"/>
  <c r="U359" i="1"/>
  <c r="T359" i="1"/>
  <c r="S359" i="1"/>
  <c r="V359" i="1" s="1"/>
  <c r="R359" i="1"/>
  <c r="Q359" i="1"/>
  <c r="L359" i="1"/>
  <c r="I359" i="1"/>
  <c r="AG358" i="1"/>
  <c r="AF358" i="1"/>
  <c r="AE358" i="1"/>
  <c r="AA358" i="1"/>
  <c r="Z358" i="1"/>
  <c r="AA1268" i="1" s="1"/>
  <c r="Y358" i="1"/>
  <c r="AB358" i="1" s="1"/>
  <c r="AC358" i="1" s="1"/>
  <c r="X358" i="1"/>
  <c r="W358" i="1"/>
  <c r="Y1268" i="1" s="1"/>
  <c r="AB1268" i="1" s="1"/>
  <c r="U358" i="1"/>
  <c r="T358" i="1"/>
  <c r="V358" i="1" s="1"/>
  <c r="S358" i="1"/>
  <c r="R358" i="1"/>
  <c r="Q358" i="1"/>
  <c r="L358" i="1"/>
  <c r="I358" i="1"/>
  <c r="AF357" i="1"/>
  <c r="AG357" i="1" s="1"/>
  <c r="AE357" i="1"/>
  <c r="AA357" i="1"/>
  <c r="Y357" i="1"/>
  <c r="AB357" i="1" s="1"/>
  <c r="X357" i="1"/>
  <c r="W357" i="1"/>
  <c r="Y1267" i="1" s="1"/>
  <c r="AB1267" i="1" s="1"/>
  <c r="U357" i="1"/>
  <c r="T357" i="1"/>
  <c r="V357" i="1" s="1"/>
  <c r="S357" i="1"/>
  <c r="R357" i="1"/>
  <c r="Q357" i="1"/>
  <c r="L357" i="1"/>
  <c r="I357" i="1"/>
  <c r="AF356" i="1"/>
  <c r="AG356" i="1" s="1"/>
  <c r="AE356" i="1"/>
  <c r="AB356" i="1"/>
  <c r="AA356" i="1"/>
  <c r="Y356" i="1"/>
  <c r="X356" i="1"/>
  <c r="W356" i="1"/>
  <c r="Z356" i="1" s="1"/>
  <c r="U356" i="1"/>
  <c r="T356" i="1"/>
  <c r="V356" i="1" s="1"/>
  <c r="S356" i="1"/>
  <c r="R356" i="1"/>
  <c r="Q356" i="1"/>
  <c r="L356" i="1"/>
  <c r="I356" i="1"/>
  <c r="AF355" i="1"/>
  <c r="AE355" i="1"/>
  <c r="AG355" i="1" s="1"/>
  <c r="X355" i="1"/>
  <c r="W355" i="1"/>
  <c r="Y630" i="1" s="1"/>
  <c r="AB630" i="1" s="1"/>
  <c r="V355" i="1"/>
  <c r="U355" i="1"/>
  <c r="T355" i="1"/>
  <c r="S355" i="1"/>
  <c r="R355" i="1"/>
  <c r="Q355" i="1"/>
  <c r="L355" i="1"/>
  <c r="I355" i="1"/>
  <c r="AF354" i="1"/>
  <c r="AE354" i="1"/>
  <c r="AG354" i="1" s="1"/>
  <c r="Y354" i="1"/>
  <c r="AB354" i="1" s="1"/>
  <c r="X354" i="1"/>
  <c r="Z354" i="1" s="1"/>
  <c r="AA618" i="1" s="1"/>
  <c r="W354" i="1"/>
  <c r="Y618" i="1" s="1"/>
  <c r="AB618" i="1" s="1"/>
  <c r="V354" i="1"/>
  <c r="U354" i="1"/>
  <c r="T354" i="1"/>
  <c r="S354" i="1"/>
  <c r="R354" i="1"/>
  <c r="Q354" i="1"/>
  <c r="L354" i="1"/>
  <c r="I354" i="1"/>
  <c r="AF353" i="1"/>
  <c r="AE353" i="1"/>
  <c r="AG353" i="1" s="1"/>
  <c r="AA353" i="1"/>
  <c r="Y353" i="1"/>
  <c r="AB353" i="1" s="1"/>
  <c r="X353" i="1"/>
  <c r="Z353" i="1" s="1"/>
  <c r="AA1011" i="1" s="1"/>
  <c r="W353" i="1"/>
  <c r="Y1011" i="1" s="1"/>
  <c r="AB1011" i="1" s="1"/>
  <c r="U353" i="1"/>
  <c r="T353" i="1"/>
  <c r="S353" i="1"/>
  <c r="V353" i="1" s="1"/>
  <c r="R353" i="1"/>
  <c r="Q353" i="1"/>
  <c r="AC353" i="1" s="1"/>
  <c r="L353" i="1"/>
  <c r="I353" i="1"/>
  <c r="AF352" i="1"/>
  <c r="AE352" i="1"/>
  <c r="AG352" i="1" s="1"/>
  <c r="AB352" i="1"/>
  <c r="AA352" i="1"/>
  <c r="Y352" i="1"/>
  <c r="X352" i="1"/>
  <c r="Z352" i="1" s="1"/>
  <c r="AA585" i="1" s="1"/>
  <c r="W352" i="1"/>
  <c r="Y585" i="1" s="1"/>
  <c r="AB585" i="1" s="1"/>
  <c r="U352" i="1"/>
  <c r="T352" i="1"/>
  <c r="S352" i="1"/>
  <c r="V352" i="1" s="1"/>
  <c r="R352" i="1"/>
  <c r="Q352" i="1"/>
  <c r="L352" i="1"/>
  <c r="I352" i="1"/>
  <c r="AF351" i="1"/>
  <c r="AE351" i="1"/>
  <c r="AG351" i="1" s="1"/>
  <c r="AB351" i="1"/>
  <c r="AA351" i="1"/>
  <c r="Z351" i="1"/>
  <c r="AA916" i="1" s="1"/>
  <c r="Y351" i="1"/>
  <c r="X351" i="1"/>
  <c r="W351" i="1"/>
  <c r="Y916" i="1" s="1"/>
  <c r="AB916" i="1" s="1"/>
  <c r="U351" i="1"/>
  <c r="T351" i="1"/>
  <c r="S351" i="1"/>
  <c r="V351" i="1" s="1"/>
  <c r="R351" i="1"/>
  <c r="Q351" i="1"/>
  <c r="AC351" i="1" s="1"/>
  <c r="L351" i="1"/>
  <c r="I351" i="1"/>
  <c r="AG350" i="1"/>
  <c r="AF350" i="1"/>
  <c r="AE350" i="1"/>
  <c r="AB350" i="1"/>
  <c r="AA350" i="1"/>
  <c r="Z350" i="1"/>
  <c r="AA700" i="1" s="1"/>
  <c r="Y350" i="1"/>
  <c r="X350" i="1"/>
  <c r="W350" i="1"/>
  <c r="Y700" i="1" s="1"/>
  <c r="AB700" i="1" s="1"/>
  <c r="U350" i="1"/>
  <c r="V350" i="1" s="1"/>
  <c r="T350" i="1"/>
  <c r="S350" i="1"/>
  <c r="R350" i="1"/>
  <c r="Q350" i="1"/>
  <c r="AC350" i="1" s="1"/>
  <c r="AD350" i="1" s="1"/>
  <c r="L350" i="1"/>
  <c r="I350" i="1"/>
  <c r="AG349" i="1"/>
  <c r="AF349" i="1"/>
  <c r="AE349" i="1"/>
  <c r="AB349" i="1"/>
  <c r="AA349" i="1"/>
  <c r="Y349" i="1"/>
  <c r="X349" i="1"/>
  <c r="W349" i="1"/>
  <c r="Z349" i="1" s="1"/>
  <c r="AA347" i="1" s="1"/>
  <c r="U349" i="1"/>
  <c r="T349" i="1"/>
  <c r="S349" i="1"/>
  <c r="V349" i="1" s="1"/>
  <c r="R349" i="1"/>
  <c r="Q349" i="1"/>
  <c r="L349" i="1"/>
  <c r="I349" i="1"/>
  <c r="AF348" i="1"/>
  <c r="AE348" i="1"/>
  <c r="AG348" i="1" s="1"/>
  <c r="X348" i="1"/>
  <c r="W348" i="1"/>
  <c r="U348" i="1"/>
  <c r="T348" i="1"/>
  <c r="S348" i="1"/>
  <c r="V348" i="1" s="1"/>
  <c r="R348" i="1"/>
  <c r="Q348" i="1"/>
  <c r="L348" i="1"/>
  <c r="I348" i="1"/>
  <c r="AF347" i="1"/>
  <c r="AE347" i="1"/>
  <c r="AG347" i="1" s="1"/>
  <c r="Y347" i="1"/>
  <c r="AB347" i="1" s="1"/>
  <c r="X347" i="1"/>
  <c r="W347" i="1"/>
  <c r="U347" i="1"/>
  <c r="T347" i="1"/>
  <c r="S347" i="1"/>
  <c r="V347" i="1" s="1"/>
  <c r="R347" i="1"/>
  <c r="Q347" i="1"/>
  <c r="L347" i="1"/>
  <c r="I347" i="1"/>
  <c r="AG346" i="1"/>
  <c r="AF346" i="1"/>
  <c r="AE346" i="1"/>
  <c r="Z346" i="1"/>
  <c r="AA1236" i="1" s="1"/>
  <c r="X346" i="1"/>
  <c r="W346" i="1"/>
  <c r="Y1236" i="1" s="1"/>
  <c r="AB1236" i="1" s="1"/>
  <c r="U346" i="1"/>
  <c r="T346" i="1"/>
  <c r="V346" i="1" s="1"/>
  <c r="S346" i="1"/>
  <c r="R346" i="1"/>
  <c r="Q346" i="1"/>
  <c r="L346" i="1"/>
  <c r="I346" i="1"/>
  <c r="AF345" i="1"/>
  <c r="AG345" i="1" s="1"/>
  <c r="AE345" i="1"/>
  <c r="AA345" i="1"/>
  <c r="Y345" i="1"/>
  <c r="AB345" i="1" s="1"/>
  <c r="X345" i="1"/>
  <c r="W345" i="1"/>
  <c r="Y797" i="1" s="1"/>
  <c r="AB797" i="1" s="1"/>
  <c r="U345" i="1"/>
  <c r="T345" i="1"/>
  <c r="V345" i="1" s="1"/>
  <c r="S345" i="1"/>
  <c r="R345" i="1"/>
  <c r="Q345" i="1"/>
  <c r="L345" i="1"/>
  <c r="I345" i="1"/>
  <c r="AF344" i="1"/>
  <c r="AG344" i="1" s="1"/>
  <c r="AE344" i="1"/>
  <c r="AB344" i="1"/>
  <c r="Y344" i="1"/>
  <c r="X344" i="1"/>
  <c r="W344" i="1"/>
  <c r="Y786" i="1" s="1"/>
  <c r="AB786" i="1" s="1"/>
  <c r="U344" i="1"/>
  <c r="T344" i="1"/>
  <c r="V344" i="1" s="1"/>
  <c r="S344" i="1"/>
  <c r="R344" i="1"/>
  <c r="Q344" i="1"/>
  <c r="L344" i="1"/>
  <c r="I344" i="1"/>
  <c r="AF343" i="1"/>
  <c r="AE343" i="1"/>
  <c r="AG343" i="1" s="1"/>
  <c r="AA343" i="1"/>
  <c r="Y343" i="1"/>
  <c r="AB343" i="1" s="1"/>
  <c r="X343" i="1"/>
  <c r="W343" i="1"/>
  <c r="Y604" i="1" s="1"/>
  <c r="AB604" i="1" s="1"/>
  <c r="V343" i="1"/>
  <c r="U343" i="1"/>
  <c r="T343" i="1"/>
  <c r="S343" i="1"/>
  <c r="R343" i="1"/>
  <c r="Q343" i="1"/>
  <c r="L343" i="1"/>
  <c r="I343" i="1"/>
  <c r="AF342" i="1"/>
  <c r="AE342" i="1"/>
  <c r="AG342" i="1" s="1"/>
  <c r="AA342" i="1"/>
  <c r="Y342" i="1"/>
  <c r="AB342" i="1" s="1"/>
  <c r="X342" i="1"/>
  <c r="Z342" i="1" s="1"/>
  <c r="W342" i="1"/>
  <c r="Y504" i="1" s="1"/>
  <c r="AB504" i="1" s="1"/>
  <c r="V342" i="1"/>
  <c r="U342" i="1"/>
  <c r="T342" i="1"/>
  <c r="S342" i="1"/>
  <c r="R342" i="1"/>
  <c r="Q342" i="1"/>
  <c r="L342" i="1"/>
  <c r="I342" i="1"/>
  <c r="AF341" i="1"/>
  <c r="AE341" i="1"/>
  <c r="AG341" i="1" s="1"/>
  <c r="AA341" i="1"/>
  <c r="Y341" i="1"/>
  <c r="AB341" i="1" s="1"/>
  <c r="X341" i="1"/>
  <c r="Z341" i="1" s="1"/>
  <c r="AA1053" i="1" s="1"/>
  <c r="W341" i="1"/>
  <c r="Y1053" i="1" s="1"/>
  <c r="AB1053" i="1" s="1"/>
  <c r="U341" i="1"/>
  <c r="T341" i="1"/>
  <c r="S341" i="1"/>
  <c r="V341" i="1" s="1"/>
  <c r="R341" i="1"/>
  <c r="Q341" i="1"/>
  <c r="L341" i="1"/>
  <c r="I341" i="1"/>
  <c r="AF340" i="1"/>
  <c r="AE340" i="1"/>
  <c r="AG340" i="1" s="1"/>
  <c r="AB340" i="1"/>
  <c r="AA340" i="1"/>
  <c r="Y340" i="1"/>
  <c r="X340" i="1"/>
  <c r="Z340" i="1" s="1"/>
  <c r="AA508" i="1" s="1"/>
  <c r="W340" i="1"/>
  <c r="Y508" i="1" s="1"/>
  <c r="AB508" i="1" s="1"/>
  <c r="U340" i="1"/>
  <c r="T340" i="1"/>
  <c r="S340" i="1"/>
  <c r="V340" i="1" s="1"/>
  <c r="R340" i="1"/>
  <c r="Q340" i="1"/>
  <c r="L340" i="1"/>
  <c r="I340" i="1"/>
  <c r="AF339" i="1"/>
  <c r="AE339" i="1"/>
  <c r="AG339" i="1" s="1"/>
  <c r="AB339" i="1"/>
  <c r="AA339" i="1"/>
  <c r="Z339" i="1"/>
  <c r="Y339" i="1"/>
  <c r="X339" i="1"/>
  <c r="W339" i="1"/>
  <c r="U339" i="1"/>
  <c r="T339" i="1"/>
  <c r="S339" i="1"/>
  <c r="V339" i="1" s="1"/>
  <c r="R339" i="1"/>
  <c r="Q339" i="1"/>
  <c r="AC339" i="1" s="1"/>
  <c r="L339" i="1"/>
  <c r="I339" i="1"/>
  <c r="AG338" i="1"/>
  <c r="AF338" i="1"/>
  <c r="AE338" i="1"/>
  <c r="AB338" i="1"/>
  <c r="AA338" i="1"/>
  <c r="Z338" i="1"/>
  <c r="AA1100" i="1" s="1"/>
  <c r="Y338" i="1"/>
  <c r="X338" i="1"/>
  <c r="W338" i="1"/>
  <c r="Y1100" i="1" s="1"/>
  <c r="AB1100" i="1" s="1"/>
  <c r="U338" i="1"/>
  <c r="V338" i="1" s="1"/>
  <c r="T338" i="1"/>
  <c r="S338" i="1"/>
  <c r="R338" i="1"/>
  <c r="Q338" i="1"/>
  <c r="AC338" i="1" s="1"/>
  <c r="L338" i="1"/>
  <c r="I338" i="1"/>
  <c r="AG337" i="1"/>
  <c r="AF337" i="1"/>
  <c r="AE337" i="1"/>
  <c r="AB337" i="1"/>
  <c r="AA337" i="1"/>
  <c r="Y337" i="1"/>
  <c r="X337" i="1"/>
  <c r="W337" i="1"/>
  <c r="Y867" i="1" s="1"/>
  <c r="AB867" i="1" s="1"/>
  <c r="U337" i="1"/>
  <c r="T337" i="1"/>
  <c r="S337" i="1"/>
  <c r="V337" i="1" s="1"/>
  <c r="R337" i="1"/>
  <c r="Q337" i="1"/>
  <c r="L337" i="1"/>
  <c r="I337" i="1"/>
  <c r="AF336" i="1"/>
  <c r="AE336" i="1"/>
  <c r="AG336" i="1" s="1"/>
  <c r="AB336" i="1"/>
  <c r="AA336" i="1"/>
  <c r="Y336" i="1"/>
  <c r="X336" i="1"/>
  <c r="W336" i="1"/>
  <c r="U336" i="1"/>
  <c r="T336" i="1"/>
  <c r="S336" i="1"/>
  <c r="V336" i="1" s="1"/>
  <c r="R336" i="1"/>
  <c r="Q336" i="1"/>
  <c r="L336" i="1"/>
  <c r="I336" i="1"/>
  <c r="AF335" i="1"/>
  <c r="AE335" i="1"/>
  <c r="AG335" i="1" s="1"/>
  <c r="AD335" i="1"/>
  <c r="AA335" i="1"/>
  <c r="Y335" i="1"/>
  <c r="AB335" i="1" s="1"/>
  <c r="AC335" i="1" s="1"/>
  <c r="X335" i="1"/>
  <c r="W335" i="1"/>
  <c r="U335" i="1"/>
  <c r="T335" i="1"/>
  <c r="S335" i="1"/>
  <c r="V335" i="1" s="1"/>
  <c r="R335" i="1"/>
  <c r="Q335" i="1"/>
  <c r="L335" i="1"/>
  <c r="I335" i="1"/>
  <c r="AG334" i="1"/>
  <c r="AF334" i="1"/>
  <c r="AE334" i="1"/>
  <c r="AD334" i="1"/>
  <c r="AA334" i="1"/>
  <c r="Z334" i="1"/>
  <c r="AA1196" i="1" s="1"/>
  <c r="Y334" i="1"/>
  <c r="AB334" i="1" s="1"/>
  <c r="AC334" i="1" s="1"/>
  <c r="X334" i="1"/>
  <c r="W334" i="1"/>
  <c r="Y1196" i="1" s="1"/>
  <c r="AB1196" i="1" s="1"/>
  <c r="U334" i="1"/>
  <c r="T334" i="1"/>
  <c r="V334" i="1" s="1"/>
  <c r="S334" i="1"/>
  <c r="R334" i="1"/>
  <c r="Q334" i="1"/>
  <c r="L334" i="1"/>
  <c r="I334" i="1"/>
  <c r="AF333" i="1"/>
  <c r="AG333" i="1" s="1"/>
  <c r="AE333" i="1"/>
  <c r="X333" i="1"/>
  <c r="W333" i="1"/>
  <c r="Z333" i="1" s="1"/>
  <c r="U333" i="1"/>
  <c r="T333" i="1"/>
  <c r="V333" i="1" s="1"/>
  <c r="S333" i="1"/>
  <c r="R333" i="1"/>
  <c r="Q333" i="1"/>
  <c r="L333" i="1"/>
  <c r="I333" i="1"/>
  <c r="AF332" i="1"/>
  <c r="AG332" i="1" s="1"/>
  <c r="AE332" i="1"/>
  <c r="AB332" i="1"/>
  <c r="AA332" i="1"/>
  <c r="Y332" i="1"/>
  <c r="X332" i="1"/>
  <c r="W332" i="1"/>
  <c r="Z332" i="1" s="1"/>
  <c r="U332" i="1"/>
  <c r="T332" i="1"/>
  <c r="V332" i="1" s="1"/>
  <c r="S332" i="1"/>
  <c r="R332" i="1"/>
  <c r="Q332" i="1"/>
  <c r="L332" i="1"/>
  <c r="I332" i="1"/>
  <c r="AF331" i="1"/>
  <c r="AE331" i="1"/>
  <c r="AG331" i="1" s="1"/>
  <c r="AA331" i="1"/>
  <c r="Y331" i="1"/>
  <c r="AB331" i="1" s="1"/>
  <c r="X331" i="1"/>
  <c r="W331" i="1"/>
  <c r="Z331" i="1" s="1"/>
  <c r="V331" i="1"/>
  <c r="U331" i="1"/>
  <c r="T331" i="1"/>
  <c r="S331" i="1"/>
  <c r="R331" i="1"/>
  <c r="Q331" i="1"/>
  <c r="L331" i="1"/>
  <c r="I331" i="1"/>
  <c r="AF330" i="1"/>
  <c r="AE330" i="1"/>
  <c r="AG330" i="1" s="1"/>
  <c r="AC330" i="1"/>
  <c r="AA330" i="1"/>
  <c r="Y330" i="1"/>
  <c r="AB330" i="1" s="1"/>
  <c r="X330" i="1"/>
  <c r="Z330" i="1" s="1"/>
  <c r="AA1048" i="1" s="1"/>
  <c r="W330" i="1"/>
  <c r="Y1048" i="1" s="1"/>
  <c r="AB1048" i="1" s="1"/>
  <c r="V330" i="1"/>
  <c r="U330" i="1"/>
  <c r="T330" i="1"/>
  <c r="S330" i="1"/>
  <c r="R330" i="1"/>
  <c r="Q330" i="1"/>
  <c r="L330" i="1"/>
  <c r="I330" i="1"/>
  <c r="AF329" i="1"/>
  <c r="AE329" i="1"/>
  <c r="AG329" i="1" s="1"/>
  <c r="AC329" i="1"/>
  <c r="Y329" i="1"/>
  <c r="AB329" i="1" s="1"/>
  <c r="X329" i="1"/>
  <c r="Z329" i="1" s="1"/>
  <c r="W329" i="1"/>
  <c r="U329" i="1"/>
  <c r="T329" i="1"/>
  <c r="S329" i="1"/>
  <c r="V329" i="1" s="1"/>
  <c r="R329" i="1"/>
  <c r="Q329" i="1"/>
  <c r="L329" i="1"/>
  <c r="I329" i="1"/>
  <c r="AF328" i="1"/>
  <c r="AE328" i="1"/>
  <c r="AG328" i="1" s="1"/>
  <c r="AB328" i="1"/>
  <c r="AA328" i="1"/>
  <c r="Y328" i="1"/>
  <c r="X328" i="1"/>
  <c r="Z328" i="1" s="1"/>
  <c r="W328" i="1"/>
  <c r="U328" i="1"/>
  <c r="T328" i="1"/>
  <c r="S328" i="1"/>
  <c r="V328" i="1" s="1"/>
  <c r="R328" i="1"/>
  <c r="Q328" i="1"/>
  <c r="L328" i="1"/>
  <c r="I328" i="1"/>
  <c r="AF327" i="1"/>
  <c r="AE327" i="1"/>
  <c r="AG327" i="1" s="1"/>
  <c r="AB327" i="1"/>
  <c r="AA327" i="1"/>
  <c r="Z327" i="1"/>
  <c r="AA1169" i="1" s="1"/>
  <c r="Y327" i="1"/>
  <c r="X327" i="1"/>
  <c r="W327" i="1"/>
  <c r="Y1169" i="1" s="1"/>
  <c r="AB1169" i="1" s="1"/>
  <c r="U327" i="1"/>
  <c r="T327" i="1"/>
  <c r="S327" i="1"/>
  <c r="V327" i="1" s="1"/>
  <c r="R327" i="1"/>
  <c r="Q327" i="1"/>
  <c r="AC327" i="1" s="1"/>
  <c r="L327" i="1"/>
  <c r="I327" i="1"/>
  <c r="AG326" i="1"/>
  <c r="AF326" i="1"/>
  <c r="AE326" i="1"/>
  <c r="AB326" i="1"/>
  <c r="AA326" i="1"/>
  <c r="Z326" i="1"/>
  <c r="AA1068" i="1" s="1"/>
  <c r="Y326" i="1"/>
  <c r="X326" i="1"/>
  <c r="W326" i="1"/>
  <c r="Y1068" i="1" s="1"/>
  <c r="AB1068" i="1" s="1"/>
  <c r="U326" i="1"/>
  <c r="V326" i="1" s="1"/>
  <c r="T326" i="1"/>
  <c r="S326" i="1"/>
  <c r="R326" i="1"/>
  <c r="Q326" i="1"/>
  <c r="AC326" i="1" s="1"/>
  <c r="L326" i="1"/>
  <c r="I326" i="1"/>
  <c r="AG325" i="1"/>
  <c r="AF325" i="1"/>
  <c r="AE325" i="1"/>
  <c r="AB325" i="1"/>
  <c r="AA325" i="1"/>
  <c r="Y325" i="1"/>
  <c r="X325" i="1"/>
  <c r="W325" i="1"/>
  <c r="Z325" i="1" s="1"/>
  <c r="U325" i="1"/>
  <c r="T325" i="1"/>
  <c r="S325" i="1"/>
  <c r="V325" i="1" s="1"/>
  <c r="R325" i="1"/>
  <c r="Q325" i="1"/>
  <c r="L325" i="1"/>
  <c r="I325" i="1"/>
  <c r="AF324" i="1"/>
  <c r="AE324" i="1"/>
  <c r="AG324" i="1" s="1"/>
  <c r="AB324" i="1"/>
  <c r="Y324" i="1"/>
  <c r="X324" i="1"/>
  <c r="W324" i="1"/>
  <c r="U324" i="1"/>
  <c r="T324" i="1"/>
  <c r="S324" i="1"/>
  <c r="V324" i="1" s="1"/>
  <c r="R324" i="1"/>
  <c r="Q324" i="1"/>
  <c r="L324" i="1"/>
  <c r="I324" i="1"/>
  <c r="AF323" i="1"/>
  <c r="AE323" i="1"/>
  <c r="AG323" i="1" s="1"/>
  <c r="X323" i="1"/>
  <c r="W323" i="1"/>
  <c r="U323" i="1"/>
  <c r="T323" i="1"/>
  <c r="S323" i="1"/>
  <c r="V323" i="1" s="1"/>
  <c r="R323" i="1"/>
  <c r="Q323" i="1"/>
  <c r="L323" i="1"/>
  <c r="I323" i="1"/>
  <c r="AG322" i="1"/>
  <c r="AF322" i="1"/>
  <c r="AE322" i="1"/>
  <c r="Z322" i="1"/>
  <c r="AA590" i="1" s="1"/>
  <c r="X322" i="1"/>
  <c r="W322" i="1"/>
  <c r="Y590" i="1" s="1"/>
  <c r="AB590" i="1" s="1"/>
  <c r="U322" i="1"/>
  <c r="T322" i="1"/>
  <c r="V322" i="1" s="1"/>
  <c r="S322" i="1"/>
  <c r="R322" i="1"/>
  <c r="Q322" i="1"/>
  <c r="L322" i="1"/>
  <c r="I322" i="1"/>
  <c r="AF321" i="1"/>
  <c r="AG321" i="1" s="1"/>
  <c r="AE321" i="1"/>
  <c r="AA321" i="1"/>
  <c r="Y321" i="1"/>
  <c r="AB321" i="1" s="1"/>
  <c r="X321" i="1"/>
  <c r="W321" i="1"/>
  <c r="Y606" i="1" s="1"/>
  <c r="AB606" i="1" s="1"/>
  <c r="U321" i="1"/>
  <c r="T321" i="1"/>
  <c r="V321" i="1" s="1"/>
  <c r="S321" i="1"/>
  <c r="R321" i="1"/>
  <c r="Q321" i="1"/>
  <c r="L321" i="1"/>
  <c r="I321" i="1"/>
  <c r="AF320" i="1"/>
  <c r="AG320" i="1" s="1"/>
  <c r="AE320" i="1"/>
  <c r="AB320" i="1"/>
  <c r="AA320" i="1"/>
  <c r="Y320" i="1"/>
  <c r="X320" i="1"/>
  <c r="W320" i="1"/>
  <c r="Z320" i="1" s="1"/>
  <c r="U320" i="1"/>
  <c r="T320" i="1"/>
  <c r="V320" i="1" s="1"/>
  <c r="S320" i="1"/>
  <c r="R320" i="1"/>
  <c r="Q320" i="1"/>
  <c r="L320" i="1"/>
  <c r="I320" i="1"/>
  <c r="AF319" i="1"/>
  <c r="AE319" i="1"/>
  <c r="AG319" i="1" s="1"/>
  <c r="X319" i="1"/>
  <c r="W319" i="1"/>
  <c r="V319" i="1"/>
  <c r="U319" i="1"/>
  <c r="T319" i="1"/>
  <c r="S319" i="1"/>
  <c r="R319" i="1"/>
  <c r="Q319" i="1"/>
  <c r="L319" i="1"/>
  <c r="I319" i="1"/>
  <c r="AF318" i="1"/>
  <c r="AE318" i="1"/>
  <c r="AG318" i="1" s="1"/>
  <c r="Y318" i="1"/>
  <c r="AB318" i="1" s="1"/>
  <c r="X318" i="1"/>
  <c r="Z318" i="1" s="1"/>
  <c r="AA919" i="1" s="1"/>
  <c r="W318" i="1"/>
  <c r="Y919" i="1" s="1"/>
  <c r="AB919" i="1" s="1"/>
  <c r="V318" i="1"/>
  <c r="U318" i="1"/>
  <c r="T318" i="1"/>
  <c r="S318" i="1"/>
  <c r="R318" i="1"/>
  <c r="Q318" i="1"/>
  <c r="L318" i="1"/>
  <c r="I318" i="1"/>
  <c r="AF317" i="1"/>
  <c r="AE317" i="1"/>
  <c r="AG317" i="1" s="1"/>
  <c r="AA317" i="1"/>
  <c r="Y317" i="1"/>
  <c r="AB317" i="1" s="1"/>
  <c r="X317" i="1"/>
  <c r="Z317" i="1" s="1"/>
  <c r="AA853" i="1" s="1"/>
  <c r="W317" i="1"/>
  <c r="Y853" i="1" s="1"/>
  <c r="AB853" i="1" s="1"/>
  <c r="U317" i="1"/>
  <c r="T317" i="1"/>
  <c r="S317" i="1"/>
  <c r="V317" i="1" s="1"/>
  <c r="R317" i="1"/>
  <c r="Q317" i="1"/>
  <c r="L317" i="1"/>
  <c r="I317" i="1"/>
  <c r="AF316" i="1"/>
  <c r="AE316" i="1"/>
  <c r="AG316" i="1" s="1"/>
  <c r="AB316" i="1"/>
  <c r="AA316" i="1"/>
  <c r="Y316" i="1"/>
  <c r="X316" i="1"/>
  <c r="Z316" i="1" s="1"/>
  <c r="AA796" i="1" s="1"/>
  <c r="W316" i="1"/>
  <c r="Y796" i="1" s="1"/>
  <c r="AB796" i="1" s="1"/>
  <c r="U316" i="1"/>
  <c r="T316" i="1"/>
  <c r="S316" i="1"/>
  <c r="V316" i="1" s="1"/>
  <c r="R316" i="1"/>
  <c r="Q316" i="1"/>
  <c r="L316" i="1"/>
  <c r="I316" i="1"/>
  <c r="AF315" i="1"/>
  <c r="AE315" i="1"/>
  <c r="AG315" i="1" s="1"/>
  <c r="AC315" i="1"/>
  <c r="AB315" i="1"/>
  <c r="AA315" i="1"/>
  <c r="Z315" i="1"/>
  <c r="AA904" i="1" s="1"/>
  <c r="Y315" i="1"/>
  <c r="X315" i="1"/>
  <c r="W315" i="1"/>
  <c r="Y904" i="1" s="1"/>
  <c r="AB904" i="1" s="1"/>
  <c r="U315" i="1"/>
  <c r="T315" i="1"/>
  <c r="S315" i="1"/>
  <c r="V315" i="1" s="1"/>
  <c r="R315" i="1"/>
  <c r="Q315" i="1"/>
  <c r="L315" i="1"/>
  <c r="I315" i="1"/>
  <c r="AG314" i="1"/>
  <c r="AF314" i="1"/>
  <c r="AE314" i="1"/>
  <c r="AB314" i="1"/>
  <c r="AD314" i="1" s="1"/>
  <c r="AA314" i="1"/>
  <c r="Y314" i="1"/>
  <c r="X314" i="1"/>
  <c r="W314" i="1"/>
  <c r="Y929" i="1" s="1"/>
  <c r="AB929" i="1" s="1"/>
  <c r="U314" i="1"/>
  <c r="V314" i="1" s="1"/>
  <c r="T314" i="1"/>
  <c r="S314" i="1"/>
  <c r="R314" i="1"/>
  <c r="Q314" i="1"/>
  <c r="AC314" i="1" s="1"/>
  <c r="L314" i="1"/>
  <c r="I314" i="1"/>
  <c r="AG313" i="1"/>
  <c r="AF313" i="1"/>
  <c r="AE313" i="1"/>
  <c r="AB313" i="1"/>
  <c r="AC313" i="1" s="1"/>
  <c r="AD313" i="1" s="1"/>
  <c r="AA313" i="1"/>
  <c r="Y313" i="1"/>
  <c r="X313" i="1"/>
  <c r="W313" i="1"/>
  <c r="Y727" i="1" s="1"/>
  <c r="AB727" i="1" s="1"/>
  <c r="U313" i="1"/>
  <c r="T313" i="1"/>
  <c r="S313" i="1"/>
  <c r="R313" i="1"/>
  <c r="Q313" i="1"/>
  <c r="L313" i="1"/>
  <c r="I313" i="1"/>
  <c r="AF312" i="1"/>
  <c r="AE312" i="1"/>
  <c r="AG312" i="1" s="1"/>
  <c r="AA312" i="1"/>
  <c r="Y312" i="1"/>
  <c r="AB312" i="1" s="1"/>
  <c r="X312" i="1"/>
  <c r="Z312" i="1" s="1"/>
  <c r="AA507" i="1" s="1"/>
  <c r="W312" i="1"/>
  <c r="Y507" i="1" s="1"/>
  <c r="AB507" i="1" s="1"/>
  <c r="U312" i="1"/>
  <c r="T312" i="1"/>
  <c r="S312" i="1"/>
  <c r="V312" i="1" s="1"/>
  <c r="R312" i="1"/>
  <c r="Q312" i="1"/>
  <c r="L312" i="1"/>
  <c r="I312" i="1"/>
  <c r="AG311" i="1"/>
  <c r="AF311" i="1"/>
  <c r="AE311" i="1"/>
  <c r="X311" i="1"/>
  <c r="W311" i="1"/>
  <c r="U311" i="1"/>
  <c r="T311" i="1"/>
  <c r="S311" i="1"/>
  <c r="R311" i="1"/>
  <c r="Q311" i="1"/>
  <c r="L311" i="1"/>
  <c r="I311" i="1"/>
  <c r="AG310" i="1"/>
  <c r="AF310" i="1"/>
  <c r="AE310" i="1"/>
  <c r="AA310" i="1"/>
  <c r="Z310" i="1"/>
  <c r="AA1103" i="1" s="1"/>
  <c r="Y310" i="1"/>
  <c r="AB310" i="1" s="1"/>
  <c r="AC310" i="1" s="1"/>
  <c r="X310" i="1"/>
  <c r="W310" i="1"/>
  <c r="Y1103" i="1" s="1"/>
  <c r="AB1103" i="1" s="1"/>
  <c r="U310" i="1"/>
  <c r="T310" i="1"/>
  <c r="S310" i="1"/>
  <c r="R310" i="1"/>
  <c r="Q310" i="1"/>
  <c r="L310" i="1"/>
  <c r="I310" i="1"/>
  <c r="AG309" i="1"/>
  <c r="AF309" i="1"/>
  <c r="AE309" i="1"/>
  <c r="AA309" i="1"/>
  <c r="Y309" i="1"/>
  <c r="AB309" i="1" s="1"/>
  <c r="X309" i="1"/>
  <c r="W309" i="1"/>
  <c r="U309" i="1"/>
  <c r="T309" i="1"/>
  <c r="V309" i="1" s="1"/>
  <c r="S309" i="1"/>
  <c r="R309" i="1"/>
  <c r="Q309" i="1"/>
  <c r="L309" i="1"/>
  <c r="I309" i="1"/>
  <c r="AF308" i="1"/>
  <c r="AG308" i="1" s="1"/>
  <c r="AE308" i="1"/>
  <c r="AC308" i="1"/>
  <c r="AB308" i="1"/>
  <c r="AD308" i="1" s="1"/>
  <c r="AA308" i="1"/>
  <c r="Y308" i="1"/>
  <c r="X308" i="1"/>
  <c r="W308" i="1"/>
  <c r="V308" i="1"/>
  <c r="U308" i="1"/>
  <c r="T308" i="1"/>
  <c r="S308" i="1"/>
  <c r="R308" i="1"/>
  <c r="Q308" i="1"/>
  <c r="L308" i="1"/>
  <c r="I308" i="1"/>
  <c r="AF307" i="1"/>
  <c r="AE307" i="1"/>
  <c r="AG307" i="1" s="1"/>
  <c r="AA307" i="1"/>
  <c r="Y307" i="1"/>
  <c r="AB307" i="1" s="1"/>
  <c r="AD307" i="1" s="1"/>
  <c r="X307" i="1"/>
  <c r="W307" i="1"/>
  <c r="V307" i="1"/>
  <c r="U307" i="1"/>
  <c r="T307" i="1"/>
  <c r="S307" i="1"/>
  <c r="R307" i="1"/>
  <c r="Q307" i="1"/>
  <c r="AC307" i="1" s="1"/>
  <c r="L307" i="1"/>
  <c r="I307" i="1"/>
  <c r="AF306" i="1"/>
  <c r="AE306" i="1"/>
  <c r="AG306" i="1" s="1"/>
  <c r="Z306" i="1"/>
  <c r="AA997" i="1" s="1"/>
  <c r="X306" i="1"/>
  <c r="W306" i="1"/>
  <c r="Y997" i="1" s="1"/>
  <c r="AB997" i="1" s="1"/>
  <c r="U306" i="1"/>
  <c r="T306" i="1"/>
  <c r="S306" i="1"/>
  <c r="V306" i="1" s="1"/>
  <c r="R306" i="1"/>
  <c r="Q306" i="1"/>
  <c r="L306" i="1"/>
  <c r="I306" i="1"/>
  <c r="AG305" i="1"/>
  <c r="AF305" i="1"/>
  <c r="AE305" i="1"/>
  <c r="AC305" i="1"/>
  <c r="AA305" i="1"/>
  <c r="Z305" i="1"/>
  <c r="AA253" i="1" s="1"/>
  <c r="Y305" i="1"/>
  <c r="AB305" i="1" s="1"/>
  <c r="X305" i="1"/>
  <c r="W305" i="1"/>
  <c r="U305" i="1"/>
  <c r="T305" i="1"/>
  <c r="S305" i="1"/>
  <c r="R305" i="1"/>
  <c r="Q305" i="1"/>
  <c r="L305" i="1"/>
  <c r="I305" i="1"/>
  <c r="AF304" i="1"/>
  <c r="AG304" i="1" s="1"/>
  <c r="AE304" i="1"/>
  <c r="Z304" i="1"/>
  <c r="AA889" i="1" s="1"/>
  <c r="X304" i="1"/>
  <c r="W304" i="1"/>
  <c r="Y889" i="1" s="1"/>
  <c r="AB889" i="1" s="1"/>
  <c r="V304" i="1"/>
  <c r="U304" i="1"/>
  <c r="T304" i="1"/>
  <c r="S304" i="1"/>
  <c r="R304" i="1"/>
  <c r="Q304" i="1"/>
  <c r="L304" i="1"/>
  <c r="I304" i="1"/>
  <c r="AG303" i="1"/>
  <c r="AF303" i="1"/>
  <c r="AE303" i="1"/>
  <c r="AB303" i="1"/>
  <c r="AA303" i="1"/>
  <c r="Y303" i="1"/>
  <c r="X303" i="1"/>
  <c r="W303" i="1"/>
  <c r="U303" i="1"/>
  <c r="T303" i="1"/>
  <c r="S303" i="1"/>
  <c r="V303" i="1" s="1"/>
  <c r="R303" i="1"/>
  <c r="Q303" i="1"/>
  <c r="L303" i="1"/>
  <c r="I303" i="1"/>
  <c r="AG302" i="1"/>
  <c r="AF302" i="1"/>
  <c r="AE302" i="1"/>
  <c r="AB302" i="1"/>
  <c r="AC302" i="1" s="1"/>
  <c r="AD302" i="1" s="1"/>
  <c r="AA302" i="1"/>
  <c r="Y302" i="1"/>
  <c r="X302" i="1"/>
  <c r="W302" i="1"/>
  <c r="Y690" i="1" s="1"/>
  <c r="AB690" i="1" s="1"/>
  <c r="U302" i="1"/>
  <c r="V302" i="1" s="1"/>
  <c r="T302" i="1"/>
  <c r="S302" i="1"/>
  <c r="R302" i="1"/>
  <c r="Q302" i="1"/>
  <c r="L302" i="1"/>
  <c r="I302" i="1"/>
  <c r="AG301" i="1"/>
  <c r="AF301" i="1"/>
  <c r="AE301" i="1"/>
  <c r="AA301" i="1"/>
  <c r="Y301" i="1"/>
  <c r="AB301" i="1" s="1"/>
  <c r="X301" i="1"/>
  <c r="W301" i="1"/>
  <c r="Z301" i="1" s="1"/>
  <c r="AA179" i="1" s="1"/>
  <c r="U301" i="1"/>
  <c r="T301" i="1"/>
  <c r="S301" i="1"/>
  <c r="R301" i="1"/>
  <c r="Q301" i="1"/>
  <c r="L301" i="1"/>
  <c r="I301" i="1"/>
  <c r="AF300" i="1"/>
  <c r="AE300" i="1"/>
  <c r="AG300" i="1" s="1"/>
  <c r="Z300" i="1"/>
  <c r="AA581" i="1" s="1"/>
  <c r="X300" i="1"/>
  <c r="W300" i="1"/>
  <c r="Y581" i="1" s="1"/>
  <c r="AB581" i="1" s="1"/>
  <c r="U300" i="1"/>
  <c r="T300" i="1"/>
  <c r="S300" i="1"/>
  <c r="R300" i="1"/>
  <c r="Q300" i="1"/>
  <c r="L300" i="1"/>
  <c r="I300" i="1"/>
  <c r="AG299" i="1"/>
  <c r="AF299" i="1"/>
  <c r="AE299" i="1"/>
  <c r="Z299" i="1"/>
  <c r="AA429" i="1" s="1"/>
  <c r="X299" i="1"/>
  <c r="W299" i="1"/>
  <c r="Y429" i="1" s="1"/>
  <c r="AB429" i="1" s="1"/>
  <c r="U299" i="1"/>
  <c r="T299" i="1"/>
  <c r="S299" i="1"/>
  <c r="R299" i="1"/>
  <c r="Q299" i="1"/>
  <c r="I299" i="1"/>
  <c r="AF298" i="1"/>
  <c r="AE298" i="1"/>
  <c r="AG298" i="1" s="1"/>
  <c r="Z298" i="1"/>
  <c r="X298" i="1"/>
  <c r="W298" i="1"/>
  <c r="U298" i="1"/>
  <c r="V298" i="1" s="1"/>
  <c r="T298" i="1"/>
  <c r="S298" i="1"/>
  <c r="R298" i="1"/>
  <c r="Q298" i="1"/>
  <c r="L298" i="1"/>
  <c r="I298" i="1"/>
  <c r="AF297" i="1"/>
  <c r="AG297" i="1" s="1"/>
  <c r="AE297" i="1"/>
  <c r="AB297" i="1"/>
  <c r="Y297" i="1"/>
  <c r="X297" i="1"/>
  <c r="Z297" i="1" s="1"/>
  <c r="AA1028" i="1" s="1"/>
  <c r="W297" i="1"/>
  <c r="Y1028" i="1" s="1"/>
  <c r="AB1028" i="1" s="1"/>
  <c r="U297" i="1"/>
  <c r="T297" i="1"/>
  <c r="S297" i="1"/>
  <c r="V297" i="1" s="1"/>
  <c r="R297" i="1"/>
  <c r="Q297" i="1"/>
  <c r="AC297" i="1" s="1"/>
  <c r="L297" i="1"/>
  <c r="I297" i="1"/>
  <c r="AF296" i="1"/>
  <c r="AE296" i="1"/>
  <c r="AG296" i="1" s="1"/>
  <c r="AB296" i="1"/>
  <c r="AA296" i="1"/>
  <c r="Y296" i="1"/>
  <c r="X296" i="1"/>
  <c r="W296" i="1"/>
  <c r="Z296" i="1" s="1"/>
  <c r="U296" i="1"/>
  <c r="V296" i="1" s="1"/>
  <c r="T296" i="1"/>
  <c r="S296" i="1"/>
  <c r="R296" i="1"/>
  <c r="Q296" i="1"/>
  <c r="L296" i="1"/>
  <c r="I296" i="1"/>
  <c r="AG295" i="1"/>
  <c r="AF295" i="1"/>
  <c r="AE295" i="1"/>
  <c r="AB295" i="1"/>
  <c r="AC295" i="1" s="1"/>
  <c r="AD295" i="1" s="1"/>
  <c r="AA295" i="1"/>
  <c r="Y295" i="1"/>
  <c r="X295" i="1"/>
  <c r="W295" i="1"/>
  <c r="Y836" i="1" s="1"/>
  <c r="AB836" i="1" s="1"/>
  <c r="V295" i="1"/>
  <c r="U295" i="1"/>
  <c r="T295" i="1"/>
  <c r="S295" i="1"/>
  <c r="R295" i="1"/>
  <c r="Q295" i="1"/>
  <c r="L295" i="1"/>
  <c r="I295" i="1"/>
  <c r="AF294" i="1"/>
  <c r="AE294" i="1"/>
  <c r="AG294" i="1" s="1"/>
  <c r="AA294" i="1"/>
  <c r="Y294" i="1"/>
  <c r="AB294" i="1" s="1"/>
  <c r="X294" i="1"/>
  <c r="W294" i="1"/>
  <c r="Y1008" i="1" s="1"/>
  <c r="AB1008" i="1" s="1"/>
  <c r="U294" i="1"/>
  <c r="T294" i="1"/>
  <c r="S294" i="1"/>
  <c r="V294" i="1" s="1"/>
  <c r="R294" i="1"/>
  <c r="Q294" i="1"/>
  <c r="L294" i="1"/>
  <c r="I294" i="1"/>
  <c r="AG293" i="1"/>
  <c r="AF293" i="1"/>
  <c r="AE293" i="1"/>
  <c r="AA293" i="1"/>
  <c r="Z293" i="1"/>
  <c r="AA839" i="1" s="1"/>
  <c r="Y293" i="1"/>
  <c r="AB293" i="1" s="1"/>
  <c r="X293" i="1"/>
  <c r="W293" i="1"/>
  <c r="Y839" i="1" s="1"/>
  <c r="AB839" i="1" s="1"/>
  <c r="U293" i="1"/>
  <c r="T293" i="1"/>
  <c r="S293" i="1"/>
  <c r="R293" i="1"/>
  <c r="Q293" i="1"/>
  <c r="L293" i="1"/>
  <c r="I293" i="1"/>
  <c r="AF292" i="1"/>
  <c r="AE292" i="1"/>
  <c r="AG292" i="1" s="1"/>
  <c r="AD292" i="1"/>
  <c r="AB292" i="1"/>
  <c r="AC292" i="1" s="1"/>
  <c r="AA292" i="1"/>
  <c r="Z292" i="1"/>
  <c r="AA536" i="1" s="1"/>
  <c r="Y292" i="1"/>
  <c r="X292" i="1"/>
  <c r="W292" i="1"/>
  <c r="Y536" i="1" s="1"/>
  <c r="AB536" i="1" s="1"/>
  <c r="U292" i="1"/>
  <c r="T292" i="1"/>
  <c r="S292" i="1"/>
  <c r="R292" i="1"/>
  <c r="Q292" i="1"/>
  <c r="L292" i="1"/>
  <c r="I292" i="1"/>
  <c r="AF291" i="1"/>
  <c r="AG291" i="1" s="1"/>
  <c r="AE291" i="1"/>
  <c r="AB291" i="1"/>
  <c r="AA291" i="1"/>
  <c r="Y291" i="1"/>
  <c r="X291" i="1"/>
  <c r="W291" i="1"/>
  <c r="Y1254" i="1" s="1"/>
  <c r="AB1254" i="1" s="1"/>
  <c r="U291" i="1"/>
  <c r="T291" i="1"/>
  <c r="S291" i="1"/>
  <c r="V291" i="1" s="1"/>
  <c r="R291" i="1"/>
  <c r="Q291" i="1"/>
  <c r="L291" i="1"/>
  <c r="I291" i="1"/>
  <c r="AG290" i="1"/>
  <c r="AF290" i="1"/>
  <c r="AE290" i="1"/>
  <c r="Z290" i="1"/>
  <c r="AA1160" i="1" s="1"/>
  <c r="X290" i="1"/>
  <c r="W290" i="1"/>
  <c r="Y1160" i="1" s="1"/>
  <c r="AB1160" i="1" s="1"/>
  <c r="V290" i="1"/>
  <c r="U290" i="1"/>
  <c r="T290" i="1"/>
  <c r="S290" i="1"/>
  <c r="R290" i="1"/>
  <c r="Q290" i="1"/>
  <c r="L290" i="1"/>
  <c r="I290" i="1"/>
  <c r="AG289" i="1"/>
  <c r="AF289" i="1"/>
  <c r="AE289" i="1"/>
  <c r="AA289" i="1"/>
  <c r="Y289" i="1"/>
  <c r="AB289" i="1" s="1"/>
  <c r="X289" i="1"/>
  <c r="W289" i="1"/>
  <c r="Z289" i="1" s="1"/>
  <c r="U289" i="1"/>
  <c r="T289" i="1"/>
  <c r="V289" i="1" s="1"/>
  <c r="S289" i="1"/>
  <c r="R289" i="1"/>
  <c r="Q289" i="1"/>
  <c r="L289" i="1"/>
  <c r="I289" i="1"/>
  <c r="AF288" i="1"/>
  <c r="AE288" i="1"/>
  <c r="AG288" i="1" s="1"/>
  <c r="AA288" i="1"/>
  <c r="Y288" i="1"/>
  <c r="AB288" i="1" s="1"/>
  <c r="X288" i="1"/>
  <c r="W288" i="1"/>
  <c r="Z288" i="1" s="1"/>
  <c r="V288" i="1"/>
  <c r="U288" i="1"/>
  <c r="T288" i="1"/>
  <c r="S288" i="1"/>
  <c r="R288" i="1"/>
  <c r="Q288" i="1"/>
  <c r="L288" i="1"/>
  <c r="I288" i="1"/>
  <c r="AF287" i="1"/>
  <c r="AE287" i="1"/>
  <c r="AG287" i="1" s="1"/>
  <c r="AC287" i="1"/>
  <c r="AA287" i="1"/>
  <c r="Y287" i="1"/>
  <c r="AB287" i="1" s="1"/>
  <c r="AD287" i="1" s="1"/>
  <c r="X287" i="1"/>
  <c r="W287" i="1"/>
  <c r="Y1118" i="1" s="1"/>
  <c r="AB1118" i="1" s="1"/>
  <c r="U287" i="1"/>
  <c r="T287" i="1"/>
  <c r="V287" i="1" s="1"/>
  <c r="S287" i="1"/>
  <c r="R287" i="1"/>
  <c r="Q287" i="1"/>
  <c r="L287" i="1"/>
  <c r="I287" i="1"/>
  <c r="AG286" i="1"/>
  <c r="AF286" i="1"/>
  <c r="AE286" i="1"/>
  <c r="AA286" i="1"/>
  <c r="Y286" i="1"/>
  <c r="AB286" i="1" s="1"/>
  <c r="X286" i="1"/>
  <c r="Z286" i="1" s="1"/>
  <c r="W286" i="1"/>
  <c r="V286" i="1"/>
  <c r="U286" i="1"/>
  <c r="T286" i="1"/>
  <c r="S286" i="1"/>
  <c r="R286" i="1"/>
  <c r="Q286" i="1"/>
  <c r="AC286" i="1" s="1"/>
  <c r="AD286" i="1" s="1"/>
  <c r="L286" i="1"/>
  <c r="I286" i="1"/>
  <c r="AF285" i="1"/>
  <c r="AE285" i="1"/>
  <c r="AG285" i="1" s="1"/>
  <c r="AB285" i="1"/>
  <c r="AA285" i="1"/>
  <c r="Y285" i="1"/>
  <c r="X285" i="1"/>
  <c r="W285" i="1"/>
  <c r="Y1059" i="1" s="1"/>
  <c r="AB1059" i="1" s="1"/>
  <c r="U285" i="1"/>
  <c r="T285" i="1"/>
  <c r="S285" i="1"/>
  <c r="V285" i="1" s="1"/>
  <c r="R285" i="1"/>
  <c r="Q285" i="1"/>
  <c r="AC285" i="1" s="1"/>
  <c r="L285" i="1"/>
  <c r="I285" i="1"/>
  <c r="AF284" i="1"/>
  <c r="AE284" i="1"/>
  <c r="AG284" i="1" s="1"/>
  <c r="AB284" i="1"/>
  <c r="AD284" i="1" s="1"/>
  <c r="AA284" i="1"/>
  <c r="Z284" i="1"/>
  <c r="AA866" i="1" s="1"/>
  <c r="Y284" i="1"/>
  <c r="X284" i="1"/>
  <c r="W284" i="1"/>
  <c r="Y866" i="1" s="1"/>
  <c r="AB866" i="1" s="1"/>
  <c r="U284" i="1"/>
  <c r="T284" i="1"/>
  <c r="S284" i="1"/>
  <c r="V284" i="1" s="1"/>
  <c r="R284" i="1"/>
  <c r="Q284" i="1"/>
  <c r="AC284" i="1" s="1"/>
  <c r="L284" i="1"/>
  <c r="I284" i="1"/>
  <c r="AG283" i="1"/>
  <c r="AF283" i="1"/>
  <c r="AE283" i="1"/>
  <c r="AA283" i="1"/>
  <c r="Z283" i="1"/>
  <c r="AA496" i="1" s="1"/>
  <c r="Y283" i="1"/>
  <c r="AB283" i="1" s="1"/>
  <c r="X283" i="1"/>
  <c r="W283" i="1"/>
  <c r="Y496" i="1" s="1"/>
  <c r="AB496" i="1" s="1"/>
  <c r="U283" i="1"/>
  <c r="T283" i="1"/>
  <c r="S283" i="1"/>
  <c r="V283" i="1" s="1"/>
  <c r="R283" i="1"/>
  <c r="Q283" i="1"/>
  <c r="L283" i="1"/>
  <c r="I283" i="1"/>
  <c r="AG282" i="1"/>
  <c r="AF282" i="1"/>
  <c r="AE282" i="1"/>
  <c r="AB282" i="1"/>
  <c r="AA282" i="1"/>
  <c r="Z282" i="1"/>
  <c r="Y282" i="1"/>
  <c r="X282" i="1"/>
  <c r="W282" i="1"/>
  <c r="U282" i="1"/>
  <c r="T282" i="1"/>
  <c r="S282" i="1"/>
  <c r="V282" i="1" s="1"/>
  <c r="R282" i="1"/>
  <c r="Q282" i="1"/>
  <c r="L282" i="1"/>
  <c r="I282" i="1"/>
  <c r="AF281" i="1"/>
  <c r="AG281" i="1" s="1"/>
  <c r="AE281" i="1"/>
  <c r="AB281" i="1"/>
  <c r="AA281" i="1"/>
  <c r="Y281" i="1"/>
  <c r="X281" i="1"/>
  <c r="W281" i="1"/>
  <c r="U281" i="1"/>
  <c r="T281" i="1"/>
  <c r="S281" i="1"/>
  <c r="V281" i="1" s="1"/>
  <c r="R281" i="1"/>
  <c r="Q281" i="1"/>
  <c r="L281" i="1"/>
  <c r="I281" i="1"/>
  <c r="AG280" i="1"/>
  <c r="AF280" i="1"/>
  <c r="AE280" i="1"/>
  <c r="AD280" i="1"/>
  <c r="AB280" i="1"/>
  <c r="AC280" i="1" s="1"/>
  <c r="AA280" i="1"/>
  <c r="Y280" i="1"/>
  <c r="X280" i="1"/>
  <c r="W280" i="1"/>
  <c r="Y950" i="1" s="1"/>
  <c r="AB950" i="1" s="1"/>
  <c r="U280" i="1"/>
  <c r="T280" i="1"/>
  <c r="V280" i="1" s="1"/>
  <c r="S280" i="1"/>
  <c r="R280" i="1"/>
  <c r="Q280" i="1"/>
  <c r="L280" i="1"/>
  <c r="I280" i="1"/>
  <c r="AG279" i="1"/>
  <c r="AF279" i="1"/>
  <c r="AE279" i="1"/>
  <c r="AA279" i="1"/>
  <c r="Y279" i="1"/>
  <c r="AB279" i="1" s="1"/>
  <c r="AC279" i="1" s="1"/>
  <c r="X279" i="1"/>
  <c r="W279" i="1"/>
  <c r="Y1050" i="1" s="1"/>
  <c r="AB1050" i="1" s="1"/>
  <c r="V279" i="1"/>
  <c r="U279" i="1"/>
  <c r="T279" i="1"/>
  <c r="S279" i="1"/>
  <c r="R279" i="1"/>
  <c r="Q279" i="1"/>
  <c r="L279" i="1"/>
  <c r="I279" i="1"/>
  <c r="AF278" i="1"/>
  <c r="AG278" i="1" s="1"/>
  <c r="AE278" i="1"/>
  <c r="AA278" i="1"/>
  <c r="Y278" i="1"/>
  <c r="AB278" i="1" s="1"/>
  <c r="X278" i="1"/>
  <c r="W278" i="1"/>
  <c r="Y518" i="1" s="1"/>
  <c r="AB518" i="1" s="1"/>
  <c r="U278" i="1"/>
  <c r="T278" i="1"/>
  <c r="V278" i="1" s="1"/>
  <c r="S278" i="1"/>
  <c r="R278" i="1"/>
  <c r="Q278" i="1"/>
  <c r="L278" i="1"/>
  <c r="I278" i="1"/>
  <c r="AF277" i="1"/>
  <c r="AE277" i="1"/>
  <c r="AA277" i="1"/>
  <c r="Y277" i="1"/>
  <c r="AB277" i="1" s="1"/>
  <c r="X277" i="1"/>
  <c r="W277" i="1"/>
  <c r="Y1147" i="1" s="1"/>
  <c r="AB1147" i="1" s="1"/>
  <c r="U277" i="1"/>
  <c r="T277" i="1"/>
  <c r="S277" i="1"/>
  <c r="V277" i="1" s="1"/>
  <c r="R277" i="1"/>
  <c r="Q277" i="1"/>
  <c r="L277" i="1"/>
  <c r="I277" i="1"/>
  <c r="AF276" i="1"/>
  <c r="AE276" i="1"/>
  <c r="AG276" i="1" s="1"/>
  <c r="X276" i="1"/>
  <c r="W276" i="1"/>
  <c r="Y888" i="1" s="1"/>
  <c r="AB888" i="1" s="1"/>
  <c r="V276" i="1"/>
  <c r="U276" i="1"/>
  <c r="T276" i="1"/>
  <c r="S276" i="1"/>
  <c r="R276" i="1"/>
  <c r="Q276" i="1"/>
  <c r="L276" i="1"/>
  <c r="I276" i="1"/>
  <c r="AF275" i="1"/>
  <c r="AE275" i="1"/>
  <c r="AG275" i="1" s="1"/>
  <c r="AA275" i="1"/>
  <c r="Z275" i="1"/>
  <c r="AA705" i="1" s="1"/>
  <c r="Y275" i="1"/>
  <c r="AB275" i="1" s="1"/>
  <c r="X275" i="1"/>
  <c r="W275" i="1"/>
  <c r="Y705" i="1" s="1"/>
  <c r="AB705" i="1" s="1"/>
  <c r="V275" i="1"/>
  <c r="U275" i="1"/>
  <c r="T275" i="1"/>
  <c r="S275" i="1"/>
  <c r="R275" i="1"/>
  <c r="Q275" i="1"/>
  <c r="L275" i="1"/>
  <c r="I275" i="1"/>
  <c r="AG274" i="1"/>
  <c r="AF274" i="1"/>
  <c r="AE274" i="1"/>
  <c r="X274" i="1"/>
  <c r="Z274" i="1" s="1"/>
  <c r="AA1038" i="1" s="1"/>
  <c r="W274" i="1"/>
  <c r="Y1038" i="1" s="1"/>
  <c r="AB1038" i="1" s="1"/>
  <c r="U274" i="1"/>
  <c r="V274" i="1" s="1"/>
  <c r="T274" i="1"/>
  <c r="S274" i="1"/>
  <c r="R274" i="1"/>
  <c r="Q274" i="1"/>
  <c r="L274" i="1"/>
  <c r="I274" i="1"/>
  <c r="AF273" i="1"/>
  <c r="AE273" i="1"/>
  <c r="AG273" i="1" s="1"/>
  <c r="AB273" i="1"/>
  <c r="AC273" i="1" s="1"/>
  <c r="AA273" i="1"/>
  <c r="Y273" i="1"/>
  <c r="X273" i="1"/>
  <c r="W273" i="1"/>
  <c r="Y990" i="1" s="1"/>
  <c r="AB990" i="1" s="1"/>
  <c r="U273" i="1"/>
  <c r="T273" i="1"/>
  <c r="S273" i="1"/>
  <c r="V273" i="1" s="1"/>
  <c r="R273" i="1"/>
  <c r="Q273" i="1"/>
  <c r="L273" i="1"/>
  <c r="I273" i="1"/>
  <c r="AF272" i="1"/>
  <c r="AE272" i="1"/>
  <c r="AG272" i="1" s="1"/>
  <c r="AB272" i="1"/>
  <c r="AD272" i="1" s="1"/>
  <c r="AA272" i="1"/>
  <c r="Z272" i="1"/>
  <c r="AA695" i="1" s="1"/>
  <c r="Y272" i="1"/>
  <c r="X272" i="1"/>
  <c r="W272" i="1"/>
  <c r="Y695" i="1" s="1"/>
  <c r="AB695" i="1" s="1"/>
  <c r="U272" i="1"/>
  <c r="T272" i="1"/>
  <c r="S272" i="1"/>
  <c r="V272" i="1" s="1"/>
  <c r="R272" i="1"/>
  <c r="Q272" i="1"/>
  <c r="AC272" i="1" s="1"/>
  <c r="L272" i="1"/>
  <c r="I272" i="1"/>
  <c r="AG271" i="1"/>
  <c r="AF271" i="1"/>
  <c r="AE271" i="1"/>
  <c r="Z271" i="1"/>
  <c r="AA355" i="1" s="1"/>
  <c r="X271" i="1"/>
  <c r="W271" i="1"/>
  <c r="Y355" i="1" s="1"/>
  <c r="AB355" i="1" s="1"/>
  <c r="U271" i="1"/>
  <c r="T271" i="1"/>
  <c r="S271" i="1"/>
  <c r="V271" i="1" s="1"/>
  <c r="R271" i="1"/>
  <c r="Q271" i="1"/>
  <c r="L271" i="1"/>
  <c r="I271" i="1"/>
  <c r="AG270" i="1"/>
  <c r="AF270" i="1"/>
  <c r="AE270" i="1"/>
  <c r="Z270" i="1"/>
  <c r="AA880" i="1" s="1"/>
  <c r="X270" i="1"/>
  <c r="W270" i="1"/>
  <c r="Y880" i="1" s="1"/>
  <c r="AB880" i="1" s="1"/>
  <c r="U270" i="1"/>
  <c r="T270" i="1"/>
  <c r="S270" i="1"/>
  <c r="R270" i="1"/>
  <c r="Q270" i="1"/>
  <c r="L270" i="1"/>
  <c r="I270" i="1"/>
  <c r="AF269" i="1"/>
  <c r="AG269" i="1" s="1"/>
  <c r="AE269" i="1"/>
  <c r="AB269" i="1"/>
  <c r="AA269" i="1"/>
  <c r="Y269" i="1"/>
  <c r="X269" i="1"/>
  <c r="W269" i="1"/>
  <c r="U269" i="1"/>
  <c r="T269" i="1"/>
  <c r="S269" i="1"/>
  <c r="V269" i="1" s="1"/>
  <c r="R269" i="1"/>
  <c r="Q269" i="1"/>
  <c r="L269" i="1"/>
  <c r="I269" i="1"/>
  <c r="AG268" i="1"/>
  <c r="AF268" i="1"/>
  <c r="AE268" i="1"/>
  <c r="AD268" i="1"/>
  <c r="AB268" i="1"/>
  <c r="AC268" i="1" s="1"/>
  <c r="AA268" i="1"/>
  <c r="Y268" i="1"/>
  <c r="X268" i="1"/>
  <c r="W268" i="1"/>
  <c r="U268" i="1"/>
  <c r="T268" i="1"/>
  <c r="V268" i="1" s="1"/>
  <c r="S268" i="1"/>
  <c r="R268" i="1"/>
  <c r="Q268" i="1"/>
  <c r="L268" i="1"/>
  <c r="I268" i="1"/>
  <c r="AG267" i="1"/>
  <c r="AF267" i="1"/>
  <c r="AE267" i="1"/>
  <c r="AD267" i="1"/>
  <c r="AA267" i="1"/>
  <c r="Y267" i="1"/>
  <c r="AB267" i="1" s="1"/>
  <c r="AC267" i="1" s="1"/>
  <c r="X267" i="1"/>
  <c r="W267" i="1"/>
  <c r="Y668" i="1" s="1"/>
  <c r="AB668" i="1" s="1"/>
  <c r="V267" i="1"/>
  <c r="U267" i="1"/>
  <c r="T267" i="1"/>
  <c r="S267" i="1"/>
  <c r="R267" i="1"/>
  <c r="Q267" i="1"/>
  <c r="L267" i="1"/>
  <c r="I267" i="1"/>
  <c r="AF266" i="1"/>
  <c r="AG266" i="1" s="1"/>
  <c r="AE266" i="1"/>
  <c r="AA266" i="1"/>
  <c r="Y266" i="1"/>
  <c r="AB266" i="1" s="1"/>
  <c r="X266" i="1"/>
  <c r="W266" i="1"/>
  <c r="Y1178" i="1" s="1"/>
  <c r="AB1178" i="1" s="1"/>
  <c r="U266" i="1"/>
  <c r="T266" i="1"/>
  <c r="V266" i="1" s="1"/>
  <c r="S266" i="1"/>
  <c r="R266" i="1"/>
  <c r="Q266" i="1"/>
  <c r="L266" i="1"/>
  <c r="I266" i="1"/>
  <c r="AF265" i="1"/>
  <c r="AE265" i="1"/>
  <c r="AG265" i="1" s="1"/>
  <c r="AA265" i="1"/>
  <c r="Y265" i="1"/>
  <c r="AB265" i="1" s="1"/>
  <c r="X265" i="1"/>
  <c r="W265" i="1"/>
  <c r="Y1024" i="1" s="1"/>
  <c r="AB1024" i="1" s="1"/>
  <c r="U265" i="1"/>
  <c r="T265" i="1"/>
  <c r="S265" i="1"/>
  <c r="V265" i="1" s="1"/>
  <c r="R265" i="1"/>
  <c r="Q265" i="1"/>
  <c r="L265" i="1"/>
  <c r="I265" i="1"/>
  <c r="AF264" i="1"/>
  <c r="AE264" i="1"/>
  <c r="AG264" i="1" s="1"/>
  <c r="AA264" i="1"/>
  <c r="Y264" i="1"/>
  <c r="AB264" i="1" s="1"/>
  <c r="X264" i="1"/>
  <c r="W264" i="1"/>
  <c r="Z264" i="1" s="1"/>
  <c r="AA66" i="1" s="1"/>
  <c r="V264" i="1"/>
  <c r="U264" i="1"/>
  <c r="T264" i="1"/>
  <c r="S264" i="1"/>
  <c r="R264" i="1"/>
  <c r="Q264" i="1"/>
  <c r="L264" i="1"/>
  <c r="I264" i="1"/>
  <c r="AF263" i="1"/>
  <c r="AE263" i="1"/>
  <c r="AG263" i="1" s="1"/>
  <c r="AA263" i="1"/>
  <c r="Z263" i="1"/>
  <c r="AA535" i="1" s="1"/>
  <c r="Y263" i="1"/>
  <c r="AB263" i="1" s="1"/>
  <c r="AC263" i="1" s="1"/>
  <c r="X263" i="1"/>
  <c r="W263" i="1"/>
  <c r="Y535" i="1" s="1"/>
  <c r="AB535" i="1" s="1"/>
  <c r="V263" i="1"/>
  <c r="U263" i="1"/>
  <c r="T263" i="1"/>
  <c r="S263" i="1"/>
  <c r="R263" i="1"/>
  <c r="Q263" i="1"/>
  <c r="L263" i="1"/>
  <c r="I263" i="1"/>
  <c r="AG262" i="1"/>
  <c r="AF262" i="1"/>
  <c r="AE262" i="1"/>
  <c r="X262" i="1"/>
  <c r="Z262" i="1" s="1"/>
  <c r="AA1116" i="1" s="1"/>
  <c r="W262" i="1"/>
  <c r="Y1116" i="1" s="1"/>
  <c r="AB1116" i="1" s="1"/>
  <c r="U262" i="1"/>
  <c r="V262" i="1" s="1"/>
  <c r="T262" i="1"/>
  <c r="S262" i="1"/>
  <c r="R262" i="1"/>
  <c r="Q262" i="1"/>
  <c r="L262" i="1"/>
  <c r="I262" i="1"/>
  <c r="AF261" i="1"/>
  <c r="AE261" i="1"/>
  <c r="AG261" i="1" s="1"/>
  <c r="X261" i="1"/>
  <c r="W261" i="1"/>
  <c r="Y803" i="1" s="1"/>
  <c r="AB803" i="1" s="1"/>
  <c r="U261" i="1"/>
  <c r="T261" i="1"/>
  <c r="S261" i="1"/>
  <c r="V261" i="1" s="1"/>
  <c r="R261" i="1"/>
  <c r="Q261" i="1"/>
  <c r="L261" i="1"/>
  <c r="I261" i="1"/>
  <c r="AF260" i="1"/>
  <c r="AE260" i="1"/>
  <c r="AG260" i="1" s="1"/>
  <c r="AB260" i="1"/>
  <c r="AD260" i="1" s="1"/>
  <c r="AA260" i="1"/>
  <c r="Z260" i="1"/>
  <c r="AA892" i="1" s="1"/>
  <c r="Y260" i="1"/>
  <c r="X260" i="1"/>
  <c r="W260" i="1"/>
  <c r="Y892" i="1" s="1"/>
  <c r="AB892" i="1" s="1"/>
  <c r="U260" i="1"/>
  <c r="T260" i="1"/>
  <c r="S260" i="1"/>
  <c r="V260" i="1" s="1"/>
  <c r="R260" i="1"/>
  <c r="Q260" i="1"/>
  <c r="AC260" i="1" s="1"/>
  <c r="L260" i="1"/>
  <c r="I260" i="1"/>
  <c r="AG259" i="1"/>
  <c r="AF259" i="1"/>
  <c r="AE259" i="1"/>
  <c r="Z259" i="1"/>
  <c r="AA1212" i="1" s="1"/>
  <c r="X259" i="1"/>
  <c r="W259" i="1"/>
  <c r="Y1212" i="1" s="1"/>
  <c r="AB1212" i="1" s="1"/>
  <c r="U259" i="1"/>
  <c r="T259" i="1"/>
  <c r="S259" i="1"/>
  <c r="V259" i="1" s="1"/>
  <c r="R259" i="1"/>
  <c r="Q259" i="1"/>
  <c r="L259" i="1"/>
  <c r="I259" i="1"/>
  <c r="AG258" i="1"/>
  <c r="AF258" i="1"/>
  <c r="AE258" i="1"/>
  <c r="AB258" i="1"/>
  <c r="AA258" i="1"/>
  <c r="Z258" i="1"/>
  <c r="AA501" i="1" s="1"/>
  <c r="Y258" i="1"/>
  <c r="X258" i="1"/>
  <c r="W258" i="1"/>
  <c r="Y501" i="1" s="1"/>
  <c r="AB501" i="1" s="1"/>
  <c r="U258" i="1"/>
  <c r="T258" i="1"/>
  <c r="S258" i="1"/>
  <c r="V258" i="1" s="1"/>
  <c r="R258" i="1"/>
  <c r="Q258" i="1"/>
  <c r="L258" i="1"/>
  <c r="I258" i="1"/>
  <c r="AF257" i="1"/>
  <c r="AG257" i="1" s="1"/>
  <c r="AE257" i="1"/>
  <c r="AB257" i="1"/>
  <c r="AA257" i="1"/>
  <c r="Y257" i="1"/>
  <c r="X257" i="1"/>
  <c r="W257" i="1"/>
  <c r="U257" i="1"/>
  <c r="T257" i="1"/>
  <c r="S257" i="1"/>
  <c r="V257" i="1" s="1"/>
  <c r="R257" i="1"/>
  <c r="Q257" i="1"/>
  <c r="L257" i="1"/>
  <c r="I257" i="1"/>
  <c r="AG256" i="1"/>
  <c r="AF256" i="1"/>
  <c r="AE256" i="1"/>
  <c r="AD256" i="1"/>
  <c r="AB256" i="1"/>
  <c r="AC256" i="1" s="1"/>
  <c r="AA256" i="1"/>
  <c r="Y256" i="1"/>
  <c r="X256" i="1"/>
  <c r="W256" i="1"/>
  <c r="Z256" i="1" s="1"/>
  <c r="U256" i="1"/>
  <c r="T256" i="1"/>
  <c r="V256" i="1" s="1"/>
  <c r="S256" i="1"/>
  <c r="R256" i="1"/>
  <c r="Q256" i="1"/>
  <c r="L256" i="1"/>
  <c r="I256" i="1"/>
  <c r="AG255" i="1"/>
  <c r="AF255" i="1"/>
  <c r="AE255" i="1"/>
  <c r="X255" i="1"/>
  <c r="W255" i="1"/>
  <c r="Z255" i="1" s="1"/>
  <c r="V255" i="1"/>
  <c r="U255" i="1"/>
  <c r="T255" i="1"/>
  <c r="S255" i="1"/>
  <c r="R255" i="1"/>
  <c r="Q255" i="1"/>
  <c r="I255" i="1"/>
  <c r="AF254" i="1"/>
  <c r="AE254" i="1"/>
  <c r="AG254" i="1" s="1"/>
  <c r="X254" i="1"/>
  <c r="W254" i="1"/>
  <c r="U254" i="1"/>
  <c r="T254" i="1"/>
  <c r="S254" i="1"/>
  <c r="V254" i="1" s="1"/>
  <c r="R254" i="1"/>
  <c r="Q254" i="1"/>
  <c r="L254" i="1"/>
  <c r="I254" i="1"/>
  <c r="AF253" i="1"/>
  <c r="AE253" i="1"/>
  <c r="AG253" i="1" s="1"/>
  <c r="AB253" i="1"/>
  <c r="Z253" i="1"/>
  <c r="AA466" i="1" s="1"/>
  <c r="Y253" i="1"/>
  <c r="X253" i="1"/>
  <c r="W253" i="1"/>
  <c r="Y466" i="1" s="1"/>
  <c r="AB466" i="1" s="1"/>
  <c r="U253" i="1"/>
  <c r="T253" i="1"/>
  <c r="S253" i="1"/>
  <c r="V253" i="1" s="1"/>
  <c r="R253" i="1"/>
  <c r="Q253" i="1"/>
  <c r="AC253" i="1" s="1"/>
  <c r="L253" i="1"/>
  <c r="I253" i="1"/>
  <c r="AG252" i="1"/>
  <c r="AF252" i="1"/>
  <c r="AE252" i="1"/>
  <c r="AA252" i="1"/>
  <c r="Z252" i="1"/>
  <c r="AA271" i="1" s="1"/>
  <c r="Y252" i="1"/>
  <c r="AB252" i="1" s="1"/>
  <c r="X252" i="1"/>
  <c r="W252" i="1"/>
  <c r="Y271" i="1" s="1"/>
  <c r="AB271" i="1" s="1"/>
  <c r="U252" i="1"/>
  <c r="T252" i="1"/>
  <c r="S252" i="1"/>
  <c r="V252" i="1" s="1"/>
  <c r="R252" i="1"/>
  <c r="Q252" i="1"/>
  <c r="L252" i="1"/>
  <c r="I252" i="1"/>
  <c r="AG251" i="1"/>
  <c r="AF251" i="1"/>
  <c r="AE251" i="1"/>
  <c r="AB251" i="1"/>
  <c r="Z251" i="1"/>
  <c r="AA703" i="1" s="1"/>
  <c r="X251" i="1"/>
  <c r="W251" i="1"/>
  <c r="Y703" i="1" s="1"/>
  <c r="AB703" i="1" s="1"/>
  <c r="U251" i="1"/>
  <c r="T251" i="1"/>
  <c r="S251" i="1"/>
  <c r="R251" i="1"/>
  <c r="Q251" i="1"/>
  <c r="L251" i="1"/>
  <c r="I251" i="1"/>
  <c r="AG250" i="1"/>
  <c r="AF250" i="1"/>
  <c r="AE250" i="1"/>
  <c r="AB250" i="1"/>
  <c r="AA250" i="1"/>
  <c r="Y250" i="1"/>
  <c r="X250" i="1"/>
  <c r="W250" i="1"/>
  <c r="U250" i="1"/>
  <c r="T250" i="1"/>
  <c r="S250" i="1"/>
  <c r="V250" i="1" s="1"/>
  <c r="R250" i="1"/>
  <c r="Q250" i="1"/>
  <c r="L250" i="1"/>
  <c r="I250" i="1"/>
  <c r="AG249" i="1"/>
  <c r="AF249" i="1"/>
  <c r="AE249" i="1"/>
  <c r="AD249" i="1"/>
  <c r="AB249" i="1"/>
  <c r="AC249" i="1" s="1"/>
  <c r="AA249" i="1"/>
  <c r="Y249" i="1"/>
  <c r="X249" i="1"/>
  <c r="W249" i="1"/>
  <c r="U249" i="1"/>
  <c r="T249" i="1"/>
  <c r="V249" i="1" s="1"/>
  <c r="S249" i="1"/>
  <c r="R249" i="1"/>
  <c r="Q249" i="1"/>
  <c r="L249" i="1"/>
  <c r="I249" i="1"/>
  <c r="AG248" i="1"/>
  <c r="AF248" i="1"/>
  <c r="AE248" i="1"/>
  <c r="AD248" i="1"/>
  <c r="AA248" i="1"/>
  <c r="Y248" i="1"/>
  <c r="AB248" i="1" s="1"/>
  <c r="AC248" i="1" s="1"/>
  <c r="X248" i="1"/>
  <c r="W248" i="1"/>
  <c r="Y768" i="1" s="1"/>
  <c r="AB768" i="1" s="1"/>
  <c r="V248" i="1"/>
  <c r="U248" i="1"/>
  <c r="T248" i="1"/>
  <c r="S248" i="1"/>
  <c r="R248" i="1"/>
  <c r="Q248" i="1"/>
  <c r="L248" i="1"/>
  <c r="I248" i="1"/>
  <c r="AF247" i="1"/>
  <c r="AG247" i="1" s="1"/>
  <c r="AE247" i="1"/>
  <c r="AA247" i="1"/>
  <c r="Y247" i="1"/>
  <c r="AB247" i="1" s="1"/>
  <c r="X247" i="1"/>
  <c r="W247" i="1"/>
  <c r="Z247" i="1" s="1"/>
  <c r="U247" i="1"/>
  <c r="T247" i="1"/>
  <c r="V247" i="1" s="1"/>
  <c r="S247" i="1"/>
  <c r="R247" i="1"/>
  <c r="Q247" i="1"/>
  <c r="L247" i="1"/>
  <c r="I247" i="1"/>
  <c r="AF246" i="1"/>
  <c r="AE246" i="1"/>
  <c r="AG246" i="1" s="1"/>
  <c r="AA246" i="1"/>
  <c r="Y246" i="1"/>
  <c r="AB246" i="1" s="1"/>
  <c r="X246" i="1"/>
  <c r="W246" i="1"/>
  <c r="Y962" i="1" s="1"/>
  <c r="AB962" i="1" s="1"/>
  <c r="U246" i="1"/>
  <c r="T246" i="1"/>
  <c r="S246" i="1"/>
  <c r="V246" i="1" s="1"/>
  <c r="R246" i="1"/>
  <c r="Q246" i="1"/>
  <c r="L246" i="1"/>
  <c r="I246" i="1"/>
  <c r="AF245" i="1"/>
  <c r="AE245" i="1"/>
  <c r="AG245" i="1" s="1"/>
  <c r="AA245" i="1"/>
  <c r="Y245" i="1"/>
  <c r="AB245" i="1" s="1"/>
  <c r="X245" i="1"/>
  <c r="Z245" i="1" s="1"/>
  <c r="AA965" i="1" s="1"/>
  <c r="W245" i="1"/>
  <c r="Y965" i="1" s="1"/>
  <c r="AB965" i="1" s="1"/>
  <c r="V245" i="1"/>
  <c r="U245" i="1"/>
  <c r="T245" i="1"/>
  <c r="S245" i="1"/>
  <c r="R245" i="1"/>
  <c r="Q245" i="1"/>
  <c r="L245" i="1"/>
  <c r="I245" i="1"/>
  <c r="AF244" i="1"/>
  <c r="AE244" i="1"/>
  <c r="AG244" i="1" s="1"/>
  <c r="AC244" i="1"/>
  <c r="AA244" i="1"/>
  <c r="Z244" i="1"/>
  <c r="AA783" i="1" s="1"/>
  <c r="Y244" i="1"/>
  <c r="AB244" i="1" s="1"/>
  <c r="X244" i="1"/>
  <c r="W244" i="1"/>
  <c r="Y783" i="1" s="1"/>
  <c r="AB783" i="1" s="1"/>
  <c r="V244" i="1"/>
  <c r="U244" i="1"/>
  <c r="T244" i="1"/>
  <c r="S244" i="1"/>
  <c r="R244" i="1"/>
  <c r="Q244" i="1"/>
  <c r="L244" i="1"/>
  <c r="I244" i="1"/>
  <c r="AG243" i="1"/>
  <c r="AF243" i="1"/>
  <c r="AE243" i="1"/>
  <c r="AC243" i="1"/>
  <c r="AA243" i="1"/>
  <c r="Y243" i="1"/>
  <c r="AB243" i="1" s="1"/>
  <c r="X243" i="1"/>
  <c r="Z243" i="1" s="1"/>
  <c r="AA205" i="1" s="1"/>
  <c r="W243" i="1"/>
  <c r="U243" i="1"/>
  <c r="V243" i="1" s="1"/>
  <c r="T243" i="1"/>
  <c r="S243" i="1"/>
  <c r="R243" i="1"/>
  <c r="Q243" i="1"/>
  <c r="L243" i="1"/>
  <c r="I243" i="1"/>
  <c r="AF242" i="1"/>
  <c r="AE242" i="1"/>
  <c r="AG242" i="1" s="1"/>
  <c r="AB242" i="1"/>
  <c r="AC242" i="1" s="1"/>
  <c r="AA242" i="1"/>
  <c r="Y242" i="1"/>
  <c r="X242" i="1"/>
  <c r="W242" i="1"/>
  <c r="Y323" i="1" s="1"/>
  <c r="AB323" i="1" s="1"/>
  <c r="U242" i="1"/>
  <c r="T242" i="1"/>
  <c r="S242" i="1"/>
  <c r="V242" i="1" s="1"/>
  <c r="R242" i="1"/>
  <c r="Q242" i="1"/>
  <c r="L242" i="1"/>
  <c r="I242" i="1"/>
  <c r="AF241" i="1"/>
  <c r="AE241" i="1"/>
  <c r="AG241" i="1" s="1"/>
  <c r="AB241" i="1"/>
  <c r="AA241" i="1"/>
  <c r="Z241" i="1"/>
  <c r="AA921" i="1" s="1"/>
  <c r="Y241" i="1"/>
  <c r="X241" i="1"/>
  <c r="W241" i="1"/>
  <c r="Y921" i="1" s="1"/>
  <c r="AB921" i="1" s="1"/>
  <c r="U241" i="1"/>
  <c r="T241" i="1"/>
  <c r="S241" i="1"/>
  <c r="V241" i="1" s="1"/>
  <c r="R241" i="1"/>
  <c r="Q241" i="1"/>
  <c r="AC241" i="1" s="1"/>
  <c r="L241" i="1"/>
  <c r="I241" i="1"/>
  <c r="AG240" i="1"/>
  <c r="AF240" i="1"/>
  <c r="AE240" i="1"/>
  <c r="AA240" i="1"/>
  <c r="Z240" i="1"/>
  <c r="AA509" i="1" s="1"/>
  <c r="Y240" i="1"/>
  <c r="AB240" i="1" s="1"/>
  <c r="X240" i="1"/>
  <c r="W240" i="1"/>
  <c r="Y509" i="1" s="1"/>
  <c r="AB509" i="1" s="1"/>
  <c r="U240" i="1"/>
  <c r="T240" i="1"/>
  <c r="S240" i="1"/>
  <c r="V240" i="1" s="1"/>
  <c r="R240" i="1"/>
  <c r="Q240" i="1"/>
  <c r="L240" i="1"/>
  <c r="I240" i="1"/>
  <c r="AG239" i="1"/>
  <c r="AF239" i="1"/>
  <c r="AE239" i="1"/>
  <c r="AB239" i="1"/>
  <c r="AA239" i="1"/>
  <c r="Z239" i="1"/>
  <c r="AA1094" i="1" s="1"/>
  <c r="Y239" i="1"/>
  <c r="X239" i="1"/>
  <c r="W239" i="1"/>
  <c r="Y1094" i="1" s="1"/>
  <c r="AB1094" i="1" s="1"/>
  <c r="U239" i="1"/>
  <c r="T239" i="1"/>
  <c r="S239" i="1"/>
  <c r="V239" i="1" s="1"/>
  <c r="R239" i="1"/>
  <c r="Q239" i="1"/>
  <c r="L239" i="1"/>
  <c r="I239" i="1"/>
  <c r="AF238" i="1"/>
  <c r="AG238" i="1" s="1"/>
  <c r="AE238" i="1"/>
  <c r="AB238" i="1"/>
  <c r="AA238" i="1"/>
  <c r="Y238" i="1"/>
  <c r="X238" i="1"/>
  <c r="W238" i="1"/>
  <c r="U238" i="1"/>
  <c r="T238" i="1"/>
  <c r="S238" i="1"/>
  <c r="V238" i="1" s="1"/>
  <c r="R238" i="1"/>
  <c r="Q238" i="1"/>
  <c r="L238" i="1"/>
  <c r="I238" i="1"/>
  <c r="AG237" i="1"/>
  <c r="AF237" i="1"/>
  <c r="AE237" i="1"/>
  <c r="AD237" i="1"/>
  <c r="AB237" i="1"/>
  <c r="AC237" i="1" s="1"/>
  <c r="AA237" i="1"/>
  <c r="Y237" i="1"/>
  <c r="X237" i="1"/>
  <c r="W237" i="1"/>
  <c r="Z237" i="1" s="1"/>
  <c r="U237" i="1"/>
  <c r="T237" i="1"/>
  <c r="V237" i="1" s="1"/>
  <c r="S237" i="1"/>
  <c r="R237" i="1"/>
  <c r="Q237" i="1"/>
  <c r="L237" i="1"/>
  <c r="I237" i="1"/>
  <c r="AG236" i="1"/>
  <c r="AF236" i="1"/>
  <c r="AE236" i="1"/>
  <c r="X236" i="1"/>
  <c r="W236" i="1"/>
  <c r="Z236" i="1" s="1"/>
  <c r="V236" i="1"/>
  <c r="U236" i="1"/>
  <c r="T236" i="1"/>
  <c r="S236" i="1"/>
  <c r="R236" i="1"/>
  <c r="Q236" i="1"/>
  <c r="I236" i="1"/>
  <c r="AF235" i="1"/>
  <c r="AE235" i="1"/>
  <c r="AG235" i="1" s="1"/>
  <c r="AB235" i="1"/>
  <c r="AA235" i="1"/>
  <c r="Y235" i="1"/>
  <c r="X235" i="1"/>
  <c r="W235" i="1"/>
  <c r="U235" i="1"/>
  <c r="T235" i="1"/>
  <c r="S235" i="1"/>
  <c r="V235" i="1" s="1"/>
  <c r="R235" i="1"/>
  <c r="Q235" i="1"/>
  <c r="AC235" i="1" s="1"/>
  <c r="L235" i="1"/>
  <c r="I235" i="1"/>
  <c r="AF234" i="1"/>
  <c r="AE234" i="1"/>
  <c r="AG234" i="1" s="1"/>
  <c r="AB234" i="1"/>
  <c r="AA234" i="1"/>
  <c r="Z234" i="1"/>
  <c r="AA726" i="1" s="1"/>
  <c r="Y234" i="1"/>
  <c r="X234" i="1"/>
  <c r="W234" i="1"/>
  <c r="Y726" i="1" s="1"/>
  <c r="AB726" i="1" s="1"/>
  <c r="U234" i="1"/>
  <c r="T234" i="1"/>
  <c r="S234" i="1"/>
  <c r="V234" i="1" s="1"/>
  <c r="R234" i="1"/>
  <c r="Q234" i="1"/>
  <c r="L234" i="1"/>
  <c r="I234" i="1"/>
  <c r="AG233" i="1"/>
  <c r="AF233" i="1"/>
  <c r="AE233" i="1"/>
  <c r="AA233" i="1"/>
  <c r="Z233" i="1"/>
  <c r="AA1243" i="1" s="1"/>
  <c r="Y233" i="1"/>
  <c r="AB233" i="1" s="1"/>
  <c r="X233" i="1"/>
  <c r="W233" i="1"/>
  <c r="Y1243" i="1" s="1"/>
  <c r="AB1243" i="1" s="1"/>
  <c r="U233" i="1"/>
  <c r="T233" i="1"/>
  <c r="S233" i="1"/>
  <c r="V233" i="1" s="1"/>
  <c r="R233" i="1"/>
  <c r="Q233" i="1"/>
  <c r="L233" i="1"/>
  <c r="I233" i="1"/>
  <c r="AG232" i="1"/>
  <c r="AF232" i="1"/>
  <c r="AE232" i="1"/>
  <c r="AB232" i="1"/>
  <c r="AA232" i="1"/>
  <c r="Z232" i="1"/>
  <c r="AA901" i="1" s="1"/>
  <c r="Y232" i="1"/>
  <c r="X232" i="1"/>
  <c r="W232" i="1"/>
  <c r="Y901" i="1" s="1"/>
  <c r="AB901" i="1" s="1"/>
  <c r="U232" i="1"/>
  <c r="T232" i="1"/>
  <c r="S232" i="1"/>
  <c r="V232" i="1" s="1"/>
  <c r="R232" i="1"/>
  <c r="Q232" i="1"/>
  <c r="L232" i="1"/>
  <c r="I232" i="1"/>
  <c r="AG231" i="1"/>
  <c r="AF231" i="1"/>
  <c r="AE231" i="1"/>
  <c r="AB231" i="1"/>
  <c r="AA231" i="1"/>
  <c r="Y231" i="1"/>
  <c r="X231" i="1"/>
  <c r="W231" i="1"/>
  <c r="U231" i="1"/>
  <c r="T231" i="1"/>
  <c r="S231" i="1"/>
  <c r="V231" i="1" s="1"/>
  <c r="R231" i="1"/>
  <c r="Q231" i="1"/>
  <c r="L231" i="1"/>
  <c r="I231" i="1"/>
  <c r="AF230" i="1"/>
  <c r="AG230" i="1" s="1"/>
  <c r="AE230" i="1"/>
  <c r="AD230" i="1"/>
  <c r="AB230" i="1"/>
  <c r="AC230" i="1" s="1"/>
  <c r="AA230" i="1"/>
  <c r="Y230" i="1"/>
  <c r="X230" i="1"/>
  <c r="W230" i="1"/>
  <c r="U230" i="1"/>
  <c r="T230" i="1"/>
  <c r="V230" i="1" s="1"/>
  <c r="S230" i="1"/>
  <c r="R230" i="1"/>
  <c r="Q230" i="1"/>
  <c r="L230" i="1"/>
  <c r="I230" i="1"/>
  <c r="AG229" i="1"/>
  <c r="AF229" i="1"/>
  <c r="AE229" i="1"/>
  <c r="AA229" i="1"/>
  <c r="Y229" i="1"/>
  <c r="AB229" i="1" s="1"/>
  <c r="AC229" i="1" s="1"/>
  <c r="X229" i="1"/>
  <c r="W229" i="1"/>
  <c r="Y1020" i="1" s="1"/>
  <c r="AB1020" i="1" s="1"/>
  <c r="V229" i="1"/>
  <c r="U229" i="1"/>
  <c r="T229" i="1"/>
  <c r="S229" i="1"/>
  <c r="R229" i="1"/>
  <c r="Q229" i="1"/>
  <c r="L229" i="1"/>
  <c r="I229" i="1"/>
  <c r="AF228" i="1"/>
  <c r="AG228" i="1" s="1"/>
  <c r="AE228" i="1"/>
  <c r="AA228" i="1"/>
  <c r="Y228" i="1"/>
  <c r="AB228" i="1" s="1"/>
  <c r="X228" i="1"/>
  <c r="W228" i="1"/>
  <c r="Y1021" i="1" s="1"/>
  <c r="AB1021" i="1" s="1"/>
  <c r="U228" i="1"/>
  <c r="T228" i="1"/>
  <c r="V228" i="1" s="1"/>
  <c r="S228" i="1"/>
  <c r="R228" i="1"/>
  <c r="Q228" i="1"/>
  <c r="L228" i="1"/>
  <c r="I228" i="1"/>
  <c r="AF227" i="1"/>
  <c r="AE227" i="1"/>
  <c r="X227" i="1"/>
  <c r="W227" i="1"/>
  <c r="Y674" i="1" s="1"/>
  <c r="AB674" i="1" s="1"/>
  <c r="U227" i="1"/>
  <c r="T227" i="1"/>
  <c r="S227" i="1"/>
  <c r="R227" i="1"/>
  <c r="Q227" i="1"/>
  <c r="L227" i="1"/>
  <c r="I227" i="1"/>
  <c r="AF226" i="1"/>
  <c r="AE226" i="1"/>
  <c r="AG226" i="1" s="1"/>
  <c r="AA226" i="1"/>
  <c r="Y226" i="1"/>
  <c r="AB226" i="1" s="1"/>
  <c r="X226" i="1"/>
  <c r="Z226" i="1" s="1"/>
  <c r="AA812" i="1" s="1"/>
  <c r="W226" i="1"/>
  <c r="Y812" i="1" s="1"/>
  <c r="AB812" i="1" s="1"/>
  <c r="V226" i="1"/>
  <c r="U226" i="1"/>
  <c r="T226" i="1"/>
  <c r="S226" i="1"/>
  <c r="R226" i="1"/>
  <c r="Q226" i="1"/>
  <c r="L226" i="1"/>
  <c r="I226" i="1"/>
  <c r="AF225" i="1"/>
  <c r="AE225" i="1"/>
  <c r="AG225" i="1" s="1"/>
  <c r="Z225" i="1"/>
  <c r="Y225" i="1"/>
  <c r="AB225" i="1" s="1"/>
  <c r="X225" i="1"/>
  <c r="W225" i="1"/>
  <c r="V225" i="1"/>
  <c r="U225" i="1"/>
  <c r="T225" i="1"/>
  <c r="S225" i="1"/>
  <c r="R225" i="1"/>
  <c r="Q225" i="1"/>
  <c r="L225" i="1"/>
  <c r="I225" i="1"/>
  <c r="AG224" i="1"/>
  <c r="AF224" i="1"/>
  <c r="AE224" i="1"/>
  <c r="AC224" i="1"/>
  <c r="AA224" i="1"/>
  <c r="Y224" i="1"/>
  <c r="AB224" i="1" s="1"/>
  <c r="X224" i="1"/>
  <c r="Z224" i="1" s="1"/>
  <c r="AA972" i="1" s="1"/>
  <c r="W224" i="1"/>
  <c r="Y972" i="1" s="1"/>
  <c r="AB972" i="1" s="1"/>
  <c r="V224" i="1"/>
  <c r="U224" i="1"/>
  <c r="T224" i="1"/>
  <c r="S224" i="1"/>
  <c r="R224" i="1"/>
  <c r="Q224" i="1"/>
  <c r="L224" i="1"/>
  <c r="I224" i="1"/>
  <c r="AF223" i="1"/>
  <c r="AE223" i="1"/>
  <c r="AG223" i="1" s="1"/>
  <c r="AB223" i="1"/>
  <c r="AA223" i="1"/>
  <c r="Y223" i="1"/>
  <c r="X223" i="1"/>
  <c r="Z223" i="1" s="1"/>
  <c r="AA971" i="1" s="1"/>
  <c r="W223" i="1"/>
  <c r="Y971" i="1" s="1"/>
  <c r="AB971" i="1" s="1"/>
  <c r="U223" i="1"/>
  <c r="T223" i="1"/>
  <c r="S223" i="1"/>
  <c r="V223" i="1" s="1"/>
  <c r="R223" i="1"/>
  <c r="Q223" i="1"/>
  <c r="AC223" i="1" s="1"/>
  <c r="L223" i="1"/>
  <c r="I223" i="1"/>
  <c r="AF222" i="1"/>
  <c r="AE222" i="1"/>
  <c r="AG222" i="1" s="1"/>
  <c r="Z222" i="1"/>
  <c r="AA1093" i="1" s="1"/>
  <c r="X222" i="1"/>
  <c r="W222" i="1"/>
  <c r="Y1093" i="1" s="1"/>
  <c r="AB1093" i="1" s="1"/>
  <c r="U222" i="1"/>
  <c r="T222" i="1"/>
  <c r="S222" i="1"/>
  <c r="V222" i="1" s="1"/>
  <c r="R222" i="1"/>
  <c r="Q222" i="1"/>
  <c r="L222" i="1"/>
  <c r="I222" i="1"/>
  <c r="AG221" i="1"/>
  <c r="AF221" i="1"/>
  <c r="AE221" i="1"/>
  <c r="AB221" i="1"/>
  <c r="AC221" i="1" s="1"/>
  <c r="AD221" i="1" s="1"/>
  <c r="AA221" i="1"/>
  <c r="Z221" i="1"/>
  <c r="AA424" i="1" s="1"/>
  <c r="Y221" i="1"/>
  <c r="X221" i="1"/>
  <c r="W221" i="1"/>
  <c r="Y424" i="1" s="1"/>
  <c r="AB424" i="1" s="1"/>
  <c r="U221" i="1"/>
  <c r="T221" i="1"/>
  <c r="S221" i="1"/>
  <c r="R221" i="1"/>
  <c r="Q221" i="1"/>
  <c r="L221" i="1"/>
  <c r="I221" i="1"/>
  <c r="AG220" i="1"/>
  <c r="AF220" i="1"/>
  <c r="AE220" i="1"/>
  <c r="AB220" i="1"/>
  <c r="AA220" i="1"/>
  <c r="Z220" i="1"/>
  <c r="AA699" i="1" s="1"/>
  <c r="Y220" i="1"/>
  <c r="X220" i="1"/>
  <c r="W220" i="1"/>
  <c r="Y699" i="1" s="1"/>
  <c r="AB699" i="1" s="1"/>
  <c r="U220" i="1"/>
  <c r="T220" i="1"/>
  <c r="S220" i="1"/>
  <c r="R220" i="1"/>
  <c r="Q220" i="1"/>
  <c r="L220" i="1"/>
  <c r="I220" i="1"/>
  <c r="AG219" i="1"/>
  <c r="AF219" i="1"/>
  <c r="AE219" i="1"/>
  <c r="X219" i="1"/>
  <c r="W219" i="1"/>
  <c r="U219" i="1"/>
  <c r="T219" i="1"/>
  <c r="S219" i="1"/>
  <c r="V219" i="1" s="1"/>
  <c r="R219" i="1"/>
  <c r="Q219" i="1"/>
  <c r="L219" i="1"/>
  <c r="I219" i="1"/>
  <c r="AF218" i="1"/>
  <c r="AG218" i="1" s="1"/>
  <c r="AE218" i="1"/>
  <c r="AB218" i="1"/>
  <c r="Y218" i="1"/>
  <c r="X218" i="1"/>
  <c r="W218" i="1"/>
  <c r="U218" i="1"/>
  <c r="T218" i="1"/>
  <c r="V218" i="1" s="1"/>
  <c r="S218" i="1"/>
  <c r="R218" i="1"/>
  <c r="Q218" i="1"/>
  <c r="L218" i="1"/>
  <c r="I218" i="1"/>
  <c r="AF217" i="1"/>
  <c r="AG217" i="1" s="1"/>
  <c r="AE217" i="1"/>
  <c r="Y217" i="1"/>
  <c r="AB217" i="1" s="1"/>
  <c r="X217" i="1"/>
  <c r="W217" i="1"/>
  <c r="Y1079" i="1" s="1"/>
  <c r="AB1079" i="1" s="1"/>
  <c r="V217" i="1"/>
  <c r="U217" i="1"/>
  <c r="T217" i="1"/>
  <c r="S217" i="1"/>
  <c r="R217" i="1"/>
  <c r="Q217" i="1"/>
  <c r="L217" i="1"/>
  <c r="I217" i="1"/>
  <c r="AF216" i="1"/>
  <c r="AG216" i="1" s="1"/>
  <c r="AE216" i="1"/>
  <c r="Y216" i="1"/>
  <c r="AB216" i="1" s="1"/>
  <c r="X216" i="1"/>
  <c r="W216" i="1"/>
  <c r="Y362" i="1" s="1"/>
  <c r="AB362" i="1" s="1"/>
  <c r="U216" i="1"/>
  <c r="T216" i="1"/>
  <c r="V216" i="1" s="1"/>
  <c r="S216" i="1"/>
  <c r="R216" i="1"/>
  <c r="Q216" i="1"/>
  <c r="L216" i="1"/>
  <c r="I216" i="1"/>
  <c r="AF215" i="1"/>
  <c r="AE215" i="1"/>
  <c r="AA215" i="1"/>
  <c r="Y215" i="1"/>
  <c r="AB215" i="1" s="1"/>
  <c r="X215" i="1"/>
  <c r="W215" i="1"/>
  <c r="Y864" i="1" s="1"/>
  <c r="AB864" i="1" s="1"/>
  <c r="U215" i="1"/>
  <c r="T215" i="1"/>
  <c r="V215" i="1" s="1"/>
  <c r="S215" i="1"/>
  <c r="R215" i="1"/>
  <c r="Q215" i="1"/>
  <c r="L215" i="1"/>
  <c r="I215" i="1"/>
  <c r="AF214" i="1"/>
  <c r="AE214" i="1"/>
  <c r="AG214" i="1" s="1"/>
  <c r="AA214" i="1"/>
  <c r="Y214" i="1"/>
  <c r="AB214" i="1" s="1"/>
  <c r="X214" i="1"/>
  <c r="Z214" i="1" s="1"/>
  <c r="W214" i="1"/>
  <c r="V214" i="1"/>
  <c r="U214" i="1"/>
  <c r="T214" i="1"/>
  <c r="S214" i="1"/>
  <c r="R214" i="1"/>
  <c r="Q214" i="1"/>
  <c r="L214" i="1"/>
  <c r="I214" i="1"/>
  <c r="AF213" i="1"/>
  <c r="AE213" i="1"/>
  <c r="AG213" i="1" s="1"/>
  <c r="AA213" i="1"/>
  <c r="Z213" i="1"/>
  <c r="AA474" i="1" s="1"/>
  <c r="Y213" i="1"/>
  <c r="AB213" i="1" s="1"/>
  <c r="X213" i="1"/>
  <c r="W213" i="1"/>
  <c r="Y474" i="1" s="1"/>
  <c r="AB474" i="1" s="1"/>
  <c r="AC474" i="1" s="1"/>
  <c r="V213" i="1"/>
  <c r="U213" i="1"/>
  <c r="T213" i="1"/>
  <c r="S213" i="1"/>
  <c r="R213" i="1"/>
  <c r="Q213" i="1"/>
  <c r="L213" i="1"/>
  <c r="I213" i="1"/>
  <c r="AG212" i="1"/>
  <c r="AF212" i="1"/>
  <c r="AE212" i="1"/>
  <c r="AC212" i="1"/>
  <c r="AB212" i="1"/>
  <c r="AD212" i="1" s="1"/>
  <c r="AA212" i="1"/>
  <c r="Y212" i="1"/>
  <c r="X212" i="1"/>
  <c r="Z212" i="1" s="1"/>
  <c r="AA1260" i="1" s="1"/>
  <c r="W212" i="1"/>
  <c r="Y1260" i="1" s="1"/>
  <c r="AB1260" i="1" s="1"/>
  <c r="V212" i="1"/>
  <c r="U212" i="1"/>
  <c r="T212" i="1"/>
  <c r="S212" i="1"/>
  <c r="R212" i="1"/>
  <c r="Q212" i="1"/>
  <c r="L212" i="1"/>
  <c r="I212" i="1"/>
  <c r="AF211" i="1"/>
  <c r="AE211" i="1"/>
  <c r="AG211" i="1" s="1"/>
  <c r="X211" i="1"/>
  <c r="Z211" i="1" s="1"/>
  <c r="AA363" i="1" s="1"/>
  <c r="W211" i="1"/>
  <c r="Y363" i="1" s="1"/>
  <c r="AB363" i="1" s="1"/>
  <c r="U211" i="1"/>
  <c r="T211" i="1"/>
  <c r="S211" i="1"/>
  <c r="V211" i="1" s="1"/>
  <c r="R211" i="1"/>
  <c r="Q211" i="1"/>
  <c r="L211" i="1"/>
  <c r="I211" i="1"/>
  <c r="AF210" i="1"/>
  <c r="AE210" i="1"/>
  <c r="AG210" i="1" s="1"/>
  <c r="AB210" i="1"/>
  <c r="AA210" i="1"/>
  <c r="Z210" i="1"/>
  <c r="AA730" i="1" s="1"/>
  <c r="Y210" i="1"/>
  <c r="X210" i="1"/>
  <c r="W210" i="1"/>
  <c r="Y730" i="1" s="1"/>
  <c r="AB730" i="1" s="1"/>
  <c r="U210" i="1"/>
  <c r="T210" i="1"/>
  <c r="S210" i="1"/>
  <c r="V210" i="1" s="1"/>
  <c r="R210" i="1"/>
  <c r="Q210" i="1"/>
  <c r="AC210" i="1" s="1"/>
  <c r="L210" i="1"/>
  <c r="I210" i="1"/>
  <c r="AG209" i="1"/>
  <c r="AF209" i="1"/>
  <c r="AE209" i="1"/>
  <c r="AB209" i="1"/>
  <c r="AC209" i="1" s="1"/>
  <c r="AD209" i="1" s="1"/>
  <c r="AA209" i="1"/>
  <c r="Z209" i="1"/>
  <c r="AA966" i="1" s="1"/>
  <c r="Y209" i="1"/>
  <c r="X209" i="1"/>
  <c r="W209" i="1"/>
  <c r="Y966" i="1" s="1"/>
  <c r="AB966" i="1" s="1"/>
  <c r="U209" i="1"/>
  <c r="T209" i="1"/>
  <c r="S209" i="1"/>
  <c r="R209" i="1"/>
  <c r="Q209" i="1"/>
  <c r="L209" i="1"/>
  <c r="I209" i="1"/>
  <c r="AG208" i="1"/>
  <c r="AF208" i="1"/>
  <c r="AE208" i="1"/>
  <c r="AB208" i="1"/>
  <c r="AA208" i="1"/>
  <c r="Z208" i="1"/>
  <c r="AA500" i="1" s="1"/>
  <c r="Y208" i="1"/>
  <c r="X208" i="1"/>
  <c r="W208" i="1"/>
  <c r="Y500" i="1" s="1"/>
  <c r="AB500" i="1" s="1"/>
  <c r="U208" i="1"/>
  <c r="T208" i="1"/>
  <c r="S208" i="1"/>
  <c r="V208" i="1" s="1"/>
  <c r="R208" i="1"/>
  <c r="Q208" i="1"/>
  <c r="L208" i="1"/>
  <c r="I208" i="1"/>
  <c r="AG207" i="1"/>
  <c r="AF207" i="1"/>
  <c r="AE207" i="1"/>
  <c r="AB207" i="1"/>
  <c r="AA207" i="1"/>
  <c r="Y207" i="1"/>
  <c r="X207" i="1"/>
  <c r="W207" i="1"/>
  <c r="U207" i="1"/>
  <c r="T207" i="1"/>
  <c r="S207" i="1"/>
  <c r="V207" i="1" s="1"/>
  <c r="R207" i="1"/>
  <c r="Q207" i="1"/>
  <c r="L207" i="1"/>
  <c r="I207" i="1"/>
  <c r="AF206" i="1"/>
  <c r="AG206" i="1" s="1"/>
  <c r="AE206" i="1"/>
  <c r="AD206" i="1"/>
  <c r="AB206" i="1"/>
  <c r="AC206" i="1" s="1"/>
  <c r="AA206" i="1"/>
  <c r="Y206" i="1"/>
  <c r="X206" i="1"/>
  <c r="W206" i="1"/>
  <c r="U206" i="1"/>
  <c r="T206" i="1"/>
  <c r="V206" i="1" s="1"/>
  <c r="S206" i="1"/>
  <c r="R206" i="1"/>
  <c r="Q206" i="1"/>
  <c r="L206" i="1"/>
  <c r="I206" i="1"/>
  <c r="AF205" i="1"/>
  <c r="AG205" i="1" s="1"/>
  <c r="AE205" i="1"/>
  <c r="Y205" i="1"/>
  <c r="AB205" i="1" s="1"/>
  <c r="X205" i="1"/>
  <c r="W205" i="1"/>
  <c r="Y1122" i="1" s="1"/>
  <c r="AB1122" i="1" s="1"/>
  <c r="V205" i="1"/>
  <c r="U205" i="1"/>
  <c r="T205" i="1"/>
  <c r="S205" i="1"/>
  <c r="R205" i="1"/>
  <c r="Q205" i="1"/>
  <c r="L205" i="1"/>
  <c r="I205" i="1"/>
  <c r="AF204" i="1"/>
  <c r="AG204" i="1" s="1"/>
  <c r="AE204" i="1"/>
  <c r="AA204" i="1"/>
  <c r="Y204" i="1"/>
  <c r="AB204" i="1" s="1"/>
  <c r="X204" i="1"/>
  <c r="W204" i="1"/>
  <c r="Y658" i="1" s="1"/>
  <c r="AB658" i="1" s="1"/>
  <c r="U204" i="1"/>
  <c r="T204" i="1"/>
  <c r="V204" i="1" s="1"/>
  <c r="S204" i="1"/>
  <c r="R204" i="1"/>
  <c r="Q204" i="1"/>
  <c r="L204" i="1"/>
  <c r="I204" i="1"/>
  <c r="AF203" i="1"/>
  <c r="AE203" i="1"/>
  <c r="AG203" i="1" s="1"/>
  <c r="AA203" i="1"/>
  <c r="Y203" i="1"/>
  <c r="AB203" i="1" s="1"/>
  <c r="X203" i="1"/>
  <c r="W203" i="1"/>
  <c r="Y576" i="1" s="1"/>
  <c r="AB576" i="1" s="1"/>
  <c r="U203" i="1"/>
  <c r="T203" i="1"/>
  <c r="V203" i="1" s="1"/>
  <c r="S203" i="1"/>
  <c r="R203" i="1"/>
  <c r="Q203" i="1"/>
  <c r="L203" i="1"/>
  <c r="I203" i="1"/>
  <c r="AF202" i="1"/>
  <c r="AE202" i="1"/>
  <c r="AG202" i="1" s="1"/>
  <c r="AA202" i="1"/>
  <c r="Y202" i="1"/>
  <c r="AB202" i="1" s="1"/>
  <c r="X202" i="1"/>
  <c r="Z202" i="1" s="1"/>
  <c r="AA428" i="1" s="1"/>
  <c r="W202" i="1"/>
  <c r="Y428" i="1" s="1"/>
  <c r="AB428" i="1" s="1"/>
  <c r="V202" i="1"/>
  <c r="U202" i="1"/>
  <c r="T202" i="1"/>
  <c r="S202" i="1"/>
  <c r="R202" i="1"/>
  <c r="Q202" i="1"/>
  <c r="L202" i="1"/>
  <c r="I202" i="1"/>
  <c r="AF201" i="1"/>
  <c r="AE201" i="1"/>
  <c r="AG201" i="1" s="1"/>
  <c r="AC201" i="1"/>
  <c r="AA201" i="1"/>
  <c r="Z201" i="1"/>
  <c r="AA1033" i="1" s="1"/>
  <c r="Y201" i="1"/>
  <c r="AB201" i="1" s="1"/>
  <c r="X201" i="1"/>
  <c r="W201" i="1"/>
  <c r="Y1033" i="1" s="1"/>
  <c r="AB1033" i="1" s="1"/>
  <c r="V201" i="1"/>
  <c r="U201" i="1"/>
  <c r="T201" i="1"/>
  <c r="S201" i="1"/>
  <c r="R201" i="1"/>
  <c r="Q201" i="1"/>
  <c r="L201" i="1"/>
  <c r="I201" i="1"/>
  <c r="AG200" i="1"/>
  <c r="AF200" i="1"/>
  <c r="AE200" i="1"/>
  <c r="AC200" i="1"/>
  <c r="AB200" i="1"/>
  <c r="AD200" i="1" s="1"/>
  <c r="AA200" i="1"/>
  <c r="Y200" i="1"/>
  <c r="X200" i="1"/>
  <c r="Z200" i="1" s="1"/>
  <c r="W200" i="1"/>
  <c r="V200" i="1"/>
  <c r="U200" i="1"/>
  <c r="T200" i="1"/>
  <c r="S200" i="1"/>
  <c r="R200" i="1"/>
  <c r="Q200" i="1"/>
  <c r="L200" i="1"/>
  <c r="I200" i="1"/>
  <c r="AF199" i="1"/>
  <c r="AE199" i="1"/>
  <c r="AG199" i="1" s="1"/>
  <c r="AB199" i="1"/>
  <c r="AA199" i="1"/>
  <c r="Y199" i="1"/>
  <c r="X199" i="1"/>
  <c r="Z199" i="1" s="1"/>
  <c r="AA1066" i="1" s="1"/>
  <c r="W199" i="1"/>
  <c r="Y1066" i="1" s="1"/>
  <c r="AB1066" i="1" s="1"/>
  <c r="U199" i="1"/>
  <c r="T199" i="1"/>
  <c r="S199" i="1"/>
  <c r="V199" i="1" s="1"/>
  <c r="R199" i="1"/>
  <c r="Q199" i="1"/>
  <c r="AC199" i="1" s="1"/>
  <c r="L199" i="1"/>
  <c r="I199" i="1"/>
  <c r="AF198" i="1"/>
  <c r="AE198" i="1"/>
  <c r="AG198" i="1" s="1"/>
  <c r="AB198" i="1"/>
  <c r="AD198" i="1" s="1"/>
  <c r="AA198" i="1"/>
  <c r="Z198" i="1"/>
  <c r="AA1119" i="1" s="1"/>
  <c r="Y198" i="1"/>
  <c r="X198" i="1"/>
  <c r="W198" i="1"/>
  <c r="Y1119" i="1" s="1"/>
  <c r="AB1119" i="1" s="1"/>
  <c r="U198" i="1"/>
  <c r="T198" i="1"/>
  <c r="S198" i="1"/>
  <c r="V198" i="1" s="1"/>
  <c r="R198" i="1"/>
  <c r="Q198" i="1"/>
  <c r="AC198" i="1" s="1"/>
  <c r="L198" i="1"/>
  <c r="I198" i="1"/>
  <c r="AG197" i="1"/>
  <c r="AF197" i="1"/>
  <c r="AE197" i="1"/>
  <c r="AB197" i="1"/>
  <c r="AC197" i="1" s="1"/>
  <c r="AD197" i="1" s="1"/>
  <c r="AA197" i="1"/>
  <c r="Z197" i="1"/>
  <c r="AA1142" i="1" s="1"/>
  <c r="Y197" i="1"/>
  <c r="X197" i="1"/>
  <c r="W197" i="1"/>
  <c r="Y1142" i="1" s="1"/>
  <c r="AB1142" i="1" s="1"/>
  <c r="U197" i="1"/>
  <c r="T197" i="1"/>
  <c r="S197" i="1"/>
  <c r="V197" i="1" s="1"/>
  <c r="R197" i="1"/>
  <c r="Q197" i="1"/>
  <c r="L197" i="1"/>
  <c r="I197" i="1"/>
  <c r="AG196" i="1"/>
  <c r="AF196" i="1"/>
  <c r="AE196" i="1"/>
  <c r="AB196" i="1"/>
  <c r="AA196" i="1"/>
  <c r="Z196" i="1"/>
  <c r="AA1101" i="1" s="1"/>
  <c r="Y196" i="1"/>
  <c r="X196" i="1"/>
  <c r="W196" i="1"/>
  <c r="Y1101" i="1" s="1"/>
  <c r="AB1101" i="1" s="1"/>
  <c r="U196" i="1"/>
  <c r="T196" i="1"/>
  <c r="S196" i="1"/>
  <c r="R196" i="1"/>
  <c r="Q196" i="1"/>
  <c r="L196" i="1"/>
  <c r="I196" i="1"/>
  <c r="AG195" i="1"/>
  <c r="AF195" i="1"/>
  <c r="AE195" i="1"/>
  <c r="AB195" i="1"/>
  <c r="AA195" i="1"/>
  <c r="Y195" i="1"/>
  <c r="X195" i="1"/>
  <c r="W195" i="1"/>
  <c r="U195" i="1"/>
  <c r="T195" i="1"/>
  <c r="S195" i="1"/>
  <c r="V195" i="1" s="1"/>
  <c r="R195" i="1"/>
  <c r="Q195" i="1"/>
  <c r="L195" i="1"/>
  <c r="I195" i="1"/>
  <c r="AF194" i="1"/>
  <c r="AG194" i="1" s="1"/>
  <c r="AE194" i="1"/>
  <c r="AD194" i="1"/>
  <c r="AB194" i="1"/>
  <c r="AC194" i="1" s="1"/>
  <c r="AA194" i="1"/>
  <c r="Y194" i="1"/>
  <c r="X194" i="1"/>
  <c r="W194" i="1"/>
  <c r="U194" i="1"/>
  <c r="T194" i="1"/>
  <c r="V194" i="1" s="1"/>
  <c r="S194" i="1"/>
  <c r="R194" i="1"/>
  <c r="Q194" i="1"/>
  <c r="L194" i="1"/>
  <c r="I194" i="1"/>
  <c r="AF193" i="1"/>
  <c r="AG193" i="1" s="1"/>
  <c r="AE193" i="1"/>
  <c r="X193" i="1"/>
  <c r="W193" i="1"/>
  <c r="Y261" i="1" s="1"/>
  <c r="AB261" i="1" s="1"/>
  <c r="V193" i="1"/>
  <c r="U193" i="1"/>
  <c r="T193" i="1"/>
  <c r="S193" i="1"/>
  <c r="R193" i="1"/>
  <c r="Q193" i="1"/>
  <c r="L193" i="1"/>
  <c r="I193" i="1"/>
  <c r="AF192" i="1"/>
  <c r="AG192" i="1" s="1"/>
  <c r="AE192" i="1"/>
  <c r="Y192" i="1"/>
  <c r="AB192" i="1" s="1"/>
  <c r="X192" i="1"/>
  <c r="W192" i="1"/>
  <c r="Y879" i="1" s="1"/>
  <c r="AB879" i="1" s="1"/>
  <c r="U192" i="1"/>
  <c r="T192" i="1"/>
  <c r="V192" i="1" s="1"/>
  <c r="S192" i="1"/>
  <c r="R192" i="1"/>
  <c r="Q192" i="1"/>
  <c r="L192" i="1"/>
  <c r="I192" i="1"/>
  <c r="AF191" i="1"/>
  <c r="AE191" i="1"/>
  <c r="AG191" i="1" s="1"/>
  <c r="AA191" i="1"/>
  <c r="Y191" i="1"/>
  <c r="AB191" i="1" s="1"/>
  <c r="X191" i="1"/>
  <c r="W191" i="1"/>
  <c r="Z191" i="1" s="1"/>
  <c r="U191" i="1"/>
  <c r="T191" i="1"/>
  <c r="V191" i="1" s="1"/>
  <c r="S191" i="1"/>
  <c r="R191" i="1"/>
  <c r="Q191" i="1"/>
  <c r="L191" i="1"/>
  <c r="I191" i="1"/>
  <c r="AF190" i="1"/>
  <c r="AE190" i="1"/>
  <c r="AG190" i="1" s="1"/>
  <c r="X190" i="1"/>
  <c r="Z190" i="1" s="1"/>
  <c r="AA72" i="1" s="1"/>
  <c r="W190" i="1"/>
  <c r="V190" i="1"/>
  <c r="U190" i="1"/>
  <c r="T190" i="1"/>
  <c r="S190" i="1"/>
  <c r="R190" i="1"/>
  <c r="Q190" i="1"/>
  <c r="L190" i="1"/>
  <c r="I190" i="1"/>
  <c r="AF189" i="1"/>
  <c r="AE189" i="1"/>
  <c r="AG189" i="1" s="1"/>
  <c r="AC189" i="1"/>
  <c r="AA189" i="1"/>
  <c r="Z189" i="1"/>
  <c r="Y189" i="1"/>
  <c r="AB189" i="1" s="1"/>
  <c r="X189" i="1"/>
  <c r="W189" i="1"/>
  <c r="V189" i="1"/>
  <c r="U189" i="1"/>
  <c r="T189" i="1"/>
  <c r="S189" i="1"/>
  <c r="R189" i="1"/>
  <c r="Q189" i="1"/>
  <c r="L189" i="1"/>
  <c r="I189" i="1"/>
  <c r="AG188" i="1"/>
  <c r="AF188" i="1"/>
  <c r="AE188" i="1"/>
  <c r="AB188" i="1"/>
  <c r="AA188" i="1"/>
  <c r="Y188" i="1"/>
  <c r="X188" i="1"/>
  <c r="Z188" i="1" s="1"/>
  <c r="W188" i="1"/>
  <c r="U188" i="1"/>
  <c r="V188" i="1" s="1"/>
  <c r="T188" i="1"/>
  <c r="S188" i="1"/>
  <c r="R188" i="1"/>
  <c r="Q188" i="1"/>
  <c r="AC188" i="1" s="1"/>
  <c r="L188" i="1"/>
  <c r="I188" i="1"/>
  <c r="AF187" i="1"/>
  <c r="AE187" i="1"/>
  <c r="AG187" i="1" s="1"/>
  <c r="X187" i="1"/>
  <c r="Z187" i="1" s="1"/>
  <c r="AA1060" i="1" s="1"/>
  <c r="W187" i="1"/>
  <c r="Y1060" i="1" s="1"/>
  <c r="AB1060" i="1" s="1"/>
  <c r="U187" i="1"/>
  <c r="T187" i="1"/>
  <c r="S187" i="1"/>
  <c r="V187" i="1" s="1"/>
  <c r="R187" i="1"/>
  <c r="Q187" i="1"/>
  <c r="I187" i="1"/>
  <c r="AF186" i="1"/>
  <c r="AG186" i="1" s="1"/>
  <c r="AE186" i="1"/>
  <c r="AD186" i="1"/>
  <c r="AA186" i="1"/>
  <c r="Y186" i="1"/>
  <c r="AB186" i="1" s="1"/>
  <c r="AC186" i="1" s="1"/>
  <c r="X186" i="1"/>
  <c r="W186" i="1"/>
  <c r="Z186" i="1" s="1"/>
  <c r="V186" i="1"/>
  <c r="U186" i="1"/>
  <c r="T186" i="1"/>
  <c r="S186" i="1"/>
  <c r="R186" i="1"/>
  <c r="Q186" i="1"/>
  <c r="L186" i="1"/>
  <c r="I186" i="1"/>
  <c r="AF185" i="1"/>
  <c r="AG185" i="1" s="1"/>
  <c r="AE185" i="1"/>
  <c r="AA185" i="1"/>
  <c r="Y185" i="1"/>
  <c r="AB185" i="1" s="1"/>
  <c r="X185" i="1"/>
  <c r="W185" i="1"/>
  <c r="Y1214" i="1" s="1"/>
  <c r="AB1214" i="1" s="1"/>
  <c r="U185" i="1"/>
  <c r="T185" i="1"/>
  <c r="V185" i="1" s="1"/>
  <c r="S185" i="1"/>
  <c r="R185" i="1"/>
  <c r="Q185" i="1"/>
  <c r="L185" i="1"/>
  <c r="I185" i="1"/>
  <c r="AF184" i="1"/>
  <c r="AE184" i="1"/>
  <c r="AG184" i="1" s="1"/>
  <c r="AA184" i="1"/>
  <c r="Y184" i="1"/>
  <c r="AB184" i="1" s="1"/>
  <c r="X184" i="1"/>
  <c r="W184" i="1"/>
  <c r="Y211" i="1" s="1"/>
  <c r="AB211" i="1" s="1"/>
  <c r="U184" i="1"/>
  <c r="T184" i="1"/>
  <c r="V184" i="1" s="1"/>
  <c r="S184" i="1"/>
  <c r="R184" i="1"/>
  <c r="Q184" i="1"/>
  <c r="L184" i="1"/>
  <c r="I184" i="1"/>
  <c r="AF183" i="1"/>
  <c r="AE183" i="1"/>
  <c r="AG183" i="1" s="1"/>
  <c r="AA183" i="1"/>
  <c r="Y183" i="1"/>
  <c r="AB183" i="1" s="1"/>
  <c r="X183" i="1"/>
  <c r="Z183" i="1" s="1"/>
  <c r="AA993" i="1" s="1"/>
  <c r="W183" i="1"/>
  <c r="Y993" i="1" s="1"/>
  <c r="AB993" i="1" s="1"/>
  <c r="V183" i="1"/>
  <c r="U183" i="1"/>
  <c r="T183" i="1"/>
  <c r="S183" i="1"/>
  <c r="R183" i="1"/>
  <c r="Q183" i="1"/>
  <c r="L183" i="1"/>
  <c r="I183" i="1"/>
  <c r="AF182" i="1"/>
  <c r="AE182" i="1"/>
  <c r="AG182" i="1" s="1"/>
  <c r="AA182" i="1"/>
  <c r="Z182" i="1"/>
  <c r="Y182" i="1"/>
  <c r="AB182" i="1" s="1"/>
  <c r="AC182" i="1" s="1"/>
  <c r="X182" i="1"/>
  <c r="W182" i="1"/>
  <c r="V182" i="1"/>
  <c r="U182" i="1"/>
  <c r="T182" i="1"/>
  <c r="S182" i="1"/>
  <c r="R182" i="1"/>
  <c r="Q182" i="1"/>
  <c r="L182" i="1"/>
  <c r="I182" i="1"/>
  <c r="AG181" i="1"/>
  <c r="AF181" i="1"/>
  <c r="AE181" i="1"/>
  <c r="AB181" i="1"/>
  <c r="AA181" i="1"/>
  <c r="Y181" i="1"/>
  <c r="X181" i="1"/>
  <c r="Z181" i="1" s="1"/>
  <c r="W181" i="1"/>
  <c r="U181" i="1"/>
  <c r="V181" i="1" s="1"/>
  <c r="T181" i="1"/>
  <c r="S181" i="1"/>
  <c r="R181" i="1"/>
  <c r="Q181" i="1"/>
  <c r="AC181" i="1" s="1"/>
  <c r="L181" i="1"/>
  <c r="I181" i="1"/>
  <c r="AF180" i="1"/>
  <c r="AE180" i="1"/>
  <c r="AG180" i="1" s="1"/>
  <c r="AB180" i="1"/>
  <c r="AA180" i="1"/>
  <c r="Y180" i="1"/>
  <c r="X180" i="1"/>
  <c r="Z180" i="1" s="1"/>
  <c r="AA881" i="1" s="1"/>
  <c r="W180" i="1"/>
  <c r="Y881" i="1" s="1"/>
  <c r="AB881" i="1" s="1"/>
  <c r="U180" i="1"/>
  <c r="T180" i="1"/>
  <c r="S180" i="1"/>
  <c r="V180" i="1" s="1"/>
  <c r="R180" i="1"/>
  <c r="Q180" i="1"/>
  <c r="L180" i="1"/>
  <c r="I180" i="1"/>
  <c r="AF179" i="1"/>
  <c r="AE179" i="1"/>
  <c r="AG179" i="1" s="1"/>
  <c r="AB179" i="1"/>
  <c r="AD179" i="1" s="1"/>
  <c r="Z179" i="1"/>
  <c r="AA951" i="1" s="1"/>
  <c r="Y179" i="1"/>
  <c r="X179" i="1"/>
  <c r="W179" i="1"/>
  <c r="Y951" i="1" s="1"/>
  <c r="AB951" i="1" s="1"/>
  <c r="U179" i="1"/>
  <c r="T179" i="1"/>
  <c r="S179" i="1"/>
  <c r="V179" i="1" s="1"/>
  <c r="R179" i="1"/>
  <c r="Q179" i="1"/>
  <c r="AC179" i="1" s="1"/>
  <c r="L179" i="1"/>
  <c r="I179" i="1"/>
  <c r="AG178" i="1"/>
  <c r="AF178" i="1"/>
  <c r="AE178" i="1"/>
  <c r="AB178" i="1"/>
  <c r="AC178" i="1" s="1"/>
  <c r="AD178" i="1" s="1"/>
  <c r="AA178" i="1"/>
  <c r="Z178" i="1"/>
  <c r="AA811" i="1" s="1"/>
  <c r="Y178" i="1"/>
  <c r="X178" i="1"/>
  <c r="W178" i="1"/>
  <c r="Y811" i="1" s="1"/>
  <c r="AB811" i="1" s="1"/>
  <c r="U178" i="1"/>
  <c r="T178" i="1"/>
  <c r="S178" i="1"/>
  <c r="R178" i="1"/>
  <c r="Q178" i="1"/>
  <c r="L178" i="1"/>
  <c r="I178" i="1"/>
  <c r="AG177" i="1"/>
  <c r="AF177" i="1"/>
  <c r="AE177" i="1"/>
  <c r="AA177" i="1"/>
  <c r="Z177" i="1"/>
  <c r="AA311" i="1" s="1"/>
  <c r="Y177" i="1"/>
  <c r="AB177" i="1" s="1"/>
  <c r="X177" i="1"/>
  <c r="W177" i="1"/>
  <c r="Y311" i="1" s="1"/>
  <c r="AB311" i="1" s="1"/>
  <c r="U177" i="1"/>
  <c r="T177" i="1"/>
  <c r="S177" i="1"/>
  <c r="V177" i="1" s="1"/>
  <c r="R177" i="1"/>
  <c r="Q177" i="1"/>
  <c r="L177" i="1"/>
  <c r="I177" i="1"/>
  <c r="AF176" i="1"/>
  <c r="AG176" i="1" s="1"/>
  <c r="AE176" i="1"/>
  <c r="AB176" i="1"/>
  <c r="AA176" i="1"/>
  <c r="Y176" i="1"/>
  <c r="X176" i="1"/>
  <c r="W176" i="1"/>
  <c r="U176" i="1"/>
  <c r="T176" i="1"/>
  <c r="S176" i="1"/>
  <c r="R176" i="1"/>
  <c r="Q176" i="1"/>
  <c r="L176" i="1"/>
  <c r="I176" i="1"/>
  <c r="AG175" i="1"/>
  <c r="AF175" i="1"/>
  <c r="AE175" i="1"/>
  <c r="AB175" i="1"/>
  <c r="AC175" i="1" s="1"/>
  <c r="AA175" i="1"/>
  <c r="Y175" i="1"/>
  <c r="X175" i="1"/>
  <c r="W175" i="1"/>
  <c r="U175" i="1"/>
  <c r="T175" i="1"/>
  <c r="V175" i="1" s="1"/>
  <c r="S175" i="1"/>
  <c r="R175" i="1"/>
  <c r="Q175" i="1"/>
  <c r="L175" i="1"/>
  <c r="I175" i="1"/>
  <c r="AF174" i="1"/>
  <c r="AG174" i="1" s="1"/>
  <c r="AE174" i="1"/>
  <c r="AD174" i="1"/>
  <c r="AA174" i="1"/>
  <c r="Y174" i="1"/>
  <c r="AB174" i="1" s="1"/>
  <c r="AC174" i="1" s="1"/>
  <c r="X174" i="1"/>
  <c r="W174" i="1"/>
  <c r="V174" i="1"/>
  <c r="U174" i="1"/>
  <c r="T174" i="1"/>
  <c r="S174" i="1"/>
  <c r="R174" i="1"/>
  <c r="Q174" i="1"/>
  <c r="L174" i="1"/>
  <c r="I174" i="1"/>
  <c r="AF173" i="1"/>
  <c r="AG173" i="1" s="1"/>
  <c r="AE173" i="1"/>
  <c r="AC173" i="1"/>
  <c r="AA173" i="1"/>
  <c r="Y173" i="1"/>
  <c r="AB173" i="1" s="1"/>
  <c r="AD173" i="1" s="1"/>
  <c r="X173" i="1"/>
  <c r="W173" i="1"/>
  <c r="Y1219" i="1" s="1"/>
  <c r="AB1219" i="1" s="1"/>
  <c r="U173" i="1"/>
  <c r="T173" i="1"/>
  <c r="V173" i="1" s="1"/>
  <c r="S173" i="1"/>
  <c r="R173" i="1"/>
  <c r="Q173" i="1"/>
  <c r="L173" i="1"/>
  <c r="I173" i="1"/>
  <c r="AF172" i="1"/>
  <c r="AE172" i="1"/>
  <c r="AG172" i="1" s="1"/>
  <c r="AA172" i="1"/>
  <c r="Y172" i="1"/>
  <c r="AB172" i="1" s="1"/>
  <c r="X172" i="1"/>
  <c r="W172" i="1"/>
  <c r="Z172" i="1" s="1"/>
  <c r="AA192" i="1" s="1"/>
  <c r="U172" i="1"/>
  <c r="T172" i="1"/>
  <c r="V172" i="1" s="1"/>
  <c r="S172" i="1"/>
  <c r="R172" i="1"/>
  <c r="Q172" i="1"/>
  <c r="L172" i="1"/>
  <c r="I172" i="1"/>
  <c r="AF171" i="1"/>
  <c r="AE171" i="1"/>
  <c r="X171" i="1"/>
  <c r="Z171" i="1" s="1"/>
  <c r="AA845" i="1" s="1"/>
  <c r="W171" i="1"/>
  <c r="Y845" i="1" s="1"/>
  <c r="AB845" i="1" s="1"/>
  <c r="V171" i="1"/>
  <c r="U171" i="1"/>
  <c r="T171" i="1"/>
  <c r="S171" i="1"/>
  <c r="R171" i="1"/>
  <c r="Q171" i="1"/>
  <c r="L171" i="1"/>
  <c r="I171" i="1"/>
  <c r="AF170" i="1"/>
  <c r="AE170" i="1"/>
  <c r="AG170" i="1" s="1"/>
  <c r="AA170" i="1"/>
  <c r="Z170" i="1"/>
  <c r="AA251" i="1" s="1"/>
  <c r="Y170" i="1"/>
  <c r="AB170" i="1" s="1"/>
  <c r="AC170" i="1" s="1"/>
  <c r="X170" i="1"/>
  <c r="W170" i="1"/>
  <c r="Y251" i="1" s="1"/>
  <c r="V170" i="1"/>
  <c r="U170" i="1"/>
  <c r="T170" i="1"/>
  <c r="S170" i="1"/>
  <c r="R170" i="1"/>
  <c r="Q170" i="1"/>
  <c r="L170" i="1"/>
  <c r="I170" i="1"/>
  <c r="AG169" i="1"/>
  <c r="AF169" i="1"/>
  <c r="AE169" i="1"/>
  <c r="AB169" i="1"/>
  <c r="AA169" i="1"/>
  <c r="Y169" i="1"/>
  <c r="X169" i="1"/>
  <c r="Z169" i="1" s="1"/>
  <c r="AA505" i="1" s="1"/>
  <c r="W169" i="1"/>
  <c r="Y505" i="1" s="1"/>
  <c r="AB505" i="1" s="1"/>
  <c r="V169" i="1"/>
  <c r="U169" i="1"/>
  <c r="T169" i="1"/>
  <c r="S169" i="1"/>
  <c r="R169" i="1"/>
  <c r="Q169" i="1"/>
  <c r="AC169" i="1" s="1"/>
  <c r="L169" i="1"/>
  <c r="I169" i="1"/>
  <c r="AF168" i="1"/>
  <c r="AE168" i="1"/>
  <c r="AG168" i="1" s="1"/>
  <c r="AC168" i="1"/>
  <c r="AB168" i="1"/>
  <c r="AA168" i="1"/>
  <c r="Y168" i="1"/>
  <c r="X168" i="1"/>
  <c r="Z168" i="1" s="1"/>
  <c r="AA681" i="1" s="1"/>
  <c r="W168" i="1"/>
  <c r="Y681" i="1" s="1"/>
  <c r="AB681" i="1" s="1"/>
  <c r="U168" i="1"/>
  <c r="T168" i="1"/>
  <c r="S168" i="1"/>
  <c r="V168" i="1" s="1"/>
  <c r="R168" i="1"/>
  <c r="Q168" i="1"/>
  <c r="L168" i="1"/>
  <c r="I168" i="1"/>
  <c r="AF167" i="1"/>
  <c r="AE167" i="1"/>
  <c r="AG167" i="1" s="1"/>
  <c r="AB167" i="1"/>
  <c r="AA167" i="1"/>
  <c r="Z167" i="1"/>
  <c r="AA1019" i="1" s="1"/>
  <c r="Y167" i="1"/>
  <c r="X167" i="1"/>
  <c r="W167" i="1"/>
  <c r="Y1019" i="1" s="1"/>
  <c r="AB1019" i="1" s="1"/>
  <c r="U167" i="1"/>
  <c r="T167" i="1"/>
  <c r="S167" i="1"/>
  <c r="V167" i="1" s="1"/>
  <c r="R167" i="1"/>
  <c r="Q167" i="1"/>
  <c r="AC167" i="1" s="1"/>
  <c r="L167" i="1"/>
  <c r="I167" i="1"/>
  <c r="AG166" i="1"/>
  <c r="AF166" i="1"/>
  <c r="AE166" i="1"/>
  <c r="AD166" i="1"/>
  <c r="AB166" i="1"/>
  <c r="AC166" i="1" s="1"/>
  <c r="AA166" i="1"/>
  <c r="Z166" i="1"/>
  <c r="AA693" i="1" s="1"/>
  <c r="Y166" i="1"/>
  <c r="X166" i="1"/>
  <c r="W166" i="1"/>
  <c r="Y693" i="1" s="1"/>
  <c r="AB693" i="1" s="1"/>
  <c r="U166" i="1"/>
  <c r="T166" i="1"/>
  <c r="S166" i="1"/>
  <c r="V166" i="1" s="1"/>
  <c r="R166" i="1"/>
  <c r="Q166" i="1"/>
  <c r="L166" i="1"/>
  <c r="I166" i="1"/>
  <c r="AF165" i="1"/>
  <c r="AE165" i="1"/>
  <c r="AG165" i="1" s="1"/>
  <c r="X165" i="1"/>
  <c r="W165" i="1"/>
  <c r="Y906" i="1" s="1"/>
  <c r="AB906" i="1" s="1"/>
  <c r="U165" i="1"/>
  <c r="T165" i="1"/>
  <c r="S165" i="1"/>
  <c r="R165" i="1"/>
  <c r="Q165" i="1"/>
  <c r="I165" i="1"/>
  <c r="AF164" i="1"/>
  <c r="AE164" i="1"/>
  <c r="AG164" i="1" s="1"/>
  <c r="AA164" i="1"/>
  <c r="Y164" i="1"/>
  <c r="AB164" i="1" s="1"/>
  <c r="AC164" i="1" s="1"/>
  <c r="X164" i="1"/>
  <c r="Z164" i="1" s="1"/>
  <c r="AA461" i="1" s="1"/>
  <c r="W164" i="1"/>
  <c r="Y461" i="1" s="1"/>
  <c r="AB461" i="1" s="1"/>
  <c r="U164" i="1"/>
  <c r="T164" i="1"/>
  <c r="S164" i="1"/>
  <c r="V164" i="1" s="1"/>
  <c r="R164" i="1"/>
  <c r="Q164" i="1"/>
  <c r="L164" i="1"/>
  <c r="I164" i="1"/>
  <c r="AF163" i="1"/>
  <c r="AE163" i="1"/>
  <c r="AG163" i="1" s="1"/>
  <c r="Z163" i="1"/>
  <c r="AA304" i="1" s="1"/>
  <c r="X163" i="1"/>
  <c r="W163" i="1"/>
  <c r="Y304" i="1" s="1"/>
  <c r="AB304" i="1" s="1"/>
  <c r="U163" i="1"/>
  <c r="T163" i="1"/>
  <c r="S163" i="1"/>
  <c r="V163" i="1" s="1"/>
  <c r="R163" i="1"/>
  <c r="Q163" i="1"/>
  <c r="L163" i="1"/>
  <c r="I163" i="1"/>
  <c r="AG162" i="1"/>
  <c r="AF162" i="1"/>
  <c r="AE162" i="1"/>
  <c r="Z162" i="1"/>
  <c r="AA643" i="1" s="1"/>
  <c r="X162" i="1"/>
  <c r="W162" i="1"/>
  <c r="Y643" i="1" s="1"/>
  <c r="AB643" i="1" s="1"/>
  <c r="U162" i="1"/>
  <c r="T162" i="1"/>
  <c r="S162" i="1"/>
  <c r="V162" i="1" s="1"/>
  <c r="R162" i="1"/>
  <c r="Q162" i="1"/>
  <c r="I162" i="1"/>
  <c r="AF161" i="1"/>
  <c r="AG161" i="1" s="1"/>
  <c r="AE161" i="1"/>
  <c r="AB161" i="1"/>
  <c r="AC161" i="1" s="1"/>
  <c r="AA161" i="1"/>
  <c r="Y161" i="1"/>
  <c r="X161" i="1"/>
  <c r="W161" i="1"/>
  <c r="U161" i="1"/>
  <c r="T161" i="1"/>
  <c r="S161" i="1"/>
  <c r="R161" i="1"/>
  <c r="Q161" i="1"/>
  <c r="L161" i="1"/>
  <c r="I161" i="1"/>
  <c r="AF160" i="1"/>
  <c r="AG160" i="1" s="1"/>
  <c r="AE160" i="1"/>
  <c r="AB160" i="1"/>
  <c r="AA160" i="1"/>
  <c r="Y160" i="1"/>
  <c r="X160" i="1"/>
  <c r="W160" i="1"/>
  <c r="U160" i="1"/>
  <c r="T160" i="1"/>
  <c r="V160" i="1" s="1"/>
  <c r="S160" i="1"/>
  <c r="R160" i="1"/>
  <c r="Q160" i="1"/>
  <c r="L160" i="1"/>
  <c r="I160" i="1"/>
  <c r="AF159" i="1"/>
  <c r="AG159" i="1" s="1"/>
  <c r="AE159" i="1"/>
  <c r="X159" i="1"/>
  <c r="W159" i="1"/>
  <c r="V159" i="1"/>
  <c r="U159" i="1"/>
  <c r="T159" i="1"/>
  <c r="S159" i="1"/>
  <c r="R159" i="1"/>
  <c r="Q159" i="1"/>
  <c r="L159" i="1"/>
  <c r="I159" i="1"/>
  <c r="AF158" i="1"/>
  <c r="AE158" i="1"/>
  <c r="AG158" i="1" s="1"/>
  <c r="X158" i="1"/>
  <c r="W158" i="1"/>
  <c r="Y987" i="1" s="1"/>
  <c r="AB987" i="1" s="1"/>
  <c r="V158" i="1"/>
  <c r="U158" i="1"/>
  <c r="T158" i="1"/>
  <c r="S158" i="1"/>
  <c r="R158" i="1"/>
  <c r="Q158" i="1"/>
  <c r="I158" i="1"/>
  <c r="AG157" i="1"/>
  <c r="AF157" i="1"/>
  <c r="AE157" i="1"/>
  <c r="X157" i="1"/>
  <c r="Z157" i="1" s="1"/>
  <c r="AA733" i="1" s="1"/>
  <c r="W157" i="1"/>
  <c r="Y733" i="1" s="1"/>
  <c r="AB733" i="1" s="1"/>
  <c r="U157" i="1"/>
  <c r="T157" i="1"/>
  <c r="S157" i="1"/>
  <c r="V157" i="1" s="1"/>
  <c r="R157" i="1"/>
  <c r="Q157" i="1"/>
  <c r="L157" i="1"/>
  <c r="I157" i="1"/>
  <c r="AG156" i="1"/>
  <c r="AF156" i="1"/>
  <c r="AE156" i="1"/>
  <c r="X156" i="1"/>
  <c r="W156" i="1"/>
  <c r="Z156" i="1" s="1"/>
  <c r="AA79" i="1" s="1"/>
  <c r="U156" i="1"/>
  <c r="T156" i="1"/>
  <c r="S156" i="1"/>
  <c r="R156" i="1"/>
  <c r="Q156" i="1"/>
  <c r="L156" i="1"/>
  <c r="I156" i="1"/>
  <c r="AF155" i="1"/>
  <c r="AE155" i="1"/>
  <c r="AG155" i="1" s="1"/>
  <c r="AD155" i="1"/>
  <c r="AB155" i="1"/>
  <c r="AC155" i="1" s="1"/>
  <c r="Z155" i="1"/>
  <c r="AA78" i="1" s="1"/>
  <c r="Y155" i="1"/>
  <c r="X155" i="1"/>
  <c r="W155" i="1"/>
  <c r="U155" i="1"/>
  <c r="T155" i="1"/>
  <c r="S155" i="1"/>
  <c r="R155" i="1"/>
  <c r="Q155" i="1"/>
  <c r="L155" i="1"/>
  <c r="I155" i="1"/>
  <c r="AF154" i="1"/>
  <c r="AG154" i="1" s="1"/>
  <c r="AE154" i="1"/>
  <c r="Z154" i="1"/>
  <c r="AA749" i="1" s="1"/>
  <c r="X154" i="1"/>
  <c r="W154" i="1"/>
  <c r="Y749" i="1" s="1"/>
  <c r="AB749" i="1" s="1"/>
  <c r="U154" i="1"/>
  <c r="T154" i="1"/>
  <c r="V154" i="1" s="1"/>
  <c r="S154" i="1"/>
  <c r="R154" i="1"/>
  <c r="Q154" i="1"/>
  <c r="L154" i="1"/>
  <c r="I154" i="1"/>
  <c r="AG153" i="1"/>
  <c r="AF153" i="1"/>
  <c r="AE153" i="1"/>
  <c r="Y153" i="1"/>
  <c r="AB153" i="1" s="1"/>
  <c r="X153" i="1"/>
  <c r="W153" i="1"/>
  <c r="Z153" i="1" s="1"/>
  <c r="U153" i="1"/>
  <c r="V153" i="1" s="1"/>
  <c r="T153" i="1"/>
  <c r="S153" i="1"/>
  <c r="R153" i="1"/>
  <c r="Q153" i="1"/>
  <c r="L153" i="1"/>
  <c r="I153" i="1"/>
  <c r="AF152" i="1"/>
  <c r="AG152" i="1" s="1"/>
  <c r="AE152" i="1"/>
  <c r="AB152" i="1"/>
  <c r="AC152" i="1" s="1"/>
  <c r="AA152" i="1"/>
  <c r="Y152" i="1"/>
  <c r="X152" i="1"/>
  <c r="W152" i="1"/>
  <c r="U152" i="1"/>
  <c r="T152" i="1"/>
  <c r="V152" i="1" s="1"/>
  <c r="S152" i="1"/>
  <c r="R152" i="1"/>
  <c r="Q152" i="1"/>
  <c r="L152" i="1"/>
  <c r="I152" i="1"/>
  <c r="AF151" i="1"/>
  <c r="AE151" i="1"/>
  <c r="AA151" i="1"/>
  <c r="Y151" i="1"/>
  <c r="AB151" i="1" s="1"/>
  <c r="X151" i="1"/>
  <c r="W151" i="1"/>
  <c r="V151" i="1"/>
  <c r="U151" i="1"/>
  <c r="T151" i="1"/>
  <c r="S151" i="1"/>
  <c r="R151" i="1"/>
  <c r="Q151" i="1"/>
  <c r="L151" i="1"/>
  <c r="I151" i="1"/>
  <c r="AF150" i="1"/>
  <c r="AE150" i="1"/>
  <c r="AG150" i="1" s="1"/>
  <c r="AA150" i="1"/>
  <c r="Y150" i="1"/>
  <c r="AB150" i="1" s="1"/>
  <c r="AC150" i="1" s="1"/>
  <c r="AD150" i="1" s="1"/>
  <c r="X150" i="1"/>
  <c r="Z150" i="1" s="1"/>
  <c r="AA41" i="1" s="1"/>
  <c r="W150" i="1"/>
  <c r="V150" i="1"/>
  <c r="U150" i="1"/>
  <c r="T150" i="1"/>
  <c r="S150" i="1"/>
  <c r="R150" i="1"/>
  <c r="Q150" i="1"/>
  <c r="L150" i="1"/>
  <c r="I150" i="1"/>
  <c r="AF149" i="1"/>
  <c r="AE149" i="1"/>
  <c r="AG149" i="1" s="1"/>
  <c r="AC149" i="1"/>
  <c r="AA149" i="1"/>
  <c r="Z149" i="1"/>
  <c r="Y149" i="1"/>
  <c r="AB149" i="1" s="1"/>
  <c r="X149" i="1"/>
  <c r="W149" i="1"/>
  <c r="U149" i="1"/>
  <c r="T149" i="1"/>
  <c r="V149" i="1" s="1"/>
  <c r="S149" i="1"/>
  <c r="R149" i="1"/>
  <c r="Q149" i="1"/>
  <c r="L149" i="1"/>
  <c r="I149" i="1"/>
  <c r="AG148" i="1"/>
  <c r="AF148" i="1"/>
  <c r="AE148" i="1"/>
  <c r="Z148" i="1"/>
  <c r="AA835" i="1" s="1"/>
  <c r="X148" i="1"/>
  <c r="W148" i="1"/>
  <c r="Y835" i="1" s="1"/>
  <c r="AB835" i="1" s="1"/>
  <c r="U148" i="1"/>
  <c r="V148" i="1" s="1"/>
  <c r="T148" i="1"/>
  <c r="S148" i="1"/>
  <c r="R148" i="1"/>
  <c r="Q148" i="1"/>
  <c r="L148" i="1"/>
  <c r="I148" i="1"/>
  <c r="AG147" i="1"/>
  <c r="AF147" i="1"/>
  <c r="AE147" i="1"/>
  <c r="AB147" i="1"/>
  <c r="AA147" i="1"/>
  <c r="Z147" i="1"/>
  <c r="AA1184" i="1" s="1"/>
  <c r="Y147" i="1"/>
  <c r="X147" i="1"/>
  <c r="W147" i="1"/>
  <c r="Y1184" i="1" s="1"/>
  <c r="AB1184" i="1" s="1"/>
  <c r="U147" i="1"/>
  <c r="T147" i="1"/>
  <c r="S147" i="1"/>
  <c r="V147" i="1" s="1"/>
  <c r="R147" i="1"/>
  <c r="Q147" i="1"/>
  <c r="AC147" i="1" s="1"/>
  <c r="L147" i="1"/>
  <c r="I147" i="1"/>
  <c r="AG146" i="1"/>
  <c r="AF146" i="1"/>
  <c r="AE146" i="1"/>
  <c r="AB146" i="1"/>
  <c r="AA146" i="1"/>
  <c r="Z146" i="1"/>
  <c r="AA298" i="1" s="1"/>
  <c r="Y146" i="1"/>
  <c r="X146" i="1"/>
  <c r="W146" i="1"/>
  <c r="Y298" i="1" s="1"/>
  <c r="AB298" i="1" s="1"/>
  <c r="V146" i="1"/>
  <c r="U146" i="1"/>
  <c r="T146" i="1"/>
  <c r="S146" i="1"/>
  <c r="R146" i="1"/>
  <c r="Q146" i="1"/>
  <c r="L146" i="1"/>
  <c r="I146" i="1"/>
  <c r="AG145" i="1"/>
  <c r="AF145" i="1"/>
  <c r="AE145" i="1"/>
  <c r="AB145" i="1"/>
  <c r="Y145" i="1"/>
  <c r="X145" i="1"/>
  <c r="W145" i="1"/>
  <c r="Y934" i="1" s="1"/>
  <c r="AB934" i="1" s="1"/>
  <c r="V145" i="1"/>
  <c r="U145" i="1"/>
  <c r="T145" i="1"/>
  <c r="S145" i="1"/>
  <c r="R145" i="1"/>
  <c r="Q145" i="1"/>
  <c r="L145" i="1"/>
  <c r="I145" i="1"/>
  <c r="AF144" i="1"/>
  <c r="AG144" i="1" s="1"/>
  <c r="AE144" i="1"/>
  <c r="AA144" i="1"/>
  <c r="Y144" i="1"/>
  <c r="AB144" i="1" s="1"/>
  <c r="X144" i="1"/>
  <c r="W144" i="1"/>
  <c r="Y1242" i="1" s="1"/>
  <c r="AB1242" i="1" s="1"/>
  <c r="U144" i="1"/>
  <c r="T144" i="1"/>
  <c r="S144" i="1"/>
  <c r="R144" i="1"/>
  <c r="Q144" i="1"/>
  <c r="L144" i="1"/>
  <c r="I144" i="1"/>
  <c r="AG143" i="1"/>
  <c r="AF143" i="1"/>
  <c r="AE143" i="1"/>
  <c r="AB143" i="1"/>
  <c r="AC143" i="1" s="1"/>
  <c r="AA143" i="1"/>
  <c r="Y143" i="1"/>
  <c r="X143" i="1"/>
  <c r="W143" i="1"/>
  <c r="Y1241" i="1" s="1"/>
  <c r="AB1241" i="1" s="1"/>
  <c r="U143" i="1"/>
  <c r="T143" i="1"/>
  <c r="S143" i="1"/>
  <c r="V143" i="1" s="1"/>
  <c r="R143" i="1"/>
  <c r="Q143" i="1"/>
  <c r="L143" i="1"/>
  <c r="I143" i="1"/>
  <c r="AG142" i="1"/>
  <c r="AF142" i="1"/>
  <c r="AE142" i="1"/>
  <c r="AA142" i="1"/>
  <c r="Y142" i="1"/>
  <c r="AB142" i="1" s="1"/>
  <c r="X142" i="1"/>
  <c r="W142" i="1"/>
  <c r="Y1157" i="1" s="1"/>
  <c r="AB1157" i="1" s="1"/>
  <c r="U142" i="1"/>
  <c r="V142" i="1" s="1"/>
  <c r="T142" i="1"/>
  <c r="S142" i="1"/>
  <c r="R142" i="1"/>
  <c r="Q142" i="1"/>
  <c r="L142" i="1"/>
  <c r="I142" i="1"/>
  <c r="AF141" i="1"/>
  <c r="AG141" i="1" s="1"/>
  <c r="AE141" i="1"/>
  <c r="AB141" i="1"/>
  <c r="AA141" i="1"/>
  <c r="Y141" i="1"/>
  <c r="X141" i="1"/>
  <c r="W141" i="1"/>
  <c r="Y986" i="1" s="1"/>
  <c r="AB986" i="1" s="1"/>
  <c r="U141" i="1"/>
  <c r="T141" i="1"/>
  <c r="V141" i="1" s="1"/>
  <c r="S141" i="1"/>
  <c r="R141" i="1"/>
  <c r="Q141" i="1"/>
  <c r="L141" i="1"/>
  <c r="I141" i="1"/>
  <c r="AF140" i="1"/>
  <c r="AG140" i="1" s="1"/>
  <c r="AE140" i="1"/>
  <c r="AB140" i="1"/>
  <c r="AA140" i="1"/>
  <c r="AC140" i="1" s="1"/>
  <c r="AD140" i="1" s="1"/>
  <c r="Y140" i="1"/>
  <c r="X140" i="1"/>
  <c r="W140" i="1"/>
  <c r="V140" i="1"/>
  <c r="U140" i="1"/>
  <c r="T140" i="1"/>
  <c r="S140" i="1"/>
  <c r="R140" i="1"/>
  <c r="Q140" i="1"/>
  <c r="L140" i="1"/>
  <c r="I140" i="1"/>
  <c r="AF139" i="1"/>
  <c r="AE139" i="1"/>
  <c r="AB139" i="1"/>
  <c r="AA139" i="1"/>
  <c r="Y139" i="1"/>
  <c r="X139" i="1"/>
  <c r="W139" i="1"/>
  <c r="U139" i="1"/>
  <c r="T139" i="1"/>
  <c r="S139" i="1"/>
  <c r="V139" i="1" s="1"/>
  <c r="R139" i="1"/>
  <c r="Q139" i="1"/>
  <c r="L139" i="1"/>
  <c r="I139" i="1"/>
  <c r="AF138" i="1"/>
  <c r="AE138" i="1"/>
  <c r="AA138" i="1"/>
  <c r="Y138" i="1"/>
  <c r="AB138" i="1" s="1"/>
  <c r="X138" i="1"/>
  <c r="Z138" i="1" s="1"/>
  <c r="AA401" i="1" s="1"/>
  <c r="W138" i="1"/>
  <c r="Y401" i="1" s="1"/>
  <c r="AB401" i="1" s="1"/>
  <c r="U138" i="1"/>
  <c r="T138" i="1"/>
  <c r="V138" i="1" s="1"/>
  <c r="S138" i="1"/>
  <c r="R138" i="1"/>
  <c r="Q138" i="1"/>
  <c r="L138" i="1"/>
  <c r="I138" i="1"/>
  <c r="AF137" i="1"/>
  <c r="AE137" i="1"/>
  <c r="AG137" i="1" s="1"/>
  <c r="Z137" i="1"/>
  <c r="AA1283" i="1" s="1"/>
  <c r="X137" i="1"/>
  <c r="W137" i="1"/>
  <c r="Y1283" i="1" s="1"/>
  <c r="AB1283" i="1" s="1"/>
  <c r="U137" i="1"/>
  <c r="T137" i="1"/>
  <c r="S137" i="1"/>
  <c r="V137" i="1" s="1"/>
  <c r="R137" i="1"/>
  <c r="Q137" i="1"/>
  <c r="L137" i="1"/>
  <c r="I137" i="1"/>
  <c r="AG136" i="1"/>
  <c r="AF136" i="1"/>
  <c r="AE136" i="1"/>
  <c r="AA136" i="1"/>
  <c r="Y136" i="1"/>
  <c r="AB136" i="1" s="1"/>
  <c r="X136" i="1"/>
  <c r="Z136" i="1" s="1"/>
  <c r="AA413" i="1" s="1"/>
  <c r="W136" i="1"/>
  <c r="Y413" i="1" s="1"/>
  <c r="AB413" i="1" s="1"/>
  <c r="U136" i="1"/>
  <c r="T136" i="1"/>
  <c r="V136" i="1" s="1"/>
  <c r="S136" i="1"/>
  <c r="R136" i="1"/>
  <c r="Q136" i="1"/>
  <c r="L136" i="1"/>
  <c r="I136" i="1"/>
  <c r="AF135" i="1"/>
  <c r="AE135" i="1"/>
  <c r="AG135" i="1" s="1"/>
  <c r="AB135" i="1"/>
  <c r="AC135" i="1" s="1"/>
  <c r="AA135" i="1"/>
  <c r="Z135" i="1"/>
  <c r="AA190" i="1" s="1"/>
  <c r="Y135" i="1"/>
  <c r="X135" i="1"/>
  <c r="W135" i="1"/>
  <c r="Y190" i="1" s="1"/>
  <c r="AB190" i="1" s="1"/>
  <c r="U135" i="1"/>
  <c r="T135" i="1"/>
  <c r="S135" i="1"/>
  <c r="V135" i="1" s="1"/>
  <c r="R135" i="1"/>
  <c r="Q135" i="1"/>
  <c r="L135" i="1"/>
  <c r="I135" i="1"/>
  <c r="AG134" i="1"/>
  <c r="AF134" i="1"/>
  <c r="AE134" i="1"/>
  <c r="AB134" i="1"/>
  <c r="AA134" i="1"/>
  <c r="Z134" i="1"/>
  <c r="AA884" i="1" s="1"/>
  <c r="Y134" i="1"/>
  <c r="X134" i="1"/>
  <c r="W134" i="1"/>
  <c r="Y884" i="1" s="1"/>
  <c r="AB884" i="1" s="1"/>
  <c r="V134" i="1"/>
  <c r="U134" i="1"/>
  <c r="T134" i="1"/>
  <c r="S134" i="1"/>
  <c r="R134" i="1"/>
  <c r="Q134" i="1"/>
  <c r="L134" i="1"/>
  <c r="I134" i="1"/>
  <c r="AG133" i="1"/>
  <c r="AF133" i="1"/>
  <c r="AE133" i="1"/>
  <c r="AB133" i="1"/>
  <c r="AA133" i="1"/>
  <c r="Y133" i="1"/>
  <c r="X133" i="1"/>
  <c r="W133" i="1"/>
  <c r="Y941" i="1" s="1"/>
  <c r="AB941" i="1" s="1"/>
  <c r="U133" i="1"/>
  <c r="T133" i="1"/>
  <c r="S133" i="1"/>
  <c r="V133" i="1" s="1"/>
  <c r="R133" i="1"/>
  <c r="Q133" i="1"/>
  <c r="AC133" i="1" s="1"/>
  <c r="AD133" i="1" s="1"/>
  <c r="L133" i="1"/>
  <c r="I133" i="1"/>
  <c r="AF132" i="1"/>
  <c r="AE132" i="1"/>
  <c r="AG132" i="1" s="1"/>
  <c r="AB132" i="1"/>
  <c r="AA132" i="1"/>
  <c r="Y132" i="1"/>
  <c r="X132" i="1"/>
  <c r="Z132" i="1" s="1"/>
  <c r="AA952" i="1" s="1"/>
  <c r="W132" i="1"/>
  <c r="Y952" i="1" s="1"/>
  <c r="AB952" i="1" s="1"/>
  <c r="U132" i="1"/>
  <c r="T132" i="1"/>
  <c r="S132" i="1"/>
  <c r="V132" i="1" s="1"/>
  <c r="R132" i="1"/>
  <c r="Q132" i="1"/>
  <c r="L132" i="1"/>
  <c r="I132" i="1"/>
  <c r="AF131" i="1"/>
  <c r="AE131" i="1"/>
  <c r="AG131" i="1" s="1"/>
  <c r="AA131" i="1"/>
  <c r="Y131" i="1"/>
  <c r="AB131" i="1" s="1"/>
  <c r="X131" i="1"/>
  <c r="W131" i="1"/>
  <c r="Y883" i="1" s="1"/>
  <c r="AB883" i="1" s="1"/>
  <c r="U131" i="1"/>
  <c r="T131" i="1"/>
  <c r="S131" i="1"/>
  <c r="V131" i="1" s="1"/>
  <c r="R131" i="1"/>
  <c r="Q131" i="1"/>
  <c r="L131" i="1"/>
  <c r="I131" i="1"/>
  <c r="AF130" i="1"/>
  <c r="AE130" i="1"/>
  <c r="AG130" i="1" s="1"/>
  <c r="AB130" i="1"/>
  <c r="AC130" i="1" s="1"/>
  <c r="AD130" i="1" s="1"/>
  <c r="AA130" i="1"/>
  <c r="Z130" i="1"/>
  <c r="AA193" i="1" s="1"/>
  <c r="Y130" i="1"/>
  <c r="X130" i="1"/>
  <c r="W130" i="1"/>
  <c r="Y193" i="1" s="1"/>
  <c r="AB193" i="1" s="1"/>
  <c r="U130" i="1"/>
  <c r="T130" i="1"/>
  <c r="S130" i="1"/>
  <c r="V130" i="1" s="1"/>
  <c r="R130" i="1"/>
  <c r="Q130" i="1"/>
  <c r="L130" i="1"/>
  <c r="I130" i="1"/>
  <c r="AG129" i="1"/>
  <c r="AF129" i="1"/>
  <c r="AE129" i="1"/>
  <c r="AA129" i="1"/>
  <c r="Y129" i="1"/>
  <c r="AB129" i="1" s="1"/>
  <c r="X129" i="1"/>
  <c r="W129" i="1"/>
  <c r="Y1265" i="1" s="1"/>
  <c r="AB1265" i="1" s="1"/>
  <c r="U129" i="1"/>
  <c r="V129" i="1" s="1"/>
  <c r="T129" i="1"/>
  <c r="S129" i="1"/>
  <c r="R129" i="1"/>
  <c r="Q129" i="1"/>
  <c r="L129" i="1"/>
  <c r="I129" i="1"/>
  <c r="AF128" i="1"/>
  <c r="AG128" i="1" s="1"/>
  <c r="AE128" i="1"/>
  <c r="AB128" i="1"/>
  <c r="AA128" i="1"/>
  <c r="Y128" i="1"/>
  <c r="X128" i="1"/>
  <c r="W128" i="1"/>
  <c r="Y1161" i="1" s="1"/>
  <c r="AB1161" i="1" s="1"/>
  <c r="U128" i="1"/>
  <c r="T128" i="1"/>
  <c r="V128" i="1" s="1"/>
  <c r="S128" i="1"/>
  <c r="R128" i="1"/>
  <c r="Q128" i="1"/>
  <c r="L128" i="1"/>
  <c r="I128" i="1"/>
  <c r="AF127" i="1"/>
  <c r="AG127" i="1" s="1"/>
  <c r="AE127" i="1"/>
  <c r="X127" i="1"/>
  <c r="W127" i="1"/>
  <c r="Y1083" i="1" s="1"/>
  <c r="AB1083" i="1" s="1"/>
  <c r="V127" i="1"/>
  <c r="U127" i="1"/>
  <c r="T127" i="1"/>
  <c r="S127" i="1"/>
  <c r="R127" i="1"/>
  <c r="Q127" i="1"/>
  <c r="L127" i="1"/>
  <c r="I127" i="1"/>
  <c r="AF126" i="1"/>
  <c r="AE126" i="1"/>
  <c r="AG126" i="1" s="1"/>
  <c r="AA126" i="1"/>
  <c r="Y126" i="1"/>
  <c r="AB126" i="1" s="1"/>
  <c r="X126" i="1"/>
  <c r="W126" i="1"/>
  <c r="Y1040" i="1" s="1"/>
  <c r="AB1040" i="1" s="1"/>
  <c r="V126" i="1"/>
  <c r="U126" i="1"/>
  <c r="T126" i="1"/>
  <c r="S126" i="1"/>
  <c r="R126" i="1"/>
  <c r="Q126" i="1"/>
  <c r="L126" i="1"/>
  <c r="I126" i="1"/>
  <c r="AF125" i="1"/>
  <c r="AE125" i="1"/>
  <c r="AG125" i="1" s="1"/>
  <c r="AA125" i="1"/>
  <c r="Z125" i="1"/>
  <c r="Y125" i="1"/>
  <c r="AB125" i="1" s="1"/>
  <c r="X125" i="1"/>
  <c r="W125" i="1"/>
  <c r="U125" i="1"/>
  <c r="T125" i="1"/>
  <c r="S125" i="1"/>
  <c r="V125" i="1" s="1"/>
  <c r="R125" i="1"/>
  <c r="Q125" i="1"/>
  <c r="L125" i="1"/>
  <c r="I125" i="1"/>
  <c r="AF124" i="1"/>
  <c r="AG124" i="1" s="1"/>
  <c r="AE124" i="1"/>
  <c r="AA124" i="1"/>
  <c r="Y124" i="1"/>
  <c r="AB124" i="1" s="1"/>
  <c r="X124" i="1"/>
  <c r="Z124" i="1" s="1"/>
  <c r="AA36" i="1" s="1"/>
  <c r="W124" i="1"/>
  <c r="U124" i="1"/>
  <c r="T124" i="1"/>
  <c r="V124" i="1" s="1"/>
  <c r="S124" i="1"/>
  <c r="R124" i="1"/>
  <c r="Q124" i="1"/>
  <c r="L124" i="1"/>
  <c r="I124" i="1"/>
  <c r="AF123" i="1"/>
  <c r="AE123" i="1"/>
  <c r="AG123" i="1" s="1"/>
  <c r="AB123" i="1"/>
  <c r="AC123" i="1" s="1"/>
  <c r="AA123" i="1"/>
  <c r="Z123" i="1"/>
  <c r="AA747" i="1" s="1"/>
  <c r="Y123" i="1"/>
  <c r="X123" i="1"/>
  <c r="W123" i="1"/>
  <c r="Y747" i="1" s="1"/>
  <c r="AB747" i="1" s="1"/>
  <c r="U123" i="1"/>
  <c r="T123" i="1"/>
  <c r="S123" i="1"/>
  <c r="V123" i="1" s="1"/>
  <c r="R123" i="1"/>
  <c r="Q123" i="1"/>
  <c r="L123" i="1"/>
  <c r="I123" i="1"/>
  <c r="AG122" i="1"/>
  <c r="AF122" i="1"/>
  <c r="AE122" i="1"/>
  <c r="AB122" i="1"/>
  <c r="Z122" i="1"/>
  <c r="AA1187" i="1" s="1"/>
  <c r="Y122" i="1"/>
  <c r="X122" i="1"/>
  <c r="W122" i="1"/>
  <c r="Y1187" i="1" s="1"/>
  <c r="AB1187" i="1" s="1"/>
  <c r="V122" i="1"/>
  <c r="U122" i="1"/>
  <c r="T122" i="1"/>
  <c r="S122" i="1"/>
  <c r="R122" i="1"/>
  <c r="Q122" i="1"/>
  <c r="L122" i="1"/>
  <c r="I122" i="1"/>
  <c r="AG121" i="1"/>
  <c r="AF121" i="1"/>
  <c r="AE121" i="1"/>
  <c r="AB121" i="1"/>
  <c r="AA121" i="1"/>
  <c r="Y121" i="1"/>
  <c r="X121" i="1"/>
  <c r="W121" i="1"/>
  <c r="Y402" i="1" s="1"/>
  <c r="AB402" i="1" s="1"/>
  <c r="U121" i="1"/>
  <c r="T121" i="1"/>
  <c r="S121" i="1"/>
  <c r="V121" i="1" s="1"/>
  <c r="R121" i="1"/>
  <c r="Q121" i="1"/>
  <c r="AC121" i="1" s="1"/>
  <c r="AD121" i="1" s="1"/>
  <c r="L121" i="1"/>
  <c r="I121" i="1"/>
  <c r="AF120" i="1"/>
  <c r="AE120" i="1"/>
  <c r="AG120" i="1" s="1"/>
  <c r="AB120" i="1"/>
  <c r="AA120" i="1"/>
  <c r="Y120" i="1"/>
  <c r="X120" i="1"/>
  <c r="Z120" i="1" s="1"/>
  <c r="AA653" i="1" s="1"/>
  <c r="W120" i="1"/>
  <c r="Y653" i="1" s="1"/>
  <c r="AB653" i="1" s="1"/>
  <c r="U120" i="1"/>
  <c r="T120" i="1"/>
  <c r="S120" i="1"/>
  <c r="V120" i="1" s="1"/>
  <c r="R120" i="1"/>
  <c r="Q120" i="1"/>
  <c r="L120" i="1"/>
  <c r="I120" i="1"/>
  <c r="AF119" i="1"/>
  <c r="AE119" i="1"/>
  <c r="AG119" i="1" s="1"/>
  <c r="AA119" i="1"/>
  <c r="Y119" i="1"/>
  <c r="AB119" i="1" s="1"/>
  <c r="X119" i="1"/>
  <c r="W119" i="1"/>
  <c r="Y539" i="1" s="1"/>
  <c r="AB539" i="1" s="1"/>
  <c r="U119" i="1"/>
  <c r="T119" i="1"/>
  <c r="S119" i="1"/>
  <c r="V119" i="1" s="1"/>
  <c r="R119" i="1"/>
  <c r="Q119" i="1"/>
  <c r="L119" i="1"/>
  <c r="I119" i="1"/>
  <c r="AF118" i="1"/>
  <c r="AE118" i="1"/>
  <c r="AG118" i="1" s="1"/>
  <c r="AB118" i="1"/>
  <c r="AC118" i="1" s="1"/>
  <c r="AD118" i="1" s="1"/>
  <c r="AA118" i="1"/>
  <c r="Z118" i="1"/>
  <c r="AA670" i="1" s="1"/>
  <c r="Y118" i="1"/>
  <c r="X118" i="1"/>
  <c r="W118" i="1"/>
  <c r="Y670" i="1" s="1"/>
  <c r="AB670" i="1" s="1"/>
  <c r="U118" i="1"/>
  <c r="T118" i="1"/>
  <c r="S118" i="1"/>
  <c r="V118" i="1" s="1"/>
  <c r="R118" i="1"/>
  <c r="Q118" i="1"/>
  <c r="L118" i="1"/>
  <c r="I118" i="1"/>
  <c r="AG117" i="1"/>
  <c r="AF117" i="1"/>
  <c r="AE117" i="1"/>
  <c r="AA117" i="1"/>
  <c r="Y117" i="1"/>
  <c r="AB117" i="1" s="1"/>
  <c r="X117" i="1"/>
  <c r="W117" i="1"/>
  <c r="Y918" i="1" s="1"/>
  <c r="AB918" i="1" s="1"/>
  <c r="U117" i="1"/>
  <c r="V117" i="1" s="1"/>
  <c r="T117" i="1"/>
  <c r="S117" i="1"/>
  <c r="R117" i="1"/>
  <c r="Q117" i="1"/>
  <c r="L117" i="1"/>
  <c r="I117" i="1"/>
  <c r="AF116" i="1"/>
  <c r="AG116" i="1" s="1"/>
  <c r="AE116" i="1"/>
  <c r="AB116" i="1"/>
  <c r="AA116" i="1"/>
  <c r="Y116" i="1"/>
  <c r="X116" i="1"/>
  <c r="W116" i="1"/>
  <c r="Y530" i="1" s="1"/>
  <c r="AB530" i="1" s="1"/>
  <c r="U116" i="1"/>
  <c r="T116" i="1"/>
  <c r="V116" i="1" s="1"/>
  <c r="S116" i="1"/>
  <c r="R116" i="1"/>
  <c r="Q116" i="1"/>
  <c r="L116" i="1"/>
  <c r="I116" i="1"/>
  <c r="AF115" i="1"/>
  <c r="AG115" i="1" s="1"/>
  <c r="AE115" i="1"/>
  <c r="AA115" i="1"/>
  <c r="Y115" i="1"/>
  <c r="AB115" i="1" s="1"/>
  <c r="X115" i="1"/>
  <c r="W115" i="1"/>
  <c r="Y831" i="1" s="1"/>
  <c r="AB831" i="1" s="1"/>
  <c r="V115" i="1"/>
  <c r="U115" i="1"/>
  <c r="T115" i="1"/>
  <c r="S115" i="1"/>
  <c r="R115" i="1"/>
  <c r="Q115" i="1"/>
  <c r="L115" i="1"/>
  <c r="I115" i="1"/>
  <c r="AF114" i="1"/>
  <c r="AE114" i="1"/>
  <c r="AG114" i="1" s="1"/>
  <c r="Y114" i="1"/>
  <c r="AB114" i="1" s="1"/>
  <c r="X114" i="1"/>
  <c r="W114" i="1"/>
  <c r="Y652" i="1" s="1"/>
  <c r="AB652" i="1" s="1"/>
  <c r="V114" i="1"/>
  <c r="U114" i="1"/>
  <c r="T114" i="1"/>
  <c r="S114" i="1"/>
  <c r="R114" i="1"/>
  <c r="Q114" i="1"/>
  <c r="L114" i="1"/>
  <c r="I114" i="1"/>
  <c r="AF113" i="1"/>
  <c r="AE113" i="1"/>
  <c r="AG113" i="1" s="1"/>
  <c r="AA113" i="1"/>
  <c r="Z113" i="1"/>
  <c r="AA1256" i="1" s="1"/>
  <c r="Y113" i="1"/>
  <c r="AB113" i="1" s="1"/>
  <c r="X113" i="1"/>
  <c r="W113" i="1"/>
  <c r="Y1256" i="1" s="1"/>
  <c r="AB1256" i="1" s="1"/>
  <c r="U113" i="1"/>
  <c r="T113" i="1"/>
  <c r="S113" i="1"/>
  <c r="V113" i="1" s="1"/>
  <c r="R113" i="1"/>
  <c r="Q113" i="1"/>
  <c r="L113" i="1"/>
  <c r="I113" i="1"/>
  <c r="AF112" i="1"/>
  <c r="AG112" i="1" s="1"/>
  <c r="AE112" i="1"/>
  <c r="Y112" i="1"/>
  <c r="AB112" i="1" s="1"/>
  <c r="X112" i="1"/>
  <c r="Z112" i="1" s="1"/>
  <c r="AA219" i="1" s="1"/>
  <c r="W112" i="1"/>
  <c r="Y219" i="1" s="1"/>
  <c r="AB219" i="1" s="1"/>
  <c r="U112" i="1"/>
  <c r="T112" i="1"/>
  <c r="V112" i="1" s="1"/>
  <c r="S112" i="1"/>
  <c r="R112" i="1"/>
  <c r="Q112" i="1"/>
  <c r="L112" i="1"/>
  <c r="I112" i="1"/>
  <c r="AF111" i="1"/>
  <c r="AE111" i="1"/>
  <c r="AG111" i="1" s="1"/>
  <c r="AB111" i="1"/>
  <c r="AC111" i="1" s="1"/>
  <c r="AA111" i="1"/>
  <c r="Z111" i="1"/>
  <c r="AA1057" i="1" s="1"/>
  <c r="Y111" i="1"/>
  <c r="X111" i="1"/>
  <c r="W111" i="1"/>
  <c r="Y1057" i="1" s="1"/>
  <c r="AB1057" i="1" s="1"/>
  <c r="U111" i="1"/>
  <c r="T111" i="1"/>
  <c r="S111" i="1"/>
  <c r="V111" i="1" s="1"/>
  <c r="R111" i="1"/>
  <c r="Q111" i="1"/>
  <c r="L111" i="1"/>
  <c r="I111" i="1"/>
  <c r="AG110" i="1"/>
  <c r="AF110" i="1"/>
  <c r="AE110" i="1"/>
  <c r="AB110" i="1"/>
  <c r="AA110" i="1"/>
  <c r="Z110" i="1"/>
  <c r="AA745" i="1" s="1"/>
  <c r="Y110" i="1"/>
  <c r="X110" i="1"/>
  <c r="W110" i="1"/>
  <c r="Y745" i="1" s="1"/>
  <c r="AB745" i="1" s="1"/>
  <c r="V110" i="1"/>
  <c r="U110" i="1"/>
  <c r="T110" i="1"/>
  <c r="S110" i="1"/>
  <c r="R110" i="1"/>
  <c r="Q110" i="1"/>
  <c r="L110" i="1"/>
  <c r="I110" i="1"/>
  <c r="AG109" i="1"/>
  <c r="AF109" i="1"/>
  <c r="AE109" i="1"/>
  <c r="AB109" i="1"/>
  <c r="AA109" i="1"/>
  <c r="Y109" i="1"/>
  <c r="X109" i="1"/>
  <c r="W109" i="1"/>
  <c r="Y689" i="1" s="1"/>
  <c r="AB689" i="1" s="1"/>
  <c r="U109" i="1"/>
  <c r="T109" i="1"/>
  <c r="S109" i="1"/>
  <c r="V109" i="1" s="1"/>
  <c r="R109" i="1"/>
  <c r="Q109" i="1"/>
  <c r="AC109" i="1" s="1"/>
  <c r="AD109" i="1" s="1"/>
  <c r="L109" i="1"/>
  <c r="I109" i="1"/>
  <c r="AF108" i="1"/>
  <c r="AE108" i="1"/>
  <c r="AG108" i="1" s="1"/>
  <c r="AB108" i="1"/>
  <c r="AA108" i="1"/>
  <c r="Y108" i="1"/>
  <c r="X108" i="1"/>
  <c r="W108" i="1"/>
  <c r="Y376" i="1" s="1"/>
  <c r="AB376" i="1" s="1"/>
  <c r="U108" i="1"/>
  <c r="T108" i="1"/>
  <c r="S108" i="1"/>
  <c r="V108" i="1" s="1"/>
  <c r="R108" i="1"/>
  <c r="Q108" i="1"/>
  <c r="L108" i="1"/>
  <c r="I108" i="1"/>
  <c r="AF107" i="1"/>
  <c r="AE107" i="1"/>
  <c r="AG107" i="1" s="1"/>
  <c r="AA107" i="1"/>
  <c r="Y107" i="1"/>
  <c r="AB107" i="1" s="1"/>
  <c r="X107" i="1"/>
  <c r="W107" i="1"/>
  <c r="Y697" i="1" s="1"/>
  <c r="AB697" i="1" s="1"/>
  <c r="U107" i="1"/>
  <c r="T107" i="1"/>
  <c r="S107" i="1"/>
  <c r="V107" i="1" s="1"/>
  <c r="R107" i="1"/>
  <c r="Q107" i="1"/>
  <c r="L107" i="1"/>
  <c r="I107" i="1"/>
  <c r="AF106" i="1"/>
  <c r="AE106" i="1"/>
  <c r="AG106" i="1" s="1"/>
  <c r="AA106" i="1"/>
  <c r="Z106" i="1"/>
  <c r="AA573" i="1" s="1"/>
  <c r="Y106" i="1"/>
  <c r="AB106" i="1" s="1"/>
  <c r="X106" i="1"/>
  <c r="W106" i="1"/>
  <c r="Y573" i="1" s="1"/>
  <c r="AB573" i="1" s="1"/>
  <c r="U106" i="1"/>
  <c r="T106" i="1"/>
  <c r="S106" i="1"/>
  <c r="V106" i="1" s="1"/>
  <c r="R106" i="1"/>
  <c r="Q106" i="1"/>
  <c r="L106" i="1"/>
  <c r="I106" i="1"/>
  <c r="AG105" i="1"/>
  <c r="AF105" i="1"/>
  <c r="AE105" i="1"/>
  <c r="AA105" i="1"/>
  <c r="Y105" i="1"/>
  <c r="AB105" i="1" s="1"/>
  <c r="X105" i="1"/>
  <c r="W105" i="1"/>
  <c r="Y721" i="1" s="1"/>
  <c r="AB721" i="1" s="1"/>
  <c r="U105" i="1"/>
  <c r="V105" i="1" s="1"/>
  <c r="T105" i="1"/>
  <c r="S105" i="1"/>
  <c r="R105" i="1"/>
  <c r="Q105" i="1"/>
  <c r="L105" i="1"/>
  <c r="I105" i="1"/>
  <c r="AF104" i="1"/>
  <c r="AG104" i="1" s="1"/>
  <c r="AE104" i="1"/>
  <c r="AB104" i="1"/>
  <c r="Y104" i="1"/>
  <c r="X104" i="1"/>
  <c r="W104" i="1"/>
  <c r="Y543" i="1" s="1"/>
  <c r="AB543" i="1" s="1"/>
  <c r="U104" i="1"/>
  <c r="T104" i="1"/>
  <c r="V104" i="1" s="1"/>
  <c r="S104" i="1"/>
  <c r="R104" i="1"/>
  <c r="Q104" i="1"/>
  <c r="L104" i="1"/>
  <c r="I104" i="1"/>
  <c r="AF103" i="1"/>
  <c r="AG103" i="1" s="1"/>
  <c r="AE103" i="1"/>
  <c r="Y103" i="1"/>
  <c r="AB103" i="1" s="1"/>
  <c r="X103" i="1"/>
  <c r="W103" i="1"/>
  <c r="Y490" i="1" s="1"/>
  <c r="AB490" i="1" s="1"/>
  <c r="V103" i="1"/>
  <c r="U103" i="1"/>
  <c r="T103" i="1"/>
  <c r="S103" i="1"/>
  <c r="R103" i="1"/>
  <c r="Q103" i="1"/>
  <c r="L103" i="1"/>
  <c r="I103" i="1"/>
  <c r="AF102" i="1"/>
  <c r="AE102" i="1"/>
  <c r="AG102" i="1" s="1"/>
  <c r="AA102" i="1"/>
  <c r="Y102" i="1"/>
  <c r="AB102" i="1" s="1"/>
  <c r="X102" i="1"/>
  <c r="W102" i="1"/>
  <c r="Y826" i="1" s="1"/>
  <c r="AB826" i="1" s="1"/>
  <c r="V102" i="1"/>
  <c r="U102" i="1"/>
  <c r="T102" i="1"/>
  <c r="S102" i="1"/>
  <c r="R102" i="1"/>
  <c r="Q102" i="1"/>
  <c r="L102" i="1"/>
  <c r="I102" i="1"/>
  <c r="AF101" i="1"/>
  <c r="AE101" i="1"/>
  <c r="AG101" i="1" s="1"/>
  <c r="AA101" i="1"/>
  <c r="Z101" i="1"/>
  <c r="AA938" i="1" s="1"/>
  <c r="Y101" i="1"/>
  <c r="AB101" i="1" s="1"/>
  <c r="X101" i="1"/>
  <c r="W101" i="1"/>
  <c r="Y938" i="1" s="1"/>
  <c r="AB938" i="1" s="1"/>
  <c r="U101" i="1"/>
  <c r="T101" i="1"/>
  <c r="S101" i="1"/>
  <c r="V101" i="1" s="1"/>
  <c r="R101" i="1"/>
  <c r="Q101" i="1"/>
  <c r="L101" i="1"/>
  <c r="I101" i="1"/>
  <c r="AF100" i="1"/>
  <c r="AG100" i="1" s="1"/>
  <c r="AE100" i="1"/>
  <c r="AA100" i="1"/>
  <c r="Y100" i="1"/>
  <c r="AB100" i="1" s="1"/>
  <c r="X100" i="1"/>
  <c r="Z100" i="1" s="1"/>
  <c r="AA157" i="1" s="1"/>
  <c r="W100" i="1"/>
  <c r="Y157" i="1" s="1"/>
  <c r="AB157" i="1" s="1"/>
  <c r="U100" i="1"/>
  <c r="T100" i="1"/>
  <c r="V100" i="1" s="1"/>
  <c r="S100" i="1"/>
  <c r="R100" i="1"/>
  <c r="Q100" i="1"/>
  <c r="L100" i="1"/>
  <c r="I100" i="1"/>
  <c r="AF99" i="1"/>
  <c r="AE99" i="1"/>
  <c r="AG99" i="1" s="1"/>
  <c r="AB99" i="1"/>
  <c r="AC99" i="1" s="1"/>
  <c r="AA99" i="1"/>
  <c r="Z99" i="1"/>
  <c r="AA704" i="1" s="1"/>
  <c r="Y99" i="1"/>
  <c r="X99" i="1"/>
  <c r="W99" i="1"/>
  <c r="Y704" i="1" s="1"/>
  <c r="AB704" i="1" s="1"/>
  <c r="U99" i="1"/>
  <c r="T99" i="1"/>
  <c r="S99" i="1"/>
  <c r="V99" i="1" s="1"/>
  <c r="R99" i="1"/>
  <c r="Q99" i="1"/>
  <c r="L99" i="1"/>
  <c r="I99" i="1"/>
  <c r="AG98" i="1"/>
  <c r="AF98" i="1"/>
  <c r="AE98" i="1"/>
  <c r="AB98" i="1"/>
  <c r="AA98" i="1"/>
  <c r="Z98" i="1"/>
  <c r="AA137" i="1" s="1"/>
  <c r="Y98" i="1"/>
  <c r="X98" i="1"/>
  <c r="W98" i="1"/>
  <c r="Y137" i="1" s="1"/>
  <c r="AB137" i="1" s="1"/>
  <c r="V98" i="1"/>
  <c r="U98" i="1"/>
  <c r="T98" i="1"/>
  <c r="S98" i="1"/>
  <c r="R98" i="1"/>
  <c r="Q98" i="1"/>
  <c r="L98" i="1"/>
  <c r="I98" i="1"/>
  <c r="AG97" i="1"/>
  <c r="AF97" i="1"/>
  <c r="AE97" i="1"/>
  <c r="AB97" i="1"/>
  <c r="AA97" i="1"/>
  <c r="Y97" i="1"/>
  <c r="X97" i="1"/>
  <c r="W97" i="1"/>
  <c r="Y407" i="1" s="1"/>
  <c r="AB407" i="1" s="1"/>
  <c r="U97" i="1"/>
  <c r="T97" i="1"/>
  <c r="S97" i="1"/>
  <c r="V97" i="1" s="1"/>
  <c r="R97" i="1"/>
  <c r="Q97" i="1"/>
  <c r="AC97" i="1" s="1"/>
  <c r="AD97" i="1" s="1"/>
  <c r="L97" i="1"/>
  <c r="I97" i="1"/>
  <c r="AF96" i="1"/>
  <c r="AE96" i="1"/>
  <c r="AG96" i="1" s="1"/>
  <c r="AB96" i="1"/>
  <c r="AA96" i="1"/>
  <c r="Y96" i="1"/>
  <c r="X96" i="1"/>
  <c r="W96" i="1"/>
  <c r="Y404" i="1" s="1"/>
  <c r="AB404" i="1" s="1"/>
  <c r="U96" i="1"/>
  <c r="T96" i="1"/>
  <c r="S96" i="1"/>
  <c r="V96" i="1" s="1"/>
  <c r="R96" i="1"/>
  <c r="Q96" i="1"/>
  <c r="L96" i="1"/>
  <c r="I96" i="1"/>
  <c r="AF95" i="1"/>
  <c r="AE95" i="1"/>
  <c r="AG95" i="1" s="1"/>
  <c r="AA95" i="1"/>
  <c r="Y95" i="1"/>
  <c r="AB95" i="1" s="1"/>
  <c r="X95" i="1"/>
  <c r="W95" i="1"/>
  <c r="Y399" i="1" s="1"/>
  <c r="AB399" i="1" s="1"/>
  <c r="U95" i="1"/>
  <c r="T95" i="1"/>
  <c r="S95" i="1"/>
  <c r="V95" i="1" s="1"/>
  <c r="R95" i="1"/>
  <c r="Q95" i="1"/>
  <c r="L95" i="1"/>
  <c r="I95" i="1"/>
  <c r="AF94" i="1"/>
  <c r="AE94" i="1"/>
  <c r="AG94" i="1" s="1"/>
  <c r="AA94" i="1"/>
  <c r="Z94" i="1"/>
  <c r="Y94" i="1"/>
  <c r="AB94" i="1" s="1"/>
  <c r="X94" i="1"/>
  <c r="W94" i="1"/>
  <c r="U94" i="1"/>
  <c r="T94" i="1"/>
  <c r="S94" i="1"/>
  <c r="V94" i="1" s="1"/>
  <c r="R94" i="1"/>
  <c r="Q94" i="1"/>
  <c r="L94" i="1"/>
  <c r="I94" i="1"/>
  <c r="AG93" i="1"/>
  <c r="AF93" i="1"/>
  <c r="AE93" i="1"/>
  <c r="AA93" i="1"/>
  <c r="Y93" i="1"/>
  <c r="AB93" i="1" s="1"/>
  <c r="X93" i="1"/>
  <c r="W93" i="1"/>
  <c r="Y148" i="1" s="1"/>
  <c r="AB148" i="1" s="1"/>
  <c r="U93" i="1"/>
  <c r="V93" i="1" s="1"/>
  <c r="T93" i="1"/>
  <c r="S93" i="1"/>
  <c r="R93" i="1"/>
  <c r="Q93" i="1"/>
  <c r="L93" i="1"/>
  <c r="I93" i="1"/>
  <c r="AF92" i="1"/>
  <c r="AG92" i="1" s="1"/>
  <c r="AE92" i="1"/>
  <c r="AB92" i="1"/>
  <c r="AA92" i="1"/>
  <c r="Y92" i="1"/>
  <c r="X92" i="1"/>
  <c r="W92" i="1"/>
  <c r="Z92" i="1" s="1"/>
  <c r="AA159" i="1" s="1"/>
  <c r="U92" i="1"/>
  <c r="T92" i="1"/>
  <c r="V92" i="1" s="1"/>
  <c r="S92" i="1"/>
  <c r="R92" i="1"/>
  <c r="Q92" i="1"/>
  <c r="L92" i="1"/>
  <c r="I92" i="1"/>
  <c r="AF91" i="1"/>
  <c r="AE91" i="1"/>
  <c r="AG91" i="1" s="1"/>
  <c r="X91" i="1"/>
  <c r="W91" i="1"/>
  <c r="Y91" i="1" s="1"/>
  <c r="AB91" i="1" s="1"/>
  <c r="V91" i="1"/>
  <c r="U91" i="1"/>
  <c r="T91" i="1"/>
  <c r="S91" i="1"/>
  <c r="R91" i="1"/>
  <c r="Q91" i="1"/>
  <c r="L91" i="1"/>
  <c r="I91" i="1"/>
  <c r="AF90" i="1"/>
  <c r="AE90" i="1"/>
  <c r="AG90" i="1" s="1"/>
  <c r="AA90" i="1"/>
  <c r="Y90" i="1"/>
  <c r="AB90" i="1" s="1"/>
  <c r="X90" i="1"/>
  <c r="W90" i="1"/>
  <c r="Y163" i="1" s="1"/>
  <c r="AB163" i="1" s="1"/>
  <c r="V90" i="1"/>
  <c r="U90" i="1"/>
  <c r="T90" i="1"/>
  <c r="S90" i="1"/>
  <c r="R90" i="1"/>
  <c r="Q90" i="1"/>
  <c r="L90" i="1"/>
  <c r="I90" i="1"/>
  <c r="AF89" i="1"/>
  <c r="AE89" i="1"/>
  <c r="AG89" i="1" s="1"/>
  <c r="AA89" i="1"/>
  <c r="Y89" i="1"/>
  <c r="AB89" i="1" s="1"/>
  <c r="X89" i="1"/>
  <c r="Z89" i="1" s="1"/>
  <c r="AA153" i="1" s="1"/>
  <c r="W89" i="1"/>
  <c r="U89" i="1"/>
  <c r="T89" i="1"/>
  <c r="S89" i="1"/>
  <c r="V89" i="1" s="1"/>
  <c r="R89" i="1"/>
  <c r="Q89" i="1"/>
  <c r="L89" i="1"/>
  <c r="I89" i="1"/>
  <c r="AF88" i="1"/>
  <c r="AE88" i="1"/>
  <c r="AG88" i="1" s="1"/>
  <c r="AA88" i="1"/>
  <c r="Y88" i="1"/>
  <c r="AB88" i="1" s="1"/>
  <c r="X88" i="1"/>
  <c r="Z88" i="1" s="1"/>
  <c r="AA720" i="1" s="1"/>
  <c r="W88" i="1"/>
  <c r="Y720" i="1" s="1"/>
  <c r="AB720" i="1" s="1"/>
  <c r="U88" i="1"/>
  <c r="T88" i="1"/>
  <c r="S88" i="1"/>
  <c r="V88" i="1" s="1"/>
  <c r="R88" i="1"/>
  <c r="Q88" i="1"/>
  <c r="L88" i="1"/>
  <c r="I88" i="1"/>
  <c r="AF87" i="1"/>
  <c r="AE87" i="1"/>
  <c r="AG87" i="1" s="1"/>
  <c r="AB87" i="1"/>
  <c r="AC87" i="1" s="1"/>
  <c r="AA87" i="1"/>
  <c r="Z87" i="1"/>
  <c r="AA274" i="1" s="1"/>
  <c r="Y87" i="1"/>
  <c r="X87" i="1"/>
  <c r="W87" i="1"/>
  <c r="Y274" i="1" s="1"/>
  <c r="AB274" i="1" s="1"/>
  <c r="AC274" i="1" s="1"/>
  <c r="U87" i="1"/>
  <c r="T87" i="1"/>
  <c r="S87" i="1"/>
  <c r="V87" i="1" s="1"/>
  <c r="R87" i="1"/>
  <c r="Q87" i="1"/>
  <c r="L87" i="1"/>
  <c r="I87" i="1"/>
  <c r="AG86" i="1"/>
  <c r="AF86" i="1"/>
  <c r="AE86" i="1"/>
  <c r="AB86" i="1"/>
  <c r="AA86" i="1"/>
  <c r="Z86" i="1"/>
  <c r="AA322" i="1" s="1"/>
  <c r="Y86" i="1"/>
  <c r="X86" i="1"/>
  <c r="W86" i="1"/>
  <c r="Y322" i="1" s="1"/>
  <c r="AB322" i="1" s="1"/>
  <c r="U86" i="1"/>
  <c r="V86" i="1" s="1"/>
  <c r="T86" i="1"/>
  <c r="S86" i="1"/>
  <c r="R86" i="1"/>
  <c r="Q86" i="1"/>
  <c r="L86" i="1"/>
  <c r="I86" i="1"/>
  <c r="AG85" i="1"/>
  <c r="AF85" i="1"/>
  <c r="AE85" i="1"/>
  <c r="AB85" i="1"/>
  <c r="AA85" i="1"/>
  <c r="Y85" i="1"/>
  <c r="X85" i="1"/>
  <c r="W85" i="1"/>
  <c r="Y364" i="1" s="1"/>
  <c r="AB364" i="1" s="1"/>
  <c r="U85" i="1"/>
  <c r="T85" i="1"/>
  <c r="S85" i="1"/>
  <c r="V85" i="1" s="1"/>
  <c r="R85" i="1"/>
  <c r="Q85" i="1"/>
  <c r="L85" i="1"/>
  <c r="I85" i="1"/>
  <c r="AF84" i="1"/>
  <c r="AE84" i="1"/>
  <c r="AG84" i="1" s="1"/>
  <c r="AB84" i="1"/>
  <c r="AA84" i="1"/>
  <c r="Y84" i="1"/>
  <c r="X84" i="1"/>
  <c r="W84" i="1"/>
  <c r="Y1240" i="1" s="1"/>
  <c r="AB1240" i="1" s="1"/>
  <c r="U84" i="1"/>
  <c r="T84" i="1"/>
  <c r="S84" i="1"/>
  <c r="V84" i="1" s="1"/>
  <c r="R84" i="1"/>
  <c r="Q84" i="1"/>
  <c r="L84" i="1"/>
  <c r="I84" i="1"/>
  <c r="AF83" i="1"/>
  <c r="AE83" i="1"/>
  <c r="AG83" i="1" s="1"/>
  <c r="AA83" i="1"/>
  <c r="Y83" i="1"/>
  <c r="AB83" i="1" s="1"/>
  <c r="X83" i="1"/>
  <c r="W83" i="1"/>
  <c r="Y765" i="1" s="1"/>
  <c r="AB765" i="1" s="1"/>
  <c r="U83" i="1"/>
  <c r="T83" i="1"/>
  <c r="S83" i="1"/>
  <c r="V83" i="1" s="1"/>
  <c r="R83" i="1"/>
  <c r="Q83" i="1"/>
  <c r="L83" i="1"/>
  <c r="I83" i="1"/>
  <c r="AF82" i="1"/>
  <c r="AG82" i="1" s="1"/>
  <c r="AE82" i="1"/>
  <c r="AA82" i="1"/>
  <c r="Z82" i="1"/>
  <c r="AA715" i="1" s="1"/>
  <c r="Y82" i="1"/>
  <c r="AB82" i="1" s="1"/>
  <c r="X82" i="1"/>
  <c r="W82" i="1"/>
  <c r="Y715" i="1" s="1"/>
  <c r="AB715" i="1" s="1"/>
  <c r="U82" i="1"/>
  <c r="T82" i="1"/>
  <c r="S82" i="1"/>
  <c r="V82" i="1" s="1"/>
  <c r="R82" i="1"/>
  <c r="Q82" i="1"/>
  <c r="L82" i="1"/>
  <c r="I82" i="1"/>
  <c r="AF81" i="1"/>
  <c r="AG81" i="1" s="1"/>
  <c r="AE81" i="1"/>
  <c r="AA81" i="1"/>
  <c r="Y81" i="1"/>
  <c r="AB81" i="1" s="1"/>
  <c r="X81" i="1"/>
  <c r="W81" i="1"/>
  <c r="Y552" i="1" s="1"/>
  <c r="AB552" i="1" s="1"/>
  <c r="U81" i="1"/>
  <c r="T81" i="1"/>
  <c r="V81" i="1" s="1"/>
  <c r="S81" i="1"/>
  <c r="R81" i="1"/>
  <c r="Q81" i="1"/>
  <c r="L81" i="1"/>
  <c r="I81" i="1"/>
  <c r="AF80" i="1"/>
  <c r="AG80" i="1" s="1"/>
  <c r="AE80" i="1"/>
  <c r="AB80" i="1"/>
  <c r="AA80" i="1"/>
  <c r="Y80" i="1"/>
  <c r="X80" i="1"/>
  <c r="W80" i="1"/>
  <c r="Y346" i="1" s="1"/>
  <c r="AB346" i="1" s="1"/>
  <c r="U80" i="1"/>
  <c r="T80" i="1"/>
  <c r="V80" i="1" s="1"/>
  <c r="S80" i="1"/>
  <c r="R80" i="1"/>
  <c r="Q80" i="1"/>
  <c r="L80" i="1"/>
  <c r="I80" i="1"/>
  <c r="AF79" i="1"/>
  <c r="AE79" i="1"/>
  <c r="AG79" i="1" s="1"/>
  <c r="Y79" i="1"/>
  <c r="AB79" i="1" s="1"/>
  <c r="X79" i="1"/>
  <c r="W79" i="1"/>
  <c r="Y708" i="1" s="1"/>
  <c r="AB708" i="1" s="1"/>
  <c r="V79" i="1"/>
  <c r="U79" i="1"/>
  <c r="T79" i="1"/>
  <c r="S79" i="1"/>
  <c r="R79" i="1"/>
  <c r="Q79" i="1"/>
  <c r="L79" i="1"/>
  <c r="I79" i="1"/>
  <c r="AF78" i="1"/>
  <c r="AE78" i="1"/>
  <c r="AG78" i="1" s="1"/>
  <c r="Y78" i="1"/>
  <c r="AB78" i="1" s="1"/>
  <c r="X78" i="1"/>
  <c r="W78" i="1"/>
  <c r="Y333" i="1" s="1"/>
  <c r="AB333" i="1" s="1"/>
  <c r="V78" i="1"/>
  <c r="U78" i="1"/>
  <c r="T78" i="1"/>
  <c r="S78" i="1"/>
  <c r="R78" i="1"/>
  <c r="Q78" i="1"/>
  <c r="L78" i="1"/>
  <c r="I78" i="1"/>
  <c r="AF77" i="1"/>
  <c r="AE77" i="1"/>
  <c r="AG77" i="1" s="1"/>
  <c r="AA77" i="1"/>
  <c r="Y77" i="1"/>
  <c r="AB77" i="1" s="1"/>
  <c r="X77" i="1"/>
  <c r="Z77" i="1" s="1"/>
  <c r="AA706" i="1" s="1"/>
  <c r="W77" i="1"/>
  <c r="Y706" i="1" s="1"/>
  <c r="AB706" i="1" s="1"/>
  <c r="U77" i="1"/>
  <c r="T77" i="1"/>
  <c r="S77" i="1"/>
  <c r="V77" i="1" s="1"/>
  <c r="R77" i="1"/>
  <c r="Q77" i="1"/>
  <c r="L77" i="1"/>
  <c r="I77" i="1"/>
  <c r="AF76" i="1"/>
  <c r="AE76" i="1"/>
  <c r="AG76" i="1" s="1"/>
  <c r="AA76" i="1"/>
  <c r="Y76" i="1"/>
  <c r="AB76" i="1" s="1"/>
  <c r="X76" i="1"/>
  <c r="Z76" i="1" s="1"/>
  <c r="AA455" i="1" s="1"/>
  <c r="W76" i="1"/>
  <c r="Y455" i="1" s="1"/>
  <c r="AB455" i="1" s="1"/>
  <c r="U76" i="1"/>
  <c r="T76" i="1"/>
  <c r="S76" i="1"/>
  <c r="V76" i="1" s="1"/>
  <c r="R76" i="1"/>
  <c r="Q76" i="1"/>
  <c r="L76" i="1"/>
  <c r="I76" i="1"/>
  <c r="AF75" i="1"/>
  <c r="AE75" i="1"/>
  <c r="AG75" i="1" s="1"/>
  <c r="AB75" i="1"/>
  <c r="AC75" i="1" s="1"/>
  <c r="AA75" i="1"/>
  <c r="Z75" i="1"/>
  <c r="AA642" i="1" s="1"/>
  <c r="Y75" i="1"/>
  <c r="X75" i="1"/>
  <c r="W75" i="1"/>
  <c r="Y642" i="1" s="1"/>
  <c r="AB642" i="1" s="1"/>
  <c r="U75" i="1"/>
  <c r="T75" i="1"/>
  <c r="S75" i="1"/>
  <c r="V75" i="1" s="1"/>
  <c r="R75" i="1"/>
  <c r="Q75" i="1"/>
  <c r="L75" i="1"/>
  <c r="I75" i="1"/>
  <c r="AG74" i="1"/>
  <c r="AF74" i="1"/>
  <c r="AE74" i="1"/>
  <c r="AB74" i="1"/>
  <c r="AA74" i="1"/>
  <c r="Z74" i="1"/>
  <c r="AA772" i="1" s="1"/>
  <c r="Y74" i="1"/>
  <c r="X74" i="1"/>
  <c r="W74" i="1"/>
  <c r="Y772" i="1" s="1"/>
  <c r="AB772" i="1" s="1"/>
  <c r="U74" i="1"/>
  <c r="V74" i="1" s="1"/>
  <c r="T74" i="1"/>
  <c r="S74" i="1"/>
  <c r="R74" i="1"/>
  <c r="Q74" i="1"/>
  <c r="L74" i="1"/>
  <c r="I74" i="1"/>
  <c r="AG73" i="1"/>
  <c r="AF73" i="1"/>
  <c r="AE73" i="1"/>
  <c r="AB73" i="1"/>
  <c r="AA73" i="1"/>
  <c r="Y73" i="1"/>
  <c r="X73" i="1"/>
  <c r="W73" i="1"/>
  <c r="Y856" i="1" s="1"/>
  <c r="AB856" i="1" s="1"/>
  <c r="U73" i="1"/>
  <c r="T73" i="1"/>
  <c r="S73" i="1"/>
  <c r="V73" i="1" s="1"/>
  <c r="R73" i="1"/>
  <c r="Q73" i="1"/>
  <c r="L73" i="1"/>
  <c r="I73" i="1"/>
  <c r="AF72" i="1"/>
  <c r="AE72" i="1"/>
  <c r="AG72" i="1" s="1"/>
  <c r="AB72" i="1"/>
  <c r="Y72" i="1"/>
  <c r="X72" i="1"/>
  <c r="W72" i="1"/>
  <c r="Y534" i="1" s="1"/>
  <c r="AB534" i="1" s="1"/>
  <c r="U72" i="1"/>
  <c r="T72" i="1"/>
  <c r="S72" i="1"/>
  <c r="V72" i="1" s="1"/>
  <c r="R72" i="1"/>
  <c r="Q72" i="1"/>
  <c r="L72" i="1"/>
  <c r="I72" i="1"/>
  <c r="AF71" i="1"/>
  <c r="AE71" i="1"/>
  <c r="AG71" i="1" s="1"/>
  <c r="AA71" i="1"/>
  <c r="Y71" i="1"/>
  <c r="AB71" i="1" s="1"/>
  <c r="X71" i="1"/>
  <c r="W71" i="1"/>
  <c r="Y5" i="1" s="1"/>
  <c r="AB5" i="1" s="1"/>
  <c r="U71" i="1"/>
  <c r="T71" i="1"/>
  <c r="S71" i="1"/>
  <c r="V71" i="1" s="1"/>
  <c r="R71" i="1"/>
  <c r="Q71" i="1"/>
  <c r="L71" i="1"/>
  <c r="I71" i="1"/>
  <c r="AF70" i="1"/>
  <c r="AG70" i="1" s="1"/>
  <c r="AE70" i="1"/>
  <c r="AA70" i="1"/>
  <c r="Z70" i="1"/>
  <c r="AA537" i="1" s="1"/>
  <c r="Y70" i="1"/>
  <c r="AB70" i="1" s="1"/>
  <c r="X70" i="1"/>
  <c r="W70" i="1"/>
  <c r="Y537" i="1" s="1"/>
  <c r="AB537" i="1" s="1"/>
  <c r="U70" i="1"/>
  <c r="T70" i="1"/>
  <c r="S70" i="1"/>
  <c r="V70" i="1" s="1"/>
  <c r="R70" i="1"/>
  <c r="Q70" i="1"/>
  <c r="L70" i="1"/>
  <c r="I70" i="1"/>
  <c r="AF69" i="1"/>
  <c r="AG69" i="1" s="1"/>
  <c r="AE69" i="1"/>
  <c r="AA69" i="1"/>
  <c r="Y69" i="1"/>
  <c r="AB69" i="1" s="1"/>
  <c r="X69" i="1"/>
  <c r="W69" i="1"/>
  <c r="Y290" i="1" s="1"/>
  <c r="AB290" i="1" s="1"/>
  <c r="U69" i="1"/>
  <c r="T69" i="1"/>
  <c r="V69" i="1" s="1"/>
  <c r="S69" i="1"/>
  <c r="R69" i="1"/>
  <c r="Q69" i="1"/>
  <c r="L69" i="1"/>
  <c r="I69" i="1"/>
  <c r="AF68" i="1"/>
  <c r="AG68" i="1" s="1"/>
  <c r="AE68" i="1"/>
  <c r="AB68" i="1"/>
  <c r="Y68" i="1"/>
  <c r="X68" i="1"/>
  <c r="W68" i="1"/>
  <c r="Y927" i="1" s="1"/>
  <c r="AB927" i="1" s="1"/>
  <c r="U68" i="1"/>
  <c r="T68" i="1"/>
  <c r="V68" i="1" s="1"/>
  <c r="S68" i="1"/>
  <c r="R68" i="1"/>
  <c r="Q68" i="1"/>
  <c r="L68" i="1"/>
  <c r="I68" i="1"/>
  <c r="AF67" i="1"/>
  <c r="AE67" i="1"/>
  <c r="AG67" i="1" s="1"/>
  <c r="AA67" i="1"/>
  <c r="Y67" i="1"/>
  <c r="AB67" i="1" s="1"/>
  <c r="X67" i="1"/>
  <c r="W67" i="1"/>
  <c r="Y262" i="1" s="1"/>
  <c r="AB262" i="1" s="1"/>
  <c r="V67" i="1"/>
  <c r="U67" i="1"/>
  <c r="T67" i="1"/>
  <c r="S67" i="1"/>
  <c r="R67" i="1"/>
  <c r="Q67" i="1"/>
  <c r="L67" i="1"/>
  <c r="I67" i="1"/>
  <c r="AF66" i="1"/>
  <c r="AE66" i="1"/>
  <c r="AG66" i="1" s="1"/>
  <c r="Y66" i="1"/>
  <c r="AB66" i="1" s="1"/>
  <c r="X66" i="1"/>
  <c r="W66" i="1"/>
  <c r="Y648" i="1" s="1"/>
  <c r="AB648" i="1" s="1"/>
  <c r="V66" i="1"/>
  <c r="U66" i="1"/>
  <c r="T66" i="1"/>
  <c r="S66" i="1"/>
  <c r="R66" i="1"/>
  <c r="Q66" i="1"/>
  <c r="L66" i="1"/>
  <c r="I66" i="1"/>
  <c r="AF65" i="1"/>
  <c r="AE65" i="1"/>
  <c r="AG65" i="1" s="1"/>
  <c r="AA65" i="1"/>
  <c r="Y65" i="1"/>
  <c r="AB65" i="1" s="1"/>
  <c r="X65" i="1"/>
  <c r="Z65" i="1" s="1"/>
  <c r="AA540" i="1" s="1"/>
  <c r="W65" i="1"/>
  <c r="Y540" i="1" s="1"/>
  <c r="AB540" i="1" s="1"/>
  <c r="U65" i="1"/>
  <c r="T65" i="1"/>
  <c r="S65" i="1"/>
  <c r="V65" i="1" s="1"/>
  <c r="R65" i="1"/>
  <c r="Q65" i="1"/>
  <c r="L65" i="1"/>
  <c r="I65" i="1"/>
  <c r="AF64" i="1"/>
  <c r="AE64" i="1"/>
  <c r="AG64" i="1" s="1"/>
  <c r="AA64" i="1"/>
  <c r="Y64" i="1"/>
  <c r="AB64" i="1" s="1"/>
  <c r="X64" i="1"/>
  <c r="Z64" i="1" s="1"/>
  <c r="AA497" i="1" s="1"/>
  <c r="W64" i="1"/>
  <c r="Y497" i="1" s="1"/>
  <c r="AB497" i="1" s="1"/>
  <c r="U64" i="1"/>
  <c r="T64" i="1"/>
  <c r="S64" i="1"/>
  <c r="V64" i="1" s="1"/>
  <c r="R64" i="1"/>
  <c r="Q64" i="1"/>
  <c r="L64" i="1"/>
  <c r="I64" i="1"/>
  <c r="AF63" i="1"/>
  <c r="AE63" i="1"/>
  <c r="AG63" i="1" s="1"/>
  <c r="AB63" i="1"/>
  <c r="AC63" i="1" s="1"/>
  <c r="AA63" i="1"/>
  <c r="Z63" i="1"/>
  <c r="AA692" i="1" s="1"/>
  <c r="Y63" i="1"/>
  <c r="X63" i="1"/>
  <c r="W63" i="1"/>
  <c r="Y692" i="1" s="1"/>
  <c r="AB692" i="1" s="1"/>
  <c r="U63" i="1"/>
  <c r="T63" i="1"/>
  <c r="S63" i="1"/>
  <c r="V63" i="1" s="1"/>
  <c r="R63" i="1"/>
  <c r="Q63" i="1"/>
  <c r="L63" i="1"/>
  <c r="I63" i="1"/>
  <c r="AG62" i="1"/>
  <c r="AF62" i="1"/>
  <c r="AE62" i="1"/>
  <c r="AB62" i="1"/>
  <c r="Z62" i="1"/>
  <c r="AA156" i="1" s="1"/>
  <c r="Y62" i="1"/>
  <c r="X62" i="1"/>
  <c r="W62" i="1"/>
  <c r="Y156" i="1" s="1"/>
  <c r="AB156" i="1" s="1"/>
  <c r="U62" i="1"/>
  <c r="V62" i="1" s="1"/>
  <c r="T62" i="1"/>
  <c r="S62" i="1"/>
  <c r="R62" i="1"/>
  <c r="Q62" i="1"/>
  <c r="L62" i="1"/>
  <c r="I62" i="1"/>
  <c r="AG61" i="1"/>
  <c r="AF61" i="1"/>
  <c r="AE61" i="1"/>
  <c r="AB61" i="1"/>
  <c r="AA61" i="1"/>
  <c r="Y61" i="1"/>
  <c r="X61" i="1"/>
  <c r="W61" i="1"/>
  <c r="Y1044" i="1" s="1"/>
  <c r="AB1044" i="1" s="1"/>
  <c r="U61" i="1"/>
  <c r="T61" i="1"/>
  <c r="S61" i="1"/>
  <c r="V61" i="1" s="1"/>
  <c r="R61" i="1"/>
  <c r="Q61" i="1"/>
  <c r="L61" i="1"/>
  <c r="I61" i="1"/>
  <c r="AF60" i="1"/>
  <c r="AE60" i="1"/>
  <c r="AG60" i="1" s="1"/>
  <c r="AB60" i="1"/>
  <c r="AA60" i="1"/>
  <c r="Y60" i="1"/>
  <c r="X60" i="1"/>
  <c r="W60" i="1"/>
  <c r="Y1231" i="1" s="1"/>
  <c r="AB1231" i="1" s="1"/>
  <c r="U60" i="1"/>
  <c r="T60" i="1"/>
  <c r="S60" i="1"/>
  <c r="V60" i="1" s="1"/>
  <c r="R60" i="1"/>
  <c r="Q60" i="1"/>
  <c r="L60" i="1"/>
  <c r="I60" i="1"/>
  <c r="AF59" i="1"/>
  <c r="AE59" i="1"/>
  <c r="AG59" i="1" s="1"/>
  <c r="AA59" i="1"/>
  <c r="Y59" i="1"/>
  <c r="AB59" i="1" s="1"/>
  <c r="X59" i="1"/>
  <c r="W59" i="1"/>
  <c r="Y1249" i="1" s="1"/>
  <c r="AB1249" i="1" s="1"/>
  <c r="U59" i="1"/>
  <c r="T59" i="1"/>
  <c r="S59" i="1"/>
  <c r="V59" i="1" s="1"/>
  <c r="R59" i="1"/>
  <c r="Q59" i="1"/>
  <c r="L59" i="1"/>
  <c r="I59" i="1"/>
  <c r="AF58" i="1"/>
  <c r="AG58" i="1" s="1"/>
  <c r="AE58" i="1"/>
  <c r="AA58" i="1"/>
  <c r="Z58" i="1"/>
  <c r="AA300" i="1" s="1"/>
  <c r="Y58" i="1"/>
  <c r="AB58" i="1" s="1"/>
  <c r="X58" i="1"/>
  <c r="W58" i="1"/>
  <c r="Y300" i="1" s="1"/>
  <c r="AB300" i="1" s="1"/>
  <c r="U58" i="1"/>
  <c r="T58" i="1"/>
  <c r="S58" i="1"/>
  <c r="V58" i="1" s="1"/>
  <c r="R58" i="1"/>
  <c r="Q58" i="1"/>
  <c r="L58" i="1"/>
  <c r="I58" i="1"/>
  <c r="AF57" i="1"/>
  <c r="AG57" i="1" s="1"/>
  <c r="AE57" i="1"/>
  <c r="AA57" i="1"/>
  <c r="Y57" i="1"/>
  <c r="AB57" i="1" s="1"/>
  <c r="X57" i="1"/>
  <c r="W57" i="1"/>
  <c r="Y319" i="1" s="1"/>
  <c r="AB319" i="1" s="1"/>
  <c r="U57" i="1"/>
  <c r="T57" i="1"/>
  <c r="V57" i="1" s="1"/>
  <c r="S57" i="1"/>
  <c r="R57" i="1"/>
  <c r="Q57" i="1"/>
  <c r="L57" i="1"/>
  <c r="I57" i="1"/>
  <c r="AF56" i="1"/>
  <c r="AG56" i="1" s="1"/>
  <c r="AE56" i="1"/>
  <c r="AB56" i="1"/>
  <c r="AA56" i="1"/>
  <c r="Y56" i="1"/>
  <c r="X56" i="1"/>
  <c r="W56" i="1"/>
  <c r="Y348" i="1" s="1"/>
  <c r="AB348" i="1" s="1"/>
  <c r="U56" i="1"/>
  <c r="T56" i="1"/>
  <c r="V56" i="1" s="1"/>
  <c r="S56" i="1"/>
  <c r="R56" i="1"/>
  <c r="Q56" i="1"/>
  <c r="L56" i="1"/>
  <c r="I56" i="1"/>
  <c r="AF55" i="1"/>
  <c r="AE55" i="1"/>
  <c r="AG55" i="1" s="1"/>
  <c r="AA55" i="1"/>
  <c r="Y55" i="1"/>
  <c r="AB55" i="1" s="1"/>
  <c r="X55" i="1"/>
  <c r="W55" i="1"/>
  <c r="Y680" i="1" s="1"/>
  <c r="AB680" i="1" s="1"/>
  <c r="V55" i="1"/>
  <c r="U55" i="1"/>
  <c r="T55" i="1"/>
  <c r="S55" i="1"/>
  <c r="R55" i="1"/>
  <c r="Q55" i="1"/>
  <c r="L55" i="1"/>
  <c r="I55" i="1"/>
  <c r="AF54" i="1"/>
  <c r="AE54" i="1"/>
  <c r="AG54" i="1" s="1"/>
  <c r="AA54" i="1"/>
  <c r="Y54" i="1"/>
  <c r="AB54" i="1" s="1"/>
  <c r="X54" i="1"/>
  <c r="W54" i="1"/>
  <c r="Y459" i="1" s="1"/>
  <c r="AB459" i="1" s="1"/>
  <c r="V54" i="1"/>
  <c r="U54" i="1"/>
  <c r="T54" i="1"/>
  <c r="S54" i="1"/>
  <c r="R54" i="1"/>
  <c r="Q54" i="1"/>
  <c r="L54" i="1"/>
  <c r="I54" i="1"/>
  <c r="AF53" i="1"/>
  <c r="AE53" i="1"/>
  <c r="AG53" i="1" s="1"/>
  <c r="AA53" i="1"/>
  <c r="Y53" i="1"/>
  <c r="AB53" i="1" s="1"/>
  <c r="X53" i="1"/>
  <c r="Z53" i="1" s="1"/>
  <c r="AA127" i="1" s="1"/>
  <c r="W53" i="1"/>
  <c r="Y127" i="1" s="1"/>
  <c r="AB127" i="1" s="1"/>
  <c r="U53" i="1"/>
  <c r="T53" i="1"/>
  <c r="S53" i="1"/>
  <c r="V53" i="1" s="1"/>
  <c r="R53" i="1"/>
  <c r="Q53" i="1"/>
  <c r="L53" i="1"/>
  <c r="I53" i="1"/>
  <c r="AF52" i="1"/>
  <c r="AE52" i="1"/>
  <c r="AG52" i="1" s="1"/>
  <c r="AA52" i="1"/>
  <c r="Y52" i="1"/>
  <c r="AB52" i="1" s="1"/>
  <c r="X52" i="1"/>
  <c r="Z52" i="1" s="1"/>
  <c r="AA568" i="1" s="1"/>
  <c r="W52" i="1"/>
  <c r="Y568" i="1" s="1"/>
  <c r="AB568" i="1" s="1"/>
  <c r="U52" i="1"/>
  <c r="T52" i="1"/>
  <c r="S52" i="1"/>
  <c r="V52" i="1" s="1"/>
  <c r="R52" i="1"/>
  <c r="Q52" i="1"/>
  <c r="L52" i="1"/>
  <c r="I52" i="1"/>
  <c r="AF51" i="1"/>
  <c r="AE51" i="1"/>
  <c r="AG51" i="1" s="1"/>
  <c r="AB51" i="1"/>
  <c r="AC51" i="1" s="1"/>
  <c r="AA51" i="1"/>
  <c r="Z51" i="1"/>
  <c r="AA470" i="1" s="1"/>
  <c r="Y51" i="1"/>
  <c r="X51" i="1"/>
  <c r="W51" i="1"/>
  <c r="Y470" i="1" s="1"/>
  <c r="AB470" i="1" s="1"/>
  <c r="U51" i="1"/>
  <c r="T51" i="1"/>
  <c r="S51" i="1"/>
  <c r="V51" i="1" s="1"/>
  <c r="R51" i="1"/>
  <c r="Q51" i="1"/>
  <c r="L51" i="1"/>
  <c r="I51" i="1"/>
  <c r="AG50" i="1"/>
  <c r="AF50" i="1"/>
  <c r="AE50" i="1"/>
  <c r="AB50" i="1"/>
  <c r="AA50" i="1"/>
  <c r="Z50" i="1"/>
  <c r="AA270" i="1" s="1"/>
  <c r="Y50" i="1"/>
  <c r="X50" i="1"/>
  <c r="W50" i="1"/>
  <c r="Y270" i="1" s="1"/>
  <c r="AB270" i="1" s="1"/>
  <c r="U50" i="1"/>
  <c r="V50" i="1" s="1"/>
  <c r="T50" i="1"/>
  <c r="S50" i="1"/>
  <c r="R50" i="1"/>
  <c r="Q50" i="1"/>
  <c r="L50" i="1"/>
  <c r="I50" i="1"/>
  <c r="AG49" i="1"/>
  <c r="AF49" i="1"/>
  <c r="AE49" i="1"/>
  <c r="AB49" i="1"/>
  <c r="AA49" i="1"/>
  <c r="Y49" i="1"/>
  <c r="X49" i="1"/>
  <c r="W49" i="1"/>
  <c r="Y974" i="1" s="1"/>
  <c r="AB974" i="1" s="1"/>
  <c r="U49" i="1"/>
  <c r="T49" i="1"/>
  <c r="S49" i="1"/>
  <c r="V49" i="1" s="1"/>
  <c r="R49" i="1"/>
  <c r="Q49" i="1"/>
  <c r="L49" i="1"/>
  <c r="I49" i="1"/>
  <c r="AF48" i="1"/>
  <c r="AE48" i="1"/>
  <c r="AG48" i="1" s="1"/>
  <c r="AB48" i="1"/>
  <c r="AA48" i="1"/>
  <c r="Y48" i="1"/>
  <c r="X48" i="1"/>
  <c r="W48" i="1"/>
  <c r="Y528" i="1" s="1"/>
  <c r="AB528" i="1" s="1"/>
  <c r="U48" i="1"/>
  <c r="T48" i="1"/>
  <c r="S48" i="1"/>
  <c r="V48" i="1" s="1"/>
  <c r="R48" i="1"/>
  <c r="Q48" i="1"/>
  <c r="L48" i="1"/>
  <c r="I48" i="1"/>
  <c r="AF47" i="1"/>
  <c r="AE47" i="1"/>
  <c r="AG47" i="1" s="1"/>
  <c r="AA47" i="1"/>
  <c r="Y47" i="1"/>
  <c r="AB47" i="1" s="1"/>
  <c r="X47" i="1"/>
  <c r="W47" i="1"/>
  <c r="Y171" i="1" s="1"/>
  <c r="AB171" i="1" s="1"/>
  <c r="U47" i="1"/>
  <c r="T47" i="1"/>
  <c r="S47" i="1"/>
  <c r="V47" i="1" s="1"/>
  <c r="R47" i="1"/>
  <c r="Q47" i="1"/>
  <c r="L47" i="1"/>
  <c r="I47" i="1"/>
  <c r="AF46" i="1"/>
  <c r="AG46" i="1" s="1"/>
  <c r="AE46" i="1"/>
  <c r="AA46" i="1"/>
  <c r="Z46" i="1"/>
  <c r="AA446" i="1" s="1"/>
  <c r="Y46" i="1"/>
  <c r="AB46" i="1" s="1"/>
  <c r="X46" i="1"/>
  <c r="W46" i="1"/>
  <c r="Y446" i="1" s="1"/>
  <c r="AB446" i="1" s="1"/>
  <c r="U46" i="1"/>
  <c r="T46" i="1"/>
  <c r="S46" i="1"/>
  <c r="V46" i="1" s="1"/>
  <c r="R46" i="1"/>
  <c r="Q46" i="1"/>
  <c r="L46" i="1"/>
  <c r="I46" i="1"/>
  <c r="AF45" i="1"/>
  <c r="AG45" i="1" s="1"/>
  <c r="AE45" i="1"/>
  <c r="AA45" i="1"/>
  <c r="Y45" i="1"/>
  <c r="AB45" i="1" s="1"/>
  <c r="X45" i="1"/>
  <c r="W45" i="1"/>
  <c r="Y746" i="1" s="1"/>
  <c r="AB746" i="1" s="1"/>
  <c r="U45" i="1"/>
  <c r="T45" i="1"/>
  <c r="V45" i="1" s="1"/>
  <c r="S45" i="1"/>
  <c r="R45" i="1"/>
  <c r="Q45" i="1"/>
  <c r="L45" i="1"/>
  <c r="I45" i="1"/>
  <c r="AF44" i="1"/>
  <c r="AG44" i="1" s="1"/>
  <c r="AE44" i="1"/>
  <c r="AB44" i="1"/>
  <c r="AA44" i="1"/>
  <c r="Y44" i="1"/>
  <c r="X44" i="1"/>
  <c r="W44" i="1"/>
  <c r="Y259" i="1" s="1"/>
  <c r="AB259" i="1" s="1"/>
  <c r="U44" i="1"/>
  <c r="T44" i="1"/>
  <c r="V44" i="1" s="1"/>
  <c r="S44" i="1"/>
  <c r="R44" i="1"/>
  <c r="Q44" i="1"/>
  <c r="L44" i="1"/>
  <c r="I44" i="1"/>
  <c r="AF43" i="1"/>
  <c r="AE43" i="1"/>
  <c r="AG43" i="1" s="1"/>
  <c r="AA43" i="1"/>
  <c r="Y43" i="1"/>
  <c r="AB43" i="1" s="1"/>
  <c r="X43" i="1"/>
  <c r="W43" i="1"/>
  <c r="Y276" i="1" s="1"/>
  <c r="AB276" i="1" s="1"/>
  <c r="V43" i="1"/>
  <c r="U43" i="1"/>
  <c r="T43" i="1"/>
  <c r="S43" i="1"/>
  <c r="R43" i="1"/>
  <c r="Q43" i="1"/>
  <c r="L43" i="1"/>
  <c r="I43" i="1"/>
  <c r="AF42" i="1"/>
  <c r="AE42" i="1"/>
  <c r="AG42" i="1" s="1"/>
  <c r="AA42" i="1"/>
  <c r="Y42" i="1"/>
  <c r="AB42" i="1" s="1"/>
  <c r="X42" i="1"/>
  <c r="W42" i="1"/>
  <c r="Y608" i="1" s="1"/>
  <c r="AB608" i="1" s="1"/>
  <c r="V42" i="1"/>
  <c r="U42" i="1"/>
  <c r="T42" i="1"/>
  <c r="S42" i="1"/>
  <c r="R42" i="1"/>
  <c r="Q42" i="1"/>
  <c r="L42" i="1"/>
  <c r="I42" i="1"/>
  <c r="AF41" i="1"/>
  <c r="AE41" i="1"/>
  <c r="AG41" i="1" s="1"/>
  <c r="Y41" i="1"/>
  <c r="AB41" i="1" s="1"/>
  <c r="X41" i="1"/>
  <c r="Z41" i="1" s="1"/>
  <c r="AA306" i="1" s="1"/>
  <c r="W41" i="1"/>
  <c r="Y306" i="1" s="1"/>
  <c r="AB306" i="1" s="1"/>
  <c r="U41" i="1"/>
  <c r="T41" i="1"/>
  <c r="S41" i="1"/>
  <c r="V41" i="1" s="1"/>
  <c r="R41" i="1"/>
  <c r="Q41" i="1"/>
  <c r="L41" i="1"/>
  <c r="I41" i="1"/>
  <c r="AF40" i="1"/>
  <c r="AE40" i="1"/>
  <c r="AG40" i="1" s="1"/>
  <c r="AA40" i="1"/>
  <c r="Y40" i="1"/>
  <c r="AB40" i="1" s="1"/>
  <c r="X40" i="1"/>
  <c r="Z40" i="1" s="1"/>
  <c r="AA1246" i="1" s="1"/>
  <c r="W40" i="1"/>
  <c r="Y1246" i="1" s="1"/>
  <c r="AB1246" i="1" s="1"/>
  <c r="U40" i="1"/>
  <c r="T40" i="1"/>
  <c r="S40" i="1"/>
  <c r="V40" i="1" s="1"/>
  <c r="R40" i="1"/>
  <c r="Q40" i="1"/>
  <c r="L40" i="1"/>
  <c r="I40" i="1"/>
  <c r="AF39" i="1"/>
  <c r="AE39" i="1"/>
  <c r="AG39" i="1" s="1"/>
  <c r="AB39" i="1"/>
  <c r="AC39" i="1" s="1"/>
  <c r="AA39" i="1"/>
  <c r="Z39" i="1"/>
  <c r="AA154" i="1" s="1"/>
  <c r="Y39" i="1"/>
  <c r="X39" i="1"/>
  <c r="W39" i="1"/>
  <c r="Y154" i="1" s="1"/>
  <c r="AB154" i="1" s="1"/>
  <c r="U39" i="1"/>
  <c r="T39" i="1"/>
  <c r="S39" i="1"/>
  <c r="V39" i="1" s="1"/>
  <c r="R39" i="1"/>
  <c r="Q39" i="1"/>
  <c r="L39" i="1"/>
  <c r="I39" i="1"/>
  <c r="AG38" i="1"/>
  <c r="AF38" i="1"/>
  <c r="AE38" i="1"/>
  <c r="AB38" i="1"/>
  <c r="AA38" i="1"/>
  <c r="Z38" i="1"/>
  <c r="AA607" i="1" s="1"/>
  <c r="Y38" i="1"/>
  <c r="X38" i="1"/>
  <c r="W38" i="1"/>
  <c r="Y607" i="1" s="1"/>
  <c r="AB607" i="1" s="1"/>
  <c r="U38" i="1"/>
  <c r="V38" i="1" s="1"/>
  <c r="T38" i="1"/>
  <c r="S38" i="1"/>
  <c r="R38" i="1"/>
  <c r="Q38" i="1"/>
  <c r="L38" i="1"/>
  <c r="I38" i="1"/>
  <c r="AG37" i="1"/>
  <c r="AF37" i="1"/>
  <c r="AE37" i="1"/>
  <c r="AB37" i="1"/>
  <c r="AA37" i="1"/>
  <c r="Y37" i="1"/>
  <c r="X37" i="1"/>
  <c r="W37" i="1"/>
  <c r="Y361" i="1" s="1"/>
  <c r="AB361" i="1" s="1"/>
  <c r="U37" i="1"/>
  <c r="T37" i="1"/>
  <c r="S37" i="1"/>
  <c r="V37" i="1" s="1"/>
  <c r="R37" i="1"/>
  <c r="Q37" i="1"/>
  <c r="L37" i="1"/>
  <c r="I37" i="1"/>
  <c r="AF36" i="1"/>
  <c r="AE36" i="1"/>
  <c r="AG36" i="1" s="1"/>
  <c r="AB36" i="1"/>
  <c r="Y36" i="1"/>
  <c r="X36" i="1"/>
  <c r="W36" i="1"/>
  <c r="Y1237" i="1" s="1"/>
  <c r="AB1237" i="1" s="1"/>
  <c r="U36" i="1"/>
  <c r="T36" i="1"/>
  <c r="S36" i="1"/>
  <c r="V36" i="1" s="1"/>
  <c r="R36" i="1"/>
  <c r="Q36" i="1"/>
  <c r="L36" i="1"/>
  <c r="I36" i="1"/>
  <c r="AF35" i="1"/>
  <c r="AE35" i="1"/>
  <c r="AG35" i="1" s="1"/>
  <c r="AA35" i="1"/>
  <c r="Y35" i="1"/>
  <c r="AB35" i="1" s="1"/>
  <c r="X35" i="1"/>
  <c r="W35" i="1"/>
  <c r="Y619" i="1" s="1"/>
  <c r="AB619" i="1" s="1"/>
  <c r="U35" i="1"/>
  <c r="T35" i="1"/>
  <c r="S35" i="1"/>
  <c r="V35" i="1" s="1"/>
  <c r="R35" i="1"/>
  <c r="Q35" i="1"/>
  <c r="L35" i="1"/>
  <c r="I35" i="1"/>
  <c r="AF34" i="1"/>
  <c r="AG34" i="1" s="1"/>
  <c r="AE34" i="1"/>
  <c r="Z34" i="1"/>
  <c r="AA922" i="1" s="1"/>
  <c r="Y34" i="1"/>
  <c r="AB34" i="1" s="1"/>
  <c r="X34" i="1"/>
  <c r="W34" i="1"/>
  <c r="Y922" i="1" s="1"/>
  <c r="AB922" i="1" s="1"/>
  <c r="U34" i="1"/>
  <c r="T34" i="1"/>
  <c r="S34" i="1"/>
  <c r="V34" i="1" s="1"/>
  <c r="R34" i="1"/>
  <c r="Q34" i="1"/>
  <c r="L34" i="1"/>
  <c r="I34" i="1"/>
  <c r="AF33" i="1"/>
  <c r="AG33" i="1" s="1"/>
  <c r="AE33" i="1"/>
  <c r="AA33" i="1"/>
  <c r="Y33" i="1"/>
  <c r="AB33" i="1" s="1"/>
  <c r="X33" i="1"/>
  <c r="W33" i="1"/>
  <c r="Y254" i="1" s="1"/>
  <c r="AB254" i="1" s="1"/>
  <c r="U33" i="1"/>
  <c r="T33" i="1"/>
  <c r="V33" i="1" s="1"/>
  <c r="S33" i="1"/>
  <c r="R33" i="1"/>
  <c r="Q33" i="1"/>
  <c r="L33" i="1"/>
  <c r="I33" i="1"/>
  <c r="AF32" i="1"/>
  <c r="AG32" i="1" s="1"/>
  <c r="AE32" i="1"/>
  <c r="AB32" i="1"/>
  <c r="AA32" i="1"/>
  <c r="Y32" i="1"/>
  <c r="X32" i="1"/>
  <c r="W32" i="1"/>
  <c r="Y637" i="1" s="1"/>
  <c r="AB637" i="1" s="1"/>
  <c r="U32" i="1"/>
  <c r="T32" i="1"/>
  <c r="V32" i="1" s="1"/>
  <c r="S32" i="1"/>
  <c r="R32" i="1"/>
  <c r="Q32" i="1"/>
  <c r="L32" i="1"/>
  <c r="I32" i="1"/>
  <c r="AF31" i="1"/>
  <c r="AE31" i="1"/>
  <c r="AG31" i="1" s="1"/>
  <c r="AA31" i="1"/>
  <c r="Y31" i="1"/>
  <c r="AB31" i="1" s="1"/>
  <c r="X31" i="1"/>
  <c r="W31" i="1"/>
  <c r="Y580" i="1" s="1"/>
  <c r="AB580" i="1" s="1"/>
  <c r="V31" i="1"/>
  <c r="U31" i="1"/>
  <c r="T31" i="1"/>
  <c r="S31" i="1"/>
  <c r="R31" i="1"/>
  <c r="Q31" i="1"/>
  <c r="L31" i="1"/>
  <c r="I31" i="1"/>
  <c r="AF30" i="1"/>
  <c r="AE30" i="1"/>
  <c r="AG30" i="1" s="1"/>
  <c r="AA30" i="1"/>
  <c r="Y30" i="1"/>
  <c r="AB30" i="1" s="1"/>
  <c r="X30" i="1"/>
  <c r="W30" i="1"/>
  <c r="Y421" i="1" s="1"/>
  <c r="AB421" i="1" s="1"/>
  <c r="V30" i="1"/>
  <c r="U30" i="1"/>
  <c r="T30" i="1"/>
  <c r="S30" i="1"/>
  <c r="R30" i="1"/>
  <c r="Q30" i="1"/>
  <c r="L30" i="1"/>
  <c r="I30" i="1"/>
  <c r="AF29" i="1"/>
  <c r="AE29" i="1"/>
  <c r="AG29" i="1" s="1"/>
  <c r="AA29" i="1"/>
  <c r="Y29" i="1"/>
  <c r="AB29" i="1" s="1"/>
  <c r="X29" i="1"/>
  <c r="Z29" i="1" s="1"/>
  <c r="AA4" i="1" s="1"/>
  <c r="W29" i="1"/>
  <c r="U29" i="1"/>
  <c r="T29" i="1"/>
  <c r="S29" i="1"/>
  <c r="V29" i="1" s="1"/>
  <c r="R29" i="1"/>
  <c r="Q29" i="1"/>
  <c r="L29" i="1"/>
  <c r="I29" i="1"/>
  <c r="AF28" i="1"/>
  <c r="AE28" i="1"/>
  <c r="AG28" i="1" s="1"/>
  <c r="AA28" i="1"/>
  <c r="Y28" i="1"/>
  <c r="AB28" i="1" s="1"/>
  <c r="X28" i="1"/>
  <c r="Z28" i="1" s="1"/>
  <c r="AA611" i="1" s="1"/>
  <c r="W28" i="1"/>
  <c r="Y611" i="1" s="1"/>
  <c r="AB611" i="1" s="1"/>
  <c r="U28" i="1"/>
  <c r="T28" i="1"/>
  <c r="S28" i="1"/>
  <c r="V28" i="1" s="1"/>
  <c r="R28" i="1"/>
  <c r="Q28" i="1"/>
  <c r="L28" i="1"/>
  <c r="I28" i="1"/>
  <c r="AF27" i="1"/>
  <c r="AE27" i="1"/>
  <c r="AG27" i="1" s="1"/>
  <c r="AB27" i="1"/>
  <c r="AC27" i="1" s="1"/>
  <c r="AA27" i="1"/>
  <c r="Z27" i="1"/>
  <c r="AA627" i="1" s="1"/>
  <c r="Y27" i="1"/>
  <c r="X27" i="1"/>
  <c r="W27" i="1"/>
  <c r="Y627" i="1" s="1"/>
  <c r="AB627" i="1" s="1"/>
  <c r="U27" i="1"/>
  <c r="T27" i="1"/>
  <c r="S27" i="1"/>
  <c r="V27" i="1" s="1"/>
  <c r="R27" i="1"/>
  <c r="Q27" i="1"/>
  <c r="L27" i="1"/>
  <c r="I27" i="1"/>
  <c r="AG26" i="1"/>
  <c r="AF26" i="1"/>
  <c r="AE26" i="1"/>
  <c r="AB26" i="1"/>
  <c r="AA26" i="1"/>
  <c r="Z26" i="1"/>
  <c r="AA380" i="1" s="1"/>
  <c r="Y26" i="1"/>
  <c r="X26" i="1"/>
  <c r="W26" i="1"/>
  <c r="Y380" i="1" s="1"/>
  <c r="AB380" i="1" s="1"/>
  <c r="U26" i="1"/>
  <c r="V26" i="1" s="1"/>
  <c r="T26" i="1"/>
  <c r="S26" i="1"/>
  <c r="R26" i="1"/>
  <c r="Q26" i="1"/>
  <c r="L26" i="1"/>
  <c r="I26" i="1"/>
  <c r="AG25" i="1"/>
  <c r="AF25" i="1"/>
  <c r="AE25" i="1"/>
  <c r="AB25" i="1"/>
  <c r="AA25" i="1"/>
  <c r="Y25" i="1"/>
  <c r="X25" i="1"/>
  <c r="W25" i="1"/>
  <c r="Y551" i="1" s="1"/>
  <c r="AB551" i="1" s="1"/>
  <c r="U25" i="1"/>
  <c r="T25" i="1"/>
  <c r="S25" i="1"/>
  <c r="V25" i="1" s="1"/>
  <c r="R25" i="1"/>
  <c r="Q25" i="1"/>
  <c r="L25" i="1"/>
  <c r="I25" i="1"/>
  <c r="AF24" i="1"/>
  <c r="AE24" i="1"/>
  <c r="AG24" i="1" s="1"/>
  <c r="AB24" i="1"/>
  <c r="AA24" i="1"/>
  <c r="Y24" i="1"/>
  <c r="X24" i="1"/>
  <c r="W24" i="1"/>
  <c r="Y915" i="1" s="1"/>
  <c r="AB915" i="1" s="1"/>
  <c r="U24" i="1"/>
  <c r="T24" i="1"/>
  <c r="S24" i="1"/>
  <c r="V24" i="1" s="1"/>
  <c r="R24" i="1"/>
  <c r="Q24" i="1"/>
  <c r="L24" i="1"/>
  <c r="I24" i="1"/>
  <c r="AF23" i="1"/>
  <c r="AE23" i="1"/>
  <c r="AG23" i="1" s="1"/>
  <c r="AA23" i="1"/>
  <c r="Y23" i="1"/>
  <c r="AB23" i="1" s="1"/>
  <c r="X23" i="1"/>
  <c r="W23" i="1"/>
  <c r="Y445" i="1" s="1"/>
  <c r="AB445" i="1" s="1"/>
  <c r="U23" i="1"/>
  <c r="T23" i="1"/>
  <c r="S23" i="1"/>
  <c r="V23" i="1" s="1"/>
  <c r="R23" i="1"/>
  <c r="Q23" i="1"/>
  <c r="L23" i="1"/>
  <c r="I23" i="1"/>
  <c r="AF22" i="1"/>
  <c r="AG22" i="1" s="1"/>
  <c r="AE22" i="1"/>
  <c r="AA22" i="1"/>
  <c r="Z22" i="1"/>
  <c r="AA477" i="1" s="1"/>
  <c r="Y22" i="1"/>
  <c r="AB22" i="1" s="1"/>
  <c r="X22" i="1"/>
  <c r="W22" i="1"/>
  <c r="Y477" i="1" s="1"/>
  <c r="AB477" i="1" s="1"/>
  <c r="U22" i="1"/>
  <c r="T22" i="1"/>
  <c r="S22" i="1"/>
  <c r="V22" i="1" s="1"/>
  <c r="R22" i="1"/>
  <c r="Q22" i="1"/>
  <c r="L22" i="1"/>
  <c r="I22" i="1"/>
  <c r="AF21" i="1"/>
  <c r="AG21" i="1" s="1"/>
  <c r="AE21" i="1"/>
  <c r="AA21" i="1"/>
  <c r="Z21" i="1"/>
  <c r="AA666" i="1" s="1"/>
  <c r="Y21" i="1"/>
  <c r="AB21" i="1" s="1"/>
  <c r="X21" i="1"/>
  <c r="W21" i="1"/>
  <c r="Y666" i="1" s="1"/>
  <c r="AB666" i="1" s="1"/>
  <c r="U21" i="1"/>
  <c r="T21" i="1"/>
  <c r="V21" i="1" s="1"/>
  <c r="S21" i="1"/>
  <c r="R21" i="1"/>
  <c r="Q21" i="1"/>
  <c r="L21" i="1"/>
  <c r="I21" i="1"/>
  <c r="AF20" i="1"/>
  <c r="AG20" i="1" s="1"/>
  <c r="AE20" i="1"/>
  <c r="AB20" i="1"/>
  <c r="AC20" i="1" s="1"/>
  <c r="AA20" i="1"/>
  <c r="Y20" i="1"/>
  <c r="X20" i="1"/>
  <c r="W20" i="1"/>
  <c r="Z20" i="1" s="1"/>
  <c r="AA158" i="1" s="1"/>
  <c r="U20" i="1"/>
  <c r="T20" i="1"/>
  <c r="V20" i="1" s="1"/>
  <c r="S20" i="1"/>
  <c r="R20" i="1"/>
  <c r="Q20" i="1"/>
  <c r="L20" i="1"/>
  <c r="I20" i="1"/>
  <c r="AF19" i="1"/>
  <c r="AE19" i="1"/>
  <c r="AG19" i="1" s="1"/>
  <c r="AB19" i="1"/>
  <c r="AA19" i="1"/>
  <c r="AC19" i="1" s="1"/>
  <c r="Y19" i="1"/>
  <c r="X19" i="1"/>
  <c r="W19" i="1"/>
  <c r="Y299" i="1" s="1"/>
  <c r="AB299" i="1" s="1"/>
  <c r="V19" i="1"/>
  <c r="U19" i="1"/>
  <c r="T19" i="1"/>
  <c r="S19" i="1"/>
  <c r="R19" i="1"/>
  <c r="Q19" i="1"/>
  <c r="L19" i="1"/>
  <c r="I19" i="1"/>
  <c r="AF18" i="1"/>
  <c r="AE18" i="1"/>
  <c r="AG18" i="1" s="1"/>
  <c r="AA18" i="1"/>
  <c r="Y18" i="1"/>
  <c r="AB18" i="1" s="1"/>
  <c r="X18" i="1"/>
  <c r="W18" i="1"/>
  <c r="Y3" i="1" s="1"/>
  <c r="AB3" i="1" s="1"/>
  <c r="V18" i="1"/>
  <c r="U18" i="1"/>
  <c r="T18" i="1"/>
  <c r="S18" i="1"/>
  <c r="R18" i="1"/>
  <c r="Q18" i="1"/>
  <c r="L18" i="1"/>
  <c r="I18" i="1"/>
  <c r="AF17" i="1"/>
  <c r="AE17" i="1"/>
  <c r="AG17" i="1" s="1"/>
  <c r="AA17" i="1"/>
  <c r="Y17" i="1"/>
  <c r="AB17" i="1" s="1"/>
  <c r="X17" i="1"/>
  <c r="Z17" i="1" s="1"/>
  <c r="AA165" i="1" s="1"/>
  <c r="W17" i="1"/>
  <c r="Y165" i="1" s="1"/>
  <c r="AB165" i="1" s="1"/>
  <c r="U17" i="1"/>
  <c r="T17" i="1"/>
  <c r="S17" i="1"/>
  <c r="V17" i="1" s="1"/>
  <c r="R17" i="1"/>
  <c r="Q17" i="1"/>
  <c r="L17" i="1"/>
  <c r="I17" i="1"/>
  <c r="AF16" i="1"/>
  <c r="AE16" i="1"/>
  <c r="AG16" i="1" s="1"/>
  <c r="AA16" i="1"/>
  <c r="Y16" i="1"/>
  <c r="AB16" i="1" s="1"/>
  <c r="X16" i="1"/>
  <c r="Z16" i="1" s="1"/>
  <c r="AA2" i="1" s="1"/>
  <c r="W16" i="1"/>
  <c r="U16" i="1"/>
  <c r="T16" i="1"/>
  <c r="S16" i="1"/>
  <c r="V16" i="1" s="1"/>
  <c r="R16" i="1"/>
  <c r="Q16" i="1"/>
  <c r="L16" i="1"/>
  <c r="I16" i="1"/>
  <c r="AF15" i="1"/>
  <c r="AE15" i="1"/>
  <c r="AG15" i="1" s="1"/>
  <c r="AB15" i="1"/>
  <c r="AC15" i="1" s="1"/>
  <c r="AA15" i="1"/>
  <c r="Z15" i="1"/>
  <c r="AA400" i="1" s="1"/>
  <c r="Y15" i="1"/>
  <c r="X15" i="1"/>
  <c r="W15" i="1"/>
  <c r="Y400" i="1" s="1"/>
  <c r="AB400" i="1" s="1"/>
  <c r="U15" i="1"/>
  <c r="T15" i="1"/>
  <c r="S15" i="1"/>
  <c r="V15" i="1" s="1"/>
  <c r="R15" i="1"/>
  <c r="Q15" i="1"/>
  <c r="L15" i="1"/>
  <c r="I15" i="1"/>
  <c r="AG14" i="1"/>
  <c r="AF14" i="1"/>
  <c r="AE14" i="1"/>
  <c r="AB14" i="1"/>
  <c r="AA14" i="1"/>
  <c r="Z14" i="1"/>
  <c r="AA523" i="1" s="1"/>
  <c r="Y14" i="1"/>
  <c r="X14" i="1"/>
  <c r="W14" i="1"/>
  <c r="Y523" i="1" s="1"/>
  <c r="AB523" i="1" s="1"/>
  <c r="U14" i="1"/>
  <c r="V14" i="1" s="1"/>
  <c r="T14" i="1"/>
  <c r="S14" i="1"/>
  <c r="R14" i="1"/>
  <c r="Q14" i="1"/>
  <c r="L14" i="1"/>
  <c r="I14" i="1"/>
  <c r="AG13" i="1"/>
  <c r="AF13" i="1"/>
  <c r="AE13" i="1"/>
  <c r="AB13" i="1"/>
  <c r="AC13" i="1" s="1"/>
  <c r="AA13" i="1"/>
  <c r="Y13" i="1"/>
  <c r="X13" i="1"/>
  <c r="W13" i="1"/>
  <c r="Y684" i="1" s="1"/>
  <c r="AB684" i="1" s="1"/>
  <c r="U13" i="1"/>
  <c r="V13" i="1" s="1"/>
  <c r="T13" i="1"/>
  <c r="S13" i="1"/>
  <c r="R13" i="1"/>
  <c r="Q13" i="1"/>
  <c r="L13" i="1"/>
  <c r="I13" i="1"/>
  <c r="AF12" i="1"/>
  <c r="AE12" i="1"/>
  <c r="AG12" i="1" s="1"/>
  <c r="AB12" i="1"/>
  <c r="AA12" i="1"/>
  <c r="Y12" i="1"/>
  <c r="X12" i="1"/>
  <c r="W12" i="1"/>
  <c r="Y885" i="1" s="1"/>
  <c r="AB885" i="1" s="1"/>
  <c r="U12" i="1"/>
  <c r="T12" i="1"/>
  <c r="S12" i="1"/>
  <c r="V12" i="1" s="1"/>
  <c r="R12" i="1"/>
  <c r="Q12" i="1"/>
  <c r="L12" i="1"/>
  <c r="I12" i="1"/>
  <c r="AF11" i="1"/>
  <c r="AE11" i="1"/>
  <c r="AG11" i="1" s="1"/>
  <c r="AA11" i="1"/>
  <c r="Y11" i="1"/>
  <c r="AB11" i="1" s="1"/>
  <c r="X11" i="1"/>
  <c r="W11" i="1"/>
  <c r="Y647" i="1" s="1"/>
  <c r="AB647" i="1" s="1"/>
  <c r="U11" i="1"/>
  <c r="T11" i="1"/>
  <c r="S11" i="1"/>
  <c r="V11" i="1" s="1"/>
  <c r="R11" i="1"/>
  <c r="Q11" i="1"/>
  <c r="L11" i="1"/>
  <c r="I11" i="1"/>
  <c r="AF10" i="1"/>
  <c r="AE10" i="1"/>
  <c r="AG10" i="1" s="1"/>
  <c r="AA10" i="1"/>
  <c r="Z10" i="1"/>
  <c r="AA395" i="1" s="1"/>
  <c r="Y10" i="1"/>
  <c r="AB10" i="1" s="1"/>
  <c r="X10" i="1"/>
  <c r="W10" i="1"/>
  <c r="Y395" i="1" s="1"/>
  <c r="AB395" i="1" s="1"/>
  <c r="U10" i="1"/>
  <c r="T10" i="1"/>
  <c r="S10" i="1"/>
  <c r="V10" i="1" s="1"/>
  <c r="R10" i="1"/>
  <c r="Q10" i="1"/>
  <c r="L10" i="1"/>
  <c r="I10" i="1"/>
  <c r="AF9" i="1"/>
  <c r="AG9" i="1" s="1"/>
  <c r="AE9" i="1"/>
  <c r="AA9" i="1"/>
  <c r="Z9" i="1"/>
  <c r="AA460" i="1" s="1"/>
  <c r="Y9" i="1"/>
  <c r="AB9" i="1" s="1"/>
  <c r="X9" i="1"/>
  <c r="W9" i="1"/>
  <c r="Y460" i="1" s="1"/>
  <c r="AB460" i="1" s="1"/>
  <c r="U9" i="1"/>
  <c r="T9" i="1"/>
  <c r="V9" i="1" s="1"/>
  <c r="S9" i="1"/>
  <c r="R9" i="1"/>
  <c r="Q9" i="1"/>
  <c r="L9" i="1"/>
  <c r="I9" i="1"/>
  <c r="AF8" i="1"/>
  <c r="AG8" i="1" s="1"/>
  <c r="AE8" i="1"/>
  <c r="AB8" i="1"/>
  <c r="AA8" i="1"/>
  <c r="Y8" i="1"/>
  <c r="X8" i="1"/>
  <c r="W8" i="1"/>
  <c r="Y712" i="1" s="1"/>
  <c r="AB712" i="1" s="1"/>
  <c r="U8" i="1"/>
  <c r="T8" i="1"/>
  <c r="V8" i="1" s="1"/>
  <c r="S8" i="1"/>
  <c r="R8" i="1"/>
  <c r="Q8" i="1"/>
  <c r="L8" i="1"/>
  <c r="I8" i="1"/>
  <c r="AF7" i="1"/>
  <c r="AE7" i="1"/>
  <c r="AG7" i="1" s="1"/>
  <c r="AB7" i="1"/>
  <c r="AA7" i="1"/>
  <c r="Y7" i="1"/>
  <c r="X7" i="1"/>
  <c r="W7" i="1"/>
  <c r="Y886" i="1" s="1"/>
  <c r="AB886" i="1" s="1"/>
  <c r="V7" i="1"/>
  <c r="U7" i="1"/>
  <c r="T7" i="1"/>
  <c r="S7" i="1"/>
  <c r="R7" i="1"/>
  <c r="Q7" i="1"/>
  <c r="AC7" i="1" s="1"/>
  <c r="L7" i="1"/>
  <c r="I7" i="1"/>
  <c r="AF6" i="1"/>
  <c r="AE6" i="1"/>
  <c r="AG6" i="1" s="1"/>
  <c r="AA6" i="1"/>
  <c r="Y6" i="1"/>
  <c r="AB6" i="1" s="1"/>
  <c r="X6" i="1"/>
  <c r="W6" i="1"/>
  <c r="Y1135" i="1" s="1"/>
  <c r="AB1135" i="1" s="1"/>
  <c r="V6" i="1"/>
  <c r="U6" i="1"/>
  <c r="T6" i="1"/>
  <c r="S6" i="1"/>
  <c r="R6" i="1"/>
  <c r="Q6" i="1"/>
  <c r="L6" i="1"/>
  <c r="I6" i="1"/>
  <c r="AF5" i="1"/>
  <c r="AE5" i="1"/>
  <c r="AG5" i="1" s="1"/>
  <c r="X5" i="1"/>
  <c r="Z5" i="1" s="1"/>
  <c r="AA236" i="1" s="1"/>
  <c r="W5" i="1"/>
  <c r="Y236" i="1" s="1"/>
  <c r="AB236" i="1" s="1"/>
  <c r="U5" i="1"/>
  <c r="T5" i="1"/>
  <c r="S5" i="1"/>
  <c r="V5" i="1" s="1"/>
  <c r="R5" i="1"/>
  <c r="Q5" i="1"/>
  <c r="L5" i="1"/>
  <c r="I5" i="1"/>
  <c r="AF4" i="1"/>
  <c r="AE4" i="1"/>
  <c r="AG4" i="1" s="1"/>
  <c r="Y4" i="1"/>
  <c r="AB4" i="1" s="1"/>
  <c r="X4" i="1"/>
  <c r="Z4" i="1" s="1"/>
  <c r="AA187" i="1" s="1"/>
  <c r="W4" i="1"/>
  <c r="Y187" i="1" s="1"/>
  <c r="AB187" i="1" s="1"/>
  <c r="U4" i="1"/>
  <c r="T4" i="1"/>
  <c r="S4" i="1"/>
  <c r="V4" i="1" s="1"/>
  <c r="R4" i="1"/>
  <c r="Q4" i="1"/>
  <c r="L4" i="1"/>
  <c r="I4" i="1"/>
  <c r="AF3" i="1"/>
  <c r="AE3" i="1"/>
  <c r="AG3" i="1" s="1"/>
  <c r="Z3" i="1"/>
  <c r="AA162" i="1" s="1"/>
  <c r="X3" i="1"/>
  <c r="W3" i="1"/>
  <c r="Y162" i="1" s="1"/>
  <c r="AB162" i="1" s="1"/>
  <c r="U3" i="1"/>
  <c r="T3" i="1"/>
  <c r="S3" i="1"/>
  <c r="V3" i="1" s="1"/>
  <c r="R3" i="1"/>
  <c r="Q3" i="1"/>
  <c r="I3" i="1"/>
  <c r="AF2" i="1"/>
  <c r="AG2" i="1" s="1"/>
  <c r="AE2" i="1"/>
  <c r="Z2" i="1"/>
  <c r="AA255" i="1" s="1"/>
  <c r="Y2" i="1"/>
  <c r="AB2" i="1" s="1"/>
  <c r="X2" i="1"/>
  <c r="W2" i="1"/>
  <c r="Y255" i="1" s="1"/>
  <c r="AB255" i="1" s="1"/>
  <c r="U2" i="1"/>
  <c r="T2" i="1"/>
  <c r="V2" i="1" s="1"/>
  <c r="S2" i="1"/>
  <c r="R2" i="1"/>
  <c r="Q2" i="1"/>
  <c r="I2" i="1"/>
  <c r="J6" i="3"/>
  <c r="AD50" i="1" l="1"/>
  <c r="AD21" i="1"/>
  <c r="AC21" i="1"/>
  <c r="AD33" i="1"/>
  <c r="AC33" i="1"/>
  <c r="AC47" i="1"/>
  <c r="AD47" i="1"/>
  <c r="AC127" i="1"/>
  <c r="AD127" i="1" s="1"/>
  <c r="AD59" i="1"/>
  <c r="AC59" i="1"/>
  <c r="AD64" i="1"/>
  <c r="AC64" i="1"/>
  <c r="AC78" i="1"/>
  <c r="AD78" i="1" s="1"/>
  <c r="AD115" i="1"/>
  <c r="AC115" i="1"/>
  <c r="AD177" i="1"/>
  <c r="AC177" i="1"/>
  <c r="AC126" i="1"/>
  <c r="AD126" i="1" s="1"/>
  <c r="AD16" i="1"/>
  <c r="AC16" i="1"/>
  <c r="AC35" i="1"/>
  <c r="AD35" i="1" s="1"/>
  <c r="AD40" i="1"/>
  <c r="AC40" i="1"/>
  <c r="AC53" i="1"/>
  <c r="AD53" i="1" s="1"/>
  <c r="AC105" i="1"/>
  <c r="AD105" i="1" s="1"/>
  <c r="AC144" i="1"/>
  <c r="AD144" i="1" s="1"/>
  <c r="AC79" i="1"/>
  <c r="AD79" i="1" s="1"/>
  <c r="AD2" i="1"/>
  <c r="AC2" i="1"/>
  <c r="AC4" i="1"/>
  <c r="AD4" i="1" s="1"/>
  <c r="AC41" i="1"/>
  <c r="AD41" i="1"/>
  <c r="AC66" i="1"/>
  <c r="AD66" i="1" s="1"/>
  <c r="AC81" i="1"/>
  <c r="AD81" i="1" s="1"/>
  <c r="AD86" i="1"/>
  <c r="AC94" i="1"/>
  <c r="AD94" i="1" s="1"/>
  <c r="AD117" i="1"/>
  <c r="AC117" i="1"/>
  <c r="AD52" i="1"/>
  <c r="AC52" i="1"/>
  <c r="AC93" i="1"/>
  <c r="AD93" i="1" s="1"/>
  <c r="AC153" i="1"/>
  <c r="AD153" i="1" s="1"/>
  <c r="AC17" i="1"/>
  <c r="AD17" i="1"/>
  <c r="AC42" i="1"/>
  <c r="AD42" i="1"/>
  <c r="AC270" i="1"/>
  <c r="AD270" i="1" s="1"/>
  <c r="AC54" i="1"/>
  <c r="AD54" i="1" s="1"/>
  <c r="AD67" i="1"/>
  <c r="AC67" i="1"/>
  <c r="AD82" i="1"/>
  <c r="AC82" i="1"/>
  <c r="AC106" i="1"/>
  <c r="AD106" i="1" s="1"/>
  <c r="AD110" i="1"/>
  <c r="AD128" i="1"/>
  <c r="AC129" i="1"/>
  <c r="AD129" i="1" s="1"/>
  <c r="AC193" i="1"/>
  <c r="AD193" i="1"/>
  <c r="AC236" i="1"/>
  <c r="AD236" i="1"/>
  <c r="AC11" i="1"/>
  <c r="AD11" i="1" s="1"/>
  <c r="AC165" i="1"/>
  <c r="AD165" i="1" s="1"/>
  <c r="AD22" i="1"/>
  <c r="AC22" i="1"/>
  <c r="AC65" i="1"/>
  <c r="AD65" i="1" s="1"/>
  <c r="AD6" i="1"/>
  <c r="AC6" i="1"/>
  <c r="AC23" i="1"/>
  <c r="AD23" i="1" s="1"/>
  <c r="AC28" i="1"/>
  <c r="AD28" i="1" s="1"/>
  <c r="AC156" i="1"/>
  <c r="AD156" i="1" s="1"/>
  <c r="AC18" i="1"/>
  <c r="AD18" i="1"/>
  <c r="AC29" i="1"/>
  <c r="AD29" i="1"/>
  <c r="AD74" i="1"/>
  <c r="AC95" i="1"/>
  <c r="AD95" i="1" s="1"/>
  <c r="AC157" i="1"/>
  <c r="AD157" i="1" s="1"/>
  <c r="AC298" i="1"/>
  <c r="AD298" i="1" s="1"/>
  <c r="AC43" i="1"/>
  <c r="AD43" i="1" s="1"/>
  <c r="AD69" i="1"/>
  <c r="AC69" i="1"/>
  <c r="AD83" i="1"/>
  <c r="AC83" i="1"/>
  <c r="AC107" i="1"/>
  <c r="AD107" i="1" s="1"/>
  <c r="AD219" i="1"/>
  <c r="AC219" i="1"/>
  <c r="AD7" i="1"/>
  <c r="AD30" i="1"/>
  <c r="AC30" i="1"/>
  <c r="AC70" i="1"/>
  <c r="AD70" i="1" s="1"/>
  <c r="AC5" i="1"/>
  <c r="AD5" i="1" s="1"/>
  <c r="AC88" i="1"/>
  <c r="AD88" i="1" s="1"/>
  <c r="AC100" i="1"/>
  <c r="AD100" i="1" s="1"/>
  <c r="AC89" i="1"/>
  <c r="AD89" i="1"/>
  <c r="AC101" i="1"/>
  <c r="AD101" i="1"/>
  <c r="AC113" i="1"/>
  <c r="AD113" i="1"/>
  <c r="AC119" i="1"/>
  <c r="AD119" i="1" s="1"/>
  <c r="AD55" i="1"/>
  <c r="AC55" i="1"/>
  <c r="AD8" i="1"/>
  <c r="AD19" i="1"/>
  <c r="AC154" i="1"/>
  <c r="AD154" i="1"/>
  <c r="AD45" i="1"/>
  <c r="AC45" i="1"/>
  <c r="AC57" i="1"/>
  <c r="AD57" i="1" s="1"/>
  <c r="AC71" i="1"/>
  <c r="AD71" i="1" s="1"/>
  <c r="AD76" i="1"/>
  <c r="AC76" i="1"/>
  <c r="AD108" i="1"/>
  <c r="AC124" i="1"/>
  <c r="AD124" i="1" s="1"/>
  <c r="AC131" i="1"/>
  <c r="AD131" i="1" s="1"/>
  <c r="AC142" i="1"/>
  <c r="AD142" i="1" s="1"/>
  <c r="AC9" i="1"/>
  <c r="AD9" i="1" s="1"/>
  <c r="AD31" i="1"/>
  <c r="AC31" i="1"/>
  <c r="AD14" i="1"/>
  <c r="AC46" i="1"/>
  <c r="AD46" i="1" s="1"/>
  <c r="AD58" i="1"/>
  <c r="AC58" i="1"/>
  <c r="AC77" i="1"/>
  <c r="AD77" i="1" s="1"/>
  <c r="AC137" i="1"/>
  <c r="AD137" i="1" s="1"/>
  <c r="AC125" i="1"/>
  <c r="AD125" i="1" s="1"/>
  <c r="AC255" i="1"/>
  <c r="AD255" i="1" s="1"/>
  <c r="AD90" i="1"/>
  <c r="AC90" i="1"/>
  <c r="AC10" i="1"/>
  <c r="AD10" i="1" s="1"/>
  <c r="AD85" i="1"/>
  <c r="AC102" i="1"/>
  <c r="AD102" i="1" s="1"/>
  <c r="AD120" i="1"/>
  <c r="AC136" i="1"/>
  <c r="AD136" i="1" s="1"/>
  <c r="AC311" i="1"/>
  <c r="AD311" i="1" s="1"/>
  <c r="AD13" i="1"/>
  <c r="AC460" i="1"/>
  <c r="AD460" i="1"/>
  <c r="Z12" i="1"/>
  <c r="AA885" i="1" s="1"/>
  <c r="AD20" i="1"/>
  <c r="AC187" i="1"/>
  <c r="AD187" i="1"/>
  <c r="Z7" i="1"/>
  <c r="AA886" i="1" s="1"/>
  <c r="AC886" i="1" s="1"/>
  <c r="AD886" i="1" s="1"/>
  <c r="AD15" i="1"/>
  <c r="Z19" i="1"/>
  <c r="AA299" i="1" s="1"/>
  <c r="AD27" i="1"/>
  <c r="AD611" i="1"/>
  <c r="AC611" i="1"/>
  <c r="Z31" i="1"/>
  <c r="AA580" i="1" s="1"/>
  <c r="AD39" i="1"/>
  <c r="AC1246" i="1"/>
  <c r="AD1246" i="1"/>
  <c r="Z43" i="1"/>
  <c r="AA276" i="1" s="1"/>
  <c r="AD51" i="1"/>
  <c r="AC568" i="1"/>
  <c r="AD568" i="1" s="1"/>
  <c r="Z55" i="1"/>
  <c r="AA680" i="1" s="1"/>
  <c r="AD63" i="1"/>
  <c r="AD497" i="1"/>
  <c r="AC497" i="1"/>
  <c r="Z67" i="1"/>
  <c r="AA262" i="1" s="1"/>
  <c r="AD75" i="1"/>
  <c r="AC455" i="1"/>
  <c r="AD455" i="1" s="1"/>
  <c r="Z79" i="1"/>
  <c r="AA708" i="1" s="1"/>
  <c r="AD87" i="1"/>
  <c r="AC720" i="1"/>
  <c r="AD720" i="1"/>
  <c r="Z91" i="1"/>
  <c r="AA91" i="1" s="1"/>
  <c r="AC91" i="1" s="1"/>
  <c r="AD91" i="1" s="1"/>
  <c r="AD99" i="1"/>
  <c r="Z103" i="1"/>
  <c r="AA490" i="1" s="1"/>
  <c r="AC490" i="1" s="1"/>
  <c r="AD490" i="1" s="1"/>
  <c r="AD111" i="1"/>
  <c r="Z115" i="1"/>
  <c r="AA831" i="1" s="1"/>
  <c r="AD123" i="1"/>
  <c r="Z127" i="1"/>
  <c r="AA1083" i="1" s="1"/>
  <c r="AD135" i="1"/>
  <c r="AC413" i="1"/>
  <c r="AD413" i="1" s="1"/>
  <c r="AC401" i="1"/>
  <c r="AD401" i="1"/>
  <c r="AG139" i="1"/>
  <c r="Z144" i="1"/>
  <c r="AA1242" i="1" s="1"/>
  <c r="AD152" i="1"/>
  <c r="Y158" i="1"/>
  <c r="AB158" i="1" s="1"/>
  <c r="Z165" i="1"/>
  <c r="AA906" i="1" s="1"/>
  <c r="AD199" i="1"/>
  <c r="AD204" i="1"/>
  <c r="AC204" i="1"/>
  <c r="AC208" i="1"/>
  <c r="AD208" i="1" s="1"/>
  <c r="AD241" i="1"/>
  <c r="AC247" i="1"/>
  <c r="AD247" i="1" s="1"/>
  <c r="AC271" i="1"/>
  <c r="AD271" i="1" s="1"/>
  <c r="Y800" i="1"/>
  <c r="AB800" i="1" s="1"/>
  <c r="Z269" i="1"/>
  <c r="AA800" i="1" s="1"/>
  <c r="AD288" i="1"/>
  <c r="AC288" i="1"/>
  <c r="AD310" i="1"/>
  <c r="AD172" i="1"/>
  <c r="AC172" i="1"/>
  <c r="AC183" i="1"/>
  <c r="AD183" i="1" s="1"/>
  <c r="AC12" i="1"/>
  <c r="AD12" i="1" s="1"/>
  <c r="AC24" i="1"/>
  <c r="AD24" i="1" s="1"/>
  <c r="AC421" i="1"/>
  <c r="AD421" i="1" s="1"/>
  <c r="Z33" i="1"/>
  <c r="AA254" i="1" s="1"/>
  <c r="AC36" i="1"/>
  <c r="AD36" i="1" s="1"/>
  <c r="Z45" i="1"/>
  <c r="AA746" i="1" s="1"/>
  <c r="AC48" i="1"/>
  <c r="AD48" i="1" s="1"/>
  <c r="Z57" i="1"/>
  <c r="AA319" i="1" s="1"/>
  <c r="AC60" i="1"/>
  <c r="AD60" i="1" s="1"/>
  <c r="AC648" i="1"/>
  <c r="AD648" i="1" s="1"/>
  <c r="Z69" i="1"/>
  <c r="AA290" i="1" s="1"/>
  <c r="AC72" i="1"/>
  <c r="AD72" i="1" s="1"/>
  <c r="Z81" i="1"/>
  <c r="AA552" i="1" s="1"/>
  <c r="AC84" i="1"/>
  <c r="AD84" i="1" s="1"/>
  <c r="Z93" i="1"/>
  <c r="AA148" i="1" s="1"/>
  <c r="AC148" i="1" s="1"/>
  <c r="AD148" i="1" s="1"/>
  <c r="AC96" i="1"/>
  <c r="AD96" i="1" s="1"/>
  <c r="Z105" i="1"/>
  <c r="AA721" i="1" s="1"/>
  <c r="AC108" i="1"/>
  <c r="AD652" i="1"/>
  <c r="Z117" i="1"/>
  <c r="AA918" i="1" s="1"/>
  <c r="AC120" i="1"/>
  <c r="AC1040" i="1"/>
  <c r="AD1040" i="1" s="1"/>
  <c r="Z129" i="1"/>
  <c r="AA1265" i="1" s="1"/>
  <c r="AC132" i="1"/>
  <c r="AD132" i="1" s="1"/>
  <c r="Z142" i="1"/>
  <c r="AA1157" i="1" s="1"/>
  <c r="Y787" i="1"/>
  <c r="AB787" i="1" s="1"/>
  <c r="Z151" i="1"/>
  <c r="AA787" i="1" s="1"/>
  <c r="Y532" i="1"/>
  <c r="AB532" i="1" s="1"/>
  <c r="Z159" i="1"/>
  <c r="AA532" i="1" s="1"/>
  <c r="AD161" i="1"/>
  <c r="AD168" i="1"/>
  <c r="AG171" i="1"/>
  <c r="AC176" i="1"/>
  <c r="AD176" i="1" s="1"/>
  <c r="V178" i="1"/>
  <c r="AC184" i="1"/>
  <c r="AD184" i="1" s="1"/>
  <c r="AC191" i="1"/>
  <c r="AD191" i="1" s="1"/>
  <c r="AD261" i="1"/>
  <c r="AC196" i="1"/>
  <c r="AD196" i="1" s="1"/>
  <c r="AC205" i="1"/>
  <c r="AD205" i="1" s="1"/>
  <c r="V227" i="1"/>
  <c r="Z235" i="1"/>
  <c r="AA112" i="1" s="1"/>
  <c r="AC112" i="1" s="1"/>
  <c r="AD112" i="1" s="1"/>
  <c r="AD238" i="1"/>
  <c r="AC238" i="1"/>
  <c r="AD243" i="1"/>
  <c r="AC252" i="1"/>
  <c r="AD252" i="1" s="1"/>
  <c r="AC257" i="1"/>
  <c r="AD257" i="1" s="1"/>
  <c r="Y1286" i="1"/>
  <c r="AB1286" i="1" s="1"/>
  <c r="Z281" i="1"/>
  <c r="AA1286" i="1" s="1"/>
  <c r="AC294" i="1"/>
  <c r="AD294" i="1" s="1"/>
  <c r="AD506" i="1"/>
  <c r="AC506" i="1"/>
  <c r="AD693" i="1"/>
  <c r="AC693" i="1"/>
  <c r="AC251" i="1"/>
  <c r="AD251" i="1" s="1"/>
  <c r="AC289" i="1"/>
  <c r="AD289" i="1" s="1"/>
  <c r="AC361" i="1"/>
  <c r="AD361" i="1" s="1"/>
  <c r="AC185" i="1"/>
  <c r="AD185" i="1" s="1"/>
  <c r="AC192" i="1"/>
  <c r="AD192" i="1" s="1"/>
  <c r="Y1224" i="1"/>
  <c r="AB1224" i="1" s="1"/>
  <c r="Z194" i="1"/>
  <c r="AA1224" i="1" s="1"/>
  <c r="AC220" i="1"/>
  <c r="AD220" i="1" s="1"/>
  <c r="Y522" i="1"/>
  <c r="AB522" i="1" s="1"/>
  <c r="Z249" i="1"/>
  <c r="AA522" i="1" s="1"/>
  <c r="AC264" i="1"/>
  <c r="AD264" i="1" s="1"/>
  <c r="Y441" i="1"/>
  <c r="AB441" i="1" s="1"/>
  <c r="Z303" i="1"/>
  <c r="AA441" i="1" s="1"/>
  <c r="AD396" i="1"/>
  <c r="AC396" i="1"/>
  <c r="Y968" i="1"/>
  <c r="AB968" i="1" s="1"/>
  <c r="Z206" i="1"/>
  <c r="AA968" i="1" s="1"/>
  <c r="AC14" i="1"/>
  <c r="Z23" i="1"/>
  <c r="AA445" i="1" s="1"/>
  <c r="AC445" i="1" s="1"/>
  <c r="AD445" i="1" s="1"/>
  <c r="AC26" i="1"/>
  <c r="AD26" i="1" s="1"/>
  <c r="AD637" i="1"/>
  <c r="Z35" i="1"/>
  <c r="AA619" i="1" s="1"/>
  <c r="AC38" i="1"/>
  <c r="AD38" i="1" s="1"/>
  <c r="AC259" i="1"/>
  <c r="AD259" i="1" s="1"/>
  <c r="Z47" i="1"/>
  <c r="AA171" i="1" s="1"/>
  <c r="AC50" i="1"/>
  <c r="AC348" i="1"/>
  <c r="AD348" i="1" s="1"/>
  <c r="Z59" i="1"/>
  <c r="AA1249" i="1" s="1"/>
  <c r="AC1249" i="1" s="1"/>
  <c r="AD1249" i="1" s="1"/>
  <c r="AD927" i="1"/>
  <c r="Z71" i="1"/>
  <c r="AA5" i="1" s="1"/>
  <c r="AC74" i="1"/>
  <c r="Z83" i="1"/>
  <c r="AA765" i="1" s="1"/>
  <c r="AC765" i="1" s="1"/>
  <c r="AD765" i="1" s="1"/>
  <c r="AC86" i="1"/>
  <c r="Z95" i="1"/>
  <c r="AA399" i="1" s="1"/>
  <c r="AC399" i="1" s="1"/>
  <c r="AD399" i="1" s="1"/>
  <c r="AC98" i="1"/>
  <c r="AD98" i="1" s="1"/>
  <c r="Z107" i="1"/>
  <c r="AA697" i="1" s="1"/>
  <c r="AC697" i="1" s="1"/>
  <c r="AD697" i="1" s="1"/>
  <c r="AC110" i="1"/>
  <c r="AC530" i="1"/>
  <c r="AD530" i="1" s="1"/>
  <c r="Z119" i="1"/>
  <c r="AA539" i="1" s="1"/>
  <c r="AC539" i="1" s="1"/>
  <c r="AD539" i="1" s="1"/>
  <c r="Z131" i="1"/>
  <c r="AA883" i="1" s="1"/>
  <c r="AC883" i="1" s="1"/>
  <c r="AD883" i="1" s="1"/>
  <c r="AC134" i="1"/>
  <c r="AD134" i="1" s="1"/>
  <c r="AD1241" i="1"/>
  <c r="AC146" i="1"/>
  <c r="AD146" i="1" s="1"/>
  <c r="Y159" i="1"/>
  <c r="AB159" i="1" s="1"/>
  <c r="Y442" i="1"/>
  <c r="AB442" i="1" s="1"/>
  <c r="Z174" i="1"/>
  <c r="AA442" i="1" s="1"/>
  <c r="AC180" i="1"/>
  <c r="AD180" i="1"/>
  <c r="Y725" i="1"/>
  <c r="AB725" i="1" s="1"/>
  <c r="Z207" i="1"/>
  <c r="AA725" i="1" s="1"/>
  <c r="AC213" i="1"/>
  <c r="AD213" i="1" s="1"/>
  <c r="AC265" i="1"/>
  <c r="AD265" i="1" s="1"/>
  <c r="AC269" i="1"/>
  <c r="AD269" i="1" s="1"/>
  <c r="AD312" i="1"/>
  <c r="AC312" i="1"/>
  <c r="AD162" i="1"/>
  <c r="Z6" i="1"/>
  <c r="AA1135" i="1" s="1"/>
  <c r="AC1135" i="1" s="1"/>
  <c r="AD1135" i="1" s="1"/>
  <c r="AD400" i="1"/>
  <c r="AC400" i="1"/>
  <c r="Z18" i="1"/>
  <c r="AA3" i="1" s="1"/>
  <c r="AC3" i="1" s="1"/>
  <c r="AD3" i="1" s="1"/>
  <c r="AC627" i="1"/>
  <c r="AD627" i="1"/>
  <c r="Z30" i="1"/>
  <c r="AA421" i="1" s="1"/>
  <c r="Z42" i="1"/>
  <c r="AA608" i="1" s="1"/>
  <c r="AC608" i="1" s="1"/>
  <c r="AD608" i="1" s="1"/>
  <c r="AC470" i="1"/>
  <c r="AD470" i="1" s="1"/>
  <c r="Z54" i="1"/>
  <c r="AA459" i="1" s="1"/>
  <c r="AC459" i="1" s="1"/>
  <c r="AD459" i="1" s="1"/>
  <c r="AC692" i="1"/>
  <c r="AD692" i="1" s="1"/>
  <c r="Z66" i="1"/>
  <c r="AA648" i="1" s="1"/>
  <c r="AC642" i="1"/>
  <c r="AD642" i="1" s="1"/>
  <c r="Z78" i="1"/>
  <c r="AA333" i="1" s="1"/>
  <c r="AC333" i="1" s="1"/>
  <c r="AD333" i="1" s="1"/>
  <c r="AD274" i="1"/>
  <c r="Z90" i="1"/>
  <c r="AA163" i="1" s="1"/>
  <c r="AD704" i="1"/>
  <c r="AC704" i="1"/>
  <c r="Z102" i="1"/>
  <c r="AA826" i="1" s="1"/>
  <c r="AC826" i="1" s="1"/>
  <c r="AD826" i="1" s="1"/>
  <c r="AC1057" i="1"/>
  <c r="AD1057" i="1" s="1"/>
  <c r="Z114" i="1"/>
  <c r="AA652" i="1" s="1"/>
  <c r="AC652" i="1" s="1"/>
  <c r="AD747" i="1"/>
  <c r="AC747" i="1"/>
  <c r="Z126" i="1"/>
  <c r="AA1040" i="1" s="1"/>
  <c r="AC190" i="1"/>
  <c r="AD190" i="1" s="1"/>
  <c r="AC138" i="1"/>
  <c r="AD138" i="1" s="1"/>
  <c r="Y944" i="1"/>
  <c r="AB944" i="1" s="1"/>
  <c r="Z139" i="1"/>
  <c r="AA944" i="1" s="1"/>
  <c r="AC1184" i="1"/>
  <c r="AD1184" i="1" s="1"/>
  <c r="AC749" i="1"/>
  <c r="AD749" i="1" s="1"/>
  <c r="AC162" i="1"/>
  <c r="AC304" i="1"/>
  <c r="AD304" i="1" s="1"/>
  <c r="AC214" i="1"/>
  <c r="AD214" i="1" s="1"/>
  <c r="AD231" i="1"/>
  <c r="AC231" i="1"/>
  <c r="AC239" i="1"/>
  <c r="AD239" i="1" s="1"/>
  <c r="Z254" i="1"/>
  <c r="AA68" i="1" s="1"/>
  <c r="AC68" i="1" s="1"/>
  <c r="AD68" i="1" s="1"/>
  <c r="AD258" i="1"/>
  <c r="AC258" i="1"/>
  <c r="AC266" i="1"/>
  <c r="AD266" i="1" s="1"/>
  <c r="AC275" i="1"/>
  <c r="AD275" i="1" s="1"/>
  <c r="AD395" i="1"/>
  <c r="AC395" i="1"/>
  <c r="Z13" i="1"/>
  <c r="AA684" i="1" s="1"/>
  <c r="AC684" i="1" s="1"/>
  <c r="AD684" i="1" s="1"/>
  <c r="AC477" i="1"/>
  <c r="AD477" i="1" s="1"/>
  <c r="Z25" i="1"/>
  <c r="AA551" i="1" s="1"/>
  <c r="AC551" i="1" s="1"/>
  <c r="AD551" i="1" s="1"/>
  <c r="AC922" i="1"/>
  <c r="AD922" i="1" s="1"/>
  <c r="Z37" i="1"/>
  <c r="AA361" i="1" s="1"/>
  <c r="AC446" i="1"/>
  <c r="Z49" i="1"/>
  <c r="AA974" i="1" s="1"/>
  <c r="AC974" i="1" s="1"/>
  <c r="AD974" i="1" s="1"/>
  <c r="AC300" i="1"/>
  <c r="AD300" i="1"/>
  <c r="Z61" i="1"/>
  <c r="AA1044" i="1" s="1"/>
  <c r="AC1044" i="1" s="1"/>
  <c r="AD1044" i="1" s="1"/>
  <c r="AD537" i="1"/>
  <c r="AC537" i="1"/>
  <c r="Z73" i="1"/>
  <c r="AA856" i="1" s="1"/>
  <c r="AC856" i="1" s="1"/>
  <c r="AD856" i="1" s="1"/>
  <c r="AC715" i="1"/>
  <c r="AD715" i="1" s="1"/>
  <c r="Z85" i="1"/>
  <c r="AA364" i="1" s="1"/>
  <c r="AC364" i="1" s="1"/>
  <c r="AD364" i="1" s="1"/>
  <c r="Z97" i="1"/>
  <c r="AA407" i="1" s="1"/>
  <c r="AC407" i="1" s="1"/>
  <c r="AD407" i="1" s="1"/>
  <c r="AC573" i="1"/>
  <c r="AD573" i="1" s="1"/>
  <c r="Z109" i="1"/>
  <c r="AA689" i="1" s="1"/>
  <c r="AC689" i="1" s="1"/>
  <c r="AD689" i="1" s="1"/>
  <c r="AD670" i="1"/>
  <c r="AC670" i="1"/>
  <c r="Z121" i="1"/>
  <c r="AA402" i="1" s="1"/>
  <c r="AC402" i="1" s="1"/>
  <c r="AD402" i="1" s="1"/>
  <c r="Z133" i="1"/>
  <c r="AA941" i="1" s="1"/>
  <c r="AC941" i="1" s="1"/>
  <c r="AD941" i="1" s="1"/>
  <c r="V144" i="1"/>
  <c r="AD149" i="1"/>
  <c r="AC151" i="1"/>
  <c r="AD151" i="1" s="1"/>
  <c r="Y599" i="1"/>
  <c r="AB599" i="1" s="1"/>
  <c r="Z152" i="1"/>
  <c r="AA599" i="1" s="1"/>
  <c r="AC733" i="1"/>
  <c r="AD733" i="1" s="1"/>
  <c r="Y663" i="1"/>
  <c r="AB663" i="1" s="1"/>
  <c r="Z160" i="1"/>
  <c r="AA663" i="1" s="1"/>
  <c r="V165" i="1"/>
  <c r="AC1019" i="1"/>
  <c r="AD1019" i="1" s="1"/>
  <c r="AD169" i="1"/>
  <c r="Y776" i="1"/>
  <c r="AB776" i="1" s="1"/>
  <c r="Z175" i="1"/>
  <c r="AA776" i="1" s="1"/>
  <c r="AD181" i="1"/>
  <c r="Y1222" i="1"/>
  <c r="AB1222" i="1" s="1"/>
  <c r="Z195" i="1"/>
  <c r="AA1222" i="1" s="1"/>
  <c r="V196" i="1"/>
  <c r="AD201" i="1"/>
  <c r="AD215" i="1"/>
  <c r="AC215" i="1"/>
  <c r="AD226" i="1"/>
  <c r="AC226" i="1"/>
  <c r="AD235" i="1"/>
  <c r="AC240" i="1"/>
  <c r="AD240" i="1" s="1"/>
  <c r="AD244" i="1"/>
  <c r="AD277" i="1"/>
  <c r="AC277" i="1"/>
  <c r="AD285" i="1"/>
  <c r="AD446" i="1"/>
  <c r="Y937" i="1"/>
  <c r="AB937" i="1" s="1"/>
  <c r="Z231" i="1"/>
  <c r="AA937" i="1" s="1"/>
  <c r="AC712" i="1"/>
  <c r="AD712" i="1" s="1"/>
  <c r="Z11" i="1"/>
  <c r="AA647" i="1" s="1"/>
  <c r="AC647" i="1" s="1"/>
  <c r="AD647" i="1" s="1"/>
  <c r="Z8" i="1"/>
  <c r="AA712" i="1" s="1"/>
  <c r="Z32" i="1"/>
  <c r="AA637" i="1" s="1"/>
  <c r="AC637" i="1" s="1"/>
  <c r="AD306" i="1"/>
  <c r="AC306" i="1"/>
  <c r="Z44" i="1"/>
  <c r="AA259" i="1" s="1"/>
  <c r="Z56" i="1"/>
  <c r="AA348" i="1" s="1"/>
  <c r="AD540" i="1"/>
  <c r="AC540" i="1"/>
  <c r="Z68" i="1"/>
  <c r="AA927" i="1" s="1"/>
  <c r="AC927" i="1" s="1"/>
  <c r="AC706" i="1"/>
  <c r="AD706" i="1"/>
  <c r="Z80" i="1"/>
  <c r="AA346" i="1" s="1"/>
  <c r="AC346" i="1" s="1"/>
  <c r="AD346" i="1" s="1"/>
  <c r="AD938" i="1"/>
  <c r="AC938" i="1"/>
  <c r="Z104" i="1"/>
  <c r="AA543" i="1" s="1"/>
  <c r="AC543" i="1" s="1"/>
  <c r="AD543" i="1" s="1"/>
  <c r="AC1256" i="1"/>
  <c r="AD1256" i="1" s="1"/>
  <c r="Z116" i="1"/>
  <c r="AA530" i="1" s="1"/>
  <c r="Z128" i="1"/>
  <c r="AA1161" i="1" s="1"/>
  <c r="AC1161" i="1" s="1"/>
  <c r="AD1161" i="1" s="1"/>
  <c r="AG138" i="1"/>
  <c r="Z141" i="1"/>
  <c r="AA986" i="1" s="1"/>
  <c r="AC986" i="1" s="1"/>
  <c r="AD986" i="1" s="1"/>
  <c r="Z143" i="1"/>
  <c r="AA1241" i="1" s="1"/>
  <c r="AC1241" i="1" s="1"/>
  <c r="Z145" i="1"/>
  <c r="AA934" i="1" s="1"/>
  <c r="AC934" i="1" s="1"/>
  <c r="AD934" i="1" s="1"/>
  <c r="V155" i="1"/>
  <c r="V161" i="1"/>
  <c r="V176" i="1"/>
  <c r="AD188" i="1"/>
  <c r="Y1288" i="1"/>
  <c r="AB1288" i="1" s="1"/>
  <c r="Z218" i="1"/>
  <c r="AA1288" i="1" s="1"/>
  <c r="V220" i="1"/>
  <c r="AC228" i="1"/>
  <c r="AD228" i="1" s="1"/>
  <c r="Y773" i="1"/>
  <c r="AB773" i="1" s="1"/>
  <c r="Z250" i="1"/>
  <c r="AA773" i="1" s="1"/>
  <c r="V251" i="1"/>
  <c r="AD253" i="1"/>
  <c r="AD278" i="1"/>
  <c r="AC278" i="1"/>
  <c r="AD309" i="1"/>
  <c r="AC309" i="1"/>
  <c r="AC317" i="1"/>
  <c r="AD317" i="1" s="1"/>
  <c r="AC404" i="1"/>
  <c r="AD404" i="1" s="1"/>
  <c r="AC376" i="1"/>
  <c r="AD376" i="1" s="1"/>
  <c r="AC653" i="1"/>
  <c r="AD653" i="1" s="1"/>
  <c r="AC952" i="1"/>
  <c r="AD952" i="1"/>
  <c r="AG151" i="1"/>
  <c r="AC461" i="1"/>
  <c r="AD461" i="1" s="1"/>
  <c r="AD207" i="1"/>
  <c r="AC207" i="1"/>
  <c r="V209" i="1"/>
  <c r="AD210" i="1"/>
  <c r="AG215" i="1"/>
  <c r="AC217" i="1"/>
  <c r="AD217" i="1" s="1"/>
  <c r="AG227" i="1"/>
  <c r="Y799" i="1"/>
  <c r="AB799" i="1" s="1"/>
  <c r="Z268" i="1"/>
  <c r="AA799" i="1" s="1"/>
  <c r="AG277" i="1"/>
  <c r="AD365" i="1"/>
  <c r="AC365" i="1"/>
  <c r="AC299" i="1"/>
  <c r="AD299" i="1"/>
  <c r="AC25" i="1"/>
  <c r="AD25" i="1" s="1"/>
  <c r="AC580" i="1"/>
  <c r="AD580" i="1" s="1"/>
  <c r="AC37" i="1"/>
  <c r="AD37" i="1" s="1"/>
  <c r="AD276" i="1"/>
  <c r="AC276" i="1"/>
  <c r="AC49" i="1"/>
  <c r="AD49" i="1" s="1"/>
  <c r="AC680" i="1"/>
  <c r="AD680" i="1" s="1"/>
  <c r="AC61" i="1"/>
  <c r="AD61" i="1" s="1"/>
  <c r="AC73" i="1"/>
  <c r="AD73" i="1" s="1"/>
  <c r="AC708" i="1"/>
  <c r="AD708" i="1" s="1"/>
  <c r="AC85" i="1"/>
  <c r="AC831" i="1"/>
  <c r="AD831" i="1" s="1"/>
  <c r="AC1083" i="1"/>
  <c r="AD1083" i="1" s="1"/>
  <c r="AC1242" i="1"/>
  <c r="AD1242" i="1"/>
  <c r="Y1046" i="1"/>
  <c r="AB1046" i="1" s="1"/>
  <c r="Z161" i="1"/>
  <c r="AA1046" i="1" s="1"/>
  <c r="AC163" i="1"/>
  <c r="AD163" i="1" s="1"/>
  <c r="AD906" i="1"/>
  <c r="AC906" i="1"/>
  <c r="AD170" i="1"/>
  <c r="AD182" i="1"/>
  <c r="Z219" i="1"/>
  <c r="AA222" i="1" s="1"/>
  <c r="Y222" i="1"/>
  <c r="AB222" i="1" s="1"/>
  <c r="AD232" i="1"/>
  <c r="AC232" i="1"/>
  <c r="AC262" i="1"/>
  <c r="AD262" i="1" s="1"/>
  <c r="AC282" i="1"/>
  <c r="AD282" i="1" s="1"/>
  <c r="AC439" i="1"/>
  <c r="AD439" i="1" s="1"/>
  <c r="AC619" i="1"/>
  <c r="AD619" i="1" s="1"/>
  <c r="AC885" i="1"/>
  <c r="AD885" i="1" s="1"/>
  <c r="AC8" i="1"/>
  <c r="AD380" i="1"/>
  <c r="AC380" i="1"/>
  <c r="AC32" i="1"/>
  <c r="AD32" i="1" s="1"/>
  <c r="AC607" i="1"/>
  <c r="AD607" i="1" s="1"/>
  <c r="AC44" i="1"/>
  <c r="AD44" i="1" s="1"/>
  <c r="AC56" i="1"/>
  <c r="AD56" i="1" s="1"/>
  <c r="AC772" i="1"/>
  <c r="AD772" i="1" s="1"/>
  <c r="AC80" i="1"/>
  <c r="AD80" i="1" s="1"/>
  <c r="AC322" i="1"/>
  <c r="AD322" i="1" s="1"/>
  <c r="AC92" i="1"/>
  <c r="AD92" i="1" s="1"/>
  <c r="AC745" i="1"/>
  <c r="AD745" i="1" s="1"/>
  <c r="AC116" i="1"/>
  <c r="AD116" i="1" s="1"/>
  <c r="AD1187" i="1"/>
  <c r="AC1187" i="1"/>
  <c r="AC128" i="1"/>
  <c r="AC884" i="1"/>
  <c r="AD884" i="1"/>
  <c r="AC139" i="1"/>
  <c r="AD139" i="1" s="1"/>
  <c r="Y227" i="1"/>
  <c r="AB227" i="1" s="1"/>
  <c r="Z140" i="1"/>
  <c r="AA227" i="1" s="1"/>
  <c r="AC141" i="1"/>
  <c r="AD141" i="1" s="1"/>
  <c r="AD143" i="1"/>
  <c r="AD147" i="1"/>
  <c r="AC987" i="1"/>
  <c r="AD987" i="1" s="1"/>
  <c r="AC160" i="1"/>
  <c r="AD164" i="1"/>
  <c r="Y828" i="1"/>
  <c r="AB828" i="1" s="1"/>
  <c r="Z176" i="1"/>
  <c r="AA828" i="1" s="1"/>
  <c r="AD951" i="1"/>
  <c r="AC951" i="1"/>
  <c r="AD189" i="1"/>
  <c r="AD195" i="1"/>
  <c r="AC195" i="1"/>
  <c r="AD202" i="1"/>
  <c r="AC202" i="1"/>
  <c r="AC218" i="1"/>
  <c r="AD218" i="1" s="1"/>
  <c r="AD223" i="1"/>
  <c r="Z230" i="1"/>
  <c r="AA549" i="1" s="1"/>
  <c r="Y549" i="1"/>
  <c r="AB549" i="1" s="1"/>
  <c r="AC233" i="1"/>
  <c r="AD233" i="1" s="1"/>
  <c r="Y998" i="1"/>
  <c r="AB998" i="1" s="1"/>
  <c r="Z238" i="1"/>
  <c r="AA998" i="1" s="1"/>
  <c r="AD245" i="1"/>
  <c r="AC245" i="1"/>
  <c r="Y638" i="1"/>
  <c r="AB638" i="1" s="1"/>
  <c r="Z257" i="1"/>
  <c r="AA638" i="1" s="1"/>
  <c r="AC283" i="1"/>
  <c r="AD283" i="1" s="1"/>
  <c r="Z421" i="1"/>
  <c r="AA383" i="1" s="1"/>
  <c r="Y383" i="1"/>
  <c r="AB383" i="1" s="1"/>
  <c r="AD171" i="1"/>
  <c r="AC171" i="1"/>
  <c r="AD523" i="1"/>
  <c r="AC523" i="1"/>
  <c r="AD666" i="1"/>
  <c r="AC666" i="1"/>
  <c r="Z24" i="1"/>
  <c r="AA915" i="1" s="1"/>
  <c r="AC915" i="1" s="1"/>
  <c r="AD915" i="1" s="1"/>
  <c r="AC254" i="1"/>
  <c r="AD254" i="1"/>
  <c r="Z36" i="1"/>
  <c r="AA1237" i="1" s="1"/>
  <c r="AC1237" i="1" s="1"/>
  <c r="AD1237" i="1" s="1"/>
  <c r="AD746" i="1"/>
  <c r="AC746" i="1"/>
  <c r="Z48" i="1"/>
  <c r="AA528" i="1" s="1"/>
  <c r="AC528" i="1" s="1"/>
  <c r="AD528" i="1" s="1"/>
  <c r="AC319" i="1"/>
  <c r="AD319" i="1" s="1"/>
  <c r="Z60" i="1"/>
  <c r="AA1231" i="1" s="1"/>
  <c r="AC1231" i="1" s="1"/>
  <c r="AD1231" i="1" s="1"/>
  <c r="AD290" i="1"/>
  <c r="AC290" i="1"/>
  <c r="Z72" i="1"/>
  <c r="AA534" i="1" s="1"/>
  <c r="AC534" i="1" s="1"/>
  <c r="AD534" i="1" s="1"/>
  <c r="AC552" i="1"/>
  <c r="AD552" i="1" s="1"/>
  <c r="Z84" i="1"/>
  <c r="AA1240" i="1" s="1"/>
  <c r="AC1240" i="1" s="1"/>
  <c r="AD1240" i="1" s="1"/>
  <c r="Z96" i="1"/>
  <c r="AA404" i="1" s="1"/>
  <c r="AC721" i="1"/>
  <c r="AD721" i="1" s="1"/>
  <c r="Z108" i="1"/>
  <c r="AA376" i="1" s="1"/>
  <c r="AD918" i="1"/>
  <c r="AC918" i="1"/>
  <c r="AD1265" i="1"/>
  <c r="AC1265" i="1"/>
  <c r="AC1157" i="1"/>
  <c r="AD1157" i="1" s="1"/>
  <c r="V156" i="1"/>
  <c r="AD160" i="1"/>
  <c r="AD167" i="1"/>
  <c r="AD175" i="1"/>
  <c r="AD203" i="1"/>
  <c r="AC203" i="1"/>
  <c r="V221" i="1"/>
  <c r="AD224" i="1"/>
  <c r="AD229" i="1"/>
  <c r="AC246" i="1"/>
  <c r="AD246" i="1" s="1"/>
  <c r="AC250" i="1"/>
  <c r="AD250" i="1" s="1"/>
  <c r="AD263" i="1"/>
  <c r="V270" i="1"/>
  <c r="AD279" i="1"/>
  <c r="AD293" i="1"/>
  <c r="AC293" i="1"/>
  <c r="AD301" i="1"/>
  <c r="AC301" i="1"/>
  <c r="AD409" i="1"/>
  <c r="AC409" i="1"/>
  <c r="AC835" i="1"/>
  <c r="AD835" i="1" s="1"/>
  <c r="Z158" i="1"/>
  <c r="AA987" i="1" s="1"/>
  <c r="AD643" i="1"/>
  <c r="AC643" i="1"/>
  <c r="AC505" i="1"/>
  <c r="AD505" i="1" s="1"/>
  <c r="Z184" i="1"/>
  <c r="AA211" i="1" s="1"/>
  <c r="AC211" i="1" s="1"/>
  <c r="AD211" i="1" s="1"/>
  <c r="Z203" i="1"/>
  <c r="AA576" i="1" s="1"/>
  <c r="AC1260" i="1"/>
  <c r="AD1260" i="1"/>
  <c r="Z215" i="1"/>
  <c r="AA864" i="1" s="1"/>
  <c r="AC972" i="1"/>
  <c r="AD972" i="1"/>
  <c r="Z227" i="1"/>
  <c r="AA674" i="1" s="1"/>
  <c r="AD242" i="1"/>
  <c r="Z246" i="1"/>
  <c r="AA962" i="1" s="1"/>
  <c r="AC1116" i="1"/>
  <c r="AD1116" i="1" s="1"/>
  <c r="Z265" i="1"/>
  <c r="AA1024" i="1" s="1"/>
  <c r="AD273" i="1"/>
  <c r="AC1038" i="1"/>
  <c r="AD1038" i="1" s="1"/>
  <c r="Z277" i="1"/>
  <c r="AA1147" i="1" s="1"/>
  <c r="V293" i="1"/>
  <c r="Z294" i="1"/>
  <c r="AA1008" i="1" s="1"/>
  <c r="AD305" i="1"/>
  <c r="Y1209" i="1"/>
  <c r="AB1209" i="1" s="1"/>
  <c r="Z311" i="1"/>
  <c r="AA1209" i="1" s="1"/>
  <c r="AD327" i="1"/>
  <c r="Y899" i="1"/>
  <c r="AB899" i="1" s="1"/>
  <c r="Z335" i="1"/>
  <c r="AA899" i="1" s="1"/>
  <c r="AD338" i="1"/>
  <c r="AC343" i="1"/>
  <c r="AD343" i="1" s="1"/>
  <c r="AC360" i="1"/>
  <c r="AD360" i="1" s="1"/>
  <c r="Y1107" i="1"/>
  <c r="AB1107" i="1" s="1"/>
  <c r="Z371" i="1"/>
  <c r="AA1107" i="1" s="1"/>
  <c r="AD374" i="1"/>
  <c r="AD387" i="1"/>
  <c r="AD408" i="1"/>
  <c r="V411" i="1"/>
  <c r="V423" i="1"/>
  <c r="AD425" i="1"/>
  <c r="AD437" i="1"/>
  <c r="AC451" i="1"/>
  <c r="Y816" i="1"/>
  <c r="AB816" i="1" s="1"/>
  <c r="Z462" i="1"/>
  <c r="AA816" i="1" s="1"/>
  <c r="AD480" i="1"/>
  <c r="AC480" i="1"/>
  <c r="AC485" i="1"/>
  <c r="AD485" i="1" s="1"/>
  <c r="Y764" i="1"/>
  <c r="AB764" i="1" s="1"/>
  <c r="Z508" i="1"/>
  <c r="AA764" i="1" s="1"/>
  <c r="AD569" i="1"/>
  <c r="AD845" i="1"/>
  <c r="AC845" i="1"/>
  <c r="AC993" i="1"/>
  <c r="AD993" i="1" s="1"/>
  <c r="Z193" i="1"/>
  <c r="AA261" i="1" s="1"/>
  <c r="AC261" i="1" s="1"/>
  <c r="AD428" i="1"/>
  <c r="AC428" i="1"/>
  <c r="Z205" i="1"/>
  <c r="AA1122" i="1" s="1"/>
  <c r="Z217" i="1"/>
  <c r="AA1079" i="1" s="1"/>
  <c r="AC812" i="1"/>
  <c r="AD812" i="1" s="1"/>
  <c r="Z229" i="1"/>
  <c r="AA1020" i="1" s="1"/>
  <c r="AD965" i="1"/>
  <c r="AC965" i="1"/>
  <c r="Z248" i="1"/>
  <c r="AA768" i="1" s="1"/>
  <c r="Z267" i="1"/>
  <c r="AA668" i="1" s="1"/>
  <c r="Z279" i="1"/>
  <c r="AA1050" i="1" s="1"/>
  <c r="AC429" i="1"/>
  <c r="AD429" i="1" s="1"/>
  <c r="AC507" i="1"/>
  <c r="AD507" i="1"/>
  <c r="V313" i="1"/>
  <c r="Z314" i="1"/>
  <c r="AA929" i="1" s="1"/>
  <c r="AC929" i="1" s="1"/>
  <c r="AD929" i="1" s="1"/>
  <c r="AC324" i="1"/>
  <c r="AD324" i="1" s="1"/>
  <c r="AD329" i="1"/>
  <c r="Y1248" i="1"/>
  <c r="AB1248" i="1" s="1"/>
  <c r="Z336" i="1"/>
  <c r="AA1248" i="1" s="1"/>
  <c r="AC384" i="1"/>
  <c r="AD384" i="1" s="1"/>
  <c r="AD389" i="1"/>
  <c r="AD394" i="1"/>
  <c r="AD414" i="1"/>
  <c r="AD415" i="1"/>
  <c r="AD420" i="1"/>
  <c r="AD427" i="1"/>
  <c r="AD811" i="1"/>
  <c r="AC811" i="1"/>
  <c r="AC1142" i="1"/>
  <c r="AD1142" i="1" s="1"/>
  <c r="AC966" i="1"/>
  <c r="AD966" i="1"/>
  <c r="AC424" i="1"/>
  <c r="AD424" i="1" s="1"/>
  <c r="AC1243" i="1"/>
  <c r="AD1243" i="1" s="1"/>
  <c r="AC509" i="1"/>
  <c r="AD509" i="1" s="1"/>
  <c r="AC1212" i="1"/>
  <c r="AD1212" i="1" s="1"/>
  <c r="AC355" i="1"/>
  <c r="AD355" i="1" s="1"/>
  <c r="AC496" i="1"/>
  <c r="AD496" i="1" s="1"/>
  <c r="AC839" i="1"/>
  <c r="AD839" i="1" s="1"/>
  <c r="AC345" i="1"/>
  <c r="AD345" i="1" s="1"/>
  <c r="AD357" i="1"/>
  <c r="AC357" i="1"/>
  <c r="AD403" i="1"/>
  <c r="AC434" i="1"/>
  <c r="AD434" i="1" s="1"/>
  <c r="AC1219" i="1"/>
  <c r="AD1219" i="1" s="1"/>
  <c r="AC1214" i="1"/>
  <c r="AD1214" i="1" s="1"/>
  <c r="AC658" i="1"/>
  <c r="AD658" i="1" s="1"/>
  <c r="AC1021" i="1"/>
  <c r="AD1021" i="1" s="1"/>
  <c r="AC234" i="1"/>
  <c r="AD234" i="1" s="1"/>
  <c r="AD1178" i="1"/>
  <c r="AC518" i="1"/>
  <c r="AD518" i="1" s="1"/>
  <c r="V300" i="1"/>
  <c r="Y1155" i="1"/>
  <c r="AB1155" i="1" s="1"/>
  <c r="Z309" i="1"/>
  <c r="AA1155" i="1" s="1"/>
  <c r="Y822" i="1"/>
  <c r="AB822" i="1" s="1"/>
  <c r="Z319" i="1"/>
  <c r="AA822" i="1" s="1"/>
  <c r="AD325" i="1"/>
  <c r="AC325" i="1"/>
  <c r="AD330" i="1"/>
  <c r="AD339" i="1"/>
  <c r="AD366" i="1"/>
  <c r="AD385" i="1"/>
  <c r="AC398" i="1"/>
  <c r="AD398" i="1" s="1"/>
  <c r="AC440" i="1"/>
  <c r="AD440" i="1" s="1"/>
  <c r="AC681" i="1"/>
  <c r="AD681" i="1" s="1"/>
  <c r="AC881" i="1"/>
  <c r="AD881" i="1"/>
  <c r="AC1060" i="1"/>
  <c r="AD1060" i="1" s="1"/>
  <c r="AC1066" i="1"/>
  <c r="AD1066" i="1"/>
  <c r="AC363" i="1"/>
  <c r="AD363" i="1" s="1"/>
  <c r="AD971" i="1"/>
  <c r="AC971" i="1"/>
  <c r="Z276" i="1"/>
  <c r="AA888" i="1" s="1"/>
  <c r="AC888" i="1" s="1"/>
  <c r="AD888" i="1" s="1"/>
  <c r="AC1059" i="1"/>
  <c r="AD1059" i="1" s="1"/>
  <c r="AC296" i="1"/>
  <c r="AD296" i="1" s="1"/>
  <c r="V310" i="1"/>
  <c r="Y738" i="1"/>
  <c r="AB738" i="1" s="1"/>
  <c r="Z347" i="1"/>
  <c r="AA738" i="1" s="1"/>
  <c r="AC366" i="1"/>
  <c r="AC377" i="1"/>
  <c r="AD377" i="1" s="1"/>
  <c r="AC390" i="1"/>
  <c r="AD390" i="1" s="1"/>
  <c r="AC403" i="1"/>
  <c r="AD410" i="1"/>
  <c r="AC410" i="1"/>
  <c r="AC416" i="1"/>
  <c r="AD416" i="1" s="1"/>
  <c r="AC422" i="1"/>
  <c r="AD422" i="1" s="1"/>
  <c r="AC443" i="1"/>
  <c r="AD443" i="1" s="1"/>
  <c r="AC1118" i="1"/>
  <c r="AD1118" i="1" s="1"/>
  <c r="AD303" i="1"/>
  <c r="AD336" i="1"/>
  <c r="AC336" i="1"/>
  <c r="Z348" i="1"/>
  <c r="AA452" i="1" s="1"/>
  <c r="Y452" i="1"/>
  <c r="AB452" i="1" s="1"/>
  <c r="AD351" i="1"/>
  <c r="Y1269" i="1"/>
  <c r="AB1269" i="1" s="1"/>
  <c r="Z359" i="1"/>
  <c r="AA1269" i="1" s="1"/>
  <c r="AD367" i="1"/>
  <c r="AC367" i="1"/>
  <c r="AD372" i="1"/>
  <c r="AC372" i="1"/>
  <c r="AC378" i="1"/>
  <c r="AD378" i="1" s="1"/>
  <c r="AC456" i="1"/>
  <c r="AD456" i="1" s="1"/>
  <c r="AC405" i="1"/>
  <c r="AD405" i="1" s="1"/>
  <c r="AC1283" i="1"/>
  <c r="AD1283" i="1" s="1"/>
  <c r="Z173" i="1"/>
  <c r="AA1219" i="1" s="1"/>
  <c r="Z185" i="1"/>
  <c r="AA1214" i="1" s="1"/>
  <c r="Z192" i="1"/>
  <c r="AA879" i="1" s="1"/>
  <c r="AC879" i="1" s="1"/>
  <c r="AD879" i="1" s="1"/>
  <c r="AD1033" i="1"/>
  <c r="AC1033" i="1"/>
  <c r="Z204" i="1"/>
  <c r="AA658" i="1" s="1"/>
  <c r="AD474" i="1"/>
  <c r="Z216" i="1"/>
  <c r="AA362" i="1" s="1"/>
  <c r="AC362" i="1" s="1"/>
  <c r="AD362" i="1" s="1"/>
  <c r="Z228" i="1"/>
  <c r="AA1021" i="1" s="1"/>
  <c r="AC783" i="1"/>
  <c r="AD783" i="1"/>
  <c r="AC535" i="1"/>
  <c r="AD535" i="1" s="1"/>
  <c r="Z266" i="1"/>
  <c r="AA1178" i="1" s="1"/>
  <c r="AC1178" i="1" s="1"/>
  <c r="AD705" i="1"/>
  <c r="AC705" i="1"/>
  <c r="Z278" i="1"/>
  <c r="AA518" i="1" s="1"/>
  <c r="AC281" i="1"/>
  <c r="AD281" i="1" s="1"/>
  <c r="V292" i="1"/>
  <c r="Z295" i="1"/>
  <c r="AA836" i="1" s="1"/>
  <c r="AC836" i="1" s="1"/>
  <c r="AD836" i="1" s="1"/>
  <c r="AC581" i="1"/>
  <c r="AD581" i="1"/>
  <c r="AC303" i="1"/>
  <c r="V305" i="1"/>
  <c r="Y621" i="1"/>
  <c r="AB621" i="1" s="1"/>
  <c r="Z307" i="1"/>
  <c r="AA621" i="1" s="1"/>
  <c r="AD331" i="1"/>
  <c r="AC331" i="1"/>
  <c r="AC347" i="1"/>
  <c r="AD347" i="1" s="1"/>
  <c r="AD358" i="1"/>
  <c r="V361" i="1"/>
  <c r="AD379" i="1"/>
  <c r="AC381" i="1"/>
  <c r="AD381" i="1" s="1"/>
  <c r="AD495" i="1"/>
  <c r="AD391" i="1"/>
  <c r="AC391" i="1"/>
  <c r="AD417" i="1"/>
  <c r="AC417" i="1"/>
  <c r="AC431" i="1"/>
  <c r="AD431" i="1" s="1"/>
  <c r="AC1101" i="1"/>
  <c r="AD1101" i="1"/>
  <c r="AC500" i="1"/>
  <c r="AD500" i="1" s="1"/>
  <c r="AC699" i="1"/>
  <c r="AD699" i="1" s="1"/>
  <c r="AC901" i="1"/>
  <c r="AD901" i="1" s="1"/>
  <c r="AD1094" i="1"/>
  <c r="AC1094" i="1"/>
  <c r="Z242" i="1"/>
  <c r="AA323" i="1" s="1"/>
  <c r="AC323" i="1" s="1"/>
  <c r="AD323" i="1" s="1"/>
  <c r="AC703" i="1"/>
  <c r="AD703" i="1" s="1"/>
  <c r="AC501" i="1"/>
  <c r="AD501" i="1" s="1"/>
  <c r="Z261" i="1"/>
  <c r="AA803" i="1" s="1"/>
  <c r="AC803" i="1" s="1"/>
  <c r="AD803" i="1" s="1"/>
  <c r="AC880" i="1"/>
  <c r="AD880" i="1" s="1"/>
  <c r="Z273" i="1"/>
  <c r="AA990" i="1" s="1"/>
  <c r="AC990" i="1" s="1"/>
  <c r="AD990" i="1" s="1"/>
  <c r="Z285" i="1"/>
  <c r="AA1059" i="1" s="1"/>
  <c r="Z291" i="1"/>
  <c r="AA1254" i="1" s="1"/>
  <c r="AC1254" i="1" s="1"/>
  <c r="AD1254" i="1" s="1"/>
  <c r="V301" i="1"/>
  <c r="AD315" i="1"/>
  <c r="AC320" i="1"/>
  <c r="AD320" i="1" s="1"/>
  <c r="AC321" i="1"/>
  <c r="AD321" i="1" s="1"/>
  <c r="AD326" i="1"/>
  <c r="AC337" i="1"/>
  <c r="AD337" i="1" s="1"/>
  <c r="AC341" i="1"/>
  <c r="AD341" i="1" s="1"/>
  <c r="AD352" i="1"/>
  <c r="AD353" i="1"/>
  <c r="Y1270" i="1"/>
  <c r="AB1270" i="1" s="1"/>
  <c r="Z360" i="1"/>
  <c r="AA1270" i="1" s="1"/>
  <c r="AD386" i="1"/>
  <c r="AD436" i="1"/>
  <c r="AC488" i="1"/>
  <c r="AD488" i="1" s="1"/>
  <c r="AD576" i="1"/>
  <c r="AC576" i="1"/>
  <c r="AC864" i="1"/>
  <c r="AD864" i="1"/>
  <c r="AC674" i="1"/>
  <c r="AD674" i="1" s="1"/>
  <c r="AC962" i="1"/>
  <c r="AD962" i="1" s="1"/>
  <c r="AC1024" i="1"/>
  <c r="AD1024" i="1" s="1"/>
  <c r="AD1147" i="1"/>
  <c r="AC1147" i="1"/>
  <c r="Z280" i="1"/>
  <c r="AA950" i="1" s="1"/>
  <c r="AC950" i="1" s="1"/>
  <c r="AD950" i="1" s="1"/>
  <c r="Z287" i="1"/>
  <c r="AA1118" i="1" s="1"/>
  <c r="AC1008" i="1"/>
  <c r="AD1008" i="1" s="1"/>
  <c r="Z302" i="1"/>
  <c r="AA690" i="1" s="1"/>
  <c r="AC690" i="1" s="1"/>
  <c r="AD690" i="1" s="1"/>
  <c r="V311" i="1"/>
  <c r="AC369" i="1"/>
  <c r="AD369" i="1" s="1"/>
  <c r="V385" i="1"/>
  <c r="AD579" i="1"/>
  <c r="AC579" i="1"/>
  <c r="AD1119" i="1"/>
  <c r="AC1119" i="1"/>
  <c r="AC730" i="1"/>
  <c r="AD730" i="1" s="1"/>
  <c r="AC1093" i="1"/>
  <c r="AD1093" i="1"/>
  <c r="AC726" i="1"/>
  <c r="AD726" i="1" s="1"/>
  <c r="AC921" i="1"/>
  <c r="AD921" i="1" s="1"/>
  <c r="AD466" i="1"/>
  <c r="AC466" i="1"/>
  <c r="AD892" i="1"/>
  <c r="AC892" i="1"/>
  <c r="AC695" i="1"/>
  <c r="AD695" i="1"/>
  <c r="AC866" i="1"/>
  <c r="AD866" i="1" s="1"/>
  <c r="AC1160" i="1"/>
  <c r="AD1160" i="1" s="1"/>
  <c r="AC291" i="1"/>
  <c r="AD291" i="1" s="1"/>
  <c r="AC536" i="1"/>
  <c r="AD536" i="1" s="1"/>
  <c r="AD297" i="1"/>
  <c r="AD349" i="1"/>
  <c r="AC349" i="1"/>
  <c r="Y924" i="1"/>
  <c r="AB924" i="1" s="1"/>
  <c r="Z383" i="1"/>
  <c r="AA924" i="1" s="1"/>
  <c r="AC393" i="1"/>
  <c r="AD393" i="1" s="1"/>
  <c r="AC419" i="1"/>
  <c r="AD419" i="1" s="1"/>
  <c r="AD1122" i="1"/>
  <c r="AC1122" i="1"/>
  <c r="AC1079" i="1"/>
  <c r="AD1079" i="1" s="1"/>
  <c r="AC1020" i="1"/>
  <c r="AD1020" i="1" s="1"/>
  <c r="AC768" i="1"/>
  <c r="AD768" i="1" s="1"/>
  <c r="AC668" i="1"/>
  <c r="AD668" i="1" s="1"/>
  <c r="AC1050" i="1"/>
  <c r="AD1050" i="1" s="1"/>
  <c r="V299" i="1"/>
  <c r="Y755" i="1"/>
  <c r="AB755" i="1" s="1"/>
  <c r="Z308" i="1"/>
  <c r="AA755" i="1" s="1"/>
  <c r="Y1143" i="1"/>
  <c r="AB1143" i="1" s="1"/>
  <c r="Z323" i="1"/>
  <c r="AA1143" i="1" s="1"/>
  <c r="Y529" i="1"/>
  <c r="AB529" i="1" s="1"/>
  <c r="Z324" i="1"/>
  <c r="AA529" i="1" s="1"/>
  <c r="AC342" i="1"/>
  <c r="AD342" i="1" s="1"/>
  <c r="Y1277" i="1"/>
  <c r="AB1277" i="1" s="1"/>
  <c r="Z409" i="1"/>
  <c r="AA1277" i="1" s="1"/>
  <c r="AD412" i="1"/>
  <c r="AC433" i="1"/>
  <c r="AD433" i="1" s="1"/>
  <c r="AD514" i="1"/>
  <c r="AD1028" i="1"/>
  <c r="AC1028" i="1"/>
  <c r="AC889" i="1"/>
  <c r="AD889" i="1"/>
  <c r="AC796" i="1"/>
  <c r="AD796" i="1"/>
  <c r="AC508" i="1"/>
  <c r="AD508" i="1" s="1"/>
  <c r="Z343" i="1"/>
  <c r="AA604" i="1" s="1"/>
  <c r="AC604" i="1" s="1"/>
  <c r="AD604" i="1" s="1"/>
  <c r="AC585" i="1"/>
  <c r="AD585" i="1" s="1"/>
  <c r="Z355" i="1"/>
  <c r="AA630" i="1" s="1"/>
  <c r="AC846" i="1"/>
  <c r="AD846" i="1" s="1"/>
  <c r="Z367" i="1"/>
  <c r="AA565" i="1" s="1"/>
  <c r="AC793" i="1"/>
  <c r="AD793" i="1" s="1"/>
  <c r="Z379" i="1"/>
  <c r="AA854" i="1" s="1"/>
  <c r="AC854" i="1" s="1"/>
  <c r="AD854" i="1" s="1"/>
  <c r="Z391" i="1"/>
  <c r="AA897" i="1" s="1"/>
  <c r="AD955" i="1"/>
  <c r="AC955" i="1"/>
  <c r="Z398" i="1"/>
  <c r="AA973" i="1" s="1"/>
  <c r="AC973" i="1" s="1"/>
  <c r="AD1146" i="1"/>
  <c r="AC1146" i="1"/>
  <c r="Z405" i="1"/>
  <c r="AA1130" i="1" s="1"/>
  <c r="AC1130" i="1" s="1"/>
  <c r="AD1130" i="1" s="1"/>
  <c r="AC499" i="1"/>
  <c r="AD499" i="1" s="1"/>
  <c r="AC1131" i="1"/>
  <c r="AD1131" i="1" s="1"/>
  <c r="AC1031" i="1"/>
  <c r="AD1031" i="1" s="1"/>
  <c r="Y449" i="1"/>
  <c r="AB449" i="1" s="1"/>
  <c r="AC454" i="1"/>
  <c r="AD454" i="1" s="1"/>
  <c r="V458" i="1"/>
  <c r="AG459" i="1"/>
  <c r="AD469" i="1"/>
  <c r="AG493" i="1"/>
  <c r="AC494" i="1"/>
  <c r="AD494" i="1" s="1"/>
  <c r="AC503" i="1"/>
  <c r="AD503" i="1" s="1"/>
  <c r="V522" i="1"/>
  <c r="AC542" i="1"/>
  <c r="AD542" i="1" s="1"/>
  <c r="V553" i="1"/>
  <c r="AC997" i="1"/>
  <c r="AD997" i="1" s="1"/>
  <c r="AC919" i="1"/>
  <c r="AD919" i="1" s="1"/>
  <c r="Z321" i="1"/>
  <c r="AA606" i="1" s="1"/>
  <c r="AC1048" i="1"/>
  <c r="AD1048" i="1" s="1"/>
  <c r="AC504" i="1"/>
  <c r="AD504" i="1" s="1"/>
  <c r="Z345" i="1"/>
  <c r="AA797" i="1" s="1"/>
  <c r="AD618" i="1"/>
  <c r="AC618" i="1"/>
  <c r="Z357" i="1"/>
  <c r="AA1267" i="1" s="1"/>
  <c r="AD632" i="1"/>
  <c r="AC632" i="1"/>
  <c r="Z369" i="1"/>
  <c r="AA379" i="1" s="1"/>
  <c r="AC379" i="1" s="1"/>
  <c r="AC1095" i="1"/>
  <c r="AD1095" i="1" s="1"/>
  <c r="AC1168" i="1"/>
  <c r="AD1168" i="1" s="1"/>
  <c r="Z393" i="1"/>
  <c r="AA1164" i="1" s="1"/>
  <c r="AC1164" i="1" s="1"/>
  <c r="AD1164" i="1" s="1"/>
  <c r="AC770" i="1"/>
  <c r="AD770" i="1" s="1"/>
  <c r="Z407" i="1"/>
  <c r="AA1110" i="1" s="1"/>
  <c r="Z419" i="1"/>
  <c r="AA818" i="1" s="1"/>
  <c r="AC818" i="1" s="1"/>
  <c r="AD844" i="1"/>
  <c r="AC844" i="1"/>
  <c r="Z443" i="1"/>
  <c r="AA947" i="1" s="1"/>
  <c r="AC947" i="1" s="1"/>
  <c r="AD947" i="1" s="1"/>
  <c r="Z450" i="1"/>
  <c r="AA103" i="1" s="1"/>
  <c r="AC103" i="1" s="1"/>
  <c r="AD103" i="1" s="1"/>
  <c r="AG460" i="1"/>
  <c r="AG474" i="1"/>
  <c r="AD544" i="1"/>
  <c r="AC586" i="1"/>
  <c r="AD586" i="1" s="1"/>
  <c r="AC970" i="1"/>
  <c r="AD970" i="1" s="1"/>
  <c r="AC510" i="1"/>
  <c r="AD510" i="1" s="1"/>
  <c r="AC515" i="1"/>
  <c r="AD515" i="1" s="1"/>
  <c r="AD557" i="1"/>
  <c r="AC570" i="1"/>
  <c r="AD570" i="1" s="1"/>
  <c r="AC786" i="1"/>
  <c r="AD786" i="1" s="1"/>
  <c r="AD1190" i="1"/>
  <c r="AC1190" i="1"/>
  <c r="Y397" i="1"/>
  <c r="AB397" i="1" s="1"/>
  <c r="AD531" i="1"/>
  <c r="AC1041" i="1"/>
  <c r="AD1041" i="1" s="1"/>
  <c r="AC1000" i="1"/>
  <c r="AD1000" i="1" s="1"/>
  <c r="AC475" i="1"/>
  <c r="AD475" i="1" s="1"/>
  <c r="AD481" i="1"/>
  <c r="AC511" i="1"/>
  <c r="AD511" i="1" s="1"/>
  <c r="AC524" i="1"/>
  <c r="AD524" i="1" s="1"/>
  <c r="AC904" i="1"/>
  <c r="AD904" i="1"/>
  <c r="AC1169" i="1"/>
  <c r="AD1169" i="1" s="1"/>
  <c r="AC916" i="1"/>
  <c r="AD916" i="1" s="1"/>
  <c r="AC806" i="1"/>
  <c r="AD806" i="1" s="1"/>
  <c r="AC495" i="1"/>
  <c r="AD613" i="1"/>
  <c r="AC613" i="1"/>
  <c r="AC731" i="1"/>
  <c r="AD731" i="1" s="1"/>
  <c r="AC1047" i="1"/>
  <c r="AD1047" i="1" s="1"/>
  <c r="AC447" i="1"/>
  <c r="AD447" i="1" s="1"/>
  <c r="AD464" i="1"/>
  <c r="AC481" i="1"/>
  <c r="AD676" i="1"/>
  <c r="AC676" i="1"/>
  <c r="AD516" i="1"/>
  <c r="AC516" i="1"/>
  <c r="AC521" i="1"/>
  <c r="AD521" i="1" s="1"/>
  <c r="AC553" i="1"/>
  <c r="AD553" i="1" s="1"/>
  <c r="AC559" i="1"/>
  <c r="AD559" i="1" s="1"/>
  <c r="AC571" i="1"/>
  <c r="AD571" i="1" s="1"/>
  <c r="AD1103" i="1"/>
  <c r="AC1103" i="1"/>
  <c r="Z313" i="1"/>
  <c r="AA727" i="1" s="1"/>
  <c r="AC727" i="1" s="1"/>
  <c r="AD727" i="1" s="1"/>
  <c r="AC316" i="1"/>
  <c r="AD316" i="1" s="1"/>
  <c r="AC590" i="1"/>
  <c r="AD590" i="1" s="1"/>
  <c r="AC328" i="1"/>
  <c r="AD328" i="1" s="1"/>
  <c r="AD1196" i="1"/>
  <c r="AC1196" i="1"/>
  <c r="Z337" i="1"/>
  <c r="AA867" i="1" s="1"/>
  <c r="AC867" i="1" s="1"/>
  <c r="AD867" i="1" s="1"/>
  <c r="AC340" i="1"/>
  <c r="AD340" i="1" s="1"/>
  <c r="AC1236" i="1"/>
  <c r="AD1236" i="1"/>
  <c r="AC352" i="1"/>
  <c r="AD1268" i="1"/>
  <c r="AC1268" i="1"/>
  <c r="AC388" i="1"/>
  <c r="AD388" i="1" s="1"/>
  <c r="AC672" i="1"/>
  <c r="AD672" i="1"/>
  <c r="AD1276" i="1"/>
  <c r="AC1276" i="1"/>
  <c r="Z411" i="1"/>
  <c r="AA1009" i="1" s="1"/>
  <c r="AC1009" i="1" s="1"/>
  <c r="AD1009" i="1" s="1"/>
  <c r="AC414" i="1"/>
  <c r="AC761" i="1"/>
  <c r="AD761" i="1" s="1"/>
  <c r="Z423" i="1"/>
  <c r="AA586" i="1" s="1"/>
  <c r="AC426" i="1"/>
  <c r="AD426" i="1" s="1"/>
  <c r="Z458" i="1"/>
  <c r="AA1034" i="1" s="1"/>
  <c r="AC1034" i="1" s="1"/>
  <c r="AD1034" i="1" s="1"/>
  <c r="AC462" i="1"/>
  <c r="AD462" i="1" s="1"/>
  <c r="Y554" i="1"/>
  <c r="AB554" i="1" s="1"/>
  <c r="Z463" i="1"/>
  <c r="AA554" i="1" s="1"/>
  <c r="Z468" i="1"/>
  <c r="AA970" i="1" s="1"/>
  <c r="AC471" i="1"/>
  <c r="AD471" i="1" s="1"/>
  <c r="AC482" i="1"/>
  <c r="AD482" i="1" s="1"/>
  <c r="AD491" i="1"/>
  <c r="AC491" i="1"/>
  <c r="AD498" i="1"/>
  <c r="AC517" i="1"/>
  <c r="AD517" i="1" s="1"/>
  <c r="AC525" i="1"/>
  <c r="AD525" i="1" s="1"/>
  <c r="AD545" i="1"/>
  <c r="AC560" i="1"/>
  <c r="AD560" i="1" s="1"/>
  <c r="AC564" i="1"/>
  <c r="AD564" i="1" s="1"/>
  <c r="AD566" i="1"/>
  <c r="AC566" i="1"/>
  <c r="AD572" i="1"/>
  <c r="AC572" i="1"/>
  <c r="AC853" i="1"/>
  <c r="AD853" i="1" s="1"/>
  <c r="AC1053" i="1"/>
  <c r="AD1053" i="1" s="1"/>
  <c r="Z344" i="1"/>
  <c r="AA786" i="1" s="1"/>
  <c r="AD1011" i="1"/>
  <c r="AC1011" i="1"/>
  <c r="AC1225" i="1"/>
  <c r="AD1225" i="1" s="1"/>
  <c r="Z368" i="1"/>
  <c r="AA1190" i="1" s="1"/>
  <c r="AD1067" i="1"/>
  <c r="AC1067" i="1"/>
  <c r="Z380" i="1"/>
  <c r="AA456" i="1" s="1"/>
  <c r="AC911" i="1"/>
  <c r="AD911" i="1"/>
  <c r="AD784" i="1"/>
  <c r="AC784" i="1"/>
  <c r="Z399" i="1"/>
  <c r="AA1063" i="1" s="1"/>
  <c r="AC1063" i="1" s="1"/>
  <c r="AD1063" i="1" s="1"/>
  <c r="Z406" i="1"/>
  <c r="AA531" i="1" s="1"/>
  <c r="AC531" i="1" s="1"/>
  <c r="AC1032" i="1"/>
  <c r="AD1032" i="1" s="1"/>
  <c r="Z430" i="1"/>
  <c r="AA1041" i="1" s="1"/>
  <c r="Z442" i="1"/>
  <c r="AA1000" i="1" s="1"/>
  <c r="AC1199" i="1"/>
  <c r="AD1199" i="1" s="1"/>
  <c r="Z451" i="1"/>
  <c r="AA104" i="1" s="1"/>
  <c r="AC104" i="1" s="1"/>
  <c r="AD104" i="1" s="1"/>
  <c r="V454" i="1"/>
  <c r="AG455" i="1"/>
  <c r="Z465" i="1"/>
  <c r="AA1113" i="1" s="1"/>
  <c r="AC1113" i="1" s="1"/>
  <c r="AD1113" i="1" s="1"/>
  <c r="V467" i="1"/>
  <c r="V474" i="1"/>
  <c r="AC995" i="1"/>
  <c r="AD995" i="1"/>
  <c r="AD683" i="1"/>
  <c r="AC683" i="1"/>
  <c r="Z556" i="1"/>
  <c r="AA318" i="1" s="1"/>
  <c r="AC318" i="1" s="1"/>
  <c r="AD318" i="1" s="1"/>
  <c r="AC1278" i="1"/>
  <c r="AD1278" i="1" s="1"/>
  <c r="AD458" i="1"/>
  <c r="AG462" i="1"/>
  <c r="Y756" i="1"/>
  <c r="AB756" i="1" s="1"/>
  <c r="Z469" i="1"/>
  <c r="AA756" i="1" s="1"/>
  <c r="Z473" i="1"/>
  <c r="AA34" i="1" s="1"/>
  <c r="AC34" i="1" s="1"/>
  <c r="AD34" i="1" s="1"/>
  <c r="AC476" i="1"/>
  <c r="AD476" i="1" s="1"/>
  <c r="V484" i="1"/>
  <c r="AD486" i="1"/>
  <c r="AC492" i="1"/>
  <c r="AD492" i="1" s="1"/>
  <c r="V505" i="1"/>
  <c r="AG517" i="1"/>
  <c r="AD546" i="1"/>
  <c r="AC546" i="1"/>
  <c r="AG560" i="1"/>
  <c r="AD561" i="1"/>
  <c r="AC561" i="1"/>
  <c r="AG572" i="1"/>
  <c r="AC630" i="1"/>
  <c r="AD630" i="1" s="1"/>
  <c r="AC565" i="1"/>
  <c r="AD565" i="1" s="1"/>
  <c r="AC373" i="1"/>
  <c r="AD373" i="1" s="1"/>
  <c r="AC385" i="1"/>
  <c r="AD897" i="1"/>
  <c r="AC897" i="1"/>
  <c r="AD973" i="1"/>
  <c r="AC411" i="1"/>
  <c r="AD411" i="1" s="1"/>
  <c r="AC423" i="1"/>
  <c r="AD423" i="1" s="1"/>
  <c r="V447" i="1"/>
  <c r="AD487" i="1"/>
  <c r="AC487" i="1"/>
  <c r="AD493" i="1"/>
  <c r="Y717" i="1"/>
  <c r="AB717" i="1" s="1"/>
  <c r="Z527" i="1"/>
  <c r="AA717" i="1" s="1"/>
  <c r="V529" i="1"/>
  <c r="AC628" i="1"/>
  <c r="AD628" i="1" s="1"/>
  <c r="AC1068" i="1"/>
  <c r="AD1068" i="1"/>
  <c r="AC332" i="1"/>
  <c r="AD332" i="1" s="1"/>
  <c r="AC1100" i="1"/>
  <c r="AD1100" i="1" s="1"/>
  <c r="AC700" i="1"/>
  <c r="AD700" i="1"/>
  <c r="AC356" i="1"/>
  <c r="AD356" i="1" s="1"/>
  <c r="AD1171" i="1"/>
  <c r="AC1171" i="1"/>
  <c r="AD1208" i="1"/>
  <c r="AC1208" i="1"/>
  <c r="AC905" i="1"/>
  <c r="AD905" i="1" s="1"/>
  <c r="AC612" i="1"/>
  <c r="AD612" i="1" s="1"/>
  <c r="AC956" i="1"/>
  <c r="AD956" i="1" s="1"/>
  <c r="AC958" i="1"/>
  <c r="AD958" i="1" s="1"/>
  <c r="AD1239" i="1"/>
  <c r="AC1239" i="1"/>
  <c r="V455" i="1"/>
  <c r="AC976" i="1"/>
  <c r="AD976" i="1" s="1"/>
  <c r="V462" i="1"/>
  <c r="AD463" i="1"/>
  <c r="AC473" i="1"/>
  <c r="AD473" i="1" s="1"/>
  <c r="Y1035" i="1"/>
  <c r="AB1035" i="1" s="1"/>
  <c r="Z474" i="1"/>
  <c r="AA1035" i="1" s="1"/>
  <c r="AD502" i="1"/>
  <c r="Z520" i="1"/>
  <c r="AA479" i="1" s="1"/>
  <c r="Y479" i="1"/>
  <c r="AB479" i="1" s="1"/>
  <c r="AC541" i="1"/>
  <c r="AD541" i="1" s="1"/>
  <c r="Z544" i="1"/>
  <c r="AA344" i="1" s="1"/>
  <c r="AC344" i="1" s="1"/>
  <c r="AD344" i="1" s="1"/>
  <c r="AC547" i="1"/>
  <c r="AD547" i="1" s="1"/>
  <c r="AD606" i="1"/>
  <c r="AC606" i="1"/>
  <c r="AD797" i="1"/>
  <c r="AC797" i="1"/>
  <c r="AC1267" i="1"/>
  <c r="AD1267" i="1" s="1"/>
  <c r="Z384" i="1"/>
  <c r="AA686" i="1" s="1"/>
  <c r="AC686" i="1" s="1"/>
  <c r="AD686" i="1" s="1"/>
  <c r="AC1110" i="1"/>
  <c r="AD1110" i="1"/>
  <c r="Z410" i="1"/>
  <c r="AA1278" i="1" s="1"/>
  <c r="AD818" i="1"/>
  <c r="AD451" i="1"/>
  <c r="AD453" i="1"/>
  <c r="Y1151" i="1"/>
  <c r="AB1151" i="1" s="1"/>
  <c r="Z480" i="1"/>
  <c r="AA1151" i="1" s="1"/>
  <c r="V498" i="1"/>
  <c r="AC548" i="1"/>
  <c r="AD548" i="1" s="1"/>
  <c r="AC558" i="1"/>
  <c r="AD558" i="1" s="1"/>
  <c r="Y707" i="1"/>
  <c r="AB707" i="1" s="1"/>
  <c r="Z563" i="1"/>
  <c r="AA707" i="1" s="1"/>
  <c r="AC577" i="1"/>
  <c r="AD577" i="1" s="1"/>
  <c r="AD698" i="1"/>
  <c r="AC698" i="1"/>
  <c r="Z482" i="1"/>
  <c r="AA1211" i="1" s="1"/>
  <c r="Z494" i="1"/>
  <c r="AA930" i="1" s="1"/>
  <c r="AC1042" i="1"/>
  <c r="AD1042" i="1" s="1"/>
  <c r="Z506" i="1"/>
  <c r="AA769" i="1" s="1"/>
  <c r="AC926" i="1"/>
  <c r="AD926" i="1" s="1"/>
  <c r="Z518" i="1"/>
  <c r="AA1112" i="1" s="1"/>
  <c r="Z525" i="1"/>
  <c r="AA771" i="1" s="1"/>
  <c r="AC771" i="1" s="1"/>
  <c r="AD771" i="1" s="1"/>
  <c r="AC757" i="1"/>
  <c r="AD757" i="1" s="1"/>
  <c r="Z537" i="1"/>
  <c r="AA762" i="1" s="1"/>
  <c r="AC762" i="1" s="1"/>
  <c r="AD762" i="1" s="1"/>
  <c r="Z549" i="1"/>
  <c r="AA558" i="1" s="1"/>
  <c r="AC980" i="1"/>
  <c r="AD980" i="1" s="1"/>
  <c r="AC870" i="1"/>
  <c r="AD870" i="1" s="1"/>
  <c r="Z573" i="1"/>
  <c r="AA810" i="1" s="1"/>
  <c r="AG603" i="1"/>
  <c r="AD620" i="1"/>
  <c r="AC620" i="1"/>
  <c r="AD709" i="1"/>
  <c r="AC709" i="1"/>
  <c r="AC675" i="1"/>
  <c r="AD675" i="1"/>
  <c r="Y1166" i="1"/>
  <c r="AB1166" i="1" s="1"/>
  <c r="Z729" i="1"/>
  <c r="AA1166" i="1" s="1"/>
  <c r="AC876" i="1"/>
  <c r="AD876" i="1"/>
  <c r="Z470" i="1"/>
  <c r="AA1174" i="1" s="1"/>
  <c r="Z477" i="1"/>
  <c r="AA1132" i="1" s="1"/>
  <c r="AC852" i="1"/>
  <c r="AD852" i="1" s="1"/>
  <c r="Z489" i="1"/>
  <c r="AA1139" i="1" s="1"/>
  <c r="AC1139" i="1" s="1"/>
  <c r="AD1139" i="1" s="1"/>
  <c r="AC665" i="1"/>
  <c r="Z513" i="1"/>
  <c r="AA759" i="1" s="1"/>
  <c r="AD1013" i="1"/>
  <c r="AC1013" i="1"/>
  <c r="AD1124" i="1"/>
  <c r="AC1124" i="1"/>
  <c r="AC1221" i="1"/>
  <c r="AD1221" i="1" s="1"/>
  <c r="AC837" i="1"/>
  <c r="AD837" i="1" s="1"/>
  <c r="Z568" i="1"/>
  <c r="AA739" i="1" s="1"/>
  <c r="Z575" i="1"/>
  <c r="AA857" i="1" s="1"/>
  <c r="AC857" i="1" s="1"/>
  <c r="AD857" i="1" s="1"/>
  <c r="AD595" i="1"/>
  <c r="AG598" i="1"/>
  <c r="AD629" i="1"/>
  <c r="AC673" i="1"/>
  <c r="AD673" i="1" s="1"/>
  <c r="AC655" i="1"/>
  <c r="AD655" i="1" s="1"/>
  <c r="AC656" i="1"/>
  <c r="AD656" i="1" s="1"/>
  <c r="AD659" i="1"/>
  <c r="AC659" i="1"/>
  <c r="AC1051" i="1"/>
  <c r="AD1051" i="1" s="1"/>
  <c r="AC1197" i="1"/>
  <c r="AD1197" i="1" s="1"/>
  <c r="AC591" i="1"/>
  <c r="AD591" i="1"/>
  <c r="AD640" i="1"/>
  <c r="AC640" i="1"/>
  <c r="AC649" i="1"/>
  <c r="AD649" i="1" s="1"/>
  <c r="AC677" i="1"/>
  <c r="AD677" i="1" s="1"/>
  <c r="Y840" i="1"/>
  <c r="AB840" i="1" s="1"/>
  <c r="Z720" i="1"/>
  <c r="AA840" i="1" s="1"/>
  <c r="AD858" i="1"/>
  <c r="AC758" i="1"/>
  <c r="AD758" i="1" s="1"/>
  <c r="AD626" i="1"/>
  <c r="AC687" i="1"/>
  <c r="AD687" i="1" s="1"/>
  <c r="AC1037" i="1"/>
  <c r="AD1037" i="1" s="1"/>
  <c r="AC1039" i="1"/>
  <c r="AD1039" i="1" s="1"/>
  <c r="AC489" i="1"/>
  <c r="AD489" i="1" s="1"/>
  <c r="AC513" i="1"/>
  <c r="AD513" i="1" s="1"/>
  <c r="AC544" i="1"/>
  <c r="AC556" i="1"/>
  <c r="AD556" i="1" s="1"/>
  <c r="AC763" i="1"/>
  <c r="AD763" i="1" s="1"/>
  <c r="AC877" i="1"/>
  <c r="AD877" i="1" s="1"/>
  <c r="AC582" i="1"/>
  <c r="AD582" i="1" s="1"/>
  <c r="Y583" i="1"/>
  <c r="AB583" i="1" s="1"/>
  <c r="AD1002" i="1"/>
  <c r="AC1002" i="1"/>
  <c r="AC458" i="1"/>
  <c r="AC465" i="1"/>
  <c r="AD465" i="1" s="1"/>
  <c r="AC975" i="1"/>
  <c r="AD975" i="1"/>
  <c r="AC898" i="1"/>
  <c r="AD898" i="1"/>
  <c r="Z481" i="1"/>
  <c r="AA1005" i="1" s="1"/>
  <c r="AC1005" i="1" s="1"/>
  <c r="AD1005" i="1" s="1"/>
  <c r="AC484" i="1"/>
  <c r="AD484" i="1" s="1"/>
  <c r="AD1070" i="1"/>
  <c r="AC1070" i="1"/>
  <c r="Z493" i="1"/>
  <c r="AA1202" i="1" s="1"/>
  <c r="AC1202" i="1" s="1"/>
  <c r="AD1202" i="1" s="1"/>
  <c r="AC925" i="1"/>
  <c r="AD925" i="1" s="1"/>
  <c r="AC520" i="1"/>
  <c r="AD520" i="1" s="1"/>
  <c r="Z524" i="1"/>
  <c r="AA1051" i="1" s="1"/>
  <c r="AC527" i="1"/>
  <c r="AD527" i="1" s="1"/>
  <c r="AD805" i="1"/>
  <c r="AC805" i="1"/>
  <c r="AC984" i="1"/>
  <c r="AD984" i="1" s="1"/>
  <c r="Z560" i="1"/>
  <c r="AA1197" i="1" s="1"/>
  <c r="AC563" i="1"/>
  <c r="AD563" i="1" s="1"/>
  <c r="AC623" i="1"/>
  <c r="AD623" i="1" s="1"/>
  <c r="AG582" i="1"/>
  <c r="Z586" i="1"/>
  <c r="AA450" i="1" s="1"/>
  <c r="AC450" i="1" s="1"/>
  <c r="AD450" i="1" s="1"/>
  <c r="AC588" i="1"/>
  <c r="AD588" i="1" s="1"/>
  <c r="AC603" i="1"/>
  <c r="AD603" i="1"/>
  <c r="AC596" i="1"/>
  <c r="AD596" i="1" s="1"/>
  <c r="AC600" i="1"/>
  <c r="AD600" i="1" s="1"/>
  <c r="AD614" i="1"/>
  <c r="Y848" i="1"/>
  <c r="AB848" i="1" s="1"/>
  <c r="Z623" i="1"/>
  <c r="AA848" i="1" s="1"/>
  <c r="AC651" i="1"/>
  <c r="AD651" i="1" s="1"/>
  <c r="AC661" i="1"/>
  <c r="AD661" i="1" s="1"/>
  <c r="AD1084" i="1"/>
  <c r="AC1084" i="1"/>
  <c r="AC948" i="1"/>
  <c r="AD948" i="1" s="1"/>
  <c r="AC694" i="1"/>
  <c r="AD694" i="1" s="1"/>
  <c r="Z488" i="1"/>
  <c r="AA858" i="1" s="1"/>
  <c r="AC858" i="1" s="1"/>
  <c r="Z500" i="1"/>
  <c r="AA594" i="1" s="1"/>
  <c r="AC594" i="1" s="1"/>
  <c r="AD594" i="1" s="1"/>
  <c r="Z512" i="1"/>
  <c r="AA758" i="1" s="1"/>
  <c r="Z531" i="1"/>
  <c r="AA1058" i="1" s="1"/>
  <c r="AC1058" i="1" s="1"/>
  <c r="AD1058" i="1" s="1"/>
  <c r="Z555" i="1"/>
  <c r="AA626" i="1" s="1"/>
  <c r="AC626" i="1" s="1"/>
  <c r="AC791" i="1"/>
  <c r="AD791" i="1" s="1"/>
  <c r="Z567" i="1"/>
  <c r="AA687" i="1" s="1"/>
  <c r="Y574" i="1"/>
  <c r="AB574" i="1" s="1"/>
  <c r="AD592" i="1"/>
  <c r="AC634" i="1"/>
  <c r="AD634" i="1" s="1"/>
  <c r="Y1102" i="1"/>
  <c r="AB1102" i="1" s="1"/>
  <c r="Z654" i="1"/>
  <c r="AA1102" i="1" s="1"/>
  <c r="AD664" i="1"/>
  <c r="AC664" i="1"/>
  <c r="AC754" i="1"/>
  <c r="AD754" i="1" s="1"/>
  <c r="AC861" i="1"/>
  <c r="AD861" i="1" s="1"/>
  <c r="AC963" i="1"/>
  <c r="AD963" i="1" s="1"/>
  <c r="Z507" i="1"/>
  <c r="AA862" i="1" s="1"/>
  <c r="AC862" i="1" s="1"/>
  <c r="AD862" i="1" s="1"/>
  <c r="AC644" i="1"/>
  <c r="AD644" i="1" s="1"/>
  <c r="Z519" i="1"/>
  <c r="AA1220" i="1" s="1"/>
  <c r="AC1220" i="1" s="1"/>
  <c r="AD1220" i="1" s="1"/>
  <c r="AC657" i="1"/>
  <c r="AD657" i="1" s="1"/>
  <c r="AC894" i="1"/>
  <c r="AD894" i="1" s="1"/>
  <c r="Z562" i="1"/>
  <c r="AA763" i="1" s="1"/>
  <c r="V575" i="1"/>
  <c r="Z576" i="1"/>
  <c r="AA877" i="1" s="1"/>
  <c r="Y931" i="1"/>
  <c r="AB931" i="1" s="1"/>
  <c r="Z587" i="1"/>
  <c r="AA931" i="1" s="1"/>
  <c r="AC589" i="1"/>
  <c r="AD589" i="1" s="1"/>
  <c r="V591" i="1"/>
  <c r="AD597" i="1"/>
  <c r="AC597" i="1"/>
  <c r="V599" i="1"/>
  <c r="AC601" i="1"/>
  <c r="AD601" i="1" s="1"/>
  <c r="V603" i="1"/>
  <c r="AD616" i="1"/>
  <c r="AC616" i="1"/>
  <c r="AC641" i="1"/>
  <c r="AD641" i="1" s="1"/>
  <c r="AD667" i="1"/>
  <c r="Y807" i="1"/>
  <c r="AB807" i="1" s="1"/>
  <c r="Z684" i="1"/>
  <c r="AA807" i="1" s="1"/>
  <c r="AD711" i="1"/>
  <c r="AC711" i="1"/>
  <c r="AD1215" i="1"/>
  <c r="AC1215" i="1"/>
  <c r="AD1201" i="1"/>
  <c r="AC1201" i="1"/>
  <c r="AC983" i="1"/>
  <c r="AD983" i="1" s="1"/>
  <c r="AC940" i="1"/>
  <c r="AD940" i="1"/>
  <c r="AC999" i="1"/>
  <c r="AD999" i="1" s="1"/>
  <c r="AD609" i="1"/>
  <c r="AC609" i="1"/>
  <c r="AD633" i="1"/>
  <c r="AC633" i="1"/>
  <c r="AD645" i="1"/>
  <c r="AC645" i="1"/>
  <c r="AC654" i="1"/>
  <c r="AD654" i="1" s="1"/>
  <c r="AD665" i="1"/>
  <c r="AD685" i="1"/>
  <c r="AC685" i="1"/>
  <c r="AC696" i="1"/>
  <c r="AD696" i="1" s="1"/>
  <c r="AC1211" i="1"/>
  <c r="AD1211" i="1" s="1"/>
  <c r="AC930" i="1"/>
  <c r="AD930" i="1" s="1"/>
  <c r="AC769" i="1"/>
  <c r="AD769" i="1" s="1"/>
  <c r="AC512" i="1"/>
  <c r="AD512" i="1" s="1"/>
  <c r="AC1112" i="1"/>
  <c r="AD1112" i="1" s="1"/>
  <c r="AC555" i="1"/>
  <c r="AD555" i="1" s="1"/>
  <c r="AC567" i="1"/>
  <c r="AD567" i="1" s="1"/>
  <c r="AC810" i="1"/>
  <c r="AD810" i="1" s="1"/>
  <c r="AD587" i="1"/>
  <c r="AD660" i="1"/>
  <c r="AD779" i="1"/>
  <c r="AC779" i="1"/>
  <c r="AC1174" i="1"/>
  <c r="AD1174" i="1" s="1"/>
  <c r="AC1132" i="1"/>
  <c r="AD1132" i="1" s="1"/>
  <c r="AC759" i="1"/>
  <c r="AD759" i="1" s="1"/>
  <c r="AD739" i="1"/>
  <c r="AC739" i="1"/>
  <c r="AG586" i="1"/>
  <c r="Z590" i="1"/>
  <c r="AA847" i="1" s="1"/>
  <c r="AC847" i="1" s="1"/>
  <c r="AD847" i="1" s="1"/>
  <c r="Y718" i="1"/>
  <c r="AB718" i="1" s="1"/>
  <c r="Z594" i="1"/>
  <c r="AA718" i="1" s="1"/>
  <c r="Y682" i="1"/>
  <c r="AB682" i="1" s="1"/>
  <c r="Z599" i="1"/>
  <c r="AA682" i="1" s="1"/>
  <c r="AC624" i="1"/>
  <c r="AD624" i="1" s="1"/>
  <c r="AD625" i="1"/>
  <c r="AC625" i="1"/>
  <c r="AD635" i="1"/>
  <c r="AC635" i="1"/>
  <c r="AC671" i="1"/>
  <c r="AD671" i="1" s="1"/>
  <c r="Y1165" i="1"/>
  <c r="AB1165" i="1" s="1"/>
  <c r="Z673" i="1"/>
  <c r="AA1165" i="1" s="1"/>
  <c r="Y1217" i="1"/>
  <c r="AB1217" i="1" s="1"/>
  <c r="Z702" i="1"/>
  <c r="AA1217" i="1" s="1"/>
  <c r="Z716" i="1"/>
  <c r="AA636" i="1" s="1"/>
  <c r="Y636" i="1"/>
  <c r="AB636" i="1" s="1"/>
  <c r="AD978" i="1"/>
  <c r="AC978" i="1"/>
  <c r="Z595" i="1"/>
  <c r="AA1014" i="1" s="1"/>
  <c r="AC1014" i="1" s="1"/>
  <c r="AD615" i="1"/>
  <c r="AC820" i="1"/>
  <c r="AD820" i="1" s="1"/>
  <c r="Z631" i="1"/>
  <c r="AA662" i="1" s="1"/>
  <c r="AC662" i="1" s="1"/>
  <c r="AD662" i="1" s="1"/>
  <c r="AD639" i="1"/>
  <c r="AC1088" i="1"/>
  <c r="AD1088" i="1" s="1"/>
  <c r="Z650" i="1"/>
  <c r="AA673" i="1" s="1"/>
  <c r="AC1233" i="1"/>
  <c r="AD1233" i="1" s="1"/>
  <c r="AC740" i="1"/>
  <c r="Z669" i="1"/>
  <c r="AA1055" i="1" s="1"/>
  <c r="AC1055" i="1" s="1"/>
  <c r="AD1055" i="1" s="1"/>
  <c r="V687" i="1"/>
  <c r="AG694" i="1"/>
  <c r="Z696" i="1"/>
  <c r="AA435" i="1" s="1"/>
  <c r="AC435" i="1" s="1"/>
  <c r="AD435" i="1" s="1"/>
  <c r="AG706" i="1"/>
  <c r="Y1052" i="1"/>
  <c r="AB1052" i="1" s="1"/>
  <c r="Z708" i="1"/>
  <c r="AA1052" i="1" s="1"/>
  <c r="AD710" i="1"/>
  <c r="AC710" i="1"/>
  <c r="AG714" i="1"/>
  <c r="V730" i="1"/>
  <c r="AG750" i="1"/>
  <c r="AD751" i="1"/>
  <c r="AC751" i="1"/>
  <c r="AC878" i="1"/>
  <c r="AD878" i="1" s="1"/>
  <c r="AC841" i="1"/>
  <c r="AD841" i="1" s="1"/>
  <c r="Y1229" i="1"/>
  <c r="AB1229" i="1" s="1"/>
  <c r="Z721" i="1"/>
  <c r="AA1229" i="1" s="1"/>
  <c r="AD723" i="1"/>
  <c r="AD760" i="1"/>
  <c r="AC760" i="1"/>
  <c r="AC631" i="1"/>
  <c r="AD631" i="1" s="1"/>
  <c r="AD1049" i="1"/>
  <c r="AC650" i="1"/>
  <c r="AD650" i="1" s="1"/>
  <c r="AC1180" i="1"/>
  <c r="AD1180" i="1" s="1"/>
  <c r="AC742" i="1"/>
  <c r="AD742" i="1" s="1"/>
  <c r="AC602" i="1"/>
  <c r="AD602" i="1" s="1"/>
  <c r="AC614" i="1"/>
  <c r="AD744" i="1"/>
  <c r="AC744" i="1"/>
  <c r="AC1203" i="1"/>
  <c r="AD1203" i="1" s="1"/>
  <c r="V688" i="1"/>
  <c r="V714" i="1"/>
  <c r="V718" i="1"/>
  <c r="AC743" i="1"/>
  <c r="AD743" i="1" s="1"/>
  <c r="Y1195" i="1"/>
  <c r="AB1195" i="1" s="1"/>
  <c r="Z753" i="1"/>
  <c r="AA1195" i="1" s="1"/>
  <c r="Y1273" i="1"/>
  <c r="AB1273" i="1" s="1"/>
  <c r="Z765" i="1"/>
  <c r="AA1273" i="1" s="1"/>
  <c r="AC900" i="1"/>
  <c r="AD900" i="1" s="1"/>
  <c r="AC1096" i="1"/>
  <c r="AD1096" i="1" s="1"/>
  <c r="AC1027" i="1"/>
  <c r="AD1027" i="1" s="1"/>
  <c r="Z618" i="1"/>
  <c r="AA1188" i="1" s="1"/>
  <c r="AC1188" i="1" s="1"/>
  <c r="AD1188" i="1" s="1"/>
  <c r="Z630" i="1"/>
  <c r="AA841" i="1" s="1"/>
  <c r="Z642" i="1"/>
  <c r="AA669" i="1" s="1"/>
  <c r="AC669" i="1" s="1"/>
  <c r="AD669" i="1" s="1"/>
  <c r="Z649" i="1"/>
  <c r="AA709" i="1" s="1"/>
  <c r="Z668" i="1"/>
  <c r="AA1210" i="1" s="1"/>
  <c r="AC1210" i="1" s="1"/>
  <c r="AD1210" i="1" s="1"/>
  <c r="AC716" i="1"/>
  <c r="AD716" i="1" s="1"/>
  <c r="Y1226" i="1"/>
  <c r="AB1226" i="1" s="1"/>
  <c r="Z717" i="1"/>
  <c r="AA1226" i="1" s="1"/>
  <c r="AD724" i="1"/>
  <c r="AC724" i="1"/>
  <c r="AC729" i="1"/>
  <c r="AD729" i="1" s="1"/>
  <c r="AC736" i="1"/>
  <c r="AD736" i="1" s="1"/>
  <c r="AD821" i="1"/>
  <c r="AC821" i="1"/>
  <c r="Z601" i="1"/>
  <c r="AA1262" i="1" s="1"/>
  <c r="AC1262" i="1" s="1"/>
  <c r="AD1262" i="1" s="1"/>
  <c r="AC923" i="1"/>
  <c r="AD923" i="1" s="1"/>
  <c r="Z625" i="1"/>
  <c r="AA823" i="1" s="1"/>
  <c r="AC823" i="1" s="1"/>
  <c r="AD823" i="1" s="1"/>
  <c r="Z637" i="1"/>
  <c r="AA1049" i="1" s="1"/>
  <c r="AC1049" i="1" s="1"/>
  <c r="AC767" i="1"/>
  <c r="AD767" i="1" s="1"/>
  <c r="AC1200" i="1"/>
  <c r="AD1200" i="1"/>
  <c r="AD1177" i="1"/>
  <c r="Z675" i="1"/>
  <c r="AA873" i="1" s="1"/>
  <c r="AC873" i="1" s="1"/>
  <c r="AD873" i="1" s="1"/>
  <c r="Z677" i="1"/>
  <c r="AA903" i="1" s="1"/>
  <c r="AC903" i="1" s="1"/>
  <c r="AD903" i="1" s="1"/>
  <c r="V680" i="1"/>
  <c r="V695" i="1"/>
  <c r="AC702" i="1"/>
  <c r="AD702" i="1" s="1"/>
  <c r="Y1218" i="1"/>
  <c r="AB1218" i="1" s="1"/>
  <c r="Z703" i="1"/>
  <c r="AA1218" i="1" s="1"/>
  <c r="V707" i="1"/>
  <c r="AD774" i="1"/>
  <c r="AC851" i="1"/>
  <c r="AD851" i="1" s="1"/>
  <c r="AD1087" i="1"/>
  <c r="AC1087" i="1"/>
  <c r="Z644" i="1"/>
  <c r="AA634" i="1" s="1"/>
  <c r="Z651" i="1"/>
  <c r="AA902" i="1" s="1"/>
  <c r="AC902" i="1" s="1"/>
  <c r="AD902" i="1" s="1"/>
  <c r="AC1232" i="1"/>
  <c r="AD1232" i="1"/>
  <c r="AC1176" i="1"/>
  <c r="AD1176" i="1" s="1"/>
  <c r="Z670" i="1"/>
  <c r="AA1216" i="1" s="1"/>
  <c r="AC1216" i="1" s="1"/>
  <c r="AD1216" i="1" s="1"/>
  <c r="AC792" i="1"/>
  <c r="AD792" i="1"/>
  <c r="AD713" i="1"/>
  <c r="AC713" i="1"/>
  <c r="AD737" i="1"/>
  <c r="AC737" i="1"/>
  <c r="AD790" i="1"/>
  <c r="AC964" i="1"/>
  <c r="AD964" i="1" s="1"/>
  <c r="Z591" i="1"/>
  <c r="AA830" i="1" s="1"/>
  <c r="AC830" i="1" s="1"/>
  <c r="AD830" i="1" s="1"/>
  <c r="Z603" i="1"/>
  <c r="AA1096" i="1" s="1"/>
  <c r="Z615" i="1"/>
  <c r="AA1027" i="1" s="1"/>
  <c r="AD1175" i="1"/>
  <c r="AC1175" i="1"/>
  <c r="Z639" i="1"/>
  <c r="AA1016" i="1" s="1"/>
  <c r="AC1016" i="1" s="1"/>
  <c r="AD1016" i="1" s="1"/>
  <c r="AD1136" i="1"/>
  <c r="AC1136" i="1"/>
  <c r="AC1182" i="1"/>
  <c r="AD1182" i="1" s="1"/>
  <c r="AD748" i="1"/>
  <c r="AC748" i="1"/>
  <c r="AC1251" i="1"/>
  <c r="AD1251" i="1" s="1"/>
  <c r="V711" i="1"/>
  <c r="AD722" i="1"/>
  <c r="AG725" i="1"/>
  <c r="AC732" i="1"/>
  <c r="AD732" i="1" s="1"/>
  <c r="AG738" i="1"/>
  <c r="Y1255" i="1"/>
  <c r="AB1255" i="1" s="1"/>
  <c r="Z741" i="1"/>
  <c r="AA1255" i="1" s="1"/>
  <c r="AC766" i="1"/>
  <c r="AD766" i="1" s="1"/>
  <c r="AD860" i="1"/>
  <c r="AC860" i="1"/>
  <c r="AD1014" i="1"/>
  <c r="Z598" i="1"/>
  <c r="AA1043" i="1" s="1"/>
  <c r="AC1043" i="1" s="1"/>
  <c r="AD1043" i="1" s="1"/>
  <c r="Z622" i="1"/>
  <c r="AA923" i="1" s="1"/>
  <c r="Z646" i="1"/>
  <c r="AA767" i="1" s="1"/>
  <c r="Z653" i="1"/>
  <c r="AA843" i="1" s="1"/>
  <c r="AC843" i="1" s="1"/>
  <c r="AD843" i="1" s="1"/>
  <c r="Z665" i="1"/>
  <c r="AA1200" i="1" s="1"/>
  <c r="Z672" i="1"/>
  <c r="AA1177" i="1" s="1"/>
  <c r="AC1177" i="1" s="1"/>
  <c r="AD691" i="1"/>
  <c r="Z695" i="1"/>
  <c r="AA218" i="1" s="1"/>
  <c r="Z707" i="1"/>
  <c r="AA438" i="1" s="1"/>
  <c r="AC438" i="1" s="1"/>
  <c r="AD438" i="1" s="1"/>
  <c r="AG726" i="1"/>
  <c r="AD740" i="1"/>
  <c r="AC777" i="1"/>
  <c r="AD777" i="1" s="1"/>
  <c r="AC814" i="1"/>
  <c r="AD814" i="1" s="1"/>
  <c r="AC957" i="1"/>
  <c r="AD957" i="1" s="1"/>
  <c r="AC1173" i="1"/>
  <c r="AD1173" i="1"/>
  <c r="Y891" i="1"/>
  <c r="AB891" i="1" s="1"/>
  <c r="Z678" i="1"/>
  <c r="AA891" i="1" s="1"/>
  <c r="AD780" i="1"/>
  <c r="AC780" i="1"/>
  <c r="AD750" i="1"/>
  <c r="AC750" i="1"/>
  <c r="AD832" i="1"/>
  <c r="AC832" i="1"/>
  <c r="AD1006" i="1"/>
  <c r="AC1006" i="1"/>
  <c r="AC1017" i="1"/>
  <c r="AD1017" i="1" s="1"/>
  <c r="AC1018" i="1"/>
  <c r="AD1018" i="1" s="1"/>
  <c r="AC1186" i="1"/>
  <c r="AD1186" i="1" s="1"/>
  <c r="AD775" i="1"/>
  <c r="AC775" i="1"/>
  <c r="V743" i="1"/>
  <c r="AC778" i="1"/>
  <c r="AD778" i="1" s="1"/>
  <c r="AC809" i="1"/>
  <c r="AD809" i="1" s="1"/>
  <c r="AD869" i="1"/>
  <c r="AC869" i="1"/>
  <c r="AD949" i="1"/>
  <c r="AC949" i="1"/>
  <c r="Z739" i="1"/>
  <c r="AA871" i="1" s="1"/>
  <c r="AC871" i="1" s="1"/>
  <c r="AD871" i="1" s="1"/>
  <c r="AC1104" i="1"/>
  <c r="AD1104" i="1" s="1"/>
  <c r="Z763" i="1"/>
  <c r="AA1271" i="1" s="1"/>
  <c r="AC1271" i="1" s="1"/>
  <c r="AD1271" i="1" s="1"/>
  <c r="AC1128" i="1"/>
  <c r="AD1128" i="1" s="1"/>
  <c r="V783" i="1"/>
  <c r="AC789" i="1"/>
  <c r="AD789" i="1" s="1"/>
  <c r="Z796" i="1"/>
  <c r="AA815" i="1" s="1"/>
  <c r="AC815" i="1" s="1"/>
  <c r="AD815" i="1" s="1"/>
  <c r="AD838" i="1"/>
  <c r="AC838" i="1"/>
  <c r="AC849" i="1"/>
  <c r="AD849" i="1" s="1"/>
  <c r="AD859" i="1"/>
  <c r="AC1250" i="1"/>
  <c r="AD1250" i="1" s="1"/>
  <c r="AD960" i="1"/>
  <c r="AC960" i="1"/>
  <c r="Z734" i="1"/>
  <c r="AA977" i="1" s="1"/>
  <c r="AC977" i="1" s="1"/>
  <c r="AD977" i="1" s="1"/>
  <c r="Z746" i="1"/>
  <c r="AA1192" i="1" s="1"/>
  <c r="AC1192" i="1" s="1"/>
  <c r="AD1192" i="1" s="1"/>
  <c r="Z758" i="1"/>
  <c r="AA1275" i="1" s="1"/>
  <c r="V825" i="1"/>
  <c r="Z840" i="1"/>
  <c r="AA217" i="1" s="1"/>
  <c r="V893" i="1"/>
  <c r="AC933" i="1"/>
  <c r="AD933" i="1" s="1"/>
  <c r="AG784" i="1"/>
  <c r="AC801" i="1"/>
  <c r="AD801" i="1" s="1"/>
  <c r="V808" i="1"/>
  <c r="Y1086" i="1"/>
  <c r="AB1086" i="1" s="1"/>
  <c r="Z841" i="1"/>
  <c r="AA1086" i="1" s="1"/>
  <c r="V843" i="1"/>
  <c r="AD850" i="1"/>
  <c r="AC850" i="1"/>
  <c r="AD1287" i="1"/>
  <c r="V777" i="1"/>
  <c r="AC813" i="1"/>
  <c r="AD813" i="1" s="1"/>
  <c r="AD817" i="1"/>
  <c r="V826" i="1"/>
  <c r="AG838" i="1"/>
  <c r="V844" i="1"/>
  <c r="Z852" i="1"/>
  <c r="AA225" i="1" s="1"/>
  <c r="AC225" i="1" s="1"/>
  <c r="AD225" i="1" s="1"/>
  <c r="AD992" i="1"/>
  <c r="AC992" i="1"/>
  <c r="AD1193" i="1"/>
  <c r="AC855" i="1"/>
  <c r="AD855" i="1" s="1"/>
  <c r="Y833" i="1"/>
  <c r="AB833" i="1" s="1"/>
  <c r="AD954" i="1"/>
  <c r="AC954" i="1"/>
  <c r="Z714" i="1"/>
  <c r="AA933" i="1" s="1"/>
  <c r="AD1085" i="1"/>
  <c r="AC1085" i="1"/>
  <c r="AC741" i="1"/>
  <c r="AD741" i="1" s="1"/>
  <c r="Z750" i="1"/>
  <c r="AA1167" i="1" s="1"/>
  <c r="AC1167" i="1" s="1"/>
  <c r="AD1167" i="1" s="1"/>
  <c r="AC753" i="1"/>
  <c r="AD753" i="1" s="1"/>
  <c r="AC1274" i="1"/>
  <c r="AD1274" i="1"/>
  <c r="AC785" i="1"/>
  <c r="AD785" i="1" s="1"/>
  <c r="Y872" i="1"/>
  <c r="AB872" i="1" s="1"/>
  <c r="Z817" i="1"/>
  <c r="AA872" i="1" s="1"/>
  <c r="AC863" i="1"/>
  <c r="AD863" i="1" s="1"/>
  <c r="Z864" i="1"/>
  <c r="AA216" i="1" s="1"/>
  <c r="AC216" i="1" s="1"/>
  <c r="AD216" i="1" s="1"/>
  <c r="AC875" i="1"/>
  <c r="AD875" i="1" s="1"/>
  <c r="Y1149" i="1"/>
  <c r="AB1149" i="1" s="1"/>
  <c r="Z877" i="1"/>
  <c r="AA1149" i="1" s="1"/>
  <c r="AC912" i="1"/>
  <c r="AD912" i="1"/>
  <c r="AD1153" i="1"/>
  <c r="AC1153" i="1"/>
  <c r="AD890" i="1"/>
  <c r="AC890" i="1"/>
  <c r="Z733" i="1"/>
  <c r="AA754" i="1" s="1"/>
  <c r="Z769" i="1"/>
  <c r="AA1287" i="1" s="1"/>
  <c r="AC1287" i="1" s="1"/>
  <c r="AC874" i="1"/>
  <c r="AD874" i="1" s="1"/>
  <c r="AC790" i="1"/>
  <c r="AD865" i="1"/>
  <c r="AC824" i="1"/>
  <c r="AD824" i="1" s="1"/>
  <c r="AD825" i="1"/>
  <c r="AC825" i="1"/>
  <c r="V837" i="1"/>
  <c r="AC935" i="1"/>
  <c r="AD935" i="1"/>
  <c r="AD908" i="1"/>
  <c r="AC908" i="1"/>
  <c r="AC804" i="1"/>
  <c r="AD804" i="1" s="1"/>
  <c r="Z740" i="1"/>
  <c r="AA992" i="1" s="1"/>
  <c r="AD868" i="1"/>
  <c r="AC868" i="1"/>
  <c r="Z752" i="1"/>
  <c r="AA1193" i="1" s="1"/>
  <c r="AC1193" i="1" s="1"/>
  <c r="Z764" i="1"/>
  <c r="AA1272" i="1" s="1"/>
  <c r="AC1272" i="1" s="1"/>
  <c r="AD1272" i="1" s="1"/>
  <c r="V787" i="1"/>
  <c r="V796" i="1"/>
  <c r="AC798" i="1"/>
  <c r="AD798" i="1" s="1"/>
  <c r="Y1179" i="1"/>
  <c r="AB1179" i="1" s="1"/>
  <c r="Z803" i="1"/>
  <c r="AA1179" i="1" s="1"/>
  <c r="AC817" i="1"/>
  <c r="V838" i="1"/>
  <c r="AD842" i="1"/>
  <c r="AC842" i="1"/>
  <c r="Y1280" i="1"/>
  <c r="AB1280" i="1" s="1"/>
  <c r="Z847" i="1"/>
  <c r="AA1280" i="1" s="1"/>
  <c r="V849" i="1"/>
  <c r="Z858" i="1"/>
  <c r="AA598" i="1" s="1"/>
  <c r="AC598" i="1" s="1"/>
  <c r="AD598" i="1" s="1"/>
  <c r="AC788" i="1"/>
  <c r="AD788" i="1" s="1"/>
  <c r="AD827" i="1"/>
  <c r="AC827" i="1"/>
  <c r="Y942" i="1"/>
  <c r="AB942" i="1" s="1"/>
  <c r="Z859" i="1"/>
  <c r="AA942" i="1" s="1"/>
  <c r="AD781" i="1"/>
  <c r="AD794" i="1"/>
  <c r="V797" i="1"/>
  <c r="V801" i="1"/>
  <c r="AC819" i="1"/>
  <c r="AD819" i="1" s="1"/>
  <c r="V885" i="1"/>
  <c r="AD1275" i="1"/>
  <c r="AC1275" i="1"/>
  <c r="AC781" i="1"/>
  <c r="AG794" i="1"/>
  <c r="AG808" i="1"/>
  <c r="Z822" i="1"/>
  <c r="AA808" i="1" s="1"/>
  <c r="AC808" i="1" s="1"/>
  <c r="AD808" i="1" s="1"/>
  <c r="AG856" i="1"/>
  <c r="Z870" i="1"/>
  <c r="AA734" i="1" s="1"/>
  <c r="AC734" i="1" s="1"/>
  <c r="AD734" i="1" s="1"/>
  <c r="Z821" i="1"/>
  <c r="AA943" i="1" s="1"/>
  <c r="AC943" i="1" s="1"/>
  <c r="AD943" i="1" s="1"/>
  <c r="AC967" i="1"/>
  <c r="AD967" i="1" s="1"/>
  <c r="AC1284" i="1"/>
  <c r="AD1284" i="1" s="1"/>
  <c r="AG881" i="1"/>
  <c r="Z884" i="1"/>
  <c r="AA1213" i="1" s="1"/>
  <c r="V888" i="1"/>
  <c r="AG894" i="1"/>
  <c r="Y895" i="1"/>
  <c r="AB895" i="1" s="1"/>
  <c r="V900" i="1"/>
  <c r="V915" i="1"/>
  <c r="AD959" i="1"/>
  <c r="AC1062" i="1"/>
  <c r="AD1062" i="1"/>
  <c r="Z804" i="1"/>
  <c r="AA982" i="1" s="1"/>
  <c r="AC982" i="1" s="1"/>
  <c r="AD982" i="1" s="1"/>
  <c r="Z828" i="1"/>
  <c r="AA1015" i="1" s="1"/>
  <c r="AD1069" i="1"/>
  <c r="AC1069" i="1"/>
  <c r="AC1253" i="1"/>
  <c r="AD1253" i="1" s="1"/>
  <c r="AC1054" i="1"/>
  <c r="AD1054" i="1" s="1"/>
  <c r="AD1045" i="1"/>
  <c r="AC1045" i="1"/>
  <c r="Y953" i="1"/>
  <c r="AB953" i="1" s="1"/>
  <c r="Z896" i="1"/>
  <c r="AA953" i="1" s="1"/>
  <c r="AC913" i="1"/>
  <c r="AD913" i="1" s="1"/>
  <c r="AC945" i="1"/>
  <c r="AD945" i="1" s="1"/>
  <c r="AD961" i="1"/>
  <c r="AC961" i="1"/>
  <c r="AC882" i="1"/>
  <c r="AD882" i="1" s="1"/>
  <c r="Y1191" i="1"/>
  <c r="AB1191" i="1" s="1"/>
  <c r="Z883" i="1"/>
  <c r="AA1191" i="1" s="1"/>
  <c r="AC887" i="1"/>
  <c r="AD893" i="1"/>
  <c r="V901" i="1"/>
  <c r="AD907" i="1"/>
  <c r="AD946" i="1"/>
  <c r="AC946" i="1"/>
  <c r="AC939" i="1"/>
  <c r="AD939" i="1" s="1"/>
  <c r="AD928" i="1"/>
  <c r="AD887" i="1"/>
  <c r="AG895" i="1"/>
  <c r="AC936" i="1"/>
  <c r="AD936" i="1" s="1"/>
  <c r="AC914" i="1"/>
  <c r="AD914" i="1" s="1"/>
  <c r="AC979" i="1"/>
  <c r="AD979" i="1" s="1"/>
  <c r="AD932" i="1"/>
  <c r="AC932" i="1"/>
  <c r="AC969" i="1"/>
  <c r="AD969" i="1" s="1"/>
  <c r="AD991" i="1"/>
  <c r="AC991" i="1"/>
  <c r="Z815" i="1"/>
  <c r="AA817" i="1" s="1"/>
  <c r="AD1281" i="1"/>
  <c r="AC1281" i="1"/>
  <c r="Y1106" i="1"/>
  <c r="AB1106" i="1" s="1"/>
  <c r="Z881" i="1"/>
  <c r="AA1106" i="1" s="1"/>
  <c r="AC893" i="1"/>
  <c r="AC896" i="1"/>
  <c r="AD896" i="1" s="1"/>
  <c r="Y1097" i="1"/>
  <c r="AB1097" i="1" s="1"/>
  <c r="Z897" i="1"/>
  <c r="AA1097" i="1" s="1"/>
  <c r="Y1120" i="1"/>
  <c r="AB1120" i="1" s="1"/>
  <c r="Z901" i="1"/>
  <c r="AA1120" i="1" s="1"/>
  <c r="AC909" i="1"/>
  <c r="AD909" i="1" s="1"/>
  <c r="V939" i="1"/>
  <c r="AC1129" i="1"/>
  <c r="AD1129" i="1" s="1"/>
  <c r="Z810" i="1"/>
  <c r="AA939" i="1" s="1"/>
  <c r="Z834" i="1"/>
  <c r="AA928" i="1" s="1"/>
  <c r="AC928" i="1" s="1"/>
  <c r="Z846" i="1"/>
  <c r="AA1279" i="1" s="1"/>
  <c r="AC1279" i="1" s="1"/>
  <c r="AD1279" i="1" s="1"/>
  <c r="AC1285" i="1"/>
  <c r="AD1285" i="1" s="1"/>
  <c r="AC1145" i="1"/>
  <c r="AD1145" i="1" s="1"/>
  <c r="V887" i="1"/>
  <c r="AC981" i="1"/>
  <c r="AD981" i="1"/>
  <c r="V903" i="1"/>
  <c r="Y910" i="1"/>
  <c r="AB910" i="1" s="1"/>
  <c r="Z912" i="1"/>
  <c r="AA917" i="1" s="1"/>
  <c r="Y917" i="1"/>
  <c r="AB917" i="1" s="1"/>
  <c r="V913" i="1"/>
  <c r="V926" i="1"/>
  <c r="AC1089" i="1"/>
  <c r="AD1089" i="1" s="1"/>
  <c r="AD1105" i="1"/>
  <c r="AC1105" i="1"/>
  <c r="AC1223" i="1"/>
  <c r="AD1223" i="1" s="1"/>
  <c r="AG880" i="1"/>
  <c r="AD985" i="1"/>
  <c r="AC985" i="1"/>
  <c r="AC1004" i="1"/>
  <c r="AD1004" i="1" s="1"/>
  <c r="AC920" i="1"/>
  <c r="AD920" i="1" s="1"/>
  <c r="AC1213" i="1"/>
  <c r="AD1213" i="1" s="1"/>
  <c r="V899" i="1"/>
  <c r="Y1282" i="1"/>
  <c r="AB1282" i="1" s="1"/>
  <c r="Z924" i="1"/>
  <c r="AA1282" i="1" s="1"/>
  <c r="V927" i="1"/>
  <c r="AC1015" i="1"/>
  <c r="AD1015" i="1" s="1"/>
  <c r="Y1263" i="1"/>
  <c r="AB1263" i="1" s="1"/>
  <c r="Z882" i="1"/>
  <c r="AA1263" i="1" s="1"/>
  <c r="Z895" i="1"/>
  <c r="AA735" i="1" s="1"/>
  <c r="AC735" i="1" s="1"/>
  <c r="AD735" i="1" s="1"/>
  <c r="Y1022" i="1"/>
  <c r="AB1022" i="1" s="1"/>
  <c r="Z913" i="1"/>
  <c r="AA1022" i="1" s="1"/>
  <c r="Z908" i="1"/>
  <c r="AA936" i="1" s="1"/>
  <c r="AD1137" i="1"/>
  <c r="AC1137" i="1"/>
  <c r="Z944" i="1"/>
  <c r="AA1194" i="1" s="1"/>
  <c r="AC1194" i="1" s="1"/>
  <c r="AD1194" i="1" s="1"/>
  <c r="AD996" i="1"/>
  <c r="AC996" i="1"/>
  <c r="V1017" i="1"/>
  <c r="AG1024" i="1"/>
  <c r="AD1025" i="1"/>
  <c r="AC1025" i="1"/>
  <c r="AG1048" i="1"/>
  <c r="V1053" i="1"/>
  <c r="Z898" i="1"/>
  <c r="AA1189" i="1" s="1"/>
  <c r="Z910" i="1"/>
  <c r="AA1185" i="1" s="1"/>
  <c r="AC1185" i="1" s="1"/>
  <c r="AD1185" i="1" s="1"/>
  <c r="Z922" i="1"/>
  <c r="AA1074" i="1" s="1"/>
  <c r="AC1074" i="1" s="1"/>
  <c r="Z946" i="1"/>
  <c r="AA1247" i="1" s="1"/>
  <c r="V981" i="1"/>
  <c r="V988" i="1"/>
  <c r="AD1098" i="1"/>
  <c r="AC1076" i="1"/>
  <c r="AD1076" i="1" s="1"/>
  <c r="AC1234" i="1"/>
  <c r="AD1234" i="1"/>
  <c r="AC1114" i="1"/>
  <c r="AD1114" i="1" s="1"/>
  <c r="Z977" i="1"/>
  <c r="AA114" i="1" s="1"/>
  <c r="AC114" i="1" s="1"/>
  <c r="AD114" i="1" s="1"/>
  <c r="AC1073" i="1"/>
  <c r="AD1073" i="1" s="1"/>
  <c r="Z1008" i="1"/>
  <c r="AA829" i="1" s="1"/>
  <c r="AC829" i="1" s="1"/>
  <c r="AD829" i="1" s="1"/>
  <c r="V970" i="1"/>
  <c r="AC994" i="1"/>
  <c r="AD994" i="1" s="1"/>
  <c r="AD1036" i="1"/>
  <c r="AC1036" i="1"/>
  <c r="AD1071" i="1"/>
  <c r="AC1080" i="1"/>
  <c r="AD1080" i="1" s="1"/>
  <c r="AD1108" i="1"/>
  <c r="AC1108" i="1"/>
  <c r="AD1257" i="1"/>
  <c r="AC1257" i="1"/>
  <c r="Z943" i="1"/>
  <c r="AA1138" i="1" s="1"/>
  <c r="AC1138" i="1" s="1"/>
  <c r="AD1138" i="1" s="1"/>
  <c r="Z974" i="1"/>
  <c r="AA122" i="1" s="1"/>
  <c r="AC122" i="1" s="1"/>
  <c r="AD122" i="1" s="1"/>
  <c r="AG976" i="1"/>
  <c r="V1000" i="1"/>
  <c r="Y1205" i="1"/>
  <c r="AB1205" i="1" s="1"/>
  <c r="Z1020" i="1"/>
  <c r="AA1205" i="1" s="1"/>
  <c r="Y1133" i="1"/>
  <c r="AB1133" i="1" s="1"/>
  <c r="Z1056" i="1"/>
  <c r="AA1133" i="1" s="1"/>
  <c r="AD1065" i="1"/>
  <c r="AC1065" i="1"/>
  <c r="AC1091" i="1"/>
  <c r="AD1091" i="1" s="1"/>
  <c r="AD1198" i="1"/>
  <c r="AC1198" i="1"/>
  <c r="V1012" i="1"/>
  <c r="AD1030" i="1"/>
  <c r="AC1030" i="1"/>
  <c r="V1060" i="1"/>
  <c r="AC1056" i="1"/>
  <c r="AD1056" i="1" s="1"/>
  <c r="AC1134" i="1"/>
  <c r="AD1134" i="1" s="1"/>
  <c r="Z909" i="1"/>
  <c r="AA1183" i="1" s="1"/>
  <c r="AC1183" i="1" s="1"/>
  <c r="AD1183" i="1" s="1"/>
  <c r="AC1141" i="1"/>
  <c r="AD1141" i="1" s="1"/>
  <c r="Z945" i="1"/>
  <c r="AA1007" i="1" s="1"/>
  <c r="AC1007" i="1" s="1"/>
  <c r="AD1007" i="1" s="1"/>
  <c r="AD1111" i="1"/>
  <c r="AC1111" i="1"/>
  <c r="AG973" i="1"/>
  <c r="V1024" i="1"/>
  <c r="Z1032" i="1"/>
  <c r="AA145" i="1" s="1"/>
  <c r="AC145" i="1" s="1"/>
  <c r="AD145" i="1" s="1"/>
  <c r="V1048" i="1"/>
  <c r="AC1071" i="1"/>
  <c r="Y1029" i="1"/>
  <c r="AB1029" i="1" s="1"/>
  <c r="Z989" i="1"/>
  <c r="AA1029" i="1" s="1"/>
  <c r="AC1003" i="1"/>
  <c r="AD1003" i="1" s="1"/>
  <c r="AC1010" i="1"/>
  <c r="AD1010" i="1" s="1"/>
  <c r="Z1075" i="1"/>
  <c r="AA1026" i="1" s="1"/>
  <c r="Y1026" i="1"/>
  <c r="AB1026" i="1" s="1"/>
  <c r="AD1082" i="1"/>
  <c r="Z923" i="1"/>
  <c r="AA1198" i="1" s="1"/>
  <c r="Z982" i="1"/>
  <c r="AA1121" i="1" s="1"/>
  <c r="AC1121" i="1" s="1"/>
  <c r="AD1121" i="1" s="1"/>
  <c r="AC1082" i="1"/>
  <c r="AC1072" i="1"/>
  <c r="AD1072" i="1" s="1"/>
  <c r="AC1115" i="1"/>
  <c r="AD1115" i="1" s="1"/>
  <c r="AD1001" i="1"/>
  <c r="AC1001" i="1"/>
  <c r="AD1077" i="1"/>
  <c r="AC1077" i="1"/>
  <c r="AC1023" i="1"/>
  <c r="AD1023" i="1" s="1"/>
  <c r="AD1189" i="1"/>
  <c r="AC1189" i="1"/>
  <c r="AD1074" i="1"/>
  <c r="AC1247" i="1"/>
  <c r="AD1247" i="1" s="1"/>
  <c r="Y1099" i="1"/>
  <c r="AB1099" i="1" s="1"/>
  <c r="Z984" i="1"/>
  <c r="AA1099" i="1" s="1"/>
  <c r="V993" i="1"/>
  <c r="AC1012" i="1"/>
  <c r="AD1012" i="1" s="1"/>
  <c r="AC1061" i="1"/>
  <c r="AD1061" i="1" s="1"/>
  <c r="AD1152" i="1"/>
  <c r="AC1152" i="1"/>
  <c r="AD1163" i="1"/>
  <c r="AC1163" i="1"/>
  <c r="Z1001" i="1"/>
  <c r="AA1003" i="1" s="1"/>
  <c r="AG1062" i="1"/>
  <c r="Y1266" i="1"/>
  <c r="AB1266" i="1" s="1"/>
  <c r="Z1070" i="1"/>
  <c r="AA1266" i="1" s="1"/>
  <c r="V1092" i="1"/>
  <c r="V1128" i="1"/>
  <c r="AC1172" i="1"/>
  <c r="AD1172" i="1" s="1"/>
  <c r="AD1090" i="1"/>
  <c r="AD1158" i="1"/>
  <c r="AD1150" i="1"/>
  <c r="AC1150" i="1"/>
  <c r="AC1252" i="1"/>
  <c r="AD1252" i="1" s="1"/>
  <c r="AC1230" i="1"/>
  <c r="AD1230" i="1"/>
  <c r="AC1204" i="1"/>
  <c r="AD1204" i="1" s="1"/>
  <c r="AC1075" i="1"/>
  <c r="AD1075" i="1" s="1"/>
  <c r="V1079" i="1"/>
  <c r="V1103" i="1"/>
  <c r="Z1119" i="1"/>
  <c r="AA617" i="1" s="1"/>
  <c r="AC617" i="1" s="1"/>
  <c r="AD617" i="1" s="1"/>
  <c r="Z1131" i="1"/>
  <c r="AA354" i="1" s="1"/>
  <c r="AC354" i="1" s="1"/>
  <c r="AD354" i="1" s="1"/>
  <c r="AC1156" i="1"/>
  <c r="AD1156" i="1" s="1"/>
  <c r="AC1117" i="1"/>
  <c r="AD1117" i="1" s="1"/>
  <c r="Z1291" i="1"/>
  <c r="AA1292" i="1" s="1"/>
  <c r="Y1292" i="1"/>
  <c r="AB1292" i="1" s="1"/>
  <c r="Z1293" i="1"/>
  <c r="AA1294" i="1" s="1"/>
  <c r="Y1294" i="1"/>
  <c r="AB1294" i="1" s="1"/>
  <c r="AC1227" i="1"/>
  <c r="AD1227" i="1"/>
  <c r="Z988" i="1"/>
  <c r="AA1252" i="1" s="1"/>
  <c r="V1067" i="1"/>
  <c r="V1086" i="1"/>
  <c r="V1099" i="1"/>
  <c r="V1104" i="1"/>
  <c r="AD1127" i="1"/>
  <c r="AC1127" i="1"/>
  <c r="V1149" i="1"/>
  <c r="V1151" i="1"/>
  <c r="Z1019" i="1"/>
  <c r="AA1204" i="1" s="1"/>
  <c r="AC1207" i="1"/>
  <c r="AD1207" i="1" s="1"/>
  <c r="AC1264" i="1"/>
  <c r="AD1264" i="1" s="1"/>
  <c r="V1080" i="1"/>
  <c r="AC1081" i="1"/>
  <c r="AD1081" i="1" s="1"/>
  <c r="V1090" i="1"/>
  <c r="AG1091" i="1"/>
  <c r="V1111" i="1"/>
  <c r="V1147" i="1"/>
  <c r="Z1219" i="1"/>
  <c r="AA1181" i="1" s="1"/>
  <c r="Y1181" i="1"/>
  <c r="AB1181" i="1" s="1"/>
  <c r="AC1244" i="1"/>
  <c r="AD1244" i="1" s="1"/>
  <c r="Z990" i="1"/>
  <c r="AA1156" i="1" s="1"/>
  <c r="Z1050" i="1"/>
  <c r="AA1259" i="1" s="1"/>
  <c r="AC1259" i="1" s="1"/>
  <c r="AD1259" i="1" s="1"/>
  <c r="V1087" i="1"/>
  <c r="AD1123" i="1"/>
  <c r="AC1123" i="1"/>
  <c r="V1075" i="1"/>
  <c r="Y1148" i="1"/>
  <c r="AB1148" i="1" s="1"/>
  <c r="Z1099" i="1"/>
  <c r="AA1148" i="1" s="1"/>
  <c r="AC1109" i="1"/>
  <c r="AD1109" i="1" s="1"/>
  <c r="V1091" i="1"/>
  <c r="AG1097" i="1"/>
  <c r="Z1111" i="1"/>
  <c r="AA678" i="1" s="1"/>
  <c r="AC678" i="1" s="1"/>
  <c r="AD678" i="1" s="1"/>
  <c r="AC1170" i="1"/>
  <c r="Z1143" i="1"/>
  <c r="AA1228" i="1" s="1"/>
  <c r="AC1228" i="1" s="1"/>
  <c r="V1155" i="1"/>
  <c r="Y1238" i="1"/>
  <c r="AB1238" i="1" s="1"/>
  <c r="Z1166" i="1"/>
  <c r="AA1238" i="1" s="1"/>
  <c r="AC1289" i="1"/>
  <c r="AD1289" i="1" s="1"/>
  <c r="Y1331" i="1"/>
  <c r="AB1331" i="1" s="1"/>
  <c r="Z1330" i="1"/>
  <c r="AA1331" i="1" s="1"/>
  <c r="V1162" i="1"/>
  <c r="Z1164" i="1"/>
  <c r="AA1127" i="1" s="1"/>
  <c r="Z1170" i="1"/>
  <c r="AA1162" i="1" s="1"/>
  <c r="AC1162" i="1" s="1"/>
  <c r="AD1162" i="1" s="1"/>
  <c r="V1267" i="1"/>
  <c r="Y1303" i="1"/>
  <c r="AB1303" i="1" s="1"/>
  <c r="Z1302" i="1"/>
  <c r="AA1303" i="1" s="1"/>
  <c r="Z1301" i="1"/>
  <c r="AA1302" i="1" s="1"/>
  <c r="Y1302" i="1"/>
  <c r="AB1302" i="1" s="1"/>
  <c r="AC1154" i="1"/>
  <c r="AD1154" i="1" s="1"/>
  <c r="AD1170" i="1"/>
  <c r="AC1235" i="1"/>
  <c r="AD1235" i="1" s="1"/>
  <c r="AD1245" i="1"/>
  <c r="AC1245" i="1"/>
  <c r="Y1301" i="1"/>
  <c r="AB1301" i="1" s="1"/>
  <c r="Z1300" i="1"/>
  <c r="AA1301" i="1" s="1"/>
  <c r="AC1090" i="1"/>
  <c r="AC1126" i="1"/>
  <c r="AD1126" i="1" s="1"/>
  <c r="V1156" i="1"/>
  <c r="AD1159" i="1"/>
  <c r="AG1166" i="1"/>
  <c r="AG1186" i="1"/>
  <c r="AG1187" i="1"/>
  <c r="AG1210" i="1"/>
  <c r="AG1211" i="1"/>
  <c r="Z1299" i="1"/>
  <c r="AA1300" i="1" s="1"/>
  <c r="Y1300" i="1"/>
  <c r="AB1300" i="1" s="1"/>
  <c r="Y1319" i="1"/>
  <c r="AB1319" i="1" s="1"/>
  <c r="Z1318" i="1"/>
  <c r="AA1319" i="1" s="1"/>
  <c r="Y1144" i="1"/>
  <c r="AB1144" i="1" s="1"/>
  <c r="V1192" i="1"/>
  <c r="V1216" i="1"/>
  <c r="V1286" i="1"/>
  <c r="Z1158" i="1"/>
  <c r="AA1140" i="1" s="1"/>
  <c r="AC1140" i="1" s="1"/>
  <c r="AD1140" i="1" s="1"/>
  <c r="AC1261" i="1"/>
  <c r="AD1261" i="1" s="1"/>
  <c r="AG1175" i="1"/>
  <c r="Z1200" i="1"/>
  <c r="AA62" i="1" s="1"/>
  <c r="AC62" i="1" s="1"/>
  <c r="AD62" i="1" s="1"/>
  <c r="Z1224" i="1"/>
  <c r="AA1078" i="1" s="1"/>
  <c r="AC1078" i="1" s="1"/>
  <c r="AD1078" i="1" s="1"/>
  <c r="Z1297" i="1"/>
  <c r="AA1298" i="1" s="1"/>
  <c r="Y1298" i="1"/>
  <c r="AB1298" i="1" s="1"/>
  <c r="AD1228" i="1"/>
  <c r="V1179" i="1"/>
  <c r="V1203" i="1"/>
  <c r="Z1295" i="1"/>
  <c r="AA1296" i="1" s="1"/>
  <c r="Y1296" i="1"/>
  <c r="AB1296" i="1" s="1"/>
  <c r="V1170" i="1"/>
  <c r="V1186" i="1"/>
  <c r="AG1198" i="1"/>
  <c r="AG1199" i="1"/>
  <c r="V1210" i="1"/>
  <c r="AG1222" i="1"/>
  <c r="AG1223" i="1"/>
  <c r="V1239" i="1"/>
  <c r="V1243" i="1"/>
  <c r="V1251" i="1"/>
  <c r="V1255" i="1"/>
  <c r="AG1274" i="1"/>
  <c r="Y1299" i="1"/>
  <c r="AB1299" i="1" s="1"/>
  <c r="Z1298" i="1"/>
  <c r="AA1299" i="1" s="1"/>
  <c r="Y1317" i="1"/>
  <c r="AB1317" i="1" s="1"/>
  <c r="Z1316" i="1"/>
  <c r="AA1317" i="1" s="1"/>
  <c r="Y1329" i="1"/>
  <c r="AB1329" i="1" s="1"/>
  <c r="Z1328" i="1"/>
  <c r="AA1329" i="1" s="1"/>
  <c r="AG1230" i="1"/>
  <c r="AC1293" i="1"/>
  <c r="AC1295" i="1"/>
  <c r="AC1297" i="1"/>
  <c r="Y1315" i="1"/>
  <c r="AB1315" i="1" s="1"/>
  <c r="Z1314" i="1"/>
  <c r="AA1315" i="1" s="1"/>
  <c r="Y1327" i="1"/>
  <c r="AB1327" i="1" s="1"/>
  <c r="Z1326" i="1"/>
  <c r="AA1327" i="1" s="1"/>
  <c r="J4" i="3"/>
  <c r="Z1227" i="1"/>
  <c r="AA989" i="1" s="1"/>
  <c r="AC989" i="1" s="1"/>
  <c r="AD989" i="1" s="1"/>
  <c r="V1237" i="1"/>
  <c r="AC1258" i="1"/>
  <c r="AD1258" i="1" s="1"/>
  <c r="V1245" i="1"/>
  <c r="V1249" i="1"/>
  <c r="V1257" i="1"/>
  <c r="V1279" i="1"/>
  <c r="V1289" i="1"/>
  <c r="Y1313" i="1"/>
  <c r="AB1313" i="1" s="1"/>
  <c r="Z1312" i="1"/>
  <c r="AA1313" i="1" s="1"/>
  <c r="Y1325" i="1"/>
  <c r="AB1325" i="1" s="1"/>
  <c r="Z1324" i="1"/>
  <c r="AA1325" i="1" s="1"/>
  <c r="J3" i="3"/>
  <c r="AG1226" i="1"/>
  <c r="AG1238" i="1"/>
  <c r="AG1250" i="1"/>
  <c r="V1275" i="1"/>
  <c r="Z1309" i="1"/>
  <c r="AA1310" i="1" s="1"/>
  <c r="Y1310" i="1"/>
  <c r="AB1310" i="1" s="1"/>
  <c r="Y1311" i="1"/>
  <c r="AB1311" i="1" s="1"/>
  <c r="Z1310" i="1"/>
  <c r="AA1311" i="1" s="1"/>
  <c r="Z1307" i="1"/>
  <c r="AA1308" i="1" s="1"/>
  <c r="Y1308" i="1"/>
  <c r="AB1308" i="1" s="1"/>
  <c r="Y1309" i="1"/>
  <c r="AB1309" i="1" s="1"/>
  <c r="Z1308" i="1"/>
  <c r="AA1309" i="1" s="1"/>
  <c r="Y1323" i="1"/>
  <c r="AB1323" i="1" s="1"/>
  <c r="Z1322" i="1"/>
  <c r="AA1323" i="1" s="1"/>
  <c r="V1231" i="1"/>
  <c r="Z1305" i="1"/>
  <c r="AA1306" i="1" s="1"/>
  <c r="Y1306" i="1"/>
  <c r="AB1306" i="1" s="1"/>
  <c r="Y1307" i="1"/>
  <c r="AB1307" i="1" s="1"/>
  <c r="Z1306" i="1"/>
  <c r="AA1307" i="1" s="1"/>
  <c r="Z1275" i="1"/>
  <c r="AA478" i="1" s="1"/>
  <c r="AC478" i="1" s="1"/>
  <c r="AD478" i="1" s="1"/>
  <c r="V1281" i="1"/>
  <c r="Z1303" i="1"/>
  <c r="AA1304" i="1" s="1"/>
  <c r="Y1304" i="1"/>
  <c r="AB1304" i="1" s="1"/>
  <c r="Y1305" i="1"/>
  <c r="AB1305" i="1" s="1"/>
  <c r="Z1304" i="1"/>
  <c r="AA1305" i="1" s="1"/>
  <c r="Y1321" i="1"/>
  <c r="AB1321" i="1" s="1"/>
  <c r="Z1320" i="1"/>
  <c r="AA1321" i="1" s="1"/>
  <c r="Y1312" i="1"/>
  <c r="AB1312" i="1" s="1"/>
  <c r="Y1314" i="1"/>
  <c r="AB1314" i="1" s="1"/>
  <c r="Y1316" i="1"/>
  <c r="AB1316" i="1" s="1"/>
  <c r="Y1318" i="1"/>
  <c r="AB1318" i="1" s="1"/>
  <c r="Y1320" i="1"/>
  <c r="AB1320" i="1" s="1"/>
  <c r="Y1322" i="1"/>
  <c r="AB1322" i="1" s="1"/>
  <c r="Y1324" i="1"/>
  <c r="AB1324" i="1" s="1"/>
  <c r="Y1326" i="1"/>
  <c r="AB1326" i="1" s="1"/>
  <c r="Y1328" i="1"/>
  <c r="AB1328" i="1" s="1"/>
  <c r="Y1330" i="1"/>
  <c r="AB1330" i="1" s="1"/>
  <c r="Y1332" i="1"/>
  <c r="AB1332" i="1" s="1"/>
  <c r="J5" i="3"/>
  <c r="AD1329" i="1" l="1"/>
  <c r="AC1329" i="1"/>
  <c r="AD1319" i="1"/>
  <c r="AC1319" i="1"/>
  <c r="AD738" i="1"/>
  <c r="AC738" i="1"/>
  <c r="AD1294" i="1"/>
  <c r="AC1294" i="1"/>
  <c r="AC574" i="1"/>
  <c r="AD574" i="1" s="1"/>
  <c r="AC479" i="1"/>
  <c r="AD479" i="1" s="1"/>
  <c r="AD1330" i="1"/>
  <c r="AC1330" i="1"/>
  <c r="AD1300" i="1"/>
  <c r="AC1300" i="1"/>
  <c r="AD1326" i="1"/>
  <c r="AC1326" i="1"/>
  <c r="AD1304" i="1"/>
  <c r="AC1304" i="1"/>
  <c r="AD1309" i="1"/>
  <c r="AC1309" i="1"/>
  <c r="AD1317" i="1"/>
  <c r="AC1317" i="1"/>
  <c r="AC910" i="1"/>
  <c r="AD910" i="1"/>
  <c r="AD1328" i="1"/>
  <c r="AC1328" i="1"/>
  <c r="AD1324" i="1"/>
  <c r="AC1324" i="1"/>
  <c r="AD1308" i="1"/>
  <c r="AC1308" i="1"/>
  <c r="AD1325" i="1"/>
  <c r="AC1325" i="1"/>
  <c r="AC1181" i="1"/>
  <c r="AD1181" i="1" s="1"/>
  <c r="AD1292" i="1"/>
  <c r="AC1292" i="1"/>
  <c r="AD1323" i="1"/>
  <c r="AC1323" i="1"/>
  <c r="AD1305" i="1"/>
  <c r="AC1305" i="1"/>
  <c r="AD1322" i="1"/>
  <c r="AC1322" i="1"/>
  <c r="AD1327" i="1"/>
  <c r="AC1327" i="1"/>
  <c r="AD1299" i="1"/>
  <c r="AC1299" i="1"/>
  <c r="AC1052" i="1"/>
  <c r="AD1052" i="1" s="1"/>
  <c r="AD1301" i="1"/>
  <c r="AC1301" i="1"/>
  <c r="AD1320" i="1"/>
  <c r="AC1320" i="1"/>
  <c r="AD1313" i="1"/>
  <c r="AC1313" i="1"/>
  <c r="AD1296" i="1"/>
  <c r="AC1296" i="1"/>
  <c r="AD1318" i="1"/>
  <c r="AC1318" i="1"/>
  <c r="AD1311" i="1"/>
  <c r="AC1311" i="1"/>
  <c r="AD1315" i="1"/>
  <c r="AC1315" i="1"/>
  <c r="AC1266" i="1"/>
  <c r="AD1266" i="1"/>
  <c r="AC1029" i="1"/>
  <c r="AD1029" i="1" s="1"/>
  <c r="AD1255" i="1"/>
  <c r="AC1255" i="1"/>
  <c r="AD1226" i="1"/>
  <c r="AC1226" i="1"/>
  <c r="AD1316" i="1"/>
  <c r="AC1316" i="1"/>
  <c r="AD1307" i="1"/>
  <c r="AC1307" i="1"/>
  <c r="AD1310" i="1"/>
  <c r="AC1310" i="1"/>
  <c r="AC1143" i="1"/>
  <c r="AD1143" i="1" s="1"/>
  <c r="AD621" i="1"/>
  <c r="AC621" i="1"/>
  <c r="AD942" i="1"/>
  <c r="AC942" i="1"/>
  <c r="AD1314" i="1"/>
  <c r="AC1314" i="1"/>
  <c r="AD1306" i="1"/>
  <c r="AC1306" i="1"/>
  <c r="AC891" i="1"/>
  <c r="AD891" i="1" s="1"/>
  <c r="AC1218" i="1"/>
  <c r="AD1218" i="1"/>
  <c r="AC1144" i="1"/>
  <c r="AD1144" i="1" s="1"/>
  <c r="AC924" i="1"/>
  <c r="AD924" i="1" s="1"/>
  <c r="AD1303" i="1"/>
  <c r="AC1303" i="1"/>
  <c r="AD1106" i="1"/>
  <c r="AC1106" i="1"/>
  <c r="AC1086" i="1"/>
  <c r="AD1086" i="1"/>
  <c r="AC944" i="1"/>
  <c r="AD944" i="1" s="1"/>
  <c r="AD1312" i="1"/>
  <c r="AC1312" i="1"/>
  <c r="AD1302" i="1"/>
  <c r="AC1302" i="1"/>
  <c r="AC1263" i="1"/>
  <c r="AD1263" i="1" s="1"/>
  <c r="AD1120" i="1"/>
  <c r="AC1120" i="1"/>
  <c r="AC1191" i="1"/>
  <c r="AD1191" i="1" s="1"/>
  <c r="AC1149" i="1"/>
  <c r="AD1149" i="1" s="1"/>
  <c r="AD1217" i="1"/>
  <c r="AC1217" i="1"/>
  <c r="AD682" i="1"/>
  <c r="AC682" i="1"/>
  <c r="AC848" i="1"/>
  <c r="AD848" i="1" s="1"/>
  <c r="AD1035" i="1"/>
  <c r="AC1035" i="1"/>
  <c r="AC452" i="1"/>
  <c r="AD452" i="1" s="1"/>
  <c r="AC937" i="1"/>
  <c r="AD937" i="1" s="1"/>
  <c r="AD158" i="1"/>
  <c r="AC158" i="1"/>
  <c r="AD1332" i="1"/>
  <c r="AC1332" i="1"/>
  <c r="AD1321" i="1"/>
  <c r="AC1321" i="1"/>
  <c r="AD1298" i="1"/>
  <c r="AC1298" i="1"/>
  <c r="AC1238" i="1"/>
  <c r="AD1238" i="1"/>
  <c r="AC1148" i="1"/>
  <c r="AD1148" i="1" s="1"/>
  <c r="AD1026" i="1"/>
  <c r="AC1026" i="1"/>
  <c r="AD1097" i="1"/>
  <c r="AC1097" i="1"/>
  <c r="AC895" i="1"/>
  <c r="AD895" i="1" s="1"/>
  <c r="AD1165" i="1"/>
  <c r="AC1165" i="1"/>
  <c r="AC718" i="1"/>
  <c r="AD718" i="1" s="1"/>
  <c r="AC1166" i="1"/>
  <c r="AD1166" i="1" s="1"/>
  <c r="AD1270" i="1"/>
  <c r="AC1270" i="1"/>
  <c r="AD222" i="1"/>
  <c r="AC222" i="1"/>
  <c r="AC1288" i="1"/>
  <c r="AD1288" i="1"/>
  <c r="AD522" i="1"/>
  <c r="AC522" i="1"/>
  <c r="AC532" i="1"/>
  <c r="AD532" i="1" s="1"/>
  <c r="AC1133" i="1"/>
  <c r="AD1133" i="1" s="1"/>
  <c r="AD1273" i="1"/>
  <c r="AC1273" i="1"/>
  <c r="AD583" i="1"/>
  <c r="AC583" i="1"/>
  <c r="AC822" i="1"/>
  <c r="AD822" i="1"/>
  <c r="AC899" i="1"/>
  <c r="AD899" i="1" s="1"/>
  <c r="AC638" i="1"/>
  <c r="AD638" i="1" s="1"/>
  <c r="AC725" i="1"/>
  <c r="AD725" i="1" s="1"/>
  <c r="AD917" i="1"/>
  <c r="AC917" i="1"/>
  <c r="AD1179" i="1"/>
  <c r="AC1179" i="1"/>
  <c r="AC756" i="1"/>
  <c r="AD756" i="1" s="1"/>
  <c r="AD397" i="1"/>
  <c r="AC397" i="1"/>
  <c r="AC764" i="1"/>
  <c r="AD764" i="1"/>
  <c r="AC663" i="1"/>
  <c r="AD663" i="1" s="1"/>
  <c r="AD787" i="1"/>
  <c r="AC787" i="1"/>
  <c r="AD1205" i="1"/>
  <c r="AC1205" i="1"/>
  <c r="AC1195" i="1"/>
  <c r="AD1195" i="1" s="1"/>
  <c r="AD755" i="1"/>
  <c r="AC755" i="1"/>
  <c r="AC1155" i="1"/>
  <c r="AD1155" i="1"/>
  <c r="AC1229" i="1"/>
  <c r="AD1229" i="1" s="1"/>
  <c r="AD449" i="1"/>
  <c r="AC449" i="1"/>
  <c r="AD799" i="1"/>
  <c r="AC799" i="1"/>
  <c r="AC968" i="1"/>
  <c r="AD968" i="1" s="1"/>
  <c r="AD1282" i="1"/>
  <c r="AC1282" i="1"/>
  <c r="AC872" i="1"/>
  <c r="AD872" i="1" s="1"/>
  <c r="AC833" i="1"/>
  <c r="AD833" i="1" s="1"/>
  <c r="AC807" i="1"/>
  <c r="AD807" i="1" s="1"/>
  <c r="AD1102" i="1"/>
  <c r="AC1102" i="1"/>
  <c r="AC1151" i="1"/>
  <c r="AD1151" i="1" s="1"/>
  <c r="AD1277" i="1"/>
  <c r="AC1277" i="1"/>
  <c r="AC998" i="1"/>
  <c r="AD998" i="1" s="1"/>
  <c r="AC227" i="1"/>
  <c r="AD227" i="1" s="1"/>
  <c r="AD1222" i="1"/>
  <c r="AC1222" i="1"/>
  <c r="AD442" i="1"/>
  <c r="AC442" i="1"/>
  <c r="AC1224" i="1"/>
  <c r="AD1224" i="1"/>
  <c r="AC1248" i="1"/>
  <c r="AD1248" i="1" s="1"/>
  <c r="AC1107" i="1"/>
  <c r="AD1107" i="1" s="1"/>
  <c r="AC1209" i="1"/>
  <c r="AD1209" i="1" s="1"/>
  <c r="AD383" i="1"/>
  <c r="AC383" i="1"/>
  <c r="AD599" i="1"/>
  <c r="AC599" i="1"/>
  <c r="AC159" i="1"/>
  <c r="AD159" i="1" s="1"/>
  <c r="AD1022" i="1"/>
  <c r="AC1022" i="1"/>
  <c r="AC953" i="1"/>
  <c r="AD953" i="1" s="1"/>
  <c r="AC1280" i="1"/>
  <c r="AD1280" i="1" s="1"/>
  <c r="AD636" i="1"/>
  <c r="AC636" i="1"/>
  <c r="AD931" i="1"/>
  <c r="AC931" i="1"/>
  <c r="AC554" i="1"/>
  <c r="AD554" i="1" s="1"/>
  <c r="AD773" i="1"/>
  <c r="AC773" i="1"/>
  <c r="AD1331" i="1"/>
  <c r="AC1331" i="1"/>
  <c r="AC1099" i="1"/>
  <c r="AD1099" i="1" s="1"/>
  <c r="AD1269" i="1"/>
  <c r="AC1269" i="1"/>
  <c r="AC816" i="1"/>
  <c r="AD816" i="1" s="1"/>
  <c r="AC549" i="1"/>
  <c r="AD549" i="1" s="1"/>
  <c r="AC828" i="1"/>
  <c r="AD828" i="1" s="1"/>
  <c r="AC1046" i="1"/>
  <c r="AD1046" i="1" s="1"/>
  <c r="AC776" i="1"/>
  <c r="AD776" i="1"/>
  <c r="AD441" i="1"/>
  <c r="AC441" i="1"/>
  <c r="AD800" i="1"/>
  <c r="AC800" i="1"/>
  <c r="AC840" i="1"/>
  <c r="AD840" i="1"/>
  <c r="AC707" i="1"/>
  <c r="AD707" i="1" s="1"/>
  <c r="AC717" i="1"/>
  <c r="AD717" i="1" s="1"/>
  <c r="AC529" i="1"/>
  <c r="AD529" i="1" s="1"/>
  <c r="AC1286" i="1"/>
  <c r="AD1286" i="1" s="1"/>
</calcChain>
</file>

<file path=xl/comments1.xml><?xml version="1.0" encoding="utf-8"?>
<comments xmlns="http://schemas.openxmlformats.org/spreadsheetml/2006/main">
  <authors>
    <author>Franklin, Paul B Jr CIV USN (USA)</author>
  </authors>
  <commentList>
    <comment ref="K1" authorId="0" shapeId="0">
      <text>
        <r>
          <rPr>
            <b/>
            <sz val="9"/>
            <color indexed="81"/>
            <rFont val="Tahoma"/>
            <charset val="1"/>
          </rPr>
          <t>Franklin, Paul B Jr CIV USN (USA):</t>
        </r>
        <r>
          <rPr>
            <sz val="9"/>
            <color indexed="81"/>
            <rFont val="Tahoma"/>
            <charset val="1"/>
          </rPr>
          <t xml:space="preserve">
Cleaning steps: 
1. Remove spaces within contract numbers
2. replace "/" with spaces
3. remove "-" instances
4. split on first space</t>
        </r>
      </text>
    </comment>
    <comment ref="J89" authorId="0" shapeId="0">
      <text>
        <r>
          <rPr>
            <b/>
            <sz val="9"/>
            <color indexed="81"/>
            <rFont val="Tahoma"/>
            <charset val="1"/>
          </rPr>
          <t>Franklin, Paul B Jr CIV USN (USA):</t>
        </r>
        <r>
          <rPr>
            <sz val="9"/>
            <color indexed="81"/>
            <rFont val="Tahoma"/>
            <charset val="1"/>
          </rPr>
          <t xml:space="preserve">
"/50815967" removed</t>
        </r>
      </text>
    </comment>
    <comment ref="J142" authorId="0" shapeId="0">
      <text>
        <r>
          <rPr>
            <b/>
            <sz val="9"/>
            <color indexed="81"/>
            <rFont val="Tahoma"/>
            <charset val="1"/>
          </rPr>
          <t>Franklin, Paul B Jr CIV USN (USA):</t>
        </r>
        <r>
          <rPr>
            <sz val="9"/>
            <color indexed="81"/>
            <rFont val="Tahoma"/>
            <charset val="1"/>
          </rPr>
          <t xml:space="preserve">
"/57804120" removed</t>
        </r>
      </text>
    </comment>
    <comment ref="J419" authorId="0" shapeId="0">
      <text>
        <r>
          <rPr>
            <b/>
            <sz val="9"/>
            <color indexed="81"/>
            <rFont val="Tahoma"/>
            <charset val="1"/>
          </rPr>
          <t>Franklin, Paul B Jr CIV USN (USA):</t>
        </r>
        <r>
          <rPr>
            <sz val="9"/>
            <color indexed="81"/>
            <rFont val="Tahoma"/>
            <charset val="1"/>
          </rPr>
          <t xml:space="preserve">
Removed "AWD"
</t>
        </r>
      </text>
    </comment>
    <comment ref="J420" authorId="0" shapeId="0">
      <text>
        <r>
          <rPr>
            <b/>
            <sz val="9"/>
            <color indexed="81"/>
            <rFont val="Tahoma"/>
            <charset val="1"/>
          </rPr>
          <t>Franklin, Paul B Jr CIV USN (USA):</t>
        </r>
        <r>
          <rPr>
            <sz val="9"/>
            <color indexed="81"/>
            <rFont val="Tahoma"/>
            <charset val="1"/>
          </rPr>
          <t xml:space="preserve">
Removed "AWD"</t>
        </r>
      </text>
    </comment>
    <comment ref="J1118" authorId="0" shapeId="0">
      <text>
        <r>
          <rPr>
            <b/>
            <sz val="9"/>
            <color indexed="81"/>
            <rFont val="Tahoma"/>
            <charset val="1"/>
          </rPr>
          <t>Franklin, Paul B Jr CIV USN (USA):</t>
        </r>
        <r>
          <rPr>
            <sz val="9"/>
            <color indexed="81"/>
            <rFont val="Tahoma"/>
            <charset val="1"/>
          </rPr>
          <t xml:space="preserve">
Removed "/48719947" because separating contracts by project causes outliers.</t>
        </r>
      </text>
    </comment>
    <comment ref="J1228" authorId="0" shapeId="0">
      <text>
        <r>
          <rPr>
            <b/>
            <sz val="9"/>
            <color indexed="81"/>
            <rFont val="Tahoma"/>
            <charset val="1"/>
          </rPr>
          <t>Franklin, Paul B Jr CIV USN (USA):</t>
        </r>
        <r>
          <rPr>
            <sz val="9"/>
            <color indexed="81"/>
            <rFont val="Tahoma"/>
            <charset val="1"/>
          </rPr>
          <t xml:space="preserve">
Removed "P00002" because the expenses are broken into projects in accordance with 10 US Code 2851 section C2G, creating a large outlier</t>
        </r>
      </text>
    </comment>
  </commentList>
</comments>
</file>

<file path=xl/sharedStrings.xml><?xml version="1.0" encoding="utf-8"?>
<sst xmlns="http://schemas.openxmlformats.org/spreadsheetml/2006/main" count="11680" uniqueCount="3857">
  <si>
    <t>Contract Data as of Date</t>
  </si>
  <si>
    <t>Project Fiscal Year</t>
  </si>
  <si>
    <t>Project Sponsor Component Name</t>
  </si>
  <si>
    <t>Project Number</t>
  </si>
  <si>
    <t>Sub-Project Number</t>
  </si>
  <si>
    <t>Contract Solicitation Date</t>
  </si>
  <si>
    <t>Contract Award Date</t>
  </si>
  <si>
    <t>Prime Contract Recipient Name</t>
  </si>
  <si>
    <t>Contract Office Code</t>
  </si>
  <si>
    <t xml:space="preserve">Prime Contract Number </t>
  </si>
  <si>
    <t>Contract Number (Clean)</t>
  </si>
  <si>
    <t>Match Index</t>
  </si>
  <si>
    <t>Original Contract Amount</t>
  </si>
  <si>
    <t>Current Contract Obligation Amount</t>
  </si>
  <si>
    <t xml:space="preserve"> Original Contract Completion Date</t>
  </si>
  <si>
    <t xml:space="preserve"> Current Contract Completion Date</t>
  </si>
  <si>
    <t>Amount Delta (Positive=Overrun)</t>
  </si>
  <si>
    <t>Completion Delta</t>
  </si>
  <si>
    <t>Current Contract Completion Year</t>
  </si>
  <si>
    <t>Current Contract Completion Month</t>
  </si>
  <si>
    <t>Current Contract Completion Day</t>
  </si>
  <si>
    <t>CCC YYYMMDD</t>
  </si>
  <si>
    <t>Contract Award Fiscal Year</t>
  </si>
  <si>
    <t>Contract Completion Fiscal Year</t>
  </si>
  <si>
    <t>Award TY to CY23 Index</t>
  </si>
  <si>
    <t>Median FY Index</t>
  </si>
  <si>
    <t>Median FY to CY23 Index</t>
  </si>
  <si>
    <t>Original Contract Amount (CY23$)</t>
  </si>
  <si>
    <t>Final Contract Obligations (CY23$)</t>
  </si>
  <si>
    <t>Delta (CY23$)</t>
  </si>
  <si>
    <t>Overrun (Underrun) Days</t>
  </si>
  <si>
    <t>Original Duration</t>
  </si>
  <si>
    <t>Schedule % Overrun</t>
  </si>
  <si>
    <t>Special Operations Command</t>
  </si>
  <si>
    <t>67428</t>
  </si>
  <si>
    <t/>
  </si>
  <si>
    <t>Hensel Phelps Construction Company</t>
  </si>
  <si>
    <t>W91278-09-C-0017</t>
  </si>
  <si>
    <t>W9127809C0017</t>
  </si>
  <si>
    <t>Defense Health Agency</t>
  </si>
  <si>
    <t>58395</t>
  </si>
  <si>
    <t>58395-05</t>
  </si>
  <si>
    <t>Manhattan/Torcon JV</t>
  </si>
  <si>
    <t>W912DR-09-C-0026</t>
  </si>
  <si>
    <t>W912DR09C0026</t>
  </si>
  <si>
    <t>60636</t>
  </si>
  <si>
    <t>Team Construction LLC A JV of Mil Fed/WT Humphrey</t>
  </si>
  <si>
    <t>W912HN-09-C-0054</t>
  </si>
  <si>
    <t>W912HN09C0054</t>
  </si>
  <si>
    <t>063054x</t>
  </si>
  <si>
    <t>Hensel Phelps Construction Co.</t>
  </si>
  <si>
    <t>W912PP-10-C-0015</t>
  </si>
  <si>
    <t>W912PP10C0015</t>
  </si>
  <si>
    <t>78210-01</t>
  </si>
  <si>
    <t>Edifice-Schlosser JV</t>
  </si>
  <si>
    <t>W912DR-15-C-0025</t>
  </si>
  <si>
    <t>W912DR15C0025</t>
  </si>
  <si>
    <t>DoD Education Activity</t>
  </si>
  <si>
    <t>EU00034</t>
  </si>
  <si>
    <t>45</t>
  </si>
  <si>
    <t>LBB Niederlassung Idar-Oberstein</t>
  </si>
  <si>
    <t>W912GB-12-C-0006/50005397</t>
  </si>
  <si>
    <t>W912GB12C0006</t>
  </si>
  <si>
    <t>EU00031</t>
  </si>
  <si>
    <t>89</t>
  </si>
  <si>
    <t>LBB Trier</t>
  </si>
  <si>
    <t>W912GB-11-C-0029/59013541</t>
  </si>
  <si>
    <t>W912GB11C0029</t>
  </si>
  <si>
    <t>Air Force Active</t>
  </si>
  <si>
    <t>AGGN123003</t>
  </si>
  <si>
    <t>Sheffield-Korte Team</t>
  </si>
  <si>
    <t>W912BV19C0024</t>
  </si>
  <si>
    <t>PRQE055155</t>
  </si>
  <si>
    <t>McConnell COMBAT ARMS FACILITY</t>
  </si>
  <si>
    <t>W912DQ18C4051</t>
  </si>
  <si>
    <t>FBNV033002</t>
  </si>
  <si>
    <t>BFL Construction CO</t>
  </si>
  <si>
    <t>W912PL19C0035</t>
  </si>
  <si>
    <t>XDAT1026962</t>
  </si>
  <si>
    <t>J.I. Garcia Construction Inc. Travis AFB KC-46A Alter B881, B885 &amp; B887 Squadron Ops/AMU</t>
  </si>
  <si>
    <t>N6247318D5817</t>
  </si>
  <si>
    <t>Q463</t>
  </si>
  <si>
    <t>HENSEL PHELPS CONSTRUCTION CO.</t>
  </si>
  <si>
    <t>N6247819D5029</t>
  </si>
  <si>
    <t>Marine Corps Reserve</t>
  </si>
  <si>
    <t>N83447181</t>
  </si>
  <si>
    <t>ENCANTO FACILITY SERVICES 2, LLC</t>
  </si>
  <si>
    <t>N6945020D0036 N6945020F1278</t>
  </si>
  <si>
    <t>N6945020D0036</t>
  </si>
  <si>
    <t>FTFA163007</t>
  </si>
  <si>
    <t>Cyberspace Test Facility</t>
  </si>
  <si>
    <t>W9127820C0033</t>
  </si>
  <si>
    <t>FBNV163001</t>
  </si>
  <si>
    <t>Chase, Carson and White, LLC</t>
  </si>
  <si>
    <t>W912PL20C0008</t>
  </si>
  <si>
    <t>KWRD143000</t>
  </si>
  <si>
    <t>RPA Fixed Ground Control Station</t>
  </si>
  <si>
    <t>W912PP19C0019</t>
  </si>
  <si>
    <t>Marine Corps Active</t>
  </si>
  <si>
    <t>M626131010U</t>
  </si>
  <si>
    <t>MECCS MITOMO JV</t>
  </si>
  <si>
    <t>N4008420D0071 N4008421F4605</t>
  </si>
  <si>
    <t>N4008420D0071</t>
  </si>
  <si>
    <t>Navy Active</t>
  </si>
  <si>
    <t>N62688404</t>
  </si>
  <si>
    <t>BAMFORTH  ENGINEERS + SURVEYORS,INC.</t>
  </si>
  <si>
    <t>N4008519D9164 N4008520F4014-New Mod</t>
  </si>
  <si>
    <t>N4008519D9164</t>
  </si>
  <si>
    <t>Q997</t>
  </si>
  <si>
    <t>RQ CONSTRUCTION, LLC</t>
  </si>
  <si>
    <t>N4008520D0034 N4008521F5236</t>
  </si>
  <si>
    <t>N4008520D0034</t>
  </si>
  <si>
    <t>N32446381</t>
  </si>
  <si>
    <t>CAISSON PROCUREMENT</t>
  </si>
  <si>
    <t>N4008521C0077 AWD</t>
  </si>
  <si>
    <t>N4008521C0077</t>
  </si>
  <si>
    <t>N626881035</t>
  </si>
  <si>
    <t>BALLARD, S.B., INC.DBA S.B. BALLARD CONSTRUCTION CO.</t>
  </si>
  <si>
    <t>N4008521D0083 N4008521F6191</t>
  </si>
  <si>
    <t>N4008521D0083</t>
  </si>
  <si>
    <t>N626881035A</t>
  </si>
  <si>
    <t>M006811090A</t>
  </si>
  <si>
    <t>DPR-RQ CONSTRUCTION, LLC</t>
  </si>
  <si>
    <t>N6247320C0055 PC000009</t>
  </si>
  <si>
    <t>N6247320C0055</t>
  </si>
  <si>
    <t>M67865280</t>
  </si>
  <si>
    <t>DE LA FUENTE CONSTRUCTION, INC.</t>
  </si>
  <si>
    <t>N6247321D1220 N6247321F4960</t>
  </si>
  <si>
    <t>N6247321D1220</t>
  </si>
  <si>
    <t>N61159803</t>
  </si>
  <si>
    <t>CHUGACH CONSOLIDATED SOLUTIONS, LLC</t>
  </si>
  <si>
    <t>N6274221C1315 AWD</t>
  </si>
  <si>
    <t>N6274221C1315</t>
  </si>
  <si>
    <t>N41557735</t>
  </si>
  <si>
    <t>BLACK CONSTRUCTION CORP.</t>
  </si>
  <si>
    <t>N6274221C1346 AWD</t>
  </si>
  <si>
    <t>N6274221C1346</t>
  </si>
  <si>
    <t>Q246U</t>
  </si>
  <si>
    <t>DRACE ANDERSON JOINT VENTURE</t>
  </si>
  <si>
    <t>N6945018D1323 N6945021F0743</t>
  </si>
  <si>
    <t>N6945018D1323</t>
  </si>
  <si>
    <t>N62863785</t>
  </si>
  <si>
    <t>FERROVIAL AGROMAN SA</t>
  </si>
  <si>
    <t>N6247021D0016 N6247022F9002</t>
  </si>
  <si>
    <t>N6247021D0016</t>
  </si>
  <si>
    <t>Army Active</t>
  </si>
  <si>
    <t>81352</t>
  </si>
  <si>
    <t>KLK Electric, Inc</t>
  </si>
  <si>
    <t>W912DS22C0002</t>
  </si>
  <si>
    <t>78713</t>
  </si>
  <si>
    <t>Staatliches Hochbauamt Amberg</t>
  </si>
  <si>
    <t>W912GB18C0002</t>
  </si>
  <si>
    <t>93209</t>
  </si>
  <si>
    <t>W912GB18C0024</t>
  </si>
  <si>
    <t>P771</t>
  </si>
  <si>
    <t>SOLPAC CONSTRUCTION INC</t>
  </si>
  <si>
    <t>N6247317D0821</t>
  </si>
  <si>
    <t>76007</t>
  </si>
  <si>
    <t>76007-13</t>
  </si>
  <si>
    <t>FRG/Deutsche Telekom Technik GmbH</t>
  </si>
  <si>
    <t>W912GB-10-C-0031, ABG4 P00037</t>
  </si>
  <si>
    <t>W912GB10C0031,</t>
  </si>
  <si>
    <t>P1410</t>
  </si>
  <si>
    <t>QUADRANT CONSTRUCTION, INC</t>
  </si>
  <si>
    <t>N4008510D0261</t>
  </si>
  <si>
    <t>Q1410</t>
  </si>
  <si>
    <t>P224</t>
  </si>
  <si>
    <t>WHITING-TURNER CONTRACTING CO</t>
  </si>
  <si>
    <t>N4008519D9070 N4008521F4540</t>
  </si>
  <si>
    <t>N4008519D9070</t>
  </si>
  <si>
    <t>P999</t>
  </si>
  <si>
    <t>P1469</t>
  </si>
  <si>
    <t>Awarded by Other Agency</t>
  </si>
  <si>
    <t>Q1469</t>
  </si>
  <si>
    <t>Q698</t>
  </si>
  <si>
    <t>SYNCON, LLC</t>
  </si>
  <si>
    <t>N4008518D1143 N4008521F4963</t>
  </si>
  <si>
    <t>N4008518D1143</t>
  </si>
  <si>
    <t>P698</t>
  </si>
  <si>
    <t>P1475</t>
  </si>
  <si>
    <t>MILITARY &amp; FEDERAL CONSTRUCTION CO,INC.</t>
  </si>
  <si>
    <t>N4008518C6101</t>
  </si>
  <si>
    <t>Q1475</t>
  </si>
  <si>
    <t>P900</t>
  </si>
  <si>
    <t>Q900</t>
  </si>
  <si>
    <t>P225</t>
  </si>
  <si>
    <t>TIKIGAQ CONSTRUCTION, LLC</t>
  </si>
  <si>
    <t>N4008517D0362</t>
  </si>
  <si>
    <t>Q225</t>
  </si>
  <si>
    <t>P1481</t>
  </si>
  <si>
    <t>LARION HUMPHREY CONSTRUCTION LLC</t>
  </si>
  <si>
    <t>N4008518C6118</t>
  </si>
  <si>
    <t>Q1481</t>
  </si>
  <si>
    <t>Q9440</t>
  </si>
  <si>
    <t>ARGO SYSTEMS, LLC</t>
  </si>
  <si>
    <t>N6945014D1271 0003</t>
  </si>
  <si>
    <t>N6945014D1271</t>
  </si>
  <si>
    <t>P1482</t>
  </si>
  <si>
    <t>N4008515D0851 N4008520F6725</t>
  </si>
  <si>
    <t>N4008515D0851</t>
  </si>
  <si>
    <t>P914U</t>
  </si>
  <si>
    <t>ASTURIAN-CONSIGLI JV, LLC</t>
  </si>
  <si>
    <t>N4008518D1124 N4008521F4027</t>
  </si>
  <si>
    <t>N4008518D1124</t>
  </si>
  <si>
    <t>P241</t>
  </si>
  <si>
    <t>DANIEL AND DANIELS CONSTRUCTIONCOMPANY INC</t>
  </si>
  <si>
    <t>N4008514D1322</t>
  </si>
  <si>
    <t>Q241</t>
  </si>
  <si>
    <t>Q914U</t>
  </si>
  <si>
    <t>Q1482</t>
  </si>
  <si>
    <t>1362</t>
  </si>
  <si>
    <t>PATRIOT CONSTRUCTION, LLC</t>
  </si>
  <si>
    <t>N4008520C0142 AWD</t>
  </si>
  <si>
    <t>N4008520C0142</t>
  </si>
  <si>
    <t>P1362</t>
  </si>
  <si>
    <t>86711</t>
  </si>
  <si>
    <t>Canoochee EMC</t>
  </si>
  <si>
    <t>DACA87-01-D-0014</t>
  </si>
  <si>
    <t>DACA8701D0014</t>
  </si>
  <si>
    <t>XLWU203006</t>
  </si>
  <si>
    <t>Gulf Coast Electric Cooperative</t>
  </si>
  <si>
    <t>S/CLIN 1019AF</t>
  </si>
  <si>
    <t>S</t>
  </si>
  <si>
    <t>Q1396</t>
  </si>
  <si>
    <t>N4008510D5330 0012</t>
  </si>
  <si>
    <t>N4008510D5330</t>
  </si>
  <si>
    <t>P834</t>
  </si>
  <si>
    <t>N4008518D1125 N4008520F4066</t>
  </si>
  <si>
    <t>N4008518D1125</t>
  </si>
  <si>
    <t>Q834</t>
  </si>
  <si>
    <t>Q170</t>
  </si>
  <si>
    <t>PENTACON, LLC</t>
  </si>
  <si>
    <t>N6945014D0757 0002</t>
  </si>
  <si>
    <t>N6945014D0757</t>
  </si>
  <si>
    <t>Q999</t>
  </si>
  <si>
    <t>Q1126</t>
  </si>
  <si>
    <t>A&amp;D GC INC</t>
  </si>
  <si>
    <t>N6247315D2403 0005</t>
  </si>
  <si>
    <t>N6247315D2403</t>
  </si>
  <si>
    <t>P824</t>
  </si>
  <si>
    <t>N4008518D1124 N4008520F6689</t>
  </si>
  <si>
    <t>Q1394</t>
  </si>
  <si>
    <t>N4008520D0036</t>
  </si>
  <si>
    <t>P1394</t>
  </si>
  <si>
    <t>Q1119</t>
  </si>
  <si>
    <t>COX CONSTRUCTION CO</t>
  </si>
  <si>
    <t>N6247315D2405 0003</t>
  </si>
  <si>
    <t>N6247315D2405</t>
  </si>
  <si>
    <t>Q824</t>
  </si>
  <si>
    <t>FTFA033003</t>
  </si>
  <si>
    <t>Yerkes South, Inc (Abatement)</t>
  </si>
  <si>
    <t>FA282318F4654</t>
  </si>
  <si>
    <t>P1395</t>
  </si>
  <si>
    <t>N4008521C0018 AWD</t>
  </si>
  <si>
    <t>N4008521C0018</t>
  </si>
  <si>
    <t>Q166</t>
  </si>
  <si>
    <t>DPR HARDIN CONSTRUCTIONWGI JOINT VENTURE</t>
  </si>
  <si>
    <t>N4008510D5333 0011</t>
  </si>
  <si>
    <t>N4008510D5333</t>
  </si>
  <si>
    <t>Q1288</t>
  </si>
  <si>
    <t>N4008518C0614</t>
  </si>
  <si>
    <t>P888</t>
  </si>
  <si>
    <t>KOO CONSTRUCTION INC</t>
  </si>
  <si>
    <t>N6247309D1655 0005</t>
  </si>
  <si>
    <t>N6247309D1655</t>
  </si>
  <si>
    <t>Q888</t>
  </si>
  <si>
    <t>Q183</t>
  </si>
  <si>
    <t>CLARK NEXSEN - CH2M HILL - NORFOLK</t>
  </si>
  <si>
    <t>N6247011D1010 WE11</t>
  </si>
  <si>
    <t>N6247011D1010</t>
  </si>
  <si>
    <t>Q918</t>
  </si>
  <si>
    <t>THE HASKELL COMPANY</t>
  </si>
  <si>
    <t>N6247317D0818</t>
  </si>
  <si>
    <t>P918</t>
  </si>
  <si>
    <t>Q1395</t>
  </si>
  <si>
    <t>P949</t>
  </si>
  <si>
    <t>N6247317D0822 N6247320F4023</t>
  </si>
  <si>
    <t>N6247317D0822</t>
  </si>
  <si>
    <t>Q949</t>
  </si>
  <si>
    <t>FTQW170100</t>
  </si>
  <si>
    <t>Bethel Environmental Solutions LLC</t>
  </si>
  <si>
    <t>W911KB21F0085</t>
  </si>
  <si>
    <t>S/CLIN 1019AE</t>
  </si>
  <si>
    <t>Q952</t>
  </si>
  <si>
    <t>SOLTEK PACIFIC CONSTRUCTION CO</t>
  </si>
  <si>
    <t>EU00072</t>
  </si>
  <si>
    <t>7</t>
  </si>
  <si>
    <t>Federal Republic of Germany</t>
  </si>
  <si>
    <t>W912GB-12-C-0022</t>
  </si>
  <si>
    <t>W912GB12C0022</t>
  </si>
  <si>
    <t>P945</t>
  </si>
  <si>
    <t>EG DESIGNBUILD, L.L.C</t>
  </si>
  <si>
    <t>N6945019D0919 N6945021F0872</t>
  </si>
  <si>
    <t>N6945019D0919</t>
  </si>
  <si>
    <t>76007-06</t>
  </si>
  <si>
    <t>FRG/Swarco Traffic Systems GmbH</t>
  </si>
  <si>
    <t>W912GB-10-C-0031, ABG4 P00031</t>
  </si>
  <si>
    <t>Q919</t>
  </si>
  <si>
    <t>FTQW180107</t>
  </si>
  <si>
    <t>AECOM Technical Services, Inc</t>
  </si>
  <si>
    <t>W911KB19F0159</t>
  </si>
  <si>
    <t>Q945</t>
  </si>
  <si>
    <t>P950</t>
  </si>
  <si>
    <t>Q950</t>
  </si>
  <si>
    <t>Q240</t>
  </si>
  <si>
    <t>N6945019C5214</t>
  </si>
  <si>
    <t>Q157</t>
  </si>
  <si>
    <t>N4008510D5333 0008</t>
  </si>
  <si>
    <t>Q418</t>
  </si>
  <si>
    <t>HARPER CONSTRUCTION COMPANY, INC</t>
  </si>
  <si>
    <t>N6247310D5406 0006</t>
  </si>
  <si>
    <t>N6247310D5406</t>
  </si>
  <si>
    <t>Sundance - EA II, LLC</t>
  </si>
  <si>
    <t>W911KB17F0055</t>
  </si>
  <si>
    <t>P791</t>
  </si>
  <si>
    <t>HOURIGAN CONSTRUCTION CORPORATION</t>
  </si>
  <si>
    <t>N4008518C1103</t>
  </si>
  <si>
    <t>Q791</t>
  </si>
  <si>
    <t>P777</t>
  </si>
  <si>
    <t>N4008518C1137</t>
  </si>
  <si>
    <t>Q777</t>
  </si>
  <si>
    <t>P893</t>
  </si>
  <si>
    <t>RQ-DPR JV</t>
  </si>
  <si>
    <t>N6247315C1609 AWD</t>
  </si>
  <si>
    <t>N6247315C1609</t>
  </si>
  <si>
    <t>Q893</t>
  </si>
  <si>
    <t>Q1534</t>
  </si>
  <si>
    <t>N4008520D0034 N4008520F6501</t>
  </si>
  <si>
    <t>P200</t>
  </si>
  <si>
    <t>N6247317D0820 N6247320F4839</t>
  </si>
  <si>
    <t>N6247317D0820</t>
  </si>
  <si>
    <t>Q200</t>
  </si>
  <si>
    <t>Q224</t>
  </si>
  <si>
    <t>P334</t>
  </si>
  <si>
    <t>N4008510D5333 0007</t>
  </si>
  <si>
    <t>Q334</t>
  </si>
  <si>
    <t>Q776</t>
  </si>
  <si>
    <t>N6247315D2426 0002</t>
  </si>
  <si>
    <t>N6247315D2426</t>
  </si>
  <si>
    <t>1391</t>
  </si>
  <si>
    <t>N4008510D5333 0004</t>
  </si>
  <si>
    <t>FTQW183001</t>
  </si>
  <si>
    <t>Q771</t>
  </si>
  <si>
    <t>S/CLIN 1019AC</t>
  </si>
  <si>
    <t>Q889</t>
  </si>
  <si>
    <t>N6247314D0061</t>
  </si>
  <si>
    <t>Q890</t>
  </si>
  <si>
    <t>N6247317C0830</t>
  </si>
  <si>
    <t>P1534</t>
  </si>
  <si>
    <t>Q964</t>
  </si>
  <si>
    <t>N6247318C1017</t>
  </si>
  <si>
    <t>Q907</t>
  </si>
  <si>
    <t>Unkown</t>
  </si>
  <si>
    <t>N4008520D0036 #N4008521F5235</t>
  </si>
  <si>
    <t>P907</t>
  </si>
  <si>
    <t>72481</t>
  </si>
  <si>
    <t>72481-06</t>
  </si>
  <si>
    <t>Temp Electric Contract</t>
  </si>
  <si>
    <t>W9126G-11-P-0208</t>
  </si>
  <si>
    <t>W9126G11P0208</t>
  </si>
  <si>
    <t>Q966</t>
  </si>
  <si>
    <t>M A MORTENSON COMPANY</t>
  </si>
  <si>
    <t>N6247317D0819</t>
  </si>
  <si>
    <t>P920</t>
  </si>
  <si>
    <t>N6247315D2428 0003</t>
  </si>
  <si>
    <t>N6247315D2428</t>
  </si>
  <si>
    <t>Q920</t>
  </si>
  <si>
    <t>P921</t>
  </si>
  <si>
    <t>N6247318D0820</t>
  </si>
  <si>
    <t>Q921</t>
  </si>
  <si>
    <t>P997</t>
  </si>
  <si>
    <t>Q892</t>
  </si>
  <si>
    <t>P463</t>
  </si>
  <si>
    <t>AM00182</t>
  </si>
  <si>
    <t>Messer Construction</t>
  </si>
  <si>
    <t>W912QR-21-C-0033/59023911</t>
  </si>
  <si>
    <t>W912QR21C0033</t>
  </si>
  <si>
    <t>76007-08</t>
  </si>
  <si>
    <t>FRG/Omexom GA Sud GmbH</t>
  </si>
  <si>
    <t>W912GB-10-C-0031, ABG4 P00066</t>
  </si>
  <si>
    <t>P1219</t>
  </si>
  <si>
    <t>Q1219</t>
  </si>
  <si>
    <t>AJJY203001</t>
  </si>
  <si>
    <t>Navy Crane Center</t>
  </si>
  <si>
    <t>N6274221C1339</t>
  </si>
  <si>
    <t>S/CLIN 1019AA</t>
  </si>
  <si>
    <t>720</t>
  </si>
  <si>
    <t>Q855</t>
  </si>
  <si>
    <t>N6247319C1238</t>
  </si>
  <si>
    <t>P855</t>
  </si>
  <si>
    <t>ASVF183100F</t>
  </si>
  <si>
    <t>The Morganti Group, Inc (Pkg 2, Aprons),Danbury/CT</t>
  </si>
  <si>
    <t>W912ER20C0002</t>
  </si>
  <si>
    <t>S/CLIN 1019AG</t>
  </si>
  <si>
    <t>The Morganti Group, Inc (Pkg 3, Dorm), Danbury, CT</t>
  </si>
  <si>
    <t>W912ER19C0008</t>
  </si>
  <si>
    <t>76007-05</t>
  </si>
  <si>
    <t>FRG/Swarco Traffic Systems GmbH (ABG4  P00033)</t>
  </si>
  <si>
    <t>W912GB-10-C-0031, ABG4 P00033</t>
  </si>
  <si>
    <t>AGGN053009</t>
  </si>
  <si>
    <t>Original Award</t>
  </si>
  <si>
    <t>W912BV20C0005</t>
  </si>
  <si>
    <t>72742</t>
  </si>
  <si>
    <t>W912GB-17-C-0005</t>
  </si>
  <si>
    <t>W912GB17C0005</t>
  </si>
  <si>
    <t>YWHG031002R2</t>
  </si>
  <si>
    <t>YWHG031002R2, Consolidated Stealth Operations &amp; Nuclear Alert Facility</t>
  </si>
  <si>
    <t>W912DQ19C4001</t>
  </si>
  <si>
    <t>S/CLIN 1019AB</t>
  </si>
  <si>
    <t>76007-01</t>
  </si>
  <si>
    <t>Joint Venture Bautra Baugesellschaft mbH / SRS Service GmbH</t>
  </si>
  <si>
    <t>W912GB-10-C-0031, ABG4 P00023</t>
  </si>
  <si>
    <t>65731</t>
  </si>
  <si>
    <t>67180-01</t>
  </si>
  <si>
    <t>BGE for Gas Line Contract</t>
  </si>
  <si>
    <t>W912DR-10-F-0217</t>
  </si>
  <si>
    <t>W912DR10F0217</t>
  </si>
  <si>
    <t>Pac Comm, Inc (Demo)</t>
  </si>
  <si>
    <t>FA282318F4602</t>
  </si>
  <si>
    <t>65272</t>
  </si>
  <si>
    <t>Atlantic Marine Construction Company, Inc</t>
  </si>
  <si>
    <t>W912HN-07-D-0024</t>
  </si>
  <si>
    <t>W912HN07D0024</t>
  </si>
  <si>
    <t>76007-09</t>
  </si>
  <si>
    <t>SWK/Kaiserslautern Utility Company</t>
  </si>
  <si>
    <t>W912GB-10-C-0031, P00071</t>
  </si>
  <si>
    <t>Total Engineering INC</t>
  </si>
  <si>
    <t>W912DR-09-C-0030</t>
  </si>
  <si>
    <t>W912DR09C0030</t>
  </si>
  <si>
    <t>76007-07</t>
  </si>
  <si>
    <t>FRG/CREOS GmbH</t>
  </si>
  <si>
    <t>W912GB-10-C-0031, ABG4 P00032</t>
  </si>
  <si>
    <t>S/CLIN 1019AD</t>
  </si>
  <si>
    <t>58395-04</t>
  </si>
  <si>
    <t>John C. Grimberg Co. Inc.</t>
  </si>
  <si>
    <t>W912DR-08-C-0016</t>
  </si>
  <si>
    <t>W912DR08C0016</t>
  </si>
  <si>
    <t>76007-02</t>
  </si>
  <si>
    <t>Bodo Freimuth Abbruch und Recycling GmbH</t>
  </si>
  <si>
    <t>W912GB-10-C-0031, ABG4 P00030</t>
  </si>
  <si>
    <t>58395-02</t>
  </si>
  <si>
    <t>James Construction</t>
  </si>
  <si>
    <t>W912DR-08-C-0078</t>
  </si>
  <si>
    <t>W912DR08C0078</t>
  </si>
  <si>
    <t>61064</t>
  </si>
  <si>
    <t>M INC</t>
  </si>
  <si>
    <t>W912PM-16-F-0007</t>
  </si>
  <si>
    <t>W912PM16F0007</t>
  </si>
  <si>
    <t>ASVF183100E</t>
  </si>
  <si>
    <t>American International Contractors, Inc.(Pkg 2, Aprons)</t>
  </si>
  <si>
    <t>W912ER20C0009</t>
  </si>
  <si>
    <t>91732</t>
  </si>
  <si>
    <t>MICHAEL M.TSONTOS S.A.</t>
  </si>
  <si>
    <t>W912GB17D0015</t>
  </si>
  <si>
    <t>Missile Defense Agency</t>
  </si>
  <si>
    <t>673</t>
  </si>
  <si>
    <t>Indyne, Inc.</t>
  </si>
  <si>
    <t>W912DY-11-D-0002</t>
  </si>
  <si>
    <t>W912DY11D0002</t>
  </si>
  <si>
    <t>N32446385</t>
  </si>
  <si>
    <t>STRUCTURAL ASSOCIATES, INC</t>
  </si>
  <si>
    <t>N4008517D5048 N4008518F6907</t>
  </si>
  <si>
    <t>N4008517D5048</t>
  </si>
  <si>
    <t>65266</t>
  </si>
  <si>
    <t>Lifecycle Construction Service, LLC</t>
  </si>
  <si>
    <t>W912HN-10-D-0033</t>
  </si>
  <si>
    <t>W912HN10D0033</t>
  </si>
  <si>
    <t>70354</t>
  </si>
  <si>
    <t>70354-02</t>
  </si>
  <si>
    <t>BHATE Environmental Associates, Inc.</t>
  </si>
  <si>
    <t>W912DY-15-D-0081</t>
  </si>
  <si>
    <t>W912DY15D0081</t>
  </si>
  <si>
    <t>W911KB21C0033</t>
  </si>
  <si>
    <t>Washington Headquarters Services</t>
  </si>
  <si>
    <t>91474A</t>
  </si>
  <si>
    <t>MC DEAN</t>
  </si>
  <si>
    <t>HQ0034-17-D-0006</t>
  </si>
  <si>
    <t>HQ003417D0006</t>
  </si>
  <si>
    <t>Army National Guard</t>
  </si>
  <si>
    <t>260222</t>
  </si>
  <si>
    <t>Ripman Construction Co Inc.</t>
  </si>
  <si>
    <t>Y18228</t>
  </si>
  <si>
    <t>Air National Guard</t>
  </si>
  <si>
    <t>TWLR159061</t>
  </si>
  <si>
    <t>Maron Construction Co. Inc.</t>
  </si>
  <si>
    <t>3534532</t>
  </si>
  <si>
    <t>EEEI180001</t>
  </si>
  <si>
    <t>Astlanda Ehitus OU</t>
  </si>
  <si>
    <t>W912GB15D0029</t>
  </si>
  <si>
    <t>SMYU073011</t>
  </si>
  <si>
    <t>Kumsung Construction Co., Ltd</t>
  </si>
  <si>
    <t>W912UM19C0017</t>
  </si>
  <si>
    <t>M67029007</t>
  </si>
  <si>
    <t>TIDEWATER, INC</t>
  </si>
  <si>
    <t>N4008017C0024 AWD</t>
  </si>
  <si>
    <t>N4008017C0024</t>
  </si>
  <si>
    <t>DLA Defense Energy Support Center</t>
  </si>
  <si>
    <t>DESC1513</t>
  </si>
  <si>
    <t>Bhate Zapata</t>
  </si>
  <si>
    <t>W912EP-16-D-0008 &amp;#x2f; 6465583</t>
  </si>
  <si>
    <t>W912EP16D0008</t>
  </si>
  <si>
    <t>EU00183</t>
  </si>
  <si>
    <t>W912GB-17-C-0023/ 58997935</t>
  </si>
  <si>
    <t>W912GB17C0023</t>
  </si>
  <si>
    <t>W912GB-17-C-0023/58997935</t>
  </si>
  <si>
    <t>QUUG064001</t>
  </si>
  <si>
    <t>Sociedad Espanola de Montajes</t>
  </si>
  <si>
    <t>FA557521C0007</t>
  </si>
  <si>
    <t>M00146249</t>
  </si>
  <si>
    <t>N4008516D6303 N4008521F4682</t>
  </si>
  <si>
    <t>N4008516D6303</t>
  </si>
  <si>
    <t>N610542101</t>
  </si>
  <si>
    <t>NIPPO CORPORATION</t>
  </si>
  <si>
    <t>N4008419D0075 N4008421F4145</t>
  </si>
  <si>
    <t>N4008419D0075</t>
  </si>
  <si>
    <t>EEEI150006</t>
  </si>
  <si>
    <t>58395-01</t>
  </si>
  <si>
    <t>W912DR-08-C-0038</t>
  </si>
  <si>
    <t>W912DR08C0038</t>
  </si>
  <si>
    <t>80412</t>
  </si>
  <si>
    <t>80412-02</t>
  </si>
  <si>
    <t>Su-Mo Builders Inc.</t>
  </si>
  <si>
    <t>W9128A-16-D-0011 TO W9128A20F0067</t>
  </si>
  <si>
    <t>W9128A16D0011</t>
  </si>
  <si>
    <t>AJXF173021</t>
  </si>
  <si>
    <t>Oncore Group, LLC</t>
  </si>
  <si>
    <t>N4008018C2018</t>
  </si>
  <si>
    <t>81483</t>
  </si>
  <si>
    <t>TIMUS - NASCO, JV</t>
  </si>
  <si>
    <t>W9128F-13-C-0006</t>
  </si>
  <si>
    <t>W9128F13C0006</t>
  </si>
  <si>
    <t>PAYZ15001B</t>
  </si>
  <si>
    <t>Vilmanto Statybos</t>
  </si>
  <si>
    <t>W912GB15D00560002</t>
  </si>
  <si>
    <t>80233</t>
  </si>
  <si>
    <t>Trend Construction Inc</t>
  </si>
  <si>
    <t>W912HN-12-D-0030</t>
  </si>
  <si>
    <t>W912HN12D0030</t>
  </si>
  <si>
    <t>76558-01</t>
  </si>
  <si>
    <t>Licon Engineering Company, Inc. dba LEC Group</t>
  </si>
  <si>
    <t>W9126G-13-C-0046</t>
  </si>
  <si>
    <t>W9126G13C0046</t>
  </si>
  <si>
    <t>470035</t>
  </si>
  <si>
    <t>Marbury Construction</t>
  </si>
  <si>
    <t>W912l7-18-R-0005</t>
  </si>
  <si>
    <t>W912l718R0005</t>
  </si>
  <si>
    <t>78210-02</t>
  </si>
  <si>
    <t>Doyon Project Services, LLC</t>
  </si>
  <si>
    <t>W912DR-17-D-0012</t>
  </si>
  <si>
    <t>W912DR17D0012</t>
  </si>
  <si>
    <t>LBPG150008</t>
  </si>
  <si>
    <t>Joint Venture Ahntech-Badzak</t>
  </si>
  <si>
    <t>W912GB17F0444</t>
  </si>
  <si>
    <t>N476091924</t>
  </si>
  <si>
    <t>BARNHART-REESE CONSTRUCTION INC</t>
  </si>
  <si>
    <t>N6247317D4635 N6247321F4264</t>
  </si>
  <si>
    <t>N6247317D4635</t>
  </si>
  <si>
    <t>Army Reserve</t>
  </si>
  <si>
    <t>91427</t>
  </si>
  <si>
    <t>BIM Contractors, LLC</t>
  </si>
  <si>
    <t>W912QR18C0037</t>
  </si>
  <si>
    <t>LRCT150008</t>
  </si>
  <si>
    <t>TSONTOS, MICHAEL M., S.A.</t>
  </si>
  <si>
    <t>W912GB18F0021</t>
  </si>
  <si>
    <t>270233</t>
  </si>
  <si>
    <t>Project One Construction, Inc.</t>
  </si>
  <si>
    <t>188046</t>
  </si>
  <si>
    <t>N83447222</t>
  </si>
  <si>
    <t>N6945020C2575 AWD</t>
  </si>
  <si>
    <t>N6945020C2575</t>
  </si>
  <si>
    <t>Defense Information Systems Agency</t>
  </si>
  <si>
    <t>14DISA01</t>
  </si>
  <si>
    <t>Heartwood Pacific, LLC</t>
  </si>
  <si>
    <t>N6274217F0307</t>
  </si>
  <si>
    <t>90303</t>
  </si>
  <si>
    <t>Dean S.H. Pak, Inc.</t>
  </si>
  <si>
    <t>W912QR19C0009</t>
  </si>
  <si>
    <t>M006811599</t>
  </si>
  <si>
    <t>ORION CONSTRUCTION CORPORATION</t>
  </si>
  <si>
    <t>N6247318D5860 N6247319F4359</t>
  </si>
  <si>
    <t>N6247318D5860</t>
  </si>
  <si>
    <t>M67001729</t>
  </si>
  <si>
    <t>BLUE ROCK STRUCTURES, INC.P.O. BOX 129 (INVOICES/ACTIONS)</t>
  </si>
  <si>
    <t>N4008516D6300 0003</t>
  </si>
  <si>
    <t>N4008516D6300</t>
  </si>
  <si>
    <t>371402</t>
  </si>
  <si>
    <t>Garanco Inc</t>
  </si>
  <si>
    <t>W91242-18-2-20019</t>
  </si>
  <si>
    <t>W9124218220019</t>
  </si>
  <si>
    <t>LBPG150009</t>
  </si>
  <si>
    <t>W912GB17F0461</t>
  </si>
  <si>
    <t>88028</t>
  </si>
  <si>
    <t>Fortis Networks, Inc.</t>
  </si>
  <si>
    <t>W912DQ17D4016</t>
  </si>
  <si>
    <t>M67004971</t>
  </si>
  <si>
    <t>DRACE CONSTRUCTION CORP.</t>
  </si>
  <si>
    <t>N4008516D5524 N4008518F5082</t>
  </si>
  <si>
    <t>N4008516D5524</t>
  </si>
  <si>
    <t>Navy Reserve</t>
  </si>
  <si>
    <t>N00129664</t>
  </si>
  <si>
    <t>VETERANS CONSTRUCTION, LLC</t>
  </si>
  <si>
    <t>N4008515C9610 AWD</t>
  </si>
  <si>
    <t>N4008515C9610</t>
  </si>
  <si>
    <t>270220</t>
  </si>
  <si>
    <t>Brennan Construction of MN, Inc.</t>
  </si>
  <si>
    <t>12345-Brennan</t>
  </si>
  <si>
    <t>12345Brennan</t>
  </si>
  <si>
    <t>LRCT150010</t>
  </si>
  <si>
    <t>W912GB18F0020</t>
  </si>
  <si>
    <t>M68479135</t>
  </si>
  <si>
    <t>OAK GROUP, INC., THE</t>
  </si>
  <si>
    <t>N4008517D5038 N4008519F4510</t>
  </si>
  <si>
    <t>N4008517D5038</t>
  </si>
  <si>
    <t>N47608975</t>
  </si>
  <si>
    <t>N47608975A</t>
  </si>
  <si>
    <t>HARKINS BUILDERS INC.</t>
  </si>
  <si>
    <t>N4008018C0311 AWD</t>
  </si>
  <si>
    <t>N4008018C0311</t>
  </si>
  <si>
    <t>050220</t>
  </si>
  <si>
    <t>Ross Sparks Builders, Inc.</t>
  </si>
  <si>
    <t>9752002</t>
  </si>
  <si>
    <t>ZHTV093301</t>
  </si>
  <si>
    <t>ADAL Intelligence Production Facility, Golf Course</t>
  </si>
  <si>
    <t>W912QR19C0027</t>
  </si>
  <si>
    <t>Air Force Reserve</t>
  </si>
  <si>
    <t>DDPM130007</t>
  </si>
  <si>
    <t>Unified Sevices of Texas, Inc.</t>
  </si>
  <si>
    <t>N6945019F1275</t>
  </si>
  <si>
    <t>69277</t>
  </si>
  <si>
    <t>Lifecyle Construction Services, LLC</t>
  </si>
  <si>
    <t>W912HP-11-D-0016</t>
  </si>
  <si>
    <t>W912HP11D0016</t>
  </si>
  <si>
    <t>ASVF164000</t>
  </si>
  <si>
    <t>RED HORSE</t>
  </si>
  <si>
    <t>FA571018P0325</t>
  </si>
  <si>
    <t>88722</t>
  </si>
  <si>
    <t>OAC Action Contruction, Corp</t>
  </si>
  <si>
    <t>W912QR-17-C-0012</t>
  </si>
  <si>
    <t>W912QR17C0012</t>
  </si>
  <si>
    <t>13DISA01</t>
  </si>
  <si>
    <t>Bauamt Reutlingen</t>
  </si>
  <si>
    <t>W912GB-15-C-011</t>
  </si>
  <si>
    <t>W912GB15C011</t>
  </si>
  <si>
    <t>PBXP169102</t>
  </si>
  <si>
    <t>Massillon Construction &amp; Supply, LLC</t>
  </si>
  <si>
    <t>W50S8R21C0002</t>
  </si>
  <si>
    <t>N00207711</t>
  </si>
  <si>
    <t>UP-SIDE MANAGEMENT COMPANY</t>
  </si>
  <si>
    <t>N6945019C5648 AWD</t>
  </si>
  <si>
    <t>N6945019C5648</t>
  </si>
  <si>
    <t>MXRD153006</t>
  </si>
  <si>
    <t>Ritter &amp; Paratore Contracting Inc</t>
  </si>
  <si>
    <t>W912WJ19C0014</t>
  </si>
  <si>
    <t>LRCT150009</t>
  </si>
  <si>
    <t>72661</t>
  </si>
  <si>
    <t>FRG/Peter Gross Hoch- und Tiefbau GmbH &amp; Co KG</t>
  </si>
  <si>
    <t>W912GB-10-C-0031, ABG4 P00058</t>
  </si>
  <si>
    <t>270127</t>
  </si>
  <si>
    <t>Eagle Construction Company, Inc.</t>
  </si>
  <si>
    <t>151541</t>
  </si>
  <si>
    <t>93016</t>
  </si>
  <si>
    <t>Perikin Enterprise, LLC</t>
  </si>
  <si>
    <t>W9126G19C0124</t>
  </si>
  <si>
    <t>PAYZ16000B</t>
  </si>
  <si>
    <t>Onaka Gumi Co., Ltd.</t>
  </si>
  <si>
    <t>W912HV20C0006</t>
  </si>
  <si>
    <t>86094</t>
  </si>
  <si>
    <t>W912GB-16-C-0006</t>
  </si>
  <si>
    <t>W912GB16C0006</t>
  </si>
  <si>
    <t>674</t>
  </si>
  <si>
    <t>CP02TP-Construction Services SATOC</t>
  </si>
  <si>
    <t>W912DY-14-D-0042</t>
  </si>
  <si>
    <t>W912DY14D0042</t>
  </si>
  <si>
    <t>FMKM119035</t>
  </si>
  <si>
    <t>Max Gray Construction</t>
  </si>
  <si>
    <t>W912LM21C0002</t>
  </si>
  <si>
    <t>88585</t>
  </si>
  <si>
    <t>Hernandez Consulting</t>
  </si>
  <si>
    <t>W912QR18C0048</t>
  </si>
  <si>
    <t>EPPW170003</t>
  </si>
  <si>
    <t>Wolff &amp; Mueller &amp; Erbud JV</t>
  </si>
  <si>
    <t>W912GB15D0060</t>
  </si>
  <si>
    <t>58395-03</t>
  </si>
  <si>
    <t>Grunley/Goel JVA LLC</t>
  </si>
  <si>
    <t>W912DR-08-C-0053</t>
  </si>
  <si>
    <t>W912DR08C0053</t>
  </si>
  <si>
    <t>N60508288</t>
  </si>
  <si>
    <t>EMR, INC.</t>
  </si>
  <si>
    <t>N6945018D1318 N6945020F0875</t>
  </si>
  <si>
    <t>N6945018D1318</t>
  </si>
  <si>
    <t>M00146766</t>
  </si>
  <si>
    <t>N4008516D6303 N4008518F7217</t>
  </si>
  <si>
    <t>N83447084</t>
  </si>
  <si>
    <t>UNIFIED SERVICES OF TEXAS</t>
  </si>
  <si>
    <t>N6945015D1618 N6945019F2598</t>
  </si>
  <si>
    <t>N6945015D1618</t>
  </si>
  <si>
    <t>86914</t>
  </si>
  <si>
    <t>Nan, Inc., dba Ocean House Builders</t>
  </si>
  <si>
    <t>W9128A-12-D-0012</t>
  </si>
  <si>
    <t>W9128A12D0012</t>
  </si>
  <si>
    <t>N00245312</t>
  </si>
  <si>
    <t>SYNERGY ELECTRIC COMPANY INC</t>
  </si>
  <si>
    <t>N6247316D1862 N6247317F4054</t>
  </si>
  <si>
    <t>N6247316D1862</t>
  </si>
  <si>
    <t>420595</t>
  </si>
  <si>
    <t>Department of General Services -  PA</t>
  </si>
  <si>
    <t>W912KC-17-2-2001</t>
  </si>
  <si>
    <t>W912KC1722001</t>
  </si>
  <si>
    <t>N62688762</t>
  </si>
  <si>
    <t>TAZEWELL HOMELAND JV, LLC</t>
  </si>
  <si>
    <t>N4008518R1123</t>
  </si>
  <si>
    <t>LRCT150007</t>
  </si>
  <si>
    <t>81236</t>
  </si>
  <si>
    <t>LBB Landau</t>
  </si>
  <si>
    <t>W912GB-16-C-0003</t>
  </si>
  <si>
    <t>W912GB16C0003</t>
  </si>
  <si>
    <t>81234</t>
  </si>
  <si>
    <t>Aegis Security Insurance Company</t>
  </si>
  <si>
    <t>W9126G-17-C-0046</t>
  </si>
  <si>
    <t>W9126G17C0046</t>
  </si>
  <si>
    <t>93000</t>
  </si>
  <si>
    <t>LGC Global, Inc.</t>
  </si>
  <si>
    <t>W912DQ19D4001</t>
  </si>
  <si>
    <t>DLA Defense Distribution Center</t>
  </si>
  <si>
    <t>DDCX1309 A</t>
  </si>
  <si>
    <t>Belt Built CFM Construction Services JV, LLC</t>
  </si>
  <si>
    <t>W912DR-16-C-0049 &amp;#x2f; 35958356</t>
  </si>
  <si>
    <t>W912DR16C0049</t>
  </si>
  <si>
    <t>CP01-Alaska Aggregate Products, LLC</t>
  </si>
  <si>
    <t>W911KB18C0023</t>
  </si>
  <si>
    <t>W911KB-18-C-0023</t>
  </si>
  <si>
    <t>National Security Agency</t>
  </si>
  <si>
    <t>20489</t>
  </si>
  <si>
    <t>Brantley Co.</t>
  </si>
  <si>
    <t>W912HN-10-D-0056</t>
  </si>
  <si>
    <t>W912HN10D0056</t>
  </si>
  <si>
    <t>N32443614</t>
  </si>
  <si>
    <t>N32443614A</t>
  </si>
  <si>
    <t>MEB GENERAL CONTRACTORS, INC.</t>
  </si>
  <si>
    <t>N4008518C1116 AWD</t>
  </si>
  <si>
    <t>N4008518C1116</t>
  </si>
  <si>
    <t>N47608421</t>
  </si>
  <si>
    <t>REILLY CONSTRUCTION, INC</t>
  </si>
  <si>
    <t>N4008017D0012 N4008017F4480</t>
  </si>
  <si>
    <t>N4008017D0012</t>
  </si>
  <si>
    <t>69560</t>
  </si>
  <si>
    <t>CCI Group, LLC</t>
  </si>
  <si>
    <t>W91278-10-C-0041</t>
  </si>
  <si>
    <t>W9127810C0041</t>
  </si>
  <si>
    <t>W912DR-07-C-0070</t>
  </si>
  <si>
    <t>W912DR07C0070</t>
  </si>
  <si>
    <t>RKMF103011</t>
  </si>
  <si>
    <t>BRISTOL</t>
  </si>
  <si>
    <t>W912PL20C0007</t>
  </si>
  <si>
    <t>N50092176</t>
  </si>
  <si>
    <t>CIVIL WORKS CONTRACTING LLC</t>
  </si>
  <si>
    <t>N4008517D0358 N4008518F5423</t>
  </si>
  <si>
    <t>N4008517D0358</t>
  </si>
  <si>
    <t>89203</t>
  </si>
  <si>
    <t>GBA Builders, LLC.</t>
  </si>
  <si>
    <t>W912DQ20C4000</t>
  </si>
  <si>
    <t>69559</t>
  </si>
  <si>
    <t>Johnson Roofing &amp; Construction Faith Construction-JV</t>
  </si>
  <si>
    <t>W912HN-10-C-0028</t>
  </si>
  <si>
    <t>W912HN10C0028</t>
  </si>
  <si>
    <t>N61755680</t>
  </si>
  <si>
    <t>RELIABLE BUILDERS, INC.</t>
  </si>
  <si>
    <t>N4019216D2704 N4019218F4410</t>
  </si>
  <si>
    <t>N4019216D2704</t>
  </si>
  <si>
    <t>N62813058</t>
  </si>
  <si>
    <t>TALION CONSTRUCTION, LLC</t>
  </si>
  <si>
    <t>N6247813D4007 0031</t>
  </si>
  <si>
    <t>N6247813D4007</t>
  </si>
  <si>
    <t>69759</t>
  </si>
  <si>
    <t>Holland and Holland, Inc.</t>
  </si>
  <si>
    <t>W912HN-11-C-0011</t>
  </si>
  <si>
    <t>W912HN11C0011</t>
  </si>
  <si>
    <t>XDQU139458</t>
  </si>
  <si>
    <t>Collins Construction Services, Inc.</t>
  </si>
  <si>
    <t>W912JM19C0012</t>
  </si>
  <si>
    <t>93019</t>
  </si>
  <si>
    <t>DAP Construction Management, LLC</t>
  </si>
  <si>
    <t>W912DW19C0015</t>
  </si>
  <si>
    <t>411301</t>
  </si>
  <si>
    <t>Abacus Resource Management Co.</t>
  </si>
  <si>
    <t>140033D002</t>
  </si>
  <si>
    <t>Windamir Development</t>
  </si>
  <si>
    <t>W912HN19C3001</t>
  </si>
  <si>
    <t>MHMV053107</t>
  </si>
  <si>
    <t>QA Engineering, LLC</t>
  </si>
  <si>
    <t>W912PP19D0035</t>
  </si>
  <si>
    <t>SXHT171217</t>
  </si>
  <si>
    <t>Roundhouse PBN</t>
  </si>
  <si>
    <t>W912QR17C0049</t>
  </si>
  <si>
    <t>MPLS113003A</t>
  </si>
  <si>
    <t>Express Contracting</t>
  </si>
  <si>
    <t>W9126G19C0019</t>
  </si>
  <si>
    <t>69558</t>
  </si>
  <si>
    <t>Better Built Construction Inc.</t>
  </si>
  <si>
    <t>W912QR-10-C-0048</t>
  </si>
  <si>
    <t>W912QR10C0048</t>
  </si>
  <si>
    <t>M67604132</t>
  </si>
  <si>
    <t>REYES CONSTRUCTION INC</t>
  </si>
  <si>
    <t>N6247314D0068 0008</t>
  </si>
  <si>
    <t>N6247314D0068</t>
  </si>
  <si>
    <t>440061</t>
  </si>
  <si>
    <t>USPFO - RI</t>
  </si>
  <si>
    <t>W912LD-19-2-2001</t>
  </si>
  <si>
    <t>W912LD1922001</t>
  </si>
  <si>
    <t>AWUB105005</t>
  </si>
  <si>
    <t>Justin J. Reeves, L.L.C.</t>
  </si>
  <si>
    <t>N6945019C2105</t>
  </si>
  <si>
    <t>33019</t>
  </si>
  <si>
    <t>Contrack International, Inc.</t>
  </si>
  <si>
    <t>W912ER-12-C-0011</t>
  </si>
  <si>
    <t>W912ER12C0011</t>
  </si>
  <si>
    <t>N002461017</t>
  </si>
  <si>
    <t>WEST POINT CONTRACTORS, INC.</t>
  </si>
  <si>
    <t>N6247317C0815 AWD</t>
  </si>
  <si>
    <t>N6247317C0815</t>
  </si>
  <si>
    <t>69275</t>
  </si>
  <si>
    <t>WECC Incorporated</t>
  </si>
  <si>
    <t>W912HN-10-C-0024</t>
  </si>
  <si>
    <t>W912HN10C0024</t>
  </si>
  <si>
    <t>N42237671</t>
  </si>
  <si>
    <t>DESIGN BUILD INCORPORATED</t>
  </si>
  <si>
    <t>N6945016D1111</t>
  </si>
  <si>
    <t>411104</t>
  </si>
  <si>
    <t>Silvercreek Contracting, LLC</t>
  </si>
  <si>
    <t>411104A0001</t>
  </si>
  <si>
    <t>411503</t>
  </si>
  <si>
    <t>Rotschy, Inc.</t>
  </si>
  <si>
    <t>411305C001</t>
  </si>
  <si>
    <t>190005</t>
  </si>
  <si>
    <t>Happe Commercial</t>
  </si>
  <si>
    <t>8425A033</t>
  </si>
  <si>
    <t>160174</t>
  </si>
  <si>
    <t>C-2 Construction Inc.</t>
  </si>
  <si>
    <t>NGBID-20-B-0009</t>
  </si>
  <si>
    <t>NGBID20B0009</t>
  </si>
  <si>
    <t>465001</t>
  </si>
  <si>
    <t>Ainsworth-Benning</t>
  </si>
  <si>
    <t>W912MM-20-2-2001</t>
  </si>
  <si>
    <t>W912MM2022001</t>
  </si>
  <si>
    <t>260274</t>
  </si>
  <si>
    <t>Y20003</t>
  </si>
  <si>
    <t>571863</t>
  </si>
  <si>
    <t>TBD</t>
  </si>
  <si>
    <t>NGB-01</t>
  </si>
  <si>
    <t>NGB01</t>
  </si>
  <si>
    <t>120330</t>
  </si>
  <si>
    <t>STG Contracting Group</t>
  </si>
  <si>
    <t>W911YN-20-2-2003</t>
  </si>
  <si>
    <t>W911YN2022003</t>
  </si>
  <si>
    <t>ULYB049040</t>
  </si>
  <si>
    <t>MCON, LLC</t>
  </si>
  <si>
    <t>413180</t>
  </si>
  <si>
    <t>N00207674</t>
  </si>
  <si>
    <t>DESBUILD INCORPORATEDDBA DES BUILD</t>
  </si>
  <si>
    <t>N6945016D1111 N6945019F0712</t>
  </si>
  <si>
    <t>M00264733</t>
  </si>
  <si>
    <t>TUCKMAN-BARBEE CONSTRUCTION</t>
  </si>
  <si>
    <t>N4008019D0018 N4008020F5390</t>
  </si>
  <si>
    <t>N4008019D0018</t>
  </si>
  <si>
    <t>77000</t>
  </si>
  <si>
    <t>77000-01</t>
  </si>
  <si>
    <t>BeltBuilt LLC</t>
  </si>
  <si>
    <t>W912DR-21-C-0052</t>
  </si>
  <si>
    <t>W912DR21C0052</t>
  </si>
  <si>
    <t>69261</t>
  </si>
  <si>
    <t>Komada, LLC</t>
  </si>
  <si>
    <t>W912HN-11-C-0016</t>
  </si>
  <si>
    <t>W912HN11C0016</t>
  </si>
  <si>
    <t>PSTE139022</t>
  </si>
  <si>
    <t>Expert Maintenance &amp; Construction Services</t>
  </si>
  <si>
    <t>W912QG19C0006</t>
  </si>
  <si>
    <t>KNMD179040</t>
  </si>
  <si>
    <t>HI Technology Devel. Corp.</t>
  </si>
  <si>
    <t>W912J61822021</t>
  </si>
  <si>
    <t>M670011498</t>
  </si>
  <si>
    <t>MECHWORKS MECHANICAL CONTRACTORS</t>
  </si>
  <si>
    <t>N4008514D7742 N4008519F4172</t>
  </si>
  <si>
    <t>N4008514D7742</t>
  </si>
  <si>
    <t>N324141098</t>
  </si>
  <si>
    <t>N4008519C9057 AWD</t>
  </si>
  <si>
    <t>N4008519C9057</t>
  </si>
  <si>
    <t>National Geospatial-Intelligence Agency</t>
  </si>
  <si>
    <t>NGA-016A-IPO</t>
  </si>
  <si>
    <t>Modular Management Group (MMG)</t>
  </si>
  <si>
    <t>W912DQ-17-C-7002</t>
  </si>
  <si>
    <t>W912DQ17C7002</t>
  </si>
  <si>
    <t>PTFL163006</t>
  </si>
  <si>
    <t>Sun Construction Services Inc.</t>
  </si>
  <si>
    <t>W912DS18C0027</t>
  </si>
  <si>
    <t>CADJ170001</t>
  </si>
  <si>
    <t>Consortio Stabile GMG SOC</t>
  </si>
  <si>
    <t>N3319116D1035</t>
  </si>
  <si>
    <t>65052</t>
  </si>
  <si>
    <t>SFL + A Architects, PA</t>
  </si>
  <si>
    <t>W912HN-11-D-0003</t>
  </si>
  <si>
    <t>W912HN11D0003</t>
  </si>
  <si>
    <t>78211</t>
  </si>
  <si>
    <t>17782</t>
  </si>
  <si>
    <t>Walsh Construction Company</t>
  </si>
  <si>
    <t>W912DR-11-C-0034</t>
  </si>
  <si>
    <t>W912DR11C0034</t>
  </si>
  <si>
    <t>230139</t>
  </si>
  <si>
    <t>Sheridan Corporation</t>
  </si>
  <si>
    <t>230139-D</t>
  </si>
  <si>
    <t>230139D</t>
  </si>
  <si>
    <t>M670011479</t>
  </si>
  <si>
    <t>SAUER, INC.</t>
  </si>
  <si>
    <t>N4008519C9053 AWD</t>
  </si>
  <si>
    <t>N4008519C9053</t>
  </si>
  <si>
    <t>689</t>
  </si>
  <si>
    <t>AYTEKIN SEROL INSAAT TAAHHUT MUHENDISLIK</t>
  </si>
  <si>
    <t>W912GB-18-F-0186</t>
  </si>
  <si>
    <t>W912GB18F0186</t>
  </si>
  <si>
    <t>72481-04</t>
  </si>
  <si>
    <t>El Paso Water Utility</t>
  </si>
  <si>
    <t>W9126G-14-P-0150</t>
  </si>
  <si>
    <t>W9126G14P0150</t>
  </si>
  <si>
    <t>FJRP189050</t>
  </si>
  <si>
    <t>Showalter Construction Company</t>
  </si>
  <si>
    <t>W50S8721C5001</t>
  </si>
  <si>
    <t>69366</t>
  </si>
  <si>
    <t>N60495426</t>
  </si>
  <si>
    <t>J I GARCIA CONSTRUCTION INC</t>
  </si>
  <si>
    <t>N6247318D5817 N6247319F4162</t>
  </si>
  <si>
    <t>M006815002</t>
  </si>
  <si>
    <t>N6247319D2430</t>
  </si>
  <si>
    <t>NVZR153710</t>
  </si>
  <si>
    <t>HCR</t>
  </si>
  <si>
    <t>W9127820C0010</t>
  </si>
  <si>
    <t>86943</t>
  </si>
  <si>
    <t>NVE-HHI JV</t>
  </si>
  <si>
    <t>W9128F-20-C-0006</t>
  </si>
  <si>
    <t>W9128F20C0006</t>
  </si>
  <si>
    <t>66597</t>
  </si>
  <si>
    <t>FLW - TJC Joint Venture</t>
  </si>
  <si>
    <t>W912QR-14-C-0019</t>
  </si>
  <si>
    <t>W912QR14C0019</t>
  </si>
  <si>
    <t>89128</t>
  </si>
  <si>
    <t>W912HN19C3004</t>
  </si>
  <si>
    <t>N63005985</t>
  </si>
  <si>
    <t>JUDE &amp; L CONSTRUCTION, LLC</t>
  </si>
  <si>
    <t>N3319119C0805 AWD</t>
  </si>
  <si>
    <t>N3319119C0805</t>
  </si>
  <si>
    <t>86204</t>
  </si>
  <si>
    <t>Kimball Construction Company, Inc</t>
  </si>
  <si>
    <t>W912BU20C0033</t>
  </si>
  <si>
    <t>M67400901U</t>
  </si>
  <si>
    <t>ACTY CO.,LTD.</t>
  </si>
  <si>
    <t>N4008421C8000 AWD</t>
  </si>
  <si>
    <t>N4008421C8000</t>
  </si>
  <si>
    <t>HAAW179035</t>
  </si>
  <si>
    <t>SJ Thomas Co Inc</t>
  </si>
  <si>
    <t>W50S8N20C0001</t>
  </si>
  <si>
    <t>N324461088</t>
  </si>
  <si>
    <t>TANTARA ASSOCIATES CORPORATION</t>
  </si>
  <si>
    <t>N4008517D5049 N4008519F6032</t>
  </si>
  <si>
    <t>N4008517D5049</t>
  </si>
  <si>
    <t>AFSOC103022</t>
  </si>
  <si>
    <t>MIRAIT.T-ACTY JV</t>
  </si>
  <si>
    <t>W912HV15D0032</t>
  </si>
  <si>
    <t>69278</t>
  </si>
  <si>
    <t>Iron Mike Construction, LLC</t>
  </si>
  <si>
    <t>W9128F-12-C-0011</t>
  </si>
  <si>
    <t>W9128F12C0011</t>
  </si>
  <si>
    <t>MAHG173002</t>
  </si>
  <si>
    <t>U-SMC/DeMaria JV, LLC</t>
  </si>
  <si>
    <t>N6945019D0921</t>
  </si>
  <si>
    <t>N60201195</t>
  </si>
  <si>
    <t>SOUTHEAST CHEROKEE CONSTRUCTION INC</t>
  </si>
  <si>
    <t>N6945016D1112 N6945019F0716</t>
  </si>
  <si>
    <t>N6945016D1112</t>
  </si>
  <si>
    <t>33005</t>
  </si>
  <si>
    <t>M67001686</t>
  </si>
  <si>
    <t>70354-01</t>
  </si>
  <si>
    <t>Anna Lisa Luna Construction, Inc.</t>
  </si>
  <si>
    <t>W912-PL-17-C-0042</t>
  </si>
  <si>
    <t>W912PL17C0042</t>
  </si>
  <si>
    <t>RKMF173010</t>
  </si>
  <si>
    <t>Bristol Prime Contractors, LLC</t>
  </si>
  <si>
    <t>W912PL20C0001</t>
  </si>
  <si>
    <t>200129</t>
  </si>
  <si>
    <t>Cheney Construction</t>
  </si>
  <si>
    <t>W912JC-19-2-2001</t>
  </si>
  <si>
    <t>W912JC1922001</t>
  </si>
  <si>
    <t>90912</t>
  </si>
  <si>
    <t>James Dean Construction, Inc.</t>
  </si>
  <si>
    <t>W912QR20C0009</t>
  </si>
  <si>
    <t>AEWV171012</t>
  </si>
  <si>
    <t>Black &amp; Veatch Special Project</t>
  </si>
  <si>
    <t>W912ER18D0005</t>
  </si>
  <si>
    <t>AWUB105003</t>
  </si>
  <si>
    <t>FIRE STATION NO. 2</t>
  </si>
  <si>
    <t>N69450-18C2105</t>
  </si>
  <si>
    <t>N6945018C2105</t>
  </si>
  <si>
    <t>DLA Defense Reutilization and Marketing Service</t>
  </si>
  <si>
    <t>DRMS1701</t>
  </si>
  <si>
    <t>EMR Inc</t>
  </si>
  <si>
    <t>N91278-16-C-0035</t>
  </si>
  <si>
    <t>N9127816C0035</t>
  </si>
  <si>
    <t>LJYC183004</t>
  </si>
  <si>
    <t>EMTA INSAAT TAAHHUT VE TICARET ANONIUM SI</t>
  </si>
  <si>
    <t>W912GB19F0076</t>
  </si>
  <si>
    <t>M670011503</t>
  </si>
  <si>
    <t>72481-03</t>
  </si>
  <si>
    <t>VEMAC</t>
  </si>
  <si>
    <t>W9126G-12-C-0038</t>
  </si>
  <si>
    <t>W9126G12C0038</t>
  </si>
  <si>
    <t>93298</t>
  </si>
  <si>
    <t>GCBJV1, Pensacola, FL</t>
  </si>
  <si>
    <t>N6945019D0920</t>
  </si>
  <si>
    <t>91252</t>
  </si>
  <si>
    <t>Crowder Construction Company</t>
  </si>
  <si>
    <t>W912PM19C0027</t>
  </si>
  <si>
    <t>82337</t>
  </si>
  <si>
    <t>National Native American Construction Inc.</t>
  </si>
  <si>
    <t>W912DW19C0016</t>
  </si>
  <si>
    <t>DDCX1701B</t>
  </si>
  <si>
    <t>Bristol Construction Services</t>
  </si>
  <si>
    <t>W9126G-18-C-0066</t>
  </si>
  <si>
    <t>W9126G18C0066</t>
  </si>
  <si>
    <t>KRSM113031</t>
  </si>
  <si>
    <t>The Povolny Group, Inc</t>
  </si>
  <si>
    <t>W9123821C0007</t>
  </si>
  <si>
    <t>92422</t>
  </si>
  <si>
    <t>EMR, Inc</t>
  </si>
  <si>
    <t>W91278-16-D-0035</t>
  </si>
  <si>
    <t>W9127816D0035</t>
  </si>
  <si>
    <t>90896</t>
  </si>
  <si>
    <t>LRG Construction JV, LLC</t>
  </si>
  <si>
    <t>W912QR21C0031</t>
  </si>
  <si>
    <t>AJJY183017</t>
  </si>
  <si>
    <t>Serrano Construction</t>
  </si>
  <si>
    <t>N4019218D2804</t>
  </si>
  <si>
    <t>80748</t>
  </si>
  <si>
    <t>Nicklaus Engineering, Inc</t>
  </si>
  <si>
    <t>W912PL19C0007</t>
  </si>
  <si>
    <t>88844</t>
  </si>
  <si>
    <t>Tarver Land Development, LLC</t>
  </si>
  <si>
    <t>W9126G20C0004</t>
  </si>
  <si>
    <t>86832</t>
  </si>
  <si>
    <t>Aytekin-Serol Eng Cons Trade Co. LTD.</t>
  </si>
  <si>
    <t>W912GB-15-D-0084</t>
  </si>
  <si>
    <t>W912GB15D0084</t>
  </si>
  <si>
    <t>MAHG173003</t>
  </si>
  <si>
    <t>TU-SMC/DeMaria JV, LLC</t>
  </si>
  <si>
    <t>72481-05</t>
  </si>
  <si>
    <t>El Paso Electric Company</t>
  </si>
  <si>
    <t>W9126G-12-P-0014</t>
  </si>
  <si>
    <t>W9126G12P0014</t>
  </si>
  <si>
    <t>DESC1707</t>
  </si>
  <si>
    <t>ASRC Builders</t>
  </si>
  <si>
    <t>W911KB-17-C-0030</t>
  </si>
  <si>
    <t>W911KB17C0030</t>
  </si>
  <si>
    <t>69449</t>
  </si>
  <si>
    <t>Barlovento, LLC</t>
  </si>
  <si>
    <t>W91278-10-D-0072</t>
  </si>
  <si>
    <t>W9127810D0072</t>
  </si>
  <si>
    <t>87208</t>
  </si>
  <si>
    <t>Shinsampeikensetsu-Unite Corporation JV</t>
  </si>
  <si>
    <t>W912HV-19-C-0005</t>
  </si>
  <si>
    <t>W912HV19C0005</t>
  </si>
  <si>
    <t>81894</t>
  </si>
  <si>
    <t>Attaway Construction</t>
  </si>
  <si>
    <t>W912PM18C0019</t>
  </si>
  <si>
    <t>260269</t>
  </si>
  <si>
    <t>Y20410</t>
  </si>
  <si>
    <t>88231</t>
  </si>
  <si>
    <t>Call Associates, Inc</t>
  </si>
  <si>
    <t>W912DS19C0008</t>
  </si>
  <si>
    <t>N00216485</t>
  </si>
  <si>
    <t>GFP GROUP, L.L.C.</t>
  </si>
  <si>
    <t>N6945016D0615 N6945018F2384</t>
  </si>
  <si>
    <t>N6945016D0615</t>
  </si>
  <si>
    <t>N601911026</t>
  </si>
  <si>
    <t>TAZEWELL-BGI JV, LLC</t>
  </si>
  <si>
    <t>N4008518D1144 N4008521F4343</t>
  </si>
  <si>
    <t>N4008518D1144</t>
  </si>
  <si>
    <t>AM00048</t>
  </si>
  <si>
    <t>8</t>
  </si>
  <si>
    <t>Carothers Construction, Inc</t>
  </si>
  <si>
    <t>W91278-12-D-0037/54560299</t>
  </si>
  <si>
    <t>W9127812D0037</t>
  </si>
  <si>
    <t>XHEA189054</t>
  </si>
  <si>
    <t>Granite Construction Compnay</t>
  </si>
  <si>
    <t>10119102</t>
  </si>
  <si>
    <t>F9K3CE1084MW01</t>
  </si>
  <si>
    <t>FNWZ100071A</t>
  </si>
  <si>
    <t>Basecom Construction Services</t>
  </si>
  <si>
    <t>W4126C18C0049</t>
  </si>
  <si>
    <t>DESC17U3</t>
  </si>
  <si>
    <t>The Ross Group</t>
  </si>
  <si>
    <t>N6247319F5135</t>
  </si>
  <si>
    <t>PTFL163001</t>
  </si>
  <si>
    <t>RANCO CONSTRUCTION INC</t>
  </si>
  <si>
    <t>W912DS18B00210013</t>
  </si>
  <si>
    <t>21372</t>
  </si>
  <si>
    <t>Goels/Grunley</t>
  </si>
  <si>
    <t>W912DR-10-C-0035</t>
  </si>
  <si>
    <t>W912DR10C0035</t>
  </si>
  <si>
    <t>69257</t>
  </si>
  <si>
    <t>Pease Construction Inc</t>
  </si>
  <si>
    <t>W912DW-15-C-0003</t>
  </si>
  <si>
    <t>W912DW15C0003</t>
  </si>
  <si>
    <t>DESC1502</t>
  </si>
  <si>
    <t>43</t>
  </si>
  <si>
    <t>Rockford Corporation</t>
  </si>
  <si>
    <t>W912BV-15-C-0017</t>
  </si>
  <si>
    <t>W912BV15C0017</t>
  </si>
  <si>
    <t>33003</t>
  </si>
  <si>
    <t>N62863812</t>
  </si>
  <si>
    <t>CONSTRUCTORA SAN JOSE SA</t>
  </si>
  <si>
    <t>N6247020C0009 AWD</t>
  </si>
  <si>
    <t>N6247020C0009</t>
  </si>
  <si>
    <t>61065</t>
  </si>
  <si>
    <t>R. C. Construction Co., Inc.</t>
  </si>
  <si>
    <t>W912HN17C0008</t>
  </si>
  <si>
    <t>91328</t>
  </si>
  <si>
    <t>Weldin Construction, LLC</t>
  </si>
  <si>
    <t>W912BV17D0017</t>
  </si>
  <si>
    <t>VKAG159026</t>
  </si>
  <si>
    <t>Ocean Construction Services, Inc.</t>
  </si>
  <si>
    <t>W912QR20C0056</t>
  </si>
  <si>
    <t>N00206493</t>
  </si>
  <si>
    <t>DAWSON FEDERAL, INC.</t>
  </si>
  <si>
    <t>N6945018D1320 N6945020F0873</t>
  </si>
  <si>
    <t>N6945018D1320</t>
  </si>
  <si>
    <t>92022</t>
  </si>
  <si>
    <t>Siler Excavating LLC</t>
  </si>
  <si>
    <t>W912HN19C3008</t>
  </si>
  <si>
    <t>BIKF190002</t>
  </si>
  <si>
    <t>Icelandic Prime Contractors</t>
  </si>
  <si>
    <t>N6247020C0010</t>
  </si>
  <si>
    <t>FJRP199040</t>
  </si>
  <si>
    <t>Brantley Construction Services LLC</t>
  </si>
  <si>
    <t>W50S8721C5002</t>
  </si>
  <si>
    <t>PSTE089064</t>
  </si>
  <si>
    <t>CCCS International LLC</t>
  </si>
  <si>
    <t>W912QG21C0004</t>
  </si>
  <si>
    <t>ACJP183018</t>
  </si>
  <si>
    <t>J.I. Garcia Construction, Inc.</t>
  </si>
  <si>
    <t>CRWU173001</t>
  </si>
  <si>
    <t>Iron Mike Construction</t>
  </si>
  <si>
    <t>W9128F20C0048</t>
  </si>
  <si>
    <t>43055</t>
  </si>
  <si>
    <t>JAAAT Technical. Services, LLC</t>
  </si>
  <si>
    <t>W912HN-10-D-0063</t>
  </si>
  <si>
    <t>W912HN10D0063</t>
  </si>
  <si>
    <t>30439</t>
  </si>
  <si>
    <t>Alutiiq Construction Services, LLC</t>
  </si>
  <si>
    <t>W9128A-18-C-0016</t>
  </si>
  <si>
    <t>W9128A18C0016</t>
  </si>
  <si>
    <t>M67865238</t>
  </si>
  <si>
    <t>Teehee Engineering Inc.</t>
  </si>
  <si>
    <t>N6247319C2425</t>
  </si>
  <si>
    <t>DCX1305</t>
  </si>
  <si>
    <t>Lobar Inc</t>
  </si>
  <si>
    <t>W912DR-17-C-0022</t>
  </si>
  <si>
    <t>W912DR17C0022</t>
  </si>
  <si>
    <t>60815</t>
  </si>
  <si>
    <t>Porter-Metcon</t>
  </si>
  <si>
    <t>W912HN-09-C-0022</t>
  </si>
  <si>
    <t>W912HN09C0022</t>
  </si>
  <si>
    <t>N62588308</t>
  </si>
  <si>
    <t>RIZZANI DE ECCHER (USA) INC.</t>
  </si>
  <si>
    <t>N6247019C5009 AWD</t>
  </si>
  <si>
    <t>N6247019C5009</t>
  </si>
  <si>
    <t>Add/Alter Intelligence Production Facility, Road and Utilities Relocation</t>
  </si>
  <si>
    <t>W912QR19B00160005</t>
  </si>
  <si>
    <t>CADJ170002</t>
  </si>
  <si>
    <t>DESC1914</t>
  </si>
  <si>
    <t>UST General Contracting, LLC</t>
  </si>
  <si>
    <t>W9123619C0043 / 56747799</t>
  </si>
  <si>
    <t>W9123619C0043</t>
  </si>
  <si>
    <t>92098</t>
  </si>
  <si>
    <t>G.M. HILL ENGINEERING, INC.</t>
  </si>
  <si>
    <t>W912QR20D0024</t>
  </si>
  <si>
    <t>PDPG120514</t>
  </si>
  <si>
    <t>Lead Builders Inc</t>
  </si>
  <si>
    <t>W912QR18C0031</t>
  </si>
  <si>
    <t>87438</t>
  </si>
  <si>
    <t>Archer Western Federal JV</t>
  </si>
  <si>
    <t>W912QR21C0003</t>
  </si>
  <si>
    <t>CEKT149052</t>
  </si>
  <si>
    <t>LAROSA BUILDING GROUP, LLC</t>
  </si>
  <si>
    <t>W91ZRS18R50010002</t>
  </si>
  <si>
    <t>89215</t>
  </si>
  <si>
    <t>C&amp;C Contractors</t>
  </si>
  <si>
    <t>W912HN20C3002</t>
  </si>
  <si>
    <t>171510</t>
  </si>
  <si>
    <t>Vissering Construction Company</t>
  </si>
  <si>
    <t>W91SMC-19-2-2001</t>
  </si>
  <si>
    <t>W91SMC1922001</t>
  </si>
  <si>
    <t>XQPZ174006</t>
  </si>
  <si>
    <t>JBI Inc</t>
  </si>
  <si>
    <t>W9128F21C0013</t>
  </si>
  <si>
    <t>MAHG063004</t>
  </si>
  <si>
    <t>EMR, Inc.</t>
  </si>
  <si>
    <t>N6945020F0870</t>
  </si>
  <si>
    <t>86518</t>
  </si>
  <si>
    <t>Doyon Management Services, LLC</t>
  </si>
  <si>
    <t>W912DW19C0012</t>
  </si>
  <si>
    <t>91528</t>
  </si>
  <si>
    <t>Ral Investment Corporation dba Silverstrand Construction</t>
  </si>
  <si>
    <t>W912PL19C0017</t>
  </si>
  <si>
    <t>65396</t>
  </si>
  <si>
    <t>Walbridge Aldinger Company</t>
  </si>
  <si>
    <t>W912HN-07-D-0054</t>
  </si>
  <si>
    <t>W912HN07D0054</t>
  </si>
  <si>
    <t>87980</t>
  </si>
  <si>
    <t>W912HN20C3001</t>
  </si>
  <si>
    <t>GHLN083004</t>
  </si>
  <si>
    <t>W9128F16R0011</t>
  </si>
  <si>
    <t>W9128F16D00550001</t>
  </si>
  <si>
    <t>FJRP199080</t>
  </si>
  <si>
    <t>GVA-AVM Joint Venture</t>
  </si>
  <si>
    <t>W9124219C5007</t>
  </si>
  <si>
    <t>76007-10</t>
  </si>
  <si>
    <t>FRG/Zeppelin STREIF Baulogistik GmbH</t>
  </si>
  <si>
    <t>W912GB-10-C-0031, ABG4 P00039</t>
  </si>
  <si>
    <t>33017</t>
  </si>
  <si>
    <t>CCSI/Barlovento, LLC, JV</t>
  </si>
  <si>
    <t>W91278-09-C-0010</t>
  </si>
  <si>
    <t>W9127809C0010</t>
  </si>
  <si>
    <t>25047</t>
  </si>
  <si>
    <t>District Veterans Contracting</t>
  </si>
  <si>
    <t>W912DR-13-C-0021</t>
  </si>
  <si>
    <t>W912DR13C0021</t>
  </si>
  <si>
    <t>80306</t>
  </si>
  <si>
    <t>G-W Management Services Inc.</t>
  </si>
  <si>
    <t>N4008010D0498  DO 0025</t>
  </si>
  <si>
    <t>N4008010D0498</t>
  </si>
  <si>
    <t>89946</t>
  </si>
  <si>
    <t>CCI Utility and Construction Services, LLC</t>
  </si>
  <si>
    <t>W9127820C0008</t>
  </si>
  <si>
    <t>76007-03</t>
  </si>
  <si>
    <t>W912GB-10-C-0031, ABG4 P00043</t>
  </si>
  <si>
    <t>93022</t>
  </si>
  <si>
    <t>TBI</t>
  </si>
  <si>
    <t>W911KB-17-D-0012</t>
  </si>
  <si>
    <t>W911KB17D0012</t>
  </si>
  <si>
    <t>66813</t>
  </si>
  <si>
    <t>Howard W. Pence, Inc</t>
  </si>
  <si>
    <t>W912QR-15-D-0001</t>
  </si>
  <si>
    <t>W912QR15D0001</t>
  </si>
  <si>
    <t>76007-04</t>
  </si>
  <si>
    <t>Hermanns RTE Rohrleitungs- undd Tiefbau Erfurt GmbH</t>
  </si>
  <si>
    <t>W912GB-10-C-0031, ABG4 P00062</t>
  </si>
  <si>
    <t>81316</t>
  </si>
  <si>
    <t>W912PL20C0019</t>
  </si>
  <si>
    <t>080220</t>
  </si>
  <si>
    <t>W912LC-18-2-2001</t>
  </si>
  <si>
    <t>W912LC1822001</t>
  </si>
  <si>
    <t>DPEZ029038</t>
  </si>
  <si>
    <t>Raxor Cosulting</t>
  </si>
  <si>
    <t>W50S8W22C0001</t>
  </si>
  <si>
    <t>MPLS083737R5</t>
  </si>
  <si>
    <t>SB Demo</t>
  </si>
  <si>
    <t>W9126G19C0035</t>
  </si>
  <si>
    <t>RKMF123009</t>
  </si>
  <si>
    <t>GUARDIAN/EC JV LLC</t>
  </si>
  <si>
    <t>W912PL19C0024</t>
  </si>
  <si>
    <t>23051</t>
  </si>
  <si>
    <t>2</t>
  </si>
  <si>
    <t>Xcel Power Feed</t>
  </si>
  <si>
    <t>W912DR-12-F-0081</t>
  </si>
  <si>
    <t>W912DR12F0081</t>
  </si>
  <si>
    <t>89839</t>
  </si>
  <si>
    <t>RQ-AECOM JV</t>
  </si>
  <si>
    <t>N6945018D1317</t>
  </si>
  <si>
    <t>RKMF203001</t>
  </si>
  <si>
    <t>GUARDIAN</t>
  </si>
  <si>
    <t>W912PL20C0035</t>
  </si>
  <si>
    <t>CZQZ103006</t>
  </si>
  <si>
    <t>Walga Ross Group JV</t>
  </si>
  <si>
    <t>W912PP18C0022</t>
  </si>
  <si>
    <t>M00146199</t>
  </si>
  <si>
    <t>WALSH FEDERAL, LLC</t>
  </si>
  <si>
    <t>N4008520C8501 AWD</t>
  </si>
  <si>
    <t>N4008520C8501</t>
  </si>
  <si>
    <t>93021</t>
  </si>
  <si>
    <t>Anderson Burton Construction, Inc.</t>
  </si>
  <si>
    <t>W9128A-16-D-0005</t>
  </si>
  <si>
    <t>W9128A16D0005</t>
  </si>
  <si>
    <t>M670011800</t>
  </si>
  <si>
    <t>ML: CON21 DC/AM</t>
  </si>
  <si>
    <t>N4008521C0017</t>
  </si>
  <si>
    <t>M670011801</t>
  </si>
  <si>
    <t>63027</t>
  </si>
  <si>
    <t>Phil Howry Company</t>
  </si>
  <si>
    <t>W912PP-09-C-0006</t>
  </si>
  <si>
    <t>W912PP09C0006</t>
  </si>
  <si>
    <t>330050</t>
  </si>
  <si>
    <t>Turnstone Corporation</t>
  </si>
  <si>
    <t>W912TF-18-2-2001</t>
  </si>
  <si>
    <t>W912TF1822001</t>
  </si>
  <si>
    <t>ULYB169010</t>
  </si>
  <si>
    <t>Lee Grover</t>
  </si>
  <si>
    <t>W50S7G20C0001</t>
  </si>
  <si>
    <t>79456</t>
  </si>
  <si>
    <t>Lifecycle Construction Services</t>
  </si>
  <si>
    <t>W912HN-13-D-0002</t>
  </si>
  <si>
    <t>W912HN13D0002</t>
  </si>
  <si>
    <t>160193</t>
  </si>
  <si>
    <t>HC Company</t>
  </si>
  <si>
    <t>W912J7-19-2-2002</t>
  </si>
  <si>
    <t>W912J71922002</t>
  </si>
  <si>
    <t>411300</t>
  </si>
  <si>
    <t>Fortis Construction, Inc</t>
  </si>
  <si>
    <t>179997D002</t>
  </si>
  <si>
    <t>Lee Grover Construction</t>
  </si>
  <si>
    <t>W912NS19C6003</t>
  </si>
  <si>
    <t>MPLS3274JB</t>
  </si>
  <si>
    <t>Solis Constructors, Inc.</t>
  </si>
  <si>
    <t>W9126G14D00500002</t>
  </si>
  <si>
    <t>N62995737</t>
  </si>
  <si>
    <t>ENVIRONMENTAL CHEMICAL CORPORATION</t>
  </si>
  <si>
    <t>N3319116D1010 JN01</t>
  </si>
  <si>
    <t>N3319116D1010</t>
  </si>
  <si>
    <t>71725</t>
  </si>
  <si>
    <t>Intec Group, LLC</t>
  </si>
  <si>
    <t>W912QR20C0019</t>
  </si>
  <si>
    <t>86404</t>
  </si>
  <si>
    <t>DESC1603</t>
  </si>
  <si>
    <t>Bietergemeinschaft UVB</t>
  </si>
  <si>
    <t>W912GB-14-C-0005</t>
  </si>
  <si>
    <t>W912GB14C0005</t>
  </si>
  <si>
    <t>DESC18S2</t>
  </si>
  <si>
    <t>Diversified Constr.</t>
  </si>
  <si>
    <t>W912BV19C0022 / 56986550</t>
  </si>
  <si>
    <t>W912BV19C0022</t>
  </si>
  <si>
    <t>87205</t>
  </si>
  <si>
    <t>Allen-Batchelor Construction Co., Inc.</t>
  </si>
  <si>
    <t>W912HN20C3004</t>
  </si>
  <si>
    <t>DESC19S2</t>
  </si>
  <si>
    <t>Dawson Pond</t>
  </si>
  <si>
    <t>PLACE HOLDER</t>
  </si>
  <si>
    <t>PLACE</t>
  </si>
  <si>
    <t>MSET153509</t>
  </si>
  <si>
    <t>KVF 35</t>
  </si>
  <si>
    <t>DIOCB2076</t>
  </si>
  <si>
    <t>DLA Defense Supply Center Richmond</t>
  </si>
  <si>
    <t>DSCR1501</t>
  </si>
  <si>
    <t>SAW Contracting</t>
  </si>
  <si>
    <t>W91236-18-C-0008</t>
  </si>
  <si>
    <t>W9123618C0008</t>
  </si>
  <si>
    <t>LSGA019179</t>
  </si>
  <si>
    <t>ABBA Constrution Inc-Hold</t>
  </si>
  <si>
    <t>W911YN19C0001</t>
  </si>
  <si>
    <t>89227</t>
  </si>
  <si>
    <t>Heritage General Contracting</t>
  </si>
  <si>
    <t>W911KB-17-D-0010</t>
  </si>
  <si>
    <t>W911KB17D0010</t>
  </si>
  <si>
    <t>FMKM179063</t>
  </si>
  <si>
    <t>W912LM21R10010002</t>
  </si>
  <si>
    <t>N61151190</t>
  </si>
  <si>
    <t>N61151190A</t>
  </si>
  <si>
    <t>JOHN C. GRIMBERG CO., INC.</t>
  </si>
  <si>
    <t>N4008017C0030 AWD</t>
  </si>
  <si>
    <t>N4008017C0030</t>
  </si>
  <si>
    <t>53542</t>
  </si>
  <si>
    <t>AU AUTHUM KI, INC</t>
  </si>
  <si>
    <t>W912PL-14-C-0020</t>
  </si>
  <si>
    <t>W912PL14C0020</t>
  </si>
  <si>
    <t>74618</t>
  </si>
  <si>
    <t>Relyant Global LLC</t>
  </si>
  <si>
    <t>W9128F19C0022</t>
  </si>
  <si>
    <t>ZHTV153201</t>
  </si>
  <si>
    <t>Butt Construction</t>
  </si>
  <si>
    <t>W912QR20C0011</t>
  </si>
  <si>
    <t>A73010</t>
  </si>
  <si>
    <t>IAP Worldwide Services, Inc.</t>
  </si>
  <si>
    <t>W912ER-09-C-0035</t>
  </si>
  <si>
    <t>W912ER09C0035</t>
  </si>
  <si>
    <t>64669</t>
  </si>
  <si>
    <t>Sauer, Inc.</t>
  </si>
  <si>
    <t>W912HN-10-C-0063</t>
  </si>
  <si>
    <t>W912HN10C0063</t>
  </si>
  <si>
    <t>CEKT139029</t>
  </si>
  <si>
    <t>W91ZRS18R00020002</t>
  </si>
  <si>
    <t>N00206475</t>
  </si>
  <si>
    <t>B.L. HARBERT INTERNATIONAL, L.L.C.</t>
  </si>
  <si>
    <t>N6945019D0908 N6945020F0891</t>
  </si>
  <si>
    <t>N6945019D0908</t>
  </si>
  <si>
    <t>DESC1708</t>
  </si>
  <si>
    <t>NIPPO Corporation</t>
  </si>
  <si>
    <t>W912HV-17-C-0008</t>
  </si>
  <si>
    <t>W912HV17C0008</t>
  </si>
  <si>
    <t>LKLW099101</t>
  </si>
  <si>
    <t>State of PA per MCCA</t>
  </si>
  <si>
    <t>42190131</t>
  </si>
  <si>
    <t>91311</t>
  </si>
  <si>
    <t>TDX Quality, LLC</t>
  </si>
  <si>
    <t>W912HN19C3010</t>
  </si>
  <si>
    <t>653</t>
  </si>
  <si>
    <t>AMES 1/Conam JV</t>
  </si>
  <si>
    <t>W911KB-17-C-0029</t>
  </si>
  <si>
    <t>W911KB17C0029</t>
  </si>
  <si>
    <t>67567</t>
  </si>
  <si>
    <t>RELYANT GLOBAL LLC</t>
  </si>
  <si>
    <t>W912QR18C0026</t>
  </si>
  <si>
    <t>91397</t>
  </si>
  <si>
    <t>A.R. CHESSON CONSTRUCTION COMPANY</t>
  </si>
  <si>
    <t>W912HN20C3011</t>
  </si>
  <si>
    <t>18054</t>
  </si>
  <si>
    <t>Balfour Beaty Engineering Services</t>
  </si>
  <si>
    <t>MWHL10-3001</t>
  </si>
  <si>
    <t>MWHL103001</t>
  </si>
  <si>
    <t>Mitnijos Turto Valdymas UAB</t>
  </si>
  <si>
    <t>W912GB15D00500002</t>
  </si>
  <si>
    <t>N00620258</t>
  </si>
  <si>
    <t>TOMPCO, INC</t>
  </si>
  <si>
    <t>N4425517D4014 N4425519F4091</t>
  </si>
  <si>
    <t>N4425517D4014</t>
  </si>
  <si>
    <t>N62863605</t>
  </si>
  <si>
    <t>UTE CASTELLANO COBRA MACC</t>
  </si>
  <si>
    <t>N3319119D0801 N3319121F4133</t>
  </si>
  <si>
    <t>N3319119D0801</t>
  </si>
  <si>
    <t>63711</t>
  </si>
  <si>
    <t>Carothers Construction, Inc.</t>
  </si>
  <si>
    <t>W91278-07-D-0026</t>
  </si>
  <si>
    <t>W9127807D0026</t>
  </si>
  <si>
    <t>65397</t>
  </si>
  <si>
    <t>ACC Construction Co.</t>
  </si>
  <si>
    <t>W912HN-07-D-0042</t>
  </si>
  <si>
    <t>W912HN07D0042</t>
  </si>
  <si>
    <t>79438</t>
  </si>
  <si>
    <t>The Clement Group, LLC</t>
  </si>
  <si>
    <t>W91278-11-D-0029</t>
  </si>
  <si>
    <t>W9127811D0029</t>
  </si>
  <si>
    <t>87744</t>
  </si>
  <si>
    <t>M.A. Mortenson Company</t>
  </si>
  <si>
    <t>W912DR-16-D-0017</t>
  </si>
  <si>
    <t>W912DR16D0017</t>
  </si>
  <si>
    <t>LRXQ159097</t>
  </si>
  <si>
    <t>Codaray Construction</t>
  </si>
  <si>
    <t>W9127Q21C0015</t>
  </si>
  <si>
    <t>RQLH059034</t>
  </si>
  <si>
    <t>N6945021C0005</t>
  </si>
  <si>
    <t>M670011525F</t>
  </si>
  <si>
    <t>N4008520C0044 AWD</t>
  </si>
  <si>
    <t>N4008520C0044</t>
  </si>
  <si>
    <t>N63042218</t>
  </si>
  <si>
    <t>N6247315D2403 0003</t>
  </si>
  <si>
    <t>390285</t>
  </si>
  <si>
    <t>USPFO - OH</t>
  </si>
  <si>
    <t>W91364-20-B-0001</t>
  </si>
  <si>
    <t>W9136420B0001</t>
  </si>
  <si>
    <t>USPFO for Ohio</t>
  </si>
  <si>
    <t>W9136420C0002</t>
  </si>
  <si>
    <t>DESC1609</t>
  </si>
  <si>
    <t>SES Energy Services, LLC</t>
  </si>
  <si>
    <t>W9128F19C0032 / 42718510</t>
  </si>
  <si>
    <t>W9128F19C0032</t>
  </si>
  <si>
    <t>18052</t>
  </si>
  <si>
    <t>NPGL</t>
  </si>
  <si>
    <t>MUHJ179000</t>
  </si>
  <si>
    <t>Ocean Construction Services</t>
  </si>
  <si>
    <t>W9123621C2013</t>
  </si>
  <si>
    <t>FTFA043000</t>
  </si>
  <si>
    <t>Speegle</t>
  </si>
  <si>
    <t>W9127816D0031</t>
  </si>
  <si>
    <t>80772</t>
  </si>
  <si>
    <t>HSU Development, Inc</t>
  </si>
  <si>
    <t>W912DR-17-D-0015</t>
  </si>
  <si>
    <t>W912DR17D0015</t>
  </si>
  <si>
    <t>71101-01</t>
  </si>
  <si>
    <t>481315</t>
  </si>
  <si>
    <t>SMR Construction, Inc</t>
  </si>
  <si>
    <t>W912l1-20-2-2002</t>
  </si>
  <si>
    <t>W912l12022002</t>
  </si>
  <si>
    <t>KJAQ159096</t>
  </si>
  <si>
    <t>Ahtna Environmental Inc</t>
  </si>
  <si>
    <t>W50S8Z21C0001</t>
  </si>
  <si>
    <t>65731-01</t>
  </si>
  <si>
    <t>Clark Construction Group, LLC</t>
  </si>
  <si>
    <t>W912DR-09-C-0052</t>
  </si>
  <si>
    <t>W912DR09C0052</t>
  </si>
  <si>
    <t>88752</t>
  </si>
  <si>
    <t>R. ZOPPO CORPORATION</t>
  </si>
  <si>
    <t>W912QR21C0054</t>
  </si>
  <si>
    <t>77538</t>
  </si>
  <si>
    <t>GEC-HHI Joint Venture</t>
  </si>
  <si>
    <t>W9123818C0020</t>
  </si>
  <si>
    <t>PTFL163010</t>
  </si>
  <si>
    <t>TDX Quality</t>
  </si>
  <si>
    <t>W912DS19B007</t>
  </si>
  <si>
    <t>XHZG179037</t>
  </si>
  <si>
    <t>Military Construction Cooperative Agreement</t>
  </si>
  <si>
    <t>W9128F21C0040</t>
  </si>
  <si>
    <t>W912L1922101</t>
  </si>
  <si>
    <t>MCCA:</t>
  </si>
  <si>
    <t>W912L61922101</t>
  </si>
  <si>
    <t>FTFA163003</t>
  </si>
  <si>
    <t>Speegle Constrcution, Inc</t>
  </si>
  <si>
    <t>W9127818C0026</t>
  </si>
  <si>
    <t>280408</t>
  </si>
  <si>
    <t>Chris Albrition Construction</t>
  </si>
  <si>
    <t>NGB22-20-C-0002</t>
  </si>
  <si>
    <t>NGB2220C0002</t>
  </si>
  <si>
    <t>NVZR153711</t>
  </si>
  <si>
    <t>Southeast Cherokee Constr. Inc</t>
  </si>
  <si>
    <t>W9127816D0015</t>
  </si>
  <si>
    <t>TDKA169004</t>
  </si>
  <si>
    <t>Qayaq Gov. Solutions</t>
  </si>
  <si>
    <t>W50S6V21C0001</t>
  </si>
  <si>
    <t>JLQN049119</t>
  </si>
  <si>
    <t>A. WBE-CCI Joint Venture One, LLC</t>
  </si>
  <si>
    <t>W91SMC19C6001</t>
  </si>
  <si>
    <t>ASVF183100C</t>
  </si>
  <si>
    <t>American International Contractors, Inc, (Pkg 2, Aprons)</t>
  </si>
  <si>
    <t>60272</t>
  </si>
  <si>
    <t>GSC Construction, Inc.</t>
  </si>
  <si>
    <t>W912HN-10-D-0049</t>
  </si>
  <si>
    <t>W912HN10D0049</t>
  </si>
  <si>
    <t>75157</t>
  </si>
  <si>
    <t>NASCO</t>
  </si>
  <si>
    <t>W9126G20C0005</t>
  </si>
  <si>
    <t>DESC1909</t>
  </si>
  <si>
    <t>Rockford</t>
  </si>
  <si>
    <t>W9123619C0044 / 56765125</t>
  </si>
  <si>
    <t>W9123619C0044</t>
  </si>
  <si>
    <t>DESC19I1</t>
  </si>
  <si>
    <t>Diversified Construction of Oklahoma</t>
  </si>
  <si>
    <t>W9126G19C0026 / 56924533</t>
  </si>
  <si>
    <t>W9126G19C0026</t>
  </si>
  <si>
    <t>MHMV083126A</t>
  </si>
  <si>
    <t>Encanto Facillity Services 2</t>
  </si>
  <si>
    <t>W912PP19D0037</t>
  </si>
  <si>
    <t>57442</t>
  </si>
  <si>
    <t>Brantley Construction Services, LLC</t>
  </si>
  <si>
    <t>W912HN-17-C-0006</t>
  </si>
  <si>
    <t>W912HN17C0006</t>
  </si>
  <si>
    <t>76518</t>
  </si>
  <si>
    <t>Bristol Environmental Remediation Servic</t>
  </si>
  <si>
    <t>W912DY-12-D-0053</t>
  </si>
  <si>
    <t>W912DY12D0053</t>
  </si>
  <si>
    <t>69573</t>
  </si>
  <si>
    <t>R.C. Construction Co., Inc.</t>
  </si>
  <si>
    <t>W912HN-10-D-0058</t>
  </si>
  <si>
    <t>W912HN10D0058</t>
  </si>
  <si>
    <t>WEAS079054</t>
  </si>
  <si>
    <t>Wescott Construction</t>
  </si>
  <si>
    <t>W912KZ1922101</t>
  </si>
  <si>
    <t>190130</t>
  </si>
  <si>
    <t>Rochon Corp of Iowa</t>
  </si>
  <si>
    <t>C85148014</t>
  </si>
  <si>
    <t>DESC1463</t>
  </si>
  <si>
    <t>Structural Asspcoates Omc.</t>
  </si>
  <si>
    <t>W9128F-15-C-0032</t>
  </si>
  <si>
    <t>W9128F15C0032</t>
  </si>
  <si>
    <t>N62813036</t>
  </si>
  <si>
    <t>BETHEL-WEBCOR JV-1</t>
  </si>
  <si>
    <t>N6247814D4001 KB01</t>
  </si>
  <si>
    <t>N6247814D4001</t>
  </si>
  <si>
    <t>KNMD624007</t>
  </si>
  <si>
    <t>N6247820D4003</t>
  </si>
  <si>
    <t>350200</t>
  </si>
  <si>
    <t>Jaynes Corporation</t>
  </si>
  <si>
    <t>W912J3-16-2-2001</t>
  </si>
  <si>
    <t>W912J31622001</t>
  </si>
  <si>
    <t>M67004972</t>
  </si>
  <si>
    <t>N6945016D1112 WE01</t>
  </si>
  <si>
    <t>DESC1501</t>
  </si>
  <si>
    <t>Eastern Construction &amp; Electric</t>
  </si>
  <si>
    <t>W912DS-14-C-0030</t>
  </si>
  <si>
    <t>W912DS14C0030</t>
  </si>
  <si>
    <t>75660</t>
  </si>
  <si>
    <t>Zodiac-Poettker Joint Venture II, LLC</t>
  </si>
  <si>
    <t>W912DQ19C4000</t>
  </si>
  <si>
    <t>N41557635</t>
  </si>
  <si>
    <t>N4019217C1305 AWD</t>
  </si>
  <si>
    <t>N4019217C1305</t>
  </si>
  <si>
    <t>DESC1706</t>
  </si>
  <si>
    <t>Cape Environemental</t>
  </si>
  <si>
    <t>N63450-17-C-1305</t>
  </si>
  <si>
    <t>N6345017C1305</t>
  </si>
  <si>
    <t>M67400606</t>
  </si>
  <si>
    <t>NAVY STANDARD DOCUMENT</t>
  </si>
  <si>
    <t>N4008516C5505 AWD</t>
  </si>
  <si>
    <t>N4008516C5505</t>
  </si>
  <si>
    <t>81899</t>
  </si>
  <si>
    <t>A4 Construction Co.</t>
  </si>
  <si>
    <t>W9128F19C0016</t>
  </si>
  <si>
    <t>15DISA02</t>
  </si>
  <si>
    <t>Cockram Construction Australia Pty Ltd. 675 Victoria Street, Abbotsford Victoria 3067, Austrialia</t>
  </si>
  <si>
    <t>N6274218C1306</t>
  </si>
  <si>
    <t>67039</t>
  </si>
  <si>
    <t>W912QR19C0017</t>
  </si>
  <si>
    <t>M62613603</t>
  </si>
  <si>
    <t>N40084USACE02 AWD</t>
  </si>
  <si>
    <t>N40084USACE02</t>
  </si>
  <si>
    <t>76093</t>
  </si>
  <si>
    <t>ARS Aleut Construction</t>
  </si>
  <si>
    <t>W9123819C0015</t>
  </si>
  <si>
    <t>67402</t>
  </si>
  <si>
    <t>SGS, LLC</t>
  </si>
  <si>
    <t>W9126G-20-C-0009</t>
  </si>
  <si>
    <t>W9126G20C0009</t>
  </si>
  <si>
    <t>M006815001</t>
  </si>
  <si>
    <t>N61056512</t>
  </si>
  <si>
    <t>N40084USACE01 AWD</t>
  </si>
  <si>
    <t>N40084USACE01</t>
  </si>
  <si>
    <t>47942</t>
  </si>
  <si>
    <t>Medvolt, LLC</t>
  </si>
  <si>
    <t>W9128F-16-C-0033</t>
  </si>
  <si>
    <t>W9128F16C0033</t>
  </si>
  <si>
    <t>N00213731</t>
  </si>
  <si>
    <t>BURNS &amp; MCDONNELL ENGINEERINGCOMPANY, INC.</t>
  </si>
  <si>
    <t>N6945016D0100 N6945019F0105</t>
  </si>
  <si>
    <t>N6945016D0100</t>
  </si>
  <si>
    <t>SGBP1047602</t>
  </si>
  <si>
    <t>Sapper Construction - PARKING LOT, USSTRATCOM</t>
  </si>
  <si>
    <t>W9128F19C0023</t>
  </si>
  <si>
    <t>TUMR189003</t>
  </si>
  <si>
    <t>QB GROUP LLC</t>
  </si>
  <si>
    <t>N6945021C0031</t>
  </si>
  <si>
    <t>AM00115</t>
  </si>
  <si>
    <t>Construction SAN Jose SA</t>
  </si>
  <si>
    <t>N6247016C6003</t>
  </si>
  <si>
    <t>53712A</t>
  </si>
  <si>
    <t>Rush-PEAK Three, JV</t>
  </si>
  <si>
    <t>W91278-09-C-0003</t>
  </si>
  <si>
    <t>W9127809C0003</t>
  </si>
  <si>
    <t>87645</t>
  </si>
  <si>
    <t>John C. Grimberg Co, Inc.</t>
  </si>
  <si>
    <t>W912DR19C0057</t>
  </si>
  <si>
    <t>FTQW1053834</t>
  </si>
  <si>
    <t>F-35 Aircraft Maintenance Unit Admin</t>
  </si>
  <si>
    <t>W911KB19R0008</t>
  </si>
  <si>
    <t>411508</t>
  </si>
  <si>
    <t>Fowler General Construction, Inc.</t>
  </si>
  <si>
    <t>219995C001</t>
  </si>
  <si>
    <t>310140</t>
  </si>
  <si>
    <t>Perry Reid Construction</t>
  </si>
  <si>
    <t>W91243-18-2-2001</t>
  </si>
  <si>
    <t>W912431822001</t>
  </si>
  <si>
    <t>61874</t>
  </si>
  <si>
    <t>Windamir Development, Inc</t>
  </si>
  <si>
    <t>W912HN-10-D-0059</t>
  </si>
  <si>
    <t>W912HN10D0059</t>
  </si>
  <si>
    <t>M673991232</t>
  </si>
  <si>
    <t>PROCAL ELECTRIC INC</t>
  </si>
  <si>
    <t>N6247316D1861 N6247317F4699</t>
  </si>
  <si>
    <t>N6247316D1861</t>
  </si>
  <si>
    <t>73018</t>
  </si>
  <si>
    <t>W912PP-12-C-0025</t>
  </si>
  <si>
    <t>W912PP12C0025</t>
  </si>
  <si>
    <t>FGWB009002</t>
  </si>
  <si>
    <t>DRACE CONSTRUCTION COMPANY</t>
  </si>
  <si>
    <t>W912QR17C0038</t>
  </si>
  <si>
    <t>N61054011</t>
  </si>
  <si>
    <t>N6274214MP00028</t>
  </si>
  <si>
    <t>M00243312</t>
  </si>
  <si>
    <t>BRISTOL DESIGN BUILD SERVICES, LLC</t>
  </si>
  <si>
    <t>N6247317D4627 N6247320F4683</t>
  </si>
  <si>
    <t>N6247317D4627</t>
  </si>
  <si>
    <t>63035</t>
  </si>
  <si>
    <t>A4 Construction Company, Inc.</t>
  </si>
  <si>
    <t>W912PP-11-C-0002</t>
  </si>
  <si>
    <t>W912PP11C0002</t>
  </si>
  <si>
    <t>71503</t>
  </si>
  <si>
    <t>Surety Company</t>
  </si>
  <si>
    <t>N6945012C0754</t>
  </si>
  <si>
    <t>DESC1710</t>
  </si>
  <si>
    <t>RELIABLE CONTRACTING GROUP, LLC</t>
  </si>
  <si>
    <t>W912HN-16-C-0017 / 43104748</t>
  </si>
  <si>
    <t>W912HN16C0017</t>
  </si>
  <si>
    <t>66443</t>
  </si>
  <si>
    <t>SFL+A Architects, PA</t>
  </si>
  <si>
    <t>82254</t>
  </si>
  <si>
    <t>ACC Construction Company, Inc.</t>
  </si>
  <si>
    <t>W912PM19C0043</t>
  </si>
  <si>
    <t>80001</t>
  </si>
  <si>
    <t>Cherokee Nation</t>
  </si>
  <si>
    <t>HQ0034-13-C-0133</t>
  </si>
  <si>
    <t>HQ003413C0133</t>
  </si>
  <si>
    <t>66444</t>
  </si>
  <si>
    <t>Pacific Tech Sauer JV V</t>
  </si>
  <si>
    <t>W912HN-11-C-0009</t>
  </si>
  <si>
    <t>W912HN11C0009</t>
  </si>
  <si>
    <t>87637</t>
  </si>
  <si>
    <t>Sauer Incorporated</t>
  </si>
  <si>
    <t>W912DR-20-C-0014</t>
  </si>
  <si>
    <t>W912DR20C0014</t>
  </si>
  <si>
    <t>74732</t>
  </si>
  <si>
    <t>Straub Construction Inc.</t>
  </si>
  <si>
    <t>W912QR18C0005</t>
  </si>
  <si>
    <t>76373</t>
  </si>
  <si>
    <t>69251</t>
  </si>
  <si>
    <t>Sauer</t>
  </si>
  <si>
    <t>W912PM19C0016</t>
  </si>
  <si>
    <t>400602</t>
  </si>
  <si>
    <t>Flintco, LLC</t>
  </si>
  <si>
    <t>W912L6-19-2-2014</t>
  </si>
  <si>
    <t>W912L61922014</t>
  </si>
  <si>
    <t>DESC2104A</t>
  </si>
  <si>
    <t>WHH Nisqually-Garco JV 2</t>
  </si>
  <si>
    <t>W912DW21C0021</t>
  </si>
  <si>
    <t>ASVF183100B</t>
  </si>
  <si>
    <t>CTGB169002</t>
  </si>
  <si>
    <t>NISOU LGC JV, LLC</t>
  </si>
  <si>
    <t>W912QR19C0026</t>
  </si>
  <si>
    <t>DESC1404</t>
  </si>
  <si>
    <t>Gilbane Federal</t>
  </si>
  <si>
    <t>N39430-15-D-1634 JM01</t>
  </si>
  <si>
    <t>N3943015D1634</t>
  </si>
  <si>
    <t>81564</t>
  </si>
  <si>
    <t>Range &amp; Civil Const</t>
  </si>
  <si>
    <t>W912QR21C0046</t>
  </si>
  <si>
    <t>59990</t>
  </si>
  <si>
    <t>American International Contractors, Inc.</t>
  </si>
  <si>
    <t>W912ER-09-C-0055</t>
  </si>
  <si>
    <t>W912ER09C0055</t>
  </si>
  <si>
    <t>NVZR123709</t>
  </si>
  <si>
    <t>W91278-11-D-0028</t>
  </si>
  <si>
    <t>W9127811D0028</t>
  </si>
  <si>
    <t>AJXF223744</t>
  </si>
  <si>
    <t>Kinsley Construction, Inc.</t>
  </si>
  <si>
    <t>W912QR20C0049</t>
  </si>
  <si>
    <t>N68436438</t>
  </si>
  <si>
    <t>VET INDUSTRIAL INC</t>
  </si>
  <si>
    <t>N4425517D4007 N4425518F4134</t>
  </si>
  <si>
    <t>N4425517D4007</t>
  </si>
  <si>
    <t>76934</t>
  </si>
  <si>
    <t>Gilbane Federal JV</t>
  </si>
  <si>
    <t>W912HN-19-C-3002</t>
  </si>
  <si>
    <t>W912HN19C3002</t>
  </si>
  <si>
    <t>N66691911</t>
  </si>
  <si>
    <t>AKTOR S.A. - TSONTOS S.A. J/V</t>
  </si>
  <si>
    <t>N6247019C5006 AWD</t>
  </si>
  <si>
    <t>N6247019C5006</t>
  </si>
  <si>
    <t>ZNRE204308</t>
  </si>
  <si>
    <t>Improve MFH PAIP 8A</t>
  </si>
  <si>
    <t>W912HV17D001520F004</t>
  </si>
  <si>
    <t>LJYC133003</t>
  </si>
  <si>
    <t>Aytekin Serol Insaat Taan</t>
  </si>
  <si>
    <t>W912GB18C0013</t>
  </si>
  <si>
    <t>DESC2104B</t>
  </si>
  <si>
    <t>W912DW21C0022</t>
  </si>
  <si>
    <t>86021</t>
  </si>
  <si>
    <t>Russell Construction Co</t>
  </si>
  <si>
    <t>W912PM20C0018</t>
  </si>
  <si>
    <t>77163</t>
  </si>
  <si>
    <t>Trans4Fed, LLC</t>
  </si>
  <si>
    <t>W912QR19C0045</t>
  </si>
  <si>
    <t>PAF180300</t>
  </si>
  <si>
    <t>ICON SI (Aust) Pty Ltd</t>
  </si>
  <si>
    <t>N6274220C1303</t>
  </si>
  <si>
    <t>PBXP929798</t>
  </si>
  <si>
    <t>CANCO, LLC</t>
  </si>
  <si>
    <t>W50S8R20C0003</t>
  </si>
  <si>
    <t>YTPM059004</t>
  </si>
  <si>
    <t>P &amp; S Construction, Inc.</t>
  </si>
  <si>
    <t>W912QR19C0020</t>
  </si>
  <si>
    <t>AGGN173001</t>
  </si>
  <si>
    <t>W912BV17C0010</t>
  </si>
  <si>
    <t>ASVF183100D</t>
  </si>
  <si>
    <t>The Morganti Group, Inc / Danbury, CT (Pkg 3, Dorm)</t>
  </si>
  <si>
    <t>89057</t>
  </si>
  <si>
    <t>W912PM20C0014</t>
  </si>
  <si>
    <t>72481-02</t>
  </si>
  <si>
    <t>Janco</t>
  </si>
  <si>
    <t>W9126G-09-D-0096-0002</t>
  </si>
  <si>
    <t>W9126G09D00960002</t>
  </si>
  <si>
    <t>N60508253</t>
  </si>
  <si>
    <t>WEBCO L.L.C.</t>
  </si>
  <si>
    <t>N6945019D1085 N6945021F0280</t>
  </si>
  <si>
    <t>N6945019D1085</t>
  </si>
  <si>
    <t>QJKL100004</t>
  </si>
  <si>
    <t>L.S.Black Construction, LLC</t>
  </si>
  <si>
    <t>W912QR21C0043</t>
  </si>
  <si>
    <t>XGFG189001</t>
  </si>
  <si>
    <t>J. H. FINDORFF &amp; SON, INC.</t>
  </si>
  <si>
    <t>W50S9F21C0001</t>
  </si>
  <si>
    <t>77140</t>
  </si>
  <si>
    <t>W912DQ-19-F-4003</t>
  </si>
  <si>
    <t>W912DQ19F4003</t>
  </si>
  <si>
    <t>60821</t>
  </si>
  <si>
    <t>Tyler Construction Group, Inc.</t>
  </si>
  <si>
    <t>W912HN-10-D-0060</t>
  </si>
  <si>
    <t>W912HN10D0060</t>
  </si>
  <si>
    <t>FTEV153003</t>
  </si>
  <si>
    <t>Leebcor Services, LLC</t>
  </si>
  <si>
    <t>W91278-16-D-0033</t>
  </si>
  <si>
    <t>W9127816D0033</t>
  </si>
  <si>
    <t>AFSOC103010</t>
  </si>
  <si>
    <t>W912HV21C0002</t>
  </si>
  <si>
    <t>68526</t>
  </si>
  <si>
    <t>W91278-10-D-0058</t>
  </si>
  <si>
    <t>W9127810D0058</t>
  </si>
  <si>
    <t>UHHZ163000</t>
  </si>
  <si>
    <t>Hensel Phelps, Orlando, FL</t>
  </si>
  <si>
    <t>W912HN20F4009</t>
  </si>
  <si>
    <t>N62588307</t>
  </si>
  <si>
    <t>LRCT190001</t>
  </si>
  <si>
    <t>Eiffage Infraestructura SA</t>
  </si>
  <si>
    <t>W912GB21D0019</t>
  </si>
  <si>
    <t>43010</t>
  </si>
  <si>
    <t>Big D Construction Corp</t>
  </si>
  <si>
    <t>W912PP-09-C-0034</t>
  </si>
  <si>
    <t>W912PP09C0034</t>
  </si>
  <si>
    <t>M00264635</t>
  </si>
  <si>
    <t>G-W MANAGEMENT SERVICES, LLC</t>
  </si>
  <si>
    <t>N4008017C0014 AWD</t>
  </si>
  <si>
    <t>N4008017C0014</t>
  </si>
  <si>
    <t>M67695009</t>
  </si>
  <si>
    <t>THE CLEMENT GROUP LLC</t>
  </si>
  <si>
    <t>N6945019D0918 N6945020F0894</t>
  </si>
  <si>
    <t>N6945019D0918</t>
  </si>
  <si>
    <t>410818</t>
  </si>
  <si>
    <t>Apollo INC.</t>
  </si>
  <si>
    <t>410818D002</t>
  </si>
  <si>
    <t>N60201421</t>
  </si>
  <si>
    <t>N6945016D1111 N6945018F0723</t>
  </si>
  <si>
    <t>AM00110</t>
  </si>
  <si>
    <t>27</t>
  </si>
  <si>
    <t>W91278-12-D-0037/57076763</t>
  </si>
  <si>
    <t>AJXF093000</t>
  </si>
  <si>
    <t>EDIFICE, LLC</t>
  </si>
  <si>
    <t>N4008017D0009</t>
  </si>
  <si>
    <t>270203</t>
  </si>
  <si>
    <t>Donlar Construction Company</t>
  </si>
  <si>
    <t>187596</t>
  </si>
  <si>
    <t>470030</t>
  </si>
  <si>
    <t>USPFO - TN</t>
  </si>
  <si>
    <t>W912L7-19-2-2001</t>
  </si>
  <si>
    <t>W912L71922001</t>
  </si>
  <si>
    <t>N42237643</t>
  </si>
  <si>
    <t>WINDAMIR DEVELOPMENT INC</t>
  </si>
  <si>
    <t>N6945019D0922 N6945019F0864</t>
  </si>
  <si>
    <t>N6945019D0922</t>
  </si>
  <si>
    <t>N60495111</t>
  </si>
  <si>
    <t>BRISTOL GENERAL CONTRACTORS, LLC</t>
  </si>
  <si>
    <t>N6247315D2404 N6247317F4334</t>
  </si>
  <si>
    <t>N6247315D2404</t>
  </si>
  <si>
    <t>DDPM414396</t>
  </si>
  <si>
    <t>Conti Federal Services, Inc.</t>
  </si>
  <si>
    <t>N6945021C0038</t>
  </si>
  <si>
    <t>RVKQ079104</t>
  </si>
  <si>
    <t>W912QR19C0021</t>
  </si>
  <si>
    <t>N3379A505</t>
  </si>
  <si>
    <t>ECC MEZZ LLC</t>
  </si>
  <si>
    <t>N6247019D5002 N6247019F9001</t>
  </si>
  <si>
    <t>N6247019D5002</t>
  </si>
  <si>
    <t>N83447077</t>
  </si>
  <si>
    <t>N6945018D1318 N6945018F0894</t>
  </si>
  <si>
    <t>M67865222</t>
  </si>
  <si>
    <t>Granite Construction, Inc</t>
  </si>
  <si>
    <t>N62473-19-C-5826</t>
  </si>
  <si>
    <t>N6247319C5826</t>
  </si>
  <si>
    <t>77987</t>
  </si>
  <si>
    <t>JJ Brun JV LLC</t>
  </si>
  <si>
    <t>W9128F-18-0281</t>
  </si>
  <si>
    <t>W9128F180281</t>
  </si>
  <si>
    <t>88542</t>
  </si>
  <si>
    <t>EIFFAGE INFRAESTRUCTURAS SA</t>
  </si>
  <si>
    <t>W912GB19D0039</t>
  </si>
  <si>
    <t>531201</t>
  </si>
  <si>
    <t>2018-586 G (1-1)</t>
  </si>
  <si>
    <t>N60191815</t>
  </si>
  <si>
    <t>WALBRIDGE ALDINGER COMPANY, INC.</t>
  </si>
  <si>
    <t>N4008510D5331 0006</t>
  </si>
  <si>
    <t>N4008510D5331</t>
  </si>
  <si>
    <t>M670011483</t>
  </si>
  <si>
    <t>N4008520D0035 N4008520F6732</t>
  </si>
  <si>
    <t>N4008520D0035</t>
  </si>
  <si>
    <t>CTGB989003</t>
  </si>
  <si>
    <t>Messer Construction Co.</t>
  </si>
  <si>
    <t>W912QR20C0039</t>
  </si>
  <si>
    <t>85958</t>
  </si>
  <si>
    <t>Windamir Development, Inc.</t>
  </si>
  <si>
    <t>W912PM19C0020</t>
  </si>
  <si>
    <t>MSET153505</t>
  </si>
  <si>
    <t>N00206500</t>
  </si>
  <si>
    <t>N6945017C1613 AWD</t>
  </si>
  <si>
    <t>N6945017C1613</t>
  </si>
  <si>
    <t>550148</t>
  </si>
  <si>
    <t>Miron Construction</t>
  </si>
  <si>
    <t>W912J2-20-2-2001</t>
  </si>
  <si>
    <t>W912J22022001</t>
  </si>
  <si>
    <t>N00246947</t>
  </si>
  <si>
    <t>N6247314D0068 0009</t>
  </si>
  <si>
    <t>17781</t>
  </si>
  <si>
    <t>Northern Tiaga Venture, LLC Inc. (NTVI)</t>
  </si>
  <si>
    <t>W912DR-10-C-0079</t>
  </si>
  <si>
    <t>W912DR10C0079</t>
  </si>
  <si>
    <t>66227</t>
  </si>
  <si>
    <t>Caddell Construction CO., INC</t>
  </si>
  <si>
    <t>W912HN-07-D-0056</t>
  </si>
  <si>
    <t>W912HN07D0056</t>
  </si>
  <si>
    <t>M67861650</t>
  </si>
  <si>
    <t>USACE</t>
  </si>
  <si>
    <t>88963</t>
  </si>
  <si>
    <t>26542</t>
  </si>
  <si>
    <t>Heery International, Inc.</t>
  </si>
  <si>
    <t>W912HN-09-C-0050</t>
  </si>
  <si>
    <t>W912HN09C0050</t>
  </si>
  <si>
    <t>CZQZ083021</t>
  </si>
  <si>
    <t>SHEFFIELD KORTE JOINT VENTURE</t>
  </si>
  <si>
    <t>W912PP-14-D-0025</t>
  </si>
  <si>
    <t>W912PP14D0025</t>
  </si>
  <si>
    <t>81897</t>
  </si>
  <si>
    <t>BUTT CONSTRUCTION COMPANY, INC</t>
  </si>
  <si>
    <t>W912QR-17-C-0002</t>
  </si>
  <si>
    <t>W912QR17C0002</t>
  </si>
  <si>
    <t>290186</t>
  </si>
  <si>
    <t>Pro-Prost Joint Venture</t>
  </si>
  <si>
    <t>T1809-01</t>
  </si>
  <si>
    <t>T180901</t>
  </si>
  <si>
    <t>491201</t>
  </si>
  <si>
    <t>Hogan &amp; Associated Construction Inc.</t>
  </si>
  <si>
    <t>2271555</t>
  </si>
  <si>
    <t>010908</t>
  </si>
  <si>
    <t>Nearen Construction Company</t>
  </si>
  <si>
    <t>AC-20-C-0014-S</t>
  </si>
  <si>
    <t>AC20C0014S</t>
  </si>
  <si>
    <t>180202</t>
  </si>
  <si>
    <t>MDI-SAB-21-C-0012</t>
  </si>
  <si>
    <t>MDISAB21C0012</t>
  </si>
  <si>
    <t>The Green-Simmons Company, Inc</t>
  </si>
  <si>
    <t>W9127816D0016</t>
  </si>
  <si>
    <t>21120</t>
  </si>
  <si>
    <t>Clark/McDean</t>
  </si>
  <si>
    <t>W912DR-10-C-0033</t>
  </si>
  <si>
    <t>W912DR10C0033</t>
  </si>
  <si>
    <t>LRCT210002</t>
  </si>
  <si>
    <t>Sociedad Espanola De Montajes Industrial (SEMI)</t>
  </si>
  <si>
    <t>W912GB21F0202</t>
  </si>
  <si>
    <t>N62688610</t>
  </si>
  <si>
    <t>N62688610A</t>
  </si>
  <si>
    <t>RQ-BLACKWATER JV</t>
  </si>
  <si>
    <t>N4008517C0307 AWD</t>
  </si>
  <si>
    <t>N4008517C0307</t>
  </si>
  <si>
    <t>KJAQ119006</t>
  </si>
  <si>
    <t>AWBE-Cornerstone JV Cnstr</t>
  </si>
  <si>
    <t>W50S8Z20C0001</t>
  </si>
  <si>
    <t>63850</t>
  </si>
  <si>
    <t>4K Global-ACC JV LLC</t>
  </si>
  <si>
    <t>W912PM18C0015</t>
  </si>
  <si>
    <t>GJLK1053425</t>
  </si>
  <si>
    <t>Garco Construction INC</t>
  </si>
  <si>
    <t>W912DW20C0015</t>
  </si>
  <si>
    <t>AGGN213001</t>
  </si>
  <si>
    <t>SGS, LLC; Yukon OK</t>
  </si>
  <si>
    <t>W912BV19C0011</t>
  </si>
  <si>
    <t>86479</t>
  </si>
  <si>
    <t>W912HN18C3003</t>
  </si>
  <si>
    <t>60743</t>
  </si>
  <si>
    <t>IronBridge Construction</t>
  </si>
  <si>
    <t>W912HN-09-C-0046</t>
  </si>
  <si>
    <t>W912HN09C0046</t>
  </si>
  <si>
    <t>79447</t>
  </si>
  <si>
    <t>W9128F19C0018</t>
  </si>
  <si>
    <t>XLWU193005</t>
  </si>
  <si>
    <t>Green Simmons Company INC</t>
  </si>
  <si>
    <t>W9127819F0486</t>
  </si>
  <si>
    <t>SXHT013001</t>
  </si>
  <si>
    <t>LEEBC O R SER VIC ES, LLC</t>
  </si>
  <si>
    <t>N60514343</t>
  </si>
  <si>
    <t>ISLANDS MECHANICAL CONTRACTOR</t>
  </si>
  <si>
    <t>N6945018D1313 N6945019F1007</t>
  </si>
  <si>
    <t>N6945018D1313</t>
  </si>
  <si>
    <t>WWYK093003</t>
  </si>
  <si>
    <t>Walsh Federal JV (Chicago/IL)</t>
  </si>
  <si>
    <t>W912BV17C0005</t>
  </si>
  <si>
    <t>LRCT210001</t>
  </si>
  <si>
    <t>Tepe Bozdemir Joint Venture</t>
  </si>
  <si>
    <t>W912GB21C0022</t>
  </si>
  <si>
    <t>M00681574</t>
  </si>
  <si>
    <t>N6247317D4635 N6247319F5115</t>
  </si>
  <si>
    <t>PNQS103165</t>
  </si>
  <si>
    <t>Bear Brothers, INC</t>
  </si>
  <si>
    <t>W9127819C0037</t>
  </si>
  <si>
    <t>300031</t>
  </si>
  <si>
    <t>Swank Enterprises - Valier</t>
  </si>
  <si>
    <t>W9124V-16-2-2001</t>
  </si>
  <si>
    <t>W9124V1622001</t>
  </si>
  <si>
    <t>65678</t>
  </si>
  <si>
    <t>J&amp;S Construction Co., Inc.</t>
  </si>
  <si>
    <t>W912QR-09-C-0023</t>
  </si>
  <si>
    <t>W912QR09C0023</t>
  </si>
  <si>
    <t>M67399222</t>
  </si>
  <si>
    <t>AT&amp;T GOVERNMENT SOLUTIONS, INC</t>
  </si>
  <si>
    <t>N6247316C0601 AWD</t>
  </si>
  <si>
    <t>N6247316C0601</t>
  </si>
  <si>
    <t>N00620253</t>
  </si>
  <si>
    <t>N4425517D4032 XN4425519F4123</t>
  </si>
  <si>
    <t>N4425517D4032</t>
  </si>
  <si>
    <t>DESC19S4</t>
  </si>
  <si>
    <t>SGJV, LLC</t>
  </si>
  <si>
    <t>W9127820C0027 &amp;#x2f; 68228349</t>
  </si>
  <si>
    <t>W9127820C0027</t>
  </si>
  <si>
    <t>ULDF123001</t>
  </si>
  <si>
    <t>FOUR TRIBES ENTERPRISES, LLC</t>
  </si>
  <si>
    <t>W912DS20C0005</t>
  </si>
  <si>
    <t>63052</t>
  </si>
  <si>
    <t>KL House Construction Co.</t>
  </si>
  <si>
    <t>W912PP-12-C-0002</t>
  </si>
  <si>
    <t>W912PP12C0002</t>
  </si>
  <si>
    <t>634</t>
  </si>
  <si>
    <t>Alutiiq General Contractor, LLC</t>
  </si>
  <si>
    <t>W911KB-14-C-0011</t>
  </si>
  <si>
    <t>W911KB14C0011</t>
  </si>
  <si>
    <t>657</t>
  </si>
  <si>
    <t>White Mountain Construction Company LLC</t>
  </si>
  <si>
    <t>W911KB-18-R-0006</t>
  </si>
  <si>
    <t>W911KB18R0006</t>
  </si>
  <si>
    <t>PNQS072140</t>
  </si>
  <si>
    <t>Southeast Cherokee</t>
  </si>
  <si>
    <t>W9127819C0017</t>
  </si>
  <si>
    <t>91996</t>
  </si>
  <si>
    <t>James Construction Group</t>
  </si>
  <si>
    <t>W9126G20C0038</t>
  </si>
  <si>
    <t>64484</t>
  </si>
  <si>
    <t>Sauer Incoporated</t>
  </si>
  <si>
    <t>W912HN-11-C-0010</t>
  </si>
  <si>
    <t>W912HN11C0010</t>
  </si>
  <si>
    <t>74877</t>
  </si>
  <si>
    <t>Walsh Federal LLC</t>
  </si>
  <si>
    <t>W9123821C0011</t>
  </si>
  <si>
    <t>N63042392</t>
  </si>
  <si>
    <t>POWER PRO PLUS INC.</t>
  </si>
  <si>
    <t>N6247319D2428 N6247319F4769</t>
  </si>
  <si>
    <t>N6247319D2428</t>
  </si>
  <si>
    <t>KKGA169022</t>
  </si>
  <si>
    <t>Gast Construction</t>
  </si>
  <si>
    <t>W901UZ21C0001</t>
  </si>
  <si>
    <t>Speegle Construction, Inc.</t>
  </si>
  <si>
    <t>W912PP-12-C-0003</t>
  </si>
  <si>
    <t>W912PP12C0003</t>
  </si>
  <si>
    <t>80001A</t>
  </si>
  <si>
    <t>Virginia Electric and Power Company</t>
  </si>
  <si>
    <t>HQ0034-13-F-0027</t>
  </si>
  <si>
    <t>HQ003413F0027</t>
  </si>
  <si>
    <t>659</t>
  </si>
  <si>
    <t>CP04-RED POINT CONSTRUCTION, LLC</t>
  </si>
  <si>
    <t>W911KB20C0002</t>
  </si>
  <si>
    <t>W911KB-20-C-0002</t>
  </si>
  <si>
    <t>ALUA113023</t>
  </si>
  <si>
    <t>MVL USA, Inc. / Houston / TX</t>
  </si>
  <si>
    <t>W912ER19C0016</t>
  </si>
  <si>
    <t>31067</t>
  </si>
  <si>
    <t>Hensel-Phelps</t>
  </si>
  <si>
    <t>W912DR-15-D-0032 DO 0003</t>
  </si>
  <si>
    <t>W912DR15D0032</t>
  </si>
  <si>
    <t>85794</t>
  </si>
  <si>
    <t>Odyssey International</t>
  </si>
  <si>
    <t>W912HN19C3000</t>
  </si>
  <si>
    <t>M00264724</t>
  </si>
  <si>
    <t>N4008019D0015 N4008019F4870</t>
  </si>
  <si>
    <t>N4008019D0015</t>
  </si>
  <si>
    <t>M670011524F</t>
  </si>
  <si>
    <t>BIKF180001</t>
  </si>
  <si>
    <t>Iceland Prime Contractor, LTD</t>
  </si>
  <si>
    <t>N6247018R4005</t>
  </si>
  <si>
    <t>N00213678</t>
  </si>
  <si>
    <t>N6945013D1762 0002</t>
  </si>
  <si>
    <t>N6945013D1762</t>
  </si>
  <si>
    <t>91742</t>
  </si>
  <si>
    <t>Nakasato Contracting, LLC</t>
  </si>
  <si>
    <t>W9128A19C0006</t>
  </si>
  <si>
    <t>N42237642</t>
  </si>
  <si>
    <t>LEEBCOR SERVICES LLC</t>
  </si>
  <si>
    <t>N6945016D1113 N6945018F0731</t>
  </si>
  <si>
    <t>N6945016D1113</t>
  </si>
  <si>
    <t>64156</t>
  </si>
  <si>
    <t>BIKF190003</t>
  </si>
  <si>
    <t>N60201424</t>
  </si>
  <si>
    <t>ARTEC GROUP (THE) INC</t>
  </si>
  <si>
    <t>N6945016D1110 0001</t>
  </si>
  <si>
    <t>N6945016D1110</t>
  </si>
  <si>
    <t>M00681334</t>
  </si>
  <si>
    <t>I E PACIFIC INC</t>
  </si>
  <si>
    <t>N6247317D4628 N6247319F5136</t>
  </si>
  <si>
    <t>N6247317D4628</t>
  </si>
  <si>
    <t>73021</t>
  </si>
  <si>
    <t>K. L. HOUSE CONSTRUCTION COMPANY</t>
  </si>
  <si>
    <t>W912PP-12-C-0033</t>
  </si>
  <si>
    <t>W912PP12C0033</t>
  </si>
  <si>
    <t>Structural Associates, Inc</t>
  </si>
  <si>
    <t>W9127821C0012 &amp;#x2f; 34813933</t>
  </si>
  <si>
    <t>W9127821C0012</t>
  </si>
  <si>
    <t>14022</t>
  </si>
  <si>
    <t>Mirait T-Acty JV</t>
  </si>
  <si>
    <t>W912-HV-17-D-0014</t>
  </si>
  <si>
    <t>W912HV17D0014</t>
  </si>
  <si>
    <t>N00245110</t>
  </si>
  <si>
    <t>N6247318D5855 N6247319F5055</t>
  </si>
  <si>
    <t>N6247318D5855</t>
  </si>
  <si>
    <t>36977</t>
  </si>
  <si>
    <t>Walsh Group Ventures</t>
  </si>
  <si>
    <t>W912QR-15-C-0021</t>
  </si>
  <si>
    <t>W912QR15C0021</t>
  </si>
  <si>
    <t>90722</t>
  </si>
  <si>
    <t>Intercontinental Construction Contracting, INC.</t>
  </si>
  <si>
    <t>W912DS19C0018</t>
  </si>
  <si>
    <t>511503</t>
  </si>
  <si>
    <t>S. B. Ballard Construction Company</t>
  </si>
  <si>
    <t>PC123-18312-000</t>
  </si>
  <si>
    <t>PC12318312000</t>
  </si>
  <si>
    <t>460115</t>
  </si>
  <si>
    <t>RCS Construction, Inc.</t>
  </si>
  <si>
    <t>W912MM-17-2-2001</t>
  </si>
  <si>
    <t>W912MM1722001</t>
  </si>
  <si>
    <t>210054</t>
  </si>
  <si>
    <t>Monarch Construction</t>
  </si>
  <si>
    <t>785 22000000107</t>
  </si>
  <si>
    <t>340132</t>
  </si>
  <si>
    <t>DMD Contracting</t>
  </si>
  <si>
    <t>W912KN-19-2-2001</t>
  </si>
  <si>
    <t>W912KN1922001</t>
  </si>
  <si>
    <t>60833</t>
  </si>
  <si>
    <t>W91278-07-D-0036</t>
  </si>
  <si>
    <t>W9127807D0036</t>
  </si>
  <si>
    <t>69446</t>
  </si>
  <si>
    <t>Federal Contracting Inc. dba Bryan Construction</t>
  </si>
  <si>
    <t>W9128F-14-C-0030</t>
  </si>
  <si>
    <t>W9128F14C0030</t>
  </si>
  <si>
    <t>80011</t>
  </si>
  <si>
    <t>Cherokee Nations Environmental Solutions</t>
  </si>
  <si>
    <t>HQ0034-19-C-0043</t>
  </si>
  <si>
    <t>HQ003419C0043</t>
  </si>
  <si>
    <t>The Morganti Group, Inc. (Pkg 1, LSA), Danbury, CT</t>
  </si>
  <si>
    <t>W912ER18C0029</t>
  </si>
  <si>
    <t>65392</t>
  </si>
  <si>
    <t>TJC Engineering Inc</t>
  </si>
  <si>
    <t>W912QR-08-C-0012</t>
  </si>
  <si>
    <t>W912QR08C0012</t>
  </si>
  <si>
    <t>94606</t>
  </si>
  <si>
    <t>BFBC, LLC</t>
  </si>
  <si>
    <t>W912PL20C0002</t>
  </si>
  <si>
    <t>85711</t>
  </si>
  <si>
    <t>BRYAN 77 CONSTRUCTION JV</t>
  </si>
  <si>
    <t>W912GB17C0019</t>
  </si>
  <si>
    <t>TMKH003003</t>
  </si>
  <si>
    <t>Leebcor Services, LLC.</t>
  </si>
  <si>
    <t>W912PM18C0013</t>
  </si>
  <si>
    <t>FTQW1054329</t>
  </si>
  <si>
    <t>F-35 A Conventional Munitions Maintenance facility</t>
  </si>
  <si>
    <t>W911KB19C0030</t>
  </si>
  <si>
    <t>23994</t>
  </si>
  <si>
    <t>JAAAT</t>
  </si>
  <si>
    <t>M670011520F</t>
  </si>
  <si>
    <t>65395</t>
  </si>
  <si>
    <t>W912HN-10-D-0057</t>
  </si>
  <si>
    <t>W912HN10D0057</t>
  </si>
  <si>
    <t>69287</t>
  </si>
  <si>
    <t>W91278-11-D-0067</t>
  </si>
  <si>
    <t>W9127811D0067</t>
  </si>
  <si>
    <t>ASHE143008</t>
  </si>
  <si>
    <t>CMC</t>
  </si>
  <si>
    <t>N6247018C4004</t>
  </si>
  <si>
    <t>9</t>
  </si>
  <si>
    <t>W91278-12-D-0037/54560300</t>
  </si>
  <si>
    <t>94638</t>
  </si>
  <si>
    <t>RQ Construction</t>
  </si>
  <si>
    <t>69758</t>
  </si>
  <si>
    <t>JAAAT Technical Services, LLC</t>
  </si>
  <si>
    <t>N60495393</t>
  </si>
  <si>
    <t>WALTERS, K. G. CONSTRUCTION CO., IN</t>
  </si>
  <si>
    <t>N6247318C2205 AWD</t>
  </si>
  <si>
    <t>N6247318C2205</t>
  </si>
  <si>
    <t>DESC1353</t>
  </si>
  <si>
    <t>Middle Eastern Builders</t>
  </si>
  <si>
    <t>W912HN-12C-0016</t>
  </si>
  <si>
    <t>W912HN12C0016</t>
  </si>
  <si>
    <t>371301</t>
  </si>
  <si>
    <t>Daniels and Daniels Construction Company INC.</t>
  </si>
  <si>
    <t>W91242-17-C-0005</t>
  </si>
  <si>
    <t>W9124217C0005</t>
  </si>
  <si>
    <t>411510</t>
  </si>
  <si>
    <t>219995C003</t>
  </si>
  <si>
    <t>89906</t>
  </si>
  <si>
    <t>Soltek Pacific Construction Co.</t>
  </si>
  <si>
    <t>N61065202</t>
  </si>
  <si>
    <t>VANDER WERFF, PETER CONSTRUCTION</t>
  </si>
  <si>
    <t>N6247314D0039 0011</t>
  </si>
  <si>
    <t>N6247314D0039</t>
  </si>
  <si>
    <t>81412</t>
  </si>
  <si>
    <t>FRG/Rech Baugesellschaft mbH (P00024) / Waldhof-Weismann UG (P00034)  / VSV Abbruch GmbH (P00045) / Bundesanstalt fur Immobilienaufgaben - Bundesforst (P00063) / F+R Industriedemontage und Abbruch GmbH (P00067)</t>
  </si>
  <si>
    <t>W912GB-10-C-0031, ABG4: P00024, P00034, P00045, P00063, P00067</t>
  </si>
  <si>
    <t>FTEV073010</t>
  </si>
  <si>
    <t>Delta Mechanical Contractors, LLC</t>
  </si>
  <si>
    <t>W91278-16-C-0021</t>
  </si>
  <si>
    <t>W9127816C0021</t>
  </si>
  <si>
    <t>18053</t>
  </si>
  <si>
    <t>IUS</t>
  </si>
  <si>
    <t>NUEX093016</t>
  </si>
  <si>
    <t>Okland Construction, Co. Inc.</t>
  </si>
  <si>
    <t>W912PL18C0013</t>
  </si>
  <si>
    <t>72754</t>
  </si>
  <si>
    <t>Skanska USA Building Inc.</t>
  </si>
  <si>
    <t>W9126G-12-C-0051</t>
  </si>
  <si>
    <t>W9126G12C0051</t>
  </si>
  <si>
    <t>N63042366</t>
  </si>
  <si>
    <t>79443</t>
  </si>
  <si>
    <t>ACC</t>
  </si>
  <si>
    <t>W912PM19C0007</t>
  </si>
  <si>
    <t>220304</t>
  </si>
  <si>
    <t>Mapp Construction</t>
  </si>
  <si>
    <t>LA21-C-116</t>
  </si>
  <si>
    <t>LA21C116</t>
  </si>
  <si>
    <t>65394</t>
  </si>
  <si>
    <t>CZQZ133003</t>
  </si>
  <si>
    <t>Federal Contracting, Inc.</t>
  </si>
  <si>
    <t>W912PP19C0001</t>
  </si>
  <si>
    <t>XLWU193006</t>
  </si>
  <si>
    <t>Southeast Cherokee Const INC</t>
  </si>
  <si>
    <t>W9127810518</t>
  </si>
  <si>
    <t>76366</t>
  </si>
  <si>
    <t>B.L. Harbert International, LLC</t>
  </si>
  <si>
    <t>W91278-11-D-0068</t>
  </si>
  <si>
    <t>W9127811D0068</t>
  </si>
  <si>
    <t>92232</t>
  </si>
  <si>
    <t>Grunley Construction Company, Inc.</t>
  </si>
  <si>
    <t>W912DR-21-C-0009</t>
  </si>
  <si>
    <t>W912DR21C0009</t>
  </si>
  <si>
    <t>65699</t>
  </si>
  <si>
    <t>MSET153506</t>
  </si>
  <si>
    <t>LXEZ123484</t>
  </si>
  <si>
    <t>NISHIMATSU CONSTRUCTION CO., LTD.</t>
  </si>
  <si>
    <t>W912HV-16-D-0009</t>
  </si>
  <si>
    <t>W912HV16D0009</t>
  </si>
  <si>
    <t>61772</t>
  </si>
  <si>
    <t>69458</t>
  </si>
  <si>
    <t>Alutiiq Manufacturing Contractors, LLC</t>
  </si>
  <si>
    <t>W912HN-10-D-0055</t>
  </si>
  <si>
    <t>W912HN10D0055</t>
  </si>
  <si>
    <t>DDPM414415</t>
  </si>
  <si>
    <t>81903</t>
  </si>
  <si>
    <t>KYUDENKO CORPORATION</t>
  </si>
  <si>
    <t>W912HV19C0004</t>
  </si>
  <si>
    <t>80774</t>
  </si>
  <si>
    <t>W912PM19C0042</t>
  </si>
  <si>
    <t>DLA Defense National Stockpile Center</t>
  </si>
  <si>
    <t>DESC1507</t>
  </si>
  <si>
    <t>Structural Associates Inc</t>
  </si>
  <si>
    <t>N40080-16-C-0161</t>
  </si>
  <si>
    <t>N4008016C0161</t>
  </si>
  <si>
    <t>N68436401</t>
  </si>
  <si>
    <t>N4425517C8002 AWD</t>
  </si>
  <si>
    <t>N4425517C8002</t>
  </si>
  <si>
    <t>M670011507F</t>
  </si>
  <si>
    <t>88731</t>
  </si>
  <si>
    <t>Caribe General Constructors</t>
  </si>
  <si>
    <t>W912QR19C0018</t>
  </si>
  <si>
    <t>DESC1502 B</t>
  </si>
  <si>
    <t>230135</t>
  </si>
  <si>
    <t>Devoe Construction</t>
  </si>
  <si>
    <t>230135-D</t>
  </si>
  <si>
    <t>230135D</t>
  </si>
  <si>
    <t>N41557296</t>
  </si>
  <si>
    <t>CORE TECH-HDCC-KAJIMA LLC</t>
  </si>
  <si>
    <t>N6274219D1330 N6274221F9928</t>
  </si>
  <si>
    <t>N6274219D1330</t>
  </si>
  <si>
    <t>M00318884</t>
  </si>
  <si>
    <t>ALLIED PACIFIC BUILDERS INC</t>
  </si>
  <si>
    <t>N6274214C1300 AWD</t>
  </si>
  <si>
    <t>N6274214C1300</t>
  </si>
  <si>
    <t>M68479777</t>
  </si>
  <si>
    <t>N4008517D5038 N4008520F4527</t>
  </si>
  <si>
    <t>M00146246F</t>
  </si>
  <si>
    <t>N4008520C0055 AWD</t>
  </si>
  <si>
    <t>N4008520C0055</t>
  </si>
  <si>
    <t>M670011300F</t>
  </si>
  <si>
    <t>N62813216</t>
  </si>
  <si>
    <t>RORE, INC.</t>
  </si>
  <si>
    <t>N6247818D4024 N6274220F4001</t>
  </si>
  <si>
    <t>N6247818D4024</t>
  </si>
  <si>
    <t>Silver Mountain Construction LLC</t>
  </si>
  <si>
    <t>W911KB17C0021</t>
  </si>
  <si>
    <t>74813</t>
  </si>
  <si>
    <t>ACC Construction Co., Inc.</t>
  </si>
  <si>
    <t>W912PM18C0014</t>
  </si>
  <si>
    <t>N41557295</t>
  </si>
  <si>
    <t>NAN INC. DBAOCEAN HOUSE BUILDERS</t>
  </si>
  <si>
    <t>N6274219C1301 AWD</t>
  </si>
  <si>
    <t>N6274219C1301</t>
  </si>
  <si>
    <t>040037</t>
  </si>
  <si>
    <t>Lloyd Construction Company</t>
  </si>
  <si>
    <t>CTR054747</t>
  </si>
  <si>
    <t>N62863811</t>
  </si>
  <si>
    <t>ACCIONA CMS JV, LLC</t>
  </si>
  <si>
    <t>N6247021D0011 N6247021F9009</t>
  </si>
  <si>
    <t>N6247021D0011</t>
  </si>
  <si>
    <t>77831</t>
  </si>
  <si>
    <t>N50092152</t>
  </si>
  <si>
    <t>N4008519C9061 AWD</t>
  </si>
  <si>
    <t>N4008519C9061</t>
  </si>
  <si>
    <t>71224</t>
  </si>
  <si>
    <t>Engineering Design Technologies, Inc.</t>
  </si>
  <si>
    <t>W912HN-11-D-0002</t>
  </si>
  <si>
    <t>W912HN11D0002</t>
  </si>
  <si>
    <t>66315</t>
  </si>
  <si>
    <t>Sauer Inc</t>
  </si>
  <si>
    <t>W912HN-10-C-0054</t>
  </si>
  <si>
    <t>W912HN10C0054</t>
  </si>
  <si>
    <t>71408</t>
  </si>
  <si>
    <t>Manhattan Hunt JV</t>
  </si>
  <si>
    <t>N4008013C0151</t>
  </si>
  <si>
    <t>M00318887</t>
  </si>
  <si>
    <t>KIEWIT INFRASTRUCTURE WEST CO.</t>
  </si>
  <si>
    <t>N6274219C1321 AWD</t>
  </si>
  <si>
    <t>N6274219C1321</t>
  </si>
  <si>
    <t>72808</t>
  </si>
  <si>
    <t>T.B. Penick &amp; Sons, Inc.</t>
  </si>
  <si>
    <t>N62473 10 D 5412   DO 0007</t>
  </si>
  <si>
    <t>N62473</t>
  </si>
  <si>
    <t>M626132001</t>
  </si>
  <si>
    <t>SANKYO REINETSU CO., LTD.</t>
  </si>
  <si>
    <t>N4008420D0073 N4008421F4127</t>
  </si>
  <si>
    <t>N4008420D0073</t>
  </si>
  <si>
    <t>81802</t>
  </si>
  <si>
    <t>LS Black Constructors</t>
  </si>
  <si>
    <t>W912QR20C0052</t>
  </si>
  <si>
    <t>77074</t>
  </si>
  <si>
    <t>RBC Constuction</t>
  </si>
  <si>
    <t>W912QR19C0046</t>
  </si>
  <si>
    <t>94639</t>
  </si>
  <si>
    <t>61388</t>
  </si>
  <si>
    <t>ETERNA SA</t>
  </si>
  <si>
    <t>W9127819C0019</t>
  </si>
  <si>
    <t>N32446285</t>
  </si>
  <si>
    <t>L.S. BLACK CONSTRUCTORS-LOEFFELCONSTRUCTION</t>
  </si>
  <si>
    <t>N4008517C5056 AWD</t>
  </si>
  <si>
    <t>N4008517C5056</t>
  </si>
  <si>
    <t>N60495440</t>
  </si>
  <si>
    <t>STRAUB CONSTRUCTION, INC.</t>
  </si>
  <si>
    <t>N6247316D1887 N6247318F4874</t>
  </si>
  <si>
    <t>N6247316D1887</t>
  </si>
  <si>
    <t>73375</t>
  </si>
  <si>
    <t>HHI Corporation</t>
  </si>
  <si>
    <t>W9128F18C0037</t>
  </si>
  <si>
    <t>CP02-Brice Civil Constructors</t>
  </si>
  <si>
    <t>W911KB18C0028</t>
  </si>
  <si>
    <t>W911KB-18-C-0028</t>
  </si>
  <si>
    <t>N61065243</t>
  </si>
  <si>
    <t>N6247318D5862 N6247321F5105</t>
  </si>
  <si>
    <t>N6247318D5862</t>
  </si>
  <si>
    <t>240149</t>
  </si>
  <si>
    <t>Towson Mechanical Inc.</t>
  </si>
  <si>
    <t>M-900-160-0004</t>
  </si>
  <si>
    <t>M9001600004</t>
  </si>
  <si>
    <t>530041</t>
  </si>
  <si>
    <t>W912DW-18-C-0015</t>
  </si>
  <si>
    <t>W912DW18C0015</t>
  </si>
  <si>
    <t>200151</t>
  </si>
  <si>
    <t>Straub Construction Co., Inc.</t>
  </si>
  <si>
    <t>W912JC-18-2-20001</t>
  </si>
  <si>
    <t>W912JC18220001</t>
  </si>
  <si>
    <t>Callahan/Watterson Joint Ventu</t>
  </si>
  <si>
    <t>W911KB18C0018</t>
  </si>
  <si>
    <t>76371</t>
  </si>
  <si>
    <t>M670011199F</t>
  </si>
  <si>
    <t>N61065160</t>
  </si>
  <si>
    <t>N6247318D5853 N6247319F4183</t>
  </si>
  <si>
    <t>N6247318D5853</t>
  </si>
  <si>
    <t>N62863712</t>
  </si>
  <si>
    <t>COBRA INSTALCIONES Y SERVICIOS SA</t>
  </si>
  <si>
    <t>N6247016C6001 AWD</t>
  </si>
  <si>
    <t>N6247016C6001</t>
  </si>
  <si>
    <t>DXEB053005</t>
  </si>
  <si>
    <t>Bethel-Unit JV</t>
  </si>
  <si>
    <t>W911KB18C0006</t>
  </si>
  <si>
    <t>77186</t>
  </si>
  <si>
    <t>ACC Construction Co, Inc.</t>
  </si>
  <si>
    <t>W912QR17C0021</t>
  </si>
  <si>
    <t>ANZY163001</t>
  </si>
  <si>
    <t>Southeast Cherokee Construction, Inc</t>
  </si>
  <si>
    <t>W91278-16-D-0015</t>
  </si>
  <si>
    <t>63049</t>
  </si>
  <si>
    <t>W912PP-11-C-0029</t>
  </si>
  <si>
    <t>W912PP11C0029</t>
  </si>
  <si>
    <t>M00681970</t>
  </si>
  <si>
    <t>N6247310D5411 0012</t>
  </si>
  <si>
    <t>N6247310D5411</t>
  </si>
  <si>
    <t>N360423271</t>
  </si>
  <si>
    <t>N6247319D2430 N6247321F4370</t>
  </si>
  <si>
    <t>DESC1714</t>
  </si>
  <si>
    <t>Creative Times Inc</t>
  </si>
  <si>
    <t>W9123819C0010</t>
  </si>
  <si>
    <t>CZQZ083013</t>
  </si>
  <si>
    <t>Okland Geneva Joint Venture</t>
  </si>
  <si>
    <t>W912PP-14-C-0014</t>
  </si>
  <si>
    <t>W912PP14C0014</t>
  </si>
  <si>
    <t>N69232777</t>
  </si>
  <si>
    <t>N6247318D5853 N6247319F5130</t>
  </si>
  <si>
    <t>86823</t>
  </si>
  <si>
    <t>Harkins Builders</t>
  </si>
  <si>
    <t>W912QR20C0012</t>
  </si>
  <si>
    <t>BIKF190001</t>
  </si>
  <si>
    <t>FTQW180109</t>
  </si>
  <si>
    <t>GHEMM Company, Inc</t>
  </si>
  <si>
    <t>W911KB19C0013</t>
  </si>
  <si>
    <t>NZAS173001</t>
  </si>
  <si>
    <t>MMDF</t>
  </si>
  <si>
    <t>W912DW19C0008</t>
  </si>
  <si>
    <t>NZAS043002</t>
  </si>
  <si>
    <t>Construct MMDF</t>
  </si>
  <si>
    <t>W912DW19C008</t>
  </si>
  <si>
    <t>N68436431</t>
  </si>
  <si>
    <t>NOVA GROUP INC</t>
  </si>
  <si>
    <t>N4425516C7002 AWD</t>
  </si>
  <si>
    <t>N4425516C7002</t>
  </si>
  <si>
    <t>440064</t>
  </si>
  <si>
    <t>Marion Construction Co Inc</t>
  </si>
  <si>
    <t>W912LD-15-2-2001</t>
  </si>
  <si>
    <t>W912LD1522001</t>
  </si>
  <si>
    <t>420502</t>
  </si>
  <si>
    <t>USPFO - PA</t>
  </si>
  <si>
    <t>W912DR-17-D-0014</t>
  </si>
  <si>
    <t>W912DR17D0014</t>
  </si>
  <si>
    <t>N00204723</t>
  </si>
  <si>
    <t>N6945017D0507 N6945017F1003</t>
  </si>
  <si>
    <t>N6945017D0507</t>
  </si>
  <si>
    <t>M67001726</t>
  </si>
  <si>
    <t>N4008510D5331 0005</t>
  </si>
  <si>
    <t>XDQU109057</t>
  </si>
  <si>
    <t>Ashford Leebcor Enterprises IV LLC</t>
  </si>
  <si>
    <t>W50S7020C0002</t>
  </si>
  <si>
    <t>90202</t>
  </si>
  <si>
    <t>WHH Nisqually-Garco JVW</t>
  </si>
  <si>
    <t>W912QR20C0035</t>
  </si>
  <si>
    <t>KNMD189008</t>
  </si>
  <si>
    <t>Pacific Federal Contractors, LLC</t>
  </si>
  <si>
    <t>W912J620C0001</t>
  </si>
  <si>
    <t>77102</t>
  </si>
  <si>
    <t>Creative Times Dayschool, Inc</t>
  </si>
  <si>
    <t>W912PL-18-C-0036</t>
  </si>
  <si>
    <t>W912PL18C0036</t>
  </si>
  <si>
    <t>DESC1608</t>
  </si>
  <si>
    <t>MEB</t>
  </si>
  <si>
    <t>N69450-19-c-1304</t>
  </si>
  <si>
    <t>N6945019c1304</t>
  </si>
  <si>
    <t>78712</t>
  </si>
  <si>
    <t>W912GB-12-C-0012</t>
  </si>
  <si>
    <t>W912GB12C0012</t>
  </si>
  <si>
    <t>SXHT203000</t>
  </si>
  <si>
    <t>Patriot Construction</t>
  </si>
  <si>
    <t>W912QR20C0050</t>
  </si>
  <si>
    <t>88790</t>
  </si>
  <si>
    <t>W912DR-20-C-0015</t>
  </si>
  <si>
    <t>W912DR20C0015</t>
  </si>
  <si>
    <t>DESC1701</t>
  </si>
  <si>
    <t>Ergotem S.A.</t>
  </si>
  <si>
    <t>N62470-17-C-5003</t>
  </si>
  <si>
    <t>N6247017C5003</t>
  </si>
  <si>
    <t>w</t>
  </si>
  <si>
    <t>75718</t>
  </si>
  <si>
    <t>Tocci Building Corporation</t>
  </si>
  <si>
    <t>W912WJ19C0011</t>
  </si>
  <si>
    <t>DESC1607</t>
  </si>
  <si>
    <t>W.F. Magann Corporation</t>
  </si>
  <si>
    <t>W91236-16-C-0025</t>
  </si>
  <si>
    <t>W9123616C0025</t>
  </si>
  <si>
    <t>W91236-16-R-0008-0005</t>
  </si>
  <si>
    <t>W9123616R00080005</t>
  </si>
  <si>
    <t>80690</t>
  </si>
  <si>
    <t>W912QR19C0051</t>
  </si>
  <si>
    <t>92594</t>
  </si>
  <si>
    <t>W912PM20C0016</t>
  </si>
  <si>
    <t>N41557230</t>
  </si>
  <si>
    <t>N6274216C1317 AWD</t>
  </si>
  <si>
    <t>N6274216C1317</t>
  </si>
  <si>
    <t>FJRP159073</t>
  </si>
  <si>
    <t>Bodell Construction Company</t>
  </si>
  <si>
    <t>W9124219C5001</t>
  </si>
  <si>
    <t>62380</t>
  </si>
  <si>
    <t>W912GB-16-C-0007</t>
  </si>
  <si>
    <t>W912GB16C0007</t>
  </si>
  <si>
    <t>DESC1702</t>
  </si>
  <si>
    <t>MEB General Contractors, Inc.</t>
  </si>
  <si>
    <t>W91299-17-C-0011</t>
  </si>
  <si>
    <t>W9129917C0011</t>
  </si>
  <si>
    <t>N62604855</t>
  </si>
  <si>
    <t>N6945017D0507 N6945019F0710</t>
  </si>
  <si>
    <t>79453</t>
  </si>
  <si>
    <t>W912PM19C0011</t>
  </si>
  <si>
    <t>55199</t>
  </si>
  <si>
    <t>WHH Nisqually-Garco JV</t>
  </si>
  <si>
    <t>W912DW20C0001</t>
  </si>
  <si>
    <t>86882</t>
  </si>
  <si>
    <t>Cox Construction Co.</t>
  </si>
  <si>
    <t>W912QR18C0003</t>
  </si>
  <si>
    <t>250065</t>
  </si>
  <si>
    <t>Nauset Construction Corp.</t>
  </si>
  <si>
    <t>W912SV-13-R-0001</t>
  </si>
  <si>
    <t>W912SV13R0001</t>
  </si>
  <si>
    <t>DESC1407</t>
  </si>
  <si>
    <t>Nova Group Inc. Underground Construction</t>
  </si>
  <si>
    <t>W912PP-15-C-003</t>
  </si>
  <si>
    <t>W912PP15C003</t>
  </si>
  <si>
    <t>35161</t>
  </si>
  <si>
    <t>Grunley Construction</t>
  </si>
  <si>
    <t>W912DR-21-C-0016</t>
  </si>
  <si>
    <t>W912DR21C0016</t>
  </si>
  <si>
    <t>M00264542</t>
  </si>
  <si>
    <t>ARCHER WESTERN FEDERAL JV</t>
  </si>
  <si>
    <t>N4008019C0023 AWD</t>
  </si>
  <si>
    <t>N4008019C0023</t>
  </si>
  <si>
    <t>55112</t>
  </si>
  <si>
    <t>W912HN19C3003</t>
  </si>
  <si>
    <t>DESC1709</t>
  </si>
  <si>
    <t>Tfs-Aptim JV</t>
  </si>
  <si>
    <t>N40192-18-C-1300</t>
  </si>
  <si>
    <t>N4019218C1300</t>
  </si>
  <si>
    <t>RKMF063004</t>
  </si>
  <si>
    <t>Record Steel and Construction, Inc., dba RSCI</t>
  </si>
  <si>
    <t>W912PL19C0023</t>
  </si>
  <si>
    <t>80007</t>
  </si>
  <si>
    <t>HQ0034-18-C-0042</t>
  </si>
  <si>
    <t>HQ003418C0042</t>
  </si>
  <si>
    <t>87933</t>
  </si>
  <si>
    <t>Structural Associates, Inc.</t>
  </si>
  <si>
    <t>W912DS20C0025</t>
  </si>
  <si>
    <t>M00146222</t>
  </si>
  <si>
    <t>N4008519C9021</t>
  </si>
  <si>
    <t>RQLH189009</t>
  </si>
  <si>
    <t>N62863621</t>
  </si>
  <si>
    <t>CONSTRUCCIONES FELIPE CASTELLANOCOBRA INSTALACIONES Y SERVICIOS</t>
  </si>
  <si>
    <t>N6247017C5006 AWD</t>
  </si>
  <si>
    <t>N6247017C5006</t>
  </si>
  <si>
    <t>14042</t>
  </si>
  <si>
    <t>Whiting Turner Contracting Co</t>
  </si>
  <si>
    <t>N4008519C9266</t>
  </si>
  <si>
    <t>89902</t>
  </si>
  <si>
    <t>Korte Construction Company</t>
  </si>
  <si>
    <t>N6945019D0910</t>
  </si>
  <si>
    <t>XGFG189004</t>
  </si>
  <si>
    <t>CONTI FEDERAL SERVICES, INC</t>
  </si>
  <si>
    <t>W9128F21C0039</t>
  </si>
  <si>
    <t>76007-15</t>
  </si>
  <si>
    <t>DIRECT/  BB Government Services</t>
  </si>
  <si>
    <t>W912GB-16-C-0038</t>
  </si>
  <si>
    <t>W912GB16C0038</t>
  </si>
  <si>
    <t>92518</t>
  </si>
  <si>
    <t>Bates Engineers/Contractors, Inc</t>
  </si>
  <si>
    <t>W9127816D0018</t>
  </si>
  <si>
    <t>69447</t>
  </si>
  <si>
    <t>United Builders Group-Sundt, A Joint Venture</t>
  </si>
  <si>
    <t>W912QR-14-C-0016</t>
  </si>
  <si>
    <t>W912QR14C0016</t>
  </si>
  <si>
    <t>DECS1913</t>
  </si>
  <si>
    <t>Nova Group, Inc.</t>
  </si>
  <si>
    <t>W9128F20C0039 / 59008927</t>
  </si>
  <si>
    <t>W9128F20C0039</t>
  </si>
  <si>
    <t>MSET153503</t>
  </si>
  <si>
    <t>83011</t>
  </si>
  <si>
    <t>W912PP-12-C-0023</t>
  </si>
  <si>
    <t>W912PP12C0023</t>
  </si>
  <si>
    <t>MSET153513</t>
  </si>
  <si>
    <t>DESC1905</t>
  </si>
  <si>
    <t>W912DW19C0017 / 56848368</t>
  </si>
  <si>
    <t>W912DW19C0017</t>
  </si>
  <si>
    <t>62856</t>
  </si>
  <si>
    <t>Walsh Motor City JV</t>
  </si>
  <si>
    <t>W912QR20C0027</t>
  </si>
  <si>
    <t>72419</t>
  </si>
  <si>
    <t>Seohee Construction Co. Ltd.</t>
  </si>
  <si>
    <t>W912UM-13-C-0025</t>
  </si>
  <si>
    <t>W912UM13C0025</t>
  </si>
  <si>
    <t>32122</t>
  </si>
  <si>
    <t>Argo</t>
  </si>
  <si>
    <t>WH12DR-14-D-0019</t>
  </si>
  <si>
    <t>WH12DR14D0019</t>
  </si>
  <si>
    <t>FSPM053503C</t>
  </si>
  <si>
    <t>I.E. Pacific, INC</t>
  </si>
  <si>
    <t>W912PL8C0024</t>
  </si>
  <si>
    <t>M00146990</t>
  </si>
  <si>
    <t>N4008521C0035 AWD</t>
  </si>
  <si>
    <t>N4008521C0035</t>
  </si>
  <si>
    <t>76365</t>
  </si>
  <si>
    <t>B. L. Harbert International, LLC</t>
  </si>
  <si>
    <t>W912QR-16-C-0002</t>
  </si>
  <si>
    <t>W912QR16C0002</t>
  </si>
  <si>
    <t>74989</t>
  </si>
  <si>
    <t>Carothers</t>
  </si>
  <si>
    <t>W9126G19C0020</t>
  </si>
  <si>
    <t>14041</t>
  </si>
  <si>
    <t>N6247016D6006</t>
  </si>
  <si>
    <t>M670011529F</t>
  </si>
  <si>
    <t>N61065241</t>
  </si>
  <si>
    <t>N6247318D5862 N6247319F4995</t>
  </si>
  <si>
    <t>M00264588</t>
  </si>
  <si>
    <t>N4008018C0034 AWD</t>
  </si>
  <si>
    <t>N4008018C0034</t>
  </si>
  <si>
    <t>69493</t>
  </si>
  <si>
    <t>Polote Corporation</t>
  </si>
  <si>
    <t>W912HN-10-D-0061</t>
  </si>
  <si>
    <t>W912HN10D0061</t>
  </si>
  <si>
    <t>DESC1605</t>
  </si>
  <si>
    <t>STRUCTURAL ASSOCIATES</t>
  </si>
  <si>
    <t>W912BU16R00370006</t>
  </si>
  <si>
    <t>MSET153501</t>
  </si>
  <si>
    <t>M67004977</t>
  </si>
  <si>
    <t>N4008519C9126</t>
  </si>
  <si>
    <t>N32443256</t>
  </si>
  <si>
    <t>W.M. JORDAN COMPANY INC.</t>
  </si>
  <si>
    <t>N4008519D9089 N4008522F4169</t>
  </si>
  <si>
    <t>N4008519D9089</t>
  </si>
  <si>
    <t>QSEU083023</t>
  </si>
  <si>
    <t>McKnight Construction</t>
  </si>
  <si>
    <t>W912HN20C3007</t>
  </si>
  <si>
    <t>GJKZ040009</t>
  </si>
  <si>
    <t>GARCO Construction</t>
  </si>
  <si>
    <t>W912DW19C0002</t>
  </si>
  <si>
    <t>M62204930</t>
  </si>
  <si>
    <t>N6247318D5850 N6247318F4497</t>
  </si>
  <si>
    <t>N6247318D5850</t>
  </si>
  <si>
    <t>N62995407</t>
  </si>
  <si>
    <t>ICM SPA</t>
  </si>
  <si>
    <t>N6247017C5005 AWD</t>
  </si>
  <si>
    <t>N6247017C5005</t>
  </si>
  <si>
    <t>77986</t>
  </si>
  <si>
    <t>W912GB-13-C-0005</t>
  </si>
  <si>
    <t>W912GB13C0005</t>
  </si>
  <si>
    <t>VKAG013004R5</t>
  </si>
  <si>
    <t>Walsh Federal Construction Contract-SJ ATCT</t>
  </si>
  <si>
    <t>W912HN19C3006</t>
  </si>
  <si>
    <t>63051</t>
  </si>
  <si>
    <t>Sundt Construction, Inc.</t>
  </si>
  <si>
    <t>W912PP-11-C-0016</t>
  </si>
  <si>
    <t>W912PP11C0016</t>
  </si>
  <si>
    <t>77134</t>
  </si>
  <si>
    <t>LS Black Constructor</t>
  </si>
  <si>
    <t>W912QR18C0015</t>
  </si>
  <si>
    <t>N61064416</t>
  </si>
  <si>
    <t>HELIX ELECTRIC, INC.</t>
  </si>
  <si>
    <t>N6247818C1516 AWD</t>
  </si>
  <si>
    <t>N6247818C1516</t>
  </si>
  <si>
    <t>N62863620</t>
  </si>
  <si>
    <t>N6247021D0011 N6247022F9001</t>
  </si>
  <si>
    <t>91474</t>
  </si>
  <si>
    <t>W912DR-17-D-0002</t>
  </si>
  <si>
    <t>W912DR17D0002</t>
  </si>
  <si>
    <t>PAF150400</t>
  </si>
  <si>
    <t>AECOM</t>
  </si>
  <si>
    <t>N6274218C1314</t>
  </si>
  <si>
    <t>STG Pacific, LLC</t>
  </si>
  <si>
    <t>W911KB-18-C-0015</t>
  </si>
  <si>
    <t>W911KB18C0015</t>
  </si>
  <si>
    <t>86409</t>
  </si>
  <si>
    <t>Tuckman Barbee Construction Co., Inc.</t>
  </si>
  <si>
    <t>W912DR20C0042</t>
  </si>
  <si>
    <t>31934</t>
  </si>
  <si>
    <t>Whiting-Turner</t>
  </si>
  <si>
    <t>W912DR-15-C-0026</t>
  </si>
  <si>
    <t>W912DR15C0026</t>
  </si>
  <si>
    <t>LKTC203102</t>
  </si>
  <si>
    <t>KORTE</t>
  </si>
  <si>
    <t>W912PL19C0028</t>
  </si>
  <si>
    <t>81436</t>
  </si>
  <si>
    <t>Contrack Watts Inc.</t>
  </si>
  <si>
    <t>W912ER-11-D-0009-0012</t>
  </si>
  <si>
    <t>W912ER11D00090012</t>
  </si>
  <si>
    <t>M00318902</t>
  </si>
  <si>
    <t>N6274217C1320 AWD</t>
  </si>
  <si>
    <t>N6274217C1320</t>
  </si>
  <si>
    <t>WWYK193003</t>
  </si>
  <si>
    <t>Record Steel and Construction</t>
  </si>
  <si>
    <t>W912BV19C0002</t>
  </si>
  <si>
    <t>81165</t>
  </si>
  <si>
    <t>ACC CONSTRUCTION CO., INC.</t>
  </si>
  <si>
    <t>W912PM20C0031</t>
  </si>
  <si>
    <t>79439</t>
  </si>
  <si>
    <t>W912PM18C0016</t>
  </si>
  <si>
    <t>QJVF012005</t>
  </si>
  <si>
    <t>Minot Indoor Firing Range</t>
  </si>
  <si>
    <t>W9128F18C0026</t>
  </si>
  <si>
    <t>LKTC203101</t>
  </si>
  <si>
    <t>N61064402</t>
  </si>
  <si>
    <t>N6274219C1320 AWD</t>
  </si>
  <si>
    <t>N6274219C1320</t>
  </si>
  <si>
    <t>DHAF152900</t>
  </si>
  <si>
    <t>Amana Contracting &amp; Steel Building Co. WLL, Abu Dhabi UAE</t>
  </si>
  <si>
    <t>W912ER19C0015</t>
  </si>
  <si>
    <t>63054</t>
  </si>
  <si>
    <t>Benard Associates, Inc</t>
  </si>
  <si>
    <t>W912DS19C0033</t>
  </si>
  <si>
    <t>N3379A223</t>
  </si>
  <si>
    <t>J/V P. &amp; C. DEVELOPMENT S.A. -ERGOTEM S.A.</t>
  </si>
  <si>
    <t>N6247018C4015 AWD</t>
  </si>
  <si>
    <t>N6247018C4015</t>
  </si>
  <si>
    <t>SXHT103001</t>
  </si>
  <si>
    <t>Ashford Leebcor Enterpises, LLC</t>
  </si>
  <si>
    <t>W912QR18C0018</t>
  </si>
  <si>
    <t>62866</t>
  </si>
  <si>
    <t>MVL USA Inc</t>
  </si>
  <si>
    <t>W912ER19C0018</t>
  </si>
  <si>
    <t>N60495420</t>
  </si>
  <si>
    <t>N6247315D2427 0002</t>
  </si>
  <si>
    <t>N6247315D2427</t>
  </si>
  <si>
    <t>W91278-12-D-0037/39179628</t>
  </si>
  <si>
    <t>N61151287</t>
  </si>
  <si>
    <t>N4008015C0167 AWD</t>
  </si>
  <si>
    <t>N4008015C0167</t>
  </si>
  <si>
    <t>N60191160</t>
  </si>
  <si>
    <t>N4008520C8503 AWD</t>
  </si>
  <si>
    <t>N4008520C8503</t>
  </si>
  <si>
    <t>69382</t>
  </si>
  <si>
    <t>Caddell Construction CO. (DE), LLC</t>
  </si>
  <si>
    <t>W91278-11-D-0066</t>
  </si>
  <si>
    <t>W9127811D0066</t>
  </si>
  <si>
    <t>83702</t>
  </si>
  <si>
    <t>WG Yates &amp; Sons Construction Co</t>
  </si>
  <si>
    <t>W91278-12-D-0040</t>
  </si>
  <si>
    <t>W9127812D0040</t>
  </si>
  <si>
    <t>53530</t>
  </si>
  <si>
    <t>W912QR-08-C-0009</t>
  </si>
  <si>
    <t>W912QR08C0009</t>
  </si>
  <si>
    <t>52332</t>
  </si>
  <si>
    <t>W912GB-07-C-0007-NA</t>
  </si>
  <si>
    <t>W912GB07C0007NA</t>
  </si>
  <si>
    <t>Caddell Constr Co. Montgomery</t>
  </si>
  <si>
    <t>W912HN20D3003</t>
  </si>
  <si>
    <t>Swinerton Builders</t>
  </si>
  <si>
    <t>W9128A-16-C-0004</t>
  </si>
  <si>
    <t>W9128A16C0004</t>
  </si>
  <si>
    <t>80906</t>
  </si>
  <si>
    <t>N40080-17-C-0039</t>
  </si>
  <si>
    <t>N4008017C0039</t>
  </si>
  <si>
    <t>FTFA093965</t>
  </si>
  <si>
    <t>Whitesell-Green</t>
  </si>
  <si>
    <t>W9127819C0012</t>
  </si>
  <si>
    <t>AWUB095000</t>
  </si>
  <si>
    <t>Consolidated Communication Facility</t>
  </si>
  <si>
    <t>N6945013D1771</t>
  </si>
  <si>
    <t>AJJY133028</t>
  </si>
  <si>
    <t>Pernix Guam, LLC</t>
  </si>
  <si>
    <t>N6274216C1309</t>
  </si>
  <si>
    <t>90351</t>
  </si>
  <si>
    <t>AMG</t>
  </si>
  <si>
    <t>W912PL21C0007</t>
  </si>
  <si>
    <t>LXEZ164289</t>
  </si>
  <si>
    <t>Nishimatsu Construction Co. Ltd</t>
  </si>
  <si>
    <t>M670011522F</t>
  </si>
  <si>
    <t>XQPZ164001</t>
  </si>
  <si>
    <t>Bryan Construction</t>
  </si>
  <si>
    <t>W9128F20C0038</t>
  </si>
  <si>
    <t>PA00028</t>
  </si>
  <si>
    <t>Gilbane Japan GK</t>
  </si>
  <si>
    <t>W912HV-17-C-0007/32174203</t>
  </si>
  <si>
    <t>W912HV17C0007</t>
  </si>
  <si>
    <t>DESC1611</t>
  </si>
  <si>
    <t>NOVA Group, Inc</t>
  </si>
  <si>
    <t>N62473-18-C-2202</t>
  </si>
  <si>
    <t>N6247318C2202</t>
  </si>
  <si>
    <t>DESC1705</t>
  </si>
  <si>
    <t>Black Construction/Mace Internation</t>
  </si>
  <si>
    <t>N62742-17-C-1313</t>
  </si>
  <si>
    <t>N6274217C1313</t>
  </si>
  <si>
    <t>020143</t>
  </si>
  <si>
    <t>W91ZRU-16-2-2001</t>
  </si>
  <si>
    <t>W91ZRU1622001</t>
  </si>
  <si>
    <t>M00264677</t>
  </si>
  <si>
    <t>N4008016C0151 AWD</t>
  </si>
  <si>
    <t>N4008016C0151</t>
  </si>
  <si>
    <t>N69232586</t>
  </si>
  <si>
    <t>N6247318D5855 N6247319F5449</t>
  </si>
  <si>
    <t>N41557270</t>
  </si>
  <si>
    <t>GILBANE SMCC ECC LLC</t>
  </si>
  <si>
    <t>N6274219D1331 N6274219F9926</t>
  </si>
  <si>
    <t>N6274219D1331</t>
  </si>
  <si>
    <t>PAYZ15001H</t>
  </si>
  <si>
    <t>Cimolai S.p.A</t>
  </si>
  <si>
    <t>N6247017C5002</t>
  </si>
  <si>
    <t>AM00035</t>
  </si>
  <si>
    <t>POETTKER CONSTRUCTION COMPANY</t>
  </si>
  <si>
    <t>W912HN-17-C-0005/37035966</t>
  </si>
  <si>
    <t>W912HN17C0005</t>
  </si>
  <si>
    <t>76375</t>
  </si>
  <si>
    <t>W91278-11-D-0062</t>
  </si>
  <si>
    <t>W9127811D0062</t>
  </si>
  <si>
    <t>LRCT190002</t>
  </si>
  <si>
    <t>N60201427</t>
  </si>
  <si>
    <t>N6945019F0855</t>
  </si>
  <si>
    <t>RKMF203007</t>
  </si>
  <si>
    <t>Record Steel and Construction, Inc., dba RsCI</t>
  </si>
  <si>
    <t>W912PL20C0018</t>
  </si>
  <si>
    <t>M670011203F</t>
  </si>
  <si>
    <t>PA00023</t>
  </si>
  <si>
    <t>NES PACIFIC LIMITED LIABILITY CO.</t>
  </si>
  <si>
    <t>W912HV-17-C-0002/37064811</t>
  </si>
  <si>
    <t>W912HV17C0002</t>
  </si>
  <si>
    <t>01DISA21</t>
  </si>
  <si>
    <t>The Korte Company</t>
  </si>
  <si>
    <t>W912PL21C0013</t>
  </si>
  <si>
    <t>N61159311</t>
  </si>
  <si>
    <t>N6274219D1332 N6274221F9927</t>
  </si>
  <si>
    <t>N6274219D1332</t>
  </si>
  <si>
    <t>14021</t>
  </si>
  <si>
    <t>0P-926</t>
  </si>
  <si>
    <t>Contrack Watts, Inc</t>
  </si>
  <si>
    <t>W912ER-09-C-0051</t>
  </si>
  <si>
    <t>W912ER09C0051</t>
  </si>
  <si>
    <t>W91278-12-D-0037/41084584</t>
  </si>
  <si>
    <t>M670011506F</t>
  </si>
  <si>
    <t>CZQZ083012</t>
  </si>
  <si>
    <t>Hensel Phelps Construction Co</t>
  </si>
  <si>
    <t>W912PP-12-C-0027</t>
  </si>
  <si>
    <t>W912PP12C0027</t>
  </si>
  <si>
    <t>N62995655</t>
  </si>
  <si>
    <t>American International Contractors, Inc (Pkg 2, Aprons)</t>
  </si>
  <si>
    <t>M00146194</t>
  </si>
  <si>
    <t>N4008516C5506 AWD</t>
  </si>
  <si>
    <t>N4008516C5506</t>
  </si>
  <si>
    <t>63831</t>
  </si>
  <si>
    <t>Federal Contracting dba Bryan Construction</t>
  </si>
  <si>
    <t>W9128F-10-C-0061</t>
  </si>
  <si>
    <t>W9128F10C0061</t>
  </si>
  <si>
    <t>89838</t>
  </si>
  <si>
    <t>DeMaria Building Co</t>
  </si>
  <si>
    <t>N4008519C9124</t>
  </si>
  <si>
    <t>EU00064</t>
  </si>
  <si>
    <t>Joint Venture WMV Brussels American School</t>
  </si>
  <si>
    <t>W912GB-17-C-0018/44739768</t>
  </si>
  <si>
    <t>W912GB17C0018</t>
  </si>
  <si>
    <t>CP03-Watterson Construction Company</t>
  </si>
  <si>
    <t>W911KB18C0030</t>
  </si>
  <si>
    <t>W911KB-18-C-0030</t>
  </si>
  <si>
    <t>76511</t>
  </si>
  <si>
    <t>Archer Western Contractors, LLC</t>
  </si>
  <si>
    <t>W912HN-11-C-0014</t>
  </si>
  <si>
    <t>W912HN11C0014</t>
  </si>
  <si>
    <t>77268</t>
  </si>
  <si>
    <t>Straub Construction, Inc.</t>
  </si>
  <si>
    <t>W912QR19C0012</t>
  </si>
  <si>
    <t>N00620240</t>
  </si>
  <si>
    <t>N4425517D4032 N4425517F4132</t>
  </si>
  <si>
    <t>N61755652</t>
  </si>
  <si>
    <t>APTIM FEDERAL SERVICES, LLC</t>
  </si>
  <si>
    <t>N6274218C1318 AWD</t>
  </si>
  <si>
    <t>N6274218C1318</t>
  </si>
  <si>
    <t>200101</t>
  </si>
  <si>
    <t>The Law Company Inc.</t>
  </si>
  <si>
    <t>A-013650</t>
  </si>
  <si>
    <t>A013650</t>
  </si>
  <si>
    <t>160024</t>
  </si>
  <si>
    <t>IMCO Construction</t>
  </si>
  <si>
    <t>W912J7-19-2-2001</t>
  </si>
  <si>
    <t>W912J71922001</t>
  </si>
  <si>
    <t>FJRP159062</t>
  </si>
  <si>
    <t>Cleveland Construction Inc</t>
  </si>
  <si>
    <t>W9124219C5004</t>
  </si>
  <si>
    <t>76364</t>
  </si>
  <si>
    <t>M670011518F</t>
  </si>
  <si>
    <t>M67004947</t>
  </si>
  <si>
    <t>N4008520C8504 AWD</t>
  </si>
  <si>
    <t>N4008520C8504</t>
  </si>
  <si>
    <t>80306-01</t>
  </si>
  <si>
    <t>N4008016C0172</t>
  </si>
  <si>
    <t>TYFR063017</t>
  </si>
  <si>
    <t>LBB (EBC AWD)</t>
  </si>
  <si>
    <t>W912GB11C0013</t>
  </si>
  <si>
    <t>PSXE999132</t>
  </si>
  <si>
    <t>Messer Construction Company</t>
  </si>
  <si>
    <t>W912L719C7001</t>
  </si>
  <si>
    <t>70677</t>
  </si>
  <si>
    <t>W912HN18C3002</t>
  </si>
  <si>
    <t>FTFA113004</t>
  </si>
  <si>
    <t>Carothers Construction Inc</t>
  </si>
  <si>
    <t>W91278-12-D-0037</t>
  </si>
  <si>
    <t>500110</t>
  </si>
  <si>
    <t>Dew Construction</t>
  </si>
  <si>
    <t>40766</t>
  </si>
  <si>
    <t>69552</t>
  </si>
  <si>
    <t>W912PM19C0008</t>
  </si>
  <si>
    <t>66588</t>
  </si>
  <si>
    <t>W912GB-09-C-0038</t>
  </si>
  <si>
    <t>W912GB09C0038</t>
  </si>
  <si>
    <t>VDYD101053</t>
  </si>
  <si>
    <t>River City Construction, LLC/East Peoria IL</t>
  </si>
  <si>
    <t>W912QR20C0028</t>
  </si>
  <si>
    <t>FTEV153008</t>
  </si>
  <si>
    <t>RC Construction Co, Inc</t>
  </si>
  <si>
    <t>W9127820C0009</t>
  </si>
  <si>
    <t>M00263403</t>
  </si>
  <si>
    <t>KORTE CONSTRUCTION COMPANY</t>
  </si>
  <si>
    <t>N4008518C0640 AWD</t>
  </si>
  <si>
    <t>N4008518C0640</t>
  </si>
  <si>
    <t>N32446371</t>
  </si>
  <si>
    <t>ENGINEERED CONSTRUCTION SERVICES,INC</t>
  </si>
  <si>
    <t>N4008518C8719 AWD</t>
  </si>
  <si>
    <t>N4008518C8719</t>
  </si>
  <si>
    <t>88380</t>
  </si>
  <si>
    <t>M.W. Builders</t>
  </si>
  <si>
    <t>W9126G19C0119</t>
  </si>
  <si>
    <t>31066</t>
  </si>
  <si>
    <t>W912DR-15-D-0032 DO 0002</t>
  </si>
  <si>
    <t>230113</t>
  </si>
  <si>
    <t>Nickerson &amp; O'Day, Inc.</t>
  </si>
  <si>
    <t>230113-D</t>
  </si>
  <si>
    <t>230113D</t>
  </si>
  <si>
    <t>W91278-11-D-0073</t>
  </si>
  <si>
    <t>W9127811D0073</t>
  </si>
  <si>
    <t>M00146254F</t>
  </si>
  <si>
    <t>N00213720</t>
  </si>
  <si>
    <t>N6945019D0909 N6945019F0874</t>
  </si>
  <si>
    <t>N6945019D0909</t>
  </si>
  <si>
    <t>150035</t>
  </si>
  <si>
    <t>Alutiiq General Contractors LLC</t>
  </si>
  <si>
    <t>W912J6-17-C-0001</t>
  </si>
  <si>
    <t>W912J617C0001</t>
  </si>
  <si>
    <t>530129</t>
  </si>
  <si>
    <t>Pease Construction</t>
  </si>
  <si>
    <t>2016-0008 G (1-1)</t>
  </si>
  <si>
    <t>N69212995</t>
  </si>
  <si>
    <t>AECOM CONSTRUCTION, INC.</t>
  </si>
  <si>
    <t>N4008519D9066 N4008519F4710</t>
  </si>
  <si>
    <t>N4008519D9066</t>
  </si>
  <si>
    <t>N68469275</t>
  </si>
  <si>
    <t>MANHATTAN CONSTRUCTION COMPANY</t>
  </si>
  <si>
    <t>N4008018C0005 AWD</t>
  </si>
  <si>
    <t>N4008018C0005</t>
  </si>
  <si>
    <t>UHHZ073005</t>
  </si>
  <si>
    <t>FTFA143913</t>
  </si>
  <si>
    <t>Korte Construction</t>
  </si>
  <si>
    <t>W9127819C0013</t>
  </si>
  <si>
    <t>TUMR189004</t>
  </si>
  <si>
    <t>N68436983</t>
  </si>
  <si>
    <t>N4425516C7005 AWD</t>
  </si>
  <si>
    <t>N4425516C7005</t>
  </si>
  <si>
    <t>290109</t>
  </si>
  <si>
    <t>KCI Construction Company</t>
  </si>
  <si>
    <t>T1818-01</t>
  </si>
  <si>
    <t>T181801</t>
  </si>
  <si>
    <t>380116</t>
  </si>
  <si>
    <t>AGND 19-17</t>
  </si>
  <si>
    <t>AGND</t>
  </si>
  <si>
    <t>N68436993</t>
  </si>
  <si>
    <t>WATTS-ORION JV</t>
  </si>
  <si>
    <t>N4425516C7004 AWD</t>
  </si>
  <si>
    <t>N4425516C7004</t>
  </si>
  <si>
    <t>DESC1502 A</t>
  </si>
  <si>
    <t>NOVA Group Inc.</t>
  </si>
  <si>
    <t>W912BV-15-C-0001</t>
  </si>
  <si>
    <t>W912BV15C0001</t>
  </si>
  <si>
    <t>UHHZ073003</t>
  </si>
  <si>
    <t>W912QR19C0042</t>
  </si>
  <si>
    <t>AM00031</t>
  </si>
  <si>
    <t>SAUER Incorporated</t>
  </si>
  <si>
    <t>W91278-12-D-0039/30132665</t>
  </si>
  <si>
    <t>W9127812D0039</t>
  </si>
  <si>
    <t>ASVF183100A</t>
  </si>
  <si>
    <t>American International Contractors, (Pkg 2, Aprons)</t>
  </si>
  <si>
    <t>M67865249</t>
  </si>
  <si>
    <t>R A BURCH CONSTRUCTION CO INC</t>
  </si>
  <si>
    <t>N6247316D1884 N6247318F4138</t>
  </si>
  <si>
    <t>N6247316D1884</t>
  </si>
  <si>
    <t>DESC1401</t>
  </si>
  <si>
    <t>Nippo Corporation</t>
  </si>
  <si>
    <t>W912HV-15-C-0005</t>
  </si>
  <si>
    <t>W912HV15C0005</t>
  </si>
  <si>
    <t>W912HV-15-C-005</t>
  </si>
  <si>
    <t>W912HV15C005</t>
  </si>
  <si>
    <t>80773</t>
  </si>
  <si>
    <t>W912PM-17-C-0001</t>
  </si>
  <si>
    <t>W912PM17C0001</t>
  </si>
  <si>
    <t>63019</t>
  </si>
  <si>
    <t>N00246988</t>
  </si>
  <si>
    <t>N6247317D0820 N6247318F5040</t>
  </si>
  <si>
    <t>N00128714</t>
  </si>
  <si>
    <t>CLARK BLINDERMAN, JOINT VENTURE</t>
  </si>
  <si>
    <t>N4008518C8707 AWD</t>
  </si>
  <si>
    <t>N4008518C8707</t>
  </si>
  <si>
    <t>86816</t>
  </si>
  <si>
    <t>The Robins &amp; Morton Group</t>
  </si>
  <si>
    <t>W9127819C0024</t>
  </si>
  <si>
    <t>MSET153504</t>
  </si>
  <si>
    <t>KVF35</t>
  </si>
  <si>
    <t>82197</t>
  </si>
  <si>
    <t>Sauer Construction, LLC</t>
  </si>
  <si>
    <t>W912QR21C0049</t>
  </si>
  <si>
    <t>LXEZ154288</t>
  </si>
  <si>
    <t>M670011509F</t>
  </si>
  <si>
    <t>DESC1805</t>
  </si>
  <si>
    <t>TOA CORPORATION</t>
  </si>
  <si>
    <t>W912HV19C0003 / 51379145</t>
  </si>
  <si>
    <t>W912HV19C0003</t>
  </si>
  <si>
    <t>EU00068</t>
  </si>
  <si>
    <t>W912GB-12-C-0036/57200363</t>
  </si>
  <si>
    <t>W912GB12C0036</t>
  </si>
  <si>
    <t>AFSOC103002</t>
  </si>
  <si>
    <t>W912HV-16-D-0008</t>
  </si>
  <si>
    <t>W912HV16D0008</t>
  </si>
  <si>
    <t>M00146130F</t>
  </si>
  <si>
    <t>72661-01</t>
  </si>
  <si>
    <t>W912GB-10-C-0031, P00085</t>
  </si>
  <si>
    <t>N62813320</t>
  </si>
  <si>
    <t>N6274214C1304 AWD</t>
  </si>
  <si>
    <t>N6274214C1304</t>
  </si>
  <si>
    <t>011801</t>
  </si>
  <si>
    <t>Carmon Construction, Inc.</t>
  </si>
  <si>
    <t>AC-21-C-0004-S</t>
  </si>
  <si>
    <t>AC21C0004S</t>
  </si>
  <si>
    <t>76673</t>
  </si>
  <si>
    <t>Turner Construction Co, Inc</t>
  </si>
  <si>
    <t>W9127821C0006</t>
  </si>
  <si>
    <t>NVZR143703</t>
  </si>
  <si>
    <t>W91278-12-D-0038</t>
  </si>
  <si>
    <t>W9127812D0038</t>
  </si>
  <si>
    <t>32100</t>
  </si>
  <si>
    <t>W912DR-20-C-0004</t>
  </si>
  <si>
    <t>W912DR20C0004</t>
  </si>
  <si>
    <t>CRWU093002</t>
  </si>
  <si>
    <t>Mortenson</t>
  </si>
  <si>
    <t>W9128F18R00040030</t>
  </si>
  <si>
    <t>N32414547</t>
  </si>
  <si>
    <t>N4008515C8739 AWD</t>
  </si>
  <si>
    <t>N4008515C8739</t>
  </si>
  <si>
    <t>FSPM173504</t>
  </si>
  <si>
    <t>W912PL20C0030</t>
  </si>
  <si>
    <t>M67865210</t>
  </si>
  <si>
    <t>N6247318D5853 N6247318F4873</t>
  </si>
  <si>
    <t>M00318877</t>
  </si>
  <si>
    <t>NIKING CORP.</t>
  </si>
  <si>
    <t>N6274220C1304 AWD</t>
  </si>
  <si>
    <t>N6274220C1304</t>
  </si>
  <si>
    <t>N32446308</t>
  </si>
  <si>
    <t>TRITON MARINE CONSTRUCTION CORP.</t>
  </si>
  <si>
    <t>N4008516C3013 AWD</t>
  </si>
  <si>
    <t>N4008516C3013</t>
  </si>
  <si>
    <t>76514</t>
  </si>
  <si>
    <t>RQ Construction, LLC</t>
  </si>
  <si>
    <t>W912PM18C0011</t>
  </si>
  <si>
    <t>14019</t>
  </si>
  <si>
    <t>RQ-DPRI</t>
  </si>
  <si>
    <t>N40085-18-C-0637</t>
  </si>
  <si>
    <t>N4008518C0637</t>
  </si>
  <si>
    <t>310103</t>
  </si>
  <si>
    <t>Sampson Construction Company, Inc.</t>
  </si>
  <si>
    <t>W91243-19-2-2001</t>
  </si>
  <si>
    <t>W912431922001</t>
  </si>
  <si>
    <t>N62688495</t>
  </si>
  <si>
    <t>N4008518C1148 AWD</t>
  </si>
  <si>
    <t>N4008518C1148</t>
  </si>
  <si>
    <t>NKAK123007</t>
  </si>
  <si>
    <t>The Ross Group Construction</t>
  </si>
  <si>
    <t>W9127S20C6006</t>
  </si>
  <si>
    <t>M670011495</t>
  </si>
  <si>
    <t>N4008520C0145 AWD</t>
  </si>
  <si>
    <t>N4008520C0145</t>
  </si>
  <si>
    <t>M67865198</t>
  </si>
  <si>
    <t>N6247318C4605 AWD</t>
  </si>
  <si>
    <t>N6247318C4605</t>
  </si>
  <si>
    <t>71509</t>
  </si>
  <si>
    <t>KBE BLDG CORP</t>
  </si>
  <si>
    <t>N4008519C9070</t>
  </si>
  <si>
    <t>M00681079</t>
  </si>
  <si>
    <t>N6247320C0612 AWD</t>
  </si>
  <si>
    <t>N6247320C0612</t>
  </si>
  <si>
    <t>AM00046</t>
  </si>
  <si>
    <t>246</t>
  </si>
  <si>
    <t>J&amp;J Contractors &amp; Engineers, Inc.</t>
  </si>
  <si>
    <t>W912WJ-17-C-0004/57439943</t>
  </si>
  <si>
    <t>W912WJ17C0004</t>
  </si>
  <si>
    <t>100040</t>
  </si>
  <si>
    <t>Harkins Builders, Inc.</t>
  </si>
  <si>
    <t>09-2016</t>
  </si>
  <si>
    <t>N476091919</t>
  </si>
  <si>
    <t>N6247321D1206 N6247321F4741</t>
  </si>
  <si>
    <t>N6247321D1206</t>
  </si>
  <si>
    <t>69302</t>
  </si>
  <si>
    <t>W91278-12-D-0039</t>
  </si>
  <si>
    <t>N61159804</t>
  </si>
  <si>
    <t>N6274221C1335 AWD</t>
  </si>
  <si>
    <t>N6274221C1335</t>
  </si>
  <si>
    <t>DDCX1701A</t>
  </si>
  <si>
    <t>Carouthers Construction</t>
  </si>
  <si>
    <t>W9126G-18-C-0018</t>
  </si>
  <si>
    <t>W9126G18C0018</t>
  </si>
  <si>
    <t>MSET153508</t>
  </si>
  <si>
    <t>CZQZ063029</t>
  </si>
  <si>
    <t>N002450888</t>
  </si>
  <si>
    <t>N6247316D3201 0010</t>
  </si>
  <si>
    <t>N6247316D3201</t>
  </si>
  <si>
    <t>EU00117</t>
  </si>
  <si>
    <t>N6247019C5007</t>
  </si>
  <si>
    <t>N61755640</t>
  </si>
  <si>
    <t>GILBANE FEDERAL</t>
  </si>
  <si>
    <t>N6274219C1310 AWD</t>
  </si>
  <si>
    <t>N6274219C1310</t>
  </si>
  <si>
    <t>76367</t>
  </si>
  <si>
    <t>Watts Constructors, LLC</t>
  </si>
  <si>
    <t>W9128F-14-C-0024</t>
  </si>
  <si>
    <t>W9128F14C0024</t>
  </si>
  <si>
    <t>DESC1606</t>
  </si>
  <si>
    <t>MEB General Contractors Inc</t>
  </si>
  <si>
    <t>1234</t>
  </si>
  <si>
    <t>DESC1301</t>
  </si>
  <si>
    <t>W912QR-15-C-0026</t>
  </si>
  <si>
    <t>W912QR15C0026</t>
  </si>
  <si>
    <t>M670011519F</t>
  </si>
  <si>
    <t>87807</t>
  </si>
  <si>
    <t>W9126G21C0014</t>
  </si>
  <si>
    <t>N69450-16-C-1604</t>
  </si>
  <si>
    <t>N6945016C1604</t>
  </si>
  <si>
    <t>N61159802</t>
  </si>
  <si>
    <t>CADDELL-NAN A JOINT VENTURE</t>
  </si>
  <si>
    <t>N6274219D1329 N6274221F9933</t>
  </si>
  <si>
    <t>N6274219D1329</t>
  </si>
  <si>
    <t>RKMF163007</t>
  </si>
  <si>
    <t>W912PL20C0021</t>
  </si>
  <si>
    <t>M00263404</t>
  </si>
  <si>
    <t>R. C. CONSTRUCTION</t>
  </si>
  <si>
    <t>N4008519C9017 AWD</t>
  </si>
  <si>
    <t>N4008519C9017</t>
  </si>
  <si>
    <t>490601</t>
  </si>
  <si>
    <t>Jacobsen Construction Company</t>
  </si>
  <si>
    <t>1875077</t>
  </si>
  <si>
    <t>94610</t>
  </si>
  <si>
    <t>SLSCO, Ltd</t>
  </si>
  <si>
    <t>W9126G19D0021</t>
  </si>
  <si>
    <t>69347</t>
  </si>
  <si>
    <t>B.L. Harbert Internationl</t>
  </si>
  <si>
    <t>W912QR20C0022</t>
  </si>
  <si>
    <t>M670011320</t>
  </si>
  <si>
    <t>N4008518C0610 AWD</t>
  </si>
  <si>
    <t>N4008518C0610</t>
  </si>
  <si>
    <t>N61151163</t>
  </si>
  <si>
    <t>N4008018C0008 AWD</t>
  </si>
  <si>
    <t>N4008018C0008</t>
  </si>
  <si>
    <t>68530</t>
  </si>
  <si>
    <t>W9126G-14-D-0050</t>
  </si>
  <si>
    <t>W9126G14D0050</t>
  </si>
  <si>
    <t>N00128714A</t>
  </si>
  <si>
    <t>M62974539</t>
  </si>
  <si>
    <t>N6247317D0822 N6247318F4783</t>
  </si>
  <si>
    <t>77728</t>
  </si>
  <si>
    <t>Walsh Federal, LLC</t>
  </si>
  <si>
    <t>W912DW20C0007</t>
  </si>
  <si>
    <t>N68436400</t>
  </si>
  <si>
    <t>CUSTOM MECHANICAL SYSTEMS CORP(CMS)</t>
  </si>
  <si>
    <t>N4425517D4034 N4425518F4438</t>
  </si>
  <si>
    <t>N4425517D4034</t>
  </si>
  <si>
    <t>79437</t>
  </si>
  <si>
    <t>SAUER Incorporated, d/b/a Sauer Southeast</t>
  </si>
  <si>
    <t>M67865203</t>
  </si>
  <si>
    <t>71317</t>
  </si>
  <si>
    <t>N6945013C1756</t>
  </si>
  <si>
    <t>270132</t>
  </si>
  <si>
    <t>Stahl Construction Company</t>
  </si>
  <si>
    <t>Swift #147206</t>
  </si>
  <si>
    <t>Swift</t>
  </si>
  <si>
    <t>MSET153514</t>
  </si>
  <si>
    <t>72481-01</t>
  </si>
  <si>
    <t>W912G-09-D-0004-0008</t>
  </si>
  <si>
    <t>W912G09D00040008</t>
  </si>
  <si>
    <t>N62995130</t>
  </si>
  <si>
    <t>WOLFF &amp; MULLER GOVERNMENT SERVICES</t>
  </si>
  <si>
    <t>N6247020C0013 AWD</t>
  </si>
  <si>
    <t>N6247020C0013</t>
  </si>
  <si>
    <t>N42237099</t>
  </si>
  <si>
    <t>CADDELL CONSTRUCTION CO. (DE), LLC</t>
  </si>
  <si>
    <t>N6945014C1756 AWD</t>
  </si>
  <si>
    <t>N6945014C1756</t>
  </si>
  <si>
    <t>N68469275A</t>
  </si>
  <si>
    <t>M006811220</t>
  </si>
  <si>
    <t>J. R. FILANC CONSTRUCTION COMPANY,INC</t>
  </si>
  <si>
    <t>N6247317C3403 AWD</t>
  </si>
  <si>
    <t>N6247317C3403</t>
  </si>
  <si>
    <t>N68469001</t>
  </si>
  <si>
    <t>N6247019D8025 N6247019F9101</t>
  </si>
  <si>
    <t>N6247019D8025</t>
  </si>
  <si>
    <t>27532</t>
  </si>
  <si>
    <t>W912DR-15-D-0032</t>
  </si>
  <si>
    <t>81422</t>
  </si>
  <si>
    <t>United Excel Corportation (now StructSure Projects)</t>
  </si>
  <si>
    <t>W9126G-18-C-0077</t>
  </si>
  <si>
    <t>W9126G18C0077</t>
  </si>
  <si>
    <t>77779</t>
  </si>
  <si>
    <t>S.B. Ballard Construction Company</t>
  </si>
  <si>
    <t>W9123619C0014</t>
  </si>
  <si>
    <t>N60201154</t>
  </si>
  <si>
    <t>HENSEL PHELPS CONSTRUCTION CO</t>
  </si>
  <si>
    <t>N6945014D1269 N6945017F0700</t>
  </si>
  <si>
    <t>N6945014D1269</t>
  </si>
  <si>
    <t>M00146142F</t>
  </si>
  <si>
    <t>N41557H280</t>
  </si>
  <si>
    <t>N6274219C1309 AWD</t>
  </si>
  <si>
    <t>N6274219C1309</t>
  </si>
  <si>
    <t>M00146162F</t>
  </si>
  <si>
    <t>66362</t>
  </si>
  <si>
    <t>W912HN-12-C-0009</t>
  </si>
  <si>
    <t>W912HN12C0009</t>
  </si>
  <si>
    <t>KNMD043004</t>
  </si>
  <si>
    <t>Nordic PCL Construction</t>
  </si>
  <si>
    <t>W9128A18C0009</t>
  </si>
  <si>
    <t>W912GB-12-C-0006/44599966</t>
  </si>
  <si>
    <t>N00245800</t>
  </si>
  <si>
    <t>S &amp; R CONSTRUCTIONA JOINT VENTURE</t>
  </si>
  <si>
    <t>N6247315C1604 AWD</t>
  </si>
  <si>
    <t>N6247315C1604</t>
  </si>
  <si>
    <t>Granite-Obayashi, a Joint Venture</t>
  </si>
  <si>
    <t>N6274221C1338</t>
  </si>
  <si>
    <t>86824</t>
  </si>
  <si>
    <t>W912GB-15-C-0007</t>
  </si>
  <si>
    <t>W912GB15C0007</t>
  </si>
  <si>
    <t>76513</t>
  </si>
  <si>
    <t>Caddell Construction CO.</t>
  </si>
  <si>
    <t>W912PM17C0004</t>
  </si>
  <si>
    <t>M006811130</t>
  </si>
  <si>
    <t>N6247321D1206 N6247321F4378</t>
  </si>
  <si>
    <t>PQWY083008</t>
  </si>
  <si>
    <t>Jabez-Absher Small Business Joint Venture</t>
  </si>
  <si>
    <t>W912DW20C0005</t>
  </si>
  <si>
    <t>DESC1551</t>
  </si>
  <si>
    <t>Hensel Phelps Constuction co</t>
  </si>
  <si>
    <t>N62742-15-C-1308</t>
  </si>
  <si>
    <t>N6274215C1308</t>
  </si>
  <si>
    <t>EU00040</t>
  </si>
  <si>
    <t>LBB Kaiserslautern</t>
  </si>
  <si>
    <t>W912GB-12-C-0025/52029339</t>
  </si>
  <si>
    <t>W912GB12C0025</t>
  </si>
  <si>
    <t>M62974602</t>
  </si>
  <si>
    <t>N6247316D1887 N6247317F4044</t>
  </si>
  <si>
    <t>81428</t>
  </si>
  <si>
    <t>Daebo E &amp; C</t>
  </si>
  <si>
    <t>W912UM19C0015</t>
  </si>
  <si>
    <t>N41557250</t>
  </si>
  <si>
    <t>N6274218C1300 AWD</t>
  </si>
  <si>
    <t>N6274218C1300</t>
  </si>
  <si>
    <t>86991</t>
  </si>
  <si>
    <t>Landesbetrieb Bau und Immobilien Hessen Zentrale</t>
  </si>
  <si>
    <t>W912GB-17-C-0002</t>
  </si>
  <si>
    <t>W912GB17C0002</t>
  </si>
  <si>
    <t>N324461074</t>
  </si>
  <si>
    <t>CIANBRO CORPORATION</t>
  </si>
  <si>
    <t>N4008520C8500 AWD</t>
  </si>
  <si>
    <t>N4008520C8500</t>
  </si>
  <si>
    <t>94612</t>
  </si>
  <si>
    <t>N68436447</t>
  </si>
  <si>
    <t>N4425520C1002 AWD</t>
  </si>
  <si>
    <t>N4425520C1002</t>
  </si>
  <si>
    <t>TDKA143002</t>
  </si>
  <si>
    <t>JE Dunn</t>
  </si>
  <si>
    <t>W9128F21C0019</t>
  </si>
  <si>
    <t>M670011533F</t>
  </si>
  <si>
    <t>52203</t>
  </si>
  <si>
    <t>Kiewit Infrastructure West Co.</t>
  </si>
  <si>
    <t>W9128A20C0006</t>
  </si>
  <si>
    <t>33584</t>
  </si>
  <si>
    <t>W9126G21C0005</t>
  </si>
  <si>
    <t>69445</t>
  </si>
  <si>
    <t>W912DW-15-C-0006</t>
  </si>
  <si>
    <t>W912DW15C0006</t>
  </si>
  <si>
    <t>86022</t>
  </si>
  <si>
    <t>Harper</t>
  </si>
  <si>
    <t>W912PL21C0017</t>
  </si>
  <si>
    <t>680</t>
  </si>
  <si>
    <t>Davis Constructors &amp; Engineers, Inc</t>
  </si>
  <si>
    <t>W911KB21C0012</t>
  </si>
  <si>
    <t>W911KB-21-C-0012</t>
  </si>
  <si>
    <t>71325</t>
  </si>
  <si>
    <t>Heery International, Inc., 999 Peachtree Street, NE, Suite 300, Atlanta, GA  30309-3915</t>
  </si>
  <si>
    <t>W9126G-08-D-0056-CV01</t>
  </si>
  <si>
    <t>W9126G08D0056CV01</t>
  </si>
  <si>
    <t>FTFA053017</t>
  </si>
  <si>
    <t>Dormitories Replace Dorm 19</t>
  </si>
  <si>
    <t>W9127819C0034</t>
  </si>
  <si>
    <t>35782</t>
  </si>
  <si>
    <t>P &amp; R JV</t>
  </si>
  <si>
    <t>W912QR19C0039</t>
  </si>
  <si>
    <t>N00620256</t>
  </si>
  <si>
    <t>N4425519C0003 AWD</t>
  </si>
  <si>
    <t>N4425519C0003</t>
  </si>
  <si>
    <t>M006811901</t>
  </si>
  <si>
    <t>N6247318D5853 N6247319F4561</t>
  </si>
  <si>
    <t>77303</t>
  </si>
  <si>
    <t>TEPA EC</t>
  </si>
  <si>
    <t>W9128F20C0029</t>
  </si>
  <si>
    <t>MUHJ133000</t>
  </si>
  <si>
    <t>Source Selection Sensitive</t>
  </si>
  <si>
    <t>W9123621C2005</t>
  </si>
  <si>
    <t>YTPM099001B</t>
  </si>
  <si>
    <t>Ciambro AZ JV</t>
  </si>
  <si>
    <t>W912QR21C0025</t>
  </si>
  <si>
    <t>VLSB193001</t>
  </si>
  <si>
    <t>B.L. Harbert International, L.L.C.</t>
  </si>
  <si>
    <t>N6945021C0004</t>
  </si>
  <si>
    <t>78024</t>
  </si>
  <si>
    <t>W912HV-15-C-0004</t>
  </si>
  <si>
    <t>W912HV15C0004</t>
  </si>
  <si>
    <t>DLA Defense Supply Center Philadelphia</t>
  </si>
  <si>
    <t>DSCP1501</t>
  </si>
  <si>
    <t>Daniel J. keating Company</t>
  </si>
  <si>
    <t>N40085-16-C-3037</t>
  </si>
  <si>
    <t>N4008516C3037</t>
  </si>
  <si>
    <t>EU00051</t>
  </si>
  <si>
    <t>51</t>
  </si>
  <si>
    <t>Staatliches Hochbauamt Reutlingen</t>
  </si>
  <si>
    <t>W912GB-12-C-0030/54892650</t>
  </si>
  <si>
    <t>W912GB12C0030</t>
  </si>
  <si>
    <t>N47608265</t>
  </si>
  <si>
    <t>N4008019C2015 AWD</t>
  </si>
  <si>
    <t>N4008019C2015</t>
  </si>
  <si>
    <t>N32443653</t>
  </si>
  <si>
    <t>N4008520C0063 AWD</t>
  </si>
  <si>
    <t>N4008520C0063</t>
  </si>
  <si>
    <t>FJXT133000</t>
  </si>
  <si>
    <t>Aircraft Maintenance Hangar</t>
  </si>
  <si>
    <t>W912BU20C0015</t>
  </si>
  <si>
    <t>73391</t>
  </si>
  <si>
    <t>Purcell Construction</t>
  </si>
  <si>
    <t>W9123620C2027</t>
  </si>
  <si>
    <t>N61755535</t>
  </si>
  <si>
    <t>CONTRACK WATTS, INC</t>
  </si>
  <si>
    <t>N6274217C1325 AWD</t>
  </si>
  <si>
    <t>N6274217C1325</t>
  </si>
  <si>
    <t>M00318907</t>
  </si>
  <si>
    <t>N6274215C1301 AWD</t>
  </si>
  <si>
    <t>N6274215C1301</t>
  </si>
  <si>
    <t>N00245440</t>
  </si>
  <si>
    <t>MANSON CONSTRUCTION CO</t>
  </si>
  <si>
    <t>N6247319C1208 AWD</t>
  </si>
  <si>
    <t>N6247319C1208</t>
  </si>
  <si>
    <t>M670011280</t>
  </si>
  <si>
    <t>N4008517C8325 AWD</t>
  </si>
  <si>
    <t>N4008517C8325</t>
  </si>
  <si>
    <t>AM00047</t>
  </si>
  <si>
    <t>Dobco, Inc.</t>
  </si>
  <si>
    <t>W912BU-19-C-0017/53356011</t>
  </si>
  <si>
    <t>W912BU19C0017</t>
  </si>
  <si>
    <t>EU00039</t>
  </si>
  <si>
    <t>W912GB-15-C-0013/47316927</t>
  </si>
  <si>
    <t>W912GB15C0013</t>
  </si>
  <si>
    <t>M670011527F</t>
  </si>
  <si>
    <t>AM00033</t>
  </si>
  <si>
    <t>DOBCO, Inc.</t>
  </si>
  <si>
    <t>W912DS-17-C-0005/44966911</t>
  </si>
  <si>
    <t>W912DS17C0005</t>
  </si>
  <si>
    <t>M67001728F</t>
  </si>
  <si>
    <t>EVKP174535</t>
  </si>
  <si>
    <t>Nishimatsu Construction Co.</t>
  </si>
  <si>
    <t>W912HV21C0001</t>
  </si>
  <si>
    <t>85813</t>
  </si>
  <si>
    <t>W912QR-17-C-0043</t>
  </si>
  <si>
    <t>W912QR17C0043</t>
  </si>
  <si>
    <t>AJJY073105P3</t>
  </si>
  <si>
    <t>Core Tech-Hawaiian Dredging</t>
  </si>
  <si>
    <t>N6274220C1324</t>
  </si>
  <si>
    <t>80771</t>
  </si>
  <si>
    <t>MEB General Contractors, Inc</t>
  </si>
  <si>
    <t>W9123618C0025</t>
  </si>
  <si>
    <t>N00216450</t>
  </si>
  <si>
    <t>URS GROUP, INC.</t>
  </si>
  <si>
    <t>N6247013D6022 N6247018F4121</t>
  </si>
  <si>
    <t>N6247013D6022</t>
  </si>
  <si>
    <t>N62813033</t>
  </si>
  <si>
    <t>HDR ENGINEERING, INC.DBA HONOLULU HDR HAWAII PACIFIC</t>
  </si>
  <si>
    <t>N6247820C4016 AWD</t>
  </si>
  <si>
    <t>N6247820C4016</t>
  </si>
  <si>
    <t>N61755491</t>
  </si>
  <si>
    <t>BLACK CONSTRUCTION-TUTOR PERINI JV</t>
  </si>
  <si>
    <t>N6274219D1328 N6274220F9924</t>
  </si>
  <si>
    <t>N6274219D1328</t>
  </si>
  <si>
    <t>M00318863</t>
  </si>
  <si>
    <t>N6274216C1325 AWD</t>
  </si>
  <si>
    <t>N6274216C1325</t>
  </si>
  <si>
    <t>N476091918</t>
  </si>
  <si>
    <t>N6247318D5855 N6247321F4428</t>
  </si>
  <si>
    <t>M00318861</t>
  </si>
  <si>
    <t>N6274215C1305 AWD</t>
  </si>
  <si>
    <t>N6274215C1305</t>
  </si>
  <si>
    <t>M670011338F</t>
  </si>
  <si>
    <t>FXSB982839</t>
  </si>
  <si>
    <t>ADD/ALTER AWACS ALERT HANGAR</t>
  </si>
  <si>
    <t>W911KB20C008</t>
  </si>
  <si>
    <t>76376</t>
  </si>
  <si>
    <t>N62863313</t>
  </si>
  <si>
    <t>N6247021D0011 N6247022F9000</t>
  </si>
  <si>
    <t>81430</t>
  </si>
  <si>
    <t>JE Dunn Construction Company</t>
  </si>
  <si>
    <t>W9127S-13-D-6001 TO W91236-18-F-0014</t>
  </si>
  <si>
    <t>W9127S13D6001</t>
  </si>
  <si>
    <t>N69212169</t>
  </si>
  <si>
    <t>N4008521C0028 AWD</t>
  </si>
  <si>
    <t>N4008521C0028</t>
  </si>
  <si>
    <t>N00213211</t>
  </si>
  <si>
    <t>N6945021C0019 AWD</t>
  </si>
  <si>
    <t>N6945021C0019</t>
  </si>
  <si>
    <t>N476091922</t>
  </si>
  <si>
    <t>N6247321D1206 N6247321F4825</t>
  </si>
  <si>
    <t>PTFL163019</t>
  </si>
  <si>
    <t>W912DS19C0011</t>
  </si>
  <si>
    <t>PA00022</t>
  </si>
  <si>
    <t>W912HV19C0007/36943919</t>
  </si>
  <si>
    <t>W912HV19C0007</t>
  </si>
  <si>
    <t>VKAG159021</t>
  </si>
  <si>
    <t>Walbridge Aldinger LLC</t>
  </si>
  <si>
    <t>W912QR17C0031</t>
  </si>
  <si>
    <t>AM00021</t>
  </si>
  <si>
    <t>John C. Grimberg CO., Inc.</t>
  </si>
  <si>
    <t>N4008018C0006</t>
  </si>
  <si>
    <t>N63042282</t>
  </si>
  <si>
    <t>N6247318C2201 AWD</t>
  </si>
  <si>
    <t>N6247318C2201</t>
  </si>
  <si>
    <t>LXEZ184546</t>
  </si>
  <si>
    <t>Kyowa Exeo Corporation</t>
  </si>
  <si>
    <t>W912HV20B00010004</t>
  </si>
  <si>
    <t>M00146235</t>
  </si>
  <si>
    <t>66253</t>
  </si>
  <si>
    <t>Staatliches Hochbauamt Nurnberg II</t>
  </si>
  <si>
    <t>W912GB-06-C-0038</t>
  </si>
  <si>
    <t>W912GB06C0038</t>
  </si>
  <si>
    <t>N002461018</t>
  </si>
  <si>
    <t>BALDI BROS INC201 CALIFORNIA AVENUE</t>
  </si>
  <si>
    <t>N6247319C1211 AWD</t>
  </si>
  <si>
    <t>N6247319C1211</t>
  </si>
  <si>
    <t>N476091916</t>
  </si>
  <si>
    <t>N6247318D5855 N6247320F5296</t>
  </si>
  <si>
    <t>M006811090</t>
  </si>
  <si>
    <t>N6247320C0055 AWD</t>
  </si>
  <si>
    <t>N41557260</t>
  </si>
  <si>
    <t>M006812000</t>
  </si>
  <si>
    <t>N6247318D5858 N6247321F4212</t>
  </si>
  <si>
    <t>N6247318D5858</t>
  </si>
  <si>
    <t>N47609810</t>
  </si>
  <si>
    <t>N6247319D2438 N6247320F4817</t>
  </si>
  <si>
    <t>N6247319D2438</t>
  </si>
  <si>
    <t>M00318908</t>
  </si>
  <si>
    <t>DESC1508</t>
  </si>
  <si>
    <t>CB&amp;I Federal Services, LLC</t>
  </si>
  <si>
    <t>N62473-15-R-0001-0008</t>
  </si>
  <si>
    <t>N6247315R00010008</t>
  </si>
  <si>
    <t>DESC2002</t>
  </si>
  <si>
    <t>Garco</t>
  </si>
  <si>
    <t>N4425521R20000014</t>
  </si>
  <si>
    <t>M67001883F</t>
  </si>
  <si>
    <t>86953</t>
  </si>
  <si>
    <t>W912QR-17-C-0009</t>
  </si>
  <si>
    <t>W912QR17C0009</t>
  </si>
  <si>
    <t>59779</t>
  </si>
  <si>
    <t>San Juan Construction, Inc.</t>
  </si>
  <si>
    <t>W9128A-16-C-0006</t>
  </si>
  <si>
    <t>W9128A16C0006</t>
  </si>
  <si>
    <t>81429</t>
  </si>
  <si>
    <t>Daebo Engineering &amp; Construction Co., Ltd.</t>
  </si>
  <si>
    <t>W912UM20C0001</t>
  </si>
  <si>
    <t>M670011312F</t>
  </si>
  <si>
    <t>MSET143006</t>
  </si>
  <si>
    <t>M67399192</t>
  </si>
  <si>
    <t>CDM CONSTRUCTORS INC</t>
  </si>
  <si>
    <t>N6247318C4602 AWD</t>
  </si>
  <si>
    <t>N6247318C4602</t>
  </si>
  <si>
    <t>N00245443</t>
  </si>
  <si>
    <t>N6247321D1406 N6247321F4668</t>
  </si>
  <si>
    <t>N6247321D1406</t>
  </si>
  <si>
    <t>MPLS083737S3</t>
  </si>
  <si>
    <t>Caddell Construction - DCF 3</t>
  </si>
  <si>
    <t>W9126G19C0001</t>
  </si>
  <si>
    <t>QMSN199056</t>
  </si>
  <si>
    <t>Thompson Builders Corporation</t>
  </si>
  <si>
    <t>W50S8X21C0001</t>
  </si>
  <si>
    <t>M00146193</t>
  </si>
  <si>
    <t>GARNEY COMPANIES, INC.</t>
  </si>
  <si>
    <t>N4008517C8315 AWD</t>
  </si>
  <si>
    <t>N4008517C8315</t>
  </si>
  <si>
    <t>94609</t>
  </si>
  <si>
    <t>CJW Joint Venture</t>
  </si>
  <si>
    <t>W9126G19D0024</t>
  </si>
  <si>
    <t>72662-02</t>
  </si>
  <si>
    <t>W912GB-10-C-0031, P00102</t>
  </si>
  <si>
    <t>AM00029</t>
  </si>
  <si>
    <t>A&amp;K Construction Inc</t>
  </si>
  <si>
    <t>W912QR-20-C-0054/33717697</t>
  </si>
  <si>
    <t>W912QR20C0054</t>
  </si>
  <si>
    <t>88410</t>
  </si>
  <si>
    <t>Zodiac-Poettker</t>
  </si>
  <si>
    <t>W912HN21C3005</t>
  </si>
  <si>
    <t>EU00049</t>
  </si>
  <si>
    <t>W912GB-12-C-0041/50728702</t>
  </si>
  <si>
    <t>W912GB12C0041</t>
  </si>
  <si>
    <t>Clark McCarthy Joint Venture</t>
  </si>
  <si>
    <t>W9126G-13-C-0004</t>
  </si>
  <si>
    <t>W9126G13C0004</t>
  </si>
  <si>
    <t>N62813044</t>
  </si>
  <si>
    <t>TNT CONSTRUCTORS</t>
  </si>
  <si>
    <t>N6247820D4015 N6247821F4087</t>
  </si>
  <si>
    <t>N6247820D4015</t>
  </si>
  <si>
    <t>N628131006</t>
  </si>
  <si>
    <t>81987</t>
  </si>
  <si>
    <t>CONTRACK WATTS-UEJO KOGYO JV</t>
  </si>
  <si>
    <t>W912HV-17-D-0013</t>
  </si>
  <si>
    <t>W912HV17D0013</t>
  </si>
  <si>
    <t>N62813013</t>
  </si>
  <si>
    <t>N6274219C1317 AWD</t>
  </si>
  <si>
    <t>N6274219C1317</t>
  </si>
  <si>
    <t>Hensel Phelps</t>
  </si>
  <si>
    <t>W9127819C00006</t>
  </si>
  <si>
    <t>75661</t>
  </si>
  <si>
    <t>Harper Construction</t>
  </si>
  <si>
    <t>W912BV19C0003</t>
  </si>
  <si>
    <t>PA00017</t>
  </si>
  <si>
    <t>W912HV-17-C-0004/37880445</t>
  </si>
  <si>
    <t>W912HV17C0004</t>
  </si>
  <si>
    <t>N00246991</t>
  </si>
  <si>
    <t>N6247317C0808 AWD</t>
  </si>
  <si>
    <t>N6247317C0808</t>
  </si>
  <si>
    <t>M00264719</t>
  </si>
  <si>
    <t>CLARK CONSTRUCTION GROUP, LLC.</t>
  </si>
  <si>
    <t>N4008021C0005 AWD</t>
  </si>
  <si>
    <t>N4008021C0005</t>
  </si>
  <si>
    <t>77305</t>
  </si>
  <si>
    <t>Straub Construction, INC</t>
  </si>
  <si>
    <t>W9128F-17-C-0032</t>
  </si>
  <si>
    <t>W9128F17C0032</t>
  </si>
  <si>
    <t>55516</t>
  </si>
  <si>
    <t>W912HN21C3004</t>
  </si>
  <si>
    <t>M62974612</t>
  </si>
  <si>
    <t>N6247316D1881 N6247319F4705</t>
  </si>
  <si>
    <t>N6247316D1881</t>
  </si>
  <si>
    <t>M006811310</t>
  </si>
  <si>
    <t>N6247317D0817</t>
  </si>
  <si>
    <t>N32446293</t>
  </si>
  <si>
    <t>METHUEN CONSTRUCTION CO., INC</t>
  </si>
  <si>
    <t>N4008519C9261 AWD</t>
  </si>
  <si>
    <t>N4008519C9261</t>
  </si>
  <si>
    <t>M00318946</t>
  </si>
  <si>
    <t>N6274219C1303 AWD</t>
  </si>
  <si>
    <t>N6274219C1303</t>
  </si>
  <si>
    <t>PAF160600</t>
  </si>
  <si>
    <t>Nova Nacap JV</t>
  </si>
  <si>
    <t>N6274219C1316</t>
  </si>
  <si>
    <t>AM00103</t>
  </si>
  <si>
    <t>Munilla Construction Management, LLC</t>
  </si>
  <si>
    <t>N6945016C1612</t>
  </si>
  <si>
    <t>W912HV-17-D-0015</t>
  </si>
  <si>
    <t>W912HV17D0015</t>
  </si>
  <si>
    <t>N00213741</t>
  </si>
  <si>
    <t>N6945019C0903 AWD</t>
  </si>
  <si>
    <t>N6945019C0903</t>
  </si>
  <si>
    <t>60276</t>
  </si>
  <si>
    <t>M. A. Mortenson Company</t>
  </si>
  <si>
    <t>W9123621C2024</t>
  </si>
  <si>
    <t>N62813169</t>
  </si>
  <si>
    <t>HAWAIIAN DREDGING CONTRUCTIONCOMPANY INC</t>
  </si>
  <si>
    <t>N62742-19-C-1319</t>
  </si>
  <si>
    <t>N6274219C1319</t>
  </si>
  <si>
    <t>M670011387F</t>
  </si>
  <si>
    <t>ARCHER WESTERN CONSTRUCTION, LLC</t>
  </si>
  <si>
    <t>N4008520C8505 AWD</t>
  </si>
  <si>
    <t>N4008520C8505</t>
  </si>
  <si>
    <t>VDYDS97032</t>
  </si>
  <si>
    <t>River City Corporation, LLC</t>
  </si>
  <si>
    <t>W912QR-13-0032</t>
  </si>
  <si>
    <t>W912QR130032</t>
  </si>
  <si>
    <t>M670011505F</t>
  </si>
  <si>
    <t>N60514160</t>
  </si>
  <si>
    <t>N6945019C0501 AWD</t>
  </si>
  <si>
    <t>N6945019C0501</t>
  </si>
  <si>
    <t>77154</t>
  </si>
  <si>
    <t>N32414106</t>
  </si>
  <si>
    <t>N00129898</t>
  </si>
  <si>
    <t>WEEKS MARINE, INC</t>
  </si>
  <si>
    <t>N4008520C0074 AWD</t>
  </si>
  <si>
    <t>N4008520C0074</t>
  </si>
  <si>
    <t>72738</t>
  </si>
  <si>
    <t>W912-BV-17-C-0014</t>
  </si>
  <si>
    <t>W912BV17C0014</t>
  </si>
  <si>
    <t>M67001695F</t>
  </si>
  <si>
    <t>77301</t>
  </si>
  <si>
    <t>Federal/Bryan</t>
  </si>
  <si>
    <t>W9128F19C0029</t>
  </si>
  <si>
    <t>WWYK193001</t>
  </si>
  <si>
    <t>Korte</t>
  </si>
  <si>
    <t>W912BV19C0015</t>
  </si>
  <si>
    <t>N002461024</t>
  </si>
  <si>
    <t>N6247320C0553 AWD</t>
  </si>
  <si>
    <t>N6247320C0553</t>
  </si>
  <si>
    <t>WWYK193014</t>
  </si>
  <si>
    <t>Korte Const Co</t>
  </si>
  <si>
    <t>W912BV19C0017</t>
  </si>
  <si>
    <t>M00318923</t>
  </si>
  <si>
    <t>N6274217C1307 AWD</t>
  </si>
  <si>
    <t>N6274217C1307</t>
  </si>
  <si>
    <t>PA00032</t>
  </si>
  <si>
    <t>W912HV18C0002/37880684</t>
  </si>
  <si>
    <t>W912HV18C0002</t>
  </si>
  <si>
    <t>N68436834</t>
  </si>
  <si>
    <t>N4425520C2002 AWD</t>
  </si>
  <si>
    <t>N4425520C2002</t>
  </si>
  <si>
    <t>N32443257</t>
  </si>
  <si>
    <t>N4008518C1107 AWD</t>
  </si>
  <si>
    <t>N4008518C1107</t>
  </si>
  <si>
    <t>N62813704</t>
  </si>
  <si>
    <t>N62478-19-C-1515</t>
  </si>
  <si>
    <t>N6247819C1515</t>
  </si>
  <si>
    <t>80412-01</t>
  </si>
  <si>
    <t>Hensel-Phelps Const. Co.</t>
  </si>
  <si>
    <t>W9128A-18-C-0001</t>
  </si>
  <si>
    <t>W9128A18C0001</t>
  </si>
  <si>
    <t>N41557601</t>
  </si>
  <si>
    <t>N6274218C1316 AWD</t>
  </si>
  <si>
    <t>N6274218C1316</t>
  </si>
  <si>
    <t>N60201426</t>
  </si>
  <si>
    <t>N6945014D1267 N6945019F0708</t>
  </si>
  <si>
    <t>N6945014D1267</t>
  </si>
  <si>
    <t>88077</t>
  </si>
  <si>
    <t>Manhattan Construction Company</t>
  </si>
  <si>
    <t>W912DR20C0007</t>
  </si>
  <si>
    <t>96217</t>
  </si>
  <si>
    <t>76897</t>
  </si>
  <si>
    <t>W9128A21C0007</t>
  </si>
  <si>
    <t>61147</t>
  </si>
  <si>
    <t>Walsh Federal JV</t>
  </si>
  <si>
    <t>W912DW20C0002</t>
  </si>
  <si>
    <t>W912GB-11-C-0029/27243529</t>
  </si>
  <si>
    <t>M60169464</t>
  </si>
  <si>
    <t>N4008517C8327 AWD</t>
  </si>
  <si>
    <t>N4008517C8327</t>
  </si>
  <si>
    <t>N41557H279</t>
  </si>
  <si>
    <t>M67865198A</t>
  </si>
  <si>
    <t>78150</t>
  </si>
  <si>
    <t>Caddell-Nan joint Venture</t>
  </si>
  <si>
    <t>N6274216C1312</t>
  </si>
  <si>
    <t>M67001707F</t>
  </si>
  <si>
    <t>N68436990</t>
  </si>
  <si>
    <t>N68436990C</t>
  </si>
  <si>
    <t>EHW CONSTRUCTORS, A JOINT VENTURE</t>
  </si>
  <si>
    <t>N4425512C3008 P00004</t>
  </si>
  <si>
    <t>N4425512C3008</t>
  </si>
  <si>
    <t>Watterson Construction Company</t>
  </si>
  <si>
    <t>W911KB18C0026</t>
  </si>
  <si>
    <t>N41557H282</t>
  </si>
  <si>
    <t>CP04-NEESER CONSTRUCTION, INC</t>
  </si>
  <si>
    <t>W911KB19C0006</t>
  </si>
  <si>
    <t>W911KB-19-C-0006</t>
  </si>
  <si>
    <t>62783</t>
  </si>
  <si>
    <t>Prime Projects International Japan</t>
  </si>
  <si>
    <t>W912HV-14-C-0007</t>
  </si>
  <si>
    <t>W912HV14C0007</t>
  </si>
  <si>
    <t>71057</t>
  </si>
  <si>
    <t>Kiewit/Manson MOTCO, AJV</t>
  </si>
  <si>
    <t>W9123818C0015</t>
  </si>
  <si>
    <t>EU00037</t>
  </si>
  <si>
    <t>1</t>
  </si>
  <si>
    <t>W912GB-12-C-0024/52029300</t>
  </si>
  <si>
    <t>W912GB12C0024</t>
  </si>
  <si>
    <t>AJJY123010</t>
  </si>
  <si>
    <t>CORE TECH-AMEC-SKEC, LLC.</t>
  </si>
  <si>
    <t>N6274210D1307JQ01</t>
  </si>
  <si>
    <t>361811</t>
  </si>
  <si>
    <t>Suffolk Construction Co., Inc.</t>
  </si>
  <si>
    <t>46086C</t>
  </si>
  <si>
    <t>AJJY133027</t>
  </si>
  <si>
    <t>CORE-TECH-AMEC-SK</t>
  </si>
  <si>
    <t>N6274210D13070002</t>
  </si>
  <si>
    <t>WWYK153005</t>
  </si>
  <si>
    <t>Walsh Federal Alberici JV</t>
  </si>
  <si>
    <t>W912BV17C0004</t>
  </si>
  <si>
    <t>Cadell Construction Co</t>
  </si>
  <si>
    <t>KRSM1065068</t>
  </si>
  <si>
    <t>GBSD Mission Integration Facility</t>
  </si>
  <si>
    <t>W9123820C0012</t>
  </si>
  <si>
    <t>M670011800A</t>
  </si>
  <si>
    <t>MPLS083737R6</t>
  </si>
  <si>
    <t>ATC 6</t>
  </si>
  <si>
    <t>W9126G19C0023</t>
  </si>
  <si>
    <t>80775</t>
  </si>
  <si>
    <t>Balfour Beatty Construction, LLC</t>
  </si>
  <si>
    <t>W9123620C2025</t>
  </si>
  <si>
    <t>59044</t>
  </si>
  <si>
    <t>Walsh Construction Company II L.L.C.</t>
  </si>
  <si>
    <t>W912DS-11-C-0023</t>
  </si>
  <si>
    <t>W912DS11C0023</t>
  </si>
  <si>
    <t>N63042284</t>
  </si>
  <si>
    <t>N6247319C2455 AWD</t>
  </si>
  <si>
    <t>N6247319C2455</t>
  </si>
  <si>
    <t>N61065224</t>
  </si>
  <si>
    <t>MANSON/CONNOLLY SEAL BEACH JV</t>
  </si>
  <si>
    <t>N6247319C2450 AWD</t>
  </si>
  <si>
    <t>N6247319C2450</t>
  </si>
  <si>
    <t>N476091903</t>
  </si>
  <si>
    <t>N6247318D5853 N6247320F5462</t>
  </si>
  <si>
    <t>88725</t>
  </si>
  <si>
    <t>J. KOKOLAKIS CONTRACTING</t>
  </si>
  <si>
    <t>W912HN21C3003</t>
  </si>
  <si>
    <t>UNIT-ASRC Construction, LLC</t>
  </si>
  <si>
    <t>W911KB-17-C-0002</t>
  </si>
  <si>
    <t>W911KB17C0002</t>
  </si>
  <si>
    <t>17872</t>
  </si>
  <si>
    <t>N476091911</t>
  </si>
  <si>
    <t>WEBCOR CONSTRUCTION LP</t>
  </si>
  <si>
    <t>N6247321D1214 N6247321F4923</t>
  </si>
  <si>
    <t>N6247321D1214</t>
  </si>
  <si>
    <t>N62688913</t>
  </si>
  <si>
    <t>N4008518C1134 AWD</t>
  </si>
  <si>
    <t>N4008518C1134</t>
  </si>
  <si>
    <t>W912DR-12-C-0019</t>
  </si>
  <si>
    <t>W912DR12C0019</t>
  </si>
  <si>
    <t>630</t>
  </si>
  <si>
    <t>Kellogg Brown &amp; Root Services, Inc,</t>
  </si>
  <si>
    <t>W912GB-13-R-0003</t>
  </si>
  <si>
    <t>W912GB13R0003</t>
  </si>
  <si>
    <t>646</t>
  </si>
  <si>
    <t>N61152621</t>
  </si>
  <si>
    <t>TURNER CONSTRUCTION COMPANY</t>
  </si>
  <si>
    <t>N4008016C0156 AWD</t>
  </si>
  <si>
    <t>N4008016C0156</t>
  </si>
  <si>
    <t>GLEN203001</t>
  </si>
  <si>
    <t>W9128F21C0041</t>
  </si>
  <si>
    <t>N41557735A</t>
  </si>
  <si>
    <t>26170</t>
  </si>
  <si>
    <t>W912DR-13-C-0038</t>
  </si>
  <si>
    <t>W912DR13C0038</t>
  </si>
  <si>
    <t>XDAT1051930</t>
  </si>
  <si>
    <t>Walsh Federal</t>
  </si>
  <si>
    <t>N6247320C0613</t>
  </si>
  <si>
    <t>N41557715</t>
  </si>
  <si>
    <t>N6274217C1319 AWD</t>
  </si>
  <si>
    <t>N6274217C1319</t>
  </si>
  <si>
    <t>17866</t>
  </si>
  <si>
    <t>W912DR-11-C-0036</t>
  </si>
  <si>
    <t>W912DR11C0036</t>
  </si>
  <si>
    <t>CP03-UNIT-ASRC Construction LLC</t>
  </si>
  <si>
    <t>W911KB19C0001</t>
  </si>
  <si>
    <t>W911KB-19-C-0001</t>
  </si>
  <si>
    <t>94611</t>
  </si>
  <si>
    <t>M670011512F</t>
  </si>
  <si>
    <t>640</t>
  </si>
  <si>
    <t>AMEC PROGRAMS, INC.</t>
  </si>
  <si>
    <t>W912GB-16-C-0005</t>
  </si>
  <si>
    <t>W912GB16C0005</t>
  </si>
  <si>
    <t>GHLN153001</t>
  </si>
  <si>
    <t>Construction Contract</t>
  </si>
  <si>
    <t>W9128F19C0005</t>
  </si>
  <si>
    <t>Turner Construction Company</t>
  </si>
  <si>
    <t>W912PL-12-C-0005</t>
  </si>
  <si>
    <t>W912PL12C0005</t>
  </si>
  <si>
    <t>N32446310</t>
  </si>
  <si>
    <t>78804</t>
  </si>
  <si>
    <t>DOBCO GROUP, INC.</t>
  </si>
  <si>
    <t>W912DS21C0002</t>
  </si>
  <si>
    <t>88724</t>
  </si>
  <si>
    <t>W912HN20C3006</t>
  </si>
  <si>
    <t>Walsh Gilbane Joint Venture</t>
  </si>
  <si>
    <t>W912DR-15-C-0015</t>
  </si>
  <si>
    <t>W912DR15C0015</t>
  </si>
  <si>
    <t>N476091904</t>
  </si>
  <si>
    <t>N6247321D1211 N6247321F4921</t>
  </si>
  <si>
    <t>N6247321D1211</t>
  </si>
  <si>
    <t>N4008019C0008</t>
  </si>
  <si>
    <t>M67001378F</t>
  </si>
  <si>
    <t>94607</t>
  </si>
  <si>
    <t>91301</t>
  </si>
  <si>
    <t>94608</t>
  </si>
  <si>
    <t>Fisher Sand &amp; Gravel CO.</t>
  </si>
  <si>
    <t>W912PL20C0004</t>
  </si>
  <si>
    <t>70668</t>
  </si>
  <si>
    <t>W9128A17C0005</t>
  </si>
  <si>
    <t>58857</t>
  </si>
  <si>
    <t>76593</t>
  </si>
  <si>
    <t>76595</t>
  </si>
  <si>
    <t>91884</t>
  </si>
  <si>
    <t>J.E. Dunn Construction</t>
  </si>
  <si>
    <t>W912DQ-19-C-4011</t>
  </si>
  <si>
    <t>W912DQ19C4011</t>
  </si>
  <si>
    <t>77168</t>
  </si>
  <si>
    <t>94335</t>
  </si>
  <si>
    <t>NGA-016B</t>
  </si>
  <si>
    <t>McCarthy HITT - Next NGA West JV</t>
  </si>
  <si>
    <t>W912DQ-17-R-7000</t>
  </si>
  <si>
    <t>W912DQ17R7000</t>
  </si>
  <si>
    <t>NGA-016A</t>
  </si>
  <si>
    <t>86689</t>
  </si>
  <si>
    <t>Daewoo Engineering &amp; Construction. Co., Ltd.</t>
  </si>
  <si>
    <t>W912UM17C0044</t>
  </si>
  <si>
    <t>91327</t>
  </si>
  <si>
    <t>91380</t>
  </si>
  <si>
    <t>Yojin Const and Engr Co., Ltd.</t>
  </si>
  <si>
    <t>W912UM19C0007</t>
  </si>
  <si>
    <t>86877</t>
  </si>
  <si>
    <t>Yojin</t>
  </si>
  <si>
    <t>N476091900</t>
  </si>
  <si>
    <t>N6247019D8025 N6247320F5226</t>
  </si>
  <si>
    <t>24649</t>
  </si>
  <si>
    <t>Hensel Phelps/Kiewit Joint Venture</t>
  </si>
  <si>
    <t>W912DR-13-C-0005</t>
  </si>
  <si>
    <t>W912DR13C0005</t>
  </si>
  <si>
    <t>81420</t>
  </si>
  <si>
    <t>N40080-20-C0001</t>
  </si>
  <si>
    <t>N4008020C0001</t>
  </si>
  <si>
    <t>85667</t>
  </si>
  <si>
    <t>30583</t>
  </si>
  <si>
    <t>Clark Construction</t>
  </si>
  <si>
    <t>W912DR-16-C-0013</t>
  </si>
  <si>
    <t>W912DR16C0013</t>
  </si>
  <si>
    <t>35168</t>
  </si>
  <si>
    <t>W912DR-19-C-0013</t>
  </si>
  <si>
    <t>W912DR19C0013</t>
  </si>
  <si>
    <t>76007-14</t>
  </si>
  <si>
    <t>FRG:  Ed. Zublin AG / Gilbane Germany GmbH</t>
  </si>
  <si>
    <t>W912GB-10-C-0031</t>
  </si>
  <si>
    <t>W912GB10C0031</t>
  </si>
  <si>
    <t>DESC20S1</t>
  </si>
  <si>
    <t>W912WJ21C0009</t>
  </si>
  <si>
    <t>M626131005</t>
  </si>
  <si>
    <t>M626131006</t>
  </si>
  <si>
    <t>M626131701</t>
  </si>
  <si>
    <t>M62613604</t>
  </si>
  <si>
    <t>M67400213</t>
  </si>
  <si>
    <t>M67400807</t>
  </si>
  <si>
    <t>N61159312</t>
  </si>
  <si>
    <t>M68479102</t>
  </si>
  <si>
    <t>M68479811</t>
  </si>
  <si>
    <t>N83447091</t>
  </si>
  <si>
    <t>34490</t>
  </si>
  <si>
    <t>N00213211A</t>
  </si>
  <si>
    <t>N00246762</t>
  </si>
  <si>
    <t>N476091901</t>
  </si>
  <si>
    <t>N476091902</t>
  </si>
  <si>
    <t>N476091907</t>
  </si>
  <si>
    <t>N476091908</t>
  </si>
  <si>
    <t>N476091914</t>
  </si>
  <si>
    <t>N476091917</t>
  </si>
  <si>
    <t>N476091920</t>
  </si>
  <si>
    <t>N476091921</t>
  </si>
  <si>
    <t>N60042117</t>
  </si>
  <si>
    <t>N61066604</t>
  </si>
  <si>
    <t>N62588312</t>
  </si>
  <si>
    <t>N628632001</t>
  </si>
  <si>
    <t>N63005955U</t>
  </si>
  <si>
    <t>N63005964</t>
  </si>
  <si>
    <t>N63005976</t>
  </si>
  <si>
    <t>N66691144</t>
  </si>
  <si>
    <t>N68469760</t>
  </si>
  <si>
    <t>90570</t>
  </si>
  <si>
    <t>91531</t>
  </si>
  <si>
    <t>95677</t>
  </si>
  <si>
    <t>95696</t>
  </si>
  <si>
    <t>Award Year</t>
  </si>
  <si>
    <t>Index</t>
  </si>
  <si>
    <t>(Multiple Items)</t>
  </si>
  <si>
    <t>Remove contracts with no contract number. Must filter out contracts with no starting amount (zero or blank) or blank current obligation amounts. Subset to contracts that should have ended before the reporting period (Jan 2022) since don't want to make incomplete contracts look like underruning contracts</t>
  </si>
  <si>
    <t>Schedule Analysis</t>
  </si>
  <si>
    <t>Row Labels</t>
  </si>
  <si>
    <t>Sum of Original Contract Amount</t>
  </si>
  <si>
    <t>Sum of Current Contract Obligation Amount</t>
  </si>
  <si>
    <t>Must filter out contracts with no starting amount or current obligation amount. Subset to contracts that should have ended before the reporting period (Jan 2022) since don't want to make incomplete contracts look like underruning contracts</t>
  </si>
  <si>
    <t>Sum of Original Contract Amount (CY23$)</t>
  </si>
  <si>
    <t>Sum of Final Contract Obligations (CY23$)</t>
  </si>
  <si>
    <t>Percent over/under budget</t>
  </si>
  <si>
    <t>MILCON contracts end up exceeding their original contracted amounts by 5.79% on average.</t>
  </si>
  <si>
    <t>Total original contract amount</t>
  </si>
  <si>
    <t>Max of Schedule % Overrun</t>
  </si>
  <si>
    <t>Max of Price Overrun</t>
  </si>
  <si>
    <t>Schedule Overrun %</t>
  </si>
  <si>
    <t>Price Overrun %</t>
  </si>
  <si>
    <t>Total current contract amount</t>
  </si>
  <si>
    <t>Grand Total</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</si>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</sst>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43" formatCode="_(* #,##0.00_);_(* \(#,##0.00\);_(* &quot;-&quot;??_);_(@_)"/>
    <numFmt numFmtId="164" formatCode="[$-409]d\-mmm\-yyyy;@"/>
    <numFmt numFmtId="165" formatCode="&quot;$&quot;#,##0"/>
    <numFmt numFmtId="166" formatCode="mm/dd/yyyy"/>
    <numFmt numFmtId="167" formatCode="mm/dd/yy;@"/>
    <numFmt numFmtId="168" formatCode="&quot;$&quot;#,##0.00"/>
  </numFmts>
  <fonts count="8" x14ac:knownFonts="1">
    <font>
      <sz val="11"/>
      <color theme="1"/>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b/>
      <sz val="11"/>
      <name val="Calibri"/>
      <family val="2"/>
      <scheme val="minor"/>
    </font>
    <font>
      <b/>
      <sz val="9"/>
      <color indexed="81"/>
      <name val="Tahoma"/>
      <charset val="1"/>
    </font>
    <font>
      <sz val="9"/>
      <color indexed="81"/>
      <name val="Tahoma"/>
      <charset val="1"/>
    </font>
    <font>
      <u/>
      <sz val="11"/>
      <color theme="10"/>
      <name val="Calibri"/>
      <family val="2"/>
      <scheme val="minor"/>
    </font>
  </fonts>
  <fills count="4">
    <fill>
      <patternFill patternType="none"/>
    </fill>
    <fill>
      <patternFill patternType="gray125"/>
    </fill>
    <fill>
      <patternFill patternType="solid">
        <fgColor rgb="FFFFCC99"/>
      </patternFill>
    </fill>
    <fill>
      <patternFill patternType="solid">
        <fgColor theme="8" tint="0.5999938962981048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top style="thin">
        <color rgb="FF7F7F7F"/>
      </top>
      <bottom style="thin">
        <color rgb="FF7F7F7F"/>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1" applyNumberFormat="0" applyAlignment="0" applyProtection="0"/>
    <xf numFmtId="0" fontId="7" fillId="0" borderId="0" applyNumberFormat="0" applyFill="0" applyBorder="0" applyAlignment="0" applyProtection="0"/>
  </cellStyleXfs>
  <cellXfs count="49">
    <xf numFmtId="0" fontId="0" fillId="0" borderId="0" xfId="0"/>
    <xf numFmtId="0" fontId="3" fillId="3" borderId="2" xfId="0" applyFont="1" applyFill="1" applyBorder="1" applyAlignment="1" applyProtection="1">
      <alignment horizontal="center" vertical="center" wrapText="1"/>
      <protection locked="0"/>
    </xf>
    <xf numFmtId="49" fontId="3" fillId="3" borderId="2" xfId="0" applyNumberFormat="1" applyFont="1" applyFill="1" applyBorder="1" applyAlignment="1" applyProtection="1">
      <alignment horizontal="center" vertical="center" wrapText="1"/>
      <protection locked="0"/>
    </xf>
    <xf numFmtId="164" fontId="4" fillId="3" borderId="2" xfId="0" applyNumberFormat="1" applyFont="1" applyFill="1" applyBorder="1" applyAlignment="1" applyProtection="1">
      <alignment horizontal="center" vertical="center" wrapText="1"/>
      <protection locked="0"/>
    </xf>
    <xf numFmtId="164" fontId="3" fillId="3" borderId="2" xfId="0" applyNumberFormat="1" applyFont="1" applyFill="1" applyBorder="1" applyAlignment="1" applyProtection="1">
      <alignment horizontal="center" vertical="center" wrapText="1"/>
      <protection locked="0"/>
    </xf>
    <xf numFmtId="49" fontId="3" fillId="3" borderId="3" xfId="0" applyNumberFormat="1" applyFont="1" applyFill="1" applyBorder="1" applyAlignment="1" applyProtection="1">
      <alignment horizontal="center" vertical="center" wrapText="1"/>
      <protection locked="0"/>
    </xf>
    <xf numFmtId="49" fontId="3" fillId="3" borderId="4" xfId="0" applyNumberFormat="1" applyFont="1" applyFill="1" applyBorder="1" applyAlignment="1" applyProtection="1">
      <alignment horizontal="center" vertical="center" wrapText="1"/>
      <protection locked="0"/>
    </xf>
    <xf numFmtId="165" fontId="3" fillId="3" borderId="4" xfId="0" applyNumberFormat="1" applyFont="1" applyFill="1" applyBorder="1" applyAlignment="1" applyProtection="1">
      <alignment horizontal="center" vertical="center" wrapText="1"/>
      <protection locked="0"/>
    </xf>
    <xf numFmtId="165" fontId="3" fillId="3" borderId="5" xfId="0" applyNumberFormat="1" applyFont="1" applyFill="1" applyBorder="1" applyAlignment="1" applyProtection="1">
      <alignment horizontal="center" vertical="center" wrapText="1"/>
      <protection locked="0"/>
    </xf>
    <xf numFmtId="166" fontId="0" fillId="0" borderId="6" xfId="0" applyNumberFormat="1" applyFont="1" applyBorder="1" applyAlignment="1" applyProtection="1">
      <alignment horizontal="center" vertical="center" wrapText="1"/>
    </xf>
    <xf numFmtId="1" fontId="0" fillId="0" borderId="6" xfId="0" applyNumberFormat="1" applyFont="1" applyBorder="1" applyAlignment="1" applyProtection="1">
      <alignment horizontal="center" vertical="center" wrapText="1"/>
    </xf>
    <xf numFmtId="0" fontId="0" fillId="0" borderId="6" xfId="0" applyFont="1" applyBorder="1" applyAlignment="1" applyProtection="1">
      <alignment horizontal="center" vertical="center" wrapText="1"/>
    </xf>
    <xf numFmtId="49" fontId="0" fillId="0" borderId="6" xfId="0" applyNumberFormat="1" applyFont="1" applyBorder="1" applyAlignment="1" applyProtection="1">
      <alignment horizontal="left" vertical="center" wrapText="1"/>
    </xf>
    <xf numFmtId="0" fontId="0" fillId="0" borderId="6" xfId="0" applyNumberFormat="1" applyFont="1" applyBorder="1" applyAlignment="1" applyProtection="1">
      <alignment horizontal="left" vertical="center" wrapText="1"/>
    </xf>
    <xf numFmtId="49" fontId="0" fillId="0" borderId="7" xfId="0" applyNumberFormat="1" applyFont="1" applyBorder="1" applyAlignment="1" applyProtection="1">
      <alignment horizontal="left" vertical="center" wrapText="1"/>
    </xf>
    <xf numFmtId="0" fontId="0" fillId="0" borderId="4" xfId="0" applyBorder="1" applyAlignment="1">
      <alignment horizontal="left"/>
    </xf>
    <xf numFmtId="165" fontId="0" fillId="0" borderId="4" xfId="0" applyNumberFormat="1" applyFont="1" applyBorder="1" applyAlignment="1" applyProtection="1">
      <alignment horizontal="right" vertical="center" wrapText="1"/>
    </xf>
    <xf numFmtId="167" fontId="0" fillId="0" borderId="4" xfId="0" applyNumberFormat="1" applyFont="1" applyBorder="1" applyAlignment="1" applyProtection="1">
      <alignment horizontal="center" vertical="center" wrapText="1"/>
    </xf>
    <xf numFmtId="14" fontId="0" fillId="0" borderId="4" xfId="0" applyNumberFormat="1" applyFont="1" applyBorder="1" applyAlignment="1" applyProtection="1">
      <alignment horizontal="center" vertical="center" wrapText="1"/>
    </xf>
    <xf numFmtId="165" fontId="0" fillId="0" borderId="4" xfId="0" applyNumberFormat="1" applyBorder="1"/>
    <xf numFmtId="0" fontId="0" fillId="0" borderId="4" xfId="0" applyBorder="1"/>
    <xf numFmtId="0" fontId="0" fillId="0" borderId="0" xfId="0" applyAlignment="1">
      <alignment horizontal="left"/>
    </xf>
    <xf numFmtId="168" fontId="0" fillId="0" borderId="0" xfId="0" applyNumberFormat="1"/>
    <xf numFmtId="43" fontId="0" fillId="0" borderId="0" xfId="1" applyFont="1" applyBorder="1"/>
    <xf numFmtId="10" fontId="0" fillId="0" borderId="0" xfId="2" applyNumberFormat="1" applyFont="1"/>
    <xf numFmtId="49" fontId="2" fillId="2" borderId="7" xfId="3" applyNumberFormat="1" applyBorder="1" applyAlignment="1" applyProtection="1">
      <alignment horizontal="left" vertical="center" wrapText="1"/>
    </xf>
    <xf numFmtId="165" fontId="2" fillId="2" borderId="4" xfId="3" applyNumberFormat="1" applyBorder="1" applyAlignment="1" applyProtection="1">
      <alignment horizontal="right" vertical="center" wrapText="1"/>
    </xf>
    <xf numFmtId="165" fontId="0" fillId="0" borderId="1" xfId="0" applyNumberFormat="1" applyFont="1" applyBorder="1" applyAlignment="1" applyProtection="1">
      <alignment horizontal="right" vertical="center" wrapText="1"/>
    </xf>
    <xf numFmtId="49" fontId="0" fillId="0" borderId="8" xfId="0" applyNumberFormat="1" applyFont="1" applyBorder="1" applyAlignment="1" applyProtection="1">
      <alignment horizontal="left" vertical="center" wrapText="1"/>
    </xf>
    <xf numFmtId="4" fontId="2" fillId="2" borderId="4" xfId="3" applyNumberFormat="1" applyBorder="1"/>
    <xf numFmtId="3" fontId="2" fillId="2" borderId="4" xfId="3" applyNumberFormat="1" applyBorder="1"/>
    <xf numFmtId="0" fontId="0" fillId="0" borderId="6" xfId="0" applyBorder="1"/>
    <xf numFmtId="0" fontId="0" fillId="0" borderId="7" xfId="0" applyBorder="1"/>
    <xf numFmtId="166" fontId="0" fillId="0" borderId="0" xfId="0" applyNumberFormat="1" applyFont="1" applyBorder="1" applyAlignment="1" applyProtection="1">
      <alignment horizontal="center" vertical="center" wrapText="1"/>
    </xf>
    <xf numFmtId="1" fontId="0" fillId="0" borderId="0" xfId="0" applyNumberFormat="1" applyFont="1" applyBorder="1" applyAlignment="1" applyProtection="1">
      <alignment horizontal="center" vertical="center" wrapText="1"/>
    </xf>
    <xf numFmtId="0" fontId="0" fillId="0" borderId="0" xfId="0" applyFont="1" applyBorder="1" applyAlignment="1" applyProtection="1">
      <alignment horizontal="center" vertical="center" wrapText="1"/>
    </xf>
    <xf numFmtId="49" fontId="0" fillId="0" borderId="0" xfId="0" applyNumberFormat="1" applyFont="1" applyBorder="1" applyAlignment="1" applyProtection="1">
      <alignment horizontal="left" vertical="center" wrapText="1"/>
    </xf>
    <xf numFmtId="0" fontId="0" fillId="0" borderId="0" xfId="0" applyNumberFormat="1" applyFont="1" applyBorder="1" applyAlignment="1" applyProtection="1">
      <alignment horizontal="left" vertical="center" wrapText="1"/>
    </xf>
    <xf numFmtId="0" fontId="0" fillId="0" borderId="0" xfId="0" applyBorder="1" applyAlignment="1">
      <alignment horizontal="left"/>
    </xf>
    <xf numFmtId="165" fontId="0" fillId="0" borderId="0" xfId="0" applyNumberFormat="1" applyFont="1" applyBorder="1" applyAlignment="1" applyProtection="1">
      <alignment horizontal="right" vertical="center" wrapText="1"/>
    </xf>
    <xf numFmtId="167" fontId="0" fillId="0" borderId="0" xfId="0" applyNumberFormat="1" applyFont="1" applyBorder="1" applyAlignment="1" applyProtection="1">
      <alignment horizontal="center" vertical="center" wrapText="1"/>
    </xf>
    <xf numFmtId="14" fontId="0" fillId="0" borderId="0" xfId="0" applyNumberFormat="1" applyFont="1" applyBorder="1" applyAlignment="1" applyProtection="1">
      <alignment horizontal="center" vertical="center" wrapText="1"/>
    </xf>
    <xf numFmtId="165" fontId="0" fillId="0" borderId="0" xfId="0" applyNumberFormat="1" applyBorder="1"/>
    <xf numFmtId="0" fontId="0" fillId="0" borderId="0" xfId="0" applyBorder="1"/>
    <xf numFmtId="10" fontId="0" fillId="0" borderId="0" xfId="0" applyNumberFormat="1"/>
    <xf numFmtId="44" fontId="0" fillId="0" borderId="0" xfId="0" applyNumberFormat="1"/>
    <xf numFmtId="0" fontId="0" fillId="0" borderId="0" xfId="0" applyAlignment="1">
      <alignment horizontal="left" indent="1"/>
    </xf>
    <xf numFmtId="9" fontId="0" fillId="0" borderId="0" xfId="0" applyNumberFormat="1"/>
    <xf numFmtId="0" fontId="7" fillId="0" borderId="0" xfId="4"/>
  </cellXfs>
  <cellStyles count="5">
    <cellStyle name="Comma" xfId="1" builtinId="3"/>
    <cellStyle name="Hyperlink" xfId="4" builtinId="8"/>
    <cellStyle name="Input" xfId="3" builtinId="20"/>
    <cellStyle name="Normal" xfId="0" builtinId="0"/>
    <cellStyle name="Percent" xfId="2" builtinId="5"/>
  </cellStyles>
  <dxfs count="7">
    <dxf>
      <numFmt numFmtId="13" formatCode="0%"/>
    </dxf>
    <dxf>
      <numFmt numFmtId="34" formatCode="_(&quot;$&quot;* #,##0.00_);_(&quot;$&quot;* \(#,##0.00\);_(&quot;$&quot;* &quot;-&quot;??_);_(@_)"/>
    </dxf>
    <dxf>
      <numFmt numFmtId="13" formatCode="0%"/>
    </dxf>
    <dxf>
      <numFmt numFmtId="34" formatCode="_(&quot;$&quot;* #,##0.00_);_(&quot;$&quot;* \(#,##0.00\);_(&quot;$&quot;* &quot;-&quot;??_);_(@_)"/>
    </dxf>
    <dxf>
      <numFmt numFmtId="13" formatCode="0%"/>
    </dxf>
    <dxf>
      <numFmt numFmtId="13" formatCode="0%"/>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'MilCon Contracts Analysis'!$AM$5</c:f>
              <c:strCache>
                <c:ptCount val="1"/>
                <c:pt idx="0">
                  <c:v>Price Overrun %</c:v>
                </c:pt>
              </c:strCache>
            </c:strRef>
          </c:tx>
          <c:spPr>
            <a:ln w="19050" cap="rnd">
              <a:noFill/>
              <a:round/>
            </a:ln>
            <a:effectLst/>
          </c:spPr>
          <c:marker>
            <c:symbol val="circle"/>
            <c:size val="5"/>
            <c:spPr>
              <a:solidFill>
                <a:srgbClr val="4472C4">
                  <a:alpha val="33000"/>
                </a:srgbClr>
              </a:solidFill>
              <a:ln w="9525">
                <a:noFill/>
              </a:ln>
              <a:effectLst/>
            </c:spPr>
          </c:marker>
          <c:xVal>
            <c:numRef>
              <c:f>'MilCon Contracts Analysis'!$AL$6:$AL$647</c:f>
              <c:numCache>
                <c:formatCode>0%</c:formatCode>
                <c:ptCount val="642"/>
                <c:pt idx="0">
                  <c:v>0.29503105590062112</c:v>
                </c:pt>
                <c:pt idx="1">
                  <c:v>0.63707571801566576</c:v>
                </c:pt>
                <c:pt idx="2">
                  <c:v>0.46971569839307786</c:v>
                </c:pt>
                <c:pt idx="3">
                  <c:v>0</c:v>
                </c:pt>
                <c:pt idx="4">
                  <c:v>1.1970108695652173</c:v>
                </c:pt>
                <c:pt idx="5">
                  <c:v>0.60536912751677852</c:v>
                </c:pt>
                <c:pt idx="6">
                  <c:v>0.51875808538163004</c:v>
                </c:pt>
                <c:pt idx="7">
                  <c:v>1.4281250000000001</c:v>
                </c:pt>
                <c:pt idx="8">
                  <c:v>1.5641025641025641</c:v>
                </c:pt>
                <c:pt idx="9">
                  <c:v>0.79656862745098034</c:v>
                </c:pt>
                <c:pt idx="10">
                  <c:v>0.21130952380952381</c:v>
                </c:pt>
                <c:pt idx="11">
                  <c:v>0.99749373433583954</c:v>
                </c:pt>
                <c:pt idx="12">
                  <c:v>0.67298578199052128</c:v>
                </c:pt>
                <c:pt idx="13">
                  <c:v>1.273792093704246</c:v>
                </c:pt>
                <c:pt idx="14">
                  <c:v>0.28608027327070878</c:v>
                </c:pt>
                <c:pt idx="15">
                  <c:v>0.40844009042954033</c:v>
                </c:pt>
                <c:pt idx="16">
                  <c:v>0.67779390420899854</c:v>
                </c:pt>
                <c:pt idx="17">
                  <c:v>1.375</c:v>
                </c:pt>
                <c:pt idx="18">
                  <c:v>3.3294797687861273</c:v>
                </c:pt>
                <c:pt idx="19">
                  <c:v>0</c:v>
                </c:pt>
                <c:pt idx="20">
                  <c:v>0.99590163934426235</c:v>
                </c:pt>
                <c:pt idx="21">
                  <c:v>0</c:v>
                </c:pt>
                <c:pt idx="22">
                  <c:v>0.88157894736842102</c:v>
                </c:pt>
                <c:pt idx="23">
                  <c:v>0.59</c:v>
                </c:pt>
                <c:pt idx="24">
                  <c:v>0.52353616532721015</c:v>
                </c:pt>
                <c:pt idx="25">
                  <c:v>0.6994949494949495</c:v>
                </c:pt>
                <c:pt idx="26">
                  <c:v>1.7150192554557124</c:v>
                </c:pt>
                <c:pt idx="27">
                  <c:v>0.64886515353805074</c:v>
                </c:pt>
                <c:pt idx="28">
                  <c:v>4.2971014492753623</c:v>
                </c:pt>
                <c:pt idx="29">
                  <c:v>0.5532994923857868</c:v>
                </c:pt>
                <c:pt idx="30">
                  <c:v>7.1729957805907171E-2</c:v>
                </c:pt>
                <c:pt idx="31">
                  <c:v>0.15682062298603652</c:v>
                </c:pt>
                <c:pt idx="32">
                  <c:v>1.0330188679245282</c:v>
                </c:pt>
                <c:pt idx="33">
                  <c:v>1.110236220472441</c:v>
                </c:pt>
                <c:pt idx="34">
                  <c:v>0.98268398268398272</c:v>
                </c:pt>
                <c:pt idx="35">
                  <c:v>0</c:v>
                </c:pt>
                <c:pt idx="36">
                  <c:v>0.73260073260073255</c:v>
                </c:pt>
                <c:pt idx="37">
                  <c:v>1.0352685838307107</c:v>
                </c:pt>
                <c:pt idx="38">
                  <c:v>0.68181818181818177</c:v>
                </c:pt>
                <c:pt idx="39">
                  <c:v>1.5625E-2</c:v>
                </c:pt>
                <c:pt idx="40">
                  <c:v>0.3269961977186312</c:v>
                </c:pt>
                <c:pt idx="41">
                  <c:v>-0.65359477124183007</c:v>
                </c:pt>
                <c:pt idx="42">
                  <c:v>0.17148981779206859</c:v>
                </c:pt>
                <c:pt idx="43">
                  <c:v>0.28354430379746837</c:v>
                </c:pt>
                <c:pt idx="44">
                  <c:v>0.29455445544554454</c:v>
                </c:pt>
                <c:pt idx="45">
                  <c:v>0</c:v>
                </c:pt>
                <c:pt idx="46">
                  <c:v>0.75096525096525102</c:v>
                </c:pt>
                <c:pt idx="47">
                  <c:v>0.16645649432534679</c:v>
                </c:pt>
                <c:pt idx="48">
                  <c:v>0.30053191489361702</c:v>
                </c:pt>
                <c:pt idx="49">
                  <c:v>0.12473572938689217</c:v>
                </c:pt>
                <c:pt idx="50">
                  <c:v>1.2640750670241288</c:v>
                </c:pt>
                <c:pt idx="51">
                  <c:v>1.4234800838574424</c:v>
                </c:pt>
                <c:pt idx="52">
                  <c:v>1.3333333333333333</c:v>
                </c:pt>
                <c:pt idx="53">
                  <c:v>0.44076655052264807</c:v>
                </c:pt>
                <c:pt idx="54">
                  <c:v>1.3333333333333333</c:v>
                </c:pt>
                <c:pt idx="55">
                  <c:v>0.20136054421768707</c:v>
                </c:pt>
                <c:pt idx="56">
                  <c:v>0.40641711229946526</c:v>
                </c:pt>
                <c:pt idx="57">
                  <c:v>0.37337192474674386</c:v>
                </c:pt>
                <c:pt idx="58">
                  <c:v>0</c:v>
                </c:pt>
                <c:pt idx="59">
                  <c:v>4.1168658698539175E-2</c:v>
                </c:pt>
                <c:pt idx="60">
                  <c:v>1.5689655172413792</c:v>
                </c:pt>
                <c:pt idx="61">
                  <c:v>0.29521276595744683</c:v>
                </c:pt>
                <c:pt idx="62">
                  <c:v>2.1334792122538295</c:v>
                </c:pt>
                <c:pt idx="63">
                  <c:v>1.2538860103626943</c:v>
                </c:pt>
                <c:pt idx="64">
                  <c:v>0.45748299319727892</c:v>
                </c:pt>
                <c:pt idx="65">
                  <c:v>0.6152512998266898</c:v>
                </c:pt>
                <c:pt idx="66">
                  <c:v>0.6458797327394209</c:v>
                </c:pt>
                <c:pt idx="67">
                  <c:v>0</c:v>
                </c:pt>
                <c:pt idx="68">
                  <c:v>0</c:v>
                </c:pt>
                <c:pt idx="69">
                  <c:v>0.5195729537366548</c:v>
                </c:pt>
                <c:pt idx="70">
                  <c:v>0.18865248226950354</c:v>
                </c:pt>
                <c:pt idx="71">
                  <c:v>1.4169675090252707</c:v>
                </c:pt>
                <c:pt idx="72">
                  <c:v>0.5299026425591099</c:v>
                </c:pt>
                <c:pt idx="73">
                  <c:v>4.5756457564575644E-2</c:v>
                </c:pt>
                <c:pt idx="74">
                  <c:v>0.94385432473444608</c:v>
                </c:pt>
                <c:pt idx="75">
                  <c:v>0.50624133148404993</c:v>
                </c:pt>
                <c:pt idx="76">
                  <c:v>8.1081081081081086E-2</c:v>
                </c:pt>
                <c:pt idx="77">
                  <c:v>2.5999999999999999E-2</c:v>
                </c:pt>
                <c:pt idx="78">
                  <c:v>3.3500837520938024E-3</c:v>
                </c:pt>
                <c:pt idx="79">
                  <c:v>0.70538720538720534</c:v>
                </c:pt>
                <c:pt idx="80">
                  <c:v>0.19104991394148021</c:v>
                </c:pt>
                <c:pt idx="81">
                  <c:v>0.5</c:v>
                </c:pt>
                <c:pt idx="82">
                  <c:v>1.2699115044247788</c:v>
                </c:pt>
                <c:pt idx="83">
                  <c:v>1.1690721649484537</c:v>
                </c:pt>
                <c:pt idx="84">
                  <c:v>0.59152542372881356</c:v>
                </c:pt>
                <c:pt idx="85">
                  <c:v>0.62410071942446044</c:v>
                </c:pt>
                <c:pt idx="86">
                  <c:v>0.2425828970331588</c:v>
                </c:pt>
                <c:pt idx="87">
                  <c:v>0.35454545454545455</c:v>
                </c:pt>
                <c:pt idx="88">
                  <c:v>0.16517857142857142</c:v>
                </c:pt>
                <c:pt idx="89">
                  <c:v>0.48281786941580757</c:v>
                </c:pt>
                <c:pt idx="90">
                  <c:v>0.45983935742971888</c:v>
                </c:pt>
                <c:pt idx="91">
                  <c:v>1.3333333333333333</c:v>
                </c:pt>
                <c:pt idx="92">
                  <c:v>0.83489681050656661</c:v>
                </c:pt>
                <c:pt idx="93">
                  <c:v>0.32736572890025578</c:v>
                </c:pt>
                <c:pt idx="94">
                  <c:v>8.1818181818181818E-2</c:v>
                </c:pt>
                <c:pt idx="95">
                  <c:v>0.49812030075187969</c:v>
                </c:pt>
                <c:pt idx="96">
                  <c:v>0.6119631901840491</c:v>
                </c:pt>
                <c:pt idx="97">
                  <c:v>0.16093366093366093</c:v>
                </c:pt>
                <c:pt idx="98">
                  <c:v>1.4018691588785047E-2</c:v>
                </c:pt>
                <c:pt idx="99">
                  <c:v>0.12226277372262774</c:v>
                </c:pt>
                <c:pt idx="100">
                  <c:v>0.1822429906542056</c:v>
                </c:pt>
                <c:pt idx="101">
                  <c:v>0.6429840142095915</c:v>
                </c:pt>
                <c:pt idx="102">
                  <c:v>0.14756671899529042</c:v>
                </c:pt>
                <c:pt idx="103">
                  <c:v>0.48125937031484256</c:v>
                </c:pt>
                <c:pt idx="104">
                  <c:v>0.53280461427541459</c:v>
                </c:pt>
                <c:pt idx="105">
                  <c:v>0.29383886255924169</c:v>
                </c:pt>
                <c:pt idx="106">
                  <c:v>0.57117437722419928</c:v>
                </c:pt>
                <c:pt idx="107">
                  <c:v>3.4403669724770644E-2</c:v>
                </c:pt>
                <c:pt idx="108">
                  <c:v>0.17829457364341086</c:v>
                </c:pt>
                <c:pt idx="109">
                  <c:v>0.47169811320754718</c:v>
                </c:pt>
                <c:pt idx="110">
                  <c:v>1.036</c:v>
                </c:pt>
                <c:pt idx="111">
                  <c:v>0.41732283464566927</c:v>
                </c:pt>
                <c:pt idx="112">
                  <c:v>0.13395225464190982</c:v>
                </c:pt>
                <c:pt idx="113">
                  <c:v>0.539906103286385</c:v>
                </c:pt>
                <c:pt idx="114">
                  <c:v>0.17307692307692307</c:v>
                </c:pt>
                <c:pt idx="115">
                  <c:v>0.13395225464190982</c:v>
                </c:pt>
                <c:pt idx="116">
                  <c:v>2.4193548387096774E-2</c:v>
                </c:pt>
                <c:pt idx="117">
                  <c:v>0.5243741765480896</c:v>
                </c:pt>
                <c:pt idx="118">
                  <c:v>0.33412042502951594</c:v>
                </c:pt>
                <c:pt idx="119">
                  <c:v>0.53280461427541459</c:v>
                </c:pt>
                <c:pt idx="120">
                  <c:v>0.11580882352941177</c:v>
                </c:pt>
                <c:pt idx="121">
                  <c:v>0.68547008547008548</c:v>
                </c:pt>
                <c:pt idx="122">
                  <c:v>0.57111834961997832</c:v>
                </c:pt>
                <c:pt idx="123">
                  <c:v>0.5450081833060556</c:v>
                </c:pt>
                <c:pt idx="124">
                  <c:v>0.24956063268892795</c:v>
                </c:pt>
                <c:pt idx="125">
                  <c:v>0.25714285714285712</c:v>
                </c:pt>
                <c:pt idx="126">
                  <c:v>0.28913601368691189</c:v>
                </c:pt>
                <c:pt idx="127">
                  <c:v>0.31949458483754511</c:v>
                </c:pt>
                <c:pt idx="128">
                  <c:v>0.35</c:v>
                </c:pt>
                <c:pt idx="129">
                  <c:v>0.13392857142857142</c:v>
                </c:pt>
                <c:pt idx="130">
                  <c:v>0.17724550898203592</c:v>
                </c:pt>
                <c:pt idx="131">
                  <c:v>1.448</c:v>
                </c:pt>
                <c:pt idx="132">
                  <c:v>0.26190476190476192</c:v>
                </c:pt>
                <c:pt idx="133">
                  <c:v>0.39172749391727496</c:v>
                </c:pt>
                <c:pt idx="134">
                  <c:v>0.35647279549718575</c:v>
                </c:pt>
                <c:pt idx="135">
                  <c:v>0.12446351931330472</c:v>
                </c:pt>
                <c:pt idx="136">
                  <c:v>9.7913322632423749E-2</c:v>
                </c:pt>
                <c:pt idx="137">
                  <c:v>0.30412371134020616</c:v>
                </c:pt>
                <c:pt idx="138">
                  <c:v>0.25</c:v>
                </c:pt>
                <c:pt idx="139">
                  <c:v>0.58720200752823082</c:v>
                </c:pt>
                <c:pt idx="140">
                  <c:v>0.76439790575916233</c:v>
                </c:pt>
                <c:pt idx="141">
                  <c:v>0.52849740932642486</c:v>
                </c:pt>
                <c:pt idx="142">
                  <c:v>0.22091062394603711</c:v>
                </c:pt>
                <c:pt idx="143">
                  <c:v>0.4779706275033378</c:v>
                </c:pt>
                <c:pt idx="144">
                  <c:v>0.21453900709219859</c:v>
                </c:pt>
                <c:pt idx="145">
                  <c:v>2.9239766081871343E-3</c:v>
                </c:pt>
                <c:pt idx="146">
                  <c:v>0.16869918699186992</c:v>
                </c:pt>
                <c:pt idx="147">
                  <c:v>1.0272873194221508</c:v>
                </c:pt>
                <c:pt idx="148">
                  <c:v>0.27989487516425754</c:v>
                </c:pt>
                <c:pt idx="149">
                  <c:v>0.20555555555555555</c:v>
                </c:pt>
                <c:pt idx="150">
                  <c:v>0.42966751918158569</c:v>
                </c:pt>
                <c:pt idx="151">
                  <c:v>0.60437375745526833</c:v>
                </c:pt>
                <c:pt idx="152">
                  <c:v>0.54545454545454541</c:v>
                </c:pt>
                <c:pt idx="153">
                  <c:v>1.7130281690140845</c:v>
                </c:pt>
                <c:pt idx="154">
                  <c:v>0.16279069767441862</c:v>
                </c:pt>
                <c:pt idx="155">
                  <c:v>1.0384245917387127</c:v>
                </c:pt>
                <c:pt idx="156">
                  <c:v>0.31310679611650488</c:v>
                </c:pt>
                <c:pt idx="157">
                  <c:v>0.35618279569892475</c:v>
                </c:pt>
                <c:pt idx="158">
                  <c:v>0.40327380952380953</c:v>
                </c:pt>
                <c:pt idx="159">
                  <c:v>0.6</c:v>
                </c:pt>
                <c:pt idx="160">
                  <c:v>0.51584507042253525</c:v>
                </c:pt>
                <c:pt idx="161">
                  <c:v>0.53435623749166106</c:v>
                </c:pt>
                <c:pt idx="162">
                  <c:v>1.0287474332648872</c:v>
                </c:pt>
                <c:pt idx="163">
                  <c:v>0.22500000000000001</c:v>
                </c:pt>
                <c:pt idx="164">
                  <c:v>0.29365079365079366</c:v>
                </c:pt>
                <c:pt idx="165">
                  <c:v>0.74150141643059486</c:v>
                </c:pt>
                <c:pt idx="166">
                  <c:v>1.2731006160164271</c:v>
                </c:pt>
                <c:pt idx="167">
                  <c:v>0.29195804195804198</c:v>
                </c:pt>
                <c:pt idx="168">
                  <c:v>0.24099722991689751</c:v>
                </c:pt>
                <c:pt idx="169">
                  <c:v>1.1331360946745561</c:v>
                </c:pt>
                <c:pt idx="170">
                  <c:v>1.7432432432432432</c:v>
                </c:pt>
                <c:pt idx="171">
                  <c:v>0.233502538071066</c:v>
                </c:pt>
                <c:pt idx="172">
                  <c:v>0.15373563218390804</c:v>
                </c:pt>
                <c:pt idx="173">
                  <c:v>0.2507836990595611</c:v>
                </c:pt>
                <c:pt idx="174">
                  <c:v>0.4475703324808184</c:v>
                </c:pt>
                <c:pt idx="175">
                  <c:v>0.95486111111111116</c:v>
                </c:pt>
                <c:pt idx="176">
                  <c:v>0.52093596059113301</c:v>
                </c:pt>
                <c:pt idx="177">
                  <c:v>0.44214162348877373</c:v>
                </c:pt>
                <c:pt idx="178">
                  <c:v>0.7031630170316302</c:v>
                </c:pt>
                <c:pt idx="179">
                  <c:v>0</c:v>
                </c:pt>
                <c:pt idx="180">
                  <c:v>0.23443708609271524</c:v>
                </c:pt>
                <c:pt idx="181">
                  <c:v>0.37359263050153529</c:v>
                </c:pt>
                <c:pt idx="182">
                  <c:v>0.90149253731343282</c:v>
                </c:pt>
                <c:pt idx="183">
                  <c:v>0.16521739130434782</c:v>
                </c:pt>
                <c:pt idx="184">
                  <c:v>0.11965065502183406</c:v>
                </c:pt>
                <c:pt idx="185">
                  <c:v>0.76158038147138962</c:v>
                </c:pt>
                <c:pt idx="186">
                  <c:v>0.11965065502183406</c:v>
                </c:pt>
                <c:pt idx="187">
                  <c:v>0.25413533834586466</c:v>
                </c:pt>
                <c:pt idx="188">
                  <c:v>0.60482654600301655</c:v>
                </c:pt>
                <c:pt idx="189">
                  <c:v>0.2796420581655481</c:v>
                </c:pt>
                <c:pt idx="190">
                  <c:v>0.29371816638370118</c:v>
                </c:pt>
                <c:pt idx="191">
                  <c:v>0.56566820276497698</c:v>
                </c:pt>
                <c:pt idx="192">
                  <c:v>0.81476323119777161</c:v>
                </c:pt>
                <c:pt idx="193">
                  <c:v>0.56338028169014087</c:v>
                </c:pt>
                <c:pt idx="194">
                  <c:v>0.15686274509803921</c:v>
                </c:pt>
                <c:pt idx="195">
                  <c:v>0.31508678237650201</c:v>
                </c:pt>
                <c:pt idx="196">
                  <c:v>0.67886855241264554</c:v>
                </c:pt>
                <c:pt idx="197">
                  <c:v>0.60590500641848521</c:v>
                </c:pt>
                <c:pt idx="198">
                  <c:v>0.25867507886435331</c:v>
                </c:pt>
                <c:pt idx="199">
                  <c:v>1.0524642289348172</c:v>
                </c:pt>
                <c:pt idx="200">
                  <c:v>4.1388518024032039E-2</c:v>
                </c:pt>
                <c:pt idx="201">
                  <c:v>0.20501635768811341</c:v>
                </c:pt>
                <c:pt idx="202">
                  <c:v>0.715606936416185</c:v>
                </c:pt>
                <c:pt idx="203">
                  <c:v>0.79380214541120386</c:v>
                </c:pt>
                <c:pt idx="204">
                  <c:v>0.31666666666666665</c:v>
                </c:pt>
                <c:pt idx="205">
                  <c:v>0.88132911392405067</c:v>
                </c:pt>
                <c:pt idx="206">
                  <c:v>0.3166441136671177</c:v>
                </c:pt>
                <c:pt idx="207">
                  <c:v>0.21461187214611871</c:v>
                </c:pt>
                <c:pt idx="208">
                  <c:v>0.44975124378109455</c:v>
                </c:pt>
                <c:pt idx="209">
                  <c:v>3.9262295081967213</c:v>
                </c:pt>
                <c:pt idx="210">
                  <c:v>0.46252927400468385</c:v>
                </c:pt>
                <c:pt idx="211">
                  <c:v>1.2468827930174564E-2</c:v>
                </c:pt>
                <c:pt idx="212">
                  <c:v>1.1086956521739131</c:v>
                </c:pt>
                <c:pt idx="213">
                  <c:v>0.83508771929824566</c:v>
                </c:pt>
                <c:pt idx="214">
                  <c:v>0.15107913669064749</c:v>
                </c:pt>
                <c:pt idx="215">
                  <c:v>5.1787916152897656E-2</c:v>
                </c:pt>
                <c:pt idx="216">
                  <c:v>0.45066991473812423</c:v>
                </c:pt>
                <c:pt idx="217">
                  <c:v>0.15730337078651685</c:v>
                </c:pt>
                <c:pt idx="218">
                  <c:v>1.432937181663837</c:v>
                </c:pt>
                <c:pt idx="219">
                  <c:v>0.19298245614035087</c:v>
                </c:pt>
                <c:pt idx="220">
                  <c:v>0.27553444180522563</c:v>
                </c:pt>
                <c:pt idx="221">
                  <c:v>0.22020725388601037</c:v>
                </c:pt>
                <c:pt idx="222">
                  <c:v>0.24357838795394154</c:v>
                </c:pt>
                <c:pt idx="223">
                  <c:v>0.1951219512195122</c:v>
                </c:pt>
                <c:pt idx="224">
                  <c:v>0.77522935779816515</c:v>
                </c:pt>
                <c:pt idx="225">
                  <c:v>0.24303405572755418</c:v>
                </c:pt>
                <c:pt idx="226">
                  <c:v>0.61528662420382163</c:v>
                </c:pt>
                <c:pt idx="227">
                  <c:v>0.23787167449139279</c:v>
                </c:pt>
                <c:pt idx="228">
                  <c:v>0.18791946308724833</c:v>
                </c:pt>
                <c:pt idx="229">
                  <c:v>-9.375E-2</c:v>
                </c:pt>
                <c:pt idx="230">
                  <c:v>0.70987654320987659</c:v>
                </c:pt>
                <c:pt idx="231">
                  <c:v>0.28767123287671231</c:v>
                </c:pt>
                <c:pt idx="232">
                  <c:v>1.0526315789473684</c:v>
                </c:pt>
                <c:pt idx="233">
                  <c:v>0.36279926335174956</c:v>
                </c:pt>
                <c:pt idx="234">
                  <c:v>0.3532934131736527</c:v>
                </c:pt>
                <c:pt idx="235">
                  <c:v>0.66739130434782612</c:v>
                </c:pt>
                <c:pt idx="236">
                  <c:v>-0.15846994535519127</c:v>
                </c:pt>
                <c:pt idx="237">
                  <c:v>0.85435630689206765</c:v>
                </c:pt>
                <c:pt idx="238">
                  <c:v>2.2665245202558637</c:v>
                </c:pt>
                <c:pt idx="239">
                  <c:v>5.4744525547445258E-2</c:v>
                </c:pt>
                <c:pt idx="240">
                  <c:v>0.32464929859719438</c:v>
                </c:pt>
                <c:pt idx="241">
                  <c:v>0</c:v>
                </c:pt>
                <c:pt idx="242">
                  <c:v>0.76650943396226412</c:v>
                </c:pt>
                <c:pt idx="243">
                  <c:v>0.48654708520179374</c:v>
                </c:pt>
                <c:pt idx="244">
                  <c:v>0.53589743589743588</c:v>
                </c:pt>
                <c:pt idx="245">
                  <c:v>0.53099173553719003</c:v>
                </c:pt>
                <c:pt idx="246">
                  <c:v>1.8461538461538463</c:v>
                </c:pt>
                <c:pt idx="247">
                  <c:v>0.44651162790697674</c:v>
                </c:pt>
                <c:pt idx="248">
                  <c:v>0.71146245059288538</c:v>
                </c:pt>
                <c:pt idx="249">
                  <c:v>2.843601895734597E-2</c:v>
                </c:pt>
                <c:pt idx="250">
                  <c:v>0.76832151300236406</c:v>
                </c:pt>
                <c:pt idx="251">
                  <c:v>0.23478260869565218</c:v>
                </c:pt>
                <c:pt idx="252">
                  <c:v>0.42348008385744235</c:v>
                </c:pt>
                <c:pt idx="253">
                  <c:v>0.26923076923076922</c:v>
                </c:pt>
                <c:pt idx="254">
                  <c:v>0.13986013986013987</c:v>
                </c:pt>
                <c:pt idx="255">
                  <c:v>0.65254237288135597</c:v>
                </c:pt>
                <c:pt idx="256">
                  <c:v>0</c:v>
                </c:pt>
                <c:pt idx="257">
                  <c:v>8.8729016786570747E-2</c:v>
                </c:pt>
                <c:pt idx="258">
                  <c:v>0.41811175337186895</c:v>
                </c:pt>
                <c:pt idx="259">
                  <c:v>0</c:v>
                </c:pt>
                <c:pt idx="260">
                  <c:v>0.96923076923076923</c:v>
                </c:pt>
                <c:pt idx="261">
                  <c:v>1.5335365853658536</c:v>
                </c:pt>
                <c:pt idx="262">
                  <c:v>0.46472019464720193</c:v>
                </c:pt>
                <c:pt idx="263">
                  <c:v>0.6974358974358974</c:v>
                </c:pt>
                <c:pt idx="264">
                  <c:v>0.10379746835443038</c:v>
                </c:pt>
                <c:pt idx="265">
                  <c:v>0.68950749464668093</c:v>
                </c:pt>
                <c:pt idx="266">
                  <c:v>3.6206896551724141E-2</c:v>
                </c:pt>
                <c:pt idx="267">
                  <c:v>3.6206896551724141E-2</c:v>
                </c:pt>
                <c:pt idx="268">
                  <c:v>0.27047146401985112</c:v>
                </c:pt>
                <c:pt idx="269">
                  <c:v>0.16808510638297872</c:v>
                </c:pt>
                <c:pt idx="270">
                  <c:v>7.1813285457809697E-2</c:v>
                </c:pt>
                <c:pt idx="271">
                  <c:v>0.58823529411764708</c:v>
                </c:pt>
                <c:pt idx="272">
                  <c:v>0.59249329758713132</c:v>
                </c:pt>
                <c:pt idx="273">
                  <c:v>0</c:v>
                </c:pt>
                <c:pt idx="274">
                  <c:v>0</c:v>
                </c:pt>
                <c:pt idx="275">
                  <c:v>1.2432950191570882</c:v>
                </c:pt>
                <c:pt idx="276">
                  <c:v>0.15782493368700265</c:v>
                </c:pt>
                <c:pt idx="277">
                  <c:v>0.24193548387096775</c:v>
                </c:pt>
                <c:pt idx="278">
                  <c:v>0.61988304093567248</c:v>
                </c:pt>
                <c:pt idx="279">
                  <c:v>0</c:v>
                </c:pt>
                <c:pt idx="280">
                  <c:v>1.5076335877862594</c:v>
                </c:pt>
                <c:pt idx="281">
                  <c:v>1.9630086313193589</c:v>
                </c:pt>
                <c:pt idx="282">
                  <c:v>1.3602080624187256</c:v>
                </c:pt>
                <c:pt idx="283">
                  <c:v>0</c:v>
                </c:pt>
                <c:pt idx="284">
                  <c:v>0</c:v>
                </c:pt>
                <c:pt idx="285">
                  <c:v>0</c:v>
                </c:pt>
                <c:pt idx="286">
                  <c:v>0.63692946058091282</c:v>
                </c:pt>
                <c:pt idx="287">
                  <c:v>0.35641025641025642</c:v>
                </c:pt>
                <c:pt idx="288">
                  <c:v>0.31801692865779929</c:v>
                </c:pt>
                <c:pt idx="289">
                  <c:v>-5.3636363636363635E-2</c:v>
                </c:pt>
                <c:pt idx="290">
                  <c:v>0.14643799472295516</c:v>
                </c:pt>
                <c:pt idx="291">
                  <c:v>-1.5723270440251572E-2</c:v>
                </c:pt>
                <c:pt idx="292">
                  <c:v>0.36471460340993328</c:v>
                </c:pt>
                <c:pt idx="293">
                  <c:v>1.1936218678815489</c:v>
                </c:pt>
                <c:pt idx="294">
                  <c:v>0.77142857142857146</c:v>
                </c:pt>
                <c:pt idx="295">
                  <c:v>1.0481481481481481</c:v>
                </c:pt>
                <c:pt idx="296">
                  <c:v>0.79296875</c:v>
                </c:pt>
                <c:pt idx="297">
                  <c:v>5.4444444444444446</c:v>
                </c:pt>
                <c:pt idx="298">
                  <c:v>-0.9135021097046413</c:v>
                </c:pt>
                <c:pt idx="299">
                  <c:v>1.4005449591280654</c:v>
                </c:pt>
                <c:pt idx="300">
                  <c:v>0</c:v>
                </c:pt>
                <c:pt idx="301">
                  <c:v>1.0061823802163834</c:v>
                </c:pt>
                <c:pt idx="302">
                  <c:v>3.8147138964577658E-2</c:v>
                </c:pt>
                <c:pt idx="303">
                  <c:v>-6.9216757741347903E-2</c:v>
                </c:pt>
                <c:pt idx="304">
                  <c:v>-6.2208398133748056E-3</c:v>
                </c:pt>
                <c:pt idx="305">
                  <c:v>0.28601694915254239</c:v>
                </c:pt>
                <c:pt idx="306">
                  <c:v>0.33112582781456956</c:v>
                </c:pt>
                <c:pt idx="307">
                  <c:v>1.6930455635491606</c:v>
                </c:pt>
                <c:pt idx="308">
                  <c:v>0.41366459627329194</c:v>
                </c:pt>
                <c:pt idx="309">
                  <c:v>0</c:v>
                </c:pt>
                <c:pt idx="310">
                  <c:v>0.21651090342679127</c:v>
                </c:pt>
                <c:pt idx="311">
                  <c:v>2.5637931034482757</c:v>
                </c:pt>
                <c:pt idx="312">
                  <c:v>0.12003968253968254</c:v>
                </c:pt>
                <c:pt idx="313">
                  <c:v>1.7249712313003451</c:v>
                </c:pt>
                <c:pt idx="314">
                  <c:v>4.5317220543806644E-2</c:v>
                </c:pt>
                <c:pt idx="315">
                  <c:v>0.24888226527570789</c:v>
                </c:pt>
                <c:pt idx="316">
                  <c:v>0.10638297872340426</c:v>
                </c:pt>
                <c:pt idx="317">
                  <c:v>2.7792869269949065</c:v>
                </c:pt>
                <c:pt idx="318">
                  <c:v>0.59479553903345728</c:v>
                </c:pt>
                <c:pt idx="319">
                  <c:v>1.6359788359788361</c:v>
                </c:pt>
                <c:pt idx="320">
                  <c:v>3.442379182156134</c:v>
                </c:pt>
                <c:pt idx="321">
                  <c:v>0.77592592592592591</c:v>
                </c:pt>
                <c:pt idx="322">
                  <c:v>0.13503649635036497</c:v>
                </c:pt>
                <c:pt idx="323">
                  <c:v>0</c:v>
                </c:pt>
                <c:pt idx="324">
                  <c:v>0.17105263157894737</c:v>
                </c:pt>
                <c:pt idx="325">
                  <c:v>0</c:v>
                </c:pt>
                <c:pt idx="326">
                  <c:v>1.3440860215053764E-2</c:v>
                </c:pt>
                <c:pt idx="327">
                  <c:v>1.0791666666666666</c:v>
                </c:pt>
                <c:pt idx="328">
                  <c:v>0.55932203389830504</c:v>
                </c:pt>
                <c:pt idx="329">
                  <c:v>-0.20446927374301677</c:v>
                </c:pt>
                <c:pt idx="331">
                  <c:v>0</c:v>
                </c:pt>
                <c:pt idx="332">
                  <c:v>0.22636300897170461</c:v>
                </c:pt>
                <c:pt idx="333">
                  <c:v>0.14218009478672985</c:v>
                </c:pt>
                <c:pt idx="334">
                  <c:v>0.28421052631578947</c:v>
                </c:pt>
                <c:pt idx="335">
                  <c:v>3.9145907473309607E-2</c:v>
                </c:pt>
                <c:pt idx="336">
                  <c:v>-2.4242424242424242E-2</c:v>
                </c:pt>
                <c:pt idx="337">
                  <c:v>0</c:v>
                </c:pt>
                <c:pt idx="338">
                  <c:v>0.83704974271012011</c:v>
                </c:pt>
                <c:pt idx="339">
                  <c:v>0.5854700854700855</c:v>
                </c:pt>
                <c:pt idx="340">
                  <c:v>-0.20599613152804641</c:v>
                </c:pt>
                <c:pt idx="341">
                  <c:v>0.59164733178654294</c:v>
                </c:pt>
                <c:pt idx="342">
                  <c:v>0.69605568445475641</c:v>
                </c:pt>
                <c:pt idx="343">
                  <c:v>4.1558441558441558E-2</c:v>
                </c:pt>
                <c:pt idx="344">
                  <c:v>0.31391585760517798</c:v>
                </c:pt>
                <c:pt idx="345">
                  <c:v>0.30054054054054052</c:v>
                </c:pt>
                <c:pt idx="346">
                  <c:v>0.70462046204620465</c:v>
                </c:pt>
                <c:pt idx="347">
                  <c:v>0.7696629213483146</c:v>
                </c:pt>
                <c:pt idx="348">
                  <c:v>0</c:v>
                </c:pt>
                <c:pt idx="349">
                  <c:v>0.19533851276359601</c:v>
                </c:pt>
                <c:pt idx="350">
                  <c:v>0.19322033898305085</c:v>
                </c:pt>
                <c:pt idx="351">
                  <c:v>7.5393537696768848E-2</c:v>
                </c:pt>
                <c:pt idx="352">
                  <c:v>0.44887525562372188</c:v>
                </c:pt>
                <c:pt idx="353">
                  <c:v>1.652452025586354E-2</c:v>
                </c:pt>
                <c:pt idx="354">
                  <c:v>-0.24428179322964319</c:v>
                </c:pt>
                <c:pt idx="355">
                  <c:v>0.80071174377224197</c:v>
                </c:pt>
                <c:pt idx="356">
                  <c:v>0</c:v>
                </c:pt>
                <c:pt idx="357">
                  <c:v>0</c:v>
                </c:pt>
                <c:pt idx="358">
                  <c:v>0</c:v>
                </c:pt>
                <c:pt idx="359">
                  <c:v>6.5909090909090903E-2</c:v>
                </c:pt>
                <c:pt idx="360">
                  <c:v>9.3667546174142483E-2</c:v>
                </c:pt>
                <c:pt idx="361">
                  <c:v>1.5142118863049097</c:v>
                </c:pt>
                <c:pt idx="362">
                  <c:v>0.9668989547038328</c:v>
                </c:pt>
                <c:pt idx="363">
                  <c:v>0.30884557721139433</c:v>
                </c:pt>
                <c:pt idx="364">
                  <c:v>0</c:v>
                </c:pt>
                <c:pt idx="365">
                  <c:v>0</c:v>
                </c:pt>
                <c:pt idx="366">
                  <c:v>0.12751677852348994</c:v>
                </c:pt>
                <c:pt idx="367">
                  <c:v>5.4794520547945206E-3</c:v>
                </c:pt>
                <c:pt idx="368">
                  <c:v>4.8991354466858789E-2</c:v>
                </c:pt>
                <c:pt idx="369">
                  <c:v>0</c:v>
                </c:pt>
                <c:pt idx="370">
                  <c:v>0.2582972582972583</c:v>
                </c:pt>
                <c:pt idx="371">
                  <c:v>0.29343629343629346</c:v>
                </c:pt>
                <c:pt idx="372">
                  <c:v>0.42938659058487877</c:v>
                </c:pt>
                <c:pt idx="373">
                  <c:v>1.2136752136752136</c:v>
                </c:pt>
                <c:pt idx="374">
                  <c:v>0</c:v>
                </c:pt>
                <c:pt idx="375">
                  <c:v>0</c:v>
                </c:pt>
                <c:pt idx="376">
                  <c:v>0</c:v>
                </c:pt>
                <c:pt idx="377">
                  <c:v>0.49336870026525198</c:v>
                </c:pt>
                <c:pt idx="378">
                  <c:v>0</c:v>
                </c:pt>
                <c:pt idx="379">
                  <c:v>0</c:v>
                </c:pt>
                <c:pt idx="380">
                  <c:v>0</c:v>
                </c:pt>
                <c:pt idx="381">
                  <c:v>0</c:v>
                </c:pt>
                <c:pt idx="382">
                  <c:v>0</c:v>
                </c:pt>
                <c:pt idx="383">
                  <c:v>0.26674937965260548</c:v>
                </c:pt>
                <c:pt idx="384">
                  <c:v>2.3501762632197414E-3</c:v>
                </c:pt>
                <c:pt idx="385">
                  <c:v>0</c:v>
                </c:pt>
                <c:pt idx="386">
                  <c:v>0</c:v>
                </c:pt>
                <c:pt idx="387">
                  <c:v>1.6694490818030049E-2</c:v>
                </c:pt>
                <c:pt idx="388">
                  <c:v>0</c:v>
                </c:pt>
                <c:pt idx="389">
                  <c:v>0</c:v>
                </c:pt>
                <c:pt idx="390">
                  <c:v>0.98712446351931327</c:v>
                </c:pt>
                <c:pt idx="391">
                  <c:v>0.10273081924577374</c:v>
                </c:pt>
                <c:pt idx="392">
                  <c:v>0.49837662337662336</c:v>
                </c:pt>
                <c:pt idx="393">
                  <c:v>2.4736842105263159</c:v>
                </c:pt>
                <c:pt idx="394">
                  <c:v>0.4511627906976744</c:v>
                </c:pt>
                <c:pt idx="395">
                  <c:v>0.28464419475655428</c:v>
                </c:pt>
                <c:pt idx="396">
                  <c:v>7.3710073710073709E-2</c:v>
                </c:pt>
                <c:pt idx="397">
                  <c:v>0.84372093023255812</c:v>
                </c:pt>
                <c:pt idx="398">
                  <c:v>0.34574468085106386</c:v>
                </c:pt>
                <c:pt idx="399">
                  <c:v>1.2839506172839505</c:v>
                </c:pt>
                <c:pt idx="400">
                  <c:v>0.26500000000000001</c:v>
                </c:pt>
                <c:pt idx="401">
                  <c:v>0.85913978494623655</c:v>
                </c:pt>
                <c:pt idx="402">
                  <c:v>0.23084677419354838</c:v>
                </c:pt>
                <c:pt idx="403">
                  <c:v>0.23084677419354838</c:v>
                </c:pt>
                <c:pt idx="404">
                  <c:v>0.42258064516129035</c:v>
                </c:pt>
                <c:pt idx="405">
                  <c:v>0</c:v>
                </c:pt>
                <c:pt idx="406">
                  <c:v>0.13736263736263737</c:v>
                </c:pt>
                <c:pt idx="407">
                  <c:v>9.5104895104895101E-2</c:v>
                </c:pt>
                <c:pt idx="408">
                  <c:v>0.56576576576576576</c:v>
                </c:pt>
                <c:pt idx="409">
                  <c:v>-2.6954177897574125E-2</c:v>
                </c:pt>
                <c:pt idx="410">
                  <c:v>0.12061068702290076</c:v>
                </c:pt>
                <c:pt idx="411">
                  <c:v>1.1130742049469964</c:v>
                </c:pt>
                <c:pt idx="412">
                  <c:v>0.36396396396396397</c:v>
                </c:pt>
                <c:pt idx="413">
                  <c:v>2.0134228187919462E-2</c:v>
                </c:pt>
                <c:pt idx="414">
                  <c:v>0.43485915492957744</c:v>
                </c:pt>
                <c:pt idx="415">
                  <c:v>0.50924608819345663</c:v>
                </c:pt>
                <c:pt idx="416">
                  <c:v>0.5</c:v>
                </c:pt>
                <c:pt idx="417">
                  <c:v>0.67800000000000005</c:v>
                </c:pt>
                <c:pt idx="418">
                  <c:v>1.8083333333333333</c:v>
                </c:pt>
                <c:pt idx="419">
                  <c:v>1.8083333333333333</c:v>
                </c:pt>
                <c:pt idx="420">
                  <c:v>2.0036036036036036</c:v>
                </c:pt>
                <c:pt idx="421">
                  <c:v>0</c:v>
                </c:pt>
                <c:pt idx="422">
                  <c:v>2.0036036036036036</c:v>
                </c:pt>
                <c:pt idx="423">
                  <c:v>0</c:v>
                </c:pt>
                <c:pt idx="424">
                  <c:v>3.8404726735598228E-2</c:v>
                </c:pt>
                <c:pt idx="425">
                  <c:v>3.5714285714285712E-2</c:v>
                </c:pt>
                <c:pt idx="426">
                  <c:v>2.2821917808219179</c:v>
                </c:pt>
                <c:pt idx="427">
                  <c:v>1.2894736842105263</c:v>
                </c:pt>
                <c:pt idx="428">
                  <c:v>0.37923497267759565</c:v>
                </c:pt>
                <c:pt idx="429">
                  <c:v>-0.47053231939163498</c:v>
                </c:pt>
                <c:pt idx="430">
                  <c:v>0</c:v>
                </c:pt>
                <c:pt idx="431">
                  <c:v>0</c:v>
                </c:pt>
                <c:pt idx="432">
                  <c:v>0.22777777777777777</c:v>
                </c:pt>
                <c:pt idx="433">
                  <c:v>0.22777777777777777</c:v>
                </c:pt>
                <c:pt idx="434">
                  <c:v>0.44833068362480127</c:v>
                </c:pt>
                <c:pt idx="435">
                  <c:v>0.23445825932504441</c:v>
                </c:pt>
                <c:pt idx="436">
                  <c:v>0</c:v>
                </c:pt>
                <c:pt idx="437">
                  <c:v>0.57829457364341086</c:v>
                </c:pt>
                <c:pt idx="438">
                  <c:v>0.74663072776280326</c:v>
                </c:pt>
                <c:pt idx="439">
                  <c:v>0.93230769230769228</c:v>
                </c:pt>
                <c:pt idx="440">
                  <c:v>0</c:v>
                </c:pt>
                <c:pt idx="441">
                  <c:v>0</c:v>
                </c:pt>
                <c:pt idx="442">
                  <c:v>0</c:v>
                </c:pt>
                <c:pt idx="443">
                  <c:v>1.4285714285714286</c:v>
                </c:pt>
                <c:pt idx="444">
                  <c:v>0</c:v>
                </c:pt>
                <c:pt idx="445">
                  <c:v>0</c:v>
                </c:pt>
                <c:pt idx="446">
                  <c:v>-7.3684210526315783E-2</c:v>
                </c:pt>
                <c:pt idx="447">
                  <c:v>9.3833780160857902E-2</c:v>
                </c:pt>
                <c:pt idx="448">
                  <c:v>0</c:v>
                </c:pt>
                <c:pt idx="449">
                  <c:v>0.40476190476190477</c:v>
                </c:pt>
                <c:pt idx="450">
                  <c:v>0.68571428571428572</c:v>
                </c:pt>
                <c:pt idx="451">
                  <c:v>0.53298153034300788</c:v>
                </c:pt>
                <c:pt idx="452">
                  <c:v>0.42524271844660194</c:v>
                </c:pt>
                <c:pt idx="453">
                  <c:v>0</c:v>
                </c:pt>
                <c:pt idx="454">
                  <c:v>0</c:v>
                </c:pt>
                <c:pt idx="455">
                  <c:v>0.88584474885844744</c:v>
                </c:pt>
                <c:pt idx="456">
                  <c:v>0.56491228070175437</c:v>
                </c:pt>
                <c:pt idx="457">
                  <c:v>0</c:v>
                </c:pt>
                <c:pt idx="458">
                  <c:v>0</c:v>
                </c:pt>
                <c:pt idx="459">
                  <c:v>4.6189376443418013E-3</c:v>
                </c:pt>
                <c:pt idx="460">
                  <c:v>0</c:v>
                </c:pt>
                <c:pt idx="461">
                  <c:v>0</c:v>
                </c:pt>
                <c:pt idx="462">
                  <c:v>0.97657657657657659</c:v>
                </c:pt>
                <c:pt idx="463">
                  <c:v>0.23636363636363636</c:v>
                </c:pt>
                <c:pt idx="464">
                  <c:v>0.97877984084880632</c:v>
                </c:pt>
                <c:pt idx="465">
                  <c:v>0.31145833333333334</c:v>
                </c:pt>
                <c:pt idx="466">
                  <c:v>0.3503184713375796</c:v>
                </c:pt>
                <c:pt idx="467">
                  <c:v>0.11320754716981132</c:v>
                </c:pt>
                <c:pt idx="468">
                  <c:v>-5.128205128205128E-2</c:v>
                </c:pt>
                <c:pt idx="469">
                  <c:v>3.2828828828828831</c:v>
                </c:pt>
                <c:pt idx="470">
                  <c:v>0.13631840796019901</c:v>
                </c:pt>
                <c:pt idx="471">
                  <c:v>6.2448644207066556E-2</c:v>
                </c:pt>
                <c:pt idx="472">
                  <c:v>0.60044150110375272</c:v>
                </c:pt>
                <c:pt idx="473">
                  <c:v>0.91470588235294115</c:v>
                </c:pt>
                <c:pt idx="474">
                  <c:v>0</c:v>
                </c:pt>
                <c:pt idx="475">
                  <c:v>0</c:v>
                </c:pt>
                <c:pt idx="476">
                  <c:v>0</c:v>
                </c:pt>
                <c:pt idx="477">
                  <c:v>0.88186356073211314</c:v>
                </c:pt>
                <c:pt idx="478">
                  <c:v>0</c:v>
                </c:pt>
                <c:pt idx="479">
                  <c:v>0.22</c:v>
                </c:pt>
                <c:pt idx="480">
                  <c:v>0.25452352231604342</c:v>
                </c:pt>
                <c:pt idx="481">
                  <c:v>0</c:v>
                </c:pt>
                <c:pt idx="482">
                  <c:v>0.44252873563218392</c:v>
                </c:pt>
                <c:pt idx="483">
                  <c:v>0.2915966386554622</c:v>
                </c:pt>
                <c:pt idx="484">
                  <c:v>0.2</c:v>
                </c:pt>
                <c:pt idx="485">
                  <c:v>1.3492723492723493</c:v>
                </c:pt>
                <c:pt idx="486">
                  <c:v>0.15582191780821919</c:v>
                </c:pt>
                <c:pt idx="487">
                  <c:v>0.54859967051070835</c:v>
                </c:pt>
                <c:pt idx="488">
                  <c:v>1.5331632653061225</c:v>
                </c:pt>
                <c:pt idx="489">
                  <c:v>0.50151515151515147</c:v>
                </c:pt>
                <c:pt idx="490">
                  <c:v>0</c:v>
                </c:pt>
                <c:pt idx="491">
                  <c:v>2.0402597402597404</c:v>
                </c:pt>
                <c:pt idx="492">
                  <c:v>0.11233211233211234</c:v>
                </c:pt>
                <c:pt idx="493">
                  <c:v>0.56464379947229548</c:v>
                </c:pt>
                <c:pt idx="494">
                  <c:v>0</c:v>
                </c:pt>
                <c:pt idx="495">
                  <c:v>0.16666666666666666</c:v>
                </c:pt>
                <c:pt idx="496">
                  <c:v>0.91382405745062834</c:v>
                </c:pt>
                <c:pt idx="497">
                  <c:v>0.27466666666666667</c:v>
                </c:pt>
                <c:pt idx="498">
                  <c:v>0.88249999999999995</c:v>
                </c:pt>
                <c:pt idx="499">
                  <c:v>0</c:v>
                </c:pt>
                <c:pt idx="500">
                  <c:v>7.0666666666666669E-2</c:v>
                </c:pt>
                <c:pt idx="501">
                  <c:v>0</c:v>
                </c:pt>
                <c:pt idx="502">
                  <c:v>0</c:v>
                </c:pt>
                <c:pt idx="503">
                  <c:v>0.17956989247311828</c:v>
                </c:pt>
                <c:pt idx="504">
                  <c:v>0.15302013422818792</c:v>
                </c:pt>
                <c:pt idx="505">
                  <c:v>0.84461538461538466</c:v>
                </c:pt>
                <c:pt idx="506">
                  <c:v>0.22644628099173553</c:v>
                </c:pt>
                <c:pt idx="507">
                  <c:v>0</c:v>
                </c:pt>
                <c:pt idx="508">
                  <c:v>0.60788863109048719</c:v>
                </c:pt>
                <c:pt idx="509">
                  <c:v>1.2222222222222223</c:v>
                </c:pt>
                <c:pt idx="510">
                  <c:v>0.20461783439490447</c:v>
                </c:pt>
                <c:pt idx="511">
                  <c:v>0</c:v>
                </c:pt>
                <c:pt idx="512">
                  <c:v>0.73274596182085172</c:v>
                </c:pt>
                <c:pt idx="513">
                  <c:v>1.6675824175824177</c:v>
                </c:pt>
                <c:pt idx="514">
                  <c:v>0.20716112531969311</c:v>
                </c:pt>
                <c:pt idx="515">
                  <c:v>0.20716112531969311</c:v>
                </c:pt>
                <c:pt idx="516">
                  <c:v>0.55031847133757961</c:v>
                </c:pt>
                <c:pt idx="517">
                  <c:v>1.2934272300469483</c:v>
                </c:pt>
                <c:pt idx="518">
                  <c:v>0.20476706392199351</c:v>
                </c:pt>
                <c:pt idx="519">
                  <c:v>0.23749999999999999</c:v>
                </c:pt>
                <c:pt idx="520">
                  <c:v>1.3265822784810126</c:v>
                </c:pt>
                <c:pt idx="521">
                  <c:v>2.4436229205175599</c:v>
                </c:pt>
                <c:pt idx="522">
                  <c:v>1.0265486725663717</c:v>
                </c:pt>
                <c:pt idx="523">
                  <c:v>3.8554216867469883E-2</c:v>
                </c:pt>
                <c:pt idx="524">
                  <c:v>1.0793650793650793</c:v>
                </c:pt>
                <c:pt idx="525">
                  <c:v>1.0793650793650793</c:v>
                </c:pt>
                <c:pt idx="526">
                  <c:v>1.6351851851851851</c:v>
                </c:pt>
                <c:pt idx="527">
                  <c:v>0</c:v>
                </c:pt>
                <c:pt idx="528">
                  <c:v>1.8666666666666667</c:v>
                </c:pt>
                <c:pt idx="529">
                  <c:v>0</c:v>
                </c:pt>
                <c:pt idx="530">
                  <c:v>0.29182389937106917</c:v>
                </c:pt>
                <c:pt idx="531">
                  <c:v>0.66144578313253011</c:v>
                </c:pt>
                <c:pt idx="532">
                  <c:v>2.9586956521739132</c:v>
                </c:pt>
                <c:pt idx="533">
                  <c:v>0.52072072072072073</c:v>
                </c:pt>
                <c:pt idx="534">
                  <c:v>0.84705882352941175</c:v>
                </c:pt>
                <c:pt idx="535">
                  <c:v>0</c:v>
                </c:pt>
                <c:pt idx="536">
                  <c:v>0</c:v>
                </c:pt>
                <c:pt idx="537">
                  <c:v>0.18949771689497716</c:v>
                </c:pt>
                <c:pt idx="538">
                  <c:v>3.535211267605634</c:v>
                </c:pt>
                <c:pt idx="539">
                  <c:v>0.63147410358565736</c:v>
                </c:pt>
                <c:pt idx="540">
                  <c:v>0.79392624728850325</c:v>
                </c:pt>
                <c:pt idx="541">
                  <c:v>0.42818428184281843</c:v>
                </c:pt>
                <c:pt idx="542">
                  <c:v>2.7700831024930748E-3</c:v>
                </c:pt>
                <c:pt idx="543">
                  <c:v>5.9602649006622516E-2</c:v>
                </c:pt>
                <c:pt idx="544">
                  <c:v>0.65735567970204845</c:v>
                </c:pt>
                <c:pt idx="545">
                  <c:v>0.34615384615384615</c:v>
                </c:pt>
                <c:pt idx="546">
                  <c:v>0</c:v>
                </c:pt>
                <c:pt idx="547">
                  <c:v>0</c:v>
                </c:pt>
                <c:pt idx="548">
                  <c:v>-0.20526315789473684</c:v>
                </c:pt>
                <c:pt idx="549">
                  <c:v>0.30317460317460315</c:v>
                </c:pt>
                <c:pt idx="550">
                  <c:v>0.73422818791946309</c:v>
                </c:pt>
                <c:pt idx="551">
                  <c:v>3.41726618705036E-2</c:v>
                </c:pt>
                <c:pt idx="552">
                  <c:v>0.77839335180055402</c:v>
                </c:pt>
                <c:pt idx="553">
                  <c:v>0.65476190476190477</c:v>
                </c:pt>
                <c:pt idx="554">
                  <c:v>1.0842572062084257</c:v>
                </c:pt>
                <c:pt idx="555">
                  <c:v>0.54462242562929064</c:v>
                </c:pt>
                <c:pt idx="556">
                  <c:v>0.33163265306122447</c:v>
                </c:pt>
                <c:pt idx="557">
                  <c:v>0.3719806763285024</c:v>
                </c:pt>
                <c:pt idx="558">
                  <c:v>0.71333333333333337</c:v>
                </c:pt>
                <c:pt idx="560">
                  <c:v>0.2267156862745098</c:v>
                </c:pt>
                <c:pt idx="561">
                  <c:v>0.16216216216216217</c:v>
                </c:pt>
                <c:pt idx="562">
                  <c:v>0.5547945205479452</c:v>
                </c:pt>
                <c:pt idx="563">
                  <c:v>0.37486338797814206</c:v>
                </c:pt>
                <c:pt idx="564">
                  <c:v>4.4354838709677422E-2</c:v>
                </c:pt>
                <c:pt idx="565">
                  <c:v>0.58432934926958835</c:v>
                </c:pt>
                <c:pt idx="566">
                  <c:v>0.13155080213903744</c:v>
                </c:pt>
                <c:pt idx="567">
                  <c:v>0.65866957470010901</c:v>
                </c:pt>
                <c:pt idx="568">
                  <c:v>0.80300957592339262</c:v>
                </c:pt>
                <c:pt idx="569">
                  <c:v>1.998262380538662E-2</c:v>
                </c:pt>
                <c:pt idx="570">
                  <c:v>0.26190476190476192</c:v>
                </c:pt>
                <c:pt idx="571">
                  <c:v>0</c:v>
                </c:pt>
                <c:pt idx="572">
                  <c:v>0.25520833333333331</c:v>
                </c:pt>
                <c:pt idx="573">
                  <c:v>1.3571428571428572</c:v>
                </c:pt>
                <c:pt idx="574">
                  <c:v>0</c:v>
                </c:pt>
                <c:pt idx="575">
                  <c:v>0</c:v>
                </c:pt>
                <c:pt idx="576">
                  <c:v>0</c:v>
                </c:pt>
                <c:pt idx="577">
                  <c:v>0</c:v>
                </c:pt>
                <c:pt idx="578">
                  <c:v>0</c:v>
                </c:pt>
                <c:pt idx="579">
                  <c:v>1.6658476658476657</c:v>
                </c:pt>
                <c:pt idx="580">
                  <c:v>0.10351201478743069</c:v>
                </c:pt>
                <c:pt idx="581">
                  <c:v>6.9986541049798109E-2</c:v>
                </c:pt>
                <c:pt idx="582">
                  <c:v>0</c:v>
                </c:pt>
                <c:pt idx="583">
                  <c:v>0.6828828828828829</c:v>
                </c:pt>
                <c:pt idx="584">
                  <c:v>0.94630872483221473</c:v>
                </c:pt>
                <c:pt idx="585">
                  <c:v>0.94630872483221473</c:v>
                </c:pt>
                <c:pt idx="586">
                  <c:v>0.40701754385964911</c:v>
                </c:pt>
                <c:pt idx="587">
                  <c:v>0.77839335180055402</c:v>
                </c:pt>
                <c:pt idx="588">
                  <c:v>0.65476190476190477</c:v>
                </c:pt>
                <c:pt idx="589">
                  <c:v>1.0842572062084257</c:v>
                </c:pt>
                <c:pt idx="590">
                  <c:v>0.54462242562929064</c:v>
                </c:pt>
                <c:pt idx="591">
                  <c:v>1.9981981981981982</c:v>
                </c:pt>
                <c:pt idx="592">
                  <c:v>0.89473684210526316</c:v>
                </c:pt>
                <c:pt idx="593">
                  <c:v>0.38412698412698415</c:v>
                </c:pt>
                <c:pt idx="594">
                  <c:v>0.43045112781954886</c:v>
                </c:pt>
                <c:pt idx="595">
                  <c:v>0.17303370786516853</c:v>
                </c:pt>
                <c:pt idx="596">
                  <c:v>0</c:v>
                </c:pt>
                <c:pt idx="597">
                  <c:v>0.3719806763285024</c:v>
                </c:pt>
                <c:pt idx="598">
                  <c:v>0.71333333333333337</c:v>
                </c:pt>
                <c:pt idx="599">
                  <c:v>0.63783783783783787</c:v>
                </c:pt>
                <c:pt idx="600">
                  <c:v>1.3353293413173652</c:v>
                </c:pt>
                <c:pt idx="601">
                  <c:v>0.84615384615384615</c:v>
                </c:pt>
                <c:pt idx="602">
                  <c:v>0.2267156862745098</c:v>
                </c:pt>
                <c:pt idx="603">
                  <c:v>0</c:v>
                </c:pt>
                <c:pt idx="604">
                  <c:v>0.5547945205479452</c:v>
                </c:pt>
                <c:pt idx="605">
                  <c:v>0.33442622950819673</c:v>
                </c:pt>
                <c:pt idx="606">
                  <c:v>0.33442622950819673</c:v>
                </c:pt>
                <c:pt idx="607">
                  <c:v>7.9569892473118284E-2</c:v>
                </c:pt>
                <c:pt idx="608">
                  <c:v>0.37486338797814206</c:v>
                </c:pt>
                <c:pt idx="609">
                  <c:v>0.87740805604203154</c:v>
                </c:pt>
                <c:pt idx="610">
                  <c:v>0.58432934926958835</c:v>
                </c:pt>
                <c:pt idx="611">
                  <c:v>0.13155080213903744</c:v>
                </c:pt>
                <c:pt idx="612">
                  <c:v>2.2062499999999998</c:v>
                </c:pt>
                <c:pt idx="613">
                  <c:v>0.1211031175059952</c:v>
                </c:pt>
                <c:pt idx="614">
                  <c:v>7.9569892473118284E-2</c:v>
                </c:pt>
                <c:pt idx="615">
                  <c:v>0.23019271948608136</c:v>
                </c:pt>
                <c:pt idx="616">
                  <c:v>0.48412698412698413</c:v>
                </c:pt>
                <c:pt idx="617">
                  <c:v>0.18396846254927726</c:v>
                </c:pt>
                <c:pt idx="618">
                  <c:v>0</c:v>
                </c:pt>
                <c:pt idx="619">
                  <c:v>0.18375499334221038</c:v>
                </c:pt>
                <c:pt idx="620">
                  <c:v>14.3</c:v>
                </c:pt>
                <c:pt idx="621">
                  <c:v>0</c:v>
                </c:pt>
                <c:pt idx="622">
                  <c:v>0.68104776579352855</c:v>
                </c:pt>
                <c:pt idx="623">
                  <c:v>0.2808988764044944</c:v>
                </c:pt>
                <c:pt idx="624">
                  <c:v>0.35521885521885521</c:v>
                </c:pt>
                <c:pt idx="625">
                  <c:v>0</c:v>
                </c:pt>
                <c:pt idx="626">
                  <c:v>6.7375886524822695E-2</c:v>
                </c:pt>
                <c:pt idx="627">
                  <c:v>0.45662100456621002</c:v>
                </c:pt>
                <c:pt idx="628">
                  <c:v>8.76979293544458E-2</c:v>
                </c:pt>
                <c:pt idx="629">
                  <c:v>24.766666666666666</c:v>
                </c:pt>
                <c:pt idx="630">
                  <c:v>0.33024118738404451</c:v>
                </c:pt>
                <c:pt idx="631">
                  <c:v>0</c:v>
                </c:pt>
                <c:pt idx="632">
                  <c:v>0.10743801652892562</c:v>
                </c:pt>
                <c:pt idx="633">
                  <c:v>0.14586070959264127</c:v>
                </c:pt>
                <c:pt idx="634">
                  <c:v>0</c:v>
                </c:pt>
                <c:pt idx="635">
                  <c:v>0.45388349514563109</c:v>
                </c:pt>
                <c:pt idx="636">
                  <c:v>0</c:v>
                </c:pt>
                <c:pt idx="637">
                  <c:v>0</c:v>
                </c:pt>
                <c:pt idx="638">
                  <c:v>0</c:v>
                </c:pt>
                <c:pt idx="639">
                  <c:v>0.48697394789579157</c:v>
                </c:pt>
                <c:pt idx="640">
                  <c:v>0</c:v>
                </c:pt>
                <c:pt idx="641">
                  <c:v>0</c:v>
                </c:pt>
              </c:numCache>
            </c:numRef>
          </c:xVal>
          <c:yVal>
            <c:numRef>
              <c:f>'MilCon Contracts Analysis'!$AM$6:$AM$647</c:f>
              <c:numCache>
                <c:formatCode>0%</c:formatCode>
                <c:ptCount val="642"/>
                <c:pt idx="0">
                  <c:v>-0.15884493495809346</c:v>
                </c:pt>
                <c:pt idx="1">
                  <c:v>8.4911416185951369E-2</c:v>
                </c:pt>
                <c:pt idx="2">
                  <c:v>-0.41230057432263978</c:v>
                </c:pt>
                <c:pt idx="3">
                  <c:v>0</c:v>
                </c:pt>
                <c:pt idx="4">
                  <c:v>-3.7076554664874401E-3</c:v>
                </c:pt>
                <c:pt idx="5">
                  <c:v>-9.3654508660389546E-2</c:v>
                </c:pt>
                <c:pt idx="6">
                  <c:v>1.5131867780930246E-2</c:v>
                </c:pt>
                <c:pt idx="7">
                  <c:v>-7.310757970528077E-2</c:v>
                </c:pt>
                <c:pt idx="8">
                  <c:v>0.37741840699677215</c:v>
                </c:pt>
                <c:pt idx="9">
                  <c:v>-0.18551254008107024</c:v>
                </c:pt>
                <c:pt idx="10">
                  <c:v>-7.8924194683613197E-2</c:v>
                </c:pt>
                <c:pt idx="11">
                  <c:v>-8.4616355288028869E-2</c:v>
                </c:pt>
                <c:pt idx="12">
                  <c:v>0</c:v>
                </c:pt>
                <c:pt idx="13">
                  <c:v>0</c:v>
                </c:pt>
                <c:pt idx="14">
                  <c:v>3.9294365272535603E-2</c:v>
                </c:pt>
                <c:pt idx="15">
                  <c:v>0.13348391523115752</c:v>
                </c:pt>
                <c:pt idx="16">
                  <c:v>8.8766543949612337E-2</c:v>
                </c:pt>
                <c:pt idx="17">
                  <c:v>2.1618541288505263E-2</c:v>
                </c:pt>
                <c:pt idx="18">
                  <c:v>3.2137699641100984E-2</c:v>
                </c:pt>
                <c:pt idx="19">
                  <c:v>-5.20736954613532E-3</c:v>
                </c:pt>
                <c:pt idx="20">
                  <c:v>-0.20536640814530843</c:v>
                </c:pt>
                <c:pt idx="21">
                  <c:v>-7.8918918918918876E-2</c:v>
                </c:pt>
                <c:pt idx="22">
                  <c:v>-8.6210609213668698E-3</c:v>
                </c:pt>
                <c:pt idx="23">
                  <c:v>1.4122137404580092E-2</c:v>
                </c:pt>
                <c:pt idx="24">
                  <c:v>0.13631897108379756</c:v>
                </c:pt>
                <c:pt idx="25">
                  <c:v>-5.3419374679114971E-2</c:v>
                </c:pt>
                <c:pt idx="26">
                  <c:v>6.6642081298189507E-2</c:v>
                </c:pt>
                <c:pt idx="27">
                  <c:v>8.1083798898303541E-2</c:v>
                </c:pt>
                <c:pt idx="28">
                  <c:v>0.11863566217637166</c:v>
                </c:pt>
                <c:pt idx="29">
                  <c:v>7.6451579579603648E-2</c:v>
                </c:pt>
                <c:pt idx="30">
                  <c:v>-6.4958691593554357E-2</c:v>
                </c:pt>
                <c:pt idx="31">
                  <c:v>7.4112538729047356E-2</c:v>
                </c:pt>
                <c:pt idx="32">
                  <c:v>1.7132002176467213E-2</c:v>
                </c:pt>
                <c:pt idx="33">
                  <c:v>0.10064634849057583</c:v>
                </c:pt>
                <c:pt idx="34">
                  <c:v>0.45791032403558157</c:v>
                </c:pt>
                <c:pt idx="35">
                  <c:v>-2.0277429106841778E-2</c:v>
                </c:pt>
                <c:pt idx="36">
                  <c:v>-3.1244217276811766E-2</c:v>
                </c:pt>
                <c:pt idx="37">
                  <c:v>0.34766009647587831</c:v>
                </c:pt>
                <c:pt idx="38">
                  <c:v>7.9333106297114556E-2</c:v>
                </c:pt>
                <c:pt idx="39">
                  <c:v>-0.15011881225721119</c:v>
                </c:pt>
                <c:pt idx="40">
                  <c:v>3.7289588631081366E-2</c:v>
                </c:pt>
                <c:pt idx="41">
                  <c:v>-0.22592252310791874</c:v>
                </c:pt>
                <c:pt idx="42">
                  <c:v>0.13029718039765292</c:v>
                </c:pt>
                <c:pt idx="43">
                  <c:v>-0.22129686977005539</c:v>
                </c:pt>
                <c:pt idx="44">
                  <c:v>-0.1681003981611803</c:v>
                </c:pt>
                <c:pt idx="45">
                  <c:v>0.31163817625341511</c:v>
                </c:pt>
                <c:pt idx="46">
                  <c:v>0</c:v>
                </c:pt>
                <c:pt idx="47">
                  <c:v>8.6605053656607686E-2</c:v>
                </c:pt>
                <c:pt idx="48">
                  <c:v>1.4391946797576671E-2</c:v>
                </c:pt>
                <c:pt idx="49">
                  <c:v>7.5791588385032777E-2</c:v>
                </c:pt>
                <c:pt idx="50">
                  <c:v>0.37705611060043154</c:v>
                </c:pt>
                <c:pt idx="51">
                  <c:v>0.11593275241630305</c:v>
                </c:pt>
                <c:pt idx="52">
                  <c:v>4.3108653515830535E-2</c:v>
                </c:pt>
                <c:pt idx="53">
                  <c:v>0.25459270166057085</c:v>
                </c:pt>
                <c:pt idx="54">
                  <c:v>4.8202821151363782E-2</c:v>
                </c:pt>
                <c:pt idx="55">
                  <c:v>0.21770626666896623</c:v>
                </c:pt>
                <c:pt idx="56">
                  <c:v>4.2867015464846732E-2</c:v>
                </c:pt>
                <c:pt idx="57">
                  <c:v>7.3712337924891846E-2</c:v>
                </c:pt>
                <c:pt idx="58">
                  <c:v>-9.8652403244164591E-2</c:v>
                </c:pt>
                <c:pt idx="59">
                  <c:v>-1.9619931205702337E-2</c:v>
                </c:pt>
                <c:pt idx="60">
                  <c:v>0</c:v>
                </c:pt>
                <c:pt idx="61">
                  <c:v>-2.1150790543304314E-2</c:v>
                </c:pt>
                <c:pt idx="62">
                  <c:v>0</c:v>
                </c:pt>
                <c:pt idx="63">
                  <c:v>-6.8346725293025688E-3</c:v>
                </c:pt>
                <c:pt idx="64">
                  <c:v>0.48902579612397401</c:v>
                </c:pt>
                <c:pt idx="65">
                  <c:v>0.11552729546213625</c:v>
                </c:pt>
                <c:pt idx="66">
                  <c:v>2.8435932032822294E-2</c:v>
                </c:pt>
                <c:pt idx="67">
                  <c:v>-0.12833941268432719</c:v>
                </c:pt>
                <c:pt idx="68">
                  <c:v>0.19299813380363978</c:v>
                </c:pt>
                <c:pt idx="69">
                  <c:v>-4.2557114130153076E-2</c:v>
                </c:pt>
                <c:pt idx="70">
                  <c:v>3.8765758735702698E-2</c:v>
                </c:pt>
                <c:pt idx="71">
                  <c:v>1.575827257780749E-2</c:v>
                </c:pt>
                <c:pt idx="72">
                  <c:v>0.12691337785055509</c:v>
                </c:pt>
                <c:pt idx="73">
                  <c:v>7.771936534036554E-2</c:v>
                </c:pt>
                <c:pt idx="74">
                  <c:v>8.1950201200201772E-2</c:v>
                </c:pt>
                <c:pt idx="75">
                  <c:v>2.528273248826193E-2</c:v>
                </c:pt>
                <c:pt idx="76">
                  <c:v>2.0025303631480064E-2</c:v>
                </c:pt>
                <c:pt idx="77">
                  <c:v>1.8945905157263479E-2</c:v>
                </c:pt>
                <c:pt idx="78">
                  <c:v>3.1944166223348648E-2</c:v>
                </c:pt>
                <c:pt idx="79">
                  <c:v>4.2044446314888434E-2</c:v>
                </c:pt>
                <c:pt idx="80">
                  <c:v>4.2820693948027011E-2</c:v>
                </c:pt>
                <c:pt idx="81">
                  <c:v>-2.3462457929382671E-2</c:v>
                </c:pt>
                <c:pt idx="82">
                  <c:v>0.19392319279772874</c:v>
                </c:pt>
                <c:pt idx="83">
                  <c:v>8.2919073671707921E-2</c:v>
                </c:pt>
                <c:pt idx="84">
                  <c:v>2.0451429700357199E-2</c:v>
                </c:pt>
                <c:pt idx="85">
                  <c:v>6.7788688553631127E-2</c:v>
                </c:pt>
                <c:pt idx="86">
                  <c:v>0.18315655012533241</c:v>
                </c:pt>
                <c:pt idx="87">
                  <c:v>2.9291786267555183E-2</c:v>
                </c:pt>
                <c:pt idx="88">
                  <c:v>1.2319754374019361E-2</c:v>
                </c:pt>
                <c:pt idx="89">
                  <c:v>2.4317660980083255E-2</c:v>
                </c:pt>
                <c:pt idx="90">
                  <c:v>0.10403460117058566</c:v>
                </c:pt>
                <c:pt idx="91">
                  <c:v>4.5830811032743363E-2</c:v>
                </c:pt>
                <c:pt idx="92">
                  <c:v>0.31572384780175927</c:v>
                </c:pt>
                <c:pt idx="93">
                  <c:v>-0.22348882546425403</c:v>
                </c:pt>
                <c:pt idx="94">
                  <c:v>7.0725035096439778E-2</c:v>
                </c:pt>
                <c:pt idx="95">
                  <c:v>2.6240290525029981E-2</c:v>
                </c:pt>
                <c:pt idx="96">
                  <c:v>0.49315527975272355</c:v>
                </c:pt>
                <c:pt idx="97">
                  <c:v>4.3963341368428187E-2</c:v>
                </c:pt>
                <c:pt idx="98">
                  <c:v>4.4268265493520684E-2</c:v>
                </c:pt>
                <c:pt idx="99">
                  <c:v>0.14055611693562456</c:v>
                </c:pt>
                <c:pt idx="100">
                  <c:v>0.16884222632180321</c:v>
                </c:pt>
                <c:pt idx="101">
                  <c:v>0.32630566982733872</c:v>
                </c:pt>
                <c:pt idx="102">
                  <c:v>0.15515137000730467</c:v>
                </c:pt>
                <c:pt idx="103">
                  <c:v>0.20270799400544037</c:v>
                </c:pt>
                <c:pt idx="104">
                  <c:v>0.23158236619538905</c:v>
                </c:pt>
                <c:pt idx="105">
                  <c:v>0.16178201796149297</c:v>
                </c:pt>
                <c:pt idx="106">
                  <c:v>0.13042522493286074</c:v>
                </c:pt>
                <c:pt idx="107">
                  <c:v>2.199719991798426E-2</c:v>
                </c:pt>
                <c:pt idx="108">
                  <c:v>1.5909076788836223E-2</c:v>
                </c:pt>
                <c:pt idx="109">
                  <c:v>2.8535509527375137E-2</c:v>
                </c:pt>
                <c:pt idx="110">
                  <c:v>0.16994548040441995</c:v>
                </c:pt>
                <c:pt idx="111">
                  <c:v>2.3159235894323258E-2</c:v>
                </c:pt>
                <c:pt idx="112">
                  <c:v>1.8478734282425576E-2</c:v>
                </c:pt>
                <c:pt idx="113">
                  <c:v>1.5508649261741361E-2</c:v>
                </c:pt>
                <c:pt idx="114">
                  <c:v>6.9466944428432445E-2</c:v>
                </c:pt>
                <c:pt idx="115">
                  <c:v>1.2769846415032736E-3</c:v>
                </c:pt>
                <c:pt idx="116">
                  <c:v>4.8186514540762226E-2</c:v>
                </c:pt>
                <c:pt idx="117">
                  <c:v>8.4419437496029273E-2</c:v>
                </c:pt>
                <c:pt idx="118">
                  <c:v>4.8566216063682922E-2</c:v>
                </c:pt>
                <c:pt idx="119">
                  <c:v>3.2774565861540315</c:v>
                </c:pt>
                <c:pt idx="120">
                  <c:v>0.10508870680606622</c:v>
                </c:pt>
                <c:pt idx="121">
                  <c:v>4.7283286911292181E-2</c:v>
                </c:pt>
                <c:pt idx="122">
                  <c:v>0.21941282261319728</c:v>
                </c:pt>
                <c:pt idx="123">
                  <c:v>6.7473408352668615E-2</c:v>
                </c:pt>
                <c:pt idx="124">
                  <c:v>6.0501233792383965E-2</c:v>
                </c:pt>
                <c:pt idx="125">
                  <c:v>1.940800473625259E-2</c:v>
                </c:pt>
                <c:pt idx="126">
                  <c:v>5.5619504009000974E-2</c:v>
                </c:pt>
                <c:pt idx="127">
                  <c:v>2.7612783279252776E-2</c:v>
                </c:pt>
                <c:pt idx="128">
                  <c:v>4.9919811434126903E-2</c:v>
                </c:pt>
                <c:pt idx="129">
                  <c:v>3.2842650512817533E-2</c:v>
                </c:pt>
                <c:pt idx="130">
                  <c:v>7.0847214655244961E-2</c:v>
                </c:pt>
                <c:pt idx="131">
                  <c:v>4.4432872127723164E-2</c:v>
                </c:pt>
                <c:pt idx="132">
                  <c:v>0.14632855101724693</c:v>
                </c:pt>
                <c:pt idx="133">
                  <c:v>5.8334973848735228E-3</c:v>
                </c:pt>
                <c:pt idx="134">
                  <c:v>0.1408560548266205</c:v>
                </c:pt>
                <c:pt idx="135">
                  <c:v>3.9237651248284884E-2</c:v>
                </c:pt>
                <c:pt idx="136">
                  <c:v>4.5754528719435944E-2</c:v>
                </c:pt>
                <c:pt idx="137">
                  <c:v>3.3198177376300743E-2</c:v>
                </c:pt>
                <c:pt idx="138">
                  <c:v>2.0081331791094181E-2</c:v>
                </c:pt>
                <c:pt idx="139">
                  <c:v>0.27452412105842444</c:v>
                </c:pt>
                <c:pt idx="140">
                  <c:v>9.9858447740629047E-2</c:v>
                </c:pt>
                <c:pt idx="141">
                  <c:v>0.22168424486886967</c:v>
                </c:pt>
                <c:pt idx="142">
                  <c:v>9.4595665484545011E-2</c:v>
                </c:pt>
                <c:pt idx="143">
                  <c:v>9.5752853806920862E-2</c:v>
                </c:pt>
                <c:pt idx="144">
                  <c:v>6.8577408379173199E-2</c:v>
                </c:pt>
                <c:pt idx="145">
                  <c:v>3.0963047950370196E-2</c:v>
                </c:pt>
                <c:pt idx="146">
                  <c:v>0.20976915393183679</c:v>
                </c:pt>
                <c:pt idx="147">
                  <c:v>0.15409202084126528</c:v>
                </c:pt>
                <c:pt idx="148">
                  <c:v>0.14339444690770245</c:v>
                </c:pt>
                <c:pt idx="149">
                  <c:v>0.12639227261030003</c:v>
                </c:pt>
                <c:pt idx="150">
                  <c:v>0.12666324399891171</c:v>
                </c:pt>
                <c:pt idx="151">
                  <c:v>0.19068860901863385</c:v>
                </c:pt>
                <c:pt idx="152">
                  <c:v>9.0707828445608082E-2</c:v>
                </c:pt>
                <c:pt idx="153">
                  <c:v>0.20802953931383475</c:v>
                </c:pt>
                <c:pt idx="154">
                  <c:v>6.2407387532326022E-3</c:v>
                </c:pt>
                <c:pt idx="155">
                  <c:v>0.29526093236228812</c:v>
                </c:pt>
                <c:pt idx="156">
                  <c:v>0.10513005775975426</c:v>
                </c:pt>
                <c:pt idx="157">
                  <c:v>0.12218852919206105</c:v>
                </c:pt>
                <c:pt idx="158">
                  <c:v>0.26090017792602122</c:v>
                </c:pt>
                <c:pt idx="159">
                  <c:v>0.17782220430883439</c:v>
                </c:pt>
                <c:pt idx="160">
                  <c:v>3.9921511710711587E-2</c:v>
                </c:pt>
                <c:pt idx="161">
                  <c:v>0.14906741921995004</c:v>
                </c:pt>
                <c:pt idx="162">
                  <c:v>-0.75301131947196553</c:v>
                </c:pt>
                <c:pt idx="163">
                  <c:v>-9.349153751142987E-2</c:v>
                </c:pt>
                <c:pt idx="164">
                  <c:v>3.6298504144674781E-2</c:v>
                </c:pt>
                <c:pt idx="165">
                  <c:v>8.6550127489466597E-2</c:v>
                </c:pt>
                <c:pt idx="166">
                  <c:v>0.39160157398210865</c:v>
                </c:pt>
                <c:pt idx="167">
                  <c:v>3.8948709120952595E-3</c:v>
                </c:pt>
                <c:pt idx="168">
                  <c:v>0</c:v>
                </c:pt>
                <c:pt idx="169">
                  <c:v>0.38605293102444538</c:v>
                </c:pt>
                <c:pt idx="170">
                  <c:v>6.4699951071620701E-2</c:v>
                </c:pt>
                <c:pt idx="171">
                  <c:v>3.9555521677579385E-2</c:v>
                </c:pt>
                <c:pt idx="172">
                  <c:v>2.8469274373080885E-2</c:v>
                </c:pt>
                <c:pt idx="173">
                  <c:v>4.8765069007754673E-3</c:v>
                </c:pt>
                <c:pt idx="174">
                  <c:v>1.0835866804327328E-2</c:v>
                </c:pt>
                <c:pt idx="175">
                  <c:v>9.5867859792950164E-2</c:v>
                </c:pt>
                <c:pt idx="176">
                  <c:v>0.32819985238352894</c:v>
                </c:pt>
                <c:pt idx="177">
                  <c:v>2.6112133555742996E-2</c:v>
                </c:pt>
                <c:pt idx="178">
                  <c:v>3.7313766913184852E-2</c:v>
                </c:pt>
                <c:pt idx="179">
                  <c:v>0</c:v>
                </c:pt>
                <c:pt idx="180">
                  <c:v>0.2661460270835615</c:v>
                </c:pt>
                <c:pt idx="181">
                  <c:v>9.4580882293201454E-2</c:v>
                </c:pt>
                <c:pt idx="182">
                  <c:v>0.13843410626448782</c:v>
                </c:pt>
                <c:pt idx="183">
                  <c:v>4.8546105307467571E-2</c:v>
                </c:pt>
                <c:pt idx="184">
                  <c:v>0.14647759948438424</c:v>
                </c:pt>
                <c:pt idx="185">
                  <c:v>-8.2240147133827143E-2</c:v>
                </c:pt>
                <c:pt idx="186">
                  <c:v>7.6250275248740021E-2</c:v>
                </c:pt>
                <c:pt idx="187">
                  <c:v>0.13723727237377037</c:v>
                </c:pt>
                <c:pt idx="188">
                  <c:v>8.4989626801762988E-2</c:v>
                </c:pt>
                <c:pt idx="189">
                  <c:v>0.18658587647716435</c:v>
                </c:pt>
                <c:pt idx="190">
                  <c:v>5.328461728320899E-2</c:v>
                </c:pt>
                <c:pt idx="191">
                  <c:v>6.6755452712432273E-2</c:v>
                </c:pt>
                <c:pt idx="192">
                  <c:v>3.511336310574837E-2</c:v>
                </c:pt>
                <c:pt idx="193">
                  <c:v>7.6699265476674341E-2</c:v>
                </c:pt>
                <c:pt idx="194">
                  <c:v>-0.72531392950727336</c:v>
                </c:pt>
                <c:pt idx="195">
                  <c:v>2.9919989360262939E-2</c:v>
                </c:pt>
                <c:pt idx="196">
                  <c:v>-4.9401044947445594E-3</c:v>
                </c:pt>
                <c:pt idx="197">
                  <c:v>4.1037585763218035E-3</c:v>
                </c:pt>
                <c:pt idx="198">
                  <c:v>2.4336842525492616E-2</c:v>
                </c:pt>
                <c:pt idx="199">
                  <c:v>1.4707208323083051E-2</c:v>
                </c:pt>
                <c:pt idx="200">
                  <c:v>3.0874539344568797E-2</c:v>
                </c:pt>
                <c:pt idx="201">
                  <c:v>0.34261046246790744</c:v>
                </c:pt>
                <c:pt idx="202">
                  <c:v>4.3569976281458762E-2</c:v>
                </c:pt>
                <c:pt idx="203">
                  <c:v>7.5025875051977248E-4</c:v>
                </c:pt>
                <c:pt idx="204">
                  <c:v>9.3286600412743406E-2</c:v>
                </c:pt>
                <c:pt idx="205">
                  <c:v>0.44965468430879152</c:v>
                </c:pt>
                <c:pt idx="206">
                  <c:v>7.2929620961097771E-2</c:v>
                </c:pt>
                <c:pt idx="207">
                  <c:v>2.9505018104067658E-2</c:v>
                </c:pt>
                <c:pt idx="208">
                  <c:v>-0.91549072885144789</c:v>
                </c:pt>
                <c:pt idx="209">
                  <c:v>0</c:v>
                </c:pt>
                <c:pt idx="210">
                  <c:v>0</c:v>
                </c:pt>
                <c:pt idx="211">
                  <c:v>2.4457883770319624E-2</c:v>
                </c:pt>
                <c:pt idx="212">
                  <c:v>2.9914804362040723E-2</c:v>
                </c:pt>
                <c:pt idx="213">
                  <c:v>1.5458254093534895E-3</c:v>
                </c:pt>
                <c:pt idx="214">
                  <c:v>4.1230843736004934E-2</c:v>
                </c:pt>
                <c:pt idx="215">
                  <c:v>0</c:v>
                </c:pt>
                <c:pt idx="216">
                  <c:v>1.9917545716814256E-2</c:v>
                </c:pt>
                <c:pt idx="217">
                  <c:v>1.6360207935071935E-2</c:v>
                </c:pt>
                <c:pt idx="218">
                  <c:v>0.18798684704532095</c:v>
                </c:pt>
                <c:pt idx="219">
                  <c:v>6.095287637609903E-2</c:v>
                </c:pt>
                <c:pt idx="220">
                  <c:v>5.6826453380444814E-2</c:v>
                </c:pt>
                <c:pt idx="221">
                  <c:v>0.16070024757483817</c:v>
                </c:pt>
                <c:pt idx="222">
                  <c:v>8.4383299559083871E-2</c:v>
                </c:pt>
                <c:pt idx="223">
                  <c:v>8.3868488279422213E-2</c:v>
                </c:pt>
                <c:pt idx="224">
                  <c:v>0.10594344926109506</c:v>
                </c:pt>
                <c:pt idx="225">
                  <c:v>4.6474912322275137E-2</c:v>
                </c:pt>
                <c:pt idx="226">
                  <c:v>0.11327233608032185</c:v>
                </c:pt>
                <c:pt idx="227">
                  <c:v>9.9518397832352602E-3</c:v>
                </c:pt>
                <c:pt idx="228">
                  <c:v>1.0094409820629336E-2</c:v>
                </c:pt>
                <c:pt idx="229">
                  <c:v>0.10638085641933372</c:v>
                </c:pt>
                <c:pt idx="230">
                  <c:v>0.12562735503860328</c:v>
                </c:pt>
                <c:pt idx="231">
                  <c:v>0.21341260455792804</c:v>
                </c:pt>
                <c:pt idx="232">
                  <c:v>5.2766378859388771E-2</c:v>
                </c:pt>
                <c:pt idx="233">
                  <c:v>4.1108177640193214E-2</c:v>
                </c:pt>
                <c:pt idx="234">
                  <c:v>1.8166346685591271E-2</c:v>
                </c:pt>
                <c:pt idx="235">
                  <c:v>1.1908115879658634E-2</c:v>
                </c:pt>
                <c:pt idx="236">
                  <c:v>2.9660729782806979E-2</c:v>
                </c:pt>
                <c:pt idx="237">
                  <c:v>0.14707554164800724</c:v>
                </c:pt>
                <c:pt idx="238">
                  <c:v>2.5085155463978898E-2</c:v>
                </c:pt>
                <c:pt idx="239">
                  <c:v>0</c:v>
                </c:pt>
                <c:pt idx="240">
                  <c:v>3.6476896533535738E-2</c:v>
                </c:pt>
                <c:pt idx="241">
                  <c:v>-0.97638178990036983</c:v>
                </c:pt>
                <c:pt idx="242">
                  <c:v>1.4205360667803606E-2</c:v>
                </c:pt>
                <c:pt idx="243">
                  <c:v>5.4124204738817145E-3</c:v>
                </c:pt>
                <c:pt idx="244">
                  <c:v>0.21824887478022126</c:v>
                </c:pt>
                <c:pt idx="245">
                  <c:v>7.1647174448405612E-2</c:v>
                </c:pt>
                <c:pt idx="246">
                  <c:v>-4.3407340970122773E-3</c:v>
                </c:pt>
                <c:pt idx="247">
                  <c:v>0</c:v>
                </c:pt>
                <c:pt idx="248">
                  <c:v>4.1789115953196641E-2</c:v>
                </c:pt>
                <c:pt idx="249">
                  <c:v>0.6421670946839203</c:v>
                </c:pt>
                <c:pt idx="250">
                  <c:v>1.661177985218797E-2</c:v>
                </c:pt>
                <c:pt idx="251">
                  <c:v>5.7906507963700213E-2</c:v>
                </c:pt>
                <c:pt idx="252">
                  <c:v>4.7785881251737744E-2</c:v>
                </c:pt>
                <c:pt idx="253">
                  <c:v>-6.3817169660762762E-3</c:v>
                </c:pt>
                <c:pt idx="254">
                  <c:v>0.30559721698474968</c:v>
                </c:pt>
                <c:pt idx="255">
                  <c:v>2.1960342197985517E-3</c:v>
                </c:pt>
                <c:pt idx="256">
                  <c:v>0</c:v>
                </c:pt>
                <c:pt idx="257">
                  <c:v>-9.7166228736177477E-4</c:v>
                </c:pt>
                <c:pt idx="258">
                  <c:v>1.4071017983565706E-2</c:v>
                </c:pt>
                <c:pt idx="259">
                  <c:v>0</c:v>
                </c:pt>
                <c:pt idx="260">
                  <c:v>6.4141297189979851E-2</c:v>
                </c:pt>
                <c:pt idx="261">
                  <c:v>2.8717233895310574E-2</c:v>
                </c:pt>
                <c:pt idx="262">
                  <c:v>1.5009535985722521E-3</c:v>
                </c:pt>
                <c:pt idx="263">
                  <c:v>2.6328343202910682E-2</c:v>
                </c:pt>
                <c:pt idx="264">
                  <c:v>1.1298713204442867E-2</c:v>
                </c:pt>
                <c:pt idx="265">
                  <c:v>0.21433583902870079</c:v>
                </c:pt>
                <c:pt idx="266">
                  <c:v>-2.0959551322616753E-2</c:v>
                </c:pt>
                <c:pt idx="267">
                  <c:v>0.63476501504461069</c:v>
                </c:pt>
                <c:pt idx="268">
                  <c:v>0.55280576158624117</c:v>
                </c:pt>
                <c:pt idx="269">
                  <c:v>1.1542713413212782</c:v>
                </c:pt>
                <c:pt idx="270">
                  <c:v>0.26873786504210856</c:v>
                </c:pt>
                <c:pt idx="271">
                  <c:v>0.35759843038591987</c:v>
                </c:pt>
                <c:pt idx="272">
                  <c:v>0.50694852768600596</c:v>
                </c:pt>
                <c:pt idx="273">
                  <c:v>0</c:v>
                </c:pt>
                <c:pt idx="274">
                  <c:v>0</c:v>
                </c:pt>
                <c:pt idx="275">
                  <c:v>2.3113229889131302E-2</c:v>
                </c:pt>
                <c:pt idx="276">
                  <c:v>3.5002240159610287E-2</c:v>
                </c:pt>
                <c:pt idx="277">
                  <c:v>5.879147157267646E-2</c:v>
                </c:pt>
                <c:pt idx="278">
                  <c:v>3.1719298309470213E-2</c:v>
                </c:pt>
                <c:pt idx="279">
                  <c:v>0</c:v>
                </c:pt>
                <c:pt idx="280">
                  <c:v>2.6783767625199253E-2</c:v>
                </c:pt>
                <c:pt idx="281">
                  <c:v>6.0874286451519828E-2</c:v>
                </c:pt>
                <c:pt idx="282">
                  <c:v>0.10059580002406171</c:v>
                </c:pt>
                <c:pt idx="283">
                  <c:v>0</c:v>
                </c:pt>
                <c:pt idx="284">
                  <c:v>0</c:v>
                </c:pt>
                <c:pt idx="285">
                  <c:v>0</c:v>
                </c:pt>
                <c:pt idx="286">
                  <c:v>-1.0643959384561539E-2</c:v>
                </c:pt>
                <c:pt idx="287">
                  <c:v>-6.722986897691529E-3</c:v>
                </c:pt>
                <c:pt idx="288">
                  <c:v>2.8148782122716102E-2</c:v>
                </c:pt>
                <c:pt idx="289">
                  <c:v>4.6153918858007466E-2</c:v>
                </c:pt>
                <c:pt idx="290">
                  <c:v>-4.6893533943887601E-4</c:v>
                </c:pt>
                <c:pt idx="291">
                  <c:v>3.9133698629010831E-2</c:v>
                </c:pt>
                <c:pt idx="292">
                  <c:v>3.4479116812385163E-2</c:v>
                </c:pt>
                <c:pt idx="293">
                  <c:v>0.11091608603119676</c:v>
                </c:pt>
                <c:pt idx="294">
                  <c:v>-6.8442470457939275E-2</c:v>
                </c:pt>
                <c:pt idx="295">
                  <c:v>6.4065600715865326E-2</c:v>
                </c:pt>
                <c:pt idx="296">
                  <c:v>-3.7116488196729108E-3</c:v>
                </c:pt>
                <c:pt idx="297">
                  <c:v>8.9367001216958578E-2</c:v>
                </c:pt>
                <c:pt idx="298">
                  <c:v>0</c:v>
                </c:pt>
                <c:pt idx="299">
                  <c:v>0</c:v>
                </c:pt>
                <c:pt idx="300">
                  <c:v>0</c:v>
                </c:pt>
                <c:pt idx="301">
                  <c:v>6.4346538029047481E-2</c:v>
                </c:pt>
                <c:pt idx="302">
                  <c:v>4.2519104266143068E-2</c:v>
                </c:pt>
                <c:pt idx="303">
                  <c:v>1.9731768241000439E-2</c:v>
                </c:pt>
                <c:pt idx="304">
                  <c:v>3.3368687711193327E-3</c:v>
                </c:pt>
                <c:pt idx="305">
                  <c:v>2.3170552814729534E-2</c:v>
                </c:pt>
                <c:pt idx="306">
                  <c:v>6.7270147045147988E-3</c:v>
                </c:pt>
                <c:pt idx="307">
                  <c:v>6.2760706961712764E-2</c:v>
                </c:pt>
                <c:pt idx="308">
                  <c:v>9.2501103892632542E-3</c:v>
                </c:pt>
                <c:pt idx="309">
                  <c:v>0</c:v>
                </c:pt>
                <c:pt idx="310">
                  <c:v>0</c:v>
                </c:pt>
                <c:pt idx="311">
                  <c:v>1.6253853081272935E-2</c:v>
                </c:pt>
                <c:pt idx="312">
                  <c:v>5.3902794443984561E-2</c:v>
                </c:pt>
                <c:pt idx="313">
                  <c:v>0.14359665849773925</c:v>
                </c:pt>
                <c:pt idx="314">
                  <c:v>1.7718200548239256E-2</c:v>
                </c:pt>
                <c:pt idx="315">
                  <c:v>3.6551732568760709E-2</c:v>
                </c:pt>
                <c:pt idx="316">
                  <c:v>-2.8943864344839167E-2</c:v>
                </c:pt>
                <c:pt idx="317">
                  <c:v>7.3555124558787321E-2</c:v>
                </c:pt>
                <c:pt idx="318">
                  <c:v>3.7956719234629739E-2</c:v>
                </c:pt>
                <c:pt idx="319">
                  <c:v>1.3775628648157685E-2</c:v>
                </c:pt>
                <c:pt idx="320">
                  <c:v>0</c:v>
                </c:pt>
                <c:pt idx="321">
                  <c:v>6.4234511848421799E-2</c:v>
                </c:pt>
                <c:pt idx="322">
                  <c:v>7.9951290738813657E-2</c:v>
                </c:pt>
                <c:pt idx="323">
                  <c:v>2.3246434876269308</c:v>
                </c:pt>
                <c:pt idx="324">
                  <c:v>8.8935988634843005E-2</c:v>
                </c:pt>
                <c:pt idx="325">
                  <c:v>0</c:v>
                </c:pt>
                <c:pt idx="326">
                  <c:v>0</c:v>
                </c:pt>
                <c:pt idx="327">
                  <c:v>0.31470307123849445</c:v>
                </c:pt>
                <c:pt idx="328">
                  <c:v>2.4682279428279955E-2</c:v>
                </c:pt>
                <c:pt idx="329">
                  <c:v>0</c:v>
                </c:pt>
                <c:pt idx="331">
                  <c:v>2.1184291873152005E-3</c:v>
                </c:pt>
                <c:pt idx="332">
                  <c:v>2.2615858667022159E-2</c:v>
                </c:pt>
                <c:pt idx="333">
                  <c:v>5.1259149365819288E-3</c:v>
                </c:pt>
                <c:pt idx="334">
                  <c:v>4.9000419258905602E-2</c:v>
                </c:pt>
                <c:pt idx="335">
                  <c:v>0</c:v>
                </c:pt>
                <c:pt idx="336">
                  <c:v>9.8646808914962924E-3</c:v>
                </c:pt>
                <c:pt idx="337">
                  <c:v>0</c:v>
                </c:pt>
                <c:pt idx="338">
                  <c:v>8.7810872900498216E-2</c:v>
                </c:pt>
                <c:pt idx="339">
                  <c:v>8.161104025752855E-2</c:v>
                </c:pt>
                <c:pt idx="340">
                  <c:v>4.0310384749112388E-2</c:v>
                </c:pt>
                <c:pt idx="341">
                  <c:v>1.4378207513814925E-2</c:v>
                </c:pt>
                <c:pt idx="342">
                  <c:v>2.5942732919802383E-2</c:v>
                </c:pt>
                <c:pt idx="343">
                  <c:v>1.4195870052417013E-2</c:v>
                </c:pt>
                <c:pt idx="344">
                  <c:v>0</c:v>
                </c:pt>
                <c:pt idx="345">
                  <c:v>0.22462323179050478</c:v>
                </c:pt>
                <c:pt idx="346">
                  <c:v>0.19125845303060912</c:v>
                </c:pt>
                <c:pt idx="347">
                  <c:v>4.6616028878776181E-2</c:v>
                </c:pt>
                <c:pt idx="348">
                  <c:v>0</c:v>
                </c:pt>
                <c:pt idx="349">
                  <c:v>0.15324525585846435</c:v>
                </c:pt>
                <c:pt idx="350">
                  <c:v>5.4064933510879286E-2</c:v>
                </c:pt>
                <c:pt idx="351">
                  <c:v>8.6105967460059232E-2</c:v>
                </c:pt>
                <c:pt idx="352">
                  <c:v>0.14958572993436575</c:v>
                </c:pt>
                <c:pt idx="353">
                  <c:v>1.6557070492939429E-2</c:v>
                </c:pt>
                <c:pt idx="354">
                  <c:v>3.9332907291746627E-2</c:v>
                </c:pt>
                <c:pt idx="355">
                  <c:v>7.580243709555759E-2</c:v>
                </c:pt>
                <c:pt idx="356">
                  <c:v>-3.3105423360001524E-2</c:v>
                </c:pt>
                <c:pt idx="357">
                  <c:v>-2.5936128936161623E-2</c:v>
                </c:pt>
                <c:pt idx="358">
                  <c:v>-3.2716575927920724E-2</c:v>
                </c:pt>
                <c:pt idx="359">
                  <c:v>0</c:v>
                </c:pt>
                <c:pt idx="360">
                  <c:v>5.3891524435477943E-3</c:v>
                </c:pt>
                <c:pt idx="361">
                  <c:v>2.4323118237101309E-2</c:v>
                </c:pt>
                <c:pt idx="362">
                  <c:v>4.7082424472198341E-2</c:v>
                </c:pt>
                <c:pt idx="363">
                  <c:v>1.3500417563571197E-2</c:v>
                </c:pt>
                <c:pt idx="364">
                  <c:v>3.5614882766001822E-3</c:v>
                </c:pt>
                <c:pt idx="365">
                  <c:v>4.0439034988381281E-4</c:v>
                </c:pt>
                <c:pt idx="366">
                  <c:v>6.7340515752302266E-2</c:v>
                </c:pt>
                <c:pt idx="367">
                  <c:v>-2.7238030151885688E-4</c:v>
                </c:pt>
                <c:pt idx="368">
                  <c:v>5.4081622056950445E-3</c:v>
                </c:pt>
                <c:pt idx="369">
                  <c:v>4.5113091112710398E-2</c:v>
                </c:pt>
                <c:pt idx="370">
                  <c:v>0.26180015448719296</c:v>
                </c:pt>
                <c:pt idx="371">
                  <c:v>3.4465154958593598E-2</c:v>
                </c:pt>
                <c:pt idx="372">
                  <c:v>2.594856099363075E-2</c:v>
                </c:pt>
                <c:pt idx="373">
                  <c:v>0</c:v>
                </c:pt>
                <c:pt idx="374">
                  <c:v>0</c:v>
                </c:pt>
                <c:pt idx="375">
                  <c:v>-2.9331561949042729E-2</c:v>
                </c:pt>
                <c:pt idx="376">
                  <c:v>-2.4484541058036043E-2</c:v>
                </c:pt>
                <c:pt idx="377">
                  <c:v>5.8944841643709757E-2</c:v>
                </c:pt>
                <c:pt idx="378">
                  <c:v>-8.0641380927013742E-2</c:v>
                </c:pt>
                <c:pt idx="379">
                  <c:v>0</c:v>
                </c:pt>
                <c:pt idx="380">
                  <c:v>0</c:v>
                </c:pt>
                <c:pt idx="381">
                  <c:v>0</c:v>
                </c:pt>
                <c:pt idx="382">
                  <c:v>-2.1408754065655185E-2</c:v>
                </c:pt>
                <c:pt idx="383">
                  <c:v>0</c:v>
                </c:pt>
                <c:pt idx="384">
                  <c:v>2.6270270208310808E-2</c:v>
                </c:pt>
                <c:pt idx="385">
                  <c:v>0</c:v>
                </c:pt>
                <c:pt idx="386">
                  <c:v>0</c:v>
                </c:pt>
                <c:pt idx="387">
                  <c:v>6.5553978225021004E-3</c:v>
                </c:pt>
                <c:pt idx="388">
                  <c:v>-2.6572210191001359E-2</c:v>
                </c:pt>
                <c:pt idx="389">
                  <c:v>1.8051320764365445E-2</c:v>
                </c:pt>
                <c:pt idx="390">
                  <c:v>-1.4277180062287563E-2</c:v>
                </c:pt>
                <c:pt idx="391">
                  <c:v>-1.994769107426967E-2</c:v>
                </c:pt>
                <c:pt idx="392">
                  <c:v>-5.3775033540068261E-2</c:v>
                </c:pt>
                <c:pt idx="393">
                  <c:v>0.10776467686252805</c:v>
                </c:pt>
                <c:pt idx="394">
                  <c:v>1.2007912599287178E-2</c:v>
                </c:pt>
                <c:pt idx="395">
                  <c:v>-2.5545106283720878E-2</c:v>
                </c:pt>
                <c:pt idx="396">
                  <c:v>6.4235644072385266E-4</c:v>
                </c:pt>
                <c:pt idx="397">
                  <c:v>2.3932889601443099E-2</c:v>
                </c:pt>
                <c:pt idx="398">
                  <c:v>-1.0903145708146586E-2</c:v>
                </c:pt>
                <c:pt idx="399">
                  <c:v>-7.7110700971643645E-2</c:v>
                </c:pt>
                <c:pt idx="400">
                  <c:v>3.3695894510175413E-2</c:v>
                </c:pt>
                <c:pt idx="401">
                  <c:v>0.19022540281808062</c:v>
                </c:pt>
                <c:pt idx="402">
                  <c:v>-0.13034670997585837</c:v>
                </c:pt>
                <c:pt idx="403">
                  <c:v>-5.7919768136935099E-2</c:v>
                </c:pt>
                <c:pt idx="404">
                  <c:v>-1.331679786801278E-2</c:v>
                </c:pt>
                <c:pt idx="405">
                  <c:v>8.0029872002358143E-2</c:v>
                </c:pt>
                <c:pt idx="406">
                  <c:v>0.15675404126667822</c:v>
                </c:pt>
                <c:pt idx="407">
                  <c:v>1.7805436555731368E-2</c:v>
                </c:pt>
                <c:pt idx="408">
                  <c:v>-1.5524699421902903E-2</c:v>
                </c:pt>
                <c:pt idx="409">
                  <c:v>3.4253760284917292E-2</c:v>
                </c:pt>
                <c:pt idx="410">
                  <c:v>-1.3095569300009442E-2</c:v>
                </c:pt>
                <c:pt idx="411">
                  <c:v>0.18970921740293617</c:v>
                </c:pt>
                <c:pt idx="412">
                  <c:v>1.6709625697023476E-2</c:v>
                </c:pt>
                <c:pt idx="413">
                  <c:v>-1.8903460493234606E-2</c:v>
                </c:pt>
                <c:pt idx="414">
                  <c:v>0</c:v>
                </c:pt>
                <c:pt idx="415">
                  <c:v>-4.8302437518152309E-2</c:v>
                </c:pt>
                <c:pt idx="416">
                  <c:v>-2.9896299083984876E-2</c:v>
                </c:pt>
                <c:pt idx="417">
                  <c:v>8.5468721717287865E-2</c:v>
                </c:pt>
                <c:pt idx="418">
                  <c:v>5.5287518079469453E-2</c:v>
                </c:pt>
                <c:pt idx="419">
                  <c:v>5.1570561011213628E-2</c:v>
                </c:pt>
                <c:pt idx="420">
                  <c:v>2.2599722436828396E-2</c:v>
                </c:pt>
                <c:pt idx="421">
                  <c:v>-3.7038918228973288E-3</c:v>
                </c:pt>
                <c:pt idx="422">
                  <c:v>0.31441243941894798</c:v>
                </c:pt>
                <c:pt idx="423">
                  <c:v>-3.1580394778011875E-2</c:v>
                </c:pt>
                <c:pt idx="424">
                  <c:v>-2.7988338391924463E-2</c:v>
                </c:pt>
                <c:pt idx="425">
                  <c:v>2.5704023647969341E-2</c:v>
                </c:pt>
                <c:pt idx="426">
                  <c:v>4.1061894193121146E-2</c:v>
                </c:pt>
                <c:pt idx="427">
                  <c:v>0.17161696437683699</c:v>
                </c:pt>
                <c:pt idx="428">
                  <c:v>0.15878822923114877</c:v>
                </c:pt>
                <c:pt idx="429">
                  <c:v>0</c:v>
                </c:pt>
                <c:pt idx="430">
                  <c:v>-5.9283329150378046E-2</c:v>
                </c:pt>
                <c:pt idx="431">
                  <c:v>-5.6064279484020971E-2</c:v>
                </c:pt>
                <c:pt idx="432">
                  <c:v>4.9813818450931878E-2</c:v>
                </c:pt>
                <c:pt idx="433">
                  <c:v>7.8908484524525285E-2</c:v>
                </c:pt>
                <c:pt idx="434">
                  <c:v>0.14265720134877719</c:v>
                </c:pt>
                <c:pt idx="435">
                  <c:v>9.0447222016451917E-2</c:v>
                </c:pt>
                <c:pt idx="436">
                  <c:v>0.43927374965342608</c:v>
                </c:pt>
                <c:pt idx="437">
                  <c:v>6.0822918030225472E-2</c:v>
                </c:pt>
                <c:pt idx="438">
                  <c:v>1.7544930577906237E-2</c:v>
                </c:pt>
                <c:pt idx="439">
                  <c:v>0</c:v>
                </c:pt>
                <c:pt idx="440">
                  <c:v>0</c:v>
                </c:pt>
                <c:pt idx="441">
                  <c:v>0</c:v>
                </c:pt>
                <c:pt idx="442">
                  <c:v>0</c:v>
                </c:pt>
                <c:pt idx="443">
                  <c:v>8.9214819652651926E-3</c:v>
                </c:pt>
                <c:pt idx="444">
                  <c:v>0</c:v>
                </c:pt>
                <c:pt idx="445">
                  <c:v>0</c:v>
                </c:pt>
                <c:pt idx="446">
                  <c:v>0</c:v>
                </c:pt>
                <c:pt idx="447">
                  <c:v>-4.1215574456281677E-2</c:v>
                </c:pt>
                <c:pt idx="448">
                  <c:v>-1.5260636471367568E-2</c:v>
                </c:pt>
                <c:pt idx="449">
                  <c:v>-3.7459219358566442E-2</c:v>
                </c:pt>
                <c:pt idx="450">
                  <c:v>-3.2461743446601278E-2</c:v>
                </c:pt>
                <c:pt idx="451">
                  <c:v>8.5858888923698584E-2</c:v>
                </c:pt>
                <c:pt idx="452">
                  <c:v>1.539515647547518E-2</c:v>
                </c:pt>
                <c:pt idx="453">
                  <c:v>-4.6528430833057237E-2</c:v>
                </c:pt>
                <c:pt idx="454">
                  <c:v>7.4182510503642066E-3</c:v>
                </c:pt>
                <c:pt idx="455">
                  <c:v>-3.3966396464335601E-2</c:v>
                </c:pt>
                <c:pt idx="456">
                  <c:v>8.6801180844302661E-2</c:v>
                </c:pt>
                <c:pt idx="457">
                  <c:v>-6.1314896586343932E-2</c:v>
                </c:pt>
                <c:pt idx="458">
                  <c:v>-2.4752211007503189E-2</c:v>
                </c:pt>
                <c:pt idx="459">
                  <c:v>1.0839025375570293</c:v>
                </c:pt>
                <c:pt idx="460">
                  <c:v>8.3130803828339123E-2</c:v>
                </c:pt>
                <c:pt idx="461">
                  <c:v>-5.3465653626028328E-2</c:v>
                </c:pt>
                <c:pt idx="462">
                  <c:v>0.27693563354417727</c:v>
                </c:pt>
                <c:pt idx="463">
                  <c:v>2.0248110682184154E-4</c:v>
                </c:pt>
                <c:pt idx="464">
                  <c:v>0.22663697739687882</c:v>
                </c:pt>
                <c:pt idx="465">
                  <c:v>2.6563656244234225E-2</c:v>
                </c:pt>
                <c:pt idx="466">
                  <c:v>6.4971388606978597E-2</c:v>
                </c:pt>
                <c:pt idx="467">
                  <c:v>3.2297352658340626E-2</c:v>
                </c:pt>
                <c:pt idx="468">
                  <c:v>-6.9807317965650678E-3</c:v>
                </c:pt>
                <c:pt idx="469">
                  <c:v>0.63789145296850047</c:v>
                </c:pt>
                <c:pt idx="470">
                  <c:v>-2.1965233695985503E-2</c:v>
                </c:pt>
                <c:pt idx="471">
                  <c:v>-3.435150928733046E-2</c:v>
                </c:pt>
                <c:pt idx="472">
                  <c:v>5.6318313885121371E-4</c:v>
                </c:pt>
                <c:pt idx="473">
                  <c:v>4.0198679132299388E-2</c:v>
                </c:pt>
                <c:pt idx="474">
                  <c:v>6.0837047198208328E-3</c:v>
                </c:pt>
                <c:pt idx="475">
                  <c:v>1.1053174639511026E-2</c:v>
                </c:pt>
                <c:pt idx="476">
                  <c:v>-0.15648085612504914</c:v>
                </c:pt>
                <c:pt idx="477">
                  <c:v>4.6297905995028962E-2</c:v>
                </c:pt>
                <c:pt idx="478">
                  <c:v>-0.20009053973752575</c:v>
                </c:pt>
                <c:pt idx="479">
                  <c:v>-4.3314620902622121E-2</c:v>
                </c:pt>
                <c:pt idx="480">
                  <c:v>-5.7828841331354623E-2</c:v>
                </c:pt>
                <c:pt idx="481">
                  <c:v>-6.6175102376827152E-2</c:v>
                </c:pt>
                <c:pt idx="482">
                  <c:v>-4.0823215254435101E-2</c:v>
                </c:pt>
                <c:pt idx="483">
                  <c:v>-0.17295869703017774</c:v>
                </c:pt>
                <c:pt idx="484">
                  <c:v>3.8573751615054254E-2</c:v>
                </c:pt>
                <c:pt idx="485">
                  <c:v>9.7105201813866476E-2</c:v>
                </c:pt>
                <c:pt idx="486">
                  <c:v>2.9546989449593768E-3</c:v>
                </c:pt>
                <c:pt idx="487">
                  <c:v>9.2395548003422215E-2</c:v>
                </c:pt>
                <c:pt idx="488">
                  <c:v>-2.6924778821467505E-2</c:v>
                </c:pt>
                <c:pt idx="489">
                  <c:v>-4.8093270270333647E-3</c:v>
                </c:pt>
                <c:pt idx="490">
                  <c:v>-2.490800144312573E-2</c:v>
                </c:pt>
                <c:pt idx="491">
                  <c:v>0.65747124815237823</c:v>
                </c:pt>
                <c:pt idx="492">
                  <c:v>-8.2565866246297743E-4</c:v>
                </c:pt>
                <c:pt idx="493">
                  <c:v>4.0572651961408447E-2</c:v>
                </c:pt>
                <c:pt idx="494">
                  <c:v>7.9456298517204593E-2</c:v>
                </c:pt>
                <c:pt idx="495">
                  <c:v>-3.5520253055536161E-2</c:v>
                </c:pt>
                <c:pt idx="496">
                  <c:v>-5.0709170883566343E-2</c:v>
                </c:pt>
                <c:pt idx="497">
                  <c:v>-9.416944628695266E-3</c:v>
                </c:pt>
                <c:pt idx="498">
                  <c:v>0.1079496323703539</c:v>
                </c:pt>
                <c:pt idx="499">
                  <c:v>-1.8026817138543802E-2</c:v>
                </c:pt>
                <c:pt idx="500">
                  <c:v>3.1683866349305669E-3</c:v>
                </c:pt>
                <c:pt idx="501">
                  <c:v>-6.7200250513011761E-2</c:v>
                </c:pt>
                <c:pt idx="502">
                  <c:v>0</c:v>
                </c:pt>
                <c:pt idx="503">
                  <c:v>4.7732064409951515E-2</c:v>
                </c:pt>
                <c:pt idx="504">
                  <c:v>4.5793366509935776E-2</c:v>
                </c:pt>
                <c:pt idx="505">
                  <c:v>-7.5583088629277415E-2</c:v>
                </c:pt>
                <c:pt idx="506">
                  <c:v>-3.8524704092741981E-2</c:v>
                </c:pt>
                <c:pt idx="507">
                  <c:v>-3.5569251675754122E-2</c:v>
                </c:pt>
                <c:pt idx="508">
                  <c:v>-0.11096403106007689</c:v>
                </c:pt>
                <c:pt idx="509">
                  <c:v>0.14002499810438615</c:v>
                </c:pt>
                <c:pt idx="510">
                  <c:v>0.15741077417180208</c:v>
                </c:pt>
                <c:pt idx="511">
                  <c:v>-4.7050075042683361E-2</c:v>
                </c:pt>
                <c:pt idx="512">
                  <c:v>1.3344074472264256E-2</c:v>
                </c:pt>
                <c:pt idx="513">
                  <c:v>-0.1423055642997566</c:v>
                </c:pt>
                <c:pt idx="514">
                  <c:v>3.2539019684364151E-2</c:v>
                </c:pt>
                <c:pt idx="515">
                  <c:v>-2.6661554701244289E-2</c:v>
                </c:pt>
                <c:pt idx="516">
                  <c:v>6.4666086441913795E-2</c:v>
                </c:pt>
                <c:pt idx="517">
                  <c:v>0.12288083833906141</c:v>
                </c:pt>
                <c:pt idx="518">
                  <c:v>-2.8995835715178435E-2</c:v>
                </c:pt>
                <c:pt idx="519">
                  <c:v>8.3513402733894793E-2</c:v>
                </c:pt>
                <c:pt idx="520">
                  <c:v>7.2853479968145465E-2</c:v>
                </c:pt>
                <c:pt idx="521">
                  <c:v>-4.5628959922840766E-2</c:v>
                </c:pt>
                <c:pt idx="522">
                  <c:v>7.3978004913426668E-2</c:v>
                </c:pt>
                <c:pt idx="523">
                  <c:v>-2.8161795937857517E-2</c:v>
                </c:pt>
                <c:pt idx="524">
                  <c:v>-3.2098317272335995E-2</c:v>
                </c:pt>
                <c:pt idx="525">
                  <c:v>0.74783776381453937</c:v>
                </c:pt>
                <c:pt idx="526">
                  <c:v>0.99565588350218404</c:v>
                </c:pt>
                <c:pt idx="527">
                  <c:v>-3.9727140282729174E-2</c:v>
                </c:pt>
                <c:pt idx="528">
                  <c:v>1.5917556279055143E-2</c:v>
                </c:pt>
                <c:pt idx="529">
                  <c:v>-1.7972381821222238E-3</c:v>
                </c:pt>
                <c:pt idx="530">
                  <c:v>-0.61811118334181825</c:v>
                </c:pt>
                <c:pt idx="531">
                  <c:v>2.1142265523909784E-2</c:v>
                </c:pt>
                <c:pt idx="532">
                  <c:v>0.12763769975769623</c:v>
                </c:pt>
                <c:pt idx="533">
                  <c:v>3.9451411062403401E-2</c:v>
                </c:pt>
                <c:pt idx="534">
                  <c:v>0.10171349575753583</c:v>
                </c:pt>
                <c:pt idx="535">
                  <c:v>1.9671375862167433E-2</c:v>
                </c:pt>
                <c:pt idx="536">
                  <c:v>4.831791885366022E-3</c:v>
                </c:pt>
                <c:pt idx="537">
                  <c:v>-3.8948931720677232E-2</c:v>
                </c:pt>
                <c:pt idx="538">
                  <c:v>-6.6345968882090649E-3</c:v>
                </c:pt>
                <c:pt idx="539">
                  <c:v>8.630409045594932E-2</c:v>
                </c:pt>
                <c:pt idx="540">
                  <c:v>-1.5699996029523551E-2</c:v>
                </c:pt>
                <c:pt idx="541">
                  <c:v>-7.7899491765903509E-3</c:v>
                </c:pt>
                <c:pt idx="542">
                  <c:v>8.7503302781768794E-2</c:v>
                </c:pt>
                <c:pt idx="543">
                  <c:v>1.366380543430086E-3</c:v>
                </c:pt>
                <c:pt idx="544">
                  <c:v>5.8108571103351318E-2</c:v>
                </c:pt>
                <c:pt idx="545">
                  <c:v>0.11409376798362239</c:v>
                </c:pt>
                <c:pt idx="546">
                  <c:v>0</c:v>
                </c:pt>
                <c:pt idx="547">
                  <c:v>0</c:v>
                </c:pt>
                <c:pt idx="548">
                  <c:v>0</c:v>
                </c:pt>
                <c:pt idx="549">
                  <c:v>0</c:v>
                </c:pt>
                <c:pt idx="550">
                  <c:v>2.2416121295728491E-2</c:v>
                </c:pt>
                <c:pt idx="551">
                  <c:v>2.1524285469582755E-2</c:v>
                </c:pt>
                <c:pt idx="552">
                  <c:v>-9.1319769547648973E-3</c:v>
                </c:pt>
                <c:pt idx="553">
                  <c:v>-3.0081897425840798E-3</c:v>
                </c:pt>
                <c:pt idx="554">
                  <c:v>-1.8220532470556198E-3</c:v>
                </c:pt>
                <c:pt idx="555">
                  <c:v>-3.2108894724259956E-2</c:v>
                </c:pt>
                <c:pt idx="556">
                  <c:v>-2.8306956607280806E-3</c:v>
                </c:pt>
                <c:pt idx="557">
                  <c:v>4.4324035144184482E-2</c:v>
                </c:pt>
                <c:pt idx="558">
                  <c:v>4.3558107981839345E-2</c:v>
                </c:pt>
                <c:pt idx="560">
                  <c:v>-2.3327771741587122E-2</c:v>
                </c:pt>
                <c:pt idx="561">
                  <c:v>7.378664575101921E-3</c:v>
                </c:pt>
                <c:pt idx="562">
                  <c:v>-3.4016535577536824E-2</c:v>
                </c:pt>
                <c:pt idx="563">
                  <c:v>-1.9018919258086672E-2</c:v>
                </c:pt>
                <c:pt idx="564">
                  <c:v>-3.9452621918814627E-3</c:v>
                </c:pt>
                <c:pt idx="565">
                  <c:v>-2.1770527875236981E-2</c:v>
                </c:pt>
                <c:pt idx="566">
                  <c:v>-4.2238834541374795E-2</c:v>
                </c:pt>
                <c:pt idx="567">
                  <c:v>0.10092059702987015</c:v>
                </c:pt>
                <c:pt idx="568">
                  <c:v>4.133512607419159E-2</c:v>
                </c:pt>
                <c:pt idx="569">
                  <c:v>9.6280832171607406E-2</c:v>
                </c:pt>
                <c:pt idx="570">
                  <c:v>0.39799174691633293</c:v>
                </c:pt>
                <c:pt idx="571">
                  <c:v>0</c:v>
                </c:pt>
                <c:pt idx="572">
                  <c:v>6.2065759448962947E-3</c:v>
                </c:pt>
                <c:pt idx="573">
                  <c:v>1.6944902046232196E-2</c:v>
                </c:pt>
                <c:pt idx="574">
                  <c:v>0</c:v>
                </c:pt>
                <c:pt idx="575">
                  <c:v>0</c:v>
                </c:pt>
                <c:pt idx="576">
                  <c:v>-2.7338309099006537E-2</c:v>
                </c:pt>
                <c:pt idx="577">
                  <c:v>1.9916665150989884E-2</c:v>
                </c:pt>
                <c:pt idx="578">
                  <c:v>2.8757681629755324E-2</c:v>
                </c:pt>
                <c:pt idx="579">
                  <c:v>4.4730888913582276E-2</c:v>
                </c:pt>
                <c:pt idx="580">
                  <c:v>7.4445448983012303E-3</c:v>
                </c:pt>
                <c:pt idx="581">
                  <c:v>6.9340433242814428E-3</c:v>
                </c:pt>
                <c:pt idx="582">
                  <c:v>-2.0562930092155599E-2</c:v>
                </c:pt>
                <c:pt idx="583">
                  <c:v>6.4475370211419594E-2</c:v>
                </c:pt>
                <c:pt idx="584">
                  <c:v>1.7542543280319834E-2</c:v>
                </c:pt>
                <c:pt idx="585">
                  <c:v>2.9653202780111704E-2</c:v>
                </c:pt>
                <c:pt idx="586">
                  <c:v>0.23330707540020079</c:v>
                </c:pt>
                <c:pt idx="587">
                  <c:v>-9.1319769547648973E-3</c:v>
                </c:pt>
                <c:pt idx="588">
                  <c:v>-3.0081897425840798E-3</c:v>
                </c:pt>
                <c:pt idx="589">
                  <c:v>-1.8220532470556198E-3</c:v>
                </c:pt>
                <c:pt idx="590">
                  <c:v>-3.2108894724259956E-2</c:v>
                </c:pt>
                <c:pt idx="591">
                  <c:v>1.7545914432909506E-2</c:v>
                </c:pt>
                <c:pt idx="592">
                  <c:v>-1.5927219180600485E-2</c:v>
                </c:pt>
                <c:pt idx="593">
                  <c:v>-1.4956754376155032E-2</c:v>
                </c:pt>
                <c:pt idx="594">
                  <c:v>7.2261938315307653E-2</c:v>
                </c:pt>
                <c:pt idx="595">
                  <c:v>-1.4153478303640403E-3</c:v>
                </c:pt>
                <c:pt idx="596">
                  <c:v>-7.6796662120053649E-2</c:v>
                </c:pt>
                <c:pt idx="597">
                  <c:v>4.1158032633885615E-2</c:v>
                </c:pt>
                <c:pt idx="598">
                  <c:v>4.3558107981839345E-2</c:v>
                </c:pt>
                <c:pt idx="599">
                  <c:v>2.921432309674921E-2</c:v>
                </c:pt>
                <c:pt idx="600">
                  <c:v>6.4037695930913588E-2</c:v>
                </c:pt>
                <c:pt idx="601">
                  <c:v>0.20329688491961892</c:v>
                </c:pt>
                <c:pt idx="602">
                  <c:v>-2.3327771741587122E-2</c:v>
                </c:pt>
                <c:pt idx="603">
                  <c:v>-3.2558357437637561E-2</c:v>
                </c:pt>
                <c:pt idx="604">
                  <c:v>-3.9343653413264193E-2</c:v>
                </c:pt>
                <c:pt idx="605">
                  <c:v>-4.2632197076693849E-2</c:v>
                </c:pt>
                <c:pt idx="606">
                  <c:v>-4.0374829734749665E-2</c:v>
                </c:pt>
                <c:pt idx="607">
                  <c:v>-2.5786331446378388E-2</c:v>
                </c:pt>
                <c:pt idx="608">
                  <c:v>-1.9134418767751179E-2</c:v>
                </c:pt>
                <c:pt idx="609">
                  <c:v>-8.3457942920249061E-3</c:v>
                </c:pt>
                <c:pt idx="610">
                  <c:v>-2.19534734876339E-2</c:v>
                </c:pt>
                <c:pt idx="611">
                  <c:v>-4.2579308788507832E-2</c:v>
                </c:pt>
                <c:pt idx="612">
                  <c:v>-1.2721824614627442E-2</c:v>
                </c:pt>
                <c:pt idx="613">
                  <c:v>5.3904479797958456E-3</c:v>
                </c:pt>
                <c:pt idx="614">
                  <c:v>-3.2745443575370521E-2</c:v>
                </c:pt>
                <c:pt idx="615">
                  <c:v>-2.5105402852650342E-2</c:v>
                </c:pt>
                <c:pt idx="616">
                  <c:v>0</c:v>
                </c:pt>
                <c:pt idx="617">
                  <c:v>2.929336651088189E-2</c:v>
                </c:pt>
                <c:pt idx="618">
                  <c:v>0</c:v>
                </c:pt>
                <c:pt idx="619">
                  <c:v>1.9113177864637371E-3</c:v>
                </c:pt>
                <c:pt idx="620">
                  <c:v>0</c:v>
                </c:pt>
                <c:pt idx="621">
                  <c:v>0</c:v>
                </c:pt>
                <c:pt idx="622">
                  <c:v>4.9280606392096494E-3</c:v>
                </c:pt>
                <c:pt idx="623">
                  <c:v>0</c:v>
                </c:pt>
                <c:pt idx="624">
                  <c:v>-2.983210274220249E-3</c:v>
                </c:pt>
                <c:pt idx="625">
                  <c:v>0</c:v>
                </c:pt>
                <c:pt idx="626">
                  <c:v>0</c:v>
                </c:pt>
                <c:pt idx="627">
                  <c:v>8.6880486526623966E-3</c:v>
                </c:pt>
                <c:pt idx="628">
                  <c:v>0</c:v>
                </c:pt>
                <c:pt idx="629">
                  <c:v>0</c:v>
                </c:pt>
                <c:pt idx="630">
                  <c:v>0.1167108448994007</c:v>
                </c:pt>
                <c:pt idx="631">
                  <c:v>-9.5201408166987508E-2</c:v>
                </c:pt>
                <c:pt idx="632">
                  <c:v>2.6444132673951834E-2</c:v>
                </c:pt>
                <c:pt idx="633">
                  <c:v>8.8451462737639975E-3</c:v>
                </c:pt>
                <c:pt idx="634">
                  <c:v>0</c:v>
                </c:pt>
                <c:pt idx="635">
                  <c:v>3.013301335149543E-2</c:v>
                </c:pt>
                <c:pt idx="636">
                  <c:v>0</c:v>
                </c:pt>
                <c:pt idx="637">
                  <c:v>0</c:v>
                </c:pt>
                <c:pt idx="638">
                  <c:v>-5.7191143228700809E-4</c:v>
                </c:pt>
                <c:pt idx="639">
                  <c:v>-5.1739509493451748E-2</c:v>
                </c:pt>
                <c:pt idx="640">
                  <c:v>0</c:v>
                </c:pt>
                <c:pt idx="641">
                  <c:v>0</c:v>
                </c:pt>
              </c:numCache>
            </c:numRef>
          </c:yVal>
          <c:smooth val="0"/>
          <c:extLst>
            <c:ext xmlns:c16="http://schemas.microsoft.com/office/drawing/2014/chart" uri="{C3380CC4-5D6E-409C-BE32-E72D297353CC}">
              <c16:uniqueId val="{00000000-3DA7-4A46-814D-5D7050DA73EA}"/>
            </c:ext>
          </c:extLst>
        </c:ser>
        <c:dLbls>
          <c:showLegendKey val="0"/>
          <c:showVal val="0"/>
          <c:showCatName val="0"/>
          <c:showSerName val="0"/>
          <c:showPercent val="0"/>
          <c:showBubbleSize val="0"/>
        </c:dLbls>
        <c:axId val="470640704"/>
        <c:axId val="470643000"/>
      </c:scatterChart>
      <c:valAx>
        <c:axId val="470640704"/>
        <c:scaling>
          <c:orientation val="minMax"/>
        </c:scaling>
        <c:delete val="0"/>
        <c:axPos val="b"/>
        <c:majorGridlines>
          <c:spPr>
            <a:ln w="9525" cap="flat" cmpd="sng" algn="ctr">
              <a:solidFill>
                <a:schemeClr val="tx1">
                  <a:lumMod val="15000"/>
                  <a:lumOff val="85000"/>
                </a:schemeClr>
              </a:solidFill>
              <a:round/>
            </a:ln>
            <a:effectLst/>
          </c:spPr>
        </c:majorGridlines>
        <c:title>
          <c:tx>
            <c:strRef>
              <c:f>'MilCon Contracts Analysis'!$AL$5</c:f>
              <c:strCache>
                <c:ptCount val="1"/>
                <c:pt idx="0">
                  <c:v>Schedule Overrun %</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643000"/>
        <c:crosses val="autoZero"/>
        <c:crossBetween val="midCat"/>
      </c:valAx>
      <c:valAx>
        <c:axId val="470643000"/>
        <c:scaling>
          <c:orientation val="minMax"/>
        </c:scaling>
        <c:delete val="0"/>
        <c:axPos val="l"/>
        <c:majorGridlines>
          <c:spPr>
            <a:ln w="9525" cap="flat" cmpd="sng" algn="ctr">
              <a:solidFill>
                <a:schemeClr val="tx1">
                  <a:lumMod val="15000"/>
                  <a:lumOff val="85000"/>
                </a:schemeClr>
              </a:solidFill>
              <a:round/>
            </a:ln>
            <a:effectLst/>
          </c:spPr>
        </c:majorGridlines>
        <c:title>
          <c:tx>
            <c:strRef>
              <c:f>'MilCon Contracts Analysis'!$AM$5</c:f>
              <c:strCache>
                <c:ptCount val="1"/>
                <c:pt idx="0">
                  <c:v>Price Overrun %</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6407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'MilCon Contracts Analysis'!$H$4</c:f>
              <c:strCache>
                <c:ptCount val="1"/>
                <c:pt idx="0">
                  <c:v>Percent over/under budget</c:v>
                </c:pt>
              </c:strCache>
            </c:strRef>
          </c:tx>
          <c:spPr>
            <a:ln w="19050" cap="rnd">
              <a:noFill/>
              <a:round/>
            </a:ln>
            <a:effectLst/>
          </c:spPr>
          <c:marker>
            <c:symbol val="circle"/>
            <c:size val="5"/>
            <c:spPr>
              <a:solidFill>
                <a:srgbClr val="5B9BD5">
                  <a:alpha val="24000"/>
                </a:srgbClr>
              </a:solidFill>
              <a:ln w="9525">
                <a:solidFill>
                  <a:srgbClr val="5B9BD5">
                    <a:alpha val="54000"/>
                  </a:srgbClr>
                </a:solidFill>
              </a:ln>
              <a:effectLst/>
            </c:spPr>
          </c:marker>
          <c:xVal>
            <c:numRef>
              <c:f>'MilCon Contracts Analysis'!$G$5:$G$617</c:f>
              <c:numCache>
                <c:formatCode>_("$"* #,##0.00_);_("$"* \(#,##0.00\);_("$"* "-"??_);_(@_)</c:formatCode>
                <c:ptCount val="613"/>
                <c:pt idx="0">
                  <c:v>40060624.846217267</c:v>
                </c:pt>
                <c:pt idx="1">
                  <c:v>37825233.69088354</c:v>
                </c:pt>
                <c:pt idx="2">
                  <c:v>2466218.7296164609</c:v>
                </c:pt>
                <c:pt idx="3">
                  <c:v>1690171.4495354251</c:v>
                </c:pt>
                <c:pt idx="4">
                  <c:v>3109046.8622200903</c:v>
                </c:pt>
                <c:pt idx="5">
                  <c:v>39777874.80718451</c:v>
                </c:pt>
                <c:pt idx="6">
                  <c:v>32571729.011594158</c:v>
                </c:pt>
                <c:pt idx="7">
                  <c:v>7114783.1095680175</c:v>
                </c:pt>
                <c:pt idx="8">
                  <c:v>3063971.4378506988</c:v>
                </c:pt>
                <c:pt idx="9">
                  <c:v>6197402.1492986977</c:v>
                </c:pt>
                <c:pt idx="10">
                  <c:v>34370595.808993712</c:v>
                </c:pt>
                <c:pt idx="11">
                  <c:v>18387266.377512831</c:v>
                </c:pt>
                <c:pt idx="12">
                  <c:v>11303502.510742113</c:v>
                </c:pt>
                <c:pt idx="13">
                  <c:v>3001831.0253230645</c:v>
                </c:pt>
                <c:pt idx="14">
                  <c:v>3001831.0253230645</c:v>
                </c:pt>
                <c:pt idx="15">
                  <c:v>3001831.0253230645</c:v>
                </c:pt>
                <c:pt idx="16">
                  <c:v>32882916.394886144</c:v>
                </c:pt>
                <c:pt idx="17">
                  <c:v>8930957.9547919463</c:v>
                </c:pt>
                <c:pt idx="18">
                  <c:v>8220.7290987215365</c:v>
                </c:pt>
                <c:pt idx="19">
                  <c:v>64116018.77731441</c:v>
                </c:pt>
                <c:pt idx="20">
                  <c:v>315790.26767395635</c:v>
                </c:pt>
                <c:pt idx="21">
                  <c:v>13886.06356829769</c:v>
                </c:pt>
                <c:pt idx="22">
                  <c:v>2311542.0588873271</c:v>
                </c:pt>
                <c:pt idx="23">
                  <c:v>16063823.320906172</c:v>
                </c:pt>
                <c:pt idx="24">
                  <c:v>1246253.1912360005</c:v>
                </c:pt>
                <c:pt idx="25">
                  <c:v>22818071.173324559</c:v>
                </c:pt>
                <c:pt idx="26">
                  <c:v>19963317.781299643</c:v>
                </c:pt>
                <c:pt idx="27">
                  <c:v>36757179.642550178</c:v>
                </c:pt>
                <c:pt idx="28">
                  <c:v>6553673.643908021</c:v>
                </c:pt>
                <c:pt idx="29">
                  <c:v>3356415.8073549354</c:v>
                </c:pt>
                <c:pt idx="30">
                  <c:v>3501003.0049180342</c:v>
                </c:pt>
                <c:pt idx="31">
                  <c:v>10948581.903822815</c:v>
                </c:pt>
                <c:pt idx="32">
                  <c:v>6207447.5795833617</c:v>
                </c:pt>
                <c:pt idx="33">
                  <c:v>21945664.087637883</c:v>
                </c:pt>
                <c:pt idx="34">
                  <c:v>28829088.021530278</c:v>
                </c:pt>
                <c:pt idx="35">
                  <c:v>29750243.036652677</c:v>
                </c:pt>
                <c:pt idx="36">
                  <c:v>132109590.54049495</c:v>
                </c:pt>
                <c:pt idx="37">
                  <c:v>18883103.852174472</c:v>
                </c:pt>
                <c:pt idx="38">
                  <c:v>32356577.142472345</c:v>
                </c:pt>
                <c:pt idx="39">
                  <c:v>11700070.581799705</c:v>
                </c:pt>
                <c:pt idx="40">
                  <c:v>1351372.665746782</c:v>
                </c:pt>
                <c:pt idx="41">
                  <c:v>23503348.62255859</c:v>
                </c:pt>
                <c:pt idx="42">
                  <c:v>28315396.396530423</c:v>
                </c:pt>
                <c:pt idx="43">
                  <c:v>11746193.433918308</c:v>
                </c:pt>
                <c:pt idx="44">
                  <c:v>2824229.1113101002</c:v>
                </c:pt>
                <c:pt idx="45">
                  <c:v>55217486.282138959</c:v>
                </c:pt>
                <c:pt idx="46">
                  <c:v>39186942.103755347</c:v>
                </c:pt>
                <c:pt idx="47">
                  <c:v>24208149.562165465</c:v>
                </c:pt>
                <c:pt idx="48">
                  <c:v>43015696.314021446</c:v>
                </c:pt>
                <c:pt idx="49">
                  <c:v>1566441.6930274579</c:v>
                </c:pt>
                <c:pt idx="50">
                  <c:v>48213548.572864473</c:v>
                </c:pt>
                <c:pt idx="51">
                  <c:v>14532193.864264995</c:v>
                </c:pt>
                <c:pt idx="52">
                  <c:v>3041855.4389940389</c:v>
                </c:pt>
                <c:pt idx="53">
                  <c:v>9299699.7929287385</c:v>
                </c:pt>
                <c:pt idx="54">
                  <c:v>9149671.4868770707</c:v>
                </c:pt>
                <c:pt idx="55">
                  <c:v>8767.0723631639703</c:v>
                </c:pt>
                <c:pt idx="56">
                  <c:v>11598.321910916675</c:v>
                </c:pt>
                <c:pt idx="57">
                  <c:v>36404775.337467387</c:v>
                </c:pt>
                <c:pt idx="58">
                  <c:v>137284.22508691176</c:v>
                </c:pt>
                <c:pt idx="59">
                  <c:v>10113.55197370217</c:v>
                </c:pt>
                <c:pt idx="60">
                  <c:v>7160255.0449864585</c:v>
                </c:pt>
                <c:pt idx="61">
                  <c:v>38526726.649591282</c:v>
                </c:pt>
                <c:pt idx="62">
                  <c:v>2232994.1226225211</c:v>
                </c:pt>
                <c:pt idx="63">
                  <c:v>38168339.444230504</c:v>
                </c:pt>
                <c:pt idx="64">
                  <c:v>51495214.960303903</c:v>
                </c:pt>
                <c:pt idx="65">
                  <c:v>9664651.8171094563</c:v>
                </c:pt>
                <c:pt idx="66">
                  <c:v>31395828.087859783</c:v>
                </c:pt>
                <c:pt idx="67">
                  <c:v>2082489.2548703104</c:v>
                </c:pt>
                <c:pt idx="68">
                  <c:v>6073385.0420302264</c:v>
                </c:pt>
                <c:pt idx="69">
                  <c:v>2593129.9096972379</c:v>
                </c:pt>
                <c:pt idx="70">
                  <c:v>50357714.428198099</c:v>
                </c:pt>
                <c:pt idx="71">
                  <c:v>20347995.580421116</c:v>
                </c:pt>
                <c:pt idx="72">
                  <c:v>59987185.364629224</c:v>
                </c:pt>
                <c:pt idx="73">
                  <c:v>84189334.490557268</c:v>
                </c:pt>
                <c:pt idx="74">
                  <c:v>2805371.4987405292</c:v>
                </c:pt>
                <c:pt idx="75">
                  <c:v>7260.3434667779238</c:v>
                </c:pt>
                <c:pt idx="76">
                  <c:v>2167189.7086504651</c:v>
                </c:pt>
                <c:pt idx="77">
                  <c:v>1024433.4124614291</c:v>
                </c:pt>
                <c:pt idx="78">
                  <c:v>3553410.152922384</c:v>
                </c:pt>
                <c:pt idx="79">
                  <c:v>39058756.589580685</c:v>
                </c:pt>
                <c:pt idx="80">
                  <c:v>149694.41303260747</c:v>
                </c:pt>
                <c:pt idx="81">
                  <c:v>36774532.755025662</c:v>
                </c:pt>
                <c:pt idx="82">
                  <c:v>76758956.869097129</c:v>
                </c:pt>
                <c:pt idx="83">
                  <c:v>50683711.743912227</c:v>
                </c:pt>
                <c:pt idx="84">
                  <c:v>119779906.68779787</c:v>
                </c:pt>
                <c:pt idx="85">
                  <c:v>52072.738381116338</c:v>
                </c:pt>
                <c:pt idx="86">
                  <c:v>6589.9962697005985</c:v>
                </c:pt>
                <c:pt idx="87">
                  <c:v>7808.8093552957353</c:v>
                </c:pt>
                <c:pt idx="88">
                  <c:v>74216260.604321077</c:v>
                </c:pt>
                <c:pt idx="89">
                  <c:v>31956018.263181441</c:v>
                </c:pt>
                <c:pt idx="90">
                  <c:v>21184.922156046639</c:v>
                </c:pt>
                <c:pt idx="91">
                  <c:v>2703453.5079623149</c:v>
                </c:pt>
                <c:pt idx="92">
                  <c:v>37957161.431072012</c:v>
                </c:pt>
                <c:pt idx="93">
                  <c:v>22394293.656054806</c:v>
                </c:pt>
                <c:pt idx="94">
                  <c:v>3336588.4229436037</c:v>
                </c:pt>
                <c:pt idx="95">
                  <c:v>36902852.92416098</c:v>
                </c:pt>
                <c:pt idx="96">
                  <c:v>23940818.317751795</c:v>
                </c:pt>
                <c:pt idx="97">
                  <c:v>31931367.001709126</c:v>
                </c:pt>
                <c:pt idx="98">
                  <c:v>33592401.803945698</c:v>
                </c:pt>
                <c:pt idx="99">
                  <c:v>11665.115364405428</c:v>
                </c:pt>
                <c:pt idx="100">
                  <c:v>2946165.4241454843</c:v>
                </c:pt>
                <c:pt idx="101">
                  <c:v>22533328.067604266</c:v>
                </c:pt>
                <c:pt idx="102">
                  <c:v>90638904.218164533</c:v>
                </c:pt>
                <c:pt idx="103">
                  <c:v>21922446.677503854</c:v>
                </c:pt>
                <c:pt idx="104">
                  <c:v>35227831.754197769</c:v>
                </c:pt>
                <c:pt idx="105">
                  <c:v>34894757.425195925</c:v>
                </c:pt>
                <c:pt idx="106">
                  <c:v>18566591.835677743</c:v>
                </c:pt>
                <c:pt idx="107">
                  <c:v>10549037.396013075</c:v>
                </c:pt>
                <c:pt idx="108">
                  <c:v>7310283.3510381263</c:v>
                </c:pt>
                <c:pt idx="109">
                  <c:v>44446978.222956166</c:v>
                </c:pt>
                <c:pt idx="110">
                  <c:v>47249668.086039372</c:v>
                </c:pt>
                <c:pt idx="111">
                  <c:v>16543.790928969214</c:v>
                </c:pt>
                <c:pt idx="112">
                  <c:v>10149423.365260648</c:v>
                </c:pt>
                <c:pt idx="113">
                  <c:v>22121873.781282045</c:v>
                </c:pt>
                <c:pt idx="114">
                  <c:v>55873938.094026849</c:v>
                </c:pt>
                <c:pt idx="115">
                  <c:v>14536530.298864571</c:v>
                </c:pt>
                <c:pt idx="116">
                  <c:v>10420801.723766888</c:v>
                </c:pt>
                <c:pt idx="117">
                  <c:v>16160925.8169492</c:v>
                </c:pt>
                <c:pt idx="118">
                  <c:v>11627193.719004273</c:v>
                </c:pt>
                <c:pt idx="119">
                  <c:v>21543379.627801061</c:v>
                </c:pt>
                <c:pt idx="120">
                  <c:v>34254.238537750512</c:v>
                </c:pt>
                <c:pt idx="121">
                  <c:v>23110.198096623732</c:v>
                </c:pt>
                <c:pt idx="122">
                  <c:v>21390407.155269895</c:v>
                </c:pt>
                <c:pt idx="123">
                  <c:v>17557304.233720683</c:v>
                </c:pt>
                <c:pt idx="124">
                  <c:v>39047.897050587802</c:v>
                </c:pt>
                <c:pt idx="125">
                  <c:v>15707880.669865984</c:v>
                </c:pt>
                <c:pt idx="126">
                  <c:v>46970340.926234812</c:v>
                </c:pt>
                <c:pt idx="127">
                  <c:v>55848.42917243838</c:v>
                </c:pt>
                <c:pt idx="128">
                  <c:v>8131092.9637337271</c:v>
                </c:pt>
                <c:pt idx="129">
                  <c:v>12097849.329871548</c:v>
                </c:pt>
                <c:pt idx="130">
                  <c:v>13952.564583183859</c:v>
                </c:pt>
                <c:pt idx="131">
                  <c:v>34272.923366224401</c:v>
                </c:pt>
                <c:pt idx="132">
                  <c:v>28674159.319206543</c:v>
                </c:pt>
                <c:pt idx="133">
                  <c:v>103378.35708464988</c:v>
                </c:pt>
                <c:pt idx="134">
                  <c:v>58156619.391857266</c:v>
                </c:pt>
                <c:pt idx="135">
                  <c:v>14233156.474969659</c:v>
                </c:pt>
                <c:pt idx="136">
                  <c:v>10029399.839897955</c:v>
                </c:pt>
                <c:pt idx="137">
                  <c:v>2716721.3415609528</c:v>
                </c:pt>
                <c:pt idx="138">
                  <c:v>34185605.649071857</c:v>
                </c:pt>
                <c:pt idx="139">
                  <c:v>66252348.15953958</c:v>
                </c:pt>
                <c:pt idx="140">
                  <c:v>66161356.581322759</c:v>
                </c:pt>
                <c:pt idx="141">
                  <c:v>3163953.6637174059</c:v>
                </c:pt>
                <c:pt idx="142">
                  <c:v>39882.157343841187</c:v>
                </c:pt>
                <c:pt idx="143">
                  <c:v>42852597.022010125</c:v>
                </c:pt>
                <c:pt idx="144">
                  <c:v>15600.888647098795</c:v>
                </c:pt>
                <c:pt idx="145">
                  <c:v>49567.532320541868</c:v>
                </c:pt>
                <c:pt idx="146">
                  <c:v>34592226.911248855</c:v>
                </c:pt>
                <c:pt idx="147">
                  <c:v>71171.524927352541</c:v>
                </c:pt>
                <c:pt idx="148">
                  <c:v>15089148.260703379</c:v>
                </c:pt>
                <c:pt idx="149">
                  <c:v>22347024.463737156</c:v>
                </c:pt>
                <c:pt idx="150">
                  <c:v>93449.341235199507</c:v>
                </c:pt>
                <c:pt idx="151">
                  <c:v>28230232.744629413</c:v>
                </c:pt>
                <c:pt idx="152">
                  <c:v>16469737.169572206</c:v>
                </c:pt>
                <c:pt idx="153">
                  <c:v>161532660.47691816</c:v>
                </c:pt>
                <c:pt idx="154">
                  <c:v>99921.659000084008</c:v>
                </c:pt>
                <c:pt idx="155">
                  <c:v>3385912.7975359326</c:v>
                </c:pt>
                <c:pt idx="156">
                  <c:v>24788136.478759013</c:v>
                </c:pt>
                <c:pt idx="157">
                  <c:v>76201198.543126777</c:v>
                </c:pt>
                <c:pt idx="158">
                  <c:v>43126972.443030521</c:v>
                </c:pt>
                <c:pt idx="159">
                  <c:v>1927760.9736502003</c:v>
                </c:pt>
                <c:pt idx="160">
                  <c:v>23635623.749961756</c:v>
                </c:pt>
                <c:pt idx="161">
                  <c:v>49040759.438423328</c:v>
                </c:pt>
                <c:pt idx="162">
                  <c:v>4961210.0110784471</c:v>
                </c:pt>
                <c:pt idx="163">
                  <c:v>11671380.1379099</c:v>
                </c:pt>
                <c:pt idx="164">
                  <c:v>13918721.955272902</c:v>
                </c:pt>
                <c:pt idx="165">
                  <c:v>3417768.1227934789</c:v>
                </c:pt>
                <c:pt idx="166">
                  <c:v>3154707.6342731449</c:v>
                </c:pt>
                <c:pt idx="167">
                  <c:v>9365654.3996556606</c:v>
                </c:pt>
                <c:pt idx="168">
                  <c:v>75218643.662164718</c:v>
                </c:pt>
                <c:pt idx="169">
                  <c:v>108468749.30852661</c:v>
                </c:pt>
                <c:pt idx="170">
                  <c:v>100948741.36811426</c:v>
                </c:pt>
                <c:pt idx="171">
                  <c:v>20411093.781994052</c:v>
                </c:pt>
                <c:pt idx="172">
                  <c:v>39128942.19945474</c:v>
                </c:pt>
                <c:pt idx="173">
                  <c:v>10894363.71275958</c:v>
                </c:pt>
                <c:pt idx="174">
                  <c:v>114112847.96372224</c:v>
                </c:pt>
                <c:pt idx="175">
                  <c:v>57335969.249097429</c:v>
                </c:pt>
                <c:pt idx="176">
                  <c:v>48077070.743269145</c:v>
                </c:pt>
                <c:pt idx="177">
                  <c:v>29089960.00445611</c:v>
                </c:pt>
                <c:pt idx="178">
                  <c:v>87634823.949454069</c:v>
                </c:pt>
                <c:pt idx="179">
                  <c:v>22863409.138314329</c:v>
                </c:pt>
                <c:pt idx="180">
                  <c:v>55603626.349504963</c:v>
                </c:pt>
                <c:pt idx="181">
                  <c:v>77936682.601946861</c:v>
                </c:pt>
                <c:pt idx="182">
                  <c:v>29003553.630694717</c:v>
                </c:pt>
                <c:pt idx="183">
                  <c:v>132945183.14949308</c:v>
                </c:pt>
                <c:pt idx="184">
                  <c:v>26658701.664696064</c:v>
                </c:pt>
                <c:pt idx="185">
                  <c:v>50866226.17911157</c:v>
                </c:pt>
                <c:pt idx="186">
                  <c:v>101662670.45080051</c:v>
                </c:pt>
                <c:pt idx="187">
                  <c:v>9240880.0577391367</c:v>
                </c:pt>
                <c:pt idx="188">
                  <c:v>25356334.530852236</c:v>
                </c:pt>
                <c:pt idx="189">
                  <c:v>79047383.507395595</c:v>
                </c:pt>
                <c:pt idx="190">
                  <c:v>30444059.61648196</c:v>
                </c:pt>
                <c:pt idx="191">
                  <c:v>18498695.654398136</c:v>
                </c:pt>
                <c:pt idx="192">
                  <c:v>61021444.508672625</c:v>
                </c:pt>
                <c:pt idx="193">
                  <c:v>25830558.419320408</c:v>
                </c:pt>
                <c:pt idx="194">
                  <c:v>19212871.49484957</c:v>
                </c:pt>
                <c:pt idx="195">
                  <c:v>63746.571050192506</c:v>
                </c:pt>
                <c:pt idx="196">
                  <c:v>9442703.0634344202</c:v>
                </c:pt>
                <c:pt idx="197">
                  <c:v>10495688.756797213</c:v>
                </c:pt>
                <c:pt idx="198">
                  <c:v>45497795.880321182</c:v>
                </c:pt>
                <c:pt idx="199">
                  <c:v>16300078.335722225</c:v>
                </c:pt>
                <c:pt idx="200">
                  <c:v>45763699.546197727</c:v>
                </c:pt>
                <c:pt idx="201">
                  <c:v>11644.410452529626</c:v>
                </c:pt>
                <c:pt idx="202">
                  <c:v>43559998.146959513</c:v>
                </c:pt>
                <c:pt idx="203">
                  <c:v>4647.8610697120348</c:v>
                </c:pt>
                <c:pt idx="204">
                  <c:v>2568977.8433504798</c:v>
                </c:pt>
                <c:pt idx="205">
                  <c:v>40194266.798522212</c:v>
                </c:pt>
                <c:pt idx="206">
                  <c:v>69284488.425718591</c:v>
                </c:pt>
                <c:pt idx="207">
                  <c:v>9347996.5763837267</c:v>
                </c:pt>
                <c:pt idx="208">
                  <c:v>4426603.0427692318</c:v>
                </c:pt>
                <c:pt idx="209">
                  <c:v>16066714.167296613</c:v>
                </c:pt>
                <c:pt idx="210">
                  <c:v>6249804.7808854356</c:v>
                </c:pt>
                <c:pt idx="211">
                  <c:v>12971873.235288648</c:v>
                </c:pt>
                <c:pt idx="212">
                  <c:v>14961981.326616155</c:v>
                </c:pt>
                <c:pt idx="213">
                  <c:v>12459075.436228683</c:v>
                </c:pt>
                <c:pt idx="214">
                  <c:v>21561758.300888989</c:v>
                </c:pt>
                <c:pt idx="215">
                  <c:v>3965703.6209467519</c:v>
                </c:pt>
                <c:pt idx="216">
                  <c:v>11918100.715435889</c:v>
                </c:pt>
                <c:pt idx="217">
                  <c:v>4634827.1030988116</c:v>
                </c:pt>
                <c:pt idx="218">
                  <c:v>20895038.186675463</c:v>
                </c:pt>
                <c:pt idx="219">
                  <c:v>2988124.0475424458</c:v>
                </c:pt>
                <c:pt idx="220">
                  <c:v>18944.670208003779</c:v>
                </c:pt>
                <c:pt idx="221">
                  <c:v>2387094.2120412663</c:v>
                </c:pt>
                <c:pt idx="222">
                  <c:v>7604120.2813280579</c:v>
                </c:pt>
                <c:pt idx="223">
                  <c:v>28254645.912305921</c:v>
                </c:pt>
                <c:pt idx="224">
                  <c:v>2239625.6355127124</c:v>
                </c:pt>
                <c:pt idx="225">
                  <c:v>1764076.0325481875</c:v>
                </c:pt>
                <c:pt idx="226">
                  <c:v>5060143.5331423935</c:v>
                </c:pt>
                <c:pt idx="227">
                  <c:v>3980631.9798434204</c:v>
                </c:pt>
                <c:pt idx="228">
                  <c:v>3001831.0253230645</c:v>
                </c:pt>
                <c:pt idx="229">
                  <c:v>15760514.03786814</c:v>
                </c:pt>
                <c:pt idx="230">
                  <c:v>40977336.498457164</c:v>
                </c:pt>
                <c:pt idx="231">
                  <c:v>12007324.101292258</c:v>
                </c:pt>
                <c:pt idx="232">
                  <c:v>33622429.947452031</c:v>
                </c:pt>
                <c:pt idx="233">
                  <c:v>12064947.543511195</c:v>
                </c:pt>
                <c:pt idx="234">
                  <c:v>22121873.781282045</c:v>
                </c:pt>
                <c:pt idx="235">
                  <c:v>4600970.0151776541</c:v>
                </c:pt>
                <c:pt idx="236">
                  <c:v>3430897.7429276165</c:v>
                </c:pt>
                <c:pt idx="237">
                  <c:v>12189047.947292924</c:v>
                </c:pt>
                <c:pt idx="238">
                  <c:v>15319839.012444746</c:v>
                </c:pt>
                <c:pt idx="239">
                  <c:v>121429724.90990661</c:v>
                </c:pt>
                <c:pt idx="240">
                  <c:v>19304301.551074814</c:v>
                </c:pt>
                <c:pt idx="241">
                  <c:v>7476714.9284979478</c:v>
                </c:pt>
                <c:pt idx="242">
                  <c:v>4395299.279927752</c:v>
                </c:pt>
                <c:pt idx="243">
                  <c:v>6566307.3676038273</c:v>
                </c:pt>
                <c:pt idx="244">
                  <c:v>5527412.7277528932</c:v>
                </c:pt>
                <c:pt idx="245">
                  <c:v>752692.11922394834</c:v>
                </c:pt>
                <c:pt idx="246">
                  <c:v>20255413.69216907</c:v>
                </c:pt>
                <c:pt idx="247">
                  <c:v>25636683.605258767</c:v>
                </c:pt>
                <c:pt idx="248">
                  <c:v>20016903.529028397</c:v>
                </c:pt>
                <c:pt idx="249">
                  <c:v>5465136.8617898738</c:v>
                </c:pt>
                <c:pt idx="250">
                  <c:v>86288814.357328072</c:v>
                </c:pt>
                <c:pt idx="251">
                  <c:v>39853737.931669474</c:v>
                </c:pt>
                <c:pt idx="252">
                  <c:v>60535083.718515672</c:v>
                </c:pt>
                <c:pt idx="253">
                  <c:v>14011096.979664776</c:v>
                </c:pt>
                <c:pt idx="254">
                  <c:v>20341084.356358115</c:v>
                </c:pt>
                <c:pt idx="255">
                  <c:v>609024.4863519863</c:v>
                </c:pt>
                <c:pt idx="256">
                  <c:v>27656869.846643168</c:v>
                </c:pt>
                <c:pt idx="257">
                  <c:v>1147790.5464909247</c:v>
                </c:pt>
                <c:pt idx="258">
                  <c:v>71359.429390472258</c:v>
                </c:pt>
                <c:pt idx="259">
                  <c:v>22695223.090996571</c:v>
                </c:pt>
                <c:pt idx="260">
                  <c:v>22695223.090996571</c:v>
                </c:pt>
                <c:pt idx="261">
                  <c:v>6570201.0640690364</c:v>
                </c:pt>
                <c:pt idx="262">
                  <c:v>52805076.933409274</c:v>
                </c:pt>
                <c:pt idx="263">
                  <c:v>5052665.6223017238</c:v>
                </c:pt>
                <c:pt idx="264">
                  <c:v>8559834.1740437988</c:v>
                </c:pt>
                <c:pt idx="265">
                  <c:v>91987816.233421192</c:v>
                </c:pt>
                <c:pt idx="266">
                  <c:v>16909897.103843383</c:v>
                </c:pt>
                <c:pt idx="267">
                  <c:v>21455608.676326148</c:v>
                </c:pt>
                <c:pt idx="268">
                  <c:v>29966030.102939807</c:v>
                </c:pt>
                <c:pt idx="269">
                  <c:v>5369148.278735443</c:v>
                </c:pt>
                <c:pt idx="270">
                  <c:v>13160244.605708458</c:v>
                </c:pt>
                <c:pt idx="271">
                  <c:v>53473767.117651902</c:v>
                </c:pt>
                <c:pt idx="272">
                  <c:v>12671877.902763164</c:v>
                </c:pt>
                <c:pt idx="273">
                  <c:v>55578.411854224403</c:v>
                </c:pt>
                <c:pt idx="274">
                  <c:v>4584355.6570073636</c:v>
                </c:pt>
                <c:pt idx="275">
                  <c:v>19441813.920660906</c:v>
                </c:pt>
                <c:pt idx="276">
                  <c:v>4821436.4199347198</c:v>
                </c:pt>
                <c:pt idx="277">
                  <c:v>361910869.21237928</c:v>
                </c:pt>
                <c:pt idx="278">
                  <c:v>1808450.4866739267</c:v>
                </c:pt>
                <c:pt idx="279">
                  <c:v>6822476.261024164</c:v>
                </c:pt>
                <c:pt idx="280">
                  <c:v>3777457.6281347028</c:v>
                </c:pt>
                <c:pt idx="281">
                  <c:v>37992883.532209024</c:v>
                </c:pt>
                <c:pt idx="282">
                  <c:v>4078615.0956168468</c:v>
                </c:pt>
                <c:pt idx="283">
                  <c:v>2951241.7464410313</c:v>
                </c:pt>
                <c:pt idx="284">
                  <c:v>23451684.936377864</c:v>
                </c:pt>
                <c:pt idx="285">
                  <c:v>2470329.0941658216</c:v>
                </c:pt>
                <c:pt idx="286">
                  <c:v>211605072.63707346</c:v>
                </c:pt>
                <c:pt idx="287">
                  <c:v>55876082.705363519</c:v>
                </c:pt>
                <c:pt idx="288">
                  <c:v>4001440.7567556449</c:v>
                </c:pt>
                <c:pt idx="289">
                  <c:v>8670008.7273852453</c:v>
                </c:pt>
                <c:pt idx="290">
                  <c:v>18210387.466671091</c:v>
                </c:pt>
                <c:pt idx="291">
                  <c:v>11628255.390348196</c:v>
                </c:pt>
                <c:pt idx="292">
                  <c:v>6592867.2912603831</c:v>
                </c:pt>
                <c:pt idx="293">
                  <c:v>17082675.067143351</c:v>
                </c:pt>
                <c:pt idx="294">
                  <c:v>3256570.4335089982</c:v>
                </c:pt>
                <c:pt idx="295">
                  <c:v>12141733.211645419</c:v>
                </c:pt>
                <c:pt idx="296">
                  <c:v>4966148.5799169885</c:v>
                </c:pt>
                <c:pt idx="297">
                  <c:v>11891625.57385703</c:v>
                </c:pt>
                <c:pt idx="298">
                  <c:v>23948504.106241468</c:v>
                </c:pt>
                <c:pt idx="299">
                  <c:v>31512793.661839351</c:v>
                </c:pt>
                <c:pt idx="300">
                  <c:v>30316206.340242915</c:v>
                </c:pt>
                <c:pt idx="301">
                  <c:v>17743368.432157811</c:v>
                </c:pt>
                <c:pt idx="302">
                  <c:v>42599481.608007357</c:v>
                </c:pt>
                <c:pt idx="303">
                  <c:v>94333561.682605088</c:v>
                </c:pt>
                <c:pt idx="304">
                  <c:v>85085050.384004936</c:v>
                </c:pt>
                <c:pt idx="305">
                  <c:v>37547260.249887139</c:v>
                </c:pt>
                <c:pt idx="306">
                  <c:v>74833084.337991089</c:v>
                </c:pt>
                <c:pt idx="307">
                  <c:v>30379736.970976073</c:v>
                </c:pt>
                <c:pt idx="308">
                  <c:v>17660007.64810564</c:v>
                </c:pt>
                <c:pt idx="309">
                  <c:v>8389012.5613280535</c:v>
                </c:pt>
                <c:pt idx="310">
                  <c:v>12937485.011612389</c:v>
                </c:pt>
                <c:pt idx="311">
                  <c:v>7899292.4254147001</c:v>
                </c:pt>
                <c:pt idx="312">
                  <c:v>42098821.697966293</c:v>
                </c:pt>
                <c:pt idx="313">
                  <c:v>8413910.1256581582</c:v>
                </c:pt>
                <c:pt idx="314">
                  <c:v>61096831.677281313</c:v>
                </c:pt>
                <c:pt idx="315">
                  <c:v>27104221.668363769</c:v>
                </c:pt>
                <c:pt idx="316">
                  <c:v>32158503.691524528</c:v>
                </c:pt>
                <c:pt idx="317">
                  <c:v>13709093.363255503</c:v>
                </c:pt>
                <c:pt idx="318">
                  <c:v>13120393.593811268</c:v>
                </c:pt>
                <c:pt idx="319">
                  <c:v>12710412.474973239</c:v>
                </c:pt>
                <c:pt idx="320">
                  <c:v>5295229.9286698857</c:v>
                </c:pt>
                <c:pt idx="321">
                  <c:v>3353172.3327992684</c:v>
                </c:pt>
                <c:pt idx="322">
                  <c:v>2712421.0307709873</c:v>
                </c:pt>
                <c:pt idx="323">
                  <c:v>28672972.929650031</c:v>
                </c:pt>
                <c:pt idx="324">
                  <c:v>78788911.077174544</c:v>
                </c:pt>
                <c:pt idx="325">
                  <c:v>43579264.97779128</c:v>
                </c:pt>
                <c:pt idx="326">
                  <c:v>5043364.4921178054</c:v>
                </c:pt>
                <c:pt idx="327">
                  <c:v>35216936.576542087</c:v>
                </c:pt>
                <c:pt idx="328">
                  <c:v>4236037.9396885913</c:v>
                </c:pt>
                <c:pt idx="329">
                  <c:v>1777179.5593949396</c:v>
                </c:pt>
                <c:pt idx="330">
                  <c:v>41975207.026503682</c:v>
                </c:pt>
                <c:pt idx="331">
                  <c:v>17374730.486417376</c:v>
                </c:pt>
                <c:pt idx="332">
                  <c:v>28849193.95000793</c:v>
                </c:pt>
                <c:pt idx="333">
                  <c:v>9965702.643297825</c:v>
                </c:pt>
                <c:pt idx="334">
                  <c:v>5556625.0857004793</c:v>
                </c:pt>
                <c:pt idx="335">
                  <c:v>66586012.271831892</c:v>
                </c:pt>
                <c:pt idx="336">
                  <c:v>25683125.80848166</c:v>
                </c:pt>
                <c:pt idx="337">
                  <c:v>19903427.827955745</c:v>
                </c:pt>
                <c:pt idx="338">
                  <c:v>6740997.8609516593</c:v>
                </c:pt>
                <c:pt idx="339">
                  <c:v>9384911.7604015358</c:v>
                </c:pt>
                <c:pt idx="340">
                  <c:v>71054844.373662263</c:v>
                </c:pt>
                <c:pt idx="341">
                  <c:v>7706461.8657194013</c:v>
                </c:pt>
                <c:pt idx="342">
                  <c:v>3386065.3965644166</c:v>
                </c:pt>
                <c:pt idx="343">
                  <c:v>8004882.7341948384</c:v>
                </c:pt>
                <c:pt idx="344">
                  <c:v>22547604.549488671</c:v>
                </c:pt>
                <c:pt idx="345">
                  <c:v>24910517.820805177</c:v>
                </c:pt>
                <c:pt idx="346">
                  <c:v>35992968.763544641</c:v>
                </c:pt>
                <c:pt idx="347">
                  <c:v>24661024.302838512</c:v>
                </c:pt>
                <c:pt idx="348">
                  <c:v>105292034.61461741</c:v>
                </c:pt>
                <c:pt idx="349">
                  <c:v>13408369.043113654</c:v>
                </c:pt>
                <c:pt idx="350">
                  <c:v>11211714.387558807</c:v>
                </c:pt>
                <c:pt idx="351">
                  <c:v>72553768.570607066</c:v>
                </c:pt>
                <c:pt idx="352">
                  <c:v>4625821.610022842</c:v>
                </c:pt>
                <c:pt idx="353">
                  <c:v>25560115.956204079</c:v>
                </c:pt>
                <c:pt idx="354">
                  <c:v>61107762.164209202</c:v>
                </c:pt>
                <c:pt idx="355">
                  <c:v>12588990.251002846</c:v>
                </c:pt>
                <c:pt idx="356">
                  <c:v>6356678.7755864281</c:v>
                </c:pt>
                <c:pt idx="357">
                  <c:v>2033602.8607962399</c:v>
                </c:pt>
                <c:pt idx="358">
                  <c:v>8929766.9834862687</c:v>
                </c:pt>
                <c:pt idx="359">
                  <c:v>230363.32598664958</c:v>
                </c:pt>
                <c:pt idx="360">
                  <c:v>2666599.0013977983</c:v>
                </c:pt>
                <c:pt idx="361">
                  <c:v>10877052.188745933</c:v>
                </c:pt>
                <c:pt idx="362">
                  <c:v>2715656.467575599</c:v>
                </c:pt>
                <c:pt idx="363">
                  <c:v>3461677.4788382808</c:v>
                </c:pt>
                <c:pt idx="364">
                  <c:v>773386.05438688921</c:v>
                </c:pt>
                <c:pt idx="365">
                  <c:v>1887934.1161815936</c:v>
                </c:pt>
                <c:pt idx="366">
                  <c:v>3161520.1062415955</c:v>
                </c:pt>
                <c:pt idx="367">
                  <c:v>888190.88018888095</c:v>
                </c:pt>
                <c:pt idx="368">
                  <c:v>548514.48124979052</c:v>
                </c:pt>
                <c:pt idx="369">
                  <c:v>28071543.251427993</c:v>
                </c:pt>
                <c:pt idx="370">
                  <c:v>154340782.65803951</c:v>
                </c:pt>
                <c:pt idx="371">
                  <c:v>5473496.7820827207</c:v>
                </c:pt>
                <c:pt idx="372">
                  <c:v>14413664.719866719</c:v>
                </c:pt>
                <c:pt idx="373">
                  <c:v>346078.24960977765</c:v>
                </c:pt>
                <c:pt idx="374">
                  <c:v>3866324.3029025672</c:v>
                </c:pt>
                <c:pt idx="375">
                  <c:v>152115696.79232287</c:v>
                </c:pt>
                <c:pt idx="376">
                  <c:v>139359408.25842941</c:v>
                </c:pt>
                <c:pt idx="377">
                  <c:v>6600844.2763598328</c:v>
                </c:pt>
                <c:pt idx="378">
                  <c:v>663007306.3771075</c:v>
                </c:pt>
                <c:pt idx="379">
                  <c:v>6168695.0691546341</c:v>
                </c:pt>
                <c:pt idx="380">
                  <c:v>151600193.08694714</c:v>
                </c:pt>
                <c:pt idx="381">
                  <c:v>8700706.1087604519</c:v>
                </c:pt>
                <c:pt idx="382">
                  <c:v>27567188.127744682</c:v>
                </c:pt>
                <c:pt idx="383">
                  <c:v>92233486.472161919</c:v>
                </c:pt>
                <c:pt idx="384">
                  <c:v>2855259.3491468541</c:v>
                </c:pt>
                <c:pt idx="385">
                  <c:v>5193700.3565813079</c:v>
                </c:pt>
                <c:pt idx="386">
                  <c:v>1727649.8598687977</c:v>
                </c:pt>
                <c:pt idx="387">
                  <c:v>127189987.30204789</c:v>
                </c:pt>
                <c:pt idx="388">
                  <c:v>9948680.4173297193</c:v>
                </c:pt>
                <c:pt idx="389">
                  <c:v>52178896.047748655</c:v>
                </c:pt>
                <c:pt idx="390">
                  <c:v>4549351.4832324982</c:v>
                </c:pt>
                <c:pt idx="391">
                  <c:v>3319374.3965622019</c:v>
                </c:pt>
                <c:pt idx="392">
                  <c:v>8215587.0326702856</c:v>
                </c:pt>
                <c:pt idx="393">
                  <c:v>4300468.9097687034</c:v>
                </c:pt>
                <c:pt idx="394">
                  <c:v>53767678.670188211</c:v>
                </c:pt>
                <c:pt idx="395">
                  <c:v>13155992.75411828</c:v>
                </c:pt>
                <c:pt idx="396">
                  <c:v>5034239.7812463576</c:v>
                </c:pt>
                <c:pt idx="397">
                  <c:v>50637154.159321502</c:v>
                </c:pt>
                <c:pt idx="398">
                  <c:v>19963317.781299643</c:v>
                </c:pt>
                <c:pt idx="399">
                  <c:v>24128867.495885048</c:v>
                </c:pt>
                <c:pt idx="400">
                  <c:v>20416620.525681715</c:v>
                </c:pt>
                <c:pt idx="401">
                  <c:v>2922469.1945955059</c:v>
                </c:pt>
                <c:pt idx="402">
                  <c:v>3871361.412324979</c:v>
                </c:pt>
                <c:pt idx="403">
                  <c:v>22927613.456334364</c:v>
                </c:pt>
                <c:pt idx="404">
                  <c:v>20416620.525681715</c:v>
                </c:pt>
                <c:pt idx="405">
                  <c:v>9305201.9585694335</c:v>
                </c:pt>
                <c:pt idx="406">
                  <c:v>2555765.9337171963</c:v>
                </c:pt>
                <c:pt idx="407">
                  <c:v>1202400.2242830859</c:v>
                </c:pt>
                <c:pt idx="408">
                  <c:v>1365911.2166152389</c:v>
                </c:pt>
                <c:pt idx="409">
                  <c:v>8352690.4562202329</c:v>
                </c:pt>
                <c:pt idx="410">
                  <c:v>35026866.647388913</c:v>
                </c:pt>
                <c:pt idx="411">
                  <c:v>12552930.031904608</c:v>
                </c:pt>
                <c:pt idx="412">
                  <c:v>27243941.155054685</c:v>
                </c:pt>
                <c:pt idx="413">
                  <c:v>33190458.561070003</c:v>
                </c:pt>
                <c:pt idx="414">
                  <c:v>15916007.269365748</c:v>
                </c:pt>
                <c:pt idx="415">
                  <c:v>10843544.496939544</c:v>
                </c:pt>
                <c:pt idx="416">
                  <c:v>25846444.978303686</c:v>
                </c:pt>
                <c:pt idx="417">
                  <c:v>14273713.589578444</c:v>
                </c:pt>
                <c:pt idx="418">
                  <c:v>100061.03417743547</c:v>
                </c:pt>
                <c:pt idx="419">
                  <c:v>47537665.530531719</c:v>
                </c:pt>
                <c:pt idx="420">
                  <c:v>33255600.338636238</c:v>
                </c:pt>
                <c:pt idx="421">
                  <c:v>35323500.415033579</c:v>
                </c:pt>
                <c:pt idx="422">
                  <c:v>57839893.928958863</c:v>
                </c:pt>
                <c:pt idx="423">
                  <c:v>83659303.984450817</c:v>
                </c:pt>
                <c:pt idx="424">
                  <c:v>45695081.679425322</c:v>
                </c:pt>
                <c:pt idx="425">
                  <c:v>21914383.78566619</c:v>
                </c:pt>
                <c:pt idx="426">
                  <c:v>56127890.839629918</c:v>
                </c:pt>
                <c:pt idx="427">
                  <c:v>94075524.31983991</c:v>
                </c:pt>
                <c:pt idx="428">
                  <c:v>46229388.117810711</c:v>
                </c:pt>
                <c:pt idx="429">
                  <c:v>61951807.606258608</c:v>
                </c:pt>
                <c:pt idx="430">
                  <c:v>277843756.5889942</c:v>
                </c:pt>
                <c:pt idx="431">
                  <c:v>6435543.2321294909</c:v>
                </c:pt>
                <c:pt idx="432">
                  <c:v>7630598.3248837851</c:v>
                </c:pt>
                <c:pt idx="433">
                  <c:v>1629625.3504892224</c:v>
                </c:pt>
                <c:pt idx="434">
                  <c:v>2648595.8180263136</c:v>
                </c:pt>
                <c:pt idx="435">
                  <c:v>2580574.0714360611</c:v>
                </c:pt>
                <c:pt idx="436">
                  <c:v>26195637.262546234</c:v>
                </c:pt>
                <c:pt idx="437">
                  <c:v>212129.39245616322</c:v>
                </c:pt>
                <c:pt idx="438">
                  <c:v>16382033.95437507</c:v>
                </c:pt>
                <c:pt idx="439">
                  <c:v>2610882.5586884064</c:v>
                </c:pt>
                <c:pt idx="440">
                  <c:v>1692976.556031886</c:v>
                </c:pt>
                <c:pt idx="441">
                  <c:v>10716792.307432145</c:v>
                </c:pt>
                <c:pt idx="442">
                  <c:v>2705642.118011707</c:v>
                </c:pt>
                <c:pt idx="443">
                  <c:v>3899854.2841475313</c:v>
                </c:pt>
                <c:pt idx="444">
                  <c:v>4446840.5122185731</c:v>
                </c:pt>
                <c:pt idx="445">
                  <c:v>30468500.405268971</c:v>
                </c:pt>
                <c:pt idx="446">
                  <c:v>23724547.077172603</c:v>
                </c:pt>
                <c:pt idx="447">
                  <c:v>14429679.902888793</c:v>
                </c:pt>
                <c:pt idx="448">
                  <c:v>6097820.3913250789</c:v>
                </c:pt>
                <c:pt idx="449">
                  <c:v>15441285.258274535</c:v>
                </c:pt>
                <c:pt idx="450">
                  <c:v>14816253.006890398</c:v>
                </c:pt>
                <c:pt idx="451">
                  <c:v>3639160.836534794</c:v>
                </c:pt>
                <c:pt idx="452">
                  <c:v>3348158.801337929</c:v>
                </c:pt>
                <c:pt idx="453">
                  <c:v>22974519.207458671</c:v>
                </c:pt>
                <c:pt idx="454">
                  <c:v>8206795.7490885574</c:v>
                </c:pt>
                <c:pt idx="455">
                  <c:v>1241712.576873407</c:v>
                </c:pt>
                <c:pt idx="456">
                  <c:v>21517733.587113839</c:v>
                </c:pt>
                <c:pt idx="457">
                  <c:v>19981863.645478923</c:v>
                </c:pt>
                <c:pt idx="458">
                  <c:v>3017893.0986921228</c:v>
                </c:pt>
                <c:pt idx="459">
                  <c:v>18596510.025443904</c:v>
                </c:pt>
                <c:pt idx="460">
                  <c:v>10254216.987104403</c:v>
                </c:pt>
                <c:pt idx="461">
                  <c:v>11490652.358655704</c:v>
                </c:pt>
                <c:pt idx="462">
                  <c:v>12634379.350977935</c:v>
                </c:pt>
                <c:pt idx="463">
                  <c:v>26590863.428743381</c:v>
                </c:pt>
                <c:pt idx="464">
                  <c:v>42577766.678028077</c:v>
                </c:pt>
                <c:pt idx="465">
                  <c:v>11688381.658212323</c:v>
                </c:pt>
                <c:pt idx="466">
                  <c:v>16175734.302268615</c:v>
                </c:pt>
                <c:pt idx="467">
                  <c:v>3405475.3611654062</c:v>
                </c:pt>
                <c:pt idx="468">
                  <c:v>34917741.360588811</c:v>
                </c:pt>
                <c:pt idx="469">
                  <c:v>3750247.5815186747</c:v>
                </c:pt>
                <c:pt idx="470">
                  <c:v>56399096.141611613</c:v>
                </c:pt>
                <c:pt idx="471">
                  <c:v>15345916.890375968</c:v>
                </c:pt>
                <c:pt idx="472">
                  <c:v>49377132.162247188</c:v>
                </c:pt>
                <c:pt idx="473">
                  <c:v>17609218.759550784</c:v>
                </c:pt>
                <c:pt idx="474">
                  <c:v>1764390.4665336411</c:v>
                </c:pt>
                <c:pt idx="475">
                  <c:v>6733190.1762719424</c:v>
                </c:pt>
                <c:pt idx="476">
                  <c:v>10517673.861021757</c:v>
                </c:pt>
                <c:pt idx="477">
                  <c:v>29266840.158810377</c:v>
                </c:pt>
                <c:pt idx="478">
                  <c:v>9091237.5874928106</c:v>
                </c:pt>
                <c:pt idx="479">
                  <c:v>4955033.1077382006</c:v>
                </c:pt>
                <c:pt idx="480">
                  <c:v>31370777.841908604</c:v>
                </c:pt>
                <c:pt idx="481">
                  <c:v>12876339.968938271</c:v>
                </c:pt>
                <c:pt idx="482">
                  <c:v>14386275.922762688</c:v>
                </c:pt>
                <c:pt idx="483">
                  <c:v>2932745.1059689079</c:v>
                </c:pt>
                <c:pt idx="484">
                  <c:v>10319070.201170208</c:v>
                </c:pt>
                <c:pt idx="485">
                  <c:v>22028471.211161695</c:v>
                </c:pt>
                <c:pt idx="486">
                  <c:v>3495865.0492313332</c:v>
                </c:pt>
                <c:pt idx="487">
                  <c:v>24371116.968557313</c:v>
                </c:pt>
                <c:pt idx="488">
                  <c:v>4762884.9215717902</c:v>
                </c:pt>
                <c:pt idx="489">
                  <c:v>7118123.8083555102</c:v>
                </c:pt>
                <c:pt idx="490">
                  <c:v>5158146.3118467992</c:v>
                </c:pt>
                <c:pt idx="491">
                  <c:v>4999049.2675046762</c:v>
                </c:pt>
                <c:pt idx="492">
                  <c:v>7038293.1440408118</c:v>
                </c:pt>
                <c:pt idx="493">
                  <c:v>10834168.512182333</c:v>
                </c:pt>
                <c:pt idx="494">
                  <c:v>2616362.5402747951</c:v>
                </c:pt>
                <c:pt idx="495">
                  <c:v>52266952.464866415</c:v>
                </c:pt>
                <c:pt idx="496">
                  <c:v>36624920.694979645</c:v>
                </c:pt>
                <c:pt idx="497">
                  <c:v>36624920.694979645</c:v>
                </c:pt>
                <c:pt idx="498">
                  <c:v>3646720.2731287233</c:v>
                </c:pt>
                <c:pt idx="499">
                  <c:v>35463077.266514063</c:v>
                </c:pt>
                <c:pt idx="500">
                  <c:v>98934818.661158979</c:v>
                </c:pt>
                <c:pt idx="501">
                  <c:v>29803601.726380829</c:v>
                </c:pt>
                <c:pt idx="502">
                  <c:v>28855421.899990458</c:v>
                </c:pt>
                <c:pt idx="503">
                  <c:v>63330677.003827706</c:v>
                </c:pt>
                <c:pt idx="504">
                  <c:v>15890723.446621466</c:v>
                </c:pt>
                <c:pt idx="505">
                  <c:v>64792028.855333894</c:v>
                </c:pt>
                <c:pt idx="506">
                  <c:v>76538235.072800532</c:v>
                </c:pt>
                <c:pt idx="507">
                  <c:v>4224427.1656055292</c:v>
                </c:pt>
                <c:pt idx="508">
                  <c:v>2414670.8755491893</c:v>
                </c:pt>
                <c:pt idx="509">
                  <c:v>9036028.0483777337</c:v>
                </c:pt>
                <c:pt idx="510">
                  <c:v>33327408.622235671</c:v>
                </c:pt>
                <c:pt idx="511">
                  <c:v>3213264.1277779951</c:v>
                </c:pt>
                <c:pt idx="512">
                  <c:v>6003662.0506461291</c:v>
                </c:pt>
                <c:pt idx="513">
                  <c:v>19963317.781299643</c:v>
                </c:pt>
                <c:pt idx="514">
                  <c:v>3614817.551029522</c:v>
                </c:pt>
                <c:pt idx="515">
                  <c:v>2920971.9943084014</c:v>
                </c:pt>
                <c:pt idx="516">
                  <c:v>8494972.6741028409</c:v>
                </c:pt>
                <c:pt idx="517">
                  <c:v>8004882.7341948384</c:v>
                </c:pt>
                <c:pt idx="518">
                  <c:v>8004882.7341948384</c:v>
                </c:pt>
                <c:pt idx="519">
                  <c:v>1606980.2088896139</c:v>
                </c:pt>
                <c:pt idx="520">
                  <c:v>30430279.33733191</c:v>
                </c:pt>
                <c:pt idx="521">
                  <c:v>5523324.0591290584</c:v>
                </c:pt>
                <c:pt idx="522">
                  <c:v>21501553.949829467</c:v>
                </c:pt>
                <c:pt idx="523">
                  <c:v>15413867.06010288</c:v>
                </c:pt>
                <c:pt idx="524">
                  <c:v>3001831.0253230645</c:v>
                </c:pt>
                <c:pt idx="525">
                  <c:v>6219450.1447414691</c:v>
                </c:pt>
                <c:pt idx="526">
                  <c:v>193306599.75027126</c:v>
                </c:pt>
                <c:pt idx="527">
                  <c:v>7541184.9945379514</c:v>
                </c:pt>
                <c:pt idx="528">
                  <c:v>3968696.6237084633</c:v>
                </c:pt>
                <c:pt idx="529">
                  <c:v>17046042.430086508</c:v>
                </c:pt>
                <c:pt idx="530">
                  <c:v>4104199.0025367271</c:v>
                </c:pt>
                <c:pt idx="531">
                  <c:v>5239687.2092976393</c:v>
                </c:pt>
                <c:pt idx="532">
                  <c:v>22219603.162706971</c:v>
                </c:pt>
                <c:pt idx="533">
                  <c:v>260632978.1633333</c:v>
                </c:pt>
                <c:pt idx="534">
                  <c:v>268236616.1504766</c:v>
                </c:pt>
                <c:pt idx="535">
                  <c:v>5484345.2832652386</c:v>
                </c:pt>
                <c:pt idx="536">
                  <c:v>5662904.1987548722</c:v>
                </c:pt>
                <c:pt idx="537">
                  <c:v>23550410.776318435</c:v>
                </c:pt>
                <c:pt idx="538">
                  <c:v>865494.60079871526</c:v>
                </c:pt>
                <c:pt idx="539">
                  <c:v>35113195.458751716</c:v>
                </c:pt>
                <c:pt idx="540">
                  <c:v>45864427.191532485</c:v>
                </c:pt>
                <c:pt idx="541">
                  <c:v>36708338.596066616</c:v>
                </c:pt>
                <c:pt idx="542">
                  <c:v>16013860.098223127</c:v>
                </c:pt>
                <c:pt idx="543">
                  <c:v>18883202.472742427</c:v>
                </c:pt>
                <c:pt idx="544">
                  <c:v>12804928.029131755</c:v>
                </c:pt>
                <c:pt idx="545">
                  <c:v>26220241.854333296</c:v>
                </c:pt>
                <c:pt idx="546">
                  <c:v>4332225.9326076694</c:v>
                </c:pt>
                <c:pt idx="547">
                  <c:v>16929075.881889429</c:v>
                </c:pt>
                <c:pt idx="548">
                  <c:v>10045730.958637718</c:v>
                </c:pt>
                <c:pt idx="549">
                  <c:v>9915226.8841955122</c:v>
                </c:pt>
                <c:pt idx="550">
                  <c:v>7404357.9825080801</c:v>
                </c:pt>
                <c:pt idx="551">
                  <c:v>13690619.517417936</c:v>
                </c:pt>
                <c:pt idx="552">
                  <c:v>40365652.838560082</c:v>
                </c:pt>
                <c:pt idx="553">
                  <c:v>11514254.493873039</c:v>
                </c:pt>
                <c:pt idx="554">
                  <c:v>28687860.517741226</c:v>
                </c:pt>
                <c:pt idx="555">
                  <c:v>23478254.329375841</c:v>
                </c:pt>
                <c:pt idx="556">
                  <c:v>16021081.330152513</c:v>
                </c:pt>
                <c:pt idx="557">
                  <c:v>16218861.782346897</c:v>
                </c:pt>
                <c:pt idx="558">
                  <c:v>26481463.736508444</c:v>
                </c:pt>
                <c:pt idx="559">
                  <c:v>11114627.327140227</c:v>
                </c:pt>
                <c:pt idx="560">
                  <c:v>33548714.995147444</c:v>
                </c:pt>
                <c:pt idx="561">
                  <c:v>17513001.080563474</c:v>
                </c:pt>
                <c:pt idx="562">
                  <c:v>22440669.509965517</c:v>
                </c:pt>
                <c:pt idx="563">
                  <c:v>12793424.600148533</c:v>
                </c:pt>
                <c:pt idx="564">
                  <c:v>23899773.142596792</c:v>
                </c:pt>
                <c:pt idx="565">
                  <c:v>6023615.9302264107</c:v>
                </c:pt>
                <c:pt idx="566">
                  <c:v>3209764.1523642144</c:v>
                </c:pt>
                <c:pt idx="567">
                  <c:v>33227377.519188836</c:v>
                </c:pt>
                <c:pt idx="568">
                  <c:v>19445502.078237083</c:v>
                </c:pt>
                <c:pt idx="569">
                  <c:v>16133433.791906824</c:v>
                </c:pt>
                <c:pt idx="570">
                  <c:v>3554859.3769809068</c:v>
                </c:pt>
                <c:pt idx="571">
                  <c:v>77497974.946466953</c:v>
                </c:pt>
                <c:pt idx="572">
                  <c:v>25482974.138596795</c:v>
                </c:pt>
                <c:pt idx="573">
                  <c:v>3898949.7108413642</c:v>
                </c:pt>
                <c:pt idx="574">
                  <c:v>16673065.443774886</c:v>
                </c:pt>
                <c:pt idx="575">
                  <c:v>40919140.161561415</c:v>
                </c:pt>
                <c:pt idx="576">
                  <c:v>5554530.8578673005</c:v>
                </c:pt>
                <c:pt idx="577">
                  <c:v>24997063.503306307</c:v>
                </c:pt>
                <c:pt idx="578">
                  <c:v>12874055.427460393</c:v>
                </c:pt>
                <c:pt idx="579">
                  <c:v>2367321.0898762243</c:v>
                </c:pt>
                <c:pt idx="580">
                  <c:v>20783402.047905162</c:v>
                </c:pt>
                <c:pt idx="581">
                  <c:v>56434912.561500207</c:v>
                </c:pt>
                <c:pt idx="582">
                  <c:v>2942605.8705228246</c:v>
                </c:pt>
                <c:pt idx="583">
                  <c:v>22253845.821469814</c:v>
                </c:pt>
                <c:pt idx="584">
                  <c:v>10239080.619935002</c:v>
                </c:pt>
                <c:pt idx="585">
                  <c:v>25048710.310851764</c:v>
                </c:pt>
                <c:pt idx="586">
                  <c:v>7386427.5790808685</c:v>
                </c:pt>
                <c:pt idx="587">
                  <c:v>5220092.3895290997</c:v>
                </c:pt>
                <c:pt idx="588">
                  <c:v>1777785.9834715263</c:v>
                </c:pt>
                <c:pt idx="589">
                  <c:v>2583673.6012745174</c:v>
                </c:pt>
                <c:pt idx="590">
                  <c:v>1881519.3724698916</c:v>
                </c:pt>
                <c:pt idx="591">
                  <c:v>9068655.174018031</c:v>
                </c:pt>
                <c:pt idx="592">
                  <c:v>10670486.845908945</c:v>
                </c:pt>
                <c:pt idx="593">
                  <c:v>11623130.62364723</c:v>
                </c:pt>
                <c:pt idx="594">
                  <c:v>21254695.084744532</c:v>
                </c:pt>
                <c:pt idx="595">
                  <c:v>3705260.0955904359</c:v>
                </c:pt>
                <c:pt idx="596">
                  <c:v>6614034.3591284854</c:v>
                </c:pt>
                <c:pt idx="597">
                  <c:v>19763054.860385284</c:v>
                </c:pt>
                <c:pt idx="598">
                  <c:v>6109726.7468742104</c:v>
                </c:pt>
                <c:pt idx="599">
                  <c:v>24510590.552316673</c:v>
                </c:pt>
                <c:pt idx="600">
                  <c:v>26258935.930204984</c:v>
                </c:pt>
                <c:pt idx="601">
                  <c:v>1232700214.1091857</c:v>
                </c:pt>
                <c:pt idx="602">
                  <c:v>44362136.99011343</c:v>
                </c:pt>
                <c:pt idx="603">
                  <c:v>1261542.8115784335</c:v>
                </c:pt>
                <c:pt idx="604">
                  <c:v>39540209.947842032</c:v>
                </c:pt>
                <c:pt idx="605">
                  <c:v>21180708.522856038</c:v>
                </c:pt>
                <c:pt idx="606">
                  <c:v>2411756.3993374305</c:v>
                </c:pt>
                <c:pt idx="607">
                  <c:v>5137955.6867009597</c:v>
                </c:pt>
                <c:pt idx="608">
                  <c:v>27744960.708185185</c:v>
                </c:pt>
                <c:pt idx="609">
                  <c:v>24595835.351208381</c:v>
                </c:pt>
                <c:pt idx="610">
                  <c:v>1260841.1230294514</c:v>
                </c:pt>
                <c:pt idx="611">
                  <c:v>3001831.0253230645</c:v>
                </c:pt>
                <c:pt idx="612">
                  <c:v>4143527.4252876034</c:v>
                </c:pt>
              </c:numCache>
            </c:numRef>
          </c:xVal>
          <c:yVal>
            <c:numRef>
              <c:f>'MilCon Contracts Analysis'!$H$5:$H$617</c:f>
              <c:numCache>
                <c:formatCode>0.00%</c:formatCode>
                <c:ptCount val="613"/>
                <c:pt idx="0">
                  <c:v>7.2665450682219065E-2</c:v>
                </c:pt>
                <c:pt idx="1">
                  <c:v>0</c:v>
                </c:pt>
                <c:pt idx="2">
                  <c:v>-0.15011881225721119</c:v>
                </c:pt>
                <c:pt idx="3">
                  <c:v>-0.22592252310791874</c:v>
                </c:pt>
                <c:pt idx="4">
                  <c:v>-8.403197887172448E-4</c:v>
                </c:pt>
                <c:pt idx="5">
                  <c:v>1.575827257780749E-2</c:v>
                </c:pt>
                <c:pt idx="6">
                  <c:v>2.528273248826193E-2</c:v>
                </c:pt>
                <c:pt idx="7">
                  <c:v>-2.1408754065655185E-2</c:v>
                </c:pt>
                <c:pt idx="8">
                  <c:v>0</c:v>
                </c:pt>
                <c:pt idx="9">
                  <c:v>-2.1150790543304314E-2</c:v>
                </c:pt>
                <c:pt idx="10">
                  <c:v>6.6642081298189507E-2</c:v>
                </c:pt>
                <c:pt idx="11">
                  <c:v>8.1083798898303541E-2</c:v>
                </c:pt>
                <c:pt idx="12">
                  <c:v>-1.9619931205702337E-2</c:v>
                </c:pt>
                <c:pt idx="13">
                  <c:v>0</c:v>
                </c:pt>
                <c:pt idx="14">
                  <c:v>-6.8346725293025688E-3</c:v>
                </c:pt>
                <c:pt idx="15">
                  <c:v>-5.20736954613532E-3</c:v>
                </c:pt>
                <c:pt idx="16">
                  <c:v>-9.8652403244164591E-2</c:v>
                </c:pt>
                <c:pt idx="17">
                  <c:v>-0.20536640814530843</c:v>
                </c:pt>
                <c:pt idx="18">
                  <c:v>0</c:v>
                </c:pt>
                <c:pt idx="19">
                  <c:v>0</c:v>
                </c:pt>
                <c:pt idx="20">
                  <c:v>0</c:v>
                </c:pt>
                <c:pt idx="21">
                  <c:v>0</c:v>
                </c:pt>
                <c:pt idx="22">
                  <c:v>6.4065600715865326E-2</c:v>
                </c:pt>
                <c:pt idx="23">
                  <c:v>0</c:v>
                </c:pt>
                <c:pt idx="24">
                  <c:v>0</c:v>
                </c:pt>
                <c:pt idx="25">
                  <c:v>0</c:v>
                </c:pt>
                <c:pt idx="26">
                  <c:v>-6.4958691593554357E-2</c:v>
                </c:pt>
                <c:pt idx="27">
                  <c:v>4.0733704253333003E-2</c:v>
                </c:pt>
                <c:pt idx="28">
                  <c:v>0.99565588350218404</c:v>
                </c:pt>
                <c:pt idx="29">
                  <c:v>6.4346538029047481E-2</c:v>
                </c:pt>
                <c:pt idx="30">
                  <c:v>-3.9727140282729174E-2</c:v>
                </c:pt>
                <c:pt idx="31">
                  <c:v>1.7718200548239256E-2</c:v>
                </c:pt>
                <c:pt idx="32">
                  <c:v>-1.2803791418381909E-2</c:v>
                </c:pt>
                <c:pt idx="33">
                  <c:v>0.14906741921995004</c:v>
                </c:pt>
                <c:pt idx="34">
                  <c:v>0.14002499810438615</c:v>
                </c:pt>
                <c:pt idx="35">
                  <c:v>1.2007912599287178E-2</c:v>
                </c:pt>
                <c:pt idx="36">
                  <c:v>0.15741077417180208</c:v>
                </c:pt>
                <c:pt idx="37">
                  <c:v>8.834931286832047E-2</c:v>
                </c:pt>
                <c:pt idx="38">
                  <c:v>3.8110153419290312E-2</c:v>
                </c:pt>
                <c:pt idx="39">
                  <c:v>0.10776467686252805</c:v>
                </c:pt>
                <c:pt idx="40">
                  <c:v>4.1061894193121146E-2</c:v>
                </c:pt>
                <c:pt idx="41">
                  <c:v>-0.11096403106007696</c:v>
                </c:pt>
                <c:pt idx="42">
                  <c:v>0.18798684704532095</c:v>
                </c:pt>
                <c:pt idx="43">
                  <c:v>0</c:v>
                </c:pt>
                <c:pt idx="44">
                  <c:v>-2.6924778821467505E-2</c:v>
                </c:pt>
                <c:pt idx="45">
                  <c:v>-6.722986897691529E-3</c:v>
                </c:pt>
                <c:pt idx="46">
                  <c:v>-3.5569251675754122E-2</c:v>
                </c:pt>
                <c:pt idx="47">
                  <c:v>-5.3775033540068261E-2</c:v>
                </c:pt>
                <c:pt idx="48">
                  <c:v>-4.8093270270333213E-3</c:v>
                </c:pt>
                <c:pt idx="49">
                  <c:v>0</c:v>
                </c:pt>
                <c:pt idx="50">
                  <c:v>9.2395548003422215E-2</c:v>
                </c:pt>
                <c:pt idx="51">
                  <c:v>-2.5545106283720878E-2</c:v>
                </c:pt>
                <c:pt idx="52">
                  <c:v>6.4235644072385266E-4</c:v>
                </c:pt>
                <c:pt idx="53">
                  <c:v>0</c:v>
                </c:pt>
                <c:pt idx="54">
                  <c:v>0</c:v>
                </c:pt>
                <c:pt idx="55">
                  <c:v>-6.0037783559408657E-3</c:v>
                </c:pt>
                <c:pt idx="56">
                  <c:v>0.23330707540020079</c:v>
                </c:pt>
                <c:pt idx="57">
                  <c:v>0.23574589941763424</c:v>
                </c:pt>
                <c:pt idx="58">
                  <c:v>2.0663631547594777E-2</c:v>
                </c:pt>
                <c:pt idx="59">
                  <c:v>4.2741033889034961E-2</c:v>
                </c:pt>
                <c:pt idx="60">
                  <c:v>5.3242871632479635E-2</c:v>
                </c:pt>
                <c:pt idx="61">
                  <c:v>0.63789145296850047</c:v>
                </c:pt>
                <c:pt idx="62">
                  <c:v>-1.5260636471367568E-2</c:v>
                </c:pt>
                <c:pt idx="63">
                  <c:v>6.0837047198208328E-3</c:v>
                </c:pt>
                <c:pt idx="64">
                  <c:v>0.22462323179050478</c:v>
                </c:pt>
                <c:pt idx="65">
                  <c:v>0</c:v>
                </c:pt>
                <c:pt idx="66">
                  <c:v>-2.6572210191001359E-2</c:v>
                </c:pt>
                <c:pt idx="67">
                  <c:v>-3.1580394778011875E-2</c:v>
                </c:pt>
                <c:pt idx="68">
                  <c:v>0.12215935528955155</c:v>
                </c:pt>
                <c:pt idx="69">
                  <c:v>-1.4277180062287563E-2</c:v>
                </c:pt>
                <c:pt idx="70">
                  <c:v>6.4666086441913795E-2</c:v>
                </c:pt>
                <c:pt idx="71">
                  <c:v>4.0198679132299388E-2</c:v>
                </c:pt>
                <c:pt idx="72">
                  <c:v>6.5553978225021004E-3</c:v>
                </c:pt>
                <c:pt idx="73">
                  <c:v>1.6709625697023476E-2</c:v>
                </c:pt>
                <c:pt idx="74">
                  <c:v>-2.490800144312573E-2</c:v>
                </c:pt>
                <c:pt idx="75">
                  <c:v>-2.1230217455459974E-3</c:v>
                </c:pt>
                <c:pt idx="76">
                  <c:v>1.7544930577906237E-2</c:v>
                </c:pt>
                <c:pt idx="77">
                  <c:v>-0.15648085612504914</c:v>
                </c:pt>
                <c:pt idx="78">
                  <c:v>5.6318313885121371E-4</c:v>
                </c:pt>
                <c:pt idx="79">
                  <c:v>-2.9896299083984876E-2</c:v>
                </c:pt>
                <c:pt idx="80">
                  <c:v>2.0975500614067499E-2</c:v>
                </c:pt>
                <c:pt idx="81">
                  <c:v>-9.3654508660389546E-2</c:v>
                </c:pt>
                <c:pt idx="82">
                  <c:v>-2.1965233695985503E-2</c:v>
                </c:pt>
                <c:pt idx="83">
                  <c:v>-3.4351509287330412E-2</c:v>
                </c:pt>
                <c:pt idx="84">
                  <c:v>-2.8995835715178435E-2</c:v>
                </c:pt>
                <c:pt idx="85">
                  <c:v>-2.3327771741587122E-2</c:v>
                </c:pt>
                <c:pt idx="86">
                  <c:v>-1.8220532470556198E-3</c:v>
                </c:pt>
                <c:pt idx="87">
                  <c:v>-3.2108894724259956E-2</c:v>
                </c:pt>
                <c:pt idx="88">
                  <c:v>-4.1215574456281628E-2</c:v>
                </c:pt>
                <c:pt idx="89">
                  <c:v>1.1053174639511026E-2</c:v>
                </c:pt>
                <c:pt idx="90">
                  <c:v>-1.2589846431267905E-2</c:v>
                </c:pt>
                <c:pt idx="91">
                  <c:v>0.12288083833906141</c:v>
                </c:pt>
                <c:pt idx="92">
                  <c:v>-1.994769107426967E-2</c:v>
                </c:pt>
                <c:pt idx="93">
                  <c:v>1.8051320764365445E-2</c:v>
                </c:pt>
                <c:pt idx="94">
                  <c:v>8.5468721717287865E-2</c:v>
                </c:pt>
                <c:pt idx="95">
                  <c:v>-9.349153751142987E-2</c:v>
                </c:pt>
                <c:pt idx="96">
                  <c:v>2.5704023647969341E-2</c:v>
                </c:pt>
                <c:pt idx="97">
                  <c:v>-3.8948931720677232E-2</c:v>
                </c:pt>
                <c:pt idx="99">
                  <c:v>2.1524285469582755E-2</c:v>
                </c:pt>
                <c:pt idx="100">
                  <c:v>-0.1423055642997566</c:v>
                </c:pt>
                <c:pt idx="101">
                  <c:v>0</c:v>
                </c:pt>
                <c:pt idx="102">
                  <c:v>1.9671375862167433E-2</c:v>
                </c:pt>
                <c:pt idx="103">
                  <c:v>0.12763769975769623</c:v>
                </c:pt>
                <c:pt idx="104">
                  <c:v>4.831791885366022E-3</c:v>
                </c:pt>
                <c:pt idx="105">
                  <c:v>0.10171349575753583</c:v>
                </c:pt>
                <c:pt idx="106">
                  <c:v>2.1142265523909784E-2</c:v>
                </c:pt>
                <c:pt idx="107">
                  <c:v>3.9451411062403401E-2</c:v>
                </c:pt>
                <c:pt idx="108">
                  <c:v>-6.9807317965650678E-3</c:v>
                </c:pt>
                <c:pt idx="109">
                  <c:v>3.8061939607362073E-2</c:v>
                </c:pt>
                <c:pt idx="110">
                  <c:v>3.2297352658340626E-2</c:v>
                </c:pt>
                <c:pt idx="111">
                  <c:v>7.2261938315307653E-2</c:v>
                </c:pt>
                <c:pt idx="112">
                  <c:v>-6.8442470457939275E-2</c:v>
                </c:pt>
                <c:pt idx="113">
                  <c:v>4.5231717334044318E-2</c:v>
                </c:pt>
                <c:pt idx="114">
                  <c:v>0.39319585147241226</c:v>
                </c:pt>
                <c:pt idx="115">
                  <c:v>0</c:v>
                </c:pt>
                <c:pt idx="116">
                  <c:v>-0.61811118334181825</c:v>
                </c:pt>
                <c:pt idx="117">
                  <c:v>1.4116713393071098E-2</c:v>
                </c:pt>
                <c:pt idx="118">
                  <c:v>4.6297905995028962E-2</c:v>
                </c:pt>
                <c:pt idx="119">
                  <c:v>6.4699951071620701E-2</c:v>
                </c:pt>
                <c:pt idx="120">
                  <c:v>-3.668009449540062E-2</c:v>
                </c:pt>
                <c:pt idx="121">
                  <c:v>2.921432309674921E-2</c:v>
                </c:pt>
                <c:pt idx="122">
                  <c:v>0.18970921740293617</c:v>
                </c:pt>
                <c:pt idx="123">
                  <c:v>-7.5583088629277415E-2</c:v>
                </c:pt>
                <c:pt idx="124">
                  <c:v>-4.2632197076693849E-2</c:v>
                </c:pt>
                <c:pt idx="125">
                  <c:v>0.20900746153313951</c:v>
                </c:pt>
                <c:pt idx="126">
                  <c:v>8.3130803828339123E-2</c:v>
                </c:pt>
                <c:pt idx="127">
                  <c:v>-1.9076669012918924E-2</c:v>
                </c:pt>
                <c:pt idx="128">
                  <c:v>1.5989182706332147E-2</c:v>
                </c:pt>
                <c:pt idx="129">
                  <c:v>-5.0709170883566343E-2</c:v>
                </c:pt>
                <c:pt idx="130">
                  <c:v>-2.0562930092155599E-2</c:v>
                </c:pt>
                <c:pt idx="131">
                  <c:v>0.20329688491961892</c:v>
                </c:pt>
                <c:pt idx="132">
                  <c:v>0.1079496323703539</c:v>
                </c:pt>
                <c:pt idx="133">
                  <c:v>-2.1862000681435369E-2</c:v>
                </c:pt>
                <c:pt idx="134">
                  <c:v>7.9951290738813657E-2</c:v>
                </c:pt>
                <c:pt idx="135">
                  <c:v>0.15878822923114877</c:v>
                </c:pt>
                <c:pt idx="136">
                  <c:v>0.17161696437683699</c:v>
                </c:pt>
                <c:pt idx="137">
                  <c:v>-2.4752211007503189E-2</c:v>
                </c:pt>
                <c:pt idx="138">
                  <c:v>6.0822918030225472E-2</c:v>
                </c:pt>
                <c:pt idx="139">
                  <c:v>-3.2845366197321195E-2</c:v>
                </c:pt>
                <c:pt idx="140">
                  <c:v>0.22663697739687882</c:v>
                </c:pt>
                <c:pt idx="141">
                  <c:v>-5.3465653626028328E-2</c:v>
                </c:pt>
                <c:pt idx="142">
                  <c:v>-4.0374829734749665E-2</c:v>
                </c:pt>
                <c:pt idx="143">
                  <c:v>8.0029872002358143E-2</c:v>
                </c:pt>
                <c:pt idx="144">
                  <c:v>-3.9452621918814627E-3</c:v>
                </c:pt>
                <c:pt idx="145">
                  <c:v>-2.5105402852650342E-2</c:v>
                </c:pt>
                <c:pt idx="146">
                  <c:v>2.0248110682184154E-4</c:v>
                </c:pt>
                <c:pt idx="147">
                  <c:v>0.51040644912171929</c:v>
                </c:pt>
                <c:pt idx="148">
                  <c:v>1.7805436555731368E-2</c:v>
                </c:pt>
                <c:pt idx="149">
                  <c:v>-1.4104439638950066E-2</c:v>
                </c:pt>
                <c:pt idx="150">
                  <c:v>-2.8867463866160927E-2</c:v>
                </c:pt>
                <c:pt idx="151">
                  <c:v>2.1184291873152005E-3</c:v>
                </c:pt>
                <c:pt idx="152">
                  <c:v>-9.416944628695266E-3</c:v>
                </c:pt>
                <c:pt idx="153">
                  <c:v>5.713905515045041E-2</c:v>
                </c:pt>
                <c:pt idx="154">
                  <c:v>-4.2409071664941386E-2</c:v>
                </c:pt>
                <c:pt idx="155">
                  <c:v>-1.8026817138543802E-2</c:v>
                </c:pt>
                <c:pt idx="156">
                  <c:v>-1.8903460493234606E-2</c:v>
                </c:pt>
                <c:pt idx="157">
                  <c:v>0.10264359779331826</c:v>
                </c:pt>
                <c:pt idx="158">
                  <c:v>-2.5939274164943467E-2</c:v>
                </c:pt>
                <c:pt idx="159">
                  <c:v>0.15675404126667822</c:v>
                </c:pt>
                <c:pt idx="160">
                  <c:v>-3.8524704092741981E-2</c:v>
                </c:pt>
                <c:pt idx="161">
                  <c:v>1.0839025375570293</c:v>
                </c:pt>
                <c:pt idx="162">
                  <c:v>0.43927374965342608</c:v>
                </c:pt>
                <c:pt idx="163">
                  <c:v>9.0447222016451917E-2</c:v>
                </c:pt>
                <c:pt idx="164">
                  <c:v>-1.7972381821222238E-3</c:v>
                </c:pt>
                <c:pt idx="165">
                  <c:v>3.4253760284917292E-2</c:v>
                </c:pt>
                <c:pt idx="166">
                  <c:v>-4.5628959922840766E-2</c:v>
                </c:pt>
                <c:pt idx="167">
                  <c:v>7.2853479968145465E-2</c:v>
                </c:pt>
                <c:pt idx="168">
                  <c:v>-2.8161795937857517E-2</c:v>
                </c:pt>
                <c:pt idx="169">
                  <c:v>6.0874286451519828E-2</c:v>
                </c:pt>
                <c:pt idx="170">
                  <c:v>2.6783767625199253E-2</c:v>
                </c:pt>
                <c:pt idx="171">
                  <c:v>-7.7110700971643645E-2</c:v>
                </c:pt>
                <c:pt idx="172">
                  <c:v>7.3978004913426668E-2</c:v>
                </c:pt>
                <c:pt idx="173">
                  <c:v>-6.7200250513011761E-2</c:v>
                </c:pt>
                <c:pt idx="174">
                  <c:v>-9.1869451777046654E-2</c:v>
                </c:pt>
                <c:pt idx="175">
                  <c:v>2.3932889601443099E-2</c:v>
                </c:pt>
                <c:pt idx="176">
                  <c:v>8.8935988634843005E-2</c:v>
                </c:pt>
                <c:pt idx="177">
                  <c:v>0.10059580002406171</c:v>
                </c:pt>
                <c:pt idx="178">
                  <c:v>4.3569976281458762E-2</c:v>
                </c:pt>
                <c:pt idx="179">
                  <c:v>-0.20009053973752575</c:v>
                </c:pt>
                <c:pt idx="180">
                  <c:v>-1.0903145708146586E-2</c:v>
                </c:pt>
                <c:pt idx="181">
                  <c:v>-1.331679786801278E-2</c:v>
                </c:pt>
                <c:pt idx="182">
                  <c:v>4.9000419258905602E-2</c:v>
                </c:pt>
                <c:pt idx="183">
                  <c:v>-0.17295869703017774</c:v>
                </c:pt>
                <c:pt idx="184">
                  <c:v>0.19022540281808062</c:v>
                </c:pt>
                <c:pt idx="185">
                  <c:v>-4.7050075042683361E-2</c:v>
                </c:pt>
                <c:pt idx="186">
                  <c:v>-5.1348091977999957E-2</c:v>
                </c:pt>
                <c:pt idx="187">
                  <c:v>0.37741840699677215</c:v>
                </c:pt>
                <c:pt idx="188">
                  <c:v>0.39799174691633293</c:v>
                </c:pt>
                <c:pt idx="189">
                  <c:v>-4.0823215254435101E-2</c:v>
                </c:pt>
                <c:pt idx="190">
                  <c:v>1.3344074472264256E-2</c:v>
                </c:pt>
                <c:pt idx="191">
                  <c:v>-6.6175102376827152E-2</c:v>
                </c:pt>
                <c:pt idx="192">
                  <c:v>8.3513402733894793E-2</c:v>
                </c:pt>
                <c:pt idx="193">
                  <c:v>4.7732064409951515E-2</c:v>
                </c:pt>
                <c:pt idx="194">
                  <c:v>3.3695894510175413E-2</c:v>
                </c:pt>
                <c:pt idx="195">
                  <c:v>0</c:v>
                </c:pt>
                <c:pt idx="196">
                  <c:v>0</c:v>
                </c:pt>
                <c:pt idx="197">
                  <c:v>-0.75301131947196553</c:v>
                </c:pt>
                <c:pt idx="198">
                  <c:v>0.17782220430883439</c:v>
                </c:pt>
                <c:pt idx="199">
                  <c:v>7.4182510503642066E-3</c:v>
                </c:pt>
                <c:pt idx="200">
                  <c:v>3.8573751615054254E-2</c:v>
                </c:pt>
                <c:pt idx="201">
                  <c:v>-1.4956754376155032E-2</c:v>
                </c:pt>
                <c:pt idx="202">
                  <c:v>-8.2565866246297743E-4</c:v>
                </c:pt>
                <c:pt idx="203">
                  <c:v>-1.2721824614627442E-2</c:v>
                </c:pt>
                <c:pt idx="204">
                  <c:v>-7.7899491765903509E-3</c:v>
                </c:pt>
                <c:pt idx="205">
                  <c:v>0.55593594070167174</c:v>
                </c:pt>
                <c:pt idx="206">
                  <c:v>0.11091608603119676</c:v>
                </c:pt>
                <c:pt idx="207">
                  <c:v>-3.3966396464335601E-2</c:v>
                </c:pt>
                <c:pt idx="208">
                  <c:v>8.6801180844302661E-2</c:v>
                </c:pt>
                <c:pt idx="209">
                  <c:v>7.9456298517204593E-2</c:v>
                </c:pt>
                <c:pt idx="210">
                  <c:v>9.1647049226897814E-3</c:v>
                </c:pt>
                <c:pt idx="211">
                  <c:v>-8.4360660874362899E-3</c:v>
                </c:pt>
                <c:pt idx="212">
                  <c:v>9.7105201813866476E-2</c:v>
                </c:pt>
                <c:pt idx="213">
                  <c:v>8.5858888923698584E-2</c:v>
                </c:pt>
                <c:pt idx="214">
                  <c:v>-3.7459219358566442E-2</c:v>
                </c:pt>
                <c:pt idx="215">
                  <c:v>0</c:v>
                </c:pt>
                <c:pt idx="216">
                  <c:v>-1.5699996029523551E-2</c:v>
                </c:pt>
                <c:pt idx="217">
                  <c:v>-3.2461743446601278E-2</c:v>
                </c:pt>
                <c:pt idx="218">
                  <c:v>0</c:v>
                </c:pt>
                <c:pt idx="219">
                  <c:v>0</c:v>
                </c:pt>
                <c:pt idx="220">
                  <c:v>-7.6796662120053649E-2</c:v>
                </c:pt>
                <c:pt idx="221">
                  <c:v>-4.6528430833057237E-2</c:v>
                </c:pt>
                <c:pt idx="222">
                  <c:v>0</c:v>
                </c:pt>
                <c:pt idx="223">
                  <c:v>-3.5520253055536161E-2</c:v>
                </c:pt>
                <c:pt idx="224">
                  <c:v>0</c:v>
                </c:pt>
                <c:pt idx="225">
                  <c:v>8.7503302781768794E-2</c:v>
                </c:pt>
                <c:pt idx="226">
                  <c:v>0</c:v>
                </c:pt>
                <c:pt idx="227">
                  <c:v>0</c:v>
                </c:pt>
                <c:pt idx="228">
                  <c:v>-0.18551254008107024</c:v>
                </c:pt>
                <c:pt idx="229">
                  <c:v>0.12691337785055509</c:v>
                </c:pt>
                <c:pt idx="230">
                  <c:v>3.7289588631081366E-2</c:v>
                </c:pt>
                <c:pt idx="231">
                  <c:v>-0.1681003981611803</c:v>
                </c:pt>
                <c:pt idx="232">
                  <c:v>-0.22129686977005539</c:v>
                </c:pt>
                <c:pt idx="233">
                  <c:v>-5.6064279484020971E-2</c:v>
                </c:pt>
                <c:pt idx="234">
                  <c:v>0</c:v>
                </c:pt>
                <c:pt idx="235">
                  <c:v>0</c:v>
                </c:pt>
                <c:pt idx="236">
                  <c:v>-2.9331561949042729E-2</c:v>
                </c:pt>
                <c:pt idx="237">
                  <c:v>-2.4484541058036043E-2</c:v>
                </c:pt>
                <c:pt idx="238">
                  <c:v>0.16884222632180321</c:v>
                </c:pt>
                <c:pt idx="239">
                  <c:v>5.1861727403078831E-2</c:v>
                </c:pt>
                <c:pt idx="240">
                  <c:v>4.7988371849464487E-2</c:v>
                </c:pt>
                <c:pt idx="241">
                  <c:v>0.16994548040441995</c:v>
                </c:pt>
                <c:pt idx="242">
                  <c:v>9.8646808914962924E-3</c:v>
                </c:pt>
                <c:pt idx="243">
                  <c:v>5.7906507963700213E-2</c:v>
                </c:pt>
                <c:pt idx="244">
                  <c:v>0.21433583902870079</c:v>
                </c:pt>
                <c:pt idx="245">
                  <c:v>0</c:v>
                </c:pt>
                <c:pt idx="246">
                  <c:v>4.6616028878776181E-2</c:v>
                </c:pt>
                <c:pt idx="247">
                  <c:v>6.3720094692981157E-3</c:v>
                </c:pt>
                <c:pt idx="248">
                  <c:v>0.26266669234235812</c:v>
                </c:pt>
                <c:pt idx="249">
                  <c:v>-1.9883031941277496E-2</c:v>
                </c:pt>
                <c:pt idx="250">
                  <c:v>2.6334758549960854E-2</c:v>
                </c:pt>
                <c:pt idx="251">
                  <c:v>2.8862160163948339E-2</c:v>
                </c:pt>
                <c:pt idx="252">
                  <c:v>0.10967070885473706</c:v>
                </c:pt>
                <c:pt idx="253">
                  <c:v>9.7209551417368409E-2</c:v>
                </c:pt>
                <c:pt idx="254">
                  <c:v>3.4465154958593598E-2</c:v>
                </c:pt>
                <c:pt idx="255">
                  <c:v>0</c:v>
                </c:pt>
                <c:pt idx="256">
                  <c:v>0.10508870680606622</c:v>
                </c:pt>
                <c:pt idx="257">
                  <c:v>0</c:v>
                </c:pt>
                <c:pt idx="258">
                  <c:v>0</c:v>
                </c:pt>
                <c:pt idx="259">
                  <c:v>2.9351744667280209E-2</c:v>
                </c:pt>
                <c:pt idx="260">
                  <c:v>2.0012814189279703E-2</c:v>
                </c:pt>
                <c:pt idx="261">
                  <c:v>0.19125845303060912</c:v>
                </c:pt>
                <c:pt idx="262">
                  <c:v>1.9917545716814256E-2</c:v>
                </c:pt>
                <c:pt idx="263">
                  <c:v>2.5942732919802383E-2</c:v>
                </c:pt>
                <c:pt idx="264">
                  <c:v>1.4378207513814925E-2</c:v>
                </c:pt>
                <c:pt idx="265">
                  <c:v>0.12218852919206105</c:v>
                </c:pt>
                <c:pt idx="266">
                  <c:v>7.3712337924891846E-2</c:v>
                </c:pt>
                <c:pt idx="267">
                  <c:v>-2.5936128936161623E-2</c:v>
                </c:pt>
                <c:pt idx="268">
                  <c:v>-3.3105423360001524E-2</c:v>
                </c:pt>
                <c:pt idx="269">
                  <c:v>-3.2716575927920724E-2</c:v>
                </c:pt>
                <c:pt idx="270">
                  <c:v>0.31163817625341511</c:v>
                </c:pt>
                <c:pt idx="271">
                  <c:v>3.9921511710711587E-2</c:v>
                </c:pt>
                <c:pt idx="272">
                  <c:v>1.3726351494436467E-2</c:v>
                </c:pt>
                <c:pt idx="273">
                  <c:v>0</c:v>
                </c:pt>
                <c:pt idx="274">
                  <c:v>7.9408920591495236E-3</c:v>
                </c:pt>
                <c:pt idx="275">
                  <c:v>0.38605293102444538</c:v>
                </c:pt>
                <c:pt idx="276">
                  <c:v>0</c:v>
                </c:pt>
                <c:pt idx="277">
                  <c:v>0.45428466284385877</c:v>
                </c:pt>
                <c:pt idx="278">
                  <c:v>-0.58407050252445913</c:v>
                </c:pt>
                <c:pt idx="279">
                  <c:v>8.9214819652651926E-3</c:v>
                </c:pt>
                <c:pt idx="280">
                  <c:v>-0.51755525587327056</c:v>
                </c:pt>
                <c:pt idx="281">
                  <c:v>9.2501103892632542E-3</c:v>
                </c:pt>
                <c:pt idx="282">
                  <c:v>0</c:v>
                </c:pt>
                <c:pt idx="283">
                  <c:v>0</c:v>
                </c:pt>
                <c:pt idx="284">
                  <c:v>2.6112133555742996E-2</c:v>
                </c:pt>
                <c:pt idx="285">
                  <c:v>2.6328343202910682E-2</c:v>
                </c:pt>
                <c:pt idx="286">
                  <c:v>0.3728124078896663</c:v>
                </c:pt>
                <c:pt idx="287">
                  <c:v>1.1542713413212782</c:v>
                </c:pt>
                <c:pt idx="288">
                  <c:v>0</c:v>
                </c:pt>
                <c:pt idx="289">
                  <c:v>0.32630566982733872</c:v>
                </c:pt>
                <c:pt idx="290">
                  <c:v>1.2319754374019361E-2</c:v>
                </c:pt>
                <c:pt idx="291">
                  <c:v>3.1944166223348648E-2</c:v>
                </c:pt>
                <c:pt idx="292">
                  <c:v>0.25459270166057085</c:v>
                </c:pt>
                <c:pt idx="293">
                  <c:v>-5.7191143228700809E-4</c:v>
                </c:pt>
                <c:pt idx="294">
                  <c:v>0.19068860901863385</c:v>
                </c:pt>
                <c:pt idx="295">
                  <c:v>0.14632855101724693</c:v>
                </c:pt>
                <c:pt idx="296">
                  <c:v>0.20976915393183679</c:v>
                </c:pt>
                <c:pt idx="297">
                  <c:v>5.8108571103351318E-2</c:v>
                </c:pt>
                <c:pt idx="298">
                  <c:v>4.8324395565632831E-2</c:v>
                </c:pt>
                <c:pt idx="299">
                  <c:v>8.4989626801762988E-2</c:v>
                </c:pt>
                <c:pt idx="300">
                  <c:v>9.4595665484545011E-2</c:v>
                </c:pt>
                <c:pt idx="301">
                  <c:v>0.64817452214260451</c:v>
                </c:pt>
                <c:pt idx="302">
                  <c:v>0.10897903259772415</c:v>
                </c:pt>
                <c:pt idx="303">
                  <c:v>0.15013985555855697</c:v>
                </c:pt>
                <c:pt idx="304">
                  <c:v>4.8059244290598678E-2</c:v>
                </c:pt>
                <c:pt idx="305">
                  <c:v>0.11409376798362239</c:v>
                </c:pt>
                <c:pt idx="306">
                  <c:v>6.5299026095713225E-2</c:v>
                </c:pt>
                <c:pt idx="307">
                  <c:v>0.12562735503860328</c:v>
                </c:pt>
                <c:pt idx="308">
                  <c:v>2.4323118237101309E-2</c:v>
                </c:pt>
                <c:pt idx="309">
                  <c:v>0</c:v>
                </c:pt>
                <c:pt idx="310">
                  <c:v>1.3844438687352344E-2</c:v>
                </c:pt>
                <c:pt idx="311">
                  <c:v>3.1805791859001076E-3</c:v>
                </c:pt>
                <c:pt idx="312">
                  <c:v>4.9320312957312415E-2</c:v>
                </c:pt>
                <c:pt idx="313">
                  <c:v>5.4081622056950445E-3</c:v>
                </c:pt>
                <c:pt idx="314">
                  <c:v>3.6107365307622317E-3</c:v>
                </c:pt>
                <c:pt idx="315">
                  <c:v>4.0439034988381281E-4</c:v>
                </c:pt>
                <c:pt idx="316">
                  <c:v>-2.7238030151885688E-4</c:v>
                </c:pt>
                <c:pt idx="317">
                  <c:v>0</c:v>
                </c:pt>
                <c:pt idx="318">
                  <c:v>0</c:v>
                </c:pt>
                <c:pt idx="319">
                  <c:v>0</c:v>
                </c:pt>
                <c:pt idx="320">
                  <c:v>4.7785881251737744E-2</c:v>
                </c:pt>
                <c:pt idx="321">
                  <c:v>0</c:v>
                </c:pt>
                <c:pt idx="322">
                  <c:v>2.5085155463978898E-2</c:v>
                </c:pt>
                <c:pt idx="323">
                  <c:v>4.0272082401115045E-2</c:v>
                </c:pt>
                <c:pt idx="324">
                  <c:v>-1.2547489286972293E-2</c:v>
                </c:pt>
                <c:pt idx="325">
                  <c:v>5.8944841643709757E-2</c:v>
                </c:pt>
                <c:pt idx="326">
                  <c:v>0</c:v>
                </c:pt>
                <c:pt idx="327">
                  <c:v>0.15515137000730467</c:v>
                </c:pt>
                <c:pt idx="328">
                  <c:v>2.0081331791094181E-2</c:v>
                </c:pt>
                <c:pt idx="329">
                  <c:v>8.3868488279422213E-2</c:v>
                </c:pt>
                <c:pt idx="330">
                  <c:v>-8.2240147133827143E-2</c:v>
                </c:pt>
                <c:pt idx="331">
                  <c:v>6.8577408379173199E-2</c:v>
                </c:pt>
                <c:pt idx="332">
                  <c:v>1.7560582377405844E-2</c:v>
                </c:pt>
                <c:pt idx="333">
                  <c:v>3.8765758735702698E-2</c:v>
                </c:pt>
                <c:pt idx="334">
                  <c:v>0</c:v>
                </c:pt>
                <c:pt idx="335">
                  <c:v>1.4707208323083051E-2</c:v>
                </c:pt>
                <c:pt idx="336">
                  <c:v>0</c:v>
                </c:pt>
                <c:pt idx="337">
                  <c:v>4.8765069007754673E-3</c:v>
                </c:pt>
                <c:pt idx="338">
                  <c:v>1.0835866804327328E-2</c:v>
                </c:pt>
                <c:pt idx="339">
                  <c:v>0</c:v>
                </c:pt>
                <c:pt idx="340">
                  <c:v>2.4336842525492616E-2</c:v>
                </c:pt>
                <c:pt idx="341">
                  <c:v>2.8105130180893521E-2</c:v>
                </c:pt>
                <c:pt idx="342">
                  <c:v>0</c:v>
                </c:pt>
                <c:pt idx="343">
                  <c:v>0</c:v>
                </c:pt>
                <c:pt idx="344">
                  <c:v>5.1259149365819288E-3</c:v>
                </c:pt>
                <c:pt idx="345">
                  <c:v>0</c:v>
                </c:pt>
                <c:pt idx="346">
                  <c:v>1.3775628648157685E-2</c:v>
                </c:pt>
                <c:pt idx="347">
                  <c:v>7.873166431351282E-3</c:v>
                </c:pt>
                <c:pt idx="348">
                  <c:v>8.8451462737639975E-3</c:v>
                </c:pt>
                <c:pt idx="349">
                  <c:v>2.6444132673951834E-2</c:v>
                </c:pt>
                <c:pt idx="350">
                  <c:v>3.1719298309470213E-2</c:v>
                </c:pt>
                <c:pt idx="351">
                  <c:v>3.8948709120952595E-3</c:v>
                </c:pt>
                <c:pt idx="352">
                  <c:v>0</c:v>
                </c:pt>
                <c:pt idx="353">
                  <c:v>0</c:v>
                </c:pt>
                <c:pt idx="354">
                  <c:v>0</c:v>
                </c:pt>
                <c:pt idx="355">
                  <c:v>0</c:v>
                </c:pt>
                <c:pt idx="356">
                  <c:v>8.161104025752855E-2</c:v>
                </c:pt>
                <c:pt idx="357">
                  <c:v>5.4124204738817145E-3</c:v>
                </c:pt>
                <c:pt idx="358">
                  <c:v>3.7313766913184852E-2</c:v>
                </c:pt>
                <c:pt idx="359">
                  <c:v>0</c:v>
                </c:pt>
                <c:pt idx="360">
                  <c:v>1.5009535985722521E-3</c:v>
                </c:pt>
                <c:pt idx="361">
                  <c:v>-4.9401044947445594E-3</c:v>
                </c:pt>
                <c:pt idx="362">
                  <c:v>0.6421670946839203</c:v>
                </c:pt>
                <c:pt idx="363">
                  <c:v>0</c:v>
                </c:pt>
                <c:pt idx="364">
                  <c:v>1.5622551477409942E-3</c:v>
                </c:pt>
                <c:pt idx="365">
                  <c:v>0</c:v>
                </c:pt>
                <c:pt idx="366">
                  <c:v>0</c:v>
                </c:pt>
                <c:pt idx="367">
                  <c:v>0</c:v>
                </c:pt>
                <c:pt idx="368">
                  <c:v>0</c:v>
                </c:pt>
                <c:pt idx="369">
                  <c:v>1.4165103771551644</c:v>
                </c:pt>
                <c:pt idx="370">
                  <c:v>0.13375682355537408</c:v>
                </c:pt>
                <c:pt idx="371">
                  <c:v>-5.3419374679114971E-2</c:v>
                </c:pt>
                <c:pt idx="372">
                  <c:v>0</c:v>
                </c:pt>
                <c:pt idx="373">
                  <c:v>0</c:v>
                </c:pt>
                <c:pt idx="374">
                  <c:v>0</c:v>
                </c:pt>
                <c:pt idx="375">
                  <c:v>3.9294365272535603E-2</c:v>
                </c:pt>
                <c:pt idx="376">
                  <c:v>0.12425491344498268</c:v>
                </c:pt>
                <c:pt idx="377">
                  <c:v>0</c:v>
                </c:pt>
                <c:pt idx="378">
                  <c:v>7.4112538729047356E-2</c:v>
                </c:pt>
                <c:pt idx="379">
                  <c:v>0.10064634849057583</c:v>
                </c:pt>
                <c:pt idx="380">
                  <c:v>0.34766009647587831</c:v>
                </c:pt>
                <c:pt idx="381">
                  <c:v>-5.2431481647214846E-2</c:v>
                </c:pt>
                <c:pt idx="382">
                  <c:v>7.5791588385032777E-2</c:v>
                </c:pt>
                <c:pt idx="383">
                  <c:v>9.6041873408759873E-2</c:v>
                </c:pt>
                <c:pt idx="384">
                  <c:v>6.2760706961712764E-2</c:v>
                </c:pt>
                <c:pt idx="385">
                  <c:v>6.7270147045147988E-3</c:v>
                </c:pt>
                <c:pt idx="386">
                  <c:v>-1.6420529371800576E-2</c:v>
                </c:pt>
                <c:pt idx="387">
                  <c:v>0.19392319279772874</c:v>
                </c:pt>
                <c:pt idx="388">
                  <c:v>7.3555124558787321E-2</c:v>
                </c:pt>
                <c:pt idx="389">
                  <c:v>4.6153918858007466E-2</c:v>
                </c:pt>
                <c:pt idx="390">
                  <c:v>2.8757681629755324E-2</c:v>
                </c:pt>
                <c:pt idx="391">
                  <c:v>4.4730888913582276E-2</c:v>
                </c:pt>
                <c:pt idx="392">
                  <c:v>7.4445448983012303E-3</c:v>
                </c:pt>
                <c:pt idx="393">
                  <c:v>0.21824887478022126</c:v>
                </c:pt>
                <c:pt idx="394">
                  <c:v>6.9340433242814428E-3</c:v>
                </c:pt>
                <c:pt idx="395">
                  <c:v>0</c:v>
                </c:pt>
                <c:pt idx="396">
                  <c:v>0.1408560548266205</c:v>
                </c:pt>
                <c:pt idx="397">
                  <c:v>9.5752853806920862E-2</c:v>
                </c:pt>
                <c:pt idx="398">
                  <c:v>8.1950201200201772E-2</c:v>
                </c:pt>
                <c:pt idx="399">
                  <c:v>0</c:v>
                </c:pt>
                <c:pt idx="400">
                  <c:v>0</c:v>
                </c:pt>
                <c:pt idx="401">
                  <c:v>1.1298713204442867E-2</c:v>
                </c:pt>
                <c:pt idx="402">
                  <c:v>1.0094409820629336E-2</c:v>
                </c:pt>
                <c:pt idx="403">
                  <c:v>4.0310384749112388E-2</c:v>
                </c:pt>
                <c:pt idx="404">
                  <c:v>0</c:v>
                </c:pt>
                <c:pt idx="405">
                  <c:v>7.6699265476674341E-2</c:v>
                </c:pt>
                <c:pt idx="406">
                  <c:v>0</c:v>
                </c:pt>
                <c:pt idx="407">
                  <c:v>0.31070909129678576</c:v>
                </c:pt>
                <c:pt idx="408">
                  <c:v>2.3246434876269308</c:v>
                </c:pt>
                <c:pt idx="409">
                  <c:v>2.3113229889131302E-2</c:v>
                </c:pt>
                <c:pt idx="410">
                  <c:v>-0.41230057432263978</c:v>
                </c:pt>
                <c:pt idx="411">
                  <c:v>8.2919073671707921E-2</c:v>
                </c:pt>
                <c:pt idx="412">
                  <c:v>8.4383299559083871E-2</c:v>
                </c:pt>
                <c:pt idx="413">
                  <c:v>5.7239601705630722E-2</c:v>
                </c:pt>
                <c:pt idx="414">
                  <c:v>7.4892908822018628E-2</c:v>
                </c:pt>
                <c:pt idx="415">
                  <c:v>-3.670127170376263E-3</c:v>
                </c:pt>
                <c:pt idx="416">
                  <c:v>1.4195870052417013E-2</c:v>
                </c:pt>
                <c:pt idx="417">
                  <c:v>-1.0643959384561539E-2</c:v>
                </c:pt>
                <c:pt idx="418">
                  <c:v>2.5</c:v>
                </c:pt>
                <c:pt idx="419">
                  <c:v>0.20164982421597749</c:v>
                </c:pt>
                <c:pt idx="420">
                  <c:v>7.771936534036554E-2</c:v>
                </c:pt>
                <c:pt idx="421">
                  <c:v>5.5619504009000974E-2</c:v>
                </c:pt>
                <c:pt idx="422">
                  <c:v>9.5852242466523102E-2</c:v>
                </c:pt>
                <c:pt idx="423">
                  <c:v>0.15324525585846435</c:v>
                </c:pt>
                <c:pt idx="424">
                  <c:v>5.4064933510879286E-2</c:v>
                </c:pt>
                <c:pt idx="425">
                  <c:v>7.5025875051977248E-4</c:v>
                </c:pt>
                <c:pt idx="426">
                  <c:v>3.9332907291746586E-2</c:v>
                </c:pt>
                <c:pt idx="427">
                  <c:v>8.6105967460059232E-2</c:v>
                </c:pt>
                <c:pt idx="428">
                  <c:v>0.14958572993436575</c:v>
                </c:pt>
                <c:pt idx="429">
                  <c:v>1.6557070492939429E-2</c:v>
                </c:pt>
                <c:pt idx="430">
                  <c:v>-0.22348882546425403</c:v>
                </c:pt>
                <c:pt idx="431">
                  <c:v>0</c:v>
                </c:pt>
                <c:pt idx="432">
                  <c:v>0</c:v>
                </c:pt>
                <c:pt idx="433">
                  <c:v>0</c:v>
                </c:pt>
                <c:pt idx="434">
                  <c:v>0</c:v>
                </c:pt>
                <c:pt idx="435">
                  <c:v>6.095287637609903E-2</c:v>
                </c:pt>
                <c:pt idx="436">
                  <c:v>9.177372258055877E-2</c:v>
                </c:pt>
                <c:pt idx="437">
                  <c:v>0</c:v>
                </c:pt>
                <c:pt idx="438">
                  <c:v>0.21341260455792804</c:v>
                </c:pt>
                <c:pt idx="439">
                  <c:v>7.580243709555759E-2</c:v>
                </c:pt>
                <c:pt idx="440">
                  <c:v>0</c:v>
                </c:pt>
                <c:pt idx="441">
                  <c:v>0</c:v>
                </c:pt>
                <c:pt idx="442">
                  <c:v>0</c:v>
                </c:pt>
                <c:pt idx="443">
                  <c:v>0</c:v>
                </c:pt>
                <c:pt idx="444">
                  <c:v>0.20753236493805519</c:v>
                </c:pt>
                <c:pt idx="445">
                  <c:v>1.3276517907775535E-2</c:v>
                </c:pt>
                <c:pt idx="446">
                  <c:v>3.9387783412943626E-2</c:v>
                </c:pt>
                <c:pt idx="447">
                  <c:v>4.7283286911292181E-2</c:v>
                </c:pt>
                <c:pt idx="448">
                  <c:v>0.18315655012533241</c:v>
                </c:pt>
                <c:pt idx="449">
                  <c:v>6.7788688553631127E-2</c:v>
                </c:pt>
                <c:pt idx="450">
                  <c:v>7.9333106297114556E-2</c:v>
                </c:pt>
                <c:pt idx="451">
                  <c:v>4.5754528719435944E-2</c:v>
                </c:pt>
                <c:pt idx="452">
                  <c:v>0.12666324399891171</c:v>
                </c:pt>
                <c:pt idx="453">
                  <c:v>0.21941282261319728</c:v>
                </c:pt>
                <c:pt idx="454">
                  <c:v>0.13042522493286074</c:v>
                </c:pt>
                <c:pt idx="455">
                  <c:v>1.5909076788836223E-2</c:v>
                </c:pt>
                <c:pt idx="456">
                  <c:v>8.3631933050226398E-2</c:v>
                </c:pt>
                <c:pt idx="457">
                  <c:v>0.15409202084126528</c:v>
                </c:pt>
                <c:pt idx="458">
                  <c:v>1.4122137404580092E-2</c:v>
                </c:pt>
                <c:pt idx="459">
                  <c:v>1.5508649261741361E-2</c:v>
                </c:pt>
                <c:pt idx="460">
                  <c:v>9.0707828445608082E-2</c:v>
                </c:pt>
                <c:pt idx="461">
                  <c:v>0.31572384780175927</c:v>
                </c:pt>
                <c:pt idx="462">
                  <c:v>2.9291786267555183E-2</c:v>
                </c:pt>
                <c:pt idx="463">
                  <c:v>0.14339444690770245</c:v>
                </c:pt>
                <c:pt idx="464">
                  <c:v>0.13928897084141567</c:v>
                </c:pt>
                <c:pt idx="465">
                  <c:v>1.940800473625259E-2</c:v>
                </c:pt>
                <c:pt idx="466">
                  <c:v>0.16178201796149297</c:v>
                </c:pt>
                <c:pt idx="467">
                  <c:v>6.2407387532326022E-3</c:v>
                </c:pt>
                <c:pt idx="468">
                  <c:v>5.328461728320899E-2</c:v>
                </c:pt>
                <c:pt idx="469">
                  <c:v>3.9237651248284884E-2</c:v>
                </c:pt>
                <c:pt idx="470">
                  <c:v>0.18635941904733425</c:v>
                </c:pt>
                <c:pt idx="471">
                  <c:v>5.1072592068193597E-2</c:v>
                </c:pt>
                <c:pt idx="472">
                  <c:v>6.7473408352668615E-2</c:v>
                </c:pt>
                <c:pt idx="473">
                  <c:v>5.3902794443984561E-2</c:v>
                </c:pt>
                <c:pt idx="474">
                  <c:v>2.4457883770319624E-2</c:v>
                </c:pt>
                <c:pt idx="475">
                  <c:v>2.9505018104067658E-2</c:v>
                </c:pt>
                <c:pt idx="476">
                  <c:v>8.7810872900498216E-2</c:v>
                </c:pt>
                <c:pt idx="477">
                  <c:v>-4.6893533943887601E-4</c:v>
                </c:pt>
                <c:pt idx="478">
                  <c:v>4.2820693948027011E-2</c:v>
                </c:pt>
                <c:pt idx="479">
                  <c:v>0.10403460117058566</c:v>
                </c:pt>
                <c:pt idx="480">
                  <c:v>0.10513005775975426</c:v>
                </c:pt>
                <c:pt idx="481">
                  <c:v>4.1108177640193214E-2</c:v>
                </c:pt>
                <c:pt idx="482">
                  <c:v>5.2766378859388771E-2</c:v>
                </c:pt>
                <c:pt idx="483">
                  <c:v>1.1941495321507713E-2</c:v>
                </c:pt>
                <c:pt idx="484">
                  <c:v>-0.72531392950727336</c:v>
                </c:pt>
                <c:pt idx="485">
                  <c:v>4.2044446314888434E-2</c:v>
                </c:pt>
                <c:pt idx="486">
                  <c:v>4.1789115953196641E-2</c:v>
                </c:pt>
                <c:pt idx="487">
                  <c:v>0</c:v>
                </c:pt>
                <c:pt idx="488">
                  <c:v>2.8717233895310574E-2</c:v>
                </c:pt>
                <c:pt idx="489">
                  <c:v>2.1960342197985517E-3</c:v>
                </c:pt>
                <c:pt idx="490">
                  <c:v>1.4205360667803606E-2</c:v>
                </c:pt>
                <c:pt idx="491">
                  <c:v>1.661177985218797E-2</c:v>
                </c:pt>
                <c:pt idx="492">
                  <c:v>-9.7166228736177477E-4</c:v>
                </c:pt>
                <c:pt idx="493">
                  <c:v>0</c:v>
                </c:pt>
                <c:pt idx="494">
                  <c:v>3.3198177376300743E-2</c:v>
                </c:pt>
                <c:pt idx="495">
                  <c:v>0.34261046246790744</c:v>
                </c:pt>
                <c:pt idx="496">
                  <c:v>1.4666293075366772E-2</c:v>
                </c:pt>
                <c:pt idx="497">
                  <c:v>0.27252702392011174</c:v>
                </c:pt>
                <c:pt idx="498">
                  <c:v>3.2887974790972517E-2</c:v>
                </c:pt>
                <c:pt idx="499">
                  <c:v>3.5002240159610287E-2</c:v>
                </c:pt>
                <c:pt idx="500">
                  <c:v>1.0443504627157903E-2</c:v>
                </c:pt>
                <c:pt idx="501">
                  <c:v>0.10092059702987015</c:v>
                </c:pt>
                <c:pt idx="502">
                  <c:v>4.133512607419159E-2</c:v>
                </c:pt>
                <c:pt idx="503">
                  <c:v>0.11327233608032185</c:v>
                </c:pt>
                <c:pt idx="504">
                  <c:v>1.5131867780930246E-2</c:v>
                </c:pt>
                <c:pt idx="505">
                  <c:v>6.024941028099625E-2</c:v>
                </c:pt>
                <c:pt idx="506">
                  <c:v>9.6280832171607406E-2</c:v>
                </c:pt>
                <c:pt idx="507">
                  <c:v>3.6476896533535738E-2</c:v>
                </c:pt>
                <c:pt idx="508">
                  <c:v>6.2065759448962947E-3</c:v>
                </c:pt>
                <c:pt idx="509">
                  <c:v>0.21770626666896623</c:v>
                </c:pt>
                <c:pt idx="510">
                  <c:v>-7.310757970528077E-2</c:v>
                </c:pt>
                <c:pt idx="511">
                  <c:v>-8.0641380927013742E-2</c:v>
                </c:pt>
                <c:pt idx="512">
                  <c:v>-7.8924194683613197E-2</c:v>
                </c:pt>
                <c:pt idx="513">
                  <c:v>-8.6210609213668698E-3</c:v>
                </c:pt>
                <c:pt idx="514">
                  <c:v>-7.8918918918918876E-2</c:v>
                </c:pt>
                <c:pt idx="515">
                  <c:v>3.013301335149543E-2</c:v>
                </c:pt>
                <c:pt idx="516">
                  <c:v>-9.5201408166987508E-2</c:v>
                </c:pt>
                <c:pt idx="517">
                  <c:v>0</c:v>
                </c:pt>
                <c:pt idx="518">
                  <c:v>0</c:v>
                </c:pt>
                <c:pt idx="519">
                  <c:v>-4.2557114130153076E-2</c:v>
                </c:pt>
                <c:pt idx="520">
                  <c:v>1.9916665150989884E-2</c:v>
                </c:pt>
                <c:pt idx="521">
                  <c:v>8.4911416185951369E-2</c:v>
                </c:pt>
                <c:pt idx="522">
                  <c:v>2.8435932032822294E-2</c:v>
                </c:pt>
                <c:pt idx="523">
                  <c:v>-0.12833941268432719</c:v>
                </c:pt>
                <c:pt idx="524">
                  <c:v>0.19299813380363978</c:v>
                </c:pt>
                <c:pt idx="525">
                  <c:v>1.3451193836774124E-2</c:v>
                </c:pt>
                <c:pt idx="526">
                  <c:v>0.29741945370311873</c:v>
                </c:pt>
                <c:pt idx="527">
                  <c:v>1.8945905157263479E-2</c:v>
                </c:pt>
                <c:pt idx="528">
                  <c:v>0.18544369713993236</c:v>
                </c:pt>
                <c:pt idx="529">
                  <c:v>1.366380543430086E-3</c:v>
                </c:pt>
                <c:pt idx="530">
                  <c:v>0</c:v>
                </c:pt>
                <c:pt idx="531">
                  <c:v>6.4141297189979851E-2</c:v>
                </c:pt>
                <c:pt idx="532">
                  <c:v>2.929336651088189E-2</c:v>
                </c:pt>
                <c:pt idx="533">
                  <c:v>0.59641703282960279</c:v>
                </c:pt>
                <c:pt idx="534">
                  <c:v>0.55280576158624117</c:v>
                </c:pt>
                <c:pt idx="535">
                  <c:v>5.6826453380444814E-2</c:v>
                </c:pt>
                <c:pt idx="536">
                  <c:v>0</c:v>
                </c:pt>
                <c:pt idx="537">
                  <c:v>5.3891524435477943E-3</c:v>
                </c:pt>
                <c:pt idx="538">
                  <c:v>2.0341746149273966E-2</c:v>
                </c:pt>
                <c:pt idx="539">
                  <c:v>1.6360207935071935E-2</c:v>
                </c:pt>
                <c:pt idx="540">
                  <c:v>6.6755452712432273E-2</c:v>
                </c:pt>
                <c:pt idx="541">
                  <c:v>3.511336310574837E-2</c:v>
                </c:pt>
                <c:pt idx="542">
                  <c:v>-2.983210274220249E-3</c:v>
                </c:pt>
                <c:pt idx="543">
                  <c:v>0.32819985238352894</c:v>
                </c:pt>
                <c:pt idx="544">
                  <c:v>0.20270799400544037</c:v>
                </c:pt>
                <c:pt idx="545">
                  <c:v>0.44965468430879152</c:v>
                </c:pt>
                <c:pt idx="546">
                  <c:v>0.10594344926109506</c:v>
                </c:pt>
                <c:pt idx="547">
                  <c:v>7.2929620961097771E-2</c:v>
                </c:pt>
                <c:pt idx="548">
                  <c:v>5.8334973848735228E-3</c:v>
                </c:pt>
                <c:pt idx="549">
                  <c:v>9.9518397832352602E-3</c:v>
                </c:pt>
                <c:pt idx="550">
                  <c:v>2.6240290525029981E-2</c:v>
                </c:pt>
                <c:pt idx="551">
                  <c:v>0.48902579612397401</c:v>
                </c:pt>
                <c:pt idx="552">
                  <c:v>7.0725035096439778E-2</c:v>
                </c:pt>
                <c:pt idx="553">
                  <c:v>0.49315527975272355</c:v>
                </c:pt>
                <c:pt idx="554">
                  <c:v>4.4268265493520684E-2</c:v>
                </c:pt>
                <c:pt idx="555">
                  <c:v>4.3963341368428187E-2</c:v>
                </c:pt>
                <c:pt idx="556">
                  <c:v>0.26706539100195981</c:v>
                </c:pt>
                <c:pt idx="557">
                  <c:v>1.5589556640909E-2</c:v>
                </c:pt>
                <c:pt idx="558">
                  <c:v>0.10638085641933372</c:v>
                </c:pt>
                <c:pt idx="559">
                  <c:v>3.9555521677579385E-2</c:v>
                </c:pt>
                <c:pt idx="560">
                  <c:v>4.2519104266143068E-2</c:v>
                </c:pt>
                <c:pt idx="561">
                  <c:v>2.8469274373080885E-2</c:v>
                </c:pt>
                <c:pt idx="562">
                  <c:v>1.9731768241000439E-2</c:v>
                </c:pt>
                <c:pt idx="563">
                  <c:v>3.3368687711193327E-3</c:v>
                </c:pt>
                <c:pt idx="564">
                  <c:v>3.6551732568760709E-2</c:v>
                </c:pt>
                <c:pt idx="565">
                  <c:v>2.3170552814729534E-2</c:v>
                </c:pt>
                <c:pt idx="566">
                  <c:v>-2.7338309099006537E-2</c:v>
                </c:pt>
                <c:pt idx="567">
                  <c:v>2.0025303631480064E-2</c:v>
                </c:pt>
                <c:pt idx="568">
                  <c:v>2.3159235894323258E-2</c:v>
                </c:pt>
                <c:pt idx="569">
                  <c:v>4.8186514540762226E-2</c:v>
                </c:pt>
                <c:pt idx="570">
                  <c:v>0.12639227261030003</c:v>
                </c:pt>
                <c:pt idx="571">
                  <c:v>0</c:v>
                </c:pt>
                <c:pt idx="572">
                  <c:v>3.0963047950370196E-2</c:v>
                </c:pt>
                <c:pt idx="573">
                  <c:v>2.7612783279252776E-2</c:v>
                </c:pt>
                <c:pt idx="574">
                  <c:v>4.2867015464846732E-2</c:v>
                </c:pt>
                <c:pt idx="575">
                  <c:v>1.6253853081272935E-2</c:v>
                </c:pt>
                <c:pt idx="576">
                  <c:v>4.9919811434126903E-2</c:v>
                </c:pt>
                <c:pt idx="577">
                  <c:v>4.8546105307467571E-2</c:v>
                </c:pt>
                <c:pt idx="578">
                  <c:v>4.6474912322275137E-2</c:v>
                </c:pt>
                <c:pt idx="579">
                  <c:v>-4.3407340970122773E-3</c:v>
                </c:pt>
                <c:pt idx="580">
                  <c:v>4.1037585763218035E-3</c:v>
                </c:pt>
                <c:pt idx="581">
                  <c:v>0.1167108448994007</c:v>
                </c:pt>
                <c:pt idx="582">
                  <c:v>0</c:v>
                </c:pt>
                <c:pt idx="583">
                  <c:v>0.14707554164800724</c:v>
                </c:pt>
                <c:pt idx="584">
                  <c:v>9.5867859792950164E-2</c:v>
                </c:pt>
                <c:pt idx="585">
                  <c:v>2.9919989360262939E-2</c:v>
                </c:pt>
                <c:pt idx="586">
                  <c:v>4.4432872127723164E-2</c:v>
                </c:pt>
                <c:pt idx="587">
                  <c:v>1.6944902046232196E-2</c:v>
                </c:pt>
                <c:pt idx="588">
                  <c:v>1.4071017983565706E-2</c:v>
                </c:pt>
                <c:pt idx="589">
                  <c:v>7.1647174448405612E-2</c:v>
                </c:pt>
                <c:pt idx="590">
                  <c:v>-6.3817169660762762E-3</c:v>
                </c:pt>
                <c:pt idx="591">
                  <c:v>3.2842650512817533E-2</c:v>
                </c:pt>
                <c:pt idx="592">
                  <c:v>-5.1739509493451748E-2</c:v>
                </c:pt>
                <c:pt idx="593">
                  <c:v>1.9113177864637371E-3</c:v>
                </c:pt>
                <c:pt idx="594">
                  <c:v>4.1230843736004934E-2</c:v>
                </c:pt>
                <c:pt idx="595">
                  <c:v>0.30559721698474968</c:v>
                </c:pt>
                <c:pt idx="596">
                  <c:v>0</c:v>
                </c:pt>
                <c:pt idx="597">
                  <c:v>2.9660729782806979E-2</c:v>
                </c:pt>
                <c:pt idx="598">
                  <c:v>3.6298504144674781E-2</c:v>
                </c:pt>
                <c:pt idx="599">
                  <c:v>1.7132002176467213E-2</c:v>
                </c:pt>
                <c:pt idx="600">
                  <c:v>8.6550127489466597E-2</c:v>
                </c:pt>
                <c:pt idx="601">
                  <c:v>1.8166346685591223E-2</c:v>
                </c:pt>
                <c:pt idx="602">
                  <c:v>0.16070024757483817</c:v>
                </c:pt>
                <c:pt idx="603">
                  <c:v>0</c:v>
                </c:pt>
                <c:pt idx="604">
                  <c:v>3.9133698629010831E-2</c:v>
                </c:pt>
                <c:pt idx="605">
                  <c:v>0.2661460270835615</c:v>
                </c:pt>
                <c:pt idx="606">
                  <c:v>0</c:v>
                </c:pt>
                <c:pt idx="607">
                  <c:v>-8.4616355288028869E-2</c:v>
                </c:pt>
                <c:pt idx="608">
                  <c:v>-0.15884493495809346</c:v>
                </c:pt>
                <c:pt idx="609">
                  <c:v>0.37705611060043154</c:v>
                </c:pt>
                <c:pt idx="610">
                  <c:v>0.45791032403558157</c:v>
                </c:pt>
                <c:pt idx="611">
                  <c:v>-3.1244217276811766E-2</c:v>
                </c:pt>
                <c:pt idx="612">
                  <c:v>-2.0277429106841778E-2</c:v>
                </c:pt>
              </c:numCache>
            </c:numRef>
          </c:yVal>
          <c:smooth val="0"/>
          <c:extLst>
            <c:ext xmlns:c16="http://schemas.microsoft.com/office/drawing/2014/chart" uri="{C3380CC4-5D6E-409C-BE32-E72D297353CC}">
              <c16:uniqueId val="{00000000-BC38-40B6-88EA-C910F407EA2D}"/>
            </c:ext>
          </c:extLst>
        </c:ser>
        <c:dLbls>
          <c:showLegendKey val="0"/>
          <c:showVal val="0"/>
          <c:showCatName val="0"/>
          <c:showSerName val="0"/>
          <c:showPercent val="0"/>
          <c:showBubbleSize val="0"/>
        </c:dLbls>
        <c:axId val="722089824"/>
        <c:axId val="722091464"/>
      </c:scatterChart>
      <c:valAx>
        <c:axId val="722089824"/>
        <c:scaling>
          <c:orientation val="minMax"/>
          <c:max val="100000000"/>
          <c:min val="50000000"/>
        </c:scaling>
        <c:delete val="0"/>
        <c:axPos val="b"/>
        <c:majorGridlines>
          <c:spPr>
            <a:ln w="9525" cap="flat" cmpd="sng" algn="ctr">
              <a:solidFill>
                <a:schemeClr val="tx1">
                  <a:lumMod val="15000"/>
                  <a:lumOff val="85000"/>
                </a:schemeClr>
              </a:solidFill>
              <a:round/>
            </a:ln>
            <a:effectLst/>
          </c:spPr>
        </c:majorGridlines>
        <c:title>
          <c:tx>
            <c:strRef>
              <c:f>'MilCon Contracts Analysis'!$G$4</c:f>
              <c:strCache>
                <c:ptCount val="1"/>
                <c:pt idx="0">
                  <c:v> Sum of Original Contract Amount (CY23$) </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91464"/>
        <c:crosses val="autoZero"/>
        <c:crossBetween val="midCat"/>
        <c:dispUnits>
          <c:builtInUnit val="million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722091464"/>
        <c:scaling>
          <c:orientation val="minMax"/>
        </c:scaling>
        <c:delete val="0"/>
        <c:axPos val="l"/>
        <c:majorGridlines>
          <c:spPr>
            <a:ln w="9525" cap="flat" cmpd="sng" algn="ctr">
              <a:solidFill>
                <a:schemeClr val="tx1">
                  <a:lumMod val="15000"/>
                  <a:lumOff val="85000"/>
                </a:schemeClr>
              </a:solidFill>
              <a:round/>
            </a:ln>
            <a:effectLst/>
          </c:spPr>
        </c:majorGridlines>
        <c:title>
          <c:tx>
            <c:strRef>
              <c:f>'MilCon Contracts Analysis'!$H$4</c:f>
              <c:strCache>
                <c:ptCount val="1"/>
                <c:pt idx="0">
                  <c:v>Percent over/under budget</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89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'MilCon Contracts Analysis'!$H$4</c:f>
              <c:strCache>
                <c:ptCount val="1"/>
                <c:pt idx="0">
                  <c:v>Percent over/under budget</c:v>
                </c:pt>
              </c:strCache>
            </c:strRef>
          </c:tx>
          <c:spPr>
            <a:ln w="19050" cap="rnd">
              <a:noFill/>
              <a:round/>
            </a:ln>
            <a:effectLst/>
          </c:spPr>
          <c:marker>
            <c:symbol val="circle"/>
            <c:size val="5"/>
            <c:spPr>
              <a:solidFill>
                <a:srgbClr val="5B9BD5">
                  <a:alpha val="24000"/>
                </a:srgbClr>
              </a:solidFill>
              <a:ln w="9525">
                <a:solidFill>
                  <a:srgbClr val="5B9BD5">
                    <a:alpha val="54000"/>
                  </a:srgbClr>
                </a:solidFill>
              </a:ln>
              <a:effectLst/>
            </c:spPr>
          </c:marker>
          <c:xVal>
            <c:numRef>
              <c:f>'MilCon Contracts Analysis'!$G$5:$G$617</c:f>
              <c:numCache>
                <c:formatCode>_("$"* #,##0.00_);_("$"* \(#,##0.00\);_("$"* "-"??_);_(@_)</c:formatCode>
                <c:ptCount val="613"/>
                <c:pt idx="0">
                  <c:v>40060624.846217267</c:v>
                </c:pt>
                <c:pt idx="1">
                  <c:v>37825233.69088354</c:v>
                </c:pt>
                <c:pt idx="2">
                  <c:v>2466218.7296164609</c:v>
                </c:pt>
                <c:pt idx="3">
                  <c:v>1690171.4495354251</c:v>
                </c:pt>
                <c:pt idx="4">
                  <c:v>3109046.8622200903</c:v>
                </c:pt>
                <c:pt idx="5">
                  <c:v>39777874.80718451</c:v>
                </c:pt>
                <c:pt idx="6">
                  <c:v>32571729.011594158</c:v>
                </c:pt>
                <c:pt idx="7">
                  <c:v>7114783.1095680175</c:v>
                </c:pt>
                <c:pt idx="8">
                  <c:v>3063971.4378506988</c:v>
                </c:pt>
                <c:pt idx="9">
                  <c:v>6197402.1492986977</c:v>
                </c:pt>
                <c:pt idx="10">
                  <c:v>34370595.808993712</c:v>
                </c:pt>
                <c:pt idx="11">
                  <c:v>18387266.377512831</c:v>
                </c:pt>
                <c:pt idx="12">
                  <c:v>11303502.510742113</c:v>
                </c:pt>
                <c:pt idx="13">
                  <c:v>3001831.0253230645</c:v>
                </c:pt>
                <c:pt idx="14">
                  <c:v>3001831.0253230645</c:v>
                </c:pt>
                <c:pt idx="15">
                  <c:v>3001831.0253230645</c:v>
                </c:pt>
                <c:pt idx="16">
                  <c:v>32882916.394886144</c:v>
                </c:pt>
                <c:pt idx="17">
                  <c:v>8930957.9547919463</c:v>
                </c:pt>
                <c:pt idx="18">
                  <c:v>8220.7290987215365</c:v>
                </c:pt>
                <c:pt idx="19">
                  <c:v>64116018.77731441</c:v>
                </c:pt>
                <c:pt idx="20">
                  <c:v>315790.26767395635</c:v>
                </c:pt>
                <c:pt idx="21">
                  <c:v>13886.06356829769</c:v>
                </c:pt>
                <c:pt idx="22">
                  <c:v>2311542.0588873271</c:v>
                </c:pt>
                <c:pt idx="23">
                  <c:v>16063823.320906172</c:v>
                </c:pt>
                <c:pt idx="24">
                  <c:v>1246253.1912360005</c:v>
                </c:pt>
                <c:pt idx="25">
                  <c:v>22818071.173324559</c:v>
                </c:pt>
                <c:pt idx="26">
                  <c:v>19963317.781299643</c:v>
                </c:pt>
                <c:pt idx="27">
                  <c:v>36757179.642550178</c:v>
                </c:pt>
                <c:pt idx="28">
                  <c:v>6553673.643908021</c:v>
                </c:pt>
                <c:pt idx="29">
                  <c:v>3356415.8073549354</c:v>
                </c:pt>
                <c:pt idx="30">
                  <c:v>3501003.0049180342</c:v>
                </c:pt>
                <c:pt idx="31">
                  <c:v>10948581.903822815</c:v>
                </c:pt>
                <c:pt idx="32">
                  <c:v>6207447.5795833617</c:v>
                </c:pt>
                <c:pt idx="33">
                  <c:v>21945664.087637883</c:v>
                </c:pt>
                <c:pt idx="34">
                  <c:v>28829088.021530278</c:v>
                </c:pt>
                <c:pt idx="35">
                  <c:v>29750243.036652677</c:v>
                </c:pt>
                <c:pt idx="36">
                  <c:v>132109590.54049495</c:v>
                </c:pt>
                <c:pt idx="37">
                  <c:v>18883103.852174472</c:v>
                </c:pt>
                <c:pt idx="38">
                  <c:v>32356577.142472345</c:v>
                </c:pt>
                <c:pt idx="39">
                  <c:v>11700070.581799705</c:v>
                </c:pt>
                <c:pt idx="40">
                  <c:v>1351372.665746782</c:v>
                </c:pt>
                <c:pt idx="41">
                  <c:v>23503348.62255859</c:v>
                </c:pt>
                <c:pt idx="42">
                  <c:v>28315396.396530423</c:v>
                </c:pt>
                <c:pt idx="43">
                  <c:v>11746193.433918308</c:v>
                </c:pt>
                <c:pt idx="44">
                  <c:v>2824229.1113101002</c:v>
                </c:pt>
                <c:pt idx="45">
                  <c:v>55217486.282138959</c:v>
                </c:pt>
                <c:pt idx="46">
                  <c:v>39186942.103755347</c:v>
                </c:pt>
                <c:pt idx="47">
                  <c:v>24208149.562165465</c:v>
                </c:pt>
                <c:pt idx="48">
                  <c:v>43015696.314021446</c:v>
                </c:pt>
                <c:pt idx="49">
                  <c:v>1566441.6930274579</c:v>
                </c:pt>
                <c:pt idx="50">
                  <c:v>48213548.572864473</c:v>
                </c:pt>
                <c:pt idx="51">
                  <c:v>14532193.864264995</c:v>
                </c:pt>
                <c:pt idx="52">
                  <c:v>3041855.4389940389</c:v>
                </c:pt>
                <c:pt idx="53">
                  <c:v>9299699.7929287385</c:v>
                </c:pt>
                <c:pt idx="54">
                  <c:v>9149671.4868770707</c:v>
                </c:pt>
                <c:pt idx="55">
                  <c:v>8767.0723631639703</c:v>
                </c:pt>
                <c:pt idx="56">
                  <c:v>11598.321910916675</c:v>
                </c:pt>
                <c:pt idx="57">
                  <c:v>36404775.337467387</c:v>
                </c:pt>
                <c:pt idx="58">
                  <c:v>137284.22508691176</c:v>
                </c:pt>
                <c:pt idx="59">
                  <c:v>10113.55197370217</c:v>
                </c:pt>
                <c:pt idx="60">
                  <c:v>7160255.0449864585</c:v>
                </c:pt>
                <c:pt idx="61">
                  <c:v>38526726.649591282</c:v>
                </c:pt>
                <c:pt idx="62">
                  <c:v>2232994.1226225211</c:v>
                </c:pt>
                <c:pt idx="63">
                  <c:v>38168339.444230504</c:v>
                </c:pt>
                <c:pt idx="64">
                  <c:v>51495214.960303903</c:v>
                </c:pt>
                <c:pt idx="65">
                  <c:v>9664651.8171094563</c:v>
                </c:pt>
                <c:pt idx="66">
                  <c:v>31395828.087859783</c:v>
                </c:pt>
                <c:pt idx="67">
                  <c:v>2082489.2548703104</c:v>
                </c:pt>
                <c:pt idx="68">
                  <c:v>6073385.0420302264</c:v>
                </c:pt>
                <c:pt idx="69">
                  <c:v>2593129.9096972379</c:v>
                </c:pt>
                <c:pt idx="70">
                  <c:v>50357714.428198099</c:v>
                </c:pt>
                <c:pt idx="71">
                  <c:v>20347995.580421116</c:v>
                </c:pt>
                <c:pt idx="72">
                  <c:v>59987185.364629224</c:v>
                </c:pt>
                <c:pt idx="73">
                  <c:v>84189334.490557268</c:v>
                </c:pt>
                <c:pt idx="74">
                  <c:v>2805371.4987405292</c:v>
                </c:pt>
                <c:pt idx="75">
                  <c:v>7260.3434667779238</c:v>
                </c:pt>
                <c:pt idx="76">
                  <c:v>2167189.7086504651</c:v>
                </c:pt>
                <c:pt idx="77">
                  <c:v>1024433.4124614291</c:v>
                </c:pt>
                <c:pt idx="78">
                  <c:v>3553410.152922384</c:v>
                </c:pt>
                <c:pt idx="79">
                  <c:v>39058756.589580685</c:v>
                </c:pt>
                <c:pt idx="80">
                  <c:v>149694.41303260747</c:v>
                </c:pt>
                <c:pt idx="81">
                  <c:v>36774532.755025662</c:v>
                </c:pt>
                <c:pt idx="82">
                  <c:v>76758956.869097129</c:v>
                </c:pt>
                <c:pt idx="83">
                  <c:v>50683711.743912227</c:v>
                </c:pt>
                <c:pt idx="84">
                  <c:v>119779906.68779787</c:v>
                </c:pt>
                <c:pt idx="85">
                  <c:v>52072.738381116338</c:v>
                </c:pt>
                <c:pt idx="86">
                  <c:v>6589.9962697005985</c:v>
                </c:pt>
                <c:pt idx="87">
                  <c:v>7808.8093552957353</c:v>
                </c:pt>
                <c:pt idx="88">
                  <c:v>74216260.604321077</c:v>
                </c:pt>
                <c:pt idx="89">
                  <c:v>31956018.263181441</c:v>
                </c:pt>
                <c:pt idx="90">
                  <c:v>21184.922156046639</c:v>
                </c:pt>
                <c:pt idx="91">
                  <c:v>2703453.5079623149</c:v>
                </c:pt>
                <c:pt idx="92">
                  <c:v>37957161.431072012</c:v>
                </c:pt>
                <c:pt idx="93">
                  <c:v>22394293.656054806</c:v>
                </c:pt>
                <c:pt idx="94">
                  <c:v>3336588.4229436037</c:v>
                </c:pt>
                <c:pt idx="95">
                  <c:v>36902852.92416098</c:v>
                </c:pt>
                <c:pt idx="96">
                  <c:v>23940818.317751795</c:v>
                </c:pt>
                <c:pt idx="97">
                  <c:v>31931367.001709126</c:v>
                </c:pt>
                <c:pt idx="98">
                  <c:v>33592401.803945698</c:v>
                </c:pt>
                <c:pt idx="99">
                  <c:v>11665.115364405428</c:v>
                </c:pt>
                <c:pt idx="100">
                  <c:v>2946165.4241454843</c:v>
                </c:pt>
                <c:pt idx="101">
                  <c:v>22533328.067604266</c:v>
                </c:pt>
                <c:pt idx="102">
                  <c:v>90638904.218164533</c:v>
                </c:pt>
                <c:pt idx="103">
                  <c:v>21922446.677503854</c:v>
                </c:pt>
                <c:pt idx="104">
                  <c:v>35227831.754197769</c:v>
                </c:pt>
                <c:pt idx="105">
                  <c:v>34894757.425195925</c:v>
                </c:pt>
                <c:pt idx="106">
                  <c:v>18566591.835677743</c:v>
                </c:pt>
                <c:pt idx="107">
                  <c:v>10549037.396013075</c:v>
                </c:pt>
                <c:pt idx="108">
                  <c:v>7310283.3510381263</c:v>
                </c:pt>
                <c:pt idx="109">
                  <c:v>44446978.222956166</c:v>
                </c:pt>
                <c:pt idx="110">
                  <c:v>47249668.086039372</c:v>
                </c:pt>
                <c:pt idx="111">
                  <c:v>16543.790928969214</c:v>
                </c:pt>
                <c:pt idx="112">
                  <c:v>10149423.365260648</c:v>
                </c:pt>
                <c:pt idx="113">
                  <c:v>22121873.781282045</c:v>
                </c:pt>
                <c:pt idx="114">
                  <c:v>55873938.094026849</c:v>
                </c:pt>
                <c:pt idx="115">
                  <c:v>14536530.298864571</c:v>
                </c:pt>
                <c:pt idx="116">
                  <c:v>10420801.723766888</c:v>
                </c:pt>
                <c:pt idx="117">
                  <c:v>16160925.8169492</c:v>
                </c:pt>
                <c:pt idx="118">
                  <c:v>11627193.719004273</c:v>
                </c:pt>
                <c:pt idx="119">
                  <c:v>21543379.627801061</c:v>
                </c:pt>
                <c:pt idx="120">
                  <c:v>34254.238537750512</c:v>
                </c:pt>
                <c:pt idx="121">
                  <c:v>23110.198096623732</c:v>
                </c:pt>
                <c:pt idx="122">
                  <c:v>21390407.155269895</c:v>
                </c:pt>
                <c:pt idx="123">
                  <c:v>17557304.233720683</c:v>
                </c:pt>
                <c:pt idx="124">
                  <c:v>39047.897050587802</c:v>
                </c:pt>
                <c:pt idx="125">
                  <c:v>15707880.669865984</c:v>
                </c:pt>
                <c:pt idx="126">
                  <c:v>46970340.926234812</c:v>
                </c:pt>
                <c:pt idx="127">
                  <c:v>55848.42917243838</c:v>
                </c:pt>
                <c:pt idx="128">
                  <c:v>8131092.9637337271</c:v>
                </c:pt>
                <c:pt idx="129">
                  <c:v>12097849.329871548</c:v>
                </c:pt>
                <c:pt idx="130">
                  <c:v>13952.564583183859</c:v>
                </c:pt>
                <c:pt idx="131">
                  <c:v>34272.923366224401</c:v>
                </c:pt>
                <c:pt idx="132">
                  <c:v>28674159.319206543</c:v>
                </c:pt>
                <c:pt idx="133">
                  <c:v>103378.35708464988</c:v>
                </c:pt>
                <c:pt idx="134">
                  <c:v>58156619.391857266</c:v>
                </c:pt>
                <c:pt idx="135">
                  <c:v>14233156.474969659</c:v>
                </c:pt>
                <c:pt idx="136">
                  <c:v>10029399.839897955</c:v>
                </c:pt>
                <c:pt idx="137">
                  <c:v>2716721.3415609528</c:v>
                </c:pt>
                <c:pt idx="138">
                  <c:v>34185605.649071857</c:v>
                </c:pt>
                <c:pt idx="139">
                  <c:v>66252348.15953958</c:v>
                </c:pt>
                <c:pt idx="140">
                  <c:v>66161356.581322759</c:v>
                </c:pt>
                <c:pt idx="141">
                  <c:v>3163953.6637174059</c:v>
                </c:pt>
                <c:pt idx="142">
                  <c:v>39882.157343841187</c:v>
                </c:pt>
                <c:pt idx="143">
                  <c:v>42852597.022010125</c:v>
                </c:pt>
                <c:pt idx="144">
                  <c:v>15600.888647098795</c:v>
                </c:pt>
                <c:pt idx="145">
                  <c:v>49567.532320541868</c:v>
                </c:pt>
                <c:pt idx="146">
                  <c:v>34592226.911248855</c:v>
                </c:pt>
                <c:pt idx="147">
                  <c:v>71171.524927352541</c:v>
                </c:pt>
                <c:pt idx="148">
                  <c:v>15089148.260703379</c:v>
                </c:pt>
                <c:pt idx="149">
                  <c:v>22347024.463737156</c:v>
                </c:pt>
                <c:pt idx="150">
                  <c:v>93449.341235199507</c:v>
                </c:pt>
                <c:pt idx="151">
                  <c:v>28230232.744629413</c:v>
                </c:pt>
                <c:pt idx="152">
                  <c:v>16469737.169572206</c:v>
                </c:pt>
                <c:pt idx="153">
                  <c:v>161532660.47691816</c:v>
                </c:pt>
                <c:pt idx="154">
                  <c:v>99921.659000084008</c:v>
                </c:pt>
                <c:pt idx="155">
                  <c:v>3385912.7975359326</c:v>
                </c:pt>
                <c:pt idx="156">
                  <c:v>24788136.478759013</c:v>
                </c:pt>
                <c:pt idx="157">
                  <c:v>76201198.543126777</c:v>
                </c:pt>
                <c:pt idx="158">
                  <c:v>43126972.443030521</c:v>
                </c:pt>
                <c:pt idx="159">
                  <c:v>1927760.9736502003</c:v>
                </c:pt>
                <c:pt idx="160">
                  <c:v>23635623.749961756</c:v>
                </c:pt>
                <c:pt idx="161">
                  <c:v>49040759.438423328</c:v>
                </c:pt>
                <c:pt idx="162">
                  <c:v>4961210.0110784471</c:v>
                </c:pt>
                <c:pt idx="163">
                  <c:v>11671380.1379099</c:v>
                </c:pt>
                <c:pt idx="164">
                  <c:v>13918721.955272902</c:v>
                </c:pt>
                <c:pt idx="165">
                  <c:v>3417768.1227934789</c:v>
                </c:pt>
                <c:pt idx="166">
                  <c:v>3154707.6342731449</c:v>
                </c:pt>
                <c:pt idx="167">
                  <c:v>9365654.3996556606</c:v>
                </c:pt>
                <c:pt idx="168">
                  <c:v>75218643.662164718</c:v>
                </c:pt>
                <c:pt idx="169">
                  <c:v>108468749.30852661</c:v>
                </c:pt>
                <c:pt idx="170">
                  <c:v>100948741.36811426</c:v>
                </c:pt>
                <c:pt idx="171">
                  <c:v>20411093.781994052</c:v>
                </c:pt>
                <c:pt idx="172">
                  <c:v>39128942.19945474</c:v>
                </c:pt>
                <c:pt idx="173">
                  <c:v>10894363.71275958</c:v>
                </c:pt>
                <c:pt idx="174">
                  <c:v>114112847.96372224</c:v>
                </c:pt>
                <c:pt idx="175">
                  <c:v>57335969.249097429</c:v>
                </c:pt>
                <c:pt idx="176">
                  <c:v>48077070.743269145</c:v>
                </c:pt>
                <c:pt idx="177">
                  <c:v>29089960.00445611</c:v>
                </c:pt>
                <c:pt idx="178">
                  <c:v>87634823.949454069</c:v>
                </c:pt>
                <c:pt idx="179">
                  <c:v>22863409.138314329</c:v>
                </c:pt>
                <c:pt idx="180">
                  <c:v>55603626.349504963</c:v>
                </c:pt>
                <c:pt idx="181">
                  <c:v>77936682.601946861</c:v>
                </c:pt>
                <c:pt idx="182">
                  <c:v>29003553.630694717</c:v>
                </c:pt>
                <c:pt idx="183">
                  <c:v>132945183.14949308</c:v>
                </c:pt>
                <c:pt idx="184">
                  <c:v>26658701.664696064</c:v>
                </c:pt>
                <c:pt idx="185">
                  <c:v>50866226.17911157</c:v>
                </c:pt>
                <c:pt idx="186">
                  <c:v>101662670.45080051</c:v>
                </c:pt>
                <c:pt idx="187">
                  <c:v>9240880.0577391367</c:v>
                </c:pt>
                <c:pt idx="188">
                  <c:v>25356334.530852236</c:v>
                </c:pt>
                <c:pt idx="189">
                  <c:v>79047383.507395595</c:v>
                </c:pt>
                <c:pt idx="190">
                  <c:v>30444059.61648196</c:v>
                </c:pt>
                <c:pt idx="191">
                  <c:v>18498695.654398136</c:v>
                </c:pt>
                <c:pt idx="192">
                  <c:v>61021444.508672625</c:v>
                </c:pt>
                <c:pt idx="193">
                  <c:v>25830558.419320408</c:v>
                </c:pt>
                <c:pt idx="194">
                  <c:v>19212871.49484957</c:v>
                </c:pt>
                <c:pt idx="195">
                  <c:v>63746.571050192506</c:v>
                </c:pt>
                <c:pt idx="196">
                  <c:v>9442703.0634344202</c:v>
                </c:pt>
                <c:pt idx="197">
                  <c:v>10495688.756797213</c:v>
                </c:pt>
                <c:pt idx="198">
                  <c:v>45497795.880321182</c:v>
                </c:pt>
                <c:pt idx="199">
                  <c:v>16300078.335722225</c:v>
                </c:pt>
                <c:pt idx="200">
                  <c:v>45763699.546197727</c:v>
                </c:pt>
                <c:pt idx="201">
                  <c:v>11644.410452529626</c:v>
                </c:pt>
                <c:pt idx="202">
                  <c:v>43559998.146959513</c:v>
                </c:pt>
                <c:pt idx="203">
                  <c:v>4647.8610697120348</c:v>
                </c:pt>
                <c:pt idx="204">
                  <c:v>2568977.8433504798</c:v>
                </c:pt>
                <c:pt idx="205">
                  <c:v>40194266.798522212</c:v>
                </c:pt>
                <c:pt idx="206">
                  <c:v>69284488.425718591</c:v>
                </c:pt>
                <c:pt idx="207">
                  <c:v>9347996.5763837267</c:v>
                </c:pt>
                <c:pt idx="208">
                  <c:v>4426603.0427692318</c:v>
                </c:pt>
                <c:pt idx="209">
                  <c:v>16066714.167296613</c:v>
                </c:pt>
                <c:pt idx="210">
                  <c:v>6249804.7808854356</c:v>
                </c:pt>
                <c:pt idx="211">
                  <c:v>12971873.235288648</c:v>
                </c:pt>
                <c:pt idx="212">
                  <c:v>14961981.326616155</c:v>
                </c:pt>
                <c:pt idx="213">
                  <c:v>12459075.436228683</c:v>
                </c:pt>
                <c:pt idx="214">
                  <c:v>21561758.300888989</c:v>
                </c:pt>
                <c:pt idx="215">
                  <c:v>3965703.6209467519</c:v>
                </c:pt>
                <c:pt idx="216">
                  <c:v>11918100.715435889</c:v>
                </c:pt>
                <c:pt idx="217">
                  <c:v>4634827.1030988116</c:v>
                </c:pt>
                <c:pt idx="218">
                  <c:v>20895038.186675463</c:v>
                </c:pt>
                <c:pt idx="219">
                  <c:v>2988124.0475424458</c:v>
                </c:pt>
                <c:pt idx="220">
                  <c:v>18944.670208003779</c:v>
                </c:pt>
                <c:pt idx="221">
                  <c:v>2387094.2120412663</c:v>
                </c:pt>
                <c:pt idx="222">
                  <c:v>7604120.2813280579</c:v>
                </c:pt>
                <c:pt idx="223">
                  <c:v>28254645.912305921</c:v>
                </c:pt>
                <c:pt idx="224">
                  <c:v>2239625.6355127124</c:v>
                </c:pt>
                <c:pt idx="225">
                  <c:v>1764076.0325481875</c:v>
                </c:pt>
                <c:pt idx="226">
                  <c:v>5060143.5331423935</c:v>
                </c:pt>
                <c:pt idx="227">
                  <c:v>3980631.9798434204</c:v>
                </c:pt>
                <c:pt idx="228">
                  <c:v>3001831.0253230645</c:v>
                </c:pt>
                <c:pt idx="229">
                  <c:v>15760514.03786814</c:v>
                </c:pt>
                <c:pt idx="230">
                  <c:v>40977336.498457164</c:v>
                </c:pt>
                <c:pt idx="231">
                  <c:v>12007324.101292258</c:v>
                </c:pt>
                <c:pt idx="232">
                  <c:v>33622429.947452031</c:v>
                </c:pt>
                <c:pt idx="233">
                  <c:v>12064947.543511195</c:v>
                </c:pt>
                <c:pt idx="234">
                  <c:v>22121873.781282045</c:v>
                </c:pt>
                <c:pt idx="235">
                  <c:v>4600970.0151776541</c:v>
                </c:pt>
                <c:pt idx="236">
                  <c:v>3430897.7429276165</c:v>
                </c:pt>
                <c:pt idx="237">
                  <c:v>12189047.947292924</c:v>
                </c:pt>
                <c:pt idx="238">
                  <c:v>15319839.012444746</c:v>
                </c:pt>
                <c:pt idx="239">
                  <c:v>121429724.90990661</c:v>
                </c:pt>
                <c:pt idx="240">
                  <c:v>19304301.551074814</c:v>
                </c:pt>
                <c:pt idx="241">
                  <c:v>7476714.9284979478</c:v>
                </c:pt>
                <c:pt idx="242">
                  <c:v>4395299.279927752</c:v>
                </c:pt>
                <c:pt idx="243">
                  <c:v>6566307.3676038273</c:v>
                </c:pt>
                <c:pt idx="244">
                  <c:v>5527412.7277528932</c:v>
                </c:pt>
                <c:pt idx="245">
                  <c:v>752692.11922394834</c:v>
                </c:pt>
                <c:pt idx="246">
                  <c:v>20255413.69216907</c:v>
                </c:pt>
                <c:pt idx="247">
                  <c:v>25636683.605258767</c:v>
                </c:pt>
                <c:pt idx="248">
                  <c:v>20016903.529028397</c:v>
                </c:pt>
                <c:pt idx="249">
                  <c:v>5465136.8617898738</c:v>
                </c:pt>
                <c:pt idx="250">
                  <c:v>86288814.357328072</c:v>
                </c:pt>
                <c:pt idx="251">
                  <c:v>39853737.931669474</c:v>
                </c:pt>
                <c:pt idx="252">
                  <c:v>60535083.718515672</c:v>
                </c:pt>
                <c:pt idx="253">
                  <c:v>14011096.979664776</c:v>
                </c:pt>
                <c:pt idx="254">
                  <c:v>20341084.356358115</c:v>
                </c:pt>
                <c:pt idx="255">
                  <c:v>609024.4863519863</c:v>
                </c:pt>
                <c:pt idx="256">
                  <c:v>27656869.846643168</c:v>
                </c:pt>
                <c:pt idx="257">
                  <c:v>1147790.5464909247</c:v>
                </c:pt>
                <c:pt idx="258">
                  <c:v>71359.429390472258</c:v>
                </c:pt>
                <c:pt idx="259">
                  <c:v>22695223.090996571</c:v>
                </c:pt>
                <c:pt idx="260">
                  <c:v>22695223.090996571</c:v>
                </c:pt>
                <c:pt idx="261">
                  <c:v>6570201.0640690364</c:v>
                </c:pt>
                <c:pt idx="262">
                  <c:v>52805076.933409274</c:v>
                </c:pt>
                <c:pt idx="263">
                  <c:v>5052665.6223017238</c:v>
                </c:pt>
                <c:pt idx="264">
                  <c:v>8559834.1740437988</c:v>
                </c:pt>
                <c:pt idx="265">
                  <c:v>91987816.233421192</c:v>
                </c:pt>
                <c:pt idx="266">
                  <c:v>16909897.103843383</c:v>
                </c:pt>
                <c:pt idx="267">
                  <c:v>21455608.676326148</c:v>
                </c:pt>
                <c:pt idx="268">
                  <c:v>29966030.102939807</c:v>
                </c:pt>
                <c:pt idx="269">
                  <c:v>5369148.278735443</c:v>
                </c:pt>
                <c:pt idx="270">
                  <c:v>13160244.605708458</c:v>
                </c:pt>
                <c:pt idx="271">
                  <c:v>53473767.117651902</c:v>
                </c:pt>
                <c:pt idx="272">
                  <c:v>12671877.902763164</c:v>
                </c:pt>
                <c:pt idx="273">
                  <c:v>55578.411854224403</c:v>
                </c:pt>
                <c:pt idx="274">
                  <c:v>4584355.6570073636</c:v>
                </c:pt>
                <c:pt idx="275">
                  <c:v>19441813.920660906</c:v>
                </c:pt>
                <c:pt idx="276">
                  <c:v>4821436.4199347198</c:v>
                </c:pt>
                <c:pt idx="277">
                  <c:v>361910869.21237928</c:v>
                </c:pt>
                <c:pt idx="278">
                  <c:v>1808450.4866739267</c:v>
                </c:pt>
                <c:pt idx="279">
                  <c:v>6822476.261024164</c:v>
                </c:pt>
                <c:pt idx="280">
                  <c:v>3777457.6281347028</c:v>
                </c:pt>
                <c:pt idx="281">
                  <c:v>37992883.532209024</c:v>
                </c:pt>
                <c:pt idx="282">
                  <c:v>4078615.0956168468</c:v>
                </c:pt>
                <c:pt idx="283">
                  <c:v>2951241.7464410313</c:v>
                </c:pt>
                <c:pt idx="284">
                  <c:v>23451684.936377864</c:v>
                </c:pt>
                <c:pt idx="285">
                  <c:v>2470329.0941658216</c:v>
                </c:pt>
                <c:pt idx="286">
                  <c:v>211605072.63707346</c:v>
                </c:pt>
                <c:pt idx="287">
                  <c:v>55876082.705363519</c:v>
                </c:pt>
                <c:pt idx="288">
                  <c:v>4001440.7567556449</c:v>
                </c:pt>
                <c:pt idx="289">
                  <c:v>8670008.7273852453</c:v>
                </c:pt>
                <c:pt idx="290">
                  <c:v>18210387.466671091</c:v>
                </c:pt>
                <c:pt idx="291">
                  <c:v>11628255.390348196</c:v>
                </c:pt>
                <c:pt idx="292">
                  <c:v>6592867.2912603831</c:v>
                </c:pt>
                <c:pt idx="293">
                  <c:v>17082675.067143351</c:v>
                </c:pt>
                <c:pt idx="294">
                  <c:v>3256570.4335089982</c:v>
                </c:pt>
                <c:pt idx="295">
                  <c:v>12141733.211645419</c:v>
                </c:pt>
                <c:pt idx="296">
                  <c:v>4966148.5799169885</c:v>
                </c:pt>
                <c:pt idx="297">
                  <c:v>11891625.57385703</c:v>
                </c:pt>
                <c:pt idx="298">
                  <c:v>23948504.106241468</c:v>
                </c:pt>
                <c:pt idx="299">
                  <c:v>31512793.661839351</c:v>
                </c:pt>
                <c:pt idx="300">
                  <c:v>30316206.340242915</c:v>
                </c:pt>
                <c:pt idx="301">
                  <c:v>17743368.432157811</c:v>
                </c:pt>
                <c:pt idx="302">
                  <c:v>42599481.608007357</c:v>
                </c:pt>
                <c:pt idx="303">
                  <c:v>94333561.682605088</c:v>
                </c:pt>
                <c:pt idx="304">
                  <c:v>85085050.384004936</c:v>
                </c:pt>
                <c:pt idx="305">
                  <c:v>37547260.249887139</c:v>
                </c:pt>
                <c:pt idx="306">
                  <c:v>74833084.337991089</c:v>
                </c:pt>
                <c:pt idx="307">
                  <c:v>30379736.970976073</c:v>
                </c:pt>
                <c:pt idx="308">
                  <c:v>17660007.64810564</c:v>
                </c:pt>
                <c:pt idx="309">
                  <c:v>8389012.5613280535</c:v>
                </c:pt>
                <c:pt idx="310">
                  <c:v>12937485.011612389</c:v>
                </c:pt>
                <c:pt idx="311">
                  <c:v>7899292.4254147001</c:v>
                </c:pt>
                <c:pt idx="312">
                  <c:v>42098821.697966293</c:v>
                </c:pt>
                <c:pt idx="313">
                  <c:v>8413910.1256581582</c:v>
                </c:pt>
                <c:pt idx="314">
                  <c:v>61096831.677281313</c:v>
                </c:pt>
                <c:pt idx="315">
                  <c:v>27104221.668363769</c:v>
                </c:pt>
                <c:pt idx="316">
                  <c:v>32158503.691524528</c:v>
                </c:pt>
                <c:pt idx="317">
                  <c:v>13709093.363255503</c:v>
                </c:pt>
                <c:pt idx="318">
                  <c:v>13120393.593811268</c:v>
                </c:pt>
                <c:pt idx="319">
                  <c:v>12710412.474973239</c:v>
                </c:pt>
                <c:pt idx="320">
                  <c:v>5295229.9286698857</c:v>
                </c:pt>
                <c:pt idx="321">
                  <c:v>3353172.3327992684</c:v>
                </c:pt>
                <c:pt idx="322">
                  <c:v>2712421.0307709873</c:v>
                </c:pt>
                <c:pt idx="323">
                  <c:v>28672972.929650031</c:v>
                </c:pt>
                <c:pt idx="324">
                  <c:v>78788911.077174544</c:v>
                </c:pt>
                <c:pt idx="325">
                  <c:v>43579264.97779128</c:v>
                </c:pt>
                <c:pt idx="326">
                  <c:v>5043364.4921178054</c:v>
                </c:pt>
                <c:pt idx="327">
                  <c:v>35216936.576542087</c:v>
                </c:pt>
                <c:pt idx="328">
                  <c:v>4236037.9396885913</c:v>
                </c:pt>
                <c:pt idx="329">
                  <c:v>1777179.5593949396</c:v>
                </c:pt>
                <c:pt idx="330">
                  <c:v>41975207.026503682</c:v>
                </c:pt>
                <c:pt idx="331">
                  <c:v>17374730.486417376</c:v>
                </c:pt>
                <c:pt idx="332">
                  <c:v>28849193.95000793</c:v>
                </c:pt>
                <c:pt idx="333">
                  <c:v>9965702.643297825</c:v>
                </c:pt>
                <c:pt idx="334">
                  <c:v>5556625.0857004793</c:v>
                </c:pt>
                <c:pt idx="335">
                  <c:v>66586012.271831892</c:v>
                </c:pt>
                <c:pt idx="336">
                  <c:v>25683125.80848166</c:v>
                </c:pt>
                <c:pt idx="337">
                  <c:v>19903427.827955745</c:v>
                </c:pt>
                <c:pt idx="338">
                  <c:v>6740997.8609516593</c:v>
                </c:pt>
                <c:pt idx="339">
                  <c:v>9384911.7604015358</c:v>
                </c:pt>
                <c:pt idx="340">
                  <c:v>71054844.373662263</c:v>
                </c:pt>
                <c:pt idx="341">
                  <c:v>7706461.8657194013</c:v>
                </c:pt>
                <c:pt idx="342">
                  <c:v>3386065.3965644166</c:v>
                </c:pt>
                <c:pt idx="343">
                  <c:v>8004882.7341948384</c:v>
                </c:pt>
                <c:pt idx="344">
                  <c:v>22547604.549488671</c:v>
                </c:pt>
                <c:pt idx="345">
                  <c:v>24910517.820805177</c:v>
                </c:pt>
                <c:pt idx="346">
                  <c:v>35992968.763544641</c:v>
                </c:pt>
                <c:pt idx="347">
                  <c:v>24661024.302838512</c:v>
                </c:pt>
                <c:pt idx="348">
                  <c:v>105292034.61461741</c:v>
                </c:pt>
                <c:pt idx="349">
                  <c:v>13408369.043113654</c:v>
                </c:pt>
                <c:pt idx="350">
                  <c:v>11211714.387558807</c:v>
                </c:pt>
                <c:pt idx="351">
                  <c:v>72553768.570607066</c:v>
                </c:pt>
                <c:pt idx="352">
                  <c:v>4625821.610022842</c:v>
                </c:pt>
                <c:pt idx="353">
                  <c:v>25560115.956204079</c:v>
                </c:pt>
                <c:pt idx="354">
                  <c:v>61107762.164209202</c:v>
                </c:pt>
                <c:pt idx="355">
                  <c:v>12588990.251002846</c:v>
                </c:pt>
                <c:pt idx="356">
                  <c:v>6356678.7755864281</c:v>
                </c:pt>
                <c:pt idx="357">
                  <c:v>2033602.8607962399</c:v>
                </c:pt>
                <c:pt idx="358">
                  <c:v>8929766.9834862687</c:v>
                </c:pt>
                <c:pt idx="359">
                  <c:v>230363.32598664958</c:v>
                </c:pt>
                <c:pt idx="360">
                  <c:v>2666599.0013977983</c:v>
                </c:pt>
                <c:pt idx="361">
                  <c:v>10877052.188745933</c:v>
                </c:pt>
                <c:pt idx="362">
                  <c:v>2715656.467575599</c:v>
                </c:pt>
                <c:pt idx="363">
                  <c:v>3461677.4788382808</c:v>
                </c:pt>
                <c:pt idx="364">
                  <c:v>773386.05438688921</c:v>
                </c:pt>
                <c:pt idx="365">
                  <c:v>1887934.1161815936</c:v>
                </c:pt>
                <c:pt idx="366">
                  <c:v>3161520.1062415955</c:v>
                </c:pt>
                <c:pt idx="367">
                  <c:v>888190.88018888095</c:v>
                </c:pt>
                <c:pt idx="368">
                  <c:v>548514.48124979052</c:v>
                </c:pt>
                <c:pt idx="369">
                  <c:v>28071543.251427993</c:v>
                </c:pt>
                <c:pt idx="370">
                  <c:v>154340782.65803951</c:v>
                </c:pt>
                <c:pt idx="371">
                  <c:v>5473496.7820827207</c:v>
                </c:pt>
                <c:pt idx="372">
                  <c:v>14413664.719866719</c:v>
                </c:pt>
                <c:pt idx="373">
                  <c:v>346078.24960977765</c:v>
                </c:pt>
                <c:pt idx="374">
                  <c:v>3866324.3029025672</c:v>
                </c:pt>
                <c:pt idx="375">
                  <c:v>152115696.79232287</c:v>
                </c:pt>
                <c:pt idx="376">
                  <c:v>139359408.25842941</c:v>
                </c:pt>
                <c:pt idx="377">
                  <c:v>6600844.2763598328</c:v>
                </c:pt>
                <c:pt idx="378">
                  <c:v>663007306.3771075</c:v>
                </c:pt>
                <c:pt idx="379">
                  <c:v>6168695.0691546341</c:v>
                </c:pt>
                <c:pt idx="380">
                  <c:v>151600193.08694714</c:v>
                </c:pt>
                <c:pt idx="381">
                  <c:v>8700706.1087604519</c:v>
                </c:pt>
                <c:pt idx="382">
                  <c:v>27567188.127744682</c:v>
                </c:pt>
                <c:pt idx="383">
                  <c:v>92233486.472161919</c:v>
                </c:pt>
                <c:pt idx="384">
                  <c:v>2855259.3491468541</c:v>
                </c:pt>
                <c:pt idx="385">
                  <c:v>5193700.3565813079</c:v>
                </c:pt>
                <c:pt idx="386">
                  <c:v>1727649.8598687977</c:v>
                </c:pt>
                <c:pt idx="387">
                  <c:v>127189987.30204789</c:v>
                </c:pt>
                <c:pt idx="388">
                  <c:v>9948680.4173297193</c:v>
                </c:pt>
                <c:pt idx="389">
                  <c:v>52178896.047748655</c:v>
                </c:pt>
                <c:pt idx="390">
                  <c:v>4549351.4832324982</c:v>
                </c:pt>
                <c:pt idx="391">
                  <c:v>3319374.3965622019</c:v>
                </c:pt>
                <c:pt idx="392">
                  <c:v>8215587.0326702856</c:v>
                </c:pt>
                <c:pt idx="393">
                  <c:v>4300468.9097687034</c:v>
                </c:pt>
                <c:pt idx="394">
                  <c:v>53767678.670188211</c:v>
                </c:pt>
                <c:pt idx="395">
                  <c:v>13155992.75411828</c:v>
                </c:pt>
                <c:pt idx="396">
                  <c:v>5034239.7812463576</c:v>
                </c:pt>
                <c:pt idx="397">
                  <c:v>50637154.159321502</c:v>
                </c:pt>
                <c:pt idx="398">
                  <c:v>19963317.781299643</c:v>
                </c:pt>
                <c:pt idx="399">
                  <c:v>24128867.495885048</c:v>
                </c:pt>
                <c:pt idx="400">
                  <c:v>20416620.525681715</c:v>
                </c:pt>
                <c:pt idx="401">
                  <c:v>2922469.1945955059</c:v>
                </c:pt>
                <c:pt idx="402">
                  <c:v>3871361.412324979</c:v>
                </c:pt>
                <c:pt idx="403">
                  <c:v>22927613.456334364</c:v>
                </c:pt>
                <c:pt idx="404">
                  <c:v>20416620.525681715</c:v>
                </c:pt>
                <c:pt idx="405">
                  <c:v>9305201.9585694335</c:v>
                </c:pt>
                <c:pt idx="406">
                  <c:v>2555765.9337171963</c:v>
                </c:pt>
                <c:pt idx="407">
                  <c:v>1202400.2242830859</c:v>
                </c:pt>
                <c:pt idx="408">
                  <c:v>1365911.2166152389</c:v>
                </c:pt>
                <c:pt idx="409">
                  <c:v>8352690.4562202329</c:v>
                </c:pt>
                <c:pt idx="410">
                  <c:v>35026866.647388913</c:v>
                </c:pt>
                <c:pt idx="411">
                  <c:v>12552930.031904608</c:v>
                </c:pt>
                <c:pt idx="412">
                  <c:v>27243941.155054685</c:v>
                </c:pt>
                <c:pt idx="413">
                  <c:v>33190458.561070003</c:v>
                </c:pt>
                <c:pt idx="414">
                  <c:v>15916007.269365748</c:v>
                </c:pt>
                <c:pt idx="415">
                  <c:v>10843544.496939544</c:v>
                </c:pt>
                <c:pt idx="416">
                  <c:v>25846444.978303686</c:v>
                </c:pt>
                <c:pt idx="417">
                  <c:v>14273713.589578444</c:v>
                </c:pt>
                <c:pt idx="418">
                  <c:v>100061.03417743547</c:v>
                </c:pt>
                <c:pt idx="419">
                  <c:v>47537665.530531719</c:v>
                </c:pt>
                <c:pt idx="420">
                  <c:v>33255600.338636238</c:v>
                </c:pt>
                <c:pt idx="421">
                  <c:v>35323500.415033579</c:v>
                </c:pt>
                <c:pt idx="422">
                  <c:v>57839893.928958863</c:v>
                </c:pt>
                <c:pt idx="423">
                  <c:v>83659303.984450817</c:v>
                </c:pt>
                <c:pt idx="424">
                  <c:v>45695081.679425322</c:v>
                </c:pt>
                <c:pt idx="425">
                  <c:v>21914383.78566619</c:v>
                </c:pt>
                <c:pt idx="426">
                  <c:v>56127890.839629918</c:v>
                </c:pt>
                <c:pt idx="427">
                  <c:v>94075524.31983991</c:v>
                </c:pt>
                <c:pt idx="428">
                  <c:v>46229388.117810711</c:v>
                </c:pt>
                <c:pt idx="429">
                  <c:v>61951807.606258608</c:v>
                </c:pt>
                <c:pt idx="430">
                  <c:v>277843756.5889942</c:v>
                </c:pt>
                <c:pt idx="431">
                  <c:v>6435543.2321294909</c:v>
                </c:pt>
                <c:pt idx="432">
                  <c:v>7630598.3248837851</c:v>
                </c:pt>
                <c:pt idx="433">
                  <c:v>1629625.3504892224</c:v>
                </c:pt>
                <c:pt idx="434">
                  <c:v>2648595.8180263136</c:v>
                </c:pt>
                <c:pt idx="435">
                  <c:v>2580574.0714360611</c:v>
                </c:pt>
                <c:pt idx="436">
                  <c:v>26195637.262546234</c:v>
                </c:pt>
                <c:pt idx="437">
                  <c:v>212129.39245616322</c:v>
                </c:pt>
                <c:pt idx="438">
                  <c:v>16382033.95437507</c:v>
                </c:pt>
                <c:pt idx="439">
                  <c:v>2610882.5586884064</c:v>
                </c:pt>
                <c:pt idx="440">
                  <c:v>1692976.556031886</c:v>
                </c:pt>
                <c:pt idx="441">
                  <c:v>10716792.307432145</c:v>
                </c:pt>
                <c:pt idx="442">
                  <c:v>2705642.118011707</c:v>
                </c:pt>
                <c:pt idx="443">
                  <c:v>3899854.2841475313</c:v>
                </c:pt>
                <c:pt idx="444">
                  <c:v>4446840.5122185731</c:v>
                </c:pt>
                <c:pt idx="445">
                  <c:v>30468500.405268971</c:v>
                </c:pt>
                <c:pt idx="446">
                  <c:v>23724547.077172603</c:v>
                </c:pt>
                <c:pt idx="447">
                  <c:v>14429679.902888793</c:v>
                </c:pt>
                <c:pt idx="448">
                  <c:v>6097820.3913250789</c:v>
                </c:pt>
                <c:pt idx="449">
                  <c:v>15441285.258274535</c:v>
                </c:pt>
                <c:pt idx="450">
                  <c:v>14816253.006890398</c:v>
                </c:pt>
                <c:pt idx="451">
                  <c:v>3639160.836534794</c:v>
                </c:pt>
                <c:pt idx="452">
                  <c:v>3348158.801337929</c:v>
                </c:pt>
                <c:pt idx="453">
                  <c:v>22974519.207458671</c:v>
                </c:pt>
                <c:pt idx="454">
                  <c:v>8206795.7490885574</c:v>
                </c:pt>
                <c:pt idx="455">
                  <c:v>1241712.576873407</c:v>
                </c:pt>
                <c:pt idx="456">
                  <c:v>21517733.587113839</c:v>
                </c:pt>
                <c:pt idx="457">
                  <c:v>19981863.645478923</c:v>
                </c:pt>
                <c:pt idx="458">
                  <c:v>3017893.0986921228</c:v>
                </c:pt>
                <c:pt idx="459">
                  <c:v>18596510.025443904</c:v>
                </c:pt>
                <c:pt idx="460">
                  <c:v>10254216.987104403</c:v>
                </c:pt>
                <c:pt idx="461">
                  <c:v>11490652.358655704</c:v>
                </c:pt>
                <c:pt idx="462">
                  <c:v>12634379.350977935</c:v>
                </c:pt>
                <c:pt idx="463">
                  <c:v>26590863.428743381</c:v>
                </c:pt>
                <c:pt idx="464">
                  <c:v>42577766.678028077</c:v>
                </c:pt>
                <c:pt idx="465">
                  <c:v>11688381.658212323</c:v>
                </c:pt>
                <c:pt idx="466">
                  <c:v>16175734.302268615</c:v>
                </c:pt>
                <c:pt idx="467">
                  <c:v>3405475.3611654062</c:v>
                </c:pt>
                <c:pt idx="468">
                  <c:v>34917741.360588811</c:v>
                </c:pt>
                <c:pt idx="469">
                  <c:v>3750247.5815186747</c:v>
                </c:pt>
                <c:pt idx="470">
                  <c:v>56399096.141611613</c:v>
                </c:pt>
                <c:pt idx="471">
                  <c:v>15345916.890375968</c:v>
                </c:pt>
                <c:pt idx="472">
                  <c:v>49377132.162247188</c:v>
                </c:pt>
                <c:pt idx="473">
                  <c:v>17609218.759550784</c:v>
                </c:pt>
                <c:pt idx="474">
                  <c:v>1764390.4665336411</c:v>
                </c:pt>
                <c:pt idx="475">
                  <c:v>6733190.1762719424</c:v>
                </c:pt>
                <c:pt idx="476">
                  <c:v>10517673.861021757</c:v>
                </c:pt>
                <c:pt idx="477">
                  <c:v>29266840.158810377</c:v>
                </c:pt>
                <c:pt idx="478">
                  <c:v>9091237.5874928106</c:v>
                </c:pt>
                <c:pt idx="479">
                  <c:v>4955033.1077382006</c:v>
                </c:pt>
                <c:pt idx="480">
                  <c:v>31370777.841908604</c:v>
                </c:pt>
                <c:pt idx="481">
                  <c:v>12876339.968938271</c:v>
                </c:pt>
                <c:pt idx="482">
                  <c:v>14386275.922762688</c:v>
                </c:pt>
                <c:pt idx="483">
                  <c:v>2932745.1059689079</c:v>
                </c:pt>
                <c:pt idx="484">
                  <c:v>10319070.201170208</c:v>
                </c:pt>
                <c:pt idx="485">
                  <c:v>22028471.211161695</c:v>
                </c:pt>
                <c:pt idx="486">
                  <c:v>3495865.0492313332</c:v>
                </c:pt>
                <c:pt idx="487">
                  <c:v>24371116.968557313</c:v>
                </c:pt>
                <c:pt idx="488">
                  <c:v>4762884.9215717902</c:v>
                </c:pt>
                <c:pt idx="489">
                  <c:v>7118123.8083555102</c:v>
                </c:pt>
                <c:pt idx="490">
                  <c:v>5158146.3118467992</c:v>
                </c:pt>
                <c:pt idx="491">
                  <c:v>4999049.2675046762</c:v>
                </c:pt>
                <c:pt idx="492">
                  <c:v>7038293.1440408118</c:v>
                </c:pt>
                <c:pt idx="493">
                  <c:v>10834168.512182333</c:v>
                </c:pt>
                <c:pt idx="494">
                  <c:v>2616362.5402747951</c:v>
                </c:pt>
                <c:pt idx="495">
                  <c:v>52266952.464866415</c:v>
                </c:pt>
                <c:pt idx="496">
                  <c:v>36624920.694979645</c:v>
                </c:pt>
                <c:pt idx="497">
                  <c:v>36624920.694979645</c:v>
                </c:pt>
                <c:pt idx="498">
                  <c:v>3646720.2731287233</c:v>
                </c:pt>
                <c:pt idx="499">
                  <c:v>35463077.266514063</c:v>
                </c:pt>
                <c:pt idx="500">
                  <c:v>98934818.661158979</c:v>
                </c:pt>
                <c:pt idx="501">
                  <c:v>29803601.726380829</c:v>
                </c:pt>
                <c:pt idx="502">
                  <c:v>28855421.899990458</c:v>
                </c:pt>
                <c:pt idx="503">
                  <c:v>63330677.003827706</c:v>
                </c:pt>
                <c:pt idx="504">
                  <c:v>15890723.446621466</c:v>
                </c:pt>
                <c:pt idx="505">
                  <c:v>64792028.855333894</c:v>
                </c:pt>
                <c:pt idx="506">
                  <c:v>76538235.072800532</c:v>
                </c:pt>
                <c:pt idx="507">
                  <c:v>4224427.1656055292</c:v>
                </c:pt>
                <c:pt idx="508">
                  <c:v>2414670.8755491893</c:v>
                </c:pt>
                <c:pt idx="509">
                  <c:v>9036028.0483777337</c:v>
                </c:pt>
                <c:pt idx="510">
                  <c:v>33327408.622235671</c:v>
                </c:pt>
                <c:pt idx="511">
                  <c:v>3213264.1277779951</c:v>
                </c:pt>
                <c:pt idx="512">
                  <c:v>6003662.0506461291</c:v>
                </c:pt>
                <c:pt idx="513">
                  <c:v>19963317.781299643</c:v>
                </c:pt>
                <c:pt idx="514">
                  <c:v>3614817.551029522</c:v>
                </c:pt>
                <c:pt idx="515">
                  <c:v>2920971.9943084014</c:v>
                </c:pt>
                <c:pt idx="516">
                  <c:v>8494972.6741028409</c:v>
                </c:pt>
                <c:pt idx="517">
                  <c:v>8004882.7341948384</c:v>
                </c:pt>
                <c:pt idx="518">
                  <c:v>8004882.7341948384</c:v>
                </c:pt>
                <c:pt idx="519">
                  <c:v>1606980.2088896139</c:v>
                </c:pt>
                <c:pt idx="520">
                  <c:v>30430279.33733191</c:v>
                </c:pt>
                <c:pt idx="521">
                  <c:v>5523324.0591290584</c:v>
                </c:pt>
                <c:pt idx="522">
                  <c:v>21501553.949829467</c:v>
                </c:pt>
                <c:pt idx="523">
                  <c:v>15413867.06010288</c:v>
                </c:pt>
                <c:pt idx="524">
                  <c:v>3001831.0253230645</c:v>
                </c:pt>
                <c:pt idx="525">
                  <c:v>6219450.1447414691</c:v>
                </c:pt>
                <c:pt idx="526">
                  <c:v>193306599.75027126</c:v>
                </c:pt>
                <c:pt idx="527">
                  <c:v>7541184.9945379514</c:v>
                </c:pt>
                <c:pt idx="528">
                  <c:v>3968696.6237084633</c:v>
                </c:pt>
                <c:pt idx="529">
                  <c:v>17046042.430086508</c:v>
                </c:pt>
                <c:pt idx="530">
                  <c:v>4104199.0025367271</c:v>
                </c:pt>
                <c:pt idx="531">
                  <c:v>5239687.2092976393</c:v>
                </c:pt>
                <c:pt idx="532">
                  <c:v>22219603.162706971</c:v>
                </c:pt>
                <c:pt idx="533">
                  <c:v>260632978.1633333</c:v>
                </c:pt>
                <c:pt idx="534">
                  <c:v>268236616.1504766</c:v>
                </c:pt>
                <c:pt idx="535">
                  <c:v>5484345.2832652386</c:v>
                </c:pt>
                <c:pt idx="536">
                  <c:v>5662904.1987548722</c:v>
                </c:pt>
                <c:pt idx="537">
                  <c:v>23550410.776318435</c:v>
                </c:pt>
                <c:pt idx="538">
                  <c:v>865494.60079871526</c:v>
                </c:pt>
                <c:pt idx="539">
                  <c:v>35113195.458751716</c:v>
                </c:pt>
                <c:pt idx="540">
                  <c:v>45864427.191532485</c:v>
                </c:pt>
                <c:pt idx="541">
                  <c:v>36708338.596066616</c:v>
                </c:pt>
                <c:pt idx="542">
                  <c:v>16013860.098223127</c:v>
                </c:pt>
                <c:pt idx="543">
                  <c:v>18883202.472742427</c:v>
                </c:pt>
                <c:pt idx="544">
                  <c:v>12804928.029131755</c:v>
                </c:pt>
                <c:pt idx="545">
                  <c:v>26220241.854333296</c:v>
                </c:pt>
                <c:pt idx="546">
                  <c:v>4332225.9326076694</c:v>
                </c:pt>
                <c:pt idx="547">
                  <c:v>16929075.881889429</c:v>
                </c:pt>
                <c:pt idx="548">
                  <c:v>10045730.958637718</c:v>
                </c:pt>
                <c:pt idx="549">
                  <c:v>9915226.8841955122</c:v>
                </c:pt>
                <c:pt idx="550">
                  <c:v>7404357.9825080801</c:v>
                </c:pt>
                <c:pt idx="551">
                  <c:v>13690619.517417936</c:v>
                </c:pt>
                <c:pt idx="552">
                  <c:v>40365652.838560082</c:v>
                </c:pt>
                <c:pt idx="553">
                  <c:v>11514254.493873039</c:v>
                </c:pt>
                <c:pt idx="554">
                  <c:v>28687860.517741226</c:v>
                </c:pt>
                <c:pt idx="555">
                  <c:v>23478254.329375841</c:v>
                </c:pt>
                <c:pt idx="556">
                  <c:v>16021081.330152513</c:v>
                </c:pt>
                <c:pt idx="557">
                  <c:v>16218861.782346897</c:v>
                </c:pt>
                <c:pt idx="558">
                  <c:v>26481463.736508444</c:v>
                </c:pt>
                <c:pt idx="559">
                  <c:v>11114627.327140227</c:v>
                </c:pt>
                <c:pt idx="560">
                  <c:v>33548714.995147444</c:v>
                </c:pt>
                <c:pt idx="561">
                  <c:v>17513001.080563474</c:v>
                </c:pt>
                <c:pt idx="562">
                  <c:v>22440669.509965517</c:v>
                </c:pt>
                <c:pt idx="563">
                  <c:v>12793424.600148533</c:v>
                </c:pt>
                <c:pt idx="564">
                  <c:v>23899773.142596792</c:v>
                </c:pt>
                <c:pt idx="565">
                  <c:v>6023615.9302264107</c:v>
                </c:pt>
                <c:pt idx="566">
                  <c:v>3209764.1523642144</c:v>
                </c:pt>
                <c:pt idx="567">
                  <c:v>33227377.519188836</c:v>
                </c:pt>
                <c:pt idx="568">
                  <c:v>19445502.078237083</c:v>
                </c:pt>
                <c:pt idx="569">
                  <c:v>16133433.791906824</c:v>
                </c:pt>
                <c:pt idx="570">
                  <c:v>3554859.3769809068</c:v>
                </c:pt>
                <c:pt idx="571">
                  <c:v>77497974.946466953</c:v>
                </c:pt>
                <c:pt idx="572">
                  <c:v>25482974.138596795</c:v>
                </c:pt>
                <c:pt idx="573">
                  <c:v>3898949.7108413642</c:v>
                </c:pt>
                <c:pt idx="574">
                  <c:v>16673065.443774886</c:v>
                </c:pt>
                <c:pt idx="575">
                  <c:v>40919140.161561415</c:v>
                </c:pt>
                <c:pt idx="576">
                  <c:v>5554530.8578673005</c:v>
                </c:pt>
                <c:pt idx="577">
                  <c:v>24997063.503306307</c:v>
                </c:pt>
                <c:pt idx="578">
                  <c:v>12874055.427460393</c:v>
                </c:pt>
                <c:pt idx="579">
                  <c:v>2367321.0898762243</c:v>
                </c:pt>
                <c:pt idx="580">
                  <c:v>20783402.047905162</c:v>
                </c:pt>
                <c:pt idx="581">
                  <c:v>56434912.561500207</c:v>
                </c:pt>
                <c:pt idx="582">
                  <c:v>2942605.8705228246</c:v>
                </c:pt>
                <c:pt idx="583">
                  <c:v>22253845.821469814</c:v>
                </c:pt>
                <c:pt idx="584">
                  <c:v>10239080.619935002</c:v>
                </c:pt>
                <c:pt idx="585">
                  <c:v>25048710.310851764</c:v>
                </c:pt>
                <c:pt idx="586">
                  <c:v>7386427.5790808685</c:v>
                </c:pt>
                <c:pt idx="587">
                  <c:v>5220092.3895290997</c:v>
                </c:pt>
                <c:pt idx="588">
                  <c:v>1777785.9834715263</c:v>
                </c:pt>
                <c:pt idx="589">
                  <c:v>2583673.6012745174</c:v>
                </c:pt>
                <c:pt idx="590">
                  <c:v>1881519.3724698916</c:v>
                </c:pt>
                <c:pt idx="591">
                  <c:v>9068655.174018031</c:v>
                </c:pt>
                <c:pt idx="592">
                  <c:v>10670486.845908945</c:v>
                </c:pt>
                <c:pt idx="593">
                  <c:v>11623130.62364723</c:v>
                </c:pt>
                <c:pt idx="594">
                  <c:v>21254695.084744532</c:v>
                </c:pt>
                <c:pt idx="595">
                  <c:v>3705260.0955904359</c:v>
                </c:pt>
                <c:pt idx="596">
                  <c:v>6614034.3591284854</c:v>
                </c:pt>
                <c:pt idx="597">
                  <c:v>19763054.860385284</c:v>
                </c:pt>
                <c:pt idx="598">
                  <c:v>6109726.7468742104</c:v>
                </c:pt>
                <c:pt idx="599">
                  <c:v>24510590.552316673</c:v>
                </c:pt>
                <c:pt idx="600">
                  <c:v>26258935.930204984</c:v>
                </c:pt>
                <c:pt idx="601">
                  <c:v>1232700214.1091857</c:v>
                </c:pt>
                <c:pt idx="602">
                  <c:v>44362136.99011343</c:v>
                </c:pt>
                <c:pt idx="603">
                  <c:v>1261542.8115784335</c:v>
                </c:pt>
                <c:pt idx="604">
                  <c:v>39540209.947842032</c:v>
                </c:pt>
                <c:pt idx="605">
                  <c:v>21180708.522856038</c:v>
                </c:pt>
                <c:pt idx="606">
                  <c:v>2411756.3993374305</c:v>
                </c:pt>
                <c:pt idx="607">
                  <c:v>5137955.6867009597</c:v>
                </c:pt>
                <c:pt idx="608">
                  <c:v>27744960.708185185</c:v>
                </c:pt>
                <c:pt idx="609">
                  <c:v>24595835.351208381</c:v>
                </c:pt>
                <c:pt idx="610">
                  <c:v>1260841.1230294514</c:v>
                </c:pt>
                <c:pt idx="611">
                  <c:v>3001831.0253230645</c:v>
                </c:pt>
                <c:pt idx="612">
                  <c:v>4143527.4252876034</c:v>
                </c:pt>
              </c:numCache>
            </c:numRef>
          </c:xVal>
          <c:yVal>
            <c:numRef>
              <c:f>'MilCon Contracts Analysis'!$H$5:$H$617</c:f>
              <c:numCache>
                <c:formatCode>0.00%</c:formatCode>
                <c:ptCount val="613"/>
                <c:pt idx="0">
                  <c:v>7.2665450682219065E-2</c:v>
                </c:pt>
                <c:pt idx="1">
                  <c:v>0</c:v>
                </c:pt>
                <c:pt idx="2">
                  <c:v>-0.15011881225721119</c:v>
                </c:pt>
                <c:pt idx="3">
                  <c:v>-0.22592252310791874</c:v>
                </c:pt>
                <c:pt idx="4">
                  <c:v>-8.403197887172448E-4</c:v>
                </c:pt>
                <c:pt idx="5">
                  <c:v>1.575827257780749E-2</c:v>
                </c:pt>
                <c:pt idx="6">
                  <c:v>2.528273248826193E-2</c:v>
                </c:pt>
                <c:pt idx="7">
                  <c:v>-2.1408754065655185E-2</c:v>
                </c:pt>
                <c:pt idx="8">
                  <c:v>0</c:v>
                </c:pt>
                <c:pt idx="9">
                  <c:v>-2.1150790543304314E-2</c:v>
                </c:pt>
                <c:pt idx="10">
                  <c:v>6.6642081298189507E-2</c:v>
                </c:pt>
                <c:pt idx="11">
                  <c:v>8.1083798898303541E-2</c:v>
                </c:pt>
                <c:pt idx="12">
                  <c:v>-1.9619931205702337E-2</c:v>
                </c:pt>
                <c:pt idx="13">
                  <c:v>0</c:v>
                </c:pt>
                <c:pt idx="14">
                  <c:v>-6.8346725293025688E-3</c:v>
                </c:pt>
                <c:pt idx="15">
                  <c:v>-5.20736954613532E-3</c:v>
                </c:pt>
                <c:pt idx="16">
                  <c:v>-9.8652403244164591E-2</c:v>
                </c:pt>
                <c:pt idx="17">
                  <c:v>-0.20536640814530843</c:v>
                </c:pt>
                <c:pt idx="18">
                  <c:v>0</c:v>
                </c:pt>
                <c:pt idx="19">
                  <c:v>0</c:v>
                </c:pt>
                <c:pt idx="20">
                  <c:v>0</c:v>
                </c:pt>
                <c:pt idx="21">
                  <c:v>0</c:v>
                </c:pt>
                <c:pt idx="22">
                  <c:v>6.4065600715865326E-2</c:v>
                </c:pt>
                <c:pt idx="23">
                  <c:v>0</c:v>
                </c:pt>
                <c:pt idx="24">
                  <c:v>0</c:v>
                </c:pt>
                <c:pt idx="25">
                  <c:v>0</c:v>
                </c:pt>
                <c:pt idx="26">
                  <c:v>-6.4958691593554357E-2</c:v>
                </c:pt>
                <c:pt idx="27">
                  <c:v>4.0733704253333003E-2</c:v>
                </c:pt>
                <c:pt idx="28">
                  <c:v>0.99565588350218404</c:v>
                </c:pt>
                <c:pt idx="29">
                  <c:v>6.4346538029047481E-2</c:v>
                </c:pt>
                <c:pt idx="30">
                  <c:v>-3.9727140282729174E-2</c:v>
                </c:pt>
                <c:pt idx="31">
                  <c:v>1.7718200548239256E-2</c:v>
                </c:pt>
                <c:pt idx="32">
                  <c:v>-1.2803791418381909E-2</c:v>
                </c:pt>
                <c:pt idx="33">
                  <c:v>0.14906741921995004</c:v>
                </c:pt>
                <c:pt idx="34">
                  <c:v>0.14002499810438615</c:v>
                </c:pt>
                <c:pt idx="35">
                  <c:v>1.2007912599287178E-2</c:v>
                </c:pt>
                <c:pt idx="36">
                  <c:v>0.15741077417180208</c:v>
                </c:pt>
                <c:pt idx="37">
                  <c:v>8.834931286832047E-2</c:v>
                </c:pt>
                <c:pt idx="38">
                  <c:v>3.8110153419290312E-2</c:v>
                </c:pt>
                <c:pt idx="39">
                  <c:v>0.10776467686252805</c:v>
                </c:pt>
                <c:pt idx="40">
                  <c:v>4.1061894193121146E-2</c:v>
                </c:pt>
                <c:pt idx="41">
                  <c:v>-0.11096403106007696</c:v>
                </c:pt>
                <c:pt idx="42">
                  <c:v>0.18798684704532095</c:v>
                </c:pt>
                <c:pt idx="43">
                  <c:v>0</c:v>
                </c:pt>
                <c:pt idx="44">
                  <c:v>-2.6924778821467505E-2</c:v>
                </c:pt>
                <c:pt idx="45">
                  <c:v>-6.722986897691529E-3</c:v>
                </c:pt>
                <c:pt idx="46">
                  <c:v>-3.5569251675754122E-2</c:v>
                </c:pt>
                <c:pt idx="47">
                  <c:v>-5.3775033540068261E-2</c:v>
                </c:pt>
                <c:pt idx="48">
                  <c:v>-4.8093270270333213E-3</c:v>
                </c:pt>
                <c:pt idx="49">
                  <c:v>0</c:v>
                </c:pt>
                <c:pt idx="50">
                  <c:v>9.2395548003422215E-2</c:v>
                </c:pt>
                <c:pt idx="51">
                  <c:v>-2.5545106283720878E-2</c:v>
                </c:pt>
                <c:pt idx="52">
                  <c:v>6.4235644072385266E-4</c:v>
                </c:pt>
                <c:pt idx="53">
                  <c:v>0</c:v>
                </c:pt>
                <c:pt idx="54">
                  <c:v>0</c:v>
                </c:pt>
                <c:pt idx="55">
                  <c:v>-6.0037783559408657E-3</c:v>
                </c:pt>
                <c:pt idx="56">
                  <c:v>0.23330707540020079</c:v>
                </c:pt>
                <c:pt idx="57">
                  <c:v>0.23574589941763424</c:v>
                </c:pt>
                <c:pt idx="58">
                  <c:v>2.0663631547594777E-2</c:v>
                </c:pt>
                <c:pt idx="59">
                  <c:v>4.2741033889034961E-2</c:v>
                </c:pt>
                <c:pt idx="60">
                  <c:v>5.3242871632479635E-2</c:v>
                </c:pt>
                <c:pt idx="61">
                  <c:v>0.63789145296850047</c:v>
                </c:pt>
                <c:pt idx="62">
                  <c:v>-1.5260636471367568E-2</c:v>
                </c:pt>
                <c:pt idx="63">
                  <c:v>6.0837047198208328E-3</c:v>
                </c:pt>
                <c:pt idx="64">
                  <c:v>0.22462323179050478</c:v>
                </c:pt>
                <c:pt idx="65">
                  <c:v>0</c:v>
                </c:pt>
                <c:pt idx="66">
                  <c:v>-2.6572210191001359E-2</c:v>
                </c:pt>
                <c:pt idx="67">
                  <c:v>-3.1580394778011875E-2</c:v>
                </c:pt>
                <c:pt idx="68">
                  <c:v>0.12215935528955155</c:v>
                </c:pt>
                <c:pt idx="69">
                  <c:v>-1.4277180062287563E-2</c:v>
                </c:pt>
                <c:pt idx="70">
                  <c:v>6.4666086441913795E-2</c:v>
                </c:pt>
                <c:pt idx="71">
                  <c:v>4.0198679132299388E-2</c:v>
                </c:pt>
                <c:pt idx="72">
                  <c:v>6.5553978225021004E-3</c:v>
                </c:pt>
                <c:pt idx="73">
                  <c:v>1.6709625697023476E-2</c:v>
                </c:pt>
                <c:pt idx="74">
                  <c:v>-2.490800144312573E-2</c:v>
                </c:pt>
                <c:pt idx="75">
                  <c:v>-2.1230217455459974E-3</c:v>
                </c:pt>
                <c:pt idx="76">
                  <c:v>1.7544930577906237E-2</c:v>
                </c:pt>
                <c:pt idx="77">
                  <c:v>-0.15648085612504914</c:v>
                </c:pt>
                <c:pt idx="78">
                  <c:v>5.6318313885121371E-4</c:v>
                </c:pt>
                <c:pt idx="79">
                  <c:v>-2.9896299083984876E-2</c:v>
                </c:pt>
                <c:pt idx="80">
                  <c:v>2.0975500614067499E-2</c:v>
                </c:pt>
                <c:pt idx="81">
                  <c:v>-9.3654508660389546E-2</c:v>
                </c:pt>
                <c:pt idx="82">
                  <c:v>-2.1965233695985503E-2</c:v>
                </c:pt>
                <c:pt idx="83">
                  <c:v>-3.4351509287330412E-2</c:v>
                </c:pt>
                <c:pt idx="84">
                  <c:v>-2.8995835715178435E-2</c:v>
                </c:pt>
                <c:pt idx="85">
                  <c:v>-2.3327771741587122E-2</c:v>
                </c:pt>
                <c:pt idx="86">
                  <c:v>-1.8220532470556198E-3</c:v>
                </c:pt>
                <c:pt idx="87">
                  <c:v>-3.2108894724259956E-2</c:v>
                </c:pt>
                <c:pt idx="88">
                  <c:v>-4.1215574456281628E-2</c:v>
                </c:pt>
                <c:pt idx="89">
                  <c:v>1.1053174639511026E-2</c:v>
                </c:pt>
                <c:pt idx="90">
                  <c:v>-1.2589846431267905E-2</c:v>
                </c:pt>
                <c:pt idx="91">
                  <c:v>0.12288083833906141</c:v>
                </c:pt>
                <c:pt idx="92">
                  <c:v>-1.994769107426967E-2</c:v>
                </c:pt>
                <c:pt idx="93">
                  <c:v>1.8051320764365445E-2</c:v>
                </c:pt>
                <c:pt idx="94">
                  <c:v>8.5468721717287865E-2</c:v>
                </c:pt>
                <c:pt idx="95">
                  <c:v>-9.349153751142987E-2</c:v>
                </c:pt>
                <c:pt idx="96">
                  <c:v>2.5704023647969341E-2</c:v>
                </c:pt>
                <c:pt idx="97">
                  <c:v>-3.8948931720677232E-2</c:v>
                </c:pt>
                <c:pt idx="99">
                  <c:v>2.1524285469582755E-2</c:v>
                </c:pt>
                <c:pt idx="100">
                  <c:v>-0.1423055642997566</c:v>
                </c:pt>
                <c:pt idx="101">
                  <c:v>0</c:v>
                </c:pt>
                <c:pt idx="102">
                  <c:v>1.9671375862167433E-2</c:v>
                </c:pt>
                <c:pt idx="103">
                  <c:v>0.12763769975769623</c:v>
                </c:pt>
                <c:pt idx="104">
                  <c:v>4.831791885366022E-3</c:v>
                </c:pt>
                <c:pt idx="105">
                  <c:v>0.10171349575753583</c:v>
                </c:pt>
                <c:pt idx="106">
                  <c:v>2.1142265523909784E-2</c:v>
                </c:pt>
                <c:pt idx="107">
                  <c:v>3.9451411062403401E-2</c:v>
                </c:pt>
                <c:pt idx="108">
                  <c:v>-6.9807317965650678E-3</c:v>
                </c:pt>
                <c:pt idx="109">
                  <c:v>3.8061939607362073E-2</c:v>
                </c:pt>
                <c:pt idx="110">
                  <c:v>3.2297352658340626E-2</c:v>
                </c:pt>
                <c:pt idx="111">
                  <c:v>7.2261938315307653E-2</c:v>
                </c:pt>
                <c:pt idx="112">
                  <c:v>-6.8442470457939275E-2</c:v>
                </c:pt>
                <c:pt idx="113">
                  <c:v>4.5231717334044318E-2</c:v>
                </c:pt>
                <c:pt idx="114">
                  <c:v>0.39319585147241226</c:v>
                </c:pt>
                <c:pt idx="115">
                  <c:v>0</c:v>
                </c:pt>
                <c:pt idx="116">
                  <c:v>-0.61811118334181825</c:v>
                </c:pt>
                <c:pt idx="117">
                  <c:v>1.4116713393071098E-2</c:v>
                </c:pt>
                <c:pt idx="118">
                  <c:v>4.6297905995028962E-2</c:v>
                </c:pt>
                <c:pt idx="119">
                  <c:v>6.4699951071620701E-2</c:v>
                </c:pt>
                <c:pt idx="120">
                  <c:v>-3.668009449540062E-2</c:v>
                </c:pt>
                <c:pt idx="121">
                  <c:v>2.921432309674921E-2</c:v>
                </c:pt>
                <c:pt idx="122">
                  <c:v>0.18970921740293617</c:v>
                </c:pt>
                <c:pt idx="123">
                  <c:v>-7.5583088629277415E-2</c:v>
                </c:pt>
                <c:pt idx="124">
                  <c:v>-4.2632197076693849E-2</c:v>
                </c:pt>
                <c:pt idx="125">
                  <c:v>0.20900746153313951</c:v>
                </c:pt>
                <c:pt idx="126">
                  <c:v>8.3130803828339123E-2</c:v>
                </c:pt>
                <c:pt idx="127">
                  <c:v>-1.9076669012918924E-2</c:v>
                </c:pt>
                <c:pt idx="128">
                  <c:v>1.5989182706332147E-2</c:v>
                </c:pt>
                <c:pt idx="129">
                  <c:v>-5.0709170883566343E-2</c:v>
                </c:pt>
                <c:pt idx="130">
                  <c:v>-2.0562930092155599E-2</c:v>
                </c:pt>
                <c:pt idx="131">
                  <c:v>0.20329688491961892</c:v>
                </c:pt>
                <c:pt idx="132">
                  <c:v>0.1079496323703539</c:v>
                </c:pt>
                <c:pt idx="133">
                  <c:v>-2.1862000681435369E-2</c:v>
                </c:pt>
                <c:pt idx="134">
                  <c:v>7.9951290738813657E-2</c:v>
                </c:pt>
                <c:pt idx="135">
                  <c:v>0.15878822923114877</c:v>
                </c:pt>
                <c:pt idx="136">
                  <c:v>0.17161696437683699</c:v>
                </c:pt>
                <c:pt idx="137">
                  <c:v>-2.4752211007503189E-2</c:v>
                </c:pt>
                <c:pt idx="138">
                  <c:v>6.0822918030225472E-2</c:v>
                </c:pt>
                <c:pt idx="139">
                  <c:v>-3.2845366197321195E-2</c:v>
                </c:pt>
                <c:pt idx="140">
                  <c:v>0.22663697739687882</c:v>
                </c:pt>
                <c:pt idx="141">
                  <c:v>-5.3465653626028328E-2</c:v>
                </c:pt>
                <c:pt idx="142">
                  <c:v>-4.0374829734749665E-2</c:v>
                </c:pt>
                <c:pt idx="143">
                  <c:v>8.0029872002358143E-2</c:v>
                </c:pt>
                <c:pt idx="144">
                  <c:v>-3.9452621918814627E-3</c:v>
                </c:pt>
                <c:pt idx="145">
                  <c:v>-2.5105402852650342E-2</c:v>
                </c:pt>
                <c:pt idx="146">
                  <c:v>2.0248110682184154E-4</c:v>
                </c:pt>
                <c:pt idx="147">
                  <c:v>0.51040644912171929</c:v>
                </c:pt>
                <c:pt idx="148">
                  <c:v>1.7805436555731368E-2</c:v>
                </c:pt>
                <c:pt idx="149">
                  <c:v>-1.4104439638950066E-2</c:v>
                </c:pt>
                <c:pt idx="150">
                  <c:v>-2.8867463866160927E-2</c:v>
                </c:pt>
                <c:pt idx="151">
                  <c:v>2.1184291873152005E-3</c:v>
                </c:pt>
                <c:pt idx="152">
                  <c:v>-9.416944628695266E-3</c:v>
                </c:pt>
                <c:pt idx="153">
                  <c:v>5.713905515045041E-2</c:v>
                </c:pt>
                <c:pt idx="154">
                  <c:v>-4.2409071664941386E-2</c:v>
                </c:pt>
                <c:pt idx="155">
                  <c:v>-1.8026817138543802E-2</c:v>
                </c:pt>
                <c:pt idx="156">
                  <c:v>-1.8903460493234606E-2</c:v>
                </c:pt>
                <c:pt idx="157">
                  <c:v>0.10264359779331826</c:v>
                </c:pt>
                <c:pt idx="158">
                  <c:v>-2.5939274164943467E-2</c:v>
                </c:pt>
                <c:pt idx="159">
                  <c:v>0.15675404126667822</c:v>
                </c:pt>
                <c:pt idx="160">
                  <c:v>-3.8524704092741981E-2</c:v>
                </c:pt>
                <c:pt idx="161">
                  <c:v>1.0839025375570293</c:v>
                </c:pt>
                <c:pt idx="162">
                  <c:v>0.43927374965342608</c:v>
                </c:pt>
                <c:pt idx="163">
                  <c:v>9.0447222016451917E-2</c:v>
                </c:pt>
                <c:pt idx="164">
                  <c:v>-1.7972381821222238E-3</c:v>
                </c:pt>
                <c:pt idx="165">
                  <c:v>3.4253760284917292E-2</c:v>
                </c:pt>
                <c:pt idx="166">
                  <c:v>-4.5628959922840766E-2</c:v>
                </c:pt>
                <c:pt idx="167">
                  <c:v>7.2853479968145465E-2</c:v>
                </c:pt>
                <c:pt idx="168">
                  <c:v>-2.8161795937857517E-2</c:v>
                </c:pt>
                <c:pt idx="169">
                  <c:v>6.0874286451519828E-2</c:v>
                </c:pt>
                <c:pt idx="170">
                  <c:v>2.6783767625199253E-2</c:v>
                </c:pt>
                <c:pt idx="171">
                  <c:v>-7.7110700971643645E-2</c:v>
                </c:pt>
                <c:pt idx="172">
                  <c:v>7.3978004913426668E-2</c:v>
                </c:pt>
                <c:pt idx="173">
                  <c:v>-6.7200250513011761E-2</c:v>
                </c:pt>
                <c:pt idx="174">
                  <c:v>-9.1869451777046654E-2</c:v>
                </c:pt>
                <c:pt idx="175">
                  <c:v>2.3932889601443099E-2</c:v>
                </c:pt>
                <c:pt idx="176">
                  <c:v>8.8935988634843005E-2</c:v>
                </c:pt>
                <c:pt idx="177">
                  <c:v>0.10059580002406171</c:v>
                </c:pt>
                <c:pt idx="178">
                  <c:v>4.3569976281458762E-2</c:v>
                </c:pt>
                <c:pt idx="179">
                  <c:v>-0.20009053973752575</c:v>
                </c:pt>
                <c:pt idx="180">
                  <c:v>-1.0903145708146586E-2</c:v>
                </c:pt>
                <c:pt idx="181">
                  <c:v>-1.331679786801278E-2</c:v>
                </c:pt>
                <c:pt idx="182">
                  <c:v>4.9000419258905602E-2</c:v>
                </c:pt>
                <c:pt idx="183">
                  <c:v>-0.17295869703017774</c:v>
                </c:pt>
                <c:pt idx="184">
                  <c:v>0.19022540281808062</c:v>
                </c:pt>
                <c:pt idx="185">
                  <c:v>-4.7050075042683361E-2</c:v>
                </c:pt>
                <c:pt idx="186">
                  <c:v>-5.1348091977999957E-2</c:v>
                </c:pt>
                <c:pt idx="187">
                  <c:v>0.37741840699677215</c:v>
                </c:pt>
                <c:pt idx="188">
                  <c:v>0.39799174691633293</c:v>
                </c:pt>
                <c:pt idx="189">
                  <c:v>-4.0823215254435101E-2</c:v>
                </c:pt>
                <c:pt idx="190">
                  <c:v>1.3344074472264256E-2</c:v>
                </c:pt>
                <c:pt idx="191">
                  <c:v>-6.6175102376827152E-2</c:v>
                </c:pt>
                <c:pt idx="192">
                  <c:v>8.3513402733894793E-2</c:v>
                </c:pt>
                <c:pt idx="193">
                  <c:v>4.7732064409951515E-2</c:v>
                </c:pt>
                <c:pt idx="194">
                  <c:v>3.3695894510175413E-2</c:v>
                </c:pt>
                <c:pt idx="195">
                  <c:v>0</c:v>
                </c:pt>
                <c:pt idx="196">
                  <c:v>0</c:v>
                </c:pt>
                <c:pt idx="197">
                  <c:v>-0.75301131947196553</c:v>
                </c:pt>
                <c:pt idx="198">
                  <c:v>0.17782220430883439</c:v>
                </c:pt>
                <c:pt idx="199">
                  <c:v>7.4182510503642066E-3</c:v>
                </c:pt>
                <c:pt idx="200">
                  <c:v>3.8573751615054254E-2</c:v>
                </c:pt>
                <c:pt idx="201">
                  <c:v>-1.4956754376155032E-2</c:v>
                </c:pt>
                <c:pt idx="202">
                  <c:v>-8.2565866246297743E-4</c:v>
                </c:pt>
                <c:pt idx="203">
                  <c:v>-1.2721824614627442E-2</c:v>
                </c:pt>
                <c:pt idx="204">
                  <c:v>-7.7899491765903509E-3</c:v>
                </c:pt>
                <c:pt idx="205">
                  <c:v>0.55593594070167174</c:v>
                </c:pt>
                <c:pt idx="206">
                  <c:v>0.11091608603119676</c:v>
                </c:pt>
                <c:pt idx="207">
                  <c:v>-3.3966396464335601E-2</c:v>
                </c:pt>
                <c:pt idx="208">
                  <c:v>8.6801180844302661E-2</c:v>
                </c:pt>
                <c:pt idx="209">
                  <c:v>7.9456298517204593E-2</c:v>
                </c:pt>
                <c:pt idx="210">
                  <c:v>9.1647049226897814E-3</c:v>
                </c:pt>
                <c:pt idx="211">
                  <c:v>-8.4360660874362899E-3</c:v>
                </c:pt>
                <c:pt idx="212">
                  <c:v>9.7105201813866476E-2</c:v>
                </c:pt>
                <c:pt idx="213">
                  <c:v>8.5858888923698584E-2</c:v>
                </c:pt>
                <c:pt idx="214">
                  <c:v>-3.7459219358566442E-2</c:v>
                </c:pt>
                <c:pt idx="215">
                  <c:v>0</c:v>
                </c:pt>
                <c:pt idx="216">
                  <c:v>-1.5699996029523551E-2</c:v>
                </c:pt>
                <c:pt idx="217">
                  <c:v>-3.2461743446601278E-2</c:v>
                </c:pt>
                <c:pt idx="218">
                  <c:v>0</c:v>
                </c:pt>
                <c:pt idx="219">
                  <c:v>0</c:v>
                </c:pt>
                <c:pt idx="220">
                  <c:v>-7.6796662120053649E-2</c:v>
                </c:pt>
                <c:pt idx="221">
                  <c:v>-4.6528430833057237E-2</c:v>
                </c:pt>
                <c:pt idx="222">
                  <c:v>0</c:v>
                </c:pt>
                <c:pt idx="223">
                  <c:v>-3.5520253055536161E-2</c:v>
                </c:pt>
                <c:pt idx="224">
                  <c:v>0</c:v>
                </c:pt>
                <c:pt idx="225">
                  <c:v>8.7503302781768794E-2</c:v>
                </c:pt>
                <c:pt idx="226">
                  <c:v>0</c:v>
                </c:pt>
                <c:pt idx="227">
                  <c:v>0</c:v>
                </c:pt>
                <c:pt idx="228">
                  <c:v>-0.18551254008107024</c:v>
                </c:pt>
                <c:pt idx="229">
                  <c:v>0.12691337785055509</c:v>
                </c:pt>
                <c:pt idx="230">
                  <c:v>3.7289588631081366E-2</c:v>
                </c:pt>
                <c:pt idx="231">
                  <c:v>-0.1681003981611803</c:v>
                </c:pt>
                <c:pt idx="232">
                  <c:v>-0.22129686977005539</c:v>
                </c:pt>
                <c:pt idx="233">
                  <c:v>-5.6064279484020971E-2</c:v>
                </c:pt>
                <c:pt idx="234">
                  <c:v>0</c:v>
                </c:pt>
                <c:pt idx="235">
                  <c:v>0</c:v>
                </c:pt>
                <c:pt idx="236">
                  <c:v>-2.9331561949042729E-2</c:v>
                </c:pt>
                <c:pt idx="237">
                  <c:v>-2.4484541058036043E-2</c:v>
                </c:pt>
                <c:pt idx="238">
                  <c:v>0.16884222632180321</c:v>
                </c:pt>
                <c:pt idx="239">
                  <c:v>5.1861727403078831E-2</c:v>
                </c:pt>
                <c:pt idx="240">
                  <c:v>4.7988371849464487E-2</c:v>
                </c:pt>
                <c:pt idx="241">
                  <c:v>0.16994548040441995</c:v>
                </c:pt>
                <c:pt idx="242">
                  <c:v>9.8646808914962924E-3</c:v>
                </c:pt>
                <c:pt idx="243">
                  <c:v>5.7906507963700213E-2</c:v>
                </c:pt>
                <c:pt idx="244">
                  <c:v>0.21433583902870079</c:v>
                </c:pt>
                <c:pt idx="245">
                  <c:v>0</c:v>
                </c:pt>
                <c:pt idx="246">
                  <c:v>4.6616028878776181E-2</c:v>
                </c:pt>
                <c:pt idx="247">
                  <c:v>6.3720094692981157E-3</c:v>
                </c:pt>
                <c:pt idx="248">
                  <c:v>0.26266669234235812</c:v>
                </c:pt>
                <c:pt idx="249">
                  <c:v>-1.9883031941277496E-2</c:v>
                </c:pt>
                <c:pt idx="250">
                  <c:v>2.6334758549960854E-2</c:v>
                </c:pt>
                <c:pt idx="251">
                  <c:v>2.8862160163948339E-2</c:v>
                </c:pt>
                <c:pt idx="252">
                  <c:v>0.10967070885473706</c:v>
                </c:pt>
                <c:pt idx="253">
                  <c:v>9.7209551417368409E-2</c:v>
                </c:pt>
                <c:pt idx="254">
                  <c:v>3.4465154958593598E-2</c:v>
                </c:pt>
                <c:pt idx="255">
                  <c:v>0</c:v>
                </c:pt>
                <c:pt idx="256">
                  <c:v>0.10508870680606622</c:v>
                </c:pt>
                <c:pt idx="257">
                  <c:v>0</c:v>
                </c:pt>
                <c:pt idx="258">
                  <c:v>0</c:v>
                </c:pt>
                <c:pt idx="259">
                  <c:v>2.9351744667280209E-2</c:v>
                </c:pt>
                <c:pt idx="260">
                  <c:v>2.0012814189279703E-2</c:v>
                </c:pt>
                <c:pt idx="261">
                  <c:v>0.19125845303060912</c:v>
                </c:pt>
                <c:pt idx="262">
                  <c:v>1.9917545716814256E-2</c:v>
                </c:pt>
                <c:pt idx="263">
                  <c:v>2.5942732919802383E-2</c:v>
                </c:pt>
                <c:pt idx="264">
                  <c:v>1.4378207513814925E-2</c:v>
                </c:pt>
                <c:pt idx="265">
                  <c:v>0.12218852919206105</c:v>
                </c:pt>
                <c:pt idx="266">
                  <c:v>7.3712337924891846E-2</c:v>
                </c:pt>
                <c:pt idx="267">
                  <c:v>-2.5936128936161623E-2</c:v>
                </c:pt>
                <c:pt idx="268">
                  <c:v>-3.3105423360001524E-2</c:v>
                </c:pt>
                <c:pt idx="269">
                  <c:v>-3.2716575927920724E-2</c:v>
                </c:pt>
                <c:pt idx="270">
                  <c:v>0.31163817625341511</c:v>
                </c:pt>
                <c:pt idx="271">
                  <c:v>3.9921511710711587E-2</c:v>
                </c:pt>
                <c:pt idx="272">
                  <c:v>1.3726351494436467E-2</c:v>
                </c:pt>
                <c:pt idx="273">
                  <c:v>0</c:v>
                </c:pt>
                <c:pt idx="274">
                  <c:v>7.9408920591495236E-3</c:v>
                </c:pt>
                <c:pt idx="275">
                  <c:v>0.38605293102444538</c:v>
                </c:pt>
                <c:pt idx="276">
                  <c:v>0</c:v>
                </c:pt>
                <c:pt idx="277">
                  <c:v>0.45428466284385877</c:v>
                </c:pt>
                <c:pt idx="278">
                  <c:v>-0.58407050252445913</c:v>
                </c:pt>
                <c:pt idx="279">
                  <c:v>8.9214819652651926E-3</c:v>
                </c:pt>
                <c:pt idx="280">
                  <c:v>-0.51755525587327056</c:v>
                </c:pt>
                <c:pt idx="281">
                  <c:v>9.2501103892632542E-3</c:v>
                </c:pt>
                <c:pt idx="282">
                  <c:v>0</c:v>
                </c:pt>
                <c:pt idx="283">
                  <c:v>0</c:v>
                </c:pt>
                <c:pt idx="284">
                  <c:v>2.6112133555742996E-2</c:v>
                </c:pt>
                <c:pt idx="285">
                  <c:v>2.6328343202910682E-2</c:v>
                </c:pt>
                <c:pt idx="286">
                  <c:v>0.3728124078896663</c:v>
                </c:pt>
                <c:pt idx="287">
                  <c:v>1.1542713413212782</c:v>
                </c:pt>
                <c:pt idx="288">
                  <c:v>0</c:v>
                </c:pt>
                <c:pt idx="289">
                  <c:v>0.32630566982733872</c:v>
                </c:pt>
                <c:pt idx="290">
                  <c:v>1.2319754374019361E-2</c:v>
                </c:pt>
                <c:pt idx="291">
                  <c:v>3.1944166223348648E-2</c:v>
                </c:pt>
                <c:pt idx="292">
                  <c:v>0.25459270166057085</c:v>
                </c:pt>
                <c:pt idx="293">
                  <c:v>-5.7191143228700809E-4</c:v>
                </c:pt>
                <c:pt idx="294">
                  <c:v>0.19068860901863385</c:v>
                </c:pt>
                <c:pt idx="295">
                  <c:v>0.14632855101724693</c:v>
                </c:pt>
                <c:pt idx="296">
                  <c:v>0.20976915393183679</c:v>
                </c:pt>
                <c:pt idx="297">
                  <c:v>5.8108571103351318E-2</c:v>
                </c:pt>
                <c:pt idx="298">
                  <c:v>4.8324395565632831E-2</c:v>
                </c:pt>
                <c:pt idx="299">
                  <c:v>8.4989626801762988E-2</c:v>
                </c:pt>
                <c:pt idx="300">
                  <c:v>9.4595665484545011E-2</c:v>
                </c:pt>
                <c:pt idx="301">
                  <c:v>0.64817452214260451</c:v>
                </c:pt>
                <c:pt idx="302">
                  <c:v>0.10897903259772415</c:v>
                </c:pt>
                <c:pt idx="303">
                  <c:v>0.15013985555855697</c:v>
                </c:pt>
                <c:pt idx="304">
                  <c:v>4.8059244290598678E-2</c:v>
                </c:pt>
                <c:pt idx="305">
                  <c:v>0.11409376798362239</c:v>
                </c:pt>
                <c:pt idx="306">
                  <c:v>6.5299026095713225E-2</c:v>
                </c:pt>
                <c:pt idx="307">
                  <c:v>0.12562735503860328</c:v>
                </c:pt>
                <c:pt idx="308">
                  <c:v>2.4323118237101309E-2</c:v>
                </c:pt>
                <c:pt idx="309">
                  <c:v>0</c:v>
                </c:pt>
                <c:pt idx="310">
                  <c:v>1.3844438687352344E-2</c:v>
                </c:pt>
                <c:pt idx="311">
                  <c:v>3.1805791859001076E-3</c:v>
                </c:pt>
                <c:pt idx="312">
                  <c:v>4.9320312957312415E-2</c:v>
                </c:pt>
                <c:pt idx="313">
                  <c:v>5.4081622056950445E-3</c:v>
                </c:pt>
                <c:pt idx="314">
                  <c:v>3.6107365307622317E-3</c:v>
                </c:pt>
                <c:pt idx="315">
                  <c:v>4.0439034988381281E-4</c:v>
                </c:pt>
                <c:pt idx="316">
                  <c:v>-2.7238030151885688E-4</c:v>
                </c:pt>
                <c:pt idx="317">
                  <c:v>0</c:v>
                </c:pt>
                <c:pt idx="318">
                  <c:v>0</c:v>
                </c:pt>
                <c:pt idx="319">
                  <c:v>0</c:v>
                </c:pt>
                <c:pt idx="320">
                  <c:v>4.7785881251737744E-2</c:v>
                </c:pt>
                <c:pt idx="321">
                  <c:v>0</c:v>
                </c:pt>
                <c:pt idx="322">
                  <c:v>2.5085155463978898E-2</c:v>
                </c:pt>
                <c:pt idx="323">
                  <c:v>4.0272082401115045E-2</c:v>
                </c:pt>
                <c:pt idx="324">
                  <c:v>-1.2547489286972293E-2</c:v>
                </c:pt>
                <c:pt idx="325">
                  <c:v>5.8944841643709757E-2</c:v>
                </c:pt>
                <c:pt idx="326">
                  <c:v>0</c:v>
                </c:pt>
                <c:pt idx="327">
                  <c:v>0.15515137000730467</c:v>
                </c:pt>
                <c:pt idx="328">
                  <c:v>2.0081331791094181E-2</c:v>
                </c:pt>
                <c:pt idx="329">
                  <c:v>8.3868488279422213E-2</c:v>
                </c:pt>
                <c:pt idx="330">
                  <c:v>-8.2240147133827143E-2</c:v>
                </c:pt>
                <c:pt idx="331">
                  <c:v>6.8577408379173199E-2</c:v>
                </c:pt>
                <c:pt idx="332">
                  <c:v>1.7560582377405844E-2</c:v>
                </c:pt>
                <c:pt idx="333">
                  <c:v>3.8765758735702698E-2</c:v>
                </c:pt>
                <c:pt idx="334">
                  <c:v>0</c:v>
                </c:pt>
                <c:pt idx="335">
                  <c:v>1.4707208323083051E-2</c:v>
                </c:pt>
                <c:pt idx="336">
                  <c:v>0</c:v>
                </c:pt>
                <c:pt idx="337">
                  <c:v>4.8765069007754673E-3</c:v>
                </c:pt>
                <c:pt idx="338">
                  <c:v>1.0835866804327328E-2</c:v>
                </c:pt>
                <c:pt idx="339">
                  <c:v>0</c:v>
                </c:pt>
                <c:pt idx="340">
                  <c:v>2.4336842525492616E-2</c:v>
                </c:pt>
                <c:pt idx="341">
                  <c:v>2.8105130180893521E-2</c:v>
                </c:pt>
                <c:pt idx="342">
                  <c:v>0</c:v>
                </c:pt>
                <c:pt idx="343">
                  <c:v>0</c:v>
                </c:pt>
                <c:pt idx="344">
                  <c:v>5.1259149365819288E-3</c:v>
                </c:pt>
                <c:pt idx="345">
                  <c:v>0</c:v>
                </c:pt>
                <c:pt idx="346">
                  <c:v>1.3775628648157685E-2</c:v>
                </c:pt>
                <c:pt idx="347">
                  <c:v>7.873166431351282E-3</c:v>
                </c:pt>
                <c:pt idx="348">
                  <c:v>8.8451462737639975E-3</c:v>
                </c:pt>
                <c:pt idx="349">
                  <c:v>2.6444132673951834E-2</c:v>
                </c:pt>
                <c:pt idx="350">
                  <c:v>3.1719298309470213E-2</c:v>
                </c:pt>
                <c:pt idx="351">
                  <c:v>3.8948709120952595E-3</c:v>
                </c:pt>
                <c:pt idx="352">
                  <c:v>0</c:v>
                </c:pt>
                <c:pt idx="353">
                  <c:v>0</c:v>
                </c:pt>
                <c:pt idx="354">
                  <c:v>0</c:v>
                </c:pt>
                <c:pt idx="355">
                  <c:v>0</c:v>
                </c:pt>
                <c:pt idx="356">
                  <c:v>8.161104025752855E-2</c:v>
                </c:pt>
                <c:pt idx="357">
                  <c:v>5.4124204738817145E-3</c:v>
                </c:pt>
                <c:pt idx="358">
                  <c:v>3.7313766913184852E-2</c:v>
                </c:pt>
                <c:pt idx="359">
                  <c:v>0</c:v>
                </c:pt>
                <c:pt idx="360">
                  <c:v>1.5009535985722521E-3</c:v>
                </c:pt>
                <c:pt idx="361">
                  <c:v>-4.9401044947445594E-3</c:v>
                </c:pt>
                <c:pt idx="362">
                  <c:v>0.6421670946839203</c:v>
                </c:pt>
                <c:pt idx="363">
                  <c:v>0</c:v>
                </c:pt>
                <c:pt idx="364">
                  <c:v>1.5622551477409942E-3</c:v>
                </c:pt>
                <c:pt idx="365">
                  <c:v>0</c:v>
                </c:pt>
                <c:pt idx="366">
                  <c:v>0</c:v>
                </c:pt>
                <c:pt idx="367">
                  <c:v>0</c:v>
                </c:pt>
                <c:pt idx="368">
                  <c:v>0</c:v>
                </c:pt>
                <c:pt idx="369">
                  <c:v>1.4165103771551644</c:v>
                </c:pt>
                <c:pt idx="370">
                  <c:v>0.13375682355537408</c:v>
                </c:pt>
                <c:pt idx="371">
                  <c:v>-5.3419374679114971E-2</c:v>
                </c:pt>
                <c:pt idx="372">
                  <c:v>0</c:v>
                </c:pt>
                <c:pt idx="373">
                  <c:v>0</c:v>
                </c:pt>
                <c:pt idx="374">
                  <c:v>0</c:v>
                </c:pt>
                <c:pt idx="375">
                  <c:v>3.9294365272535603E-2</c:v>
                </c:pt>
                <c:pt idx="376">
                  <c:v>0.12425491344498268</c:v>
                </c:pt>
                <c:pt idx="377">
                  <c:v>0</c:v>
                </c:pt>
                <c:pt idx="378">
                  <c:v>7.4112538729047356E-2</c:v>
                </c:pt>
                <c:pt idx="379">
                  <c:v>0.10064634849057583</c:v>
                </c:pt>
                <c:pt idx="380">
                  <c:v>0.34766009647587831</c:v>
                </c:pt>
                <c:pt idx="381">
                  <c:v>-5.2431481647214846E-2</c:v>
                </c:pt>
                <c:pt idx="382">
                  <c:v>7.5791588385032777E-2</c:v>
                </c:pt>
                <c:pt idx="383">
                  <c:v>9.6041873408759873E-2</c:v>
                </c:pt>
                <c:pt idx="384">
                  <c:v>6.2760706961712764E-2</c:v>
                </c:pt>
                <c:pt idx="385">
                  <c:v>6.7270147045147988E-3</c:v>
                </c:pt>
                <c:pt idx="386">
                  <c:v>-1.6420529371800576E-2</c:v>
                </c:pt>
                <c:pt idx="387">
                  <c:v>0.19392319279772874</c:v>
                </c:pt>
                <c:pt idx="388">
                  <c:v>7.3555124558787321E-2</c:v>
                </c:pt>
                <c:pt idx="389">
                  <c:v>4.6153918858007466E-2</c:v>
                </c:pt>
                <c:pt idx="390">
                  <c:v>2.8757681629755324E-2</c:v>
                </c:pt>
                <c:pt idx="391">
                  <c:v>4.4730888913582276E-2</c:v>
                </c:pt>
                <c:pt idx="392">
                  <c:v>7.4445448983012303E-3</c:v>
                </c:pt>
                <c:pt idx="393">
                  <c:v>0.21824887478022126</c:v>
                </c:pt>
                <c:pt idx="394">
                  <c:v>6.9340433242814428E-3</c:v>
                </c:pt>
                <c:pt idx="395">
                  <c:v>0</c:v>
                </c:pt>
                <c:pt idx="396">
                  <c:v>0.1408560548266205</c:v>
                </c:pt>
                <c:pt idx="397">
                  <c:v>9.5752853806920862E-2</c:v>
                </c:pt>
                <c:pt idx="398">
                  <c:v>8.1950201200201772E-2</c:v>
                </c:pt>
                <c:pt idx="399">
                  <c:v>0</c:v>
                </c:pt>
                <c:pt idx="400">
                  <c:v>0</c:v>
                </c:pt>
                <c:pt idx="401">
                  <c:v>1.1298713204442867E-2</c:v>
                </c:pt>
                <c:pt idx="402">
                  <c:v>1.0094409820629336E-2</c:v>
                </c:pt>
                <c:pt idx="403">
                  <c:v>4.0310384749112388E-2</c:v>
                </c:pt>
                <c:pt idx="404">
                  <c:v>0</c:v>
                </c:pt>
                <c:pt idx="405">
                  <c:v>7.6699265476674341E-2</c:v>
                </c:pt>
                <c:pt idx="406">
                  <c:v>0</c:v>
                </c:pt>
                <c:pt idx="407">
                  <c:v>0.31070909129678576</c:v>
                </c:pt>
                <c:pt idx="408">
                  <c:v>2.3246434876269308</c:v>
                </c:pt>
                <c:pt idx="409">
                  <c:v>2.3113229889131302E-2</c:v>
                </c:pt>
                <c:pt idx="410">
                  <c:v>-0.41230057432263978</c:v>
                </c:pt>
                <c:pt idx="411">
                  <c:v>8.2919073671707921E-2</c:v>
                </c:pt>
                <c:pt idx="412">
                  <c:v>8.4383299559083871E-2</c:v>
                </c:pt>
                <c:pt idx="413">
                  <c:v>5.7239601705630722E-2</c:v>
                </c:pt>
                <c:pt idx="414">
                  <c:v>7.4892908822018628E-2</c:v>
                </c:pt>
                <c:pt idx="415">
                  <c:v>-3.670127170376263E-3</c:v>
                </c:pt>
                <c:pt idx="416">
                  <c:v>1.4195870052417013E-2</c:v>
                </c:pt>
                <c:pt idx="417">
                  <c:v>-1.0643959384561539E-2</c:v>
                </c:pt>
                <c:pt idx="418">
                  <c:v>2.5</c:v>
                </c:pt>
                <c:pt idx="419">
                  <c:v>0.20164982421597749</c:v>
                </c:pt>
                <c:pt idx="420">
                  <c:v>7.771936534036554E-2</c:v>
                </c:pt>
                <c:pt idx="421">
                  <c:v>5.5619504009000974E-2</c:v>
                </c:pt>
                <c:pt idx="422">
                  <c:v>9.5852242466523102E-2</c:v>
                </c:pt>
                <c:pt idx="423">
                  <c:v>0.15324525585846435</c:v>
                </c:pt>
                <c:pt idx="424">
                  <c:v>5.4064933510879286E-2</c:v>
                </c:pt>
                <c:pt idx="425">
                  <c:v>7.5025875051977248E-4</c:v>
                </c:pt>
                <c:pt idx="426">
                  <c:v>3.9332907291746586E-2</c:v>
                </c:pt>
                <c:pt idx="427">
                  <c:v>8.6105967460059232E-2</c:v>
                </c:pt>
                <c:pt idx="428">
                  <c:v>0.14958572993436575</c:v>
                </c:pt>
                <c:pt idx="429">
                  <c:v>1.6557070492939429E-2</c:v>
                </c:pt>
                <c:pt idx="430">
                  <c:v>-0.22348882546425403</c:v>
                </c:pt>
                <c:pt idx="431">
                  <c:v>0</c:v>
                </c:pt>
                <c:pt idx="432">
                  <c:v>0</c:v>
                </c:pt>
                <c:pt idx="433">
                  <c:v>0</c:v>
                </c:pt>
                <c:pt idx="434">
                  <c:v>0</c:v>
                </c:pt>
                <c:pt idx="435">
                  <c:v>6.095287637609903E-2</c:v>
                </c:pt>
                <c:pt idx="436">
                  <c:v>9.177372258055877E-2</c:v>
                </c:pt>
                <c:pt idx="437">
                  <c:v>0</c:v>
                </c:pt>
                <c:pt idx="438">
                  <c:v>0.21341260455792804</c:v>
                </c:pt>
                <c:pt idx="439">
                  <c:v>7.580243709555759E-2</c:v>
                </c:pt>
                <c:pt idx="440">
                  <c:v>0</c:v>
                </c:pt>
                <c:pt idx="441">
                  <c:v>0</c:v>
                </c:pt>
                <c:pt idx="442">
                  <c:v>0</c:v>
                </c:pt>
                <c:pt idx="443">
                  <c:v>0</c:v>
                </c:pt>
                <c:pt idx="444">
                  <c:v>0.20753236493805519</c:v>
                </c:pt>
                <c:pt idx="445">
                  <c:v>1.3276517907775535E-2</c:v>
                </c:pt>
                <c:pt idx="446">
                  <c:v>3.9387783412943626E-2</c:v>
                </c:pt>
                <c:pt idx="447">
                  <c:v>4.7283286911292181E-2</c:v>
                </c:pt>
                <c:pt idx="448">
                  <c:v>0.18315655012533241</c:v>
                </c:pt>
                <c:pt idx="449">
                  <c:v>6.7788688553631127E-2</c:v>
                </c:pt>
                <c:pt idx="450">
                  <c:v>7.9333106297114556E-2</c:v>
                </c:pt>
                <c:pt idx="451">
                  <c:v>4.5754528719435944E-2</c:v>
                </c:pt>
                <c:pt idx="452">
                  <c:v>0.12666324399891171</c:v>
                </c:pt>
                <c:pt idx="453">
                  <c:v>0.21941282261319728</c:v>
                </c:pt>
                <c:pt idx="454">
                  <c:v>0.13042522493286074</c:v>
                </c:pt>
                <c:pt idx="455">
                  <c:v>1.5909076788836223E-2</c:v>
                </c:pt>
                <c:pt idx="456">
                  <c:v>8.3631933050226398E-2</c:v>
                </c:pt>
                <c:pt idx="457">
                  <c:v>0.15409202084126528</c:v>
                </c:pt>
                <c:pt idx="458">
                  <c:v>1.4122137404580092E-2</c:v>
                </c:pt>
                <c:pt idx="459">
                  <c:v>1.5508649261741361E-2</c:v>
                </c:pt>
                <c:pt idx="460">
                  <c:v>9.0707828445608082E-2</c:v>
                </c:pt>
                <c:pt idx="461">
                  <c:v>0.31572384780175927</c:v>
                </c:pt>
                <c:pt idx="462">
                  <c:v>2.9291786267555183E-2</c:v>
                </c:pt>
                <c:pt idx="463">
                  <c:v>0.14339444690770245</c:v>
                </c:pt>
                <c:pt idx="464">
                  <c:v>0.13928897084141567</c:v>
                </c:pt>
                <c:pt idx="465">
                  <c:v>1.940800473625259E-2</c:v>
                </c:pt>
                <c:pt idx="466">
                  <c:v>0.16178201796149297</c:v>
                </c:pt>
                <c:pt idx="467">
                  <c:v>6.2407387532326022E-3</c:v>
                </c:pt>
                <c:pt idx="468">
                  <c:v>5.328461728320899E-2</c:v>
                </c:pt>
                <c:pt idx="469">
                  <c:v>3.9237651248284884E-2</c:v>
                </c:pt>
                <c:pt idx="470">
                  <c:v>0.18635941904733425</c:v>
                </c:pt>
                <c:pt idx="471">
                  <c:v>5.1072592068193597E-2</c:v>
                </c:pt>
                <c:pt idx="472">
                  <c:v>6.7473408352668615E-2</c:v>
                </c:pt>
                <c:pt idx="473">
                  <c:v>5.3902794443984561E-2</c:v>
                </c:pt>
                <c:pt idx="474">
                  <c:v>2.4457883770319624E-2</c:v>
                </c:pt>
                <c:pt idx="475">
                  <c:v>2.9505018104067658E-2</c:v>
                </c:pt>
                <c:pt idx="476">
                  <c:v>8.7810872900498216E-2</c:v>
                </c:pt>
                <c:pt idx="477">
                  <c:v>-4.6893533943887601E-4</c:v>
                </c:pt>
                <c:pt idx="478">
                  <c:v>4.2820693948027011E-2</c:v>
                </c:pt>
                <c:pt idx="479">
                  <c:v>0.10403460117058566</c:v>
                </c:pt>
                <c:pt idx="480">
                  <c:v>0.10513005775975426</c:v>
                </c:pt>
                <c:pt idx="481">
                  <c:v>4.1108177640193214E-2</c:v>
                </c:pt>
                <c:pt idx="482">
                  <c:v>5.2766378859388771E-2</c:v>
                </c:pt>
                <c:pt idx="483">
                  <c:v>1.1941495321507713E-2</c:v>
                </c:pt>
                <c:pt idx="484">
                  <c:v>-0.72531392950727336</c:v>
                </c:pt>
                <c:pt idx="485">
                  <c:v>4.2044446314888434E-2</c:v>
                </c:pt>
                <c:pt idx="486">
                  <c:v>4.1789115953196641E-2</c:v>
                </c:pt>
                <c:pt idx="487">
                  <c:v>0</c:v>
                </c:pt>
                <c:pt idx="488">
                  <c:v>2.8717233895310574E-2</c:v>
                </c:pt>
                <c:pt idx="489">
                  <c:v>2.1960342197985517E-3</c:v>
                </c:pt>
                <c:pt idx="490">
                  <c:v>1.4205360667803606E-2</c:v>
                </c:pt>
                <c:pt idx="491">
                  <c:v>1.661177985218797E-2</c:v>
                </c:pt>
                <c:pt idx="492">
                  <c:v>-9.7166228736177477E-4</c:v>
                </c:pt>
                <c:pt idx="493">
                  <c:v>0</c:v>
                </c:pt>
                <c:pt idx="494">
                  <c:v>3.3198177376300743E-2</c:v>
                </c:pt>
                <c:pt idx="495">
                  <c:v>0.34261046246790744</c:v>
                </c:pt>
                <c:pt idx="496">
                  <c:v>1.4666293075366772E-2</c:v>
                </c:pt>
                <c:pt idx="497">
                  <c:v>0.27252702392011174</c:v>
                </c:pt>
                <c:pt idx="498">
                  <c:v>3.2887974790972517E-2</c:v>
                </c:pt>
                <c:pt idx="499">
                  <c:v>3.5002240159610287E-2</c:v>
                </c:pt>
                <c:pt idx="500">
                  <c:v>1.0443504627157903E-2</c:v>
                </c:pt>
                <c:pt idx="501">
                  <c:v>0.10092059702987015</c:v>
                </c:pt>
                <c:pt idx="502">
                  <c:v>4.133512607419159E-2</c:v>
                </c:pt>
                <c:pt idx="503">
                  <c:v>0.11327233608032185</c:v>
                </c:pt>
                <c:pt idx="504">
                  <c:v>1.5131867780930246E-2</c:v>
                </c:pt>
                <c:pt idx="505">
                  <c:v>6.024941028099625E-2</c:v>
                </c:pt>
                <c:pt idx="506">
                  <c:v>9.6280832171607406E-2</c:v>
                </c:pt>
                <c:pt idx="507">
                  <c:v>3.6476896533535738E-2</c:v>
                </c:pt>
                <c:pt idx="508">
                  <c:v>6.2065759448962947E-3</c:v>
                </c:pt>
                <c:pt idx="509">
                  <c:v>0.21770626666896623</c:v>
                </c:pt>
                <c:pt idx="510">
                  <c:v>-7.310757970528077E-2</c:v>
                </c:pt>
                <c:pt idx="511">
                  <c:v>-8.0641380927013742E-2</c:v>
                </c:pt>
                <c:pt idx="512">
                  <c:v>-7.8924194683613197E-2</c:v>
                </c:pt>
                <c:pt idx="513">
                  <c:v>-8.6210609213668698E-3</c:v>
                </c:pt>
                <c:pt idx="514">
                  <c:v>-7.8918918918918876E-2</c:v>
                </c:pt>
                <c:pt idx="515">
                  <c:v>3.013301335149543E-2</c:v>
                </c:pt>
                <c:pt idx="516">
                  <c:v>-9.5201408166987508E-2</c:v>
                </c:pt>
                <c:pt idx="517">
                  <c:v>0</c:v>
                </c:pt>
                <c:pt idx="518">
                  <c:v>0</c:v>
                </c:pt>
                <c:pt idx="519">
                  <c:v>-4.2557114130153076E-2</c:v>
                </c:pt>
                <c:pt idx="520">
                  <c:v>1.9916665150989884E-2</c:v>
                </c:pt>
                <c:pt idx="521">
                  <c:v>8.4911416185951369E-2</c:v>
                </c:pt>
                <c:pt idx="522">
                  <c:v>2.8435932032822294E-2</c:v>
                </c:pt>
                <c:pt idx="523">
                  <c:v>-0.12833941268432719</c:v>
                </c:pt>
                <c:pt idx="524">
                  <c:v>0.19299813380363978</c:v>
                </c:pt>
                <c:pt idx="525">
                  <c:v>1.3451193836774124E-2</c:v>
                </c:pt>
                <c:pt idx="526">
                  <c:v>0.29741945370311873</c:v>
                </c:pt>
                <c:pt idx="527">
                  <c:v>1.8945905157263479E-2</c:v>
                </c:pt>
                <c:pt idx="528">
                  <c:v>0.18544369713993236</c:v>
                </c:pt>
                <c:pt idx="529">
                  <c:v>1.366380543430086E-3</c:v>
                </c:pt>
                <c:pt idx="530">
                  <c:v>0</c:v>
                </c:pt>
                <c:pt idx="531">
                  <c:v>6.4141297189979851E-2</c:v>
                </c:pt>
                <c:pt idx="532">
                  <c:v>2.929336651088189E-2</c:v>
                </c:pt>
                <c:pt idx="533">
                  <c:v>0.59641703282960279</c:v>
                </c:pt>
                <c:pt idx="534">
                  <c:v>0.55280576158624117</c:v>
                </c:pt>
                <c:pt idx="535">
                  <c:v>5.6826453380444814E-2</c:v>
                </c:pt>
                <c:pt idx="536">
                  <c:v>0</c:v>
                </c:pt>
                <c:pt idx="537">
                  <c:v>5.3891524435477943E-3</c:v>
                </c:pt>
                <c:pt idx="538">
                  <c:v>2.0341746149273966E-2</c:v>
                </c:pt>
                <c:pt idx="539">
                  <c:v>1.6360207935071935E-2</c:v>
                </c:pt>
                <c:pt idx="540">
                  <c:v>6.6755452712432273E-2</c:v>
                </c:pt>
                <c:pt idx="541">
                  <c:v>3.511336310574837E-2</c:v>
                </c:pt>
                <c:pt idx="542">
                  <c:v>-2.983210274220249E-3</c:v>
                </c:pt>
                <c:pt idx="543">
                  <c:v>0.32819985238352894</c:v>
                </c:pt>
                <c:pt idx="544">
                  <c:v>0.20270799400544037</c:v>
                </c:pt>
                <c:pt idx="545">
                  <c:v>0.44965468430879152</c:v>
                </c:pt>
                <c:pt idx="546">
                  <c:v>0.10594344926109506</c:v>
                </c:pt>
                <c:pt idx="547">
                  <c:v>7.2929620961097771E-2</c:v>
                </c:pt>
                <c:pt idx="548">
                  <c:v>5.8334973848735228E-3</c:v>
                </c:pt>
                <c:pt idx="549">
                  <c:v>9.9518397832352602E-3</c:v>
                </c:pt>
                <c:pt idx="550">
                  <c:v>2.6240290525029981E-2</c:v>
                </c:pt>
                <c:pt idx="551">
                  <c:v>0.48902579612397401</c:v>
                </c:pt>
                <c:pt idx="552">
                  <c:v>7.0725035096439778E-2</c:v>
                </c:pt>
                <c:pt idx="553">
                  <c:v>0.49315527975272355</c:v>
                </c:pt>
                <c:pt idx="554">
                  <c:v>4.4268265493520684E-2</c:v>
                </c:pt>
                <c:pt idx="555">
                  <c:v>4.3963341368428187E-2</c:v>
                </c:pt>
                <c:pt idx="556">
                  <c:v>0.26706539100195981</c:v>
                </c:pt>
                <c:pt idx="557">
                  <c:v>1.5589556640909E-2</c:v>
                </c:pt>
                <c:pt idx="558">
                  <c:v>0.10638085641933372</c:v>
                </c:pt>
                <c:pt idx="559">
                  <c:v>3.9555521677579385E-2</c:v>
                </c:pt>
                <c:pt idx="560">
                  <c:v>4.2519104266143068E-2</c:v>
                </c:pt>
                <c:pt idx="561">
                  <c:v>2.8469274373080885E-2</c:v>
                </c:pt>
                <c:pt idx="562">
                  <c:v>1.9731768241000439E-2</c:v>
                </c:pt>
                <c:pt idx="563">
                  <c:v>3.3368687711193327E-3</c:v>
                </c:pt>
                <c:pt idx="564">
                  <c:v>3.6551732568760709E-2</c:v>
                </c:pt>
                <c:pt idx="565">
                  <c:v>2.3170552814729534E-2</c:v>
                </c:pt>
                <c:pt idx="566">
                  <c:v>-2.7338309099006537E-2</c:v>
                </c:pt>
                <c:pt idx="567">
                  <c:v>2.0025303631480064E-2</c:v>
                </c:pt>
                <c:pt idx="568">
                  <c:v>2.3159235894323258E-2</c:v>
                </c:pt>
                <c:pt idx="569">
                  <c:v>4.8186514540762226E-2</c:v>
                </c:pt>
                <c:pt idx="570">
                  <c:v>0.12639227261030003</c:v>
                </c:pt>
                <c:pt idx="571">
                  <c:v>0</c:v>
                </c:pt>
                <c:pt idx="572">
                  <c:v>3.0963047950370196E-2</c:v>
                </c:pt>
                <c:pt idx="573">
                  <c:v>2.7612783279252776E-2</c:v>
                </c:pt>
                <c:pt idx="574">
                  <c:v>4.2867015464846732E-2</c:v>
                </c:pt>
                <c:pt idx="575">
                  <c:v>1.6253853081272935E-2</c:v>
                </c:pt>
                <c:pt idx="576">
                  <c:v>4.9919811434126903E-2</c:v>
                </c:pt>
                <c:pt idx="577">
                  <c:v>4.8546105307467571E-2</c:v>
                </c:pt>
                <c:pt idx="578">
                  <c:v>4.6474912322275137E-2</c:v>
                </c:pt>
                <c:pt idx="579">
                  <c:v>-4.3407340970122773E-3</c:v>
                </c:pt>
                <c:pt idx="580">
                  <c:v>4.1037585763218035E-3</c:v>
                </c:pt>
                <c:pt idx="581">
                  <c:v>0.1167108448994007</c:v>
                </c:pt>
                <c:pt idx="582">
                  <c:v>0</c:v>
                </c:pt>
                <c:pt idx="583">
                  <c:v>0.14707554164800724</c:v>
                </c:pt>
                <c:pt idx="584">
                  <c:v>9.5867859792950164E-2</c:v>
                </c:pt>
                <c:pt idx="585">
                  <c:v>2.9919989360262939E-2</c:v>
                </c:pt>
                <c:pt idx="586">
                  <c:v>4.4432872127723164E-2</c:v>
                </c:pt>
                <c:pt idx="587">
                  <c:v>1.6944902046232196E-2</c:v>
                </c:pt>
                <c:pt idx="588">
                  <c:v>1.4071017983565706E-2</c:v>
                </c:pt>
                <c:pt idx="589">
                  <c:v>7.1647174448405612E-2</c:v>
                </c:pt>
                <c:pt idx="590">
                  <c:v>-6.3817169660762762E-3</c:v>
                </c:pt>
                <c:pt idx="591">
                  <c:v>3.2842650512817533E-2</c:v>
                </c:pt>
                <c:pt idx="592">
                  <c:v>-5.1739509493451748E-2</c:v>
                </c:pt>
                <c:pt idx="593">
                  <c:v>1.9113177864637371E-3</c:v>
                </c:pt>
                <c:pt idx="594">
                  <c:v>4.1230843736004934E-2</c:v>
                </c:pt>
                <c:pt idx="595">
                  <c:v>0.30559721698474968</c:v>
                </c:pt>
                <c:pt idx="596">
                  <c:v>0</c:v>
                </c:pt>
                <c:pt idx="597">
                  <c:v>2.9660729782806979E-2</c:v>
                </c:pt>
                <c:pt idx="598">
                  <c:v>3.6298504144674781E-2</c:v>
                </c:pt>
                <c:pt idx="599">
                  <c:v>1.7132002176467213E-2</c:v>
                </c:pt>
                <c:pt idx="600">
                  <c:v>8.6550127489466597E-2</c:v>
                </c:pt>
                <c:pt idx="601">
                  <c:v>1.8166346685591223E-2</c:v>
                </c:pt>
                <c:pt idx="602">
                  <c:v>0.16070024757483817</c:v>
                </c:pt>
                <c:pt idx="603">
                  <c:v>0</c:v>
                </c:pt>
                <c:pt idx="604">
                  <c:v>3.9133698629010831E-2</c:v>
                </c:pt>
                <c:pt idx="605">
                  <c:v>0.2661460270835615</c:v>
                </c:pt>
                <c:pt idx="606">
                  <c:v>0</c:v>
                </c:pt>
                <c:pt idx="607">
                  <c:v>-8.4616355288028869E-2</c:v>
                </c:pt>
                <c:pt idx="608">
                  <c:v>-0.15884493495809346</c:v>
                </c:pt>
                <c:pt idx="609">
                  <c:v>0.37705611060043154</c:v>
                </c:pt>
                <c:pt idx="610">
                  <c:v>0.45791032403558157</c:v>
                </c:pt>
                <c:pt idx="611">
                  <c:v>-3.1244217276811766E-2</c:v>
                </c:pt>
                <c:pt idx="612">
                  <c:v>-2.0277429106841778E-2</c:v>
                </c:pt>
              </c:numCache>
            </c:numRef>
          </c:yVal>
          <c:smooth val="0"/>
          <c:extLst>
            <c:ext xmlns:c16="http://schemas.microsoft.com/office/drawing/2014/chart" uri="{C3380CC4-5D6E-409C-BE32-E72D297353CC}">
              <c16:uniqueId val="{00000000-6374-4180-B1A7-5E57B19600BC}"/>
            </c:ext>
          </c:extLst>
        </c:ser>
        <c:dLbls>
          <c:showLegendKey val="0"/>
          <c:showVal val="0"/>
          <c:showCatName val="0"/>
          <c:showSerName val="0"/>
          <c:showPercent val="0"/>
          <c:showBubbleSize val="0"/>
        </c:dLbls>
        <c:axId val="722089824"/>
        <c:axId val="722091464"/>
      </c:scatterChart>
      <c:valAx>
        <c:axId val="722089824"/>
        <c:scaling>
          <c:orientation val="minMax"/>
          <c:max val="200000000"/>
          <c:min val="100000000"/>
        </c:scaling>
        <c:delete val="0"/>
        <c:axPos val="b"/>
        <c:majorGridlines>
          <c:spPr>
            <a:ln w="9525" cap="flat" cmpd="sng" algn="ctr">
              <a:solidFill>
                <a:schemeClr val="tx1">
                  <a:lumMod val="15000"/>
                  <a:lumOff val="85000"/>
                </a:schemeClr>
              </a:solidFill>
              <a:round/>
            </a:ln>
            <a:effectLst/>
          </c:spPr>
        </c:majorGridlines>
        <c:title>
          <c:tx>
            <c:strRef>
              <c:f>'MilCon Contracts Analysis'!$G$4</c:f>
              <c:strCache>
                <c:ptCount val="1"/>
                <c:pt idx="0">
                  <c:v> Sum of Original Contract Amount (CY23$) </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91464"/>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722091464"/>
        <c:scaling>
          <c:orientation val="minMax"/>
        </c:scaling>
        <c:delete val="0"/>
        <c:axPos val="l"/>
        <c:majorGridlines>
          <c:spPr>
            <a:ln w="9525" cap="flat" cmpd="sng" algn="ctr">
              <a:solidFill>
                <a:schemeClr val="tx1">
                  <a:lumMod val="15000"/>
                  <a:lumOff val="85000"/>
                </a:schemeClr>
              </a:solidFill>
              <a:round/>
            </a:ln>
            <a:effectLst/>
          </c:spPr>
        </c:majorGridlines>
        <c:title>
          <c:tx>
            <c:strRef>
              <c:f>'MilCon Contracts Analysis'!$H$4</c:f>
              <c:strCache>
                <c:ptCount val="1"/>
                <c:pt idx="0">
                  <c:v>Percent over/under budget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89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'MilCon Contracts Analysis'!$H$4</c:f>
              <c:strCache>
                <c:ptCount val="1"/>
                <c:pt idx="0">
                  <c:v>Percent over/under budget</c:v>
                </c:pt>
              </c:strCache>
            </c:strRef>
          </c:tx>
          <c:spPr>
            <a:ln w="19050" cap="rnd">
              <a:noFill/>
              <a:round/>
            </a:ln>
            <a:effectLst/>
          </c:spPr>
          <c:marker>
            <c:symbol val="circle"/>
            <c:size val="5"/>
            <c:spPr>
              <a:solidFill>
                <a:srgbClr val="5B9BD5">
                  <a:alpha val="24000"/>
                </a:srgbClr>
              </a:solidFill>
              <a:ln w="9525">
                <a:solidFill>
                  <a:srgbClr val="5B9BD5">
                    <a:alpha val="54000"/>
                  </a:srgbClr>
                </a:solidFill>
              </a:ln>
              <a:effectLst/>
            </c:spPr>
          </c:marker>
          <c:xVal>
            <c:numRef>
              <c:f>'MilCon Contracts Analysis'!$G$5:$G$617</c:f>
              <c:numCache>
                <c:formatCode>_("$"* #,##0.00_);_("$"* \(#,##0.00\);_("$"* "-"??_);_(@_)</c:formatCode>
                <c:ptCount val="613"/>
                <c:pt idx="0">
                  <c:v>40060624.846217267</c:v>
                </c:pt>
                <c:pt idx="1">
                  <c:v>37825233.69088354</c:v>
                </c:pt>
                <c:pt idx="2">
                  <c:v>2466218.7296164609</c:v>
                </c:pt>
                <c:pt idx="3">
                  <c:v>1690171.4495354251</c:v>
                </c:pt>
                <c:pt idx="4">
                  <c:v>3109046.8622200903</c:v>
                </c:pt>
                <c:pt idx="5">
                  <c:v>39777874.80718451</c:v>
                </c:pt>
                <c:pt idx="6">
                  <c:v>32571729.011594158</c:v>
                </c:pt>
                <c:pt idx="7">
                  <c:v>7114783.1095680175</c:v>
                </c:pt>
                <c:pt idx="8">
                  <c:v>3063971.4378506988</c:v>
                </c:pt>
                <c:pt idx="9">
                  <c:v>6197402.1492986977</c:v>
                </c:pt>
                <c:pt idx="10">
                  <c:v>34370595.808993712</c:v>
                </c:pt>
                <c:pt idx="11">
                  <c:v>18387266.377512831</c:v>
                </c:pt>
                <c:pt idx="12">
                  <c:v>11303502.510742113</c:v>
                </c:pt>
                <c:pt idx="13">
                  <c:v>3001831.0253230645</c:v>
                </c:pt>
                <c:pt idx="14">
                  <c:v>3001831.0253230645</c:v>
                </c:pt>
                <c:pt idx="15">
                  <c:v>3001831.0253230645</c:v>
                </c:pt>
                <c:pt idx="16">
                  <c:v>32882916.394886144</c:v>
                </c:pt>
                <c:pt idx="17">
                  <c:v>8930957.9547919463</c:v>
                </c:pt>
                <c:pt idx="18">
                  <c:v>8220.7290987215365</c:v>
                </c:pt>
                <c:pt idx="19">
                  <c:v>64116018.77731441</c:v>
                </c:pt>
                <c:pt idx="20">
                  <c:v>315790.26767395635</c:v>
                </c:pt>
                <c:pt idx="21">
                  <c:v>13886.06356829769</c:v>
                </c:pt>
                <c:pt idx="22">
                  <c:v>2311542.0588873271</c:v>
                </c:pt>
                <c:pt idx="23">
                  <c:v>16063823.320906172</c:v>
                </c:pt>
                <c:pt idx="24">
                  <c:v>1246253.1912360005</c:v>
                </c:pt>
                <c:pt idx="25">
                  <c:v>22818071.173324559</c:v>
                </c:pt>
                <c:pt idx="26">
                  <c:v>19963317.781299643</c:v>
                </c:pt>
                <c:pt idx="27">
                  <c:v>36757179.642550178</c:v>
                </c:pt>
                <c:pt idx="28">
                  <c:v>6553673.643908021</c:v>
                </c:pt>
                <c:pt idx="29">
                  <c:v>3356415.8073549354</c:v>
                </c:pt>
                <c:pt idx="30">
                  <c:v>3501003.0049180342</c:v>
                </c:pt>
                <c:pt idx="31">
                  <c:v>10948581.903822815</c:v>
                </c:pt>
                <c:pt idx="32">
                  <c:v>6207447.5795833617</c:v>
                </c:pt>
                <c:pt idx="33">
                  <c:v>21945664.087637883</c:v>
                </c:pt>
                <c:pt idx="34">
                  <c:v>28829088.021530278</c:v>
                </c:pt>
                <c:pt idx="35">
                  <c:v>29750243.036652677</c:v>
                </c:pt>
                <c:pt idx="36">
                  <c:v>132109590.54049495</c:v>
                </c:pt>
                <c:pt idx="37">
                  <c:v>18883103.852174472</c:v>
                </c:pt>
                <c:pt idx="38">
                  <c:v>32356577.142472345</c:v>
                </c:pt>
                <c:pt idx="39">
                  <c:v>11700070.581799705</c:v>
                </c:pt>
                <c:pt idx="40">
                  <c:v>1351372.665746782</c:v>
                </c:pt>
                <c:pt idx="41">
                  <c:v>23503348.62255859</c:v>
                </c:pt>
                <c:pt idx="42">
                  <c:v>28315396.396530423</c:v>
                </c:pt>
                <c:pt idx="43">
                  <c:v>11746193.433918308</c:v>
                </c:pt>
                <c:pt idx="44">
                  <c:v>2824229.1113101002</c:v>
                </c:pt>
                <c:pt idx="45">
                  <c:v>55217486.282138959</c:v>
                </c:pt>
                <c:pt idx="46">
                  <c:v>39186942.103755347</c:v>
                </c:pt>
                <c:pt idx="47">
                  <c:v>24208149.562165465</c:v>
                </c:pt>
                <c:pt idx="48">
                  <c:v>43015696.314021446</c:v>
                </c:pt>
                <c:pt idx="49">
                  <c:v>1566441.6930274579</c:v>
                </c:pt>
                <c:pt idx="50">
                  <c:v>48213548.572864473</c:v>
                </c:pt>
                <c:pt idx="51">
                  <c:v>14532193.864264995</c:v>
                </c:pt>
                <c:pt idx="52">
                  <c:v>3041855.4389940389</c:v>
                </c:pt>
                <c:pt idx="53">
                  <c:v>9299699.7929287385</c:v>
                </c:pt>
                <c:pt idx="54">
                  <c:v>9149671.4868770707</c:v>
                </c:pt>
                <c:pt idx="55">
                  <c:v>8767.0723631639703</c:v>
                </c:pt>
                <c:pt idx="56">
                  <c:v>11598.321910916675</c:v>
                </c:pt>
                <c:pt idx="57">
                  <c:v>36404775.337467387</c:v>
                </c:pt>
                <c:pt idx="58">
                  <c:v>137284.22508691176</c:v>
                </c:pt>
                <c:pt idx="59">
                  <c:v>10113.55197370217</c:v>
                </c:pt>
                <c:pt idx="60">
                  <c:v>7160255.0449864585</c:v>
                </c:pt>
                <c:pt idx="61">
                  <c:v>38526726.649591282</c:v>
                </c:pt>
                <c:pt idx="62">
                  <c:v>2232994.1226225211</c:v>
                </c:pt>
                <c:pt idx="63">
                  <c:v>38168339.444230504</c:v>
                </c:pt>
                <c:pt idx="64">
                  <c:v>51495214.960303903</c:v>
                </c:pt>
                <c:pt idx="65">
                  <c:v>9664651.8171094563</c:v>
                </c:pt>
                <c:pt idx="66">
                  <c:v>31395828.087859783</c:v>
                </c:pt>
                <c:pt idx="67">
                  <c:v>2082489.2548703104</c:v>
                </c:pt>
                <c:pt idx="68">
                  <c:v>6073385.0420302264</c:v>
                </c:pt>
                <c:pt idx="69">
                  <c:v>2593129.9096972379</c:v>
                </c:pt>
                <c:pt idx="70">
                  <c:v>50357714.428198099</c:v>
                </c:pt>
                <c:pt idx="71">
                  <c:v>20347995.580421116</c:v>
                </c:pt>
                <c:pt idx="72">
                  <c:v>59987185.364629224</c:v>
                </c:pt>
                <c:pt idx="73">
                  <c:v>84189334.490557268</c:v>
                </c:pt>
                <c:pt idx="74">
                  <c:v>2805371.4987405292</c:v>
                </c:pt>
                <c:pt idx="75">
                  <c:v>7260.3434667779238</c:v>
                </c:pt>
                <c:pt idx="76">
                  <c:v>2167189.7086504651</c:v>
                </c:pt>
                <c:pt idx="77">
                  <c:v>1024433.4124614291</c:v>
                </c:pt>
                <c:pt idx="78">
                  <c:v>3553410.152922384</c:v>
                </c:pt>
                <c:pt idx="79">
                  <c:v>39058756.589580685</c:v>
                </c:pt>
                <c:pt idx="80">
                  <c:v>149694.41303260747</c:v>
                </c:pt>
                <c:pt idx="81">
                  <c:v>36774532.755025662</c:v>
                </c:pt>
                <c:pt idx="82">
                  <c:v>76758956.869097129</c:v>
                </c:pt>
                <c:pt idx="83">
                  <c:v>50683711.743912227</c:v>
                </c:pt>
                <c:pt idx="84">
                  <c:v>119779906.68779787</c:v>
                </c:pt>
                <c:pt idx="85">
                  <c:v>52072.738381116338</c:v>
                </c:pt>
                <c:pt idx="86">
                  <c:v>6589.9962697005985</c:v>
                </c:pt>
                <c:pt idx="87">
                  <c:v>7808.8093552957353</c:v>
                </c:pt>
                <c:pt idx="88">
                  <c:v>74216260.604321077</c:v>
                </c:pt>
                <c:pt idx="89">
                  <c:v>31956018.263181441</c:v>
                </c:pt>
                <c:pt idx="90">
                  <c:v>21184.922156046639</c:v>
                </c:pt>
                <c:pt idx="91">
                  <c:v>2703453.5079623149</c:v>
                </c:pt>
                <c:pt idx="92">
                  <c:v>37957161.431072012</c:v>
                </c:pt>
                <c:pt idx="93">
                  <c:v>22394293.656054806</c:v>
                </c:pt>
                <c:pt idx="94">
                  <c:v>3336588.4229436037</c:v>
                </c:pt>
                <c:pt idx="95">
                  <c:v>36902852.92416098</c:v>
                </c:pt>
                <c:pt idx="96">
                  <c:v>23940818.317751795</c:v>
                </c:pt>
                <c:pt idx="97">
                  <c:v>31931367.001709126</c:v>
                </c:pt>
                <c:pt idx="98">
                  <c:v>33592401.803945698</c:v>
                </c:pt>
                <c:pt idx="99">
                  <c:v>11665.115364405428</c:v>
                </c:pt>
                <c:pt idx="100">
                  <c:v>2946165.4241454843</c:v>
                </c:pt>
                <c:pt idx="101">
                  <c:v>22533328.067604266</c:v>
                </c:pt>
                <c:pt idx="102">
                  <c:v>90638904.218164533</c:v>
                </c:pt>
                <c:pt idx="103">
                  <c:v>21922446.677503854</c:v>
                </c:pt>
                <c:pt idx="104">
                  <c:v>35227831.754197769</c:v>
                </c:pt>
                <c:pt idx="105">
                  <c:v>34894757.425195925</c:v>
                </c:pt>
                <c:pt idx="106">
                  <c:v>18566591.835677743</c:v>
                </c:pt>
                <c:pt idx="107">
                  <c:v>10549037.396013075</c:v>
                </c:pt>
                <c:pt idx="108">
                  <c:v>7310283.3510381263</c:v>
                </c:pt>
                <c:pt idx="109">
                  <c:v>44446978.222956166</c:v>
                </c:pt>
                <c:pt idx="110">
                  <c:v>47249668.086039372</c:v>
                </c:pt>
                <c:pt idx="111">
                  <c:v>16543.790928969214</c:v>
                </c:pt>
                <c:pt idx="112">
                  <c:v>10149423.365260648</c:v>
                </c:pt>
                <c:pt idx="113">
                  <c:v>22121873.781282045</c:v>
                </c:pt>
                <c:pt idx="114">
                  <c:v>55873938.094026849</c:v>
                </c:pt>
                <c:pt idx="115">
                  <c:v>14536530.298864571</c:v>
                </c:pt>
                <c:pt idx="116">
                  <c:v>10420801.723766888</c:v>
                </c:pt>
                <c:pt idx="117">
                  <c:v>16160925.8169492</c:v>
                </c:pt>
                <c:pt idx="118">
                  <c:v>11627193.719004273</c:v>
                </c:pt>
                <c:pt idx="119">
                  <c:v>21543379.627801061</c:v>
                </c:pt>
                <c:pt idx="120">
                  <c:v>34254.238537750512</c:v>
                </c:pt>
                <c:pt idx="121">
                  <c:v>23110.198096623732</c:v>
                </c:pt>
                <c:pt idx="122">
                  <c:v>21390407.155269895</c:v>
                </c:pt>
                <c:pt idx="123">
                  <c:v>17557304.233720683</c:v>
                </c:pt>
                <c:pt idx="124">
                  <c:v>39047.897050587802</c:v>
                </c:pt>
                <c:pt idx="125">
                  <c:v>15707880.669865984</c:v>
                </c:pt>
                <c:pt idx="126">
                  <c:v>46970340.926234812</c:v>
                </c:pt>
                <c:pt idx="127">
                  <c:v>55848.42917243838</c:v>
                </c:pt>
                <c:pt idx="128">
                  <c:v>8131092.9637337271</c:v>
                </c:pt>
                <c:pt idx="129">
                  <c:v>12097849.329871548</c:v>
                </c:pt>
                <c:pt idx="130">
                  <c:v>13952.564583183859</c:v>
                </c:pt>
                <c:pt idx="131">
                  <c:v>34272.923366224401</c:v>
                </c:pt>
                <c:pt idx="132">
                  <c:v>28674159.319206543</c:v>
                </c:pt>
                <c:pt idx="133">
                  <c:v>103378.35708464988</c:v>
                </c:pt>
                <c:pt idx="134">
                  <c:v>58156619.391857266</c:v>
                </c:pt>
                <c:pt idx="135">
                  <c:v>14233156.474969659</c:v>
                </c:pt>
                <c:pt idx="136">
                  <c:v>10029399.839897955</c:v>
                </c:pt>
                <c:pt idx="137">
                  <c:v>2716721.3415609528</c:v>
                </c:pt>
                <c:pt idx="138">
                  <c:v>34185605.649071857</c:v>
                </c:pt>
                <c:pt idx="139">
                  <c:v>66252348.15953958</c:v>
                </c:pt>
                <c:pt idx="140">
                  <c:v>66161356.581322759</c:v>
                </c:pt>
                <c:pt idx="141">
                  <c:v>3163953.6637174059</c:v>
                </c:pt>
                <c:pt idx="142">
                  <c:v>39882.157343841187</c:v>
                </c:pt>
                <c:pt idx="143">
                  <c:v>42852597.022010125</c:v>
                </c:pt>
                <c:pt idx="144">
                  <c:v>15600.888647098795</c:v>
                </c:pt>
                <c:pt idx="145">
                  <c:v>49567.532320541868</c:v>
                </c:pt>
                <c:pt idx="146">
                  <c:v>34592226.911248855</c:v>
                </c:pt>
                <c:pt idx="147">
                  <c:v>71171.524927352541</c:v>
                </c:pt>
                <c:pt idx="148">
                  <c:v>15089148.260703379</c:v>
                </c:pt>
                <c:pt idx="149">
                  <c:v>22347024.463737156</c:v>
                </c:pt>
                <c:pt idx="150">
                  <c:v>93449.341235199507</c:v>
                </c:pt>
                <c:pt idx="151">
                  <c:v>28230232.744629413</c:v>
                </c:pt>
                <c:pt idx="152">
                  <c:v>16469737.169572206</c:v>
                </c:pt>
                <c:pt idx="153">
                  <c:v>161532660.47691816</c:v>
                </c:pt>
                <c:pt idx="154">
                  <c:v>99921.659000084008</c:v>
                </c:pt>
                <c:pt idx="155">
                  <c:v>3385912.7975359326</c:v>
                </c:pt>
                <c:pt idx="156">
                  <c:v>24788136.478759013</c:v>
                </c:pt>
                <c:pt idx="157">
                  <c:v>76201198.543126777</c:v>
                </c:pt>
                <c:pt idx="158">
                  <c:v>43126972.443030521</c:v>
                </c:pt>
                <c:pt idx="159">
                  <c:v>1927760.9736502003</c:v>
                </c:pt>
                <c:pt idx="160">
                  <c:v>23635623.749961756</c:v>
                </c:pt>
                <c:pt idx="161">
                  <c:v>49040759.438423328</c:v>
                </c:pt>
                <c:pt idx="162">
                  <c:v>4961210.0110784471</c:v>
                </c:pt>
                <c:pt idx="163">
                  <c:v>11671380.1379099</c:v>
                </c:pt>
                <c:pt idx="164">
                  <c:v>13918721.955272902</c:v>
                </c:pt>
                <c:pt idx="165">
                  <c:v>3417768.1227934789</c:v>
                </c:pt>
                <c:pt idx="166">
                  <c:v>3154707.6342731449</c:v>
                </c:pt>
                <c:pt idx="167">
                  <c:v>9365654.3996556606</c:v>
                </c:pt>
                <c:pt idx="168">
                  <c:v>75218643.662164718</c:v>
                </c:pt>
                <c:pt idx="169">
                  <c:v>108468749.30852661</c:v>
                </c:pt>
                <c:pt idx="170">
                  <c:v>100948741.36811426</c:v>
                </c:pt>
                <c:pt idx="171">
                  <c:v>20411093.781994052</c:v>
                </c:pt>
                <c:pt idx="172">
                  <c:v>39128942.19945474</c:v>
                </c:pt>
                <c:pt idx="173">
                  <c:v>10894363.71275958</c:v>
                </c:pt>
                <c:pt idx="174">
                  <c:v>114112847.96372224</c:v>
                </c:pt>
                <c:pt idx="175">
                  <c:v>57335969.249097429</c:v>
                </c:pt>
                <c:pt idx="176">
                  <c:v>48077070.743269145</c:v>
                </c:pt>
                <c:pt idx="177">
                  <c:v>29089960.00445611</c:v>
                </c:pt>
                <c:pt idx="178">
                  <c:v>87634823.949454069</c:v>
                </c:pt>
                <c:pt idx="179">
                  <c:v>22863409.138314329</c:v>
                </c:pt>
                <c:pt idx="180">
                  <c:v>55603626.349504963</c:v>
                </c:pt>
                <c:pt idx="181">
                  <c:v>77936682.601946861</c:v>
                </c:pt>
                <c:pt idx="182">
                  <c:v>29003553.630694717</c:v>
                </c:pt>
                <c:pt idx="183">
                  <c:v>132945183.14949308</c:v>
                </c:pt>
                <c:pt idx="184">
                  <c:v>26658701.664696064</c:v>
                </c:pt>
                <c:pt idx="185">
                  <c:v>50866226.17911157</c:v>
                </c:pt>
                <c:pt idx="186">
                  <c:v>101662670.45080051</c:v>
                </c:pt>
                <c:pt idx="187">
                  <c:v>9240880.0577391367</c:v>
                </c:pt>
                <c:pt idx="188">
                  <c:v>25356334.530852236</c:v>
                </c:pt>
                <c:pt idx="189">
                  <c:v>79047383.507395595</c:v>
                </c:pt>
                <c:pt idx="190">
                  <c:v>30444059.61648196</c:v>
                </c:pt>
                <c:pt idx="191">
                  <c:v>18498695.654398136</c:v>
                </c:pt>
                <c:pt idx="192">
                  <c:v>61021444.508672625</c:v>
                </c:pt>
                <c:pt idx="193">
                  <c:v>25830558.419320408</c:v>
                </c:pt>
                <c:pt idx="194">
                  <c:v>19212871.49484957</c:v>
                </c:pt>
                <c:pt idx="195">
                  <c:v>63746.571050192506</c:v>
                </c:pt>
                <c:pt idx="196">
                  <c:v>9442703.0634344202</c:v>
                </c:pt>
                <c:pt idx="197">
                  <c:v>10495688.756797213</c:v>
                </c:pt>
                <c:pt idx="198">
                  <c:v>45497795.880321182</c:v>
                </c:pt>
                <c:pt idx="199">
                  <c:v>16300078.335722225</c:v>
                </c:pt>
                <c:pt idx="200">
                  <c:v>45763699.546197727</c:v>
                </c:pt>
                <c:pt idx="201">
                  <c:v>11644.410452529626</c:v>
                </c:pt>
                <c:pt idx="202">
                  <c:v>43559998.146959513</c:v>
                </c:pt>
                <c:pt idx="203">
                  <c:v>4647.8610697120348</c:v>
                </c:pt>
                <c:pt idx="204">
                  <c:v>2568977.8433504798</c:v>
                </c:pt>
                <c:pt idx="205">
                  <c:v>40194266.798522212</c:v>
                </c:pt>
                <c:pt idx="206">
                  <c:v>69284488.425718591</c:v>
                </c:pt>
                <c:pt idx="207">
                  <c:v>9347996.5763837267</c:v>
                </c:pt>
                <c:pt idx="208">
                  <c:v>4426603.0427692318</c:v>
                </c:pt>
                <c:pt idx="209">
                  <c:v>16066714.167296613</c:v>
                </c:pt>
                <c:pt idx="210">
                  <c:v>6249804.7808854356</c:v>
                </c:pt>
                <c:pt idx="211">
                  <c:v>12971873.235288648</c:v>
                </c:pt>
                <c:pt idx="212">
                  <c:v>14961981.326616155</c:v>
                </c:pt>
                <c:pt idx="213">
                  <c:v>12459075.436228683</c:v>
                </c:pt>
                <c:pt idx="214">
                  <c:v>21561758.300888989</c:v>
                </c:pt>
                <c:pt idx="215">
                  <c:v>3965703.6209467519</c:v>
                </c:pt>
                <c:pt idx="216">
                  <c:v>11918100.715435889</c:v>
                </c:pt>
                <c:pt idx="217">
                  <c:v>4634827.1030988116</c:v>
                </c:pt>
                <c:pt idx="218">
                  <c:v>20895038.186675463</c:v>
                </c:pt>
                <c:pt idx="219">
                  <c:v>2988124.0475424458</c:v>
                </c:pt>
                <c:pt idx="220">
                  <c:v>18944.670208003779</c:v>
                </c:pt>
                <c:pt idx="221">
                  <c:v>2387094.2120412663</c:v>
                </c:pt>
                <c:pt idx="222">
                  <c:v>7604120.2813280579</c:v>
                </c:pt>
                <c:pt idx="223">
                  <c:v>28254645.912305921</c:v>
                </c:pt>
                <c:pt idx="224">
                  <c:v>2239625.6355127124</c:v>
                </c:pt>
                <c:pt idx="225">
                  <c:v>1764076.0325481875</c:v>
                </c:pt>
                <c:pt idx="226">
                  <c:v>5060143.5331423935</c:v>
                </c:pt>
                <c:pt idx="227">
                  <c:v>3980631.9798434204</c:v>
                </c:pt>
                <c:pt idx="228">
                  <c:v>3001831.0253230645</c:v>
                </c:pt>
                <c:pt idx="229">
                  <c:v>15760514.03786814</c:v>
                </c:pt>
                <c:pt idx="230">
                  <c:v>40977336.498457164</c:v>
                </c:pt>
                <c:pt idx="231">
                  <c:v>12007324.101292258</c:v>
                </c:pt>
                <c:pt idx="232">
                  <c:v>33622429.947452031</c:v>
                </c:pt>
                <c:pt idx="233">
                  <c:v>12064947.543511195</c:v>
                </c:pt>
                <c:pt idx="234">
                  <c:v>22121873.781282045</c:v>
                </c:pt>
                <c:pt idx="235">
                  <c:v>4600970.0151776541</c:v>
                </c:pt>
                <c:pt idx="236">
                  <c:v>3430897.7429276165</c:v>
                </c:pt>
                <c:pt idx="237">
                  <c:v>12189047.947292924</c:v>
                </c:pt>
                <c:pt idx="238">
                  <c:v>15319839.012444746</c:v>
                </c:pt>
                <c:pt idx="239">
                  <c:v>121429724.90990661</c:v>
                </c:pt>
                <c:pt idx="240">
                  <c:v>19304301.551074814</c:v>
                </c:pt>
                <c:pt idx="241">
                  <c:v>7476714.9284979478</c:v>
                </c:pt>
                <c:pt idx="242">
                  <c:v>4395299.279927752</c:v>
                </c:pt>
                <c:pt idx="243">
                  <c:v>6566307.3676038273</c:v>
                </c:pt>
                <c:pt idx="244">
                  <c:v>5527412.7277528932</c:v>
                </c:pt>
                <c:pt idx="245">
                  <c:v>752692.11922394834</c:v>
                </c:pt>
                <c:pt idx="246">
                  <c:v>20255413.69216907</c:v>
                </c:pt>
                <c:pt idx="247">
                  <c:v>25636683.605258767</c:v>
                </c:pt>
                <c:pt idx="248">
                  <c:v>20016903.529028397</c:v>
                </c:pt>
                <c:pt idx="249">
                  <c:v>5465136.8617898738</c:v>
                </c:pt>
                <c:pt idx="250">
                  <c:v>86288814.357328072</c:v>
                </c:pt>
                <c:pt idx="251">
                  <c:v>39853737.931669474</c:v>
                </c:pt>
                <c:pt idx="252">
                  <c:v>60535083.718515672</c:v>
                </c:pt>
                <c:pt idx="253">
                  <c:v>14011096.979664776</c:v>
                </c:pt>
                <c:pt idx="254">
                  <c:v>20341084.356358115</c:v>
                </c:pt>
                <c:pt idx="255">
                  <c:v>609024.4863519863</c:v>
                </c:pt>
                <c:pt idx="256">
                  <c:v>27656869.846643168</c:v>
                </c:pt>
                <c:pt idx="257">
                  <c:v>1147790.5464909247</c:v>
                </c:pt>
                <c:pt idx="258">
                  <c:v>71359.429390472258</c:v>
                </c:pt>
                <c:pt idx="259">
                  <c:v>22695223.090996571</c:v>
                </c:pt>
                <c:pt idx="260">
                  <c:v>22695223.090996571</c:v>
                </c:pt>
                <c:pt idx="261">
                  <c:v>6570201.0640690364</c:v>
                </c:pt>
                <c:pt idx="262">
                  <c:v>52805076.933409274</c:v>
                </c:pt>
                <c:pt idx="263">
                  <c:v>5052665.6223017238</c:v>
                </c:pt>
                <c:pt idx="264">
                  <c:v>8559834.1740437988</c:v>
                </c:pt>
                <c:pt idx="265">
                  <c:v>91987816.233421192</c:v>
                </c:pt>
                <c:pt idx="266">
                  <c:v>16909897.103843383</c:v>
                </c:pt>
                <c:pt idx="267">
                  <c:v>21455608.676326148</c:v>
                </c:pt>
                <c:pt idx="268">
                  <c:v>29966030.102939807</c:v>
                </c:pt>
                <c:pt idx="269">
                  <c:v>5369148.278735443</c:v>
                </c:pt>
                <c:pt idx="270">
                  <c:v>13160244.605708458</c:v>
                </c:pt>
                <c:pt idx="271">
                  <c:v>53473767.117651902</c:v>
                </c:pt>
                <c:pt idx="272">
                  <c:v>12671877.902763164</c:v>
                </c:pt>
                <c:pt idx="273">
                  <c:v>55578.411854224403</c:v>
                </c:pt>
                <c:pt idx="274">
                  <c:v>4584355.6570073636</c:v>
                </c:pt>
                <c:pt idx="275">
                  <c:v>19441813.920660906</c:v>
                </c:pt>
                <c:pt idx="276">
                  <c:v>4821436.4199347198</c:v>
                </c:pt>
                <c:pt idx="277">
                  <c:v>361910869.21237928</c:v>
                </c:pt>
                <c:pt idx="278">
                  <c:v>1808450.4866739267</c:v>
                </c:pt>
                <c:pt idx="279">
                  <c:v>6822476.261024164</c:v>
                </c:pt>
                <c:pt idx="280">
                  <c:v>3777457.6281347028</c:v>
                </c:pt>
                <c:pt idx="281">
                  <c:v>37992883.532209024</c:v>
                </c:pt>
                <c:pt idx="282">
                  <c:v>4078615.0956168468</c:v>
                </c:pt>
                <c:pt idx="283">
                  <c:v>2951241.7464410313</c:v>
                </c:pt>
                <c:pt idx="284">
                  <c:v>23451684.936377864</c:v>
                </c:pt>
                <c:pt idx="285">
                  <c:v>2470329.0941658216</c:v>
                </c:pt>
                <c:pt idx="286">
                  <c:v>211605072.63707346</c:v>
                </c:pt>
                <c:pt idx="287">
                  <c:v>55876082.705363519</c:v>
                </c:pt>
                <c:pt idx="288">
                  <c:v>4001440.7567556449</c:v>
                </c:pt>
                <c:pt idx="289">
                  <c:v>8670008.7273852453</c:v>
                </c:pt>
                <c:pt idx="290">
                  <c:v>18210387.466671091</c:v>
                </c:pt>
                <c:pt idx="291">
                  <c:v>11628255.390348196</c:v>
                </c:pt>
                <c:pt idx="292">
                  <c:v>6592867.2912603831</c:v>
                </c:pt>
                <c:pt idx="293">
                  <c:v>17082675.067143351</c:v>
                </c:pt>
                <c:pt idx="294">
                  <c:v>3256570.4335089982</c:v>
                </c:pt>
                <c:pt idx="295">
                  <c:v>12141733.211645419</c:v>
                </c:pt>
                <c:pt idx="296">
                  <c:v>4966148.5799169885</c:v>
                </c:pt>
                <c:pt idx="297">
                  <c:v>11891625.57385703</c:v>
                </c:pt>
                <c:pt idx="298">
                  <c:v>23948504.106241468</c:v>
                </c:pt>
                <c:pt idx="299">
                  <c:v>31512793.661839351</c:v>
                </c:pt>
                <c:pt idx="300">
                  <c:v>30316206.340242915</c:v>
                </c:pt>
                <c:pt idx="301">
                  <c:v>17743368.432157811</c:v>
                </c:pt>
                <c:pt idx="302">
                  <c:v>42599481.608007357</c:v>
                </c:pt>
                <c:pt idx="303">
                  <c:v>94333561.682605088</c:v>
                </c:pt>
                <c:pt idx="304">
                  <c:v>85085050.384004936</c:v>
                </c:pt>
                <c:pt idx="305">
                  <c:v>37547260.249887139</c:v>
                </c:pt>
                <c:pt idx="306">
                  <c:v>74833084.337991089</c:v>
                </c:pt>
                <c:pt idx="307">
                  <c:v>30379736.970976073</c:v>
                </c:pt>
                <c:pt idx="308">
                  <c:v>17660007.64810564</c:v>
                </c:pt>
                <c:pt idx="309">
                  <c:v>8389012.5613280535</c:v>
                </c:pt>
                <c:pt idx="310">
                  <c:v>12937485.011612389</c:v>
                </c:pt>
                <c:pt idx="311">
                  <c:v>7899292.4254147001</c:v>
                </c:pt>
                <c:pt idx="312">
                  <c:v>42098821.697966293</c:v>
                </c:pt>
                <c:pt idx="313">
                  <c:v>8413910.1256581582</c:v>
                </c:pt>
                <c:pt idx="314">
                  <c:v>61096831.677281313</c:v>
                </c:pt>
                <c:pt idx="315">
                  <c:v>27104221.668363769</c:v>
                </c:pt>
                <c:pt idx="316">
                  <c:v>32158503.691524528</c:v>
                </c:pt>
                <c:pt idx="317">
                  <c:v>13709093.363255503</c:v>
                </c:pt>
                <c:pt idx="318">
                  <c:v>13120393.593811268</c:v>
                </c:pt>
                <c:pt idx="319">
                  <c:v>12710412.474973239</c:v>
                </c:pt>
                <c:pt idx="320">
                  <c:v>5295229.9286698857</c:v>
                </c:pt>
                <c:pt idx="321">
                  <c:v>3353172.3327992684</c:v>
                </c:pt>
                <c:pt idx="322">
                  <c:v>2712421.0307709873</c:v>
                </c:pt>
                <c:pt idx="323">
                  <c:v>28672972.929650031</c:v>
                </c:pt>
                <c:pt idx="324">
                  <c:v>78788911.077174544</c:v>
                </c:pt>
                <c:pt idx="325">
                  <c:v>43579264.97779128</c:v>
                </c:pt>
                <c:pt idx="326">
                  <c:v>5043364.4921178054</c:v>
                </c:pt>
                <c:pt idx="327">
                  <c:v>35216936.576542087</c:v>
                </c:pt>
                <c:pt idx="328">
                  <c:v>4236037.9396885913</c:v>
                </c:pt>
                <c:pt idx="329">
                  <c:v>1777179.5593949396</c:v>
                </c:pt>
                <c:pt idx="330">
                  <c:v>41975207.026503682</c:v>
                </c:pt>
                <c:pt idx="331">
                  <c:v>17374730.486417376</c:v>
                </c:pt>
                <c:pt idx="332">
                  <c:v>28849193.95000793</c:v>
                </c:pt>
                <c:pt idx="333">
                  <c:v>9965702.643297825</c:v>
                </c:pt>
                <c:pt idx="334">
                  <c:v>5556625.0857004793</c:v>
                </c:pt>
                <c:pt idx="335">
                  <c:v>66586012.271831892</c:v>
                </c:pt>
                <c:pt idx="336">
                  <c:v>25683125.80848166</c:v>
                </c:pt>
                <c:pt idx="337">
                  <c:v>19903427.827955745</c:v>
                </c:pt>
                <c:pt idx="338">
                  <c:v>6740997.8609516593</c:v>
                </c:pt>
                <c:pt idx="339">
                  <c:v>9384911.7604015358</c:v>
                </c:pt>
                <c:pt idx="340">
                  <c:v>71054844.373662263</c:v>
                </c:pt>
                <c:pt idx="341">
                  <c:v>7706461.8657194013</c:v>
                </c:pt>
                <c:pt idx="342">
                  <c:v>3386065.3965644166</c:v>
                </c:pt>
                <c:pt idx="343">
                  <c:v>8004882.7341948384</c:v>
                </c:pt>
                <c:pt idx="344">
                  <c:v>22547604.549488671</c:v>
                </c:pt>
                <c:pt idx="345">
                  <c:v>24910517.820805177</c:v>
                </c:pt>
                <c:pt idx="346">
                  <c:v>35992968.763544641</c:v>
                </c:pt>
                <c:pt idx="347">
                  <c:v>24661024.302838512</c:v>
                </c:pt>
                <c:pt idx="348">
                  <c:v>105292034.61461741</c:v>
                </c:pt>
                <c:pt idx="349">
                  <c:v>13408369.043113654</c:v>
                </c:pt>
                <c:pt idx="350">
                  <c:v>11211714.387558807</c:v>
                </c:pt>
                <c:pt idx="351">
                  <c:v>72553768.570607066</c:v>
                </c:pt>
                <c:pt idx="352">
                  <c:v>4625821.610022842</c:v>
                </c:pt>
                <c:pt idx="353">
                  <c:v>25560115.956204079</c:v>
                </c:pt>
                <c:pt idx="354">
                  <c:v>61107762.164209202</c:v>
                </c:pt>
                <c:pt idx="355">
                  <c:v>12588990.251002846</c:v>
                </c:pt>
                <c:pt idx="356">
                  <c:v>6356678.7755864281</c:v>
                </c:pt>
                <c:pt idx="357">
                  <c:v>2033602.8607962399</c:v>
                </c:pt>
                <c:pt idx="358">
                  <c:v>8929766.9834862687</c:v>
                </c:pt>
                <c:pt idx="359">
                  <c:v>230363.32598664958</c:v>
                </c:pt>
                <c:pt idx="360">
                  <c:v>2666599.0013977983</c:v>
                </c:pt>
                <c:pt idx="361">
                  <c:v>10877052.188745933</c:v>
                </c:pt>
                <c:pt idx="362">
                  <c:v>2715656.467575599</c:v>
                </c:pt>
                <c:pt idx="363">
                  <c:v>3461677.4788382808</c:v>
                </c:pt>
                <c:pt idx="364">
                  <c:v>773386.05438688921</c:v>
                </c:pt>
                <c:pt idx="365">
                  <c:v>1887934.1161815936</c:v>
                </c:pt>
                <c:pt idx="366">
                  <c:v>3161520.1062415955</c:v>
                </c:pt>
                <c:pt idx="367">
                  <c:v>888190.88018888095</c:v>
                </c:pt>
                <c:pt idx="368">
                  <c:v>548514.48124979052</c:v>
                </c:pt>
                <c:pt idx="369">
                  <c:v>28071543.251427993</c:v>
                </c:pt>
                <c:pt idx="370">
                  <c:v>154340782.65803951</c:v>
                </c:pt>
                <c:pt idx="371">
                  <c:v>5473496.7820827207</c:v>
                </c:pt>
                <c:pt idx="372">
                  <c:v>14413664.719866719</c:v>
                </c:pt>
                <c:pt idx="373">
                  <c:v>346078.24960977765</c:v>
                </c:pt>
                <c:pt idx="374">
                  <c:v>3866324.3029025672</c:v>
                </c:pt>
                <c:pt idx="375">
                  <c:v>152115696.79232287</c:v>
                </c:pt>
                <c:pt idx="376">
                  <c:v>139359408.25842941</c:v>
                </c:pt>
                <c:pt idx="377">
                  <c:v>6600844.2763598328</c:v>
                </c:pt>
                <c:pt idx="378">
                  <c:v>663007306.3771075</c:v>
                </c:pt>
                <c:pt idx="379">
                  <c:v>6168695.0691546341</c:v>
                </c:pt>
                <c:pt idx="380">
                  <c:v>151600193.08694714</c:v>
                </c:pt>
                <c:pt idx="381">
                  <c:v>8700706.1087604519</c:v>
                </c:pt>
                <c:pt idx="382">
                  <c:v>27567188.127744682</c:v>
                </c:pt>
                <c:pt idx="383">
                  <c:v>92233486.472161919</c:v>
                </c:pt>
                <c:pt idx="384">
                  <c:v>2855259.3491468541</c:v>
                </c:pt>
                <c:pt idx="385">
                  <c:v>5193700.3565813079</c:v>
                </c:pt>
                <c:pt idx="386">
                  <c:v>1727649.8598687977</c:v>
                </c:pt>
                <c:pt idx="387">
                  <c:v>127189987.30204789</c:v>
                </c:pt>
                <c:pt idx="388">
                  <c:v>9948680.4173297193</c:v>
                </c:pt>
                <c:pt idx="389">
                  <c:v>52178896.047748655</c:v>
                </c:pt>
                <c:pt idx="390">
                  <c:v>4549351.4832324982</c:v>
                </c:pt>
                <c:pt idx="391">
                  <c:v>3319374.3965622019</c:v>
                </c:pt>
                <c:pt idx="392">
                  <c:v>8215587.0326702856</c:v>
                </c:pt>
                <c:pt idx="393">
                  <c:v>4300468.9097687034</c:v>
                </c:pt>
                <c:pt idx="394">
                  <c:v>53767678.670188211</c:v>
                </c:pt>
                <c:pt idx="395">
                  <c:v>13155992.75411828</c:v>
                </c:pt>
                <c:pt idx="396">
                  <c:v>5034239.7812463576</c:v>
                </c:pt>
                <c:pt idx="397">
                  <c:v>50637154.159321502</c:v>
                </c:pt>
                <c:pt idx="398">
                  <c:v>19963317.781299643</c:v>
                </c:pt>
                <c:pt idx="399">
                  <c:v>24128867.495885048</c:v>
                </c:pt>
                <c:pt idx="400">
                  <c:v>20416620.525681715</c:v>
                </c:pt>
                <c:pt idx="401">
                  <c:v>2922469.1945955059</c:v>
                </c:pt>
                <c:pt idx="402">
                  <c:v>3871361.412324979</c:v>
                </c:pt>
                <c:pt idx="403">
                  <c:v>22927613.456334364</c:v>
                </c:pt>
                <c:pt idx="404">
                  <c:v>20416620.525681715</c:v>
                </c:pt>
                <c:pt idx="405">
                  <c:v>9305201.9585694335</c:v>
                </c:pt>
                <c:pt idx="406">
                  <c:v>2555765.9337171963</c:v>
                </c:pt>
                <c:pt idx="407">
                  <c:v>1202400.2242830859</c:v>
                </c:pt>
                <c:pt idx="408">
                  <c:v>1365911.2166152389</c:v>
                </c:pt>
                <c:pt idx="409">
                  <c:v>8352690.4562202329</c:v>
                </c:pt>
                <c:pt idx="410">
                  <c:v>35026866.647388913</c:v>
                </c:pt>
                <c:pt idx="411">
                  <c:v>12552930.031904608</c:v>
                </c:pt>
                <c:pt idx="412">
                  <c:v>27243941.155054685</c:v>
                </c:pt>
                <c:pt idx="413">
                  <c:v>33190458.561070003</c:v>
                </c:pt>
                <c:pt idx="414">
                  <c:v>15916007.269365748</c:v>
                </c:pt>
                <c:pt idx="415">
                  <c:v>10843544.496939544</c:v>
                </c:pt>
                <c:pt idx="416">
                  <c:v>25846444.978303686</c:v>
                </c:pt>
                <c:pt idx="417">
                  <c:v>14273713.589578444</c:v>
                </c:pt>
                <c:pt idx="418">
                  <c:v>100061.03417743547</c:v>
                </c:pt>
                <c:pt idx="419">
                  <c:v>47537665.530531719</c:v>
                </c:pt>
                <c:pt idx="420">
                  <c:v>33255600.338636238</c:v>
                </c:pt>
                <c:pt idx="421">
                  <c:v>35323500.415033579</c:v>
                </c:pt>
                <c:pt idx="422">
                  <c:v>57839893.928958863</c:v>
                </c:pt>
                <c:pt idx="423">
                  <c:v>83659303.984450817</c:v>
                </c:pt>
                <c:pt idx="424">
                  <c:v>45695081.679425322</c:v>
                </c:pt>
                <c:pt idx="425">
                  <c:v>21914383.78566619</c:v>
                </c:pt>
                <c:pt idx="426">
                  <c:v>56127890.839629918</c:v>
                </c:pt>
                <c:pt idx="427">
                  <c:v>94075524.31983991</c:v>
                </c:pt>
                <c:pt idx="428">
                  <c:v>46229388.117810711</c:v>
                </c:pt>
                <c:pt idx="429">
                  <c:v>61951807.606258608</c:v>
                </c:pt>
                <c:pt idx="430">
                  <c:v>277843756.5889942</c:v>
                </c:pt>
                <c:pt idx="431">
                  <c:v>6435543.2321294909</c:v>
                </c:pt>
                <c:pt idx="432">
                  <c:v>7630598.3248837851</c:v>
                </c:pt>
                <c:pt idx="433">
                  <c:v>1629625.3504892224</c:v>
                </c:pt>
                <c:pt idx="434">
                  <c:v>2648595.8180263136</c:v>
                </c:pt>
                <c:pt idx="435">
                  <c:v>2580574.0714360611</c:v>
                </c:pt>
                <c:pt idx="436">
                  <c:v>26195637.262546234</c:v>
                </c:pt>
                <c:pt idx="437">
                  <c:v>212129.39245616322</c:v>
                </c:pt>
                <c:pt idx="438">
                  <c:v>16382033.95437507</c:v>
                </c:pt>
                <c:pt idx="439">
                  <c:v>2610882.5586884064</c:v>
                </c:pt>
                <c:pt idx="440">
                  <c:v>1692976.556031886</c:v>
                </c:pt>
                <c:pt idx="441">
                  <c:v>10716792.307432145</c:v>
                </c:pt>
                <c:pt idx="442">
                  <c:v>2705642.118011707</c:v>
                </c:pt>
                <c:pt idx="443">
                  <c:v>3899854.2841475313</c:v>
                </c:pt>
                <c:pt idx="444">
                  <c:v>4446840.5122185731</c:v>
                </c:pt>
                <c:pt idx="445">
                  <c:v>30468500.405268971</c:v>
                </c:pt>
                <c:pt idx="446">
                  <c:v>23724547.077172603</c:v>
                </c:pt>
                <c:pt idx="447">
                  <c:v>14429679.902888793</c:v>
                </c:pt>
                <c:pt idx="448">
                  <c:v>6097820.3913250789</c:v>
                </c:pt>
                <c:pt idx="449">
                  <c:v>15441285.258274535</c:v>
                </c:pt>
                <c:pt idx="450">
                  <c:v>14816253.006890398</c:v>
                </c:pt>
                <c:pt idx="451">
                  <c:v>3639160.836534794</c:v>
                </c:pt>
                <c:pt idx="452">
                  <c:v>3348158.801337929</c:v>
                </c:pt>
                <c:pt idx="453">
                  <c:v>22974519.207458671</c:v>
                </c:pt>
                <c:pt idx="454">
                  <c:v>8206795.7490885574</c:v>
                </c:pt>
                <c:pt idx="455">
                  <c:v>1241712.576873407</c:v>
                </c:pt>
                <c:pt idx="456">
                  <c:v>21517733.587113839</c:v>
                </c:pt>
                <c:pt idx="457">
                  <c:v>19981863.645478923</c:v>
                </c:pt>
                <c:pt idx="458">
                  <c:v>3017893.0986921228</c:v>
                </c:pt>
                <c:pt idx="459">
                  <c:v>18596510.025443904</c:v>
                </c:pt>
                <c:pt idx="460">
                  <c:v>10254216.987104403</c:v>
                </c:pt>
                <c:pt idx="461">
                  <c:v>11490652.358655704</c:v>
                </c:pt>
                <c:pt idx="462">
                  <c:v>12634379.350977935</c:v>
                </c:pt>
                <c:pt idx="463">
                  <c:v>26590863.428743381</c:v>
                </c:pt>
                <c:pt idx="464">
                  <c:v>42577766.678028077</c:v>
                </c:pt>
                <c:pt idx="465">
                  <c:v>11688381.658212323</c:v>
                </c:pt>
                <c:pt idx="466">
                  <c:v>16175734.302268615</c:v>
                </c:pt>
                <c:pt idx="467">
                  <c:v>3405475.3611654062</c:v>
                </c:pt>
                <c:pt idx="468">
                  <c:v>34917741.360588811</c:v>
                </c:pt>
                <c:pt idx="469">
                  <c:v>3750247.5815186747</c:v>
                </c:pt>
                <c:pt idx="470">
                  <c:v>56399096.141611613</c:v>
                </c:pt>
                <c:pt idx="471">
                  <c:v>15345916.890375968</c:v>
                </c:pt>
                <c:pt idx="472">
                  <c:v>49377132.162247188</c:v>
                </c:pt>
                <c:pt idx="473">
                  <c:v>17609218.759550784</c:v>
                </c:pt>
                <c:pt idx="474">
                  <c:v>1764390.4665336411</c:v>
                </c:pt>
                <c:pt idx="475">
                  <c:v>6733190.1762719424</c:v>
                </c:pt>
                <c:pt idx="476">
                  <c:v>10517673.861021757</c:v>
                </c:pt>
                <c:pt idx="477">
                  <c:v>29266840.158810377</c:v>
                </c:pt>
                <c:pt idx="478">
                  <c:v>9091237.5874928106</c:v>
                </c:pt>
                <c:pt idx="479">
                  <c:v>4955033.1077382006</c:v>
                </c:pt>
                <c:pt idx="480">
                  <c:v>31370777.841908604</c:v>
                </c:pt>
                <c:pt idx="481">
                  <c:v>12876339.968938271</c:v>
                </c:pt>
                <c:pt idx="482">
                  <c:v>14386275.922762688</c:v>
                </c:pt>
                <c:pt idx="483">
                  <c:v>2932745.1059689079</c:v>
                </c:pt>
                <c:pt idx="484">
                  <c:v>10319070.201170208</c:v>
                </c:pt>
                <c:pt idx="485">
                  <c:v>22028471.211161695</c:v>
                </c:pt>
                <c:pt idx="486">
                  <c:v>3495865.0492313332</c:v>
                </c:pt>
                <c:pt idx="487">
                  <c:v>24371116.968557313</c:v>
                </c:pt>
                <c:pt idx="488">
                  <c:v>4762884.9215717902</c:v>
                </c:pt>
                <c:pt idx="489">
                  <c:v>7118123.8083555102</c:v>
                </c:pt>
                <c:pt idx="490">
                  <c:v>5158146.3118467992</c:v>
                </c:pt>
                <c:pt idx="491">
                  <c:v>4999049.2675046762</c:v>
                </c:pt>
                <c:pt idx="492">
                  <c:v>7038293.1440408118</c:v>
                </c:pt>
                <c:pt idx="493">
                  <c:v>10834168.512182333</c:v>
                </c:pt>
                <c:pt idx="494">
                  <c:v>2616362.5402747951</c:v>
                </c:pt>
                <c:pt idx="495">
                  <c:v>52266952.464866415</c:v>
                </c:pt>
                <c:pt idx="496">
                  <c:v>36624920.694979645</c:v>
                </c:pt>
                <c:pt idx="497">
                  <c:v>36624920.694979645</c:v>
                </c:pt>
                <c:pt idx="498">
                  <c:v>3646720.2731287233</c:v>
                </c:pt>
                <c:pt idx="499">
                  <c:v>35463077.266514063</c:v>
                </c:pt>
                <c:pt idx="500">
                  <c:v>98934818.661158979</c:v>
                </c:pt>
                <c:pt idx="501">
                  <c:v>29803601.726380829</c:v>
                </c:pt>
                <c:pt idx="502">
                  <c:v>28855421.899990458</c:v>
                </c:pt>
                <c:pt idx="503">
                  <c:v>63330677.003827706</c:v>
                </c:pt>
                <c:pt idx="504">
                  <c:v>15890723.446621466</c:v>
                </c:pt>
                <c:pt idx="505">
                  <c:v>64792028.855333894</c:v>
                </c:pt>
                <c:pt idx="506">
                  <c:v>76538235.072800532</c:v>
                </c:pt>
                <c:pt idx="507">
                  <c:v>4224427.1656055292</c:v>
                </c:pt>
                <c:pt idx="508">
                  <c:v>2414670.8755491893</c:v>
                </c:pt>
                <c:pt idx="509">
                  <c:v>9036028.0483777337</c:v>
                </c:pt>
                <c:pt idx="510">
                  <c:v>33327408.622235671</c:v>
                </c:pt>
                <c:pt idx="511">
                  <c:v>3213264.1277779951</c:v>
                </c:pt>
                <c:pt idx="512">
                  <c:v>6003662.0506461291</c:v>
                </c:pt>
                <c:pt idx="513">
                  <c:v>19963317.781299643</c:v>
                </c:pt>
                <c:pt idx="514">
                  <c:v>3614817.551029522</c:v>
                </c:pt>
                <c:pt idx="515">
                  <c:v>2920971.9943084014</c:v>
                </c:pt>
                <c:pt idx="516">
                  <c:v>8494972.6741028409</c:v>
                </c:pt>
                <c:pt idx="517">
                  <c:v>8004882.7341948384</c:v>
                </c:pt>
                <c:pt idx="518">
                  <c:v>8004882.7341948384</c:v>
                </c:pt>
                <c:pt idx="519">
                  <c:v>1606980.2088896139</c:v>
                </c:pt>
                <c:pt idx="520">
                  <c:v>30430279.33733191</c:v>
                </c:pt>
                <c:pt idx="521">
                  <c:v>5523324.0591290584</c:v>
                </c:pt>
                <c:pt idx="522">
                  <c:v>21501553.949829467</c:v>
                </c:pt>
                <c:pt idx="523">
                  <c:v>15413867.06010288</c:v>
                </c:pt>
                <c:pt idx="524">
                  <c:v>3001831.0253230645</c:v>
                </c:pt>
                <c:pt idx="525">
                  <c:v>6219450.1447414691</c:v>
                </c:pt>
                <c:pt idx="526">
                  <c:v>193306599.75027126</c:v>
                </c:pt>
                <c:pt idx="527">
                  <c:v>7541184.9945379514</c:v>
                </c:pt>
                <c:pt idx="528">
                  <c:v>3968696.6237084633</c:v>
                </c:pt>
                <c:pt idx="529">
                  <c:v>17046042.430086508</c:v>
                </c:pt>
                <c:pt idx="530">
                  <c:v>4104199.0025367271</c:v>
                </c:pt>
                <c:pt idx="531">
                  <c:v>5239687.2092976393</c:v>
                </c:pt>
                <c:pt idx="532">
                  <c:v>22219603.162706971</c:v>
                </c:pt>
                <c:pt idx="533">
                  <c:v>260632978.1633333</c:v>
                </c:pt>
                <c:pt idx="534">
                  <c:v>268236616.1504766</c:v>
                </c:pt>
                <c:pt idx="535">
                  <c:v>5484345.2832652386</c:v>
                </c:pt>
                <c:pt idx="536">
                  <c:v>5662904.1987548722</c:v>
                </c:pt>
                <c:pt idx="537">
                  <c:v>23550410.776318435</c:v>
                </c:pt>
                <c:pt idx="538">
                  <c:v>865494.60079871526</c:v>
                </c:pt>
                <c:pt idx="539">
                  <c:v>35113195.458751716</c:v>
                </c:pt>
                <c:pt idx="540">
                  <c:v>45864427.191532485</c:v>
                </c:pt>
                <c:pt idx="541">
                  <c:v>36708338.596066616</c:v>
                </c:pt>
                <c:pt idx="542">
                  <c:v>16013860.098223127</c:v>
                </c:pt>
                <c:pt idx="543">
                  <c:v>18883202.472742427</c:v>
                </c:pt>
                <c:pt idx="544">
                  <c:v>12804928.029131755</c:v>
                </c:pt>
                <c:pt idx="545">
                  <c:v>26220241.854333296</c:v>
                </c:pt>
                <c:pt idx="546">
                  <c:v>4332225.9326076694</c:v>
                </c:pt>
                <c:pt idx="547">
                  <c:v>16929075.881889429</c:v>
                </c:pt>
                <c:pt idx="548">
                  <c:v>10045730.958637718</c:v>
                </c:pt>
                <c:pt idx="549">
                  <c:v>9915226.8841955122</c:v>
                </c:pt>
                <c:pt idx="550">
                  <c:v>7404357.9825080801</c:v>
                </c:pt>
                <c:pt idx="551">
                  <c:v>13690619.517417936</c:v>
                </c:pt>
                <c:pt idx="552">
                  <c:v>40365652.838560082</c:v>
                </c:pt>
                <c:pt idx="553">
                  <c:v>11514254.493873039</c:v>
                </c:pt>
                <c:pt idx="554">
                  <c:v>28687860.517741226</c:v>
                </c:pt>
                <c:pt idx="555">
                  <c:v>23478254.329375841</c:v>
                </c:pt>
                <c:pt idx="556">
                  <c:v>16021081.330152513</c:v>
                </c:pt>
                <c:pt idx="557">
                  <c:v>16218861.782346897</c:v>
                </c:pt>
                <c:pt idx="558">
                  <c:v>26481463.736508444</c:v>
                </c:pt>
                <c:pt idx="559">
                  <c:v>11114627.327140227</c:v>
                </c:pt>
                <c:pt idx="560">
                  <c:v>33548714.995147444</c:v>
                </c:pt>
                <c:pt idx="561">
                  <c:v>17513001.080563474</c:v>
                </c:pt>
                <c:pt idx="562">
                  <c:v>22440669.509965517</c:v>
                </c:pt>
                <c:pt idx="563">
                  <c:v>12793424.600148533</c:v>
                </c:pt>
                <c:pt idx="564">
                  <c:v>23899773.142596792</c:v>
                </c:pt>
                <c:pt idx="565">
                  <c:v>6023615.9302264107</c:v>
                </c:pt>
                <c:pt idx="566">
                  <c:v>3209764.1523642144</c:v>
                </c:pt>
                <c:pt idx="567">
                  <c:v>33227377.519188836</c:v>
                </c:pt>
                <c:pt idx="568">
                  <c:v>19445502.078237083</c:v>
                </c:pt>
                <c:pt idx="569">
                  <c:v>16133433.791906824</c:v>
                </c:pt>
                <c:pt idx="570">
                  <c:v>3554859.3769809068</c:v>
                </c:pt>
                <c:pt idx="571">
                  <c:v>77497974.946466953</c:v>
                </c:pt>
                <c:pt idx="572">
                  <c:v>25482974.138596795</c:v>
                </c:pt>
                <c:pt idx="573">
                  <c:v>3898949.7108413642</c:v>
                </c:pt>
                <c:pt idx="574">
                  <c:v>16673065.443774886</c:v>
                </c:pt>
                <c:pt idx="575">
                  <c:v>40919140.161561415</c:v>
                </c:pt>
                <c:pt idx="576">
                  <c:v>5554530.8578673005</c:v>
                </c:pt>
                <c:pt idx="577">
                  <c:v>24997063.503306307</c:v>
                </c:pt>
                <c:pt idx="578">
                  <c:v>12874055.427460393</c:v>
                </c:pt>
                <c:pt idx="579">
                  <c:v>2367321.0898762243</c:v>
                </c:pt>
                <c:pt idx="580">
                  <c:v>20783402.047905162</c:v>
                </c:pt>
                <c:pt idx="581">
                  <c:v>56434912.561500207</c:v>
                </c:pt>
                <c:pt idx="582">
                  <c:v>2942605.8705228246</c:v>
                </c:pt>
                <c:pt idx="583">
                  <c:v>22253845.821469814</c:v>
                </c:pt>
                <c:pt idx="584">
                  <c:v>10239080.619935002</c:v>
                </c:pt>
                <c:pt idx="585">
                  <c:v>25048710.310851764</c:v>
                </c:pt>
                <c:pt idx="586">
                  <c:v>7386427.5790808685</c:v>
                </c:pt>
                <c:pt idx="587">
                  <c:v>5220092.3895290997</c:v>
                </c:pt>
                <c:pt idx="588">
                  <c:v>1777785.9834715263</c:v>
                </c:pt>
                <c:pt idx="589">
                  <c:v>2583673.6012745174</c:v>
                </c:pt>
                <c:pt idx="590">
                  <c:v>1881519.3724698916</c:v>
                </c:pt>
                <c:pt idx="591">
                  <c:v>9068655.174018031</c:v>
                </c:pt>
                <c:pt idx="592">
                  <c:v>10670486.845908945</c:v>
                </c:pt>
                <c:pt idx="593">
                  <c:v>11623130.62364723</c:v>
                </c:pt>
                <c:pt idx="594">
                  <c:v>21254695.084744532</c:v>
                </c:pt>
                <c:pt idx="595">
                  <c:v>3705260.0955904359</c:v>
                </c:pt>
                <c:pt idx="596">
                  <c:v>6614034.3591284854</c:v>
                </c:pt>
                <c:pt idx="597">
                  <c:v>19763054.860385284</c:v>
                </c:pt>
                <c:pt idx="598">
                  <c:v>6109726.7468742104</c:v>
                </c:pt>
                <c:pt idx="599">
                  <c:v>24510590.552316673</c:v>
                </c:pt>
                <c:pt idx="600">
                  <c:v>26258935.930204984</c:v>
                </c:pt>
                <c:pt idx="601">
                  <c:v>1232700214.1091857</c:v>
                </c:pt>
                <c:pt idx="602">
                  <c:v>44362136.99011343</c:v>
                </c:pt>
                <c:pt idx="603">
                  <c:v>1261542.8115784335</c:v>
                </c:pt>
                <c:pt idx="604">
                  <c:v>39540209.947842032</c:v>
                </c:pt>
                <c:pt idx="605">
                  <c:v>21180708.522856038</c:v>
                </c:pt>
                <c:pt idx="606">
                  <c:v>2411756.3993374305</c:v>
                </c:pt>
                <c:pt idx="607">
                  <c:v>5137955.6867009597</c:v>
                </c:pt>
                <c:pt idx="608">
                  <c:v>27744960.708185185</c:v>
                </c:pt>
                <c:pt idx="609">
                  <c:v>24595835.351208381</c:v>
                </c:pt>
                <c:pt idx="610">
                  <c:v>1260841.1230294514</c:v>
                </c:pt>
                <c:pt idx="611">
                  <c:v>3001831.0253230645</c:v>
                </c:pt>
                <c:pt idx="612">
                  <c:v>4143527.4252876034</c:v>
                </c:pt>
              </c:numCache>
            </c:numRef>
          </c:xVal>
          <c:yVal>
            <c:numRef>
              <c:f>'MilCon Contracts Analysis'!$H$5:$H$617</c:f>
              <c:numCache>
                <c:formatCode>0.00%</c:formatCode>
                <c:ptCount val="613"/>
                <c:pt idx="0">
                  <c:v>7.2665450682219065E-2</c:v>
                </c:pt>
                <c:pt idx="1">
                  <c:v>0</c:v>
                </c:pt>
                <c:pt idx="2">
                  <c:v>-0.15011881225721119</c:v>
                </c:pt>
                <c:pt idx="3">
                  <c:v>-0.22592252310791874</c:v>
                </c:pt>
                <c:pt idx="4">
                  <c:v>-8.403197887172448E-4</c:v>
                </c:pt>
                <c:pt idx="5">
                  <c:v>1.575827257780749E-2</c:v>
                </c:pt>
                <c:pt idx="6">
                  <c:v>2.528273248826193E-2</c:v>
                </c:pt>
                <c:pt idx="7">
                  <c:v>-2.1408754065655185E-2</c:v>
                </c:pt>
                <c:pt idx="8">
                  <c:v>0</c:v>
                </c:pt>
                <c:pt idx="9">
                  <c:v>-2.1150790543304314E-2</c:v>
                </c:pt>
                <c:pt idx="10">
                  <c:v>6.6642081298189507E-2</c:v>
                </c:pt>
                <c:pt idx="11">
                  <c:v>8.1083798898303541E-2</c:v>
                </c:pt>
                <c:pt idx="12">
                  <c:v>-1.9619931205702337E-2</c:v>
                </c:pt>
                <c:pt idx="13">
                  <c:v>0</c:v>
                </c:pt>
                <c:pt idx="14">
                  <c:v>-6.8346725293025688E-3</c:v>
                </c:pt>
                <c:pt idx="15">
                  <c:v>-5.20736954613532E-3</c:v>
                </c:pt>
                <c:pt idx="16">
                  <c:v>-9.8652403244164591E-2</c:v>
                </c:pt>
                <c:pt idx="17">
                  <c:v>-0.20536640814530843</c:v>
                </c:pt>
                <c:pt idx="18">
                  <c:v>0</c:v>
                </c:pt>
                <c:pt idx="19">
                  <c:v>0</c:v>
                </c:pt>
                <c:pt idx="20">
                  <c:v>0</c:v>
                </c:pt>
                <c:pt idx="21">
                  <c:v>0</c:v>
                </c:pt>
                <c:pt idx="22">
                  <c:v>6.4065600715865326E-2</c:v>
                </c:pt>
                <c:pt idx="23">
                  <c:v>0</c:v>
                </c:pt>
                <c:pt idx="24">
                  <c:v>0</c:v>
                </c:pt>
                <c:pt idx="25">
                  <c:v>0</c:v>
                </c:pt>
                <c:pt idx="26">
                  <c:v>-6.4958691593554357E-2</c:v>
                </c:pt>
                <c:pt idx="27">
                  <c:v>4.0733704253333003E-2</c:v>
                </c:pt>
                <c:pt idx="28">
                  <c:v>0.99565588350218404</c:v>
                </c:pt>
                <c:pt idx="29">
                  <c:v>6.4346538029047481E-2</c:v>
                </c:pt>
                <c:pt idx="30">
                  <c:v>-3.9727140282729174E-2</c:v>
                </c:pt>
                <c:pt idx="31">
                  <c:v>1.7718200548239256E-2</c:v>
                </c:pt>
                <c:pt idx="32">
                  <c:v>-1.2803791418381909E-2</c:v>
                </c:pt>
                <c:pt idx="33">
                  <c:v>0.14906741921995004</c:v>
                </c:pt>
                <c:pt idx="34">
                  <c:v>0.14002499810438615</c:v>
                </c:pt>
                <c:pt idx="35">
                  <c:v>1.2007912599287178E-2</c:v>
                </c:pt>
                <c:pt idx="36">
                  <c:v>0.15741077417180208</c:v>
                </c:pt>
                <c:pt idx="37">
                  <c:v>8.834931286832047E-2</c:v>
                </c:pt>
                <c:pt idx="38">
                  <c:v>3.8110153419290312E-2</c:v>
                </c:pt>
                <c:pt idx="39">
                  <c:v>0.10776467686252805</c:v>
                </c:pt>
                <c:pt idx="40">
                  <c:v>4.1061894193121146E-2</c:v>
                </c:pt>
                <c:pt idx="41">
                  <c:v>-0.11096403106007696</c:v>
                </c:pt>
                <c:pt idx="42">
                  <c:v>0.18798684704532095</c:v>
                </c:pt>
                <c:pt idx="43">
                  <c:v>0</c:v>
                </c:pt>
                <c:pt idx="44">
                  <c:v>-2.6924778821467505E-2</c:v>
                </c:pt>
                <c:pt idx="45">
                  <c:v>-6.722986897691529E-3</c:v>
                </c:pt>
                <c:pt idx="46">
                  <c:v>-3.5569251675754122E-2</c:v>
                </c:pt>
                <c:pt idx="47">
                  <c:v>-5.3775033540068261E-2</c:v>
                </c:pt>
                <c:pt idx="48">
                  <c:v>-4.8093270270333213E-3</c:v>
                </c:pt>
                <c:pt idx="49">
                  <c:v>0</c:v>
                </c:pt>
                <c:pt idx="50">
                  <c:v>9.2395548003422215E-2</c:v>
                </c:pt>
                <c:pt idx="51">
                  <c:v>-2.5545106283720878E-2</c:v>
                </c:pt>
                <c:pt idx="52">
                  <c:v>6.4235644072385266E-4</c:v>
                </c:pt>
                <c:pt idx="53">
                  <c:v>0</c:v>
                </c:pt>
                <c:pt idx="54">
                  <c:v>0</c:v>
                </c:pt>
                <c:pt idx="55">
                  <c:v>-6.0037783559408657E-3</c:v>
                </c:pt>
                <c:pt idx="56">
                  <c:v>0.23330707540020079</c:v>
                </c:pt>
                <c:pt idx="57">
                  <c:v>0.23574589941763424</c:v>
                </c:pt>
                <c:pt idx="58">
                  <c:v>2.0663631547594777E-2</c:v>
                </c:pt>
                <c:pt idx="59">
                  <c:v>4.2741033889034961E-2</c:v>
                </c:pt>
                <c:pt idx="60">
                  <c:v>5.3242871632479635E-2</c:v>
                </c:pt>
                <c:pt idx="61">
                  <c:v>0.63789145296850047</c:v>
                </c:pt>
                <c:pt idx="62">
                  <c:v>-1.5260636471367568E-2</c:v>
                </c:pt>
                <c:pt idx="63">
                  <c:v>6.0837047198208328E-3</c:v>
                </c:pt>
                <c:pt idx="64">
                  <c:v>0.22462323179050478</c:v>
                </c:pt>
                <c:pt idx="65">
                  <c:v>0</c:v>
                </c:pt>
                <c:pt idx="66">
                  <c:v>-2.6572210191001359E-2</c:v>
                </c:pt>
                <c:pt idx="67">
                  <c:v>-3.1580394778011875E-2</c:v>
                </c:pt>
                <c:pt idx="68">
                  <c:v>0.12215935528955155</c:v>
                </c:pt>
                <c:pt idx="69">
                  <c:v>-1.4277180062287563E-2</c:v>
                </c:pt>
                <c:pt idx="70">
                  <c:v>6.4666086441913795E-2</c:v>
                </c:pt>
                <c:pt idx="71">
                  <c:v>4.0198679132299388E-2</c:v>
                </c:pt>
                <c:pt idx="72">
                  <c:v>6.5553978225021004E-3</c:v>
                </c:pt>
                <c:pt idx="73">
                  <c:v>1.6709625697023476E-2</c:v>
                </c:pt>
                <c:pt idx="74">
                  <c:v>-2.490800144312573E-2</c:v>
                </c:pt>
                <c:pt idx="75">
                  <c:v>-2.1230217455459974E-3</c:v>
                </c:pt>
                <c:pt idx="76">
                  <c:v>1.7544930577906237E-2</c:v>
                </c:pt>
                <c:pt idx="77">
                  <c:v>-0.15648085612504914</c:v>
                </c:pt>
                <c:pt idx="78">
                  <c:v>5.6318313885121371E-4</c:v>
                </c:pt>
                <c:pt idx="79">
                  <c:v>-2.9896299083984876E-2</c:v>
                </c:pt>
                <c:pt idx="80">
                  <c:v>2.0975500614067499E-2</c:v>
                </c:pt>
                <c:pt idx="81">
                  <c:v>-9.3654508660389546E-2</c:v>
                </c:pt>
                <c:pt idx="82">
                  <c:v>-2.1965233695985503E-2</c:v>
                </c:pt>
                <c:pt idx="83">
                  <c:v>-3.4351509287330412E-2</c:v>
                </c:pt>
                <c:pt idx="84">
                  <c:v>-2.8995835715178435E-2</c:v>
                </c:pt>
                <c:pt idx="85">
                  <c:v>-2.3327771741587122E-2</c:v>
                </c:pt>
                <c:pt idx="86">
                  <c:v>-1.8220532470556198E-3</c:v>
                </c:pt>
                <c:pt idx="87">
                  <c:v>-3.2108894724259956E-2</c:v>
                </c:pt>
                <c:pt idx="88">
                  <c:v>-4.1215574456281628E-2</c:v>
                </c:pt>
                <c:pt idx="89">
                  <c:v>1.1053174639511026E-2</c:v>
                </c:pt>
                <c:pt idx="90">
                  <c:v>-1.2589846431267905E-2</c:v>
                </c:pt>
                <c:pt idx="91">
                  <c:v>0.12288083833906141</c:v>
                </c:pt>
                <c:pt idx="92">
                  <c:v>-1.994769107426967E-2</c:v>
                </c:pt>
                <c:pt idx="93">
                  <c:v>1.8051320764365445E-2</c:v>
                </c:pt>
                <c:pt idx="94">
                  <c:v>8.5468721717287865E-2</c:v>
                </c:pt>
                <c:pt idx="95">
                  <c:v>-9.349153751142987E-2</c:v>
                </c:pt>
                <c:pt idx="96">
                  <c:v>2.5704023647969341E-2</c:v>
                </c:pt>
                <c:pt idx="97">
                  <c:v>-3.8948931720677232E-2</c:v>
                </c:pt>
                <c:pt idx="99">
                  <c:v>2.1524285469582755E-2</c:v>
                </c:pt>
                <c:pt idx="100">
                  <c:v>-0.1423055642997566</c:v>
                </c:pt>
                <c:pt idx="101">
                  <c:v>0</c:v>
                </c:pt>
                <c:pt idx="102">
                  <c:v>1.9671375862167433E-2</c:v>
                </c:pt>
                <c:pt idx="103">
                  <c:v>0.12763769975769623</c:v>
                </c:pt>
                <c:pt idx="104">
                  <c:v>4.831791885366022E-3</c:v>
                </c:pt>
                <c:pt idx="105">
                  <c:v>0.10171349575753583</c:v>
                </c:pt>
                <c:pt idx="106">
                  <c:v>2.1142265523909784E-2</c:v>
                </c:pt>
                <c:pt idx="107">
                  <c:v>3.9451411062403401E-2</c:v>
                </c:pt>
                <c:pt idx="108">
                  <c:v>-6.9807317965650678E-3</c:v>
                </c:pt>
                <c:pt idx="109">
                  <c:v>3.8061939607362073E-2</c:v>
                </c:pt>
                <c:pt idx="110">
                  <c:v>3.2297352658340626E-2</c:v>
                </c:pt>
                <c:pt idx="111">
                  <c:v>7.2261938315307653E-2</c:v>
                </c:pt>
                <c:pt idx="112">
                  <c:v>-6.8442470457939275E-2</c:v>
                </c:pt>
                <c:pt idx="113">
                  <c:v>4.5231717334044318E-2</c:v>
                </c:pt>
                <c:pt idx="114">
                  <c:v>0.39319585147241226</c:v>
                </c:pt>
                <c:pt idx="115">
                  <c:v>0</c:v>
                </c:pt>
                <c:pt idx="116">
                  <c:v>-0.61811118334181825</c:v>
                </c:pt>
                <c:pt idx="117">
                  <c:v>1.4116713393071098E-2</c:v>
                </c:pt>
                <c:pt idx="118">
                  <c:v>4.6297905995028962E-2</c:v>
                </c:pt>
                <c:pt idx="119">
                  <c:v>6.4699951071620701E-2</c:v>
                </c:pt>
                <c:pt idx="120">
                  <c:v>-3.668009449540062E-2</c:v>
                </c:pt>
                <c:pt idx="121">
                  <c:v>2.921432309674921E-2</c:v>
                </c:pt>
                <c:pt idx="122">
                  <c:v>0.18970921740293617</c:v>
                </c:pt>
                <c:pt idx="123">
                  <c:v>-7.5583088629277415E-2</c:v>
                </c:pt>
                <c:pt idx="124">
                  <c:v>-4.2632197076693849E-2</c:v>
                </c:pt>
                <c:pt idx="125">
                  <c:v>0.20900746153313951</c:v>
                </c:pt>
                <c:pt idx="126">
                  <c:v>8.3130803828339123E-2</c:v>
                </c:pt>
                <c:pt idx="127">
                  <c:v>-1.9076669012918924E-2</c:v>
                </c:pt>
                <c:pt idx="128">
                  <c:v>1.5989182706332147E-2</c:v>
                </c:pt>
                <c:pt idx="129">
                  <c:v>-5.0709170883566343E-2</c:v>
                </c:pt>
                <c:pt idx="130">
                  <c:v>-2.0562930092155599E-2</c:v>
                </c:pt>
                <c:pt idx="131">
                  <c:v>0.20329688491961892</c:v>
                </c:pt>
                <c:pt idx="132">
                  <c:v>0.1079496323703539</c:v>
                </c:pt>
                <c:pt idx="133">
                  <c:v>-2.1862000681435369E-2</c:v>
                </c:pt>
                <c:pt idx="134">
                  <c:v>7.9951290738813657E-2</c:v>
                </c:pt>
                <c:pt idx="135">
                  <c:v>0.15878822923114877</c:v>
                </c:pt>
                <c:pt idx="136">
                  <c:v>0.17161696437683699</c:v>
                </c:pt>
                <c:pt idx="137">
                  <c:v>-2.4752211007503189E-2</c:v>
                </c:pt>
                <c:pt idx="138">
                  <c:v>6.0822918030225472E-2</c:v>
                </c:pt>
                <c:pt idx="139">
                  <c:v>-3.2845366197321195E-2</c:v>
                </c:pt>
                <c:pt idx="140">
                  <c:v>0.22663697739687882</c:v>
                </c:pt>
                <c:pt idx="141">
                  <c:v>-5.3465653626028328E-2</c:v>
                </c:pt>
                <c:pt idx="142">
                  <c:v>-4.0374829734749665E-2</c:v>
                </c:pt>
                <c:pt idx="143">
                  <c:v>8.0029872002358143E-2</c:v>
                </c:pt>
                <c:pt idx="144">
                  <c:v>-3.9452621918814627E-3</c:v>
                </c:pt>
                <c:pt idx="145">
                  <c:v>-2.5105402852650342E-2</c:v>
                </c:pt>
                <c:pt idx="146">
                  <c:v>2.0248110682184154E-4</c:v>
                </c:pt>
                <c:pt idx="147">
                  <c:v>0.51040644912171929</c:v>
                </c:pt>
                <c:pt idx="148">
                  <c:v>1.7805436555731368E-2</c:v>
                </c:pt>
                <c:pt idx="149">
                  <c:v>-1.4104439638950066E-2</c:v>
                </c:pt>
                <c:pt idx="150">
                  <c:v>-2.8867463866160927E-2</c:v>
                </c:pt>
                <c:pt idx="151">
                  <c:v>2.1184291873152005E-3</c:v>
                </c:pt>
                <c:pt idx="152">
                  <c:v>-9.416944628695266E-3</c:v>
                </c:pt>
                <c:pt idx="153">
                  <c:v>5.713905515045041E-2</c:v>
                </c:pt>
                <c:pt idx="154">
                  <c:v>-4.2409071664941386E-2</c:v>
                </c:pt>
                <c:pt idx="155">
                  <c:v>-1.8026817138543802E-2</c:v>
                </c:pt>
                <c:pt idx="156">
                  <c:v>-1.8903460493234606E-2</c:v>
                </c:pt>
                <c:pt idx="157">
                  <c:v>0.10264359779331826</c:v>
                </c:pt>
                <c:pt idx="158">
                  <c:v>-2.5939274164943467E-2</c:v>
                </c:pt>
                <c:pt idx="159">
                  <c:v>0.15675404126667822</c:v>
                </c:pt>
                <c:pt idx="160">
                  <c:v>-3.8524704092741981E-2</c:v>
                </c:pt>
                <c:pt idx="161">
                  <c:v>1.0839025375570293</c:v>
                </c:pt>
                <c:pt idx="162">
                  <c:v>0.43927374965342608</c:v>
                </c:pt>
                <c:pt idx="163">
                  <c:v>9.0447222016451917E-2</c:v>
                </c:pt>
                <c:pt idx="164">
                  <c:v>-1.7972381821222238E-3</c:v>
                </c:pt>
                <c:pt idx="165">
                  <c:v>3.4253760284917292E-2</c:v>
                </c:pt>
                <c:pt idx="166">
                  <c:v>-4.5628959922840766E-2</c:v>
                </c:pt>
                <c:pt idx="167">
                  <c:v>7.2853479968145465E-2</c:v>
                </c:pt>
                <c:pt idx="168">
                  <c:v>-2.8161795937857517E-2</c:v>
                </c:pt>
                <c:pt idx="169">
                  <c:v>6.0874286451519828E-2</c:v>
                </c:pt>
                <c:pt idx="170">
                  <c:v>2.6783767625199253E-2</c:v>
                </c:pt>
                <c:pt idx="171">
                  <c:v>-7.7110700971643645E-2</c:v>
                </c:pt>
                <c:pt idx="172">
                  <c:v>7.3978004913426668E-2</c:v>
                </c:pt>
                <c:pt idx="173">
                  <c:v>-6.7200250513011761E-2</c:v>
                </c:pt>
                <c:pt idx="174">
                  <c:v>-9.1869451777046654E-2</c:v>
                </c:pt>
                <c:pt idx="175">
                  <c:v>2.3932889601443099E-2</c:v>
                </c:pt>
                <c:pt idx="176">
                  <c:v>8.8935988634843005E-2</c:v>
                </c:pt>
                <c:pt idx="177">
                  <c:v>0.10059580002406171</c:v>
                </c:pt>
                <c:pt idx="178">
                  <c:v>4.3569976281458762E-2</c:v>
                </c:pt>
                <c:pt idx="179">
                  <c:v>-0.20009053973752575</c:v>
                </c:pt>
                <c:pt idx="180">
                  <c:v>-1.0903145708146586E-2</c:v>
                </c:pt>
                <c:pt idx="181">
                  <c:v>-1.331679786801278E-2</c:v>
                </c:pt>
                <c:pt idx="182">
                  <c:v>4.9000419258905602E-2</c:v>
                </c:pt>
                <c:pt idx="183">
                  <c:v>-0.17295869703017774</c:v>
                </c:pt>
                <c:pt idx="184">
                  <c:v>0.19022540281808062</c:v>
                </c:pt>
                <c:pt idx="185">
                  <c:v>-4.7050075042683361E-2</c:v>
                </c:pt>
                <c:pt idx="186">
                  <c:v>-5.1348091977999957E-2</c:v>
                </c:pt>
                <c:pt idx="187">
                  <c:v>0.37741840699677215</c:v>
                </c:pt>
                <c:pt idx="188">
                  <c:v>0.39799174691633293</c:v>
                </c:pt>
                <c:pt idx="189">
                  <c:v>-4.0823215254435101E-2</c:v>
                </c:pt>
                <c:pt idx="190">
                  <c:v>1.3344074472264256E-2</c:v>
                </c:pt>
                <c:pt idx="191">
                  <c:v>-6.6175102376827152E-2</c:v>
                </c:pt>
                <c:pt idx="192">
                  <c:v>8.3513402733894793E-2</c:v>
                </c:pt>
                <c:pt idx="193">
                  <c:v>4.7732064409951515E-2</c:v>
                </c:pt>
                <c:pt idx="194">
                  <c:v>3.3695894510175413E-2</c:v>
                </c:pt>
                <c:pt idx="195">
                  <c:v>0</c:v>
                </c:pt>
                <c:pt idx="196">
                  <c:v>0</c:v>
                </c:pt>
                <c:pt idx="197">
                  <c:v>-0.75301131947196553</c:v>
                </c:pt>
                <c:pt idx="198">
                  <c:v>0.17782220430883439</c:v>
                </c:pt>
                <c:pt idx="199">
                  <c:v>7.4182510503642066E-3</c:v>
                </c:pt>
                <c:pt idx="200">
                  <c:v>3.8573751615054254E-2</c:v>
                </c:pt>
                <c:pt idx="201">
                  <c:v>-1.4956754376155032E-2</c:v>
                </c:pt>
                <c:pt idx="202">
                  <c:v>-8.2565866246297743E-4</c:v>
                </c:pt>
                <c:pt idx="203">
                  <c:v>-1.2721824614627442E-2</c:v>
                </c:pt>
                <c:pt idx="204">
                  <c:v>-7.7899491765903509E-3</c:v>
                </c:pt>
                <c:pt idx="205">
                  <c:v>0.55593594070167174</c:v>
                </c:pt>
                <c:pt idx="206">
                  <c:v>0.11091608603119676</c:v>
                </c:pt>
                <c:pt idx="207">
                  <c:v>-3.3966396464335601E-2</c:v>
                </c:pt>
                <c:pt idx="208">
                  <c:v>8.6801180844302661E-2</c:v>
                </c:pt>
                <c:pt idx="209">
                  <c:v>7.9456298517204593E-2</c:v>
                </c:pt>
                <c:pt idx="210">
                  <c:v>9.1647049226897814E-3</c:v>
                </c:pt>
                <c:pt idx="211">
                  <c:v>-8.4360660874362899E-3</c:v>
                </c:pt>
                <c:pt idx="212">
                  <c:v>9.7105201813866476E-2</c:v>
                </c:pt>
                <c:pt idx="213">
                  <c:v>8.5858888923698584E-2</c:v>
                </c:pt>
                <c:pt idx="214">
                  <c:v>-3.7459219358566442E-2</c:v>
                </c:pt>
                <c:pt idx="215">
                  <c:v>0</c:v>
                </c:pt>
                <c:pt idx="216">
                  <c:v>-1.5699996029523551E-2</c:v>
                </c:pt>
                <c:pt idx="217">
                  <c:v>-3.2461743446601278E-2</c:v>
                </c:pt>
                <c:pt idx="218">
                  <c:v>0</c:v>
                </c:pt>
                <c:pt idx="219">
                  <c:v>0</c:v>
                </c:pt>
                <c:pt idx="220">
                  <c:v>-7.6796662120053649E-2</c:v>
                </c:pt>
                <c:pt idx="221">
                  <c:v>-4.6528430833057237E-2</c:v>
                </c:pt>
                <c:pt idx="222">
                  <c:v>0</c:v>
                </c:pt>
                <c:pt idx="223">
                  <c:v>-3.5520253055536161E-2</c:v>
                </c:pt>
                <c:pt idx="224">
                  <c:v>0</c:v>
                </c:pt>
                <c:pt idx="225">
                  <c:v>8.7503302781768794E-2</c:v>
                </c:pt>
                <c:pt idx="226">
                  <c:v>0</c:v>
                </c:pt>
                <c:pt idx="227">
                  <c:v>0</c:v>
                </c:pt>
                <c:pt idx="228">
                  <c:v>-0.18551254008107024</c:v>
                </c:pt>
                <c:pt idx="229">
                  <c:v>0.12691337785055509</c:v>
                </c:pt>
                <c:pt idx="230">
                  <c:v>3.7289588631081366E-2</c:v>
                </c:pt>
                <c:pt idx="231">
                  <c:v>-0.1681003981611803</c:v>
                </c:pt>
                <c:pt idx="232">
                  <c:v>-0.22129686977005539</c:v>
                </c:pt>
                <c:pt idx="233">
                  <c:v>-5.6064279484020971E-2</c:v>
                </c:pt>
                <c:pt idx="234">
                  <c:v>0</c:v>
                </c:pt>
                <c:pt idx="235">
                  <c:v>0</c:v>
                </c:pt>
                <c:pt idx="236">
                  <c:v>-2.9331561949042729E-2</c:v>
                </c:pt>
                <c:pt idx="237">
                  <c:v>-2.4484541058036043E-2</c:v>
                </c:pt>
                <c:pt idx="238">
                  <c:v>0.16884222632180321</c:v>
                </c:pt>
                <c:pt idx="239">
                  <c:v>5.1861727403078831E-2</c:v>
                </c:pt>
                <c:pt idx="240">
                  <c:v>4.7988371849464487E-2</c:v>
                </c:pt>
                <c:pt idx="241">
                  <c:v>0.16994548040441995</c:v>
                </c:pt>
                <c:pt idx="242">
                  <c:v>9.8646808914962924E-3</c:v>
                </c:pt>
                <c:pt idx="243">
                  <c:v>5.7906507963700213E-2</c:v>
                </c:pt>
                <c:pt idx="244">
                  <c:v>0.21433583902870079</c:v>
                </c:pt>
                <c:pt idx="245">
                  <c:v>0</c:v>
                </c:pt>
                <c:pt idx="246">
                  <c:v>4.6616028878776181E-2</c:v>
                </c:pt>
                <c:pt idx="247">
                  <c:v>6.3720094692981157E-3</c:v>
                </c:pt>
                <c:pt idx="248">
                  <c:v>0.26266669234235812</c:v>
                </c:pt>
                <c:pt idx="249">
                  <c:v>-1.9883031941277496E-2</c:v>
                </c:pt>
                <c:pt idx="250">
                  <c:v>2.6334758549960854E-2</c:v>
                </c:pt>
                <c:pt idx="251">
                  <c:v>2.8862160163948339E-2</c:v>
                </c:pt>
                <c:pt idx="252">
                  <c:v>0.10967070885473706</c:v>
                </c:pt>
                <c:pt idx="253">
                  <c:v>9.7209551417368409E-2</c:v>
                </c:pt>
                <c:pt idx="254">
                  <c:v>3.4465154958593598E-2</c:v>
                </c:pt>
                <c:pt idx="255">
                  <c:v>0</c:v>
                </c:pt>
                <c:pt idx="256">
                  <c:v>0.10508870680606622</c:v>
                </c:pt>
                <c:pt idx="257">
                  <c:v>0</c:v>
                </c:pt>
                <c:pt idx="258">
                  <c:v>0</c:v>
                </c:pt>
                <c:pt idx="259">
                  <c:v>2.9351744667280209E-2</c:v>
                </c:pt>
                <c:pt idx="260">
                  <c:v>2.0012814189279703E-2</c:v>
                </c:pt>
                <c:pt idx="261">
                  <c:v>0.19125845303060912</c:v>
                </c:pt>
                <c:pt idx="262">
                  <c:v>1.9917545716814256E-2</c:v>
                </c:pt>
                <c:pt idx="263">
                  <c:v>2.5942732919802383E-2</c:v>
                </c:pt>
                <c:pt idx="264">
                  <c:v>1.4378207513814925E-2</c:v>
                </c:pt>
                <c:pt idx="265">
                  <c:v>0.12218852919206105</c:v>
                </c:pt>
                <c:pt idx="266">
                  <c:v>7.3712337924891846E-2</c:v>
                </c:pt>
                <c:pt idx="267">
                  <c:v>-2.5936128936161623E-2</c:v>
                </c:pt>
                <c:pt idx="268">
                  <c:v>-3.3105423360001524E-2</c:v>
                </c:pt>
                <c:pt idx="269">
                  <c:v>-3.2716575927920724E-2</c:v>
                </c:pt>
                <c:pt idx="270">
                  <c:v>0.31163817625341511</c:v>
                </c:pt>
                <c:pt idx="271">
                  <c:v>3.9921511710711587E-2</c:v>
                </c:pt>
                <c:pt idx="272">
                  <c:v>1.3726351494436467E-2</c:v>
                </c:pt>
                <c:pt idx="273">
                  <c:v>0</c:v>
                </c:pt>
                <c:pt idx="274">
                  <c:v>7.9408920591495236E-3</c:v>
                </c:pt>
                <c:pt idx="275">
                  <c:v>0.38605293102444538</c:v>
                </c:pt>
                <c:pt idx="276">
                  <c:v>0</c:v>
                </c:pt>
                <c:pt idx="277">
                  <c:v>0.45428466284385877</c:v>
                </c:pt>
                <c:pt idx="278">
                  <c:v>-0.58407050252445913</c:v>
                </c:pt>
                <c:pt idx="279">
                  <c:v>8.9214819652651926E-3</c:v>
                </c:pt>
                <c:pt idx="280">
                  <c:v>-0.51755525587327056</c:v>
                </c:pt>
                <c:pt idx="281">
                  <c:v>9.2501103892632542E-3</c:v>
                </c:pt>
                <c:pt idx="282">
                  <c:v>0</c:v>
                </c:pt>
                <c:pt idx="283">
                  <c:v>0</c:v>
                </c:pt>
                <c:pt idx="284">
                  <c:v>2.6112133555742996E-2</c:v>
                </c:pt>
                <c:pt idx="285">
                  <c:v>2.6328343202910682E-2</c:v>
                </c:pt>
                <c:pt idx="286">
                  <c:v>0.3728124078896663</c:v>
                </c:pt>
                <c:pt idx="287">
                  <c:v>1.1542713413212782</c:v>
                </c:pt>
                <c:pt idx="288">
                  <c:v>0</c:v>
                </c:pt>
                <c:pt idx="289">
                  <c:v>0.32630566982733872</c:v>
                </c:pt>
                <c:pt idx="290">
                  <c:v>1.2319754374019361E-2</c:v>
                </c:pt>
                <c:pt idx="291">
                  <c:v>3.1944166223348648E-2</c:v>
                </c:pt>
                <c:pt idx="292">
                  <c:v>0.25459270166057085</c:v>
                </c:pt>
                <c:pt idx="293">
                  <c:v>-5.7191143228700809E-4</c:v>
                </c:pt>
                <c:pt idx="294">
                  <c:v>0.19068860901863385</c:v>
                </c:pt>
                <c:pt idx="295">
                  <c:v>0.14632855101724693</c:v>
                </c:pt>
                <c:pt idx="296">
                  <c:v>0.20976915393183679</c:v>
                </c:pt>
                <c:pt idx="297">
                  <c:v>5.8108571103351318E-2</c:v>
                </c:pt>
                <c:pt idx="298">
                  <c:v>4.8324395565632831E-2</c:v>
                </c:pt>
                <c:pt idx="299">
                  <c:v>8.4989626801762988E-2</c:v>
                </c:pt>
                <c:pt idx="300">
                  <c:v>9.4595665484545011E-2</c:v>
                </c:pt>
                <c:pt idx="301">
                  <c:v>0.64817452214260451</c:v>
                </c:pt>
                <c:pt idx="302">
                  <c:v>0.10897903259772415</c:v>
                </c:pt>
                <c:pt idx="303">
                  <c:v>0.15013985555855697</c:v>
                </c:pt>
                <c:pt idx="304">
                  <c:v>4.8059244290598678E-2</c:v>
                </c:pt>
                <c:pt idx="305">
                  <c:v>0.11409376798362239</c:v>
                </c:pt>
                <c:pt idx="306">
                  <c:v>6.5299026095713225E-2</c:v>
                </c:pt>
                <c:pt idx="307">
                  <c:v>0.12562735503860328</c:v>
                </c:pt>
                <c:pt idx="308">
                  <c:v>2.4323118237101309E-2</c:v>
                </c:pt>
                <c:pt idx="309">
                  <c:v>0</c:v>
                </c:pt>
                <c:pt idx="310">
                  <c:v>1.3844438687352344E-2</c:v>
                </c:pt>
                <c:pt idx="311">
                  <c:v>3.1805791859001076E-3</c:v>
                </c:pt>
                <c:pt idx="312">
                  <c:v>4.9320312957312415E-2</c:v>
                </c:pt>
                <c:pt idx="313">
                  <c:v>5.4081622056950445E-3</c:v>
                </c:pt>
                <c:pt idx="314">
                  <c:v>3.6107365307622317E-3</c:v>
                </c:pt>
                <c:pt idx="315">
                  <c:v>4.0439034988381281E-4</c:v>
                </c:pt>
                <c:pt idx="316">
                  <c:v>-2.7238030151885688E-4</c:v>
                </c:pt>
                <c:pt idx="317">
                  <c:v>0</c:v>
                </c:pt>
                <c:pt idx="318">
                  <c:v>0</c:v>
                </c:pt>
                <c:pt idx="319">
                  <c:v>0</c:v>
                </c:pt>
                <c:pt idx="320">
                  <c:v>4.7785881251737744E-2</c:v>
                </c:pt>
                <c:pt idx="321">
                  <c:v>0</c:v>
                </c:pt>
                <c:pt idx="322">
                  <c:v>2.5085155463978898E-2</c:v>
                </c:pt>
                <c:pt idx="323">
                  <c:v>4.0272082401115045E-2</c:v>
                </c:pt>
                <c:pt idx="324">
                  <c:v>-1.2547489286972293E-2</c:v>
                </c:pt>
                <c:pt idx="325">
                  <c:v>5.8944841643709757E-2</c:v>
                </c:pt>
                <c:pt idx="326">
                  <c:v>0</c:v>
                </c:pt>
                <c:pt idx="327">
                  <c:v>0.15515137000730467</c:v>
                </c:pt>
                <c:pt idx="328">
                  <c:v>2.0081331791094181E-2</c:v>
                </c:pt>
                <c:pt idx="329">
                  <c:v>8.3868488279422213E-2</c:v>
                </c:pt>
                <c:pt idx="330">
                  <c:v>-8.2240147133827143E-2</c:v>
                </c:pt>
                <c:pt idx="331">
                  <c:v>6.8577408379173199E-2</c:v>
                </c:pt>
                <c:pt idx="332">
                  <c:v>1.7560582377405844E-2</c:v>
                </c:pt>
                <c:pt idx="333">
                  <c:v>3.8765758735702698E-2</c:v>
                </c:pt>
                <c:pt idx="334">
                  <c:v>0</c:v>
                </c:pt>
                <c:pt idx="335">
                  <c:v>1.4707208323083051E-2</c:v>
                </c:pt>
                <c:pt idx="336">
                  <c:v>0</c:v>
                </c:pt>
                <c:pt idx="337">
                  <c:v>4.8765069007754673E-3</c:v>
                </c:pt>
                <c:pt idx="338">
                  <c:v>1.0835866804327328E-2</c:v>
                </c:pt>
                <c:pt idx="339">
                  <c:v>0</c:v>
                </c:pt>
                <c:pt idx="340">
                  <c:v>2.4336842525492616E-2</c:v>
                </c:pt>
                <c:pt idx="341">
                  <c:v>2.8105130180893521E-2</c:v>
                </c:pt>
                <c:pt idx="342">
                  <c:v>0</c:v>
                </c:pt>
                <c:pt idx="343">
                  <c:v>0</c:v>
                </c:pt>
                <c:pt idx="344">
                  <c:v>5.1259149365819288E-3</c:v>
                </c:pt>
                <c:pt idx="345">
                  <c:v>0</c:v>
                </c:pt>
                <c:pt idx="346">
                  <c:v>1.3775628648157685E-2</c:v>
                </c:pt>
                <c:pt idx="347">
                  <c:v>7.873166431351282E-3</c:v>
                </c:pt>
                <c:pt idx="348">
                  <c:v>8.8451462737639975E-3</c:v>
                </c:pt>
                <c:pt idx="349">
                  <c:v>2.6444132673951834E-2</c:v>
                </c:pt>
                <c:pt idx="350">
                  <c:v>3.1719298309470213E-2</c:v>
                </c:pt>
                <c:pt idx="351">
                  <c:v>3.8948709120952595E-3</c:v>
                </c:pt>
                <c:pt idx="352">
                  <c:v>0</c:v>
                </c:pt>
                <c:pt idx="353">
                  <c:v>0</c:v>
                </c:pt>
                <c:pt idx="354">
                  <c:v>0</c:v>
                </c:pt>
                <c:pt idx="355">
                  <c:v>0</c:v>
                </c:pt>
                <c:pt idx="356">
                  <c:v>8.161104025752855E-2</c:v>
                </c:pt>
                <c:pt idx="357">
                  <c:v>5.4124204738817145E-3</c:v>
                </c:pt>
                <c:pt idx="358">
                  <c:v>3.7313766913184852E-2</c:v>
                </c:pt>
                <c:pt idx="359">
                  <c:v>0</c:v>
                </c:pt>
                <c:pt idx="360">
                  <c:v>1.5009535985722521E-3</c:v>
                </c:pt>
                <c:pt idx="361">
                  <c:v>-4.9401044947445594E-3</c:v>
                </c:pt>
                <c:pt idx="362">
                  <c:v>0.6421670946839203</c:v>
                </c:pt>
                <c:pt idx="363">
                  <c:v>0</c:v>
                </c:pt>
                <c:pt idx="364">
                  <c:v>1.5622551477409942E-3</c:v>
                </c:pt>
                <c:pt idx="365">
                  <c:v>0</c:v>
                </c:pt>
                <c:pt idx="366">
                  <c:v>0</c:v>
                </c:pt>
                <c:pt idx="367">
                  <c:v>0</c:v>
                </c:pt>
                <c:pt idx="368">
                  <c:v>0</c:v>
                </c:pt>
                <c:pt idx="369">
                  <c:v>1.4165103771551644</c:v>
                </c:pt>
                <c:pt idx="370">
                  <c:v>0.13375682355537408</c:v>
                </c:pt>
                <c:pt idx="371">
                  <c:v>-5.3419374679114971E-2</c:v>
                </c:pt>
                <c:pt idx="372">
                  <c:v>0</c:v>
                </c:pt>
                <c:pt idx="373">
                  <c:v>0</c:v>
                </c:pt>
                <c:pt idx="374">
                  <c:v>0</c:v>
                </c:pt>
                <c:pt idx="375">
                  <c:v>3.9294365272535603E-2</c:v>
                </c:pt>
                <c:pt idx="376">
                  <c:v>0.12425491344498268</c:v>
                </c:pt>
                <c:pt idx="377">
                  <c:v>0</c:v>
                </c:pt>
                <c:pt idx="378">
                  <c:v>7.4112538729047356E-2</c:v>
                </c:pt>
                <c:pt idx="379">
                  <c:v>0.10064634849057583</c:v>
                </c:pt>
                <c:pt idx="380">
                  <c:v>0.34766009647587831</c:v>
                </c:pt>
                <c:pt idx="381">
                  <c:v>-5.2431481647214846E-2</c:v>
                </c:pt>
                <c:pt idx="382">
                  <c:v>7.5791588385032777E-2</c:v>
                </c:pt>
                <c:pt idx="383">
                  <c:v>9.6041873408759873E-2</c:v>
                </c:pt>
                <c:pt idx="384">
                  <c:v>6.2760706961712764E-2</c:v>
                </c:pt>
                <c:pt idx="385">
                  <c:v>6.7270147045147988E-3</c:v>
                </c:pt>
                <c:pt idx="386">
                  <c:v>-1.6420529371800576E-2</c:v>
                </c:pt>
                <c:pt idx="387">
                  <c:v>0.19392319279772874</c:v>
                </c:pt>
                <c:pt idx="388">
                  <c:v>7.3555124558787321E-2</c:v>
                </c:pt>
                <c:pt idx="389">
                  <c:v>4.6153918858007466E-2</c:v>
                </c:pt>
                <c:pt idx="390">
                  <c:v>2.8757681629755324E-2</c:v>
                </c:pt>
                <c:pt idx="391">
                  <c:v>4.4730888913582276E-2</c:v>
                </c:pt>
                <c:pt idx="392">
                  <c:v>7.4445448983012303E-3</c:v>
                </c:pt>
                <c:pt idx="393">
                  <c:v>0.21824887478022126</c:v>
                </c:pt>
                <c:pt idx="394">
                  <c:v>6.9340433242814428E-3</c:v>
                </c:pt>
                <c:pt idx="395">
                  <c:v>0</c:v>
                </c:pt>
                <c:pt idx="396">
                  <c:v>0.1408560548266205</c:v>
                </c:pt>
                <c:pt idx="397">
                  <c:v>9.5752853806920862E-2</c:v>
                </c:pt>
                <c:pt idx="398">
                  <c:v>8.1950201200201772E-2</c:v>
                </c:pt>
                <c:pt idx="399">
                  <c:v>0</c:v>
                </c:pt>
                <c:pt idx="400">
                  <c:v>0</c:v>
                </c:pt>
                <c:pt idx="401">
                  <c:v>1.1298713204442867E-2</c:v>
                </c:pt>
                <c:pt idx="402">
                  <c:v>1.0094409820629336E-2</c:v>
                </c:pt>
                <c:pt idx="403">
                  <c:v>4.0310384749112388E-2</c:v>
                </c:pt>
                <c:pt idx="404">
                  <c:v>0</c:v>
                </c:pt>
                <c:pt idx="405">
                  <c:v>7.6699265476674341E-2</c:v>
                </c:pt>
                <c:pt idx="406">
                  <c:v>0</c:v>
                </c:pt>
                <c:pt idx="407">
                  <c:v>0.31070909129678576</c:v>
                </c:pt>
                <c:pt idx="408">
                  <c:v>2.3246434876269308</c:v>
                </c:pt>
                <c:pt idx="409">
                  <c:v>2.3113229889131302E-2</c:v>
                </c:pt>
                <c:pt idx="410">
                  <c:v>-0.41230057432263978</c:v>
                </c:pt>
                <c:pt idx="411">
                  <c:v>8.2919073671707921E-2</c:v>
                </c:pt>
                <c:pt idx="412">
                  <c:v>8.4383299559083871E-2</c:v>
                </c:pt>
                <c:pt idx="413">
                  <c:v>5.7239601705630722E-2</c:v>
                </c:pt>
                <c:pt idx="414">
                  <c:v>7.4892908822018628E-2</c:v>
                </c:pt>
                <c:pt idx="415">
                  <c:v>-3.670127170376263E-3</c:v>
                </c:pt>
                <c:pt idx="416">
                  <c:v>1.4195870052417013E-2</c:v>
                </c:pt>
                <c:pt idx="417">
                  <c:v>-1.0643959384561539E-2</c:v>
                </c:pt>
                <c:pt idx="418">
                  <c:v>2.5</c:v>
                </c:pt>
                <c:pt idx="419">
                  <c:v>0.20164982421597749</c:v>
                </c:pt>
                <c:pt idx="420">
                  <c:v>7.771936534036554E-2</c:v>
                </c:pt>
                <c:pt idx="421">
                  <c:v>5.5619504009000974E-2</c:v>
                </c:pt>
                <c:pt idx="422">
                  <c:v>9.5852242466523102E-2</c:v>
                </c:pt>
                <c:pt idx="423">
                  <c:v>0.15324525585846435</c:v>
                </c:pt>
                <c:pt idx="424">
                  <c:v>5.4064933510879286E-2</c:v>
                </c:pt>
                <c:pt idx="425">
                  <c:v>7.5025875051977248E-4</c:v>
                </c:pt>
                <c:pt idx="426">
                  <c:v>3.9332907291746586E-2</c:v>
                </c:pt>
                <c:pt idx="427">
                  <c:v>8.6105967460059232E-2</c:v>
                </c:pt>
                <c:pt idx="428">
                  <c:v>0.14958572993436575</c:v>
                </c:pt>
                <c:pt idx="429">
                  <c:v>1.6557070492939429E-2</c:v>
                </c:pt>
                <c:pt idx="430">
                  <c:v>-0.22348882546425403</c:v>
                </c:pt>
                <c:pt idx="431">
                  <c:v>0</c:v>
                </c:pt>
                <c:pt idx="432">
                  <c:v>0</c:v>
                </c:pt>
                <c:pt idx="433">
                  <c:v>0</c:v>
                </c:pt>
                <c:pt idx="434">
                  <c:v>0</c:v>
                </c:pt>
                <c:pt idx="435">
                  <c:v>6.095287637609903E-2</c:v>
                </c:pt>
                <c:pt idx="436">
                  <c:v>9.177372258055877E-2</c:v>
                </c:pt>
                <c:pt idx="437">
                  <c:v>0</c:v>
                </c:pt>
                <c:pt idx="438">
                  <c:v>0.21341260455792804</c:v>
                </c:pt>
                <c:pt idx="439">
                  <c:v>7.580243709555759E-2</c:v>
                </c:pt>
                <c:pt idx="440">
                  <c:v>0</c:v>
                </c:pt>
                <c:pt idx="441">
                  <c:v>0</c:v>
                </c:pt>
                <c:pt idx="442">
                  <c:v>0</c:v>
                </c:pt>
                <c:pt idx="443">
                  <c:v>0</c:v>
                </c:pt>
                <c:pt idx="444">
                  <c:v>0.20753236493805519</c:v>
                </c:pt>
                <c:pt idx="445">
                  <c:v>1.3276517907775535E-2</c:v>
                </c:pt>
                <c:pt idx="446">
                  <c:v>3.9387783412943626E-2</c:v>
                </c:pt>
                <c:pt idx="447">
                  <c:v>4.7283286911292181E-2</c:v>
                </c:pt>
                <c:pt idx="448">
                  <c:v>0.18315655012533241</c:v>
                </c:pt>
                <c:pt idx="449">
                  <c:v>6.7788688553631127E-2</c:v>
                </c:pt>
                <c:pt idx="450">
                  <c:v>7.9333106297114556E-2</c:v>
                </c:pt>
                <c:pt idx="451">
                  <c:v>4.5754528719435944E-2</c:v>
                </c:pt>
                <c:pt idx="452">
                  <c:v>0.12666324399891171</c:v>
                </c:pt>
                <c:pt idx="453">
                  <c:v>0.21941282261319728</c:v>
                </c:pt>
                <c:pt idx="454">
                  <c:v>0.13042522493286074</c:v>
                </c:pt>
                <c:pt idx="455">
                  <c:v>1.5909076788836223E-2</c:v>
                </c:pt>
                <c:pt idx="456">
                  <c:v>8.3631933050226398E-2</c:v>
                </c:pt>
                <c:pt idx="457">
                  <c:v>0.15409202084126528</c:v>
                </c:pt>
                <c:pt idx="458">
                  <c:v>1.4122137404580092E-2</c:v>
                </c:pt>
                <c:pt idx="459">
                  <c:v>1.5508649261741361E-2</c:v>
                </c:pt>
                <c:pt idx="460">
                  <c:v>9.0707828445608082E-2</c:v>
                </c:pt>
                <c:pt idx="461">
                  <c:v>0.31572384780175927</c:v>
                </c:pt>
                <c:pt idx="462">
                  <c:v>2.9291786267555183E-2</c:v>
                </c:pt>
                <c:pt idx="463">
                  <c:v>0.14339444690770245</c:v>
                </c:pt>
                <c:pt idx="464">
                  <c:v>0.13928897084141567</c:v>
                </c:pt>
                <c:pt idx="465">
                  <c:v>1.940800473625259E-2</c:v>
                </c:pt>
                <c:pt idx="466">
                  <c:v>0.16178201796149297</c:v>
                </c:pt>
                <c:pt idx="467">
                  <c:v>6.2407387532326022E-3</c:v>
                </c:pt>
                <c:pt idx="468">
                  <c:v>5.328461728320899E-2</c:v>
                </c:pt>
                <c:pt idx="469">
                  <c:v>3.9237651248284884E-2</c:v>
                </c:pt>
                <c:pt idx="470">
                  <c:v>0.18635941904733425</c:v>
                </c:pt>
                <c:pt idx="471">
                  <c:v>5.1072592068193597E-2</c:v>
                </c:pt>
                <c:pt idx="472">
                  <c:v>6.7473408352668615E-2</c:v>
                </c:pt>
                <c:pt idx="473">
                  <c:v>5.3902794443984561E-2</c:v>
                </c:pt>
                <c:pt idx="474">
                  <c:v>2.4457883770319624E-2</c:v>
                </c:pt>
                <c:pt idx="475">
                  <c:v>2.9505018104067658E-2</c:v>
                </c:pt>
                <c:pt idx="476">
                  <c:v>8.7810872900498216E-2</c:v>
                </c:pt>
                <c:pt idx="477">
                  <c:v>-4.6893533943887601E-4</c:v>
                </c:pt>
                <c:pt idx="478">
                  <c:v>4.2820693948027011E-2</c:v>
                </c:pt>
                <c:pt idx="479">
                  <c:v>0.10403460117058566</c:v>
                </c:pt>
                <c:pt idx="480">
                  <c:v>0.10513005775975426</c:v>
                </c:pt>
                <c:pt idx="481">
                  <c:v>4.1108177640193214E-2</c:v>
                </c:pt>
                <c:pt idx="482">
                  <c:v>5.2766378859388771E-2</c:v>
                </c:pt>
                <c:pt idx="483">
                  <c:v>1.1941495321507713E-2</c:v>
                </c:pt>
                <c:pt idx="484">
                  <c:v>-0.72531392950727336</c:v>
                </c:pt>
                <c:pt idx="485">
                  <c:v>4.2044446314888434E-2</c:v>
                </c:pt>
                <c:pt idx="486">
                  <c:v>4.1789115953196641E-2</c:v>
                </c:pt>
                <c:pt idx="487">
                  <c:v>0</c:v>
                </c:pt>
                <c:pt idx="488">
                  <c:v>2.8717233895310574E-2</c:v>
                </c:pt>
                <c:pt idx="489">
                  <c:v>2.1960342197985517E-3</c:v>
                </c:pt>
                <c:pt idx="490">
                  <c:v>1.4205360667803606E-2</c:v>
                </c:pt>
                <c:pt idx="491">
                  <c:v>1.661177985218797E-2</c:v>
                </c:pt>
                <c:pt idx="492">
                  <c:v>-9.7166228736177477E-4</c:v>
                </c:pt>
                <c:pt idx="493">
                  <c:v>0</c:v>
                </c:pt>
                <c:pt idx="494">
                  <c:v>3.3198177376300743E-2</c:v>
                </c:pt>
                <c:pt idx="495">
                  <c:v>0.34261046246790744</c:v>
                </c:pt>
                <c:pt idx="496">
                  <c:v>1.4666293075366772E-2</c:v>
                </c:pt>
                <c:pt idx="497">
                  <c:v>0.27252702392011174</c:v>
                </c:pt>
                <c:pt idx="498">
                  <c:v>3.2887974790972517E-2</c:v>
                </c:pt>
                <c:pt idx="499">
                  <c:v>3.5002240159610287E-2</c:v>
                </c:pt>
                <c:pt idx="500">
                  <c:v>1.0443504627157903E-2</c:v>
                </c:pt>
                <c:pt idx="501">
                  <c:v>0.10092059702987015</c:v>
                </c:pt>
                <c:pt idx="502">
                  <c:v>4.133512607419159E-2</c:v>
                </c:pt>
                <c:pt idx="503">
                  <c:v>0.11327233608032185</c:v>
                </c:pt>
                <c:pt idx="504">
                  <c:v>1.5131867780930246E-2</c:v>
                </c:pt>
                <c:pt idx="505">
                  <c:v>6.024941028099625E-2</c:v>
                </c:pt>
                <c:pt idx="506">
                  <c:v>9.6280832171607406E-2</c:v>
                </c:pt>
                <c:pt idx="507">
                  <c:v>3.6476896533535738E-2</c:v>
                </c:pt>
                <c:pt idx="508">
                  <c:v>6.2065759448962947E-3</c:v>
                </c:pt>
                <c:pt idx="509">
                  <c:v>0.21770626666896623</c:v>
                </c:pt>
                <c:pt idx="510">
                  <c:v>-7.310757970528077E-2</c:v>
                </c:pt>
                <c:pt idx="511">
                  <c:v>-8.0641380927013742E-2</c:v>
                </c:pt>
                <c:pt idx="512">
                  <c:v>-7.8924194683613197E-2</c:v>
                </c:pt>
                <c:pt idx="513">
                  <c:v>-8.6210609213668698E-3</c:v>
                </c:pt>
                <c:pt idx="514">
                  <c:v>-7.8918918918918876E-2</c:v>
                </c:pt>
                <c:pt idx="515">
                  <c:v>3.013301335149543E-2</c:v>
                </c:pt>
                <c:pt idx="516">
                  <c:v>-9.5201408166987508E-2</c:v>
                </c:pt>
                <c:pt idx="517">
                  <c:v>0</c:v>
                </c:pt>
                <c:pt idx="518">
                  <c:v>0</c:v>
                </c:pt>
                <c:pt idx="519">
                  <c:v>-4.2557114130153076E-2</c:v>
                </c:pt>
                <c:pt idx="520">
                  <c:v>1.9916665150989884E-2</c:v>
                </c:pt>
                <c:pt idx="521">
                  <c:v>8.4911416185951369E-2</c:v>
                </c:pt>
                <c:pt idx="522">
                  <c:v>2.8435932032822294E-2</c:v>
                </c:pt>
                <c:pt idx="523">
                  <c:v>-0.12833941268432719</c:v>
                </c:pt>
                <c:pt idx="524">
                  <c:v>0.19299813380363978</c:v>
                </c:pt>
                <c:pt idx="525">
                  <c:v>1.3451193836774124E-2</c:v>
                </c:pt>
                <c:pt idx="526">
                  <c:v>0.29741945370311873</c:v>
                </c:pt>
                <c:pt idx="527">
                  <c:v>1.8945905157263479E-2</c:v>
                </c:pt>
                <c:pt idx="528">
                  <c:v>0.18544369713993236</c:v>
                </c:pt>
                <c:pt idx="529">
                  <c:v>1.366380543430086E-3</c:v>
                </c:pt>
                <c:pt idx="530">
                  <c:v>0</c:v>
                </c:pt>
                <c:pt idx="531">
                  <c:v>6.4141297189979851E-2</c:v>
                </c:pt>
                <c:pt idx="532">
                  <c:v>2.929336651088189E-2</c:v>
                </c:pt>
                <c:pt idx="533">
                  <c:v>0.59641703282960279</c:v>
                </c:pt>
                <c:pt idx="534">
                  <c:v>0.55280576158624117</c:v>
                </c:pt>
                <c:pt idx="535">
                  <c:v>5.6826453380444814E-2</c:v>
                </c:pt>
                <c:pt idx="536">
                  <c:v>0</c:v>
                </c:pt>
                <c:pt idx="537">
                  <c:v>5.3891524435477943E-3</c:v>
                </c:pt>
                <c:pt idx="538">
                  <c:v>2.0341746149273966E-2</c:v>
                </c:pt>
                <c:pt idx="539">
                  <c:v>1.6360207935071935E-2</c:v>
                </c:pt>
                <c:pt idx="540">
                  <c:v>6.6755452712432273E-2</c:v>
                </c:pt>
                <c:pt idx="541">
                  <c:v>3.511336310574837E-2</c:v>
                </c:pt>
                <c:pt idx="542">
                  <c:v>-2.983210274220249E-3</c:v>
                </c:pt>
                <c:pt idx="543">
                  <c:v>0.32819985238352894</c:v>
                </c:pt>
                <c:pt idx="544">
                  <c:v>0.20270799400544037</c:v>
                </c:pt>
                <c:pt idx="545">
                  <c:v>0.44965468430879152</c:v>
                </c:pt>
                <c:pt idx="546">
                  <c:v>0.10594344926109506</c:v>
                </c:pt>
                <c:pt idx="547">
                  <c:v>7.2929620961097771E-2</c:v>
                </c:pt>
                <c:pt idx="548">
                  <c:v>5.8334973848735228E-3</c:v>
                </c:pt>
                <c:pt idx="549">
                  <c:v>9.9518397832352602E-3</c:v>
                </c:pt>
                <c:pt idx="550">
                  <c:v>2.6240290525029981E-2</c:v>
                </c:pt>
                <c:pt idx="551">
                  <c:v>0.48902579612397401</c:v>
                </c:pt>
                <c:pt idx="552">
                  <c:v>7.0725035096439778E-2</c:v>
                </c:pt>
                <c:pt idx="553">
                  <c:v>0.49315527975272355</c:v>
                </c:pt>
                <c:pt idx="554">
                  <c:v>4.4268265493520684E-2</c:v>
                </c:pt>
                <c:pt idx="555">
                  <c:v>4.3963341368428187E-2</c:v>
                </c:pt>
                <c:pt idx="556">
                  <c:v>0.26706539100195981</c:v>
                </c:pt>
                <c:pt idx="557">
                  <c:v>1.5589556640909E-2</c:v>
                </c:pt>
                <c:pt idx="558">
                  <c:v>0.10638085641933372</c:v>
                </c:pt>
                <c:pt idx="559">
                  <c:v>3.9555521677579385E-2</c:v>
                </c:pt>
                <c:pt idx="560">
                  <c:v>4.2519104266143068E-2</c:v>
                </c:pt>
                <c:pt idx="561">
                  <c:v>2.8469274373080885E-2</c:v>
                </c:pt>
                <c:pt idx="562">
                  <c:v>1.9731768241000439E-2</c:v>
                </c:pt>
                <c:pt idx="563">
                  <c:v>3.3368687711193327E-3</c:v>
                </c:pt>
                <c:pt idx="564">
                  <c:v>3.6551732568760709E-2</c:v>
                </c:pt>
                <c:pt idx="565">
                  <c:v>2.3170552814729534E-2</c:v>
                </c:pt>
                <c:pt idx="566">
                  <c:v>-2.7338309099006537E-2</c:v>
                </c:pt>
                <c:pt idx="567">
                  <c:v>2.0025303631480064E-2</c:v>
                </c:pt>
                <c:pt idx="568">
                  <c:v>2.3159235894323258E-2</c:v>
                </c:pt>
                <c:pt idx="569">
                  <c:v>4.8186514540762226E-2</c:v>
                </c:pt>
                <c:pt idx="570">
                  <c:v>0.12639227261030003</c:v>
                </c:pt>
                <c:pt idx="571">
                  <c:v>0</c:v>
                </c:pt>
                <c:pt idx="572">
                  <c:v>3.0963047950370196E-2</c:v>
                </c:pt>
                <c:pt idx="573">
                  <c:v>2.7612783279252776E-2</c:v>
                </c:pt>
                <c:pt idx="574">
                  <c:v>4.2867015464846732E-2</c:v>
                </c:pt>
                <c:pt idx="575">
                  <c:v>1.6253853081272935E-2</c:v>
                </c:pt>
                <c:pt idx="576">
                  <c:v>4.9919811434126903E-2</c:v>
                </c:pt>
                <c:pt idx="577">
                  <c:v>4.8546105307467571E-2</c:v>
                </c:pt>
                <c:pt idx="578">
                  <c:v>4.6474912322275137E-2</c:v>
                </c:pt>
                <c:pt idx="579">
                  <c:v>-4.3407340970122773E-3</c:v>
                </c:pt>
                <c:pt idx="580">
                  <c:v>4.1037585763218035E-3</c:v>
                </c:pt>
                <c:pt idx="581">
                  <c:v>0.1167108448994007</c:v>
                </c:pt>
                <c:pt idx="582">
                  <c:v>0</c:v>
                </c:pt>
                <c:pt idx="583">
                  <c:v>0.14707554164800724</c:v>
                </c:pt>
                <c:pt idx="584">
                  <c:v>9.5867859792950164E-2</c:v>
                </c:pt>
                <c:pt idx="585">
                  <c:v>2.9919989360262939E-2</c:v>
                </c:pt>
                <c:pt idx="586">
                  <c:v>4.4432872127723164E-2</c:v>
                </c:pt>
                <c:pt idx="587">
                  <c:v>1.6944902046232196E-2</c:v>
                </c:pt>
                <c:pt idx="588">
                  <c:v>1.4071017983565706E-2</c:v>
                </c:pt>
                <c:pt idx="589">
                  <c:v>7.1647174448405612E-2</c:v>
                </c:pt>
                <c:pt idx="590">
                  <c:v>-6.3817169660762762E-3</c:v>
                </c:pt>
                <c:pt idx="591">
                  <c:v>3.2842650512817533E-2</c:v>
                </c:pt>
                <c:pt idx="592">
                  <c:v>-5.1739509493451748E-2</c:v>
                </c:pt>
                <c:pt idx="593">
                  <c:v>1.9113177864637371E-3</c:v>
                </c:pt>
                <c:pt idx="594">
                  <c:v>4.1230843736004934E-2</c:v>
                </c:pt>
                <c:pt idx="595">
                  <c:v>0.30559721698474968</c:v>
                </c:pt>
                <c:pt idx="596">
                  <c:v>0</c:v>
                </c:pt>
                <c:pt idx="597">
                  <c:v>2.9660729782806979E-2</c:v>
                </c:pt>
                <c:pt idx="598">
                  <c:v>3.6298504144674781E-2</c:v>
                </c:pt>
                <c:pt idx="599">
                  <c:v>1.7132002176467213E-2</c:v>
                </c:pt>
                <c:pt idx="600">
                  <c:v>8.6550127489466597E-2</c:v>
                </c:pt>
                <c:pt idx="601">
                  <c:v>1.8166346685591223E-2</c:v>
                </c:pt>
                <c:pt idx="602">
                  <c:v>0.16070024757483817</c:v>
                </c:pt>
                <c:pt idx="603">
                  <c:v>0</c:v>
                </c:pt>
                <c:pt idx="604">
                  <c:v>3.9133698629010831E-2</c:v>
                </c:pt>
                <c:pt idx="605">
                  <c:v>0.2661460270835615</c:v>
                </c:pt>
                <c:pt idx="606">
                  <c:v>0</c:v>
                </c:pt>
                <c:pt idx="607">
                  <c:v>-8.4616355288028869E-2</c:v>
                </c:pt>
                <c:pt idx="608">
                  <c:v>-0.15884493495809346</c:v>
                </c:pt>
                <c:pt idx="609">
                  <c:v>0.37705611060043154</c:v>
                </c:pt>
                <c:pt idx="610">
                  <c:v>0.45791032403558157</c:v>
                </c:pt>
                <c:pt idx="611">
                  <c:v>-3.1244217276811766E-2</c:v>
                </c:pt>
                <c:pt idx="612">
                  <c:v>-2.0277429106841778E-2</c:v>
                </c:pt>
              </c:numCache>
            </c:numRef>
          </c:yVal>
          <c:smooth val="0"/>
          <c:extLst>
            <c:ext xmlns:c16="http://schemas.microsoft.com/office/drawing/2014/chart" uri="{C3380CC4-5D6E-409C-BE32-E72D297353CC}">
              <c16:uniqueId val="{00000000-089F-4439-80EF-9FE5CE3240D0}"/>
            </c:ext>
          </c:extLst>
        </c:ser>
        <c:dLbls>
          <c:showLegendKey val="0"/>
          <c:showVal val="0"/>
          <c:showCatName val="0"/>
          <c:showSerName val="0"/>
          <c:showPercent val="0"/>
          <c:showBubbleSize val="0"/>
        </c:dLbls>
        <c:axId val="722089824"/>
        <c:axId val="722091464"/>
      </c:scatterChart>
      <c:valAx>
        <c:axId val="722089824"/>
        <c:scaling>
          <c:orientation val="minMax"/>
          <c:max val="200000000"/>
        </c:scaling>
        <c:delete val="0"/>
        <c:axPos val="b"/>
        <c:majorGridlines>
          <c:spPr>
            <a:ln w="9525" cap="flat" cmpd="sng" algn="ctr">
              <a:solidFill>
                <a:schemeClr val="tx1">
                  <a:lumMod val="15000"/>
                  <a:lumOff val="85000"/>
                </a:schemeClr>
              </a:solidFill>
              <a:round/>
            </a:ln>
            <a:effectLst/>
          </c:spPr>
        </c:majorGridlines>
        <c:title>
          <c:tx>
            <c:strRef>
              <c:f>'MilCon Contracts Analysis'!$G$4</c:f>
              <c:strCache>
                <c:ptCount val="1"/>
                <c:pt idx="0">
                  <c:v> Sum of Original Contract Amount (CY23$) </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91464"/>
        <c:crosses val="autoZero"/>
        <c:crossBetween val="midCat"/>
        <c:dispUnits>
          <c:builtInUnit val="million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722091464"/>
        <c:scaling>
          <c:orientation val="minMax"/>
        </c:scaling>
        <c:delete val="0"/>
        <c:axPos val="l"/>
        <c:majorGridlines>
          <c:spPr>
            <a:ln w="9525" cap="flat" cmpd="sng" algn="ctr">
              <a:solidFill>
                <a:schemeClr val="tx1">
                  <a:lumMod val="15000"/>
                  <a:lumOff val="85000"/>
                </a:schemeClr>
              </a:solidFill>
              <a:round/>
            </a:ln>
            <a:effectLst/>
          </c:spPr>
        </c:majorGridlines>
        <c:title>
          <c:tx>
            <c:strRef>
              <c:f>'MilCon Contracts Analysis'!$H$4</c:f>
              <c:strCache>
                <c:ptCount val="1"/>
                <c:pt idx="0">
                  <c:v>Percent over/under budget</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89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rich>
          <a:bodyPr spcFirstLastPara="1" vertOverflow="ellipsis" wrap="square" lIns="0" tIns="0" rIns="0" bIns="0" anchor="ctr" anchorCtr="1"/>
          <a:lstStyle/>
          <a:p>
            <a:pPr algn="ctr">
              <a:defRPr/>
            </a:pPr>
            <a:r>
              <a:rPr lang="en-US"/>
              <a:t>% Change in Contract Value Since Award (</a:t>
            </a:r>
            <a:r>
              <a:rPr lang="en-US" i="1"/>
              <a:t>Corrected Data</a:t>
            </a:r>
            <a:r>
              <a:rPr lang="en-US"/>
              <a:t>)</a:t>
            </a:r>
          </a:p>
        </cx:rich>
      </cx:tx>
    </cx:title>
    <cx:plotArea>
      <cx:plotAreaRegion>
        <cx:series layoutId="clusteredColumn" uniqueId="{78BF0E04-9F0D-49B8-BBA3-DCC44329496B}" formatIdx="0">
          <cx:dataId val="0"/>
          <cx:layoutPr>
            <cx:binning intervalClosed="r">
              <cx:binSize val="0.030000000000000006"/>
            </cx:binning>
          </cx:layoutPr>
        </cx:series>
      </cx:plotAreaRegion>
      <cx:axis id="0">
        <cx:catScaling gapWidth="0"/>
        <cx:title>
          <cx:tx>
            <cx:txData>
              <cx:v>% of Dollars Obligated</cx:v>
            </cx:txData>
          </cx:tx>
          <cx:txPr>
            <a:bodyPr spcFirstLastPara="1" vertOverflow="ellipsis" wrap="square" lIns="0" tIns="0" rIns="0" bIns="0" anchor="ctr" anchorCtr="1"/>
            <a:lstStyle/>
            <a:p>
              <a:pPr algn="ctr">
                <a:defRPr/>
              </a:pPr>
              <a:r>
                <a:rPr lang="en-US"/>
                <a:t>% of Dollars Obligated</a:t>
              </a:r>
            </a:p>
          </cx:txPr>
        </cx:title>
        <cx:tickLabels/>
        <cx:numFmt formatCode="0%" sourceLinked="0"/>
      </cx:axis>
      <cx:axis id="1">
        <cx:valScaling/>
        <cx:title>
          <cx:tx>
            <cx:txData>
              <cx:v>Number of Contracts</cx:v>
            </cx:txData>
          </cx:tx>
          <cx:txPr>
            <a:bodyPr spcFirstLastPara="1" vertOverflow="ellipsis" wrap="square" lIns="0" tIns="0" rIns="0" bIns="0" anchor="ctr" anchorCtr="1"/>
            <a:lstStyle/>
            <a:p>
              <a:pPr algn="ctr">
                <a:defRPr/>
              </a:pPr>
              <a:r>
                <a:rPr lang="en-US"/>
                <a:t>Number of Contracts</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242208</xdr:colOff>
      <xdr:row>9</xdr:row>
      <xdr:rowOff>143329</xdr:rowOff>
    </xdr:from>
    <xdr:to>
      <xdr:col>22</xdr:col>
      <xdr:colOff>27063</xdr:colOff>
      <xdr:row>34</xdr:row>
      <xdr:rowOff>12095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476250</xdr:colOff>
      <xdr:row>10</xdr:row>
      <xdr:rowOff>174625</xdr:rowOff>
    </xdr:from>
    <xdr:to>
      <xdr:col>55</xdr:col>
      <xdr:colOff>71437</xdr:colOff>
      <xdr:row>40</xdr:row>
      <xdr:rowOff>47625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76200</xdr:colOff>
      <xdr:row>17</xdr:row>
      <xdr:rowOff>0</xdr:rowOff>
    </xdr:from>
    <xdr:to>
      <xdr:col>27</xdr:col>
      <xdr:colOff>1752600</xdr:colOff>
      <xdr:row>45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12700</xdr:colOff>
      <xdr:row>16</xdr:row>
      <xdr:rowOff>127000</xdr:rowOff>
    </xdr:from>
    <xdr:to>
      <xdr:col>34</xdr:col>
      <xdr:colOff>0</xdr:colOff>
      <xdr:row>44</xdr:row>
      <xdr:rowOff>127000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894442</xdr:colOff>
      <xdr:row>45</xdr:row>
      <xdr:rowOff>51706</xdr:rowOff>
    </xdr:from>
    <xdr:to>
      <xdr:col>34</xdr:col>
      <xdr:colOff>515257</xdr:colOff>
      <xdr:row>73</xdr:row>
      <xdr:rowOff>51706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oundational%20Cost%20Models-WLSTLD00365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Data"/>
      <sheetName val="Pivot"/>
      <sheetName val="Equipment Sample"/>
      <sheetName val="Third Party Estimate Labor %"/>
      <sheetName val="MilCon Contracts Data"/>
      <sheetName val="Inflation Indices"/>
      <sheetName val="MilCon Contracts Analysis"/>
    </sheetNames>
    <sheetDataSet>
      <sheetData sheetId="0"/>
      <sheetData sheetId="1"/>
      <sheetData sheetId="2"/>
      <sheetData sheetId="3"/>
      <sheetData sheetId="4"/>
      <sheetData sheetId="5"/>
      <sheetData sheetId="6"/>
      <sheetData sheetId="7">
        <row r="4">
          <cell r="G4" t="str">
            <v>Sum of Original Contract Amount (CY23$)</v>
          </cell>
          <cell r="H4" t="str">
            <v>Percent over/under budget</v>
          </cell>
        </row>
        <row r="5">
          <cell r="G5">
            <v>40060624.846217267</v>
          </cell>
          <cell r="H5">
            <v>7.2665450682219065E-2</v>
          </cell>
          <cell r="AL5" t="str">
            <v>Schedule Overrun %</v>
          </cell>
          <cell r="AM5" t="str">
            <v>Price Overrun %</v>
          </cell>
        </row>
        <row r="6">
          <cell r="G6">
            <v>37825233.69088354</v>
          </cell>
          <cell r="H6">
            <v>0</v>
          </cell>
          <cell r="AL6">
            <v>0.29503105590062112</v>
          </cell>
          <cell r="AM6">
            <v>-0.15884493495809346</v>
          </cell>
        </row>
        <row r="7">
          <cell r="G7">
            <v>2466218.7296164609</v>
          </cell>
          <cell r="H7">
            <v>-0.15011881225721119</v>
          </cell>
          <cell r="AL7">
            <v>0.63707571801566576</v>
          </cell>
          <cell r="AM7">
            <v>8.4911416185951369E-2</v>
          </cell>
        </row>
        <row r="8">
          <cell r="G8">
            <v>1690171.4495354251</v>
          </cell>
          <cell r="H8">
            <v>-0.22592252310791874</v>
          </cell>
          <cell r="AL8">
            <v>0.46971569839307786</v>
          </cell>
          <cell r="AM8">
            <v>-0.41230057432263978</v>
          </cell>
        </row>
        <row r="9">
          <cell r="G9">
            <v>3109046.8622200903</v>
          </cell>
          <cell r="H9">
            <v>-8.403197887172448E-4</v>
          </cell>
          <cell r="AL9">
            <v>0</v>
          </cell>
          <cell r="AM9">
            <v>0</v>
          </cell>
        </row>
        <row r="10">
          <cell r="G10">
            <v>39777874.80718451</v>
          </cell>
          <cell r="H10">
            <v>1.575827257780749E-2</v>
          </cell>
          <cell r="AL10">
            <v>1.1970108695652173</v>
          </cell>
          <cell r="AM10">
            <v>-3.7076554664874401E-3</v>
          </cell>
        </row>
        <row r="11">
          <cell r="G11">
            <v>32571729.011594158</v>
          </cell>
          <cell r="H11">
            <v>2.528273248826193E-2</v>
          </cell>
          <cell r="AL11">
            <v>0.60536912751677852</v>
          </cell>
          <cell r="AM11">
            <v>-9.3654508660389546E-2</v>
          </cell>
        </row>
        <row r="12">
          <cell r="G12">
            <v>7114783.1095680175</v>
          </cell>
          <cell r="H12">
            <v>-2.1408754065655185E-2</v>
          </cell>
          <cell r="AL12">
            <v>0.51875808538163004</v>
          </cell>
          <cell r="AM12">
            <v>1.5131867780930246E-2</v>
          </cell>
        </row>
        <row r="13">
          <cell r="G13">
            <v>3063971.4378506988</v>
          </cell>
          <cell r="H13">
            <v>0</v>
          </cell>
          <cell r="AL13">
            <v>1.4281250000000001</v>
          </cell>
          <cell r="AM13">
            <v>-7.310757970528077E-2</v>
          </cell>
        </row>
        <row r="14">
          <cell r="G14">
            <v>6197402.1492986977</v>
          </cell>
          <cell r="H14">
            <v>-2.1150790543304314E-2</v>
          </cell>
          <cell r="AL14">
            <v>1.5641025641025641</v>
          </cell>
          <cell r="AM14">
            <v>0.37741840699677215</v>
          </cell>
        </row>
        <row r="15">
          <cell r="G15">
            <v>34370595.808993712</v>
          </cell>
          <cell r="H15">
            <v>6.6642081298189507E-2</v>
          </cell>
          <cell r="AL15">
            <v>0.79656862745098034</v>
          </cell>
          <cell r="AM15">
            <v>-0.18551254008107024</v>
          </cell>
        </row>
        <row r="16">
          <cell r="G16">
            <v>18387266.377512831</v>
          </cell>
          <cell r="H16">
            <v>8.1083798898303541E-2</v>
          </cell>
          <cell r="AL16">
            <v>0.21130952380952381</v>
          </cell>
          <cell r="AM16">
            <v>-7.8924194683613197E-2</v>
          </cell>
        </row>
        <row r="17">
          <cell r="G17">
            <v>11303502.510742113</v>
          </cell>
          <cell r="H17">
            <v>-1.9619931205702337E-2</v>
          </cell>
          <cell r="AL17">
            <v>0.99749373433583954</v>
          </cell>
          <cell r="AM17">
            <v>-8.4616355288028869E-2</v>
          </cell>
        </row>
        <row r="18">
          <cell r="G18">
            <v>3001831.0253230645</v>
          </cell>
          <cell r="H18">
            <v>0</v>
          </cell>
          <cell r="AL18">
            <v>0.67298578199052128</v>
          </cell>
          <cell r="AM18">
            <v>0</v>
          </cell>
        </row>
        <row r="19">
          <cell r="G19">
            <v>3001831.0253230645</v>
          </cell>
          <cell r="H19">
            <v>-6.8346725293025688E-3</v>
          </cell>
          <cell r="AL19">
            <v>1.273792093704246</v>
          </cell>
          <cell r="AM19">
            <v>0</v>
          </cell>
        </row>
        <row r="20">
          <cell r="G20">
            <v>3001831.0253230645</v>
          </cell>
          <cell r="H20">
            <v>-5.20736954613532E-3</v>
          </cell>
          <cell r="AL20">
            <v>0.28608027327070878</v>
          </cell>
          <cell r="AM20">
            <v>3.9294365272535603E-2</v>
          </cell>
        </row>
        <row r="21">
          <cell r="G21">
            <v>32882916.394886144</v>
          </cell>
          <cell r="H21">
            <v>-9.8652403244164591E-2</v>
          </cell>
          <cell r="AL21">
            <v>0.40844009042954033</v>
          </cell>
          <cell r="AM21">
            <v>0.13348391523115752</v>
          </cell>
        </row>
        <row r="22">
          <cell r="G22">
            <v>8930957.9547919463</v>
          </cell>
          <cell r="H22">
            <v>-0.20536640814530843</v>
          </cell>
          <cell r="AL22">
            <v>0.67779390420899854</v>
          </cell>
          <cell r="AM22">
            <v>8.8766543949612337E-2</v>
          </cell>
        </row>
        <row r="23">
          <cell r="G23">
            <v>8220.7290987215365</v>
          </cell>
          <cell r="H23">
            <v>0</v>
          </cell>
          <cell r="AL23">
            <v>1.375</v>
          </cell>
          <cell r="AM23">
            <v>2.1618541288505263E-2</v>
          </cell>
        </row>
        <row r="24">
          <cell r="G24">
            <v>64116018.77731441</v>
          </cell>
          <cell r="H24">
            <v>0</v>
          </cell>
          <cell r="AL24">
            <v>3.3294797687861273</v>
          </cell>
          <cell r="AM24">
            <v>3.2137699641100984E-2</v>
          </cell>
        </row>
        <row r="25">
          <cell r="G25">
            <v>315790.26767395635</v>
          </cell>
          <cell r="H25">
            <v>0</v>
          </cell>
          <cell r="AL25">
            <v>0</v>
          </cell>
          <cell r="AM25">
            <v>-5.20736954613532E-3</v>
          </cell>
        </row>
        <row r="26">
          <cell r="G26">
            <v>13886.06356829769</v>
          </cell>
          <cell r="H26">
            <v>0</v>
          </cell>
          <cell r="AL26">
            <v>0.99590163934426235</v>
          </cell>
          <cell r="AM26">
            <v>-0.20536640814530843</v>
          </cell>
        </row>
        <row r="27">
          <cell r="G27">
            <v>2311542.0588873271</v>
          </cell>
          <cell r="H27">
            <v>6.4065600715865326E-2</v>
          </cell>
          <cell r="AL27">
            <v>0</v>
          </cell>
          <cell r="AM27">
            <v>-7.8918918918918876E-2</v>
          </cell>
        </row>
        <row r="28">
          <cell r="G28">
            <v>16063823.320906172</v>
          </cell>
          <cell r="H28">
            <v>0</v>
          </cell>
          <cell r="AL28">
            <v>0.88157894736842102</v>
          </cell>
          <cell r="AM28">
            <v>-8.6210609213668698E-3</v>
          </cell>
        </row>
        <row r="29">
          <cell r="G29">
            <v>1246253.1912360005</v>
          </cell>
          <cell r="H29">
            <v>0</v>
          </cell>
          <cell r="AL29">
            <v>0.59</v>
          </cell>
          <cell r="AM29">
            <v>1.4122137404580092E-2</v>
          </cell>
        </row>
        <row r="30">
          <cell r="G30">
            <v>22818071.173324559</v>
          </cell>
          <cell r="H30">
            <v>0</v>
          </cell>
          <cell r="AL30">
            <v>0.52353616532721015</v>
          </cell>
          <cell r="AM30">
            <v>0.13631897108379756</v>
          </cell>
        </row>
        <row r="31">
          <cell r="G31">
            <v>19963317.781299643</v>
          </cell>
          <cell r="H31">
            <v>-6.4958691593554357E-2</v>
          </cell>
          <cell r="AL31">
            <v>0.6994949494949495</v>
          </cell>
          <cell r="AM31">
            <v>-5.3419374679114971E-2</v>
          </cell>
        </row>
        <row r="32">
          <cell r="G32">
            <v>36757179.642550178</v>
          </cell>
          <cell r="H32">
            <v>4.0733704253333003E-2</v>
          </cell>
          <cell r="AL32">
            <v>1.7150192554557124</v>
          </cell>
          <cell r="AM32">
            <v>6.6642081298189507E-2</v>
          </cell>
        </row>
        <row r="33">
          <cell r="G33">
            <v>6553673.643908021</v>
          </cell>
          <cell r="H33">
            <v>0.99565588350218404</v>
          </cell>
          <cell r="AL33">
            <v>0.64886515353805074</v>
          </cell>
          <cell r="AM33">
            <v>8.1083798898303541E-2</v>
          </cell>
        </row>
        <row r="34">
          <cell r="G34">
            <v>3356415.8073549354</v>
          </cell>
          <cell r="H34">
            <v>6.4346538029047481E-2</v>
          </cell>
          <cell r="AL34">
            <v>4.2971014492753623</v>
          </cell>
          <cell r="AM34">
            <v>0.11863566217637166</v>
          </cell>
        </row>
        <row r="35">
          <cell r="G35">
            <v>3501003.0049180342</v>
          </cell>
          <cell r="H35">
            <v>-3.9727140282729174E-2</v>
          </cell>
          <cell r="AL35">
            <v>0.5532994923857868</v>
          </cell>
          <cell r="AM35">
            <v>7.6451579579603648E-2</v>
          </cell>
        </row>
        <row r="36">
          <cell r="G36">
            <v>10948581.903822815</v>
          </cell>
          <cell r="H36">
            <v>1.7718200548239256E-2</v>
          </cell>
          <cell r="AL36">
            <v>7.1729957805907171E-2</v>
          </cell>
          <cell r="AM36">
            <v>-6.4958691593554357E-2</v>
          </cell>
        </row>
        <row r="37">
          <cell r="G37">
            <v>6207447.5795833617</v>
          </cell>
          <cell r="H37">
            <v>-1.2803791418381909E-2</v>
          </cell>
          <cell r="AL37">
            <v>0.15682062298603652</v>
          </cell>
          <cell r="AM37">
            <v>7.4112538729047356E-2</v>
          </cell>
        </row>
        <row r="38">
          <cell r="G38">
            <v>21945664.087637883</v>
          </cell>
          <cell r="H38">
            <v>0.14906741921995004</v>
          </cell>
          <cell r="AL38">
            <v>1.0330188679245282</v>
          </cell>
          <cell r="AM38">
            <v>1.7132002176467213E-2</v>
          </cell>
        </row>
        <row r="39">
          <cell r="G39">
            <v>28829088.021530278</v>
          </cell>
          <cell r="H39">
            <v>0.14002499810438615</v>
          </cell>
          <cell r="AL39">
            <v>1.110236220472441</v>
          </cell>
          <cell r="AM39">
            <v>0.10064634849057583</v>
          </cell>
        </row>
        <row r="40">
          <cell r="G40">
            <v>29750243.036652677</v>
          </cell>
          <cell r="H40">
            <v>1.2007912599287178E-2</v>
          </cell>
          <cell r="AL40">
            <v>0.98268398268398272</v>
          </cell>
          <cell r="AM40">
            <v>0.45791032403558157</v>
          </cell>
        </row>
        <row r="41">
          <cell r="G41">
            <v>132109590.54049495</v>
          </cell>
          <cell r="H41">
            <v>0.15741077417180208</v>
          </cell>
          <cell r="AL41">
            <v>0</v>
          </cell>
          <cell r="AM41">
            <v>-2.0277429106841778E-2</v>
          </cell>
        </row>
        <row r="42">
          <cell r="G42">
            <v>18883103.852174472</v>
          </cell>
          <cell r="H42">
            <v>8.834931286832047E-2</v>
          </cell>
          <cell r="AL42">
            <v>0.73260073260073255</v>
          </cell>
          <cell r="AM42">
            <v>-3.1244217276811766E-2</v>
          </cell>
        </row>
        <row r="43">
          <cell r="G43">
            <v>32356577.142472345</v>
          </cell>
          <cell r="H43">
            <v>3.8110153419290312E-2</v>
          </cell>
          <cell r="AL43">
            <v>1.0352685838307107</v>
          </cell>
          <cell r="AM43">
            <v>0.34766009647587831</v>
          </cell>
        </row>
        <row r="44">
          <cell r="G44">
            <v>11700070.581799705</v>
          </cell>
          <cell r="H44">
            <v>0.10776467686252805</v>
          </cell>
          <cell r="AL44">
            <v>0.68181818181818177</v>
          </cell>
          <cell r="AM44">
            <v>7.9333106297114556E-2</v>
          </cell>
        </row>
        <row r="45">
          <cell r="G45">
            <v>1351372.665746782</v>
          </cell>
          <cell r="H45">
            <v>4.1061894193121146E-2</v>
          </cell>
          <cell r="AL45">
            <v>1.5625E-2</v>
          </cell>
          <cell r="AM45">
            <v>-0.15011881225721119</v>
          </cell>
        </row>
        <row r="46">
          <cell r="G46">
            <v>23503348.62255859</v>
          </cell>
          <cell r="H46">
            <v>-0.11096403106007696</v>
          </cell>
          <cell r="AL46">
            <v>0.3269961977186312</v>
          </cell>
          <cell r="AM46">
            <v>3.7289588631081366E-2</v>
          </cell>
        </row>
        <row r="47">
          <cell r="G47">
            <v>28315396.396530423</v>
          </cell>
          <cell r="H47">
            <v>0.18798684704532095</v>
          </cell>
          <cell r="AL47">
            <v>-0.65359477124183007</v>
          </cell>
          <cell r="AM47">
            <v>-0.22592252310791874</v>
          </cell>
        </row>
        <row r="48">
          <cell r="G48">
            <v>11746193.433918308</v>
          </cell>
          <cell r="H48">
            <v>0</v>
          </cell>
          <cell r="AL48">
            <v>0.17148981779206859</v>
          </cell>
          <cell r="AM48">
            <v>0.13029718039765292</v>
          </cell>
        </row>
        <row r="49">
          <cell r="G49">
            <v>2824229.1113101002</v>
          </cell>
          <cell r="H49">
            <v>-2.6924778821467505E-2</v>
          </cell>
          <cell r="AL49">
            <v>0.28354430379746837</v>
          </cell>
          <cell r="AM49">
            <v>-0.22129686977005539</v>
          </cell>
        </row>
        <row r="50">
          <cell r="G50">
            <v>55217486.282138959</v>
          </cell>
          <cell r="H50">
            <v>-6.722986897691529E-3</v>
          </cell>
          <cell r="AL50">
            <v>0.29455445544554454</v>
          </cell>
          <cell r="AM50">
            <v>-0.1681003981611803</v>
          </cell>
        </row>
        <row r="51">
          <cell r="G51">
            <v>39186942.103755347</v>
          </cell>
          <cell r="H51">
            <v>-3.5569251675754122E-2</v>
          </cell>
          <cell r="AL51">
            <v>0</v>
          </cell>
          <cell r="AM51">
            <v>0.31163817625341511</v>
          </cell>
        </row>
        <row r="52">
          <cell r="G52">
            <v>24208149.562165465</v>
          </cell>
          <cell r="H52">
            <v>-5.3775033540068261E-2</v>
          </cell>
          <cell r="AL52">
            <v>0.75096525096525102</v>
          </cell>
          <cell r="AM52">
            <v>0</v>
          </cell>
        </row>
        <row r="53">
          <cell r="G53">
            <v>43015696.314021446</v>
          </cell>
          <cell r="H53">
            <v>-4.8093270270333213E-3</v>
          </cell>
          <cell r="AL53">
            <v>0.16645649432534679</v>
          </cell>
          <cell r="AM53">
            <v>8.6605053656607686E-2</v>
          </cell>
        </row>
        <row r="54">
          <cell r="G54">
            <v>1566441.6930274579</v>
          </cell>
          <cell r="H54">
            <v>0</v>
          </cell>
          <cell r="AL54">
            <v>0.30053191489361702</v>
          </cell>
          <cell r="AM54">
            <v>1.4391946797576671E-2</v>
          </cell>
        </row>
        <row r="55">
          <cell r="G55">
            <v>48213548.572864473</v>
          </cell>
          <cell r="H55">
            <v>9.2395548003422215E-2</v>
          </cell>
          <cell r="AL55">
            <v>0.12473572938689217</v>
          </cell>
          <cell r="AM55">
            <v>7.5791588385032777E-2</v>
          </cell>
        </row>
        <row r="56">
          <cell r="G56">
            <v>14532193.864264995</v>
          </cell>
          <cell r="H56">
            <v>-2.5545106283720878E-2</v>
          </cell>
          <cell r="AL56">
            <v>1.2640750670241288</v>
          </cell>
          <cell r="AM56">
            <v>0.37705611060043154</v>
          </cell>
        </row>
        <row r="57">
          <cell r="G57">
            <v>3041855.4389940389</v>
          </cell>
          <cell r="H57">
            <v>6.4235644072385266E-4</v>
          </cell>
          <cell r="AL57">
            <v>1.4234800838574424</v>
          </cell>
          <cell r="AM57">
            <v>0.11593275241630305</v>
          </cell>
        </row>
        <row r="58">
          <cell r="G58">
            <v>9299699.7929287385</v>
          </cell>
          <cell r="H58">
            <v>0</v>
          </cell>
          <cell r="AL58">
            <v>1.3333333333333333</v>
          </cell>
          <cell r="AM58">
            <v>4.3108653515830535E-2</v>
          </cell>
        </row>
        <row r="59">
          <cell r="G59">
            <v>9149671.4868770707</v>
          </cell>
          <cell r="H59">
            <v>0</v>
          </cell>
          <cell r="AL59">
            <v>0.44076655052264807</v>
          </cell>
          <cell r="AM59">
            <v>0.25459270166057085</v>
          </cell>
        </row>
        <row r="60">
          <cell r="G60">
            <v>8767.0723631639703</v>
          </cell>
          <cell r="H60">
            <v>-6.0037783559408657E-3</v>
          </cell>
          <cell r="AL60">
            <v>1.3333333333333333</v>
          </cell>
          <cell r="AM60">
            <v>4.8202821151363782E-2</v>
          </cell>
        </row>
        <row r="61">
          <cell r="G61">
            <v>11598.321910916675</v>
          </cell>
          <cell r="H61">
            <v>0.23330707540020079</v>
          </cell>
          <cell r="AL61">
            <v>0.20136054421768707</v>
          </cell>
          <cell r="AM61">
            <v>0.21770626666896623</v>
          </cell>
        </row>
        <row r="62">
          <cell r="G62">
            <v>36404775.337467387</v>
          </cell>
          <cell r="H62">
            <v>0.23574589941763424</v>
          </cell>
          <cell r="AL62">
            <v>0.40641711229946526</v>
          </cell>
          <cell r="AM62">
            <v>4.2867015464846732E-2</v>
          </cell>
        </row>
        <row r="63">
          <cell r="G63">
            <v>137284.22508691176</v>
          </cell>
          <cell r="H63">
            <v>2.0663631547594777E-2</v>
          </cell>
          <cell r="AL63">
            <v>0.37337192474674386</v>
          </cell>
          <cell r="AM63">
            <v>7.3712337924891846E-2</v>
          </cell>
        </row>
        <row r="64">
          <cell r="G64">
            <v>10113.55197370217</v>
          </cell>
          <cell r="H64">
            <v>4.2741033889034961E-2</v>
          </cell>
          <cell r="AL64">
            <v>0</v>
          </cell>
          <cell r="AM64">
            <v>-9.8652403244164591E-2</v>
          </cell>
        </row>
        <row r="65">
          <cell r="G65">
            <v>7160255.0449864585</v>
          </cell>
          <cell r="H65">
            <v>5.3242871632479635E-2</v>
          </cell>
          <cell r="AL65">
            <v>4.1168658698539175E-2</v>
          </cell>
          <cell r="AM65">
            <v>-1.9619931205702337E-2</v>
          </cell>
        </row>
        <row r="66">
          <cell r="G66">
            <v>38526726.649591282</v>
          </cell>
          <cell r="H66">
            <v>0.63789145296850047</v>
          </cell>
          <cell r="AL66">
            <v>1.5689655172413792</v>
          </cell>
          <cell r="AM66">
            <v>0</v>
          </cell>
        </row>
        <row r="67">
          <cell r="G67">
            <v>2232994.1226225211</v>
          </cell>
          <cell r="H67">
            <v>-1.5260636471367568E-2</v>
          </cell>
          <cell r="AL67">
            <v>0.29521276595744683</v>
          </cell>
          <cell r="AM67">
            <v>-2.1150790543304314E-2</v>
          </cell>
        </row>
        <row r="68">
          <cell r="G68">
            <v>38168339.444230504</v>
          </cell>
          <cell r="H68">
            <v>6.0837047198208328E-3</v>
          </cell>
          <cell r="AL68">
            <v>2.1334792122538295</v>
          </cell>
          <cell r="AM68">
            <v>0</v>
          </cell>
        </row>
        <row r="69">
          <cell r="G69">
            <v>51495214.960303903</v>
          </cell>
          <cell r="H69">
            <v>0.22462323179050478</v>
          </cell>
          <cell r="AL69">
            <v>1.2538860103626943</v>
          </cell>
          <cell r="AM69">
            <v>-6.8346725293025688E-3</v>
          </cell>
        </row>
        <row r="70">
          <cell r="G70">
            <v>9664651.8171094563</v>
          </cell>
          <cell r="H70">
            <v>0</v>
          </cell>
          <cell r="AL70">
            <v>0.45748299319727892</v>
          </cell>
          <cell r="AM70">
            <v>0.48902579612397401</v>
          </cell>
        </row>
        <row r="71">
          <cell r="G71">
            <v>31395828.087859783</v>
          </cell>
          <cell r="H71">
            <v>-2.6572210191001359E-2</v>
          </cell>
          <cell r="AL71">
            <v>0.6152512998266898</v>
          </cell>
          <cell r="AM71">
            <v>0.11552729546213625</v>
          </cell>
        </row>
        <row r="72">
          <cell r="G72">
            <v>2082489.2548703104</v>
          </cell>
          <cell r="H72">
            <v>-3.1580394778011875E-2</v>
          </cell>
          <cell r="AL72">
            <v>0.6458797327394209</v>
          </cell>
          <cell r="AM72">
            <v>2.8435932032822294E-2</v>
          </cell>
        </row>
        <row r="73">
          <cell r="G73">
            <v>6073385.0420302264</v>
          </cell>
          <cell r="H73">
            <v>0.12215935528955155</v>
          </cell>
          <cell r="AL73">
            <v>0</v>
          </cell>
          <cell r="AM73">
            <v>-0.12833941268432719</v>
          </cell>
        </row>
        <row r="74">
          <cell r="G74">
            <v>2593129.9096972379</v>
          </cell>
          <cell r="H74">
            <v>-1.4277180062287563E-2</v>
          </cell>
          <cell r="AL74">
            <v>0</v>
          </cell>
          <cell r="AM74">
            <v>0.19299813380363978</v>
          </cell>
        </row>
        <row r="75">
          <cell r="G75">
            <v>50357714.428198099</v>
          </cell>
          <cell r="H75">
            <v>6.4666086441913795E-2</v>
          </cell>
          <cell r="AL75">
            <v>0.5195729537366548</v>
          </cell>
          <cell r="AM75">
            <v>-4.2557114130153076E-2</v>
          </cell>
        </row>
        <row r="76">
          <cell r="G76">
            <v>20347995.580421116</v>
          </cell>
          <cell r="H76">
            <v>4.0198679132299388E-2</v>
          </cell>
          <cell r="AL76">
            <v>0.18865248226950354</v>
          </cell>
          <cell r="AM76">
            <v>3.8765758735702698E-2</v>
          </cell>
        </row>
        <row r="77">
          <cell r="G77">
            <v>59987185.364629224</v>
          </cell>
          <cell r="H77">
            <v>6.5553978225021004E-3</v>
          </cell>
          <cell r="AL77">
            <v>1.4169675090252707</v>
          </cell>
          <cell r="AM77">
            <v>1.575827257780749E-2</v>
          </cell>
        </row>
        <row r="78">
          <cell r="G78">
            <v>84189334.490557268</v>
          </cell>
          <cell r="H78">
            <v>1.6709625697023476E-2</v>
          </cell>
          <cell r="AL78">
            <v>0.5299026425591099</v>
          </cell>
          <cell r="AM78">
            <v>0.12691337785055509</v>
          </cell>
        </row>
        <row r="79">
          <cell r="G79">
            <v>2805371.4987405292</v>
          </cell>
          <cell r="H79">
            <v>-2.490800144312573E-2</v>
          </cell>
          <cell r="AL79">
            <v>4.5756457564575644E-2</v>
          </cell>
          <cell r="AM79">
            <v>7.771936534036554E-2</v>
          </cell>
        </row>
        <row r="80">
          <cell r="G80">
            <v>7260.3434667779238</v>
          </cell>
          <cell r="H80">
            <v>-2.1230217455459974E-3</v>
          </cell>
          <cell r="AL80">
            <v>0.94385432473444608</v>
          </cell>
          <cell r="AM80">
            <v>8.1950201200201772E-2</v>
          </cell>
        </row>
        <row r="81">
          <cell r="G81">
            <v>2167189.7086504651</v>
          </cell>
          <cell r="H81">
            <v>1.7544930577906237E-2</v>
          </cell>
          <cell r="AL81">
            <v>0.50624133148404993</v>
          </cell>
          <cell r="AM81">
            <v>2.528273248826193E-2</v>
          </cell>
        </row>
        <row r="82">
          <cell r="G82">
            <v>1024433.4124614291</v>
          </cell>
          <cell r="H82">
            <v>-0.15648085612504914</v>
          </cell>
          <cell r="AL82">
            <v>8.1081081081081086E-2</v>
          </cell>
          <cell r="AM82">
            <v>2.0025303631480064E-2</v>
          </cell>
        </row>
        <row r="83">
          <cell r="G83">
            <v>3553410.152922384</v>
          </cell>
          <cell r="H83">
            <v>5.6318313885121371E-4</v>
          </cell>
          <cell r="AL83">
            <v>2.5999999999999999E-2</v>
          </cell>
          <cell r="AM83">
            <v>1.8945905157263479E-2</v>
          </cell>
        </row>
        <row r="84">
          <cell r="G84">
            <v>39058756.589580685</v>
          </cell>
          <cell r="H84">
            <v>-2.9896299083984876E-2</v>
          </cell>
          <cell r="AL84">
            <v>3.3500837520938024E-3</v>
          </cell>
          <cell r="AM84">
            <v>3.1944166223348648E-2</v>
          </cell>
        </row>
        <row r="85">
          <cell r="G85">
            <v>149694.41303260747</v>
          </cell>
          <cell r="H85">
            <v>2.0975500614067499E-2</v>
          </cell>
          <cell r="AL85">
            <v>0.70538720538720534</v>
          </cell>
          <cell r="AM85">
            <v>4.2044446314888434E-2</v>
          </cell>
        </row>
        <row r="86">
          <cell r="G86">
            <v>36774532.755025662</v>
          </cell>
          <cell r="H86">
            <v>-9.3654508660389546E-2</v>
          </cell>
          <cell r="AL86">
            <v>0.19104991394148021</v>
          </cell>
          <cell r="AM86">
            <v>4.2820693948027011E-2</v>
          </cell>
        </row>
        <row r="87">
          <cell r="G87">
            <v>76758956.869097129</v>
          </cell>
          <cell r="H87">
            <v>-2.1965233695985503E-2</v>
          </cell>
          <cell r="AL87">
            <v>0.5</v>
          </cell>
          <cell r="AM87">
            <v>-2.3462457929382671E-2</v>
          </cell>
        </row>
        <row r="88">
          <cell r="G88">
            <v>50683711.743912227</v>
          </cell>
          <cell r="H88">
            <v>-3.4351509287330412E-2</v>
          </cell>
          <cell r="AL88">
            <v>1.2699115044247788</v>
          </cell>
          <cell r="AM88">
            <v>0.19392319279772874</v>
          </cell>
        </row>
        <row r="89">
          <cell r="G89">
            <v>119779906.68779787</v>
          </cell>
          <cell r="H89">
            <v>-2.8995835715178435E-2</v>
          </cell>
          <cell r="AL89">
            <v>1.1690721649484537</v>
          </cell>
          <cell r="AM89">
            <v>8.2919073671707921E-2</v>
          </cell>
        </row>
        <row r="90">
          <cell r="G90">
            <v>52072.738381116338</v>
          </cell>
          <cell r="H90">
            <v>-2.3327771741587122E-2</v>
          </cell>
          <cell r="AL90">
            <v>0.59152542372881356</v>
          </cell>
          <cell r="AM90">
            <v>2.0451429700357199E-2</v>
          </cell>
        </row>
        <row r="91">
          <cell r="G91">
            <v>6589.9962697005985</v>
          </cell>
          <cell r="H91">
            <v>-1.8220532470556198E-3</v>
          </cell>
          <cell r="AL91">
            <v>0.62410071942446044</v>
          </cell>
          <cell r="AM91">
            <v>6.7788688553631127E-2</v>
          </cell>
        </row>
        <row r="92">
          <cell r="G92">
            <v>7808.8093552957353</v>
          </cell>
          <cell r="H92">
            <v>-3.2108894724259956E-2</v>
          </cell>
          <cell r="AL92">
            <v>0.2425828970331588</v>
          </cell>
          <cell r="AM92">
            <v>0.18315655012533241</v>
          </cell>
        </row>
        <row r="93">
          <cell r="G93">
            <v>74216260.604321077</v>
          </cell>
          <cell r="H93">
            <v>-4.1215574456281628E-2</v>
          </cell>
          <cell r="AL93">
            <v>0.35454545454545455</v>
          </cell>
          <cell r="AM93">
            <v>2.9291786267555183E-2</v>
          </cell>
        </row>
        <row r="94">
          <cell r="G94">
            <v>31956018.263181441</v>
          </cell>
          <cell r="H94">
            <v>1.1053174639511026E-2</v>
          </cell>
          <cell r="AL94">
            <v>0.16517857142857142</v>
          </cell>
          <cell r="AM94">
            <v>1.2319754374019361E-2</v>
          </cell>
        </row>
        <row r="95">
          <cell r="G95">
            <v>21184.922156046639</v>
          </cell>
          <cell r="H95">
            <v>-1.2589846431267905E-2</v>
          </cell>
          <cell r="AL95">
            <v>0.48281786941580757</v>
          </cell>
          <cell r="AM95">
            <v>2.4317660980083255E-2</v>
          </cell>
        </row>
        <row r="96">
          <cell r="G96">
            <v>2703453.5079623149</v>
          </cell>
          <cell r="H96">
            <v>0.12288083833906141</v>
          </cell>
          <cell r="AL96">
            <v>0.45983935742971888</v>
          </cell>
          <cell r="AM96">
            <v>0.10403460117058566</v>
          </cell>
        </row>
        <row r="97">
          <cell r="G97">
            <v>37957161.431072012</v>
          </cell>
          <cell r="H97">
            <v>-1.994769107426967E-2</v>
          </cell>
          <cell r="AL97">
            <v>1.3333333333333333</v>
          </cell>
          <cell r="AM97">
            <v>4.5830811032743363E-2</v>
          </cell>
        </row>
        <row r="98">
          <cell r="G98">
            <v>22394293.656054806</v>
          </cell>
          <cell r="H98">
            <v>1.8051320764365445E-2</v>
          </cell>
          <cell r="AL98">
            <v>0.83489681050656661</v>
          </cell>
          <cell r="AM98">
            <v>0.31572384780175927</v>
          </cell>
        </row>
        <row r="99">
          <cell r="G99">
            <v>3336588.4229436037</v>
          </cell>
          <cell r="H99">
            <v>8.5468721717287865E-2</v>
          </cell>
          <cell r="AL99">
            <v>0.32736572890025578</v>
          </cell>
          <cell r="AM99">
            <v>-0.22348882546425403</v>
          </cell>
        </row>
        <row r="100">
          <cell r="G100">
            <v>36902852.92416098</v>
          </cell>
          <cell r="H100">
            <v>-9.349153751142987E-2</v>
          </cell>
          <cell r="AL100">
            <v>8.1818181818181818E-2</v>
          </cell>
          <cell r="AM100">
            <v>7.0725035096439778E-2</v>
          </cell>
        </row>
        <row r="101">
          <cell r="G101">
            <v>23940818.317751795</v>
          </cell>
          <cell r="H101">
            <v>2.5704023647969341E-2</v>
          </cell>
          <cell r="AL101">
            <v>0.49812030075187969</v>
          </cell>
          <cell r="AM101">
            <v>2.6240290525029981E-2</v>
          </cell>
        </row>
        <row r="102">
          <cell r="G102">
            <v>31931367.001709126</v>
          </cell>
          <cell r="H102">
            <v>-3.8948931720677232E-2</v>
          </cell>
          <cell r="AL102">
            <v>0.6119631901840491</v>
          </cell>
          <cell r="AM102">
            <v>0.49315527975272355</v>
          </cell>
        </row>
        <row r="103">
          <cell r="G103">
            <v>33592401.803945698</v>
          </cell>
          <cell r="AL103">
            <v>0.16093366093366093</v>
          </cell>
          <cell r="AM103">
            <v>4.3963341368428187E-2</v>
          </cell>
        </row>
        <row r="104">
          <cell r="G104">
            <v>11665.115364405428</v>
          </cell>
          <cell r="H104">
            <v>2.1524285469582755E-2</v>
          </cell>
          <cell r="AL104">
            <v>1.4018691588785047E-2</v>
          </cell>
          <cell r="AM104">
            <v>4.4268265493520684E-2</v>
          </cell>
        </row>
        <row r="105">
          <cell r="G105">
            <v>2946165.4241454843</v>
          </cell>
          <cell r="H105">
            <v>-0.1423055642997566</v>
          </cell>
          <cell r="AL105">
            <v>0.12226277372262774</v>
          </cell>
          <cell r="AM105">
            <v>0.14055611693562456</v>
          </cell>
        </row>
        <row r="106">
          <cell r="G106">
            <v>22533328.067604266</v>
          </cell>
          <cell r="H106">
            <v>0</v>
          </cell>
          <cell r="AL106">
            <v>0.1822429906542056</v>
          </cell>
          <cell r="AM106">
            <v>0.16884222632180321</v>
          </cell>
        </row>
        <row r="107">
          <cell r="G107">
            <v>90638904.218164533</v>
          </cell>
          <cell r="H107">
            <v>1.9671375862167433E-2</v>
          </cell>
          <cell r="AL107">
            <v>0.6429840142095915</v>
          </cell>
          <cell r="AM107">
            <v>0.32630566982733872</v>
          </cell>
        </row>
        <row r="108">
          <cell r="G108">
            <v>21922446.677503854</v>
          </cell>
          <cell r="H108">
            <v>0.12763769975769623</v>
          </cell>
          <cell r="AL108">
            <v>0.14756671899529042</v>
          </cell>
          <cell r="AM108">
            <v>0.15515137000730467</v>
          </cell>
        </row>
        <row r="109">
          <cell r="G109">
            <v>35227831.754197769</v>
          </cell>
          <cell r="H109">
            <v>4.831791885366022E-3</v>
          </cell>
          <cell r="AL109">
            <v>0.48125937031484256</v>
          </cell>
          <cell r="AM109">
            <v>0.20270799400544037</v>
          </cell>
        </row>
        <row r="110">
          <cell r="G110">
            <v>34894757.425195925</v>
          </cell>
          <cell r="H110">
            <v>0.10171349575753583</v>
          </cell>
          <cell r="AL110">
            <v>0.53280461427541459</v>
          </cell>
          <cell r="AM110">
            <v>0.23158236619538905</v>
          </cell>
        </row>
        <row r="111">
          <cell r="G111">
            <v>18566591.835677743</v>
          </cell>
          <cell r="H111">
            <v>2.1142265523909784E-2</v>
          </cell>
          <cell r="AL111">
            <v>0.29383886255924169</v>
          </cell>
          <cell r="AM111">
            <v>0.16178201796149297</v>
          </cell>
        </row>
        <row r="112">
          <cell r="G112">
            <v>10549037.396013075</v>
          </cell>
          <cell r="H112">
            <v>3.9451411062403401E-2</v>
          </cell>
          <cell r="AL112">
            <v>0.57117437722419928</v>
          </cell>
          <cell r="AM112">
            <v>0.13042522493286074</v>
          </cell>
        </row>
        <row r="113">
          <cell r="G113">
            <v>7310283.3510381263</v>
          </cell>
          <cell r="H113">
            <v>-6.9807317965650678E-3</v>
          </cell>
          <cell r="AL113">
            <v>3.4403669724770644E-2</v>
          </cell>
          <cell r="AM113">
            <v>2.199719991798426E-2</v>
          </cell>
        </row>
        <row r="114">
          <cell r="G114">
            <v>44446978.222956166</v>
          </cell>
          <cell r="H114">
            <v>3.8061939607362073E-2</v>
          </cell>
          <cell r="AL114">
            <v>0.17829457364341086</v>
          </cell>
          <cell r="AM114">
            <v>1.5909076788836223E-2</v>
          </cell>
        </row>
        <row r="115">
          <cell r="G115">
            <v>47249668.086039372</v>
          </cell>
          <cell r="H115">
            <v>3.2297352658340626E-2</v>
          </cell>
          <cell r="AL115">
            <v>0.47169811320754718</v>
          </cell>
          <cell r="AM115">
            <v>2.8535509527375137E-2</v>
          </cell>
        </row>
        <row r="116">
          <cell r="G116">
            <v>16543.790928969214</v>
          </cell>
          <cell r="H116">
            <v>7.2261938315307653E-2</v>
          </cell>
          <cell r="AL116">
            <v>1.036</v>
          </cell>
          <cell r="AM116">
            <v>0.16994548040441995</v>
          </cell>
        </row>
        <row r="117">
          <cell r="G117">
            <v>10149423.365260648</v>
          </cell>
          <cell r="H117">
            <v>-6.8442470457939275E-2</v>
          </cell>
          <cell r="AL117">
            <v>0.41732283464566927</v>
          </cell>
          <cell r="AM117">
            <v>2.3159235894323258E-2</v>
          </cell>
        </row>
        <row r="118">
          <cell r="G118">
            <v>22121873.781282045</v>
          </cell>
          <cell r="H118">
            <v>4.5231717334044318E-2</v>
          </cell>
          <cell r="AL118">
            <v>0.13395225464190982</v>
          </cell>
          <cell r="AM118">
            <v>1.8478734282425576E-2</v>
          </cell>
        </row>
        <row r="119">
          <cell r="G119">
            <v>55873938.094026849</v>
          </cell>
          <cell r="H119">
            <v>0.39319585147241226</v>
          </cell>
          <cell r="AL119">
            <v>0.539906103286385</v>
          </cell>
          <cell r="AM119">
            <v>1.5508649261741361E-2</v>
          </cell>
        </row>
        <row r="120">
          <cell r="G120">
            <v>14536530.298864571</v>
          </cell>
          <cell r="H120">
            <v>0</v>
          </cell>
          <cell r="AL120">
            <v>0.17307692307692307</v>
          </cell>
          <cell r="AM120">
            <v>6.9466944428432445E-2</v>
          </cell>
        </row>
        <row r="121">
          <cell r="G121">
            <v>10420801.723766888</v>
          </cell>
          <cell r="H121">
            <v>-0.61811118334181825</v>
          </cell>
          <cell r="AL121">
            <v>0.13395225464190982</v>
          </cell>
          <cell r="AM121">
            <v>1.2769846415032736E-3</v>
          </cell>
        </row>
        <row r="122">
          <cell r="G122">
            <v>16160925.8169492</v>
          </cell>
          <cell r="H122">
            <v>1.4116713393071098E-2</v>
          </cell>
          <cell r="AL122">
            <v>2.4193548387096774E-2</v>
          </cell>
          <cell r="AM122">
            <v>4.8186514540762226E-2</v>
          </cell>
        </row>
        <row r="123">
          <cell r="G123">
            <v>11627193.719004273</v>
          </cell>
          <cell r="H123">
            <v>4.6297905995028962E-2</v>
          </cell>
          <cell r="AL123">
            <v>0.5243741765480896</v>
          </cell>
          <cell r="AM123">
            <v>8.4419437496029273E-2</v>
          </cell>
        </row>
        <row r="124">
          <cell r="G124">
            <v>21543379.627801061</v>
          </cell>
          <cell r="H124">
            <v>6.4699951071620701E-2</v>
          </cell>
          <cell r="AL124">
            <v>0.33412042502951594</v>
          </cell>
          <cell r="AM124">
            <v>4.8566216063682922E-2</v>
          </cell>
        </row>
        <row r="125">
          <cell r="G125">
            <v>34254.238537750512</v>
          </cell>
          <cell r="H125">
            <v>-3.668009449540062E-2</v>
          </cell>
          <cell r="AL125">
            <v>0.53280461427541459</v>
          </cell>
          <cell r="AM125">
            <v>3.2774565861540315</v>
          </cell>
        </row>
        <row r="126">
          <cell r="G126">
            <v>23110.198096623732</v>
          </cell>
          <cell r="H126">
            <v>2.921432309674921E-2</v>
          </cell>
          <cell r="AL126">
            <v>0.11580882352941177</v>
          </cell>
          <cell r="AM126">
            <v>0.10508870680606622</v>
          </cell>
        </row>
        <row r="127">
          <cell r="G127">
            <v>21390407.155269895</v>
          </cell>
          <cell r="H127">
            <v>0.18970921740293617</v>
          </cell>
          <cell r="AL127">
            <v>0.68547008547008548</v>
          </cell>
          <cell r="AM127">
            <v>4.7283286911292181E-2</v>
          </cell>
        </row>
        <row r="128">
          <cell r="G128">
            <v>17557304.233720683</v>
          </cell>
          <cell r="H128">
            <v>-7.5583088629277415E-2</v>
          </cell>
          <cell r="AL128">
            <v>0.57111834961997832</v>
          </cell>
          <cell r="AM128">
            <v>0.21941282261319728</v>
          </cell>
        </row>
        <row r="129">
          <cell r="G129">
            <v>39047.897050587802</v>
          </cell>
          <cell r="H129">
            <v>-4.2632197076693849E-2</v>
          </cell>
          <cell r="AL129">
            <v>0.5450081833060556</v>
          </cell>
          <cell r="AM129">
            <v>6.7473408352668615E-2</v>
          </cell>
        </row>
        <row r="130">
          <cell r="G130">
            <v>15707880.669865984</v>
          </cell>
          <cell r="H130">
            <v>0.20900746153313951</v>
          </cell>
          <cell r="AL130">
            <v>0.24956063268892795</v>
          </cell>
          <cell r="AM130">
            <v>6.0501233792383965E-2</v>
          </cell>
        </row>
        <row r="131">
          <cell r="G131">
            <v>46970340.926234812</v>
          </cell>
          <cell r="H131">
            <v>8.3130803828339123E-2</v>
          </cell>
          <cell r="AL131">
            <v>0.25714285714285712</v>
          </cell>
          <cell r="AM131">
            <v>1.940800473625259E-2</v>
          </cell>
        </row>
        <row r="132">
          <cell r="G132">
            <v>55848.42917243838</v>
          </cell>
          <cell r="H132">
            <v>-1.9076669012918924E-2</v>
          </cell>
          <cell r="AL132">
            <v>0.28913601368691189</v>
          </cell>
          <cell r="AM132">
            <v>5.5619504009000974E-2</v>
          </cell>
        </row>
        <row r="133">
          <cell r="G133">
            <v>8131092.9637337271</v>
          </cell>
          <cell r="H133">
            <v>1.5989182706332147E-2</v>
          </cell>
          <cell r="AL133">
            <v>0.31949458483754511</v>
          </cell>
          <cell r="AM133">
            <v>2.7612783279252776E-2</v>
          </cell>
        </row>
        <row r="134">
          <cell r="G134">
            <v>12097849.329871548</v>
          </cell>
          <cell r="H134">
            <v>-5.0709170883566343E-2</v>
          </cell>
          <cell r="AL134">
            <v>0.35</v>
          </cell>
          <cell r="AM134">
            <v>4.9919811434126903E-2</v>
          </cell>
        </row>
        <row r="135">
          <cell r="G135">
            <v>13952.564583183859</v>
          </cell>
          <cell r="H135">
            <v>-2.0562930092155599E-2</v>
          </cell>
          <cell r="AL135">
            <v>0.13392857142857142</v>
          </cell>
          <cell r="AM135">
            <v>3.2842650512817533E-2</v>
          </cell>
        </row>
        <row r="136">
          <cell r="G136">
            <v>34272.923366224401</v>
          </cell>
          <cell r="H136">
            <v>0.20329688491961892</v>
          </cell>
          <cell r="AL136">
            <v>0.17724550898203592</v>
          </cell>
          <cell r="AM136">
            <v>7.0847214655244961E-2</v>
          </cell>
        </row>
        <row r="137">
          <cell r="G137">
            <v>28674159.319206543</v>
          </cell>
          <cell r="H137">
            <v>0.1079496323703539</v>
          </cell>
          <cell r="AL137">
            <v>1.448</v>
          </cell>
          <cell r="AM137">
            <v>4.4432872127723164E-2</v>
          </cell>
        </row>
        <row r="138">
          <cell r="G138">
            <v>103378.35708464988</v>
          </cell>
          <cell r="H138">
            <v>-2.1862000681435369E-2</v>
          </cell>
          <cell r="AL138">
            <v>0.26190476190476192</v>
          </cell>
          <cell r="AM138">
            <v>0.14632855101724693</v>
          </cell>
        </row>
        <row r="139">
          <cell r="G139">
            <v>58156619.391857266</v>
          </cell>
          <cell r="H139">
            <v>7.9951290738813657E-2</v>
          </cell>
          <cell r="AL139">
            <v>0.39172749391727496</v>
          </cell>
          <cell r="AM139">
            <v>5.8334973848735228E-3</v>
          </cell>
        </row>
        <row r="140">
          <cell r="G140">
            <v>14233156.474969659</v>
          </cell>
          <cell r="H140">
            <v>0.15878822923114877</v>
          </cell>
          <cell r="AL140">
            <v>0.35647279549718575</v>
          </cell>
          <cell r="AM140">
            <v>0.1408560548266205</v>
          </cell>
        </row>
        <row r="141">
          <cell r="G141">
            <v>10029399.839897955</v>
          </cell>
          <cell r="H141">
            <v>0.17161696437683699</v>
          </cell>
          <cell r="AL141">
            <v>0.12446351931330472</v>
          </cell>
          <cell r="AM141">
            <v>3.9237651248284884E-2</v>
          </cell>
        </row>
        <row r="142">
          <cell r="G142">
            <v>2716721.3415609528</v>
          </cell>
          <cell r="H142">
            <v>-2.4752211007503189E-2</v>
          </cell>
          <cell r="AL142">
            <v>9.7913322632423749E-2</v>
          </cell>
          <cell r="AM142">
            <v>4.5754528719435944E-2</v>
          </cell>
        </row>
        <row r="143">
          <cell r="G143">
            <v>34185605.649071857</v>
          </cell>
          <cell r="H143">
            <v>6.0822918030225472E-2</v>
          </cell>
          <cell r="AL143">
            <v>0.30412371134020616</v>
          </cell>
          <cell r="AM143">
            <v>3.3198177376300743E-2</v>
          </cell>
        </row>
        <row r="144">
          <cell r="G144">
            <v>66252348.15953958</v>
          </cell>
          <cell r="H144">
            <v>-3.2845366197321195E-2</v>
          </cell>
          <cell r="AL144">
            <v>0.25</v>
          </cell>
          <cell r="AM144">
            <v>2.0081331791094181E-2</v>
          </cell>
        </row>
        <row r="145">
          <cell r="G145">
            <v>66161356.581322759</v>
          </cell>
          <cell r="H145">
            <v>0.22663697739687882</v>
          </cell>
          <cell r="AL145">
            <v>0.58720200752823082</v>
          </cell>
          <cell r="AM145">
            <v>0.27452412105842444</v>
          </cell>
        </row>
        <row r="146">
          <cell r="G146">
            <v>3163953.6637174059</v>
          </cell>
          <cell r="H146">
            <v>-5.3465653626028328E-2</v>
          </cell>
          <cell r="AL146">
            <v>0.76439790575916233</v>
          </cell>
          <cell r="AM146">
            <v>9.9858447740629047E-2</v>
          </cell>
        </row>
        <row r="147">
          <cell r="G147">
            <v>39882.157343841187</v>
          </cell>
          <cell r="H147">
            <v>-4.0374829734749665E-2</v>
          </cell>
          <cell r="AL147">
            <v>0.52849740932642486</v>
          </cell>
          <cell r="AM147">
            <v>0.22168424486886967</v>
          </cell>
        </row>
        <row r="148">
          <cell r="G148">
            <v>42852597.022010125</v>
          </cell>
          <cell r="H148">
            <v>8.0029872002358143E-2</v>
          </cell>
          <cell r="AL148">
            <v>0.22091062394603711</v>
          </cell>
          <cell r="AM148">
            <v>9.4595665484545011E-2</v>
          </cell>
        </row>
        <row r="149">
          <cell r="G149">
            <v>15600.888647098795</v>
          </cell>
          <cell r="H149">
            <v>-3.9452621918814627E-3</v>
          </cell>
          <cell r="AL149">
            <v>0.4779706275033378</v>
          </cell>
          <cell r="AM149">
            <v>9.5752853806920862E-2</v>
          </cell>
        </row>
        <row r="150">
          <cell r="G150">
            <v>49567.532320541868</v>
          </cell>
          <cell r="H150">
            <v>-2.5105402852650342E-2</v>
          </cell>
          <cell r="AL150">
            <v>0.21453900709219859</v>
          </cell>
          <cell r="AM150">
            <v>6.8577408379173199E-2</v>
          </cell>
        </row>
        <row r="151">
          <cell r="G151">
            <v>34592226.911248855</v>
          </cell>
          <cell r="H151">
            <v>2.0248110682184154E-4</v>
          </cell>
          <cell r="AL151">
            <v>2.9239766081871343E-3</v>
          </cell>
          <cell r="AM151">
            <v>3.0963047950370196E-2</v>
          </cell>
        </row>
        <row r="152">
          <cell r="G152">
            <v>71171.524927352541</v>
          </cell>
          <cell r="H152">
            <v>0.51040644912171929</v>
          </cell>
          <cell r="AL152">
            <v>0.16869918699186992</v>
          </cell>
          <cell r="AM152">
            <v>0.20976915393183679</v>
          </cell>
        </row>
        <row r="153">
          <cell r="G153">
            <v>15089148.260703379</v>
          </cell>
          <cell r="H153">
            <v>1.7805436555731368E-2</v>
          </cell>
          <cell r="AL153">
            <v>1.0272873194221508</v>
          </cell>
          <cell r="AM153">
            <v>0.15409202084126528</v>
          </cell>
        </row>
        <row r="154">
          <cell r="G154">
            <v>22347024.463737156</v>
          </cell>
          <cell r="H154">
            <v>-1.4104439638950066E-2</v>
          </cell>
          <cell r="AL154">
            <v>0.27989487516425754</v>
          </cell>
          <cell r="AM154">
            <v>0.14339444690770245</v>
          </cell>
        </row>
        <row r="155">
          <cell r="G155">
            <v>93449.341235199507</v>
          </cell>
          <cell r="H155">
            <v>-2.8867463866160927E-2</v>
          </cell>
          <cell r="AL155">
            <v>0.20555555555555555</v>
          </cell>
          <cell r="AM155">
            <v>0.12639227261030003</v>
          </cell>
        </row>
        <row r="156">
          <cell r="G156">
            <v>28230232.744629413</v>
          </cell>
          <cell r="H156">
            <v>2.1184291873152005E-3</v>
          </cell>
          <cell r="AL156">
            <v>0.42966751918158569</v>
          </cell>
          <cell r="AM156">
            <v>0.12666324399891171</v>
          </cell>
        </row>
        <row r="157">
          <cell r="G157">
            <v>16469737.169572206</v>
          </cell>
          <cell r="H157">
            <v>-9.416944628695266E-3</v>
          </cell>
          <cell r="AL157">
            <v>0.60437375745526833</v>
          </cell>
          <cell r="AM157">
            <v>0.19068860901863385</v>
          </cell>
        </row>
        <row r="158">
          <cell r="G158">
            <v>161532660.47691816</v>
          </cell>
          <cell r="H158">
            <v>5.713905515045041E-2</v>
          </cell>
          <cell r="AL158">
            <v>0.54545454545454541</v>
          </cell>
          <cell r="AM158">
            <v>9.0707828445608082E-2</v>
          </cell>
        </row>
        <row r="159">
          <cell r="G159">
            <v>99921.659000084008</v>
          </cell>
          <cell r="H159">
            <v>-4.2409071664941386E-2</v>
          </cell>
          <cell r="AL159">
            <v>1.7130281690140845</v>
          </cell>
          <cell r="AM159">
            <v>0.20802953931383475</v>
          </cell>
        </row>
        <row r="160">
          <cell r="G160">
            <v>3385912.7975359326</v>
          </cell>
          <cell r="H160">
            <v>-1.8026817138543802E-2</v>
          </cell>
          <cell r="AL160">
            <v>0.16279069767441862</v>
          </cell>
          <cell r="AM160">
            <v>6.2407387532326022E-3</v>
          </cell>
        </row>
        <row r="161">
          <cell r="G161">
            <v>24788136.478759013</v>
          </cell>
          <cell r="H161">
            <v>-1.8903460493234606E-2</v>
          </cell>
          <cell r="AL161">
            <v>1.0384245917387127</v>
          </cell>
          <cell r="AM161">
            <v>0.29526093236228812</v>
          </cell>
        </row>
        <row r="162">
          <cell r="G162">
            <v>76201198.543126777</v>
          </cell>
          <cell r="H162">
            <v>0.10264359779331826</v>
          </cell>
          <cell r="AL162">
            <v>0.31310679611650488</v>
          </cell>
          <cell r="AM162">
            <v>0.10513005775975426</v>
          </cell>
        </row>
        <row r="163">
          <cell r="G163">
            <v>43126972.443030521</v>
          </cell>
          <cell r="H163">
            <v>-2.5939274164943467E-2</v>
          </cell>
          <cell r="AL163">
            <v>0.35618279569892475</v>
          </cell>
          <cell r="AM163">
            <v>0.12218852919206105</v>
          </cell>
        </row>
        <row r="164">
          <cell r="G164">
            <v>1927760.9736502003</v>
          </cell>
          <cell r="H164">
            <v>0.15675404126667822</v>
          </cell>
          <cell r="AL164">
            <v>0.40327380952380953</v>
          </cell>
          <cell r="AM164">
            <v>0.26090017792602122</v>
          </cell>
        </row>
        <row r="165">
          <cell r="G165">
            <v>23635623.749961756</v>
          </cell>
          <cell r="H165">
            <v>-3.8524704092741981E-2</v>
          </cell>
          <cell r="AL165">
            <v>0.6</v>
          </cell>
          <cell r="AM165">
            <v>0.17782220430883439</v>
          </cell>
        </row>
        <row r="166">
          <cell r="G166">
            <v>49040759.438423328</v>
          </cell>
          <cell r="H166">
            <v>1.0839025375570293</v>
          </cell>
          <cell r="AL166">
            <v>0.51584507042253525</v>
          </cell>
          <cell r="AM166">
            <v>3.9921511710711587E-2</v>
          </cell>
        </row>
        <row r="167">
          <cell r="G167">
            <v>4961210.0110784471</v>
          </cell>
          <cell r="H167">
            <v>0.43927374965342608</v>
          </cell>
          <cell r="AL167">
            <v>0.53435623749166106</v>
          </cell>
          <cell r="AM167">
            <v>0.14906741921995004</v>
          </cell>
        </row>
        <row r="168">
          <cell r="G168">
            <v>11671380.1379099</v>
          </cell>
          <cell r="H168">
            <v>9.0447222016451917E-2</v>
          </cell>
          <cell r="AL168">
            <v>1.0287474332648872</v>
          </cell>
          <cell r="AM168">
            <v>-0.75301131947196553</v>
          </cell>
        </row>
        <row r="169">
          <cell r="G169">
            <v>13918721.955272902</v>
          </cell>
          <cell r="H169">
            <v>-1.7972381821222238E-3</v>
          </cell>
          <cell r="AL169">
            <v>0.22500000000000001</v>
          </cell>
          <cell r="AM169">
            <v>-9.349153751142987E-2</v>
          </cell>
        </row>
        <row r="170">
          <cell r="G170">
            <v>3417768.1227934789</v>
          </cell>
          <cell r="H170">
            <v>3.4253760284917292E-2</v>
          </cell>
          <cell r="AL170">
            <v>0.29365079365079366</v>
          </cell>
          <cell r="AM170">
            <v>3.6298504144674781E-2</v>
          </cell>
        </row>
        <row r="171">
          <cell r="G171">
            <v>3154707.6342731449</v>
          </cell>
          <cell r="H171">
            <v>-4.5628959922840766E-2</v>
          </cell>
          <cell r="AL171">
            <v>0.74150141643059486</v>
          </cell>
          <cell r="AM171">
            <v>8.6550127489466597E-2</v>
          </cell>
        </row>
        <row r="172">
          <cell r="G172">
            <v>9365654.3996556606</v>
          </cell>
          <cell r="H172">
            <v>7.2853479968145465E-2</v>
          </cell>
          <cell r="AL172">
            <v>1.2731006160164271</v>
          </cell>
          <cell r="AM172">
            <v>0.39160157398210865</v>
          </cell>
        </row>
        <row r="173">
          <cell r="G173">
            <v>75218643.662164718</v>
          </cell>
          <cell r="H173">
            <v>-2.8161795937857517E-2</v>
          </cell>
          <cell r="AL173">
            <v>0.29195804195804198</v>
          </cell>
          <cell r="AM173">
            <v>3.8948709120952595E-3</v>
          </cell>
        </row>
        <row r="174">
          <cell r="G174">
            <v>108468749.30852661</v>
          </cell>
          <cell r="H174">
            <v>6.0874286451519828E-2</v>
          </cell>
          <cell r="AL174">
            <v>0.24099722991689751</v>
          </cell>
          <cell r="AM174">
            <v>0</v>
          </cell>
        </row>
        <row r="175">
          <cell r="G175">
            <v>100948741.36811426</v>
          </cell>
          <cell r="H175">
            <v>2.6783767625199253E-2</v>
          </cell>
          <cell r="AL175">
            <v>1.1331360946745561</v>
          </cell>
          <cell r="AM175">
            <v>0.38605293102444538</v>
          </cell>
        </row>
        <row r="176">
          <cell r="G176">
            <v>20411093.781994052</v>
          </cell>
          <cell r="H176">
            <v>-7.7110700971643645E-2</v>
          </cell>
          <cell r="AL176">
            <v>1.7432432432432432</v>
          </cell>
          <cell r="AM176">
            <v>6.4699951071620701E-2</v>
          </cell>
        </row>
        <row r="177">
          <cell r="G177">
            <v>39128942.19945474</v>
          </cell>
          <cell r="H177">
            <v>7.3978004913426668E-2</v>
          </cell>
          <cell r="AL177">
            <v>0.233502538071066</v>
          </cell>
          <cell r="AM177">
            <v>3.9555521677579385E-2</v>
          </cell>
        </row>
        <row r="178">
          <cell r="G178">
            <v>10894363.71275958</v>
          </cell>
          <cell r="H178">
            <v>-6.7200250513011761E-2</v>
          </cell>
          <cell r="AL178">
            <v>0.15373563218390804</v>
          </cell>
          <cell r="AM178">
            <v>2.8469274373080885E-2</v>
          </cell>
        </row>
        <row r="179">
          <cell r="G179">
            <v>114112847.96372224</v>
          </cell>
          <cell r="H179">
            <v>-9.1869451777046654E-2</v>
          </cell>
          <cell r="AL179">
            <v>0.2507836990595611</v>
          </cell>
          <cell r="AM179">
            <v>4.8765069007754673E-3</v>
          </cell>
        </row>
        <row r="180">
          <cell r="G180">
            <v>57335969.249097429</v>
          </cell>
          <cell r="H180">
            <v>2.3932889601443099E-2</v>
          </cell>
          <cell r="AL180">
            <v>0.4475703324808184</v>
          </cell>
          <cell r="AM180">
            <v>1.0835866804327328E-2</v>
          </cell>
        </row>
        <row r="181">
          <cell r="G181">
            <v>48077070.743269145</v>
          </cell>
          <cell r="H181">
            <v>8.8935988634843005E-2</v>
          </cell>
          <cell r="AL181">
            <v>0.95486111111111116</v>
          </cell>
          <cell r="AM181">
            <v>9.5867859792950164E-2</v>
          </cell>
        </row>
        <row r="182">
          <cell r="G182">
            <v>29089960.00445611</v>
          </cell>
          <cell r="H182">
            <v>0.10059580002406171</v>
          </cell>
          <cell r="AL182">
            <v>0.52093596059113301</v>
          </cell>
          <cell r="AM182">
            <v>0.32819985238352894</v>
          </cell>
        </row>
        <row r="183">
          <cell r="G183">
            <v>87634823.949454069</v>
          </cell>
          <cell r="H183">
            <v>4.3569976281458762E-2</v>
          </cell>
          <cell r="AL183">
            <v>0.44214162348877373</v>
          </cell>
          <cell r="AM183">
            <v>2.6112133555742996E-2</v>
          </cell>
        </row>
        <row r="184">
          <cell r="G184">
            <v>22863409.138314329</v>
          </cell>
          <cell r="H184">
            <v>-0.20009053973752575</v>
          </cell>
          <cell r="AL184">
            <v>0.7031630170316302</v>
          </cell>
          <cell r="AM184">
            <v>3.7313766913184852E-2</v>
          </cell>
        </row>
        <row r="185">
          <cell r="G185">
            <v>55603626.349504963</v>
          </cell>
          <cell r="H185">
            <v>-1.0903145708146586E-2</v>
          </cell>
          <cell r="AL185">
            <v>0</v>
          </cell>
          <cell r="AM185">
            <v>0</v>
          </cell>
        </row>
        <row r="186">
          <cell r="G186">
            <v>77936682.601946861</v>
          </cell>
          <cell r="H186">
            <v>-1.331679786801278E-2</v>
          </cell>
          <cell r="AL186">
            <v>0.23443708609271524</v>
          </cell>
          <cell r="AM186">
            <v>0.2661460270835615</v>
          </cell>
        </row>
        <row r="187">
          <cell r="G187">
            <v>29003553.630694717</v>
          </cell>
          <cell r="H187">
            <v>4.9000419258905602E-2</v>
          </cell>
          <cell r="AL187">
            <v>0.37359263050153529</v>
          </cell>
          <cell r="AM187">
            <v>9.4580882293201454E-2</v>
          </cell>
        </row>
        <row r="188">
          <cell r="G188">
            <v>132945183.14949308</v>
          </cell>
          <cell r="H188">
            <v>-0.17295869703017774</v>
          </cell>
          <cell r="AL188">
            <v>0.90149253731343282</v>
          </cell>
          <cell r="AM188">
            <v>0.13843410626448782</v>
          </cell>
        </row>
        <row r="189">
          <cell r="G189">
            <v>26658701.664696064</v>
          </cell>
          <cell r="H189">
            <v>0.19022540281808062</v>
          </cell>
          <cell r="AL189">
            <v>0.16521739130434782</v>
          </cell>
          <cell r="AM189">
            <v>4.8546105307467571E-2</v>
          </cell>
        </row>
        <row r="190">
          <cell r="G190">
            <v>50866226.17911157</v>
          </cell>
          <cell r="H190">
            <v>-4.7050075042683361E-2</v>
          </cell>
          <cell r="AL190">
            <v>0.11965065502183406</v>
          </cell>
          <cell r="AM190">
            <v>0.14647759948438424</v>
          </cell>
        </row>
        <row r="191">
          <cell r="G191">
            <v>101662670.45080051</v>
          </cell>
          <cell r="H191">
            <v>-5.1348091977999957E-2</v>
          </cell>
          <cell r="AL191">
            <v>0.76158038147138962</v>
          </cell>
          <cell r="AM191">
            <v>-8.2240147133827143E-2</v>
          </cell>
        </row>
        <row r="192">
          <cell r="G192">
            <v>9240880.0577391367</v>
          </cell>
          <cell r="H192">
            <v>0.37741840699677215</v>
          </cell>
          <cell r="AL192">
            <v>0.11965065502183406</v>
          </cell>
          <cell r="AM192">
            <v>7.6250275248740021E-2</v>
          </cell>
        </row>
        <row r="193">
          <cell r="G193">
            <v>25356334.530852236</v>
          </cell>
          <cell r="H193">
            <v>0.39799174691633293</v>
          </cell>
          <cell r="AL193">
            <v>0.25413533834586466</v>
          </cell>
          <cell r="AM193">
            <v>0.13723727237377037</v>
          </cell>
        </row>
        <row r="194">
          <cell r="G194">
            <v>79047383.507395595</v>
          </cell>
          <cell r="H194">
            <v>-4.0823215254435101E-2</v>
          </cell>
          <cell r="AL194">
            <v>0.60482654600301655</v>
          </cell>
          <cell r="AM194">
            <v>8.4989626801762988E-2</v>
          </cell>
        </row>
        <row r="195">
          <cell r="G195">
            <v>30444059.61648196</v>
          </cell>
          <cell r="H195">
            <v>1.3344074472264256E-2</v>
          </cell>
          <cell r="AL195">
            <v>0.2796420581655481</v>
          </cell>
          <cell r="AM195">
            <v>0.18658587647716435</v>
          </cell>
        </row>
        <row r="196">
          <cell r="G196">
            <v>18498695.654398136</v>
          </cell>
          <cell r="H196">
            <v>-6.6175102376827152E-2</v>
          </cell>
          <cell r="AL196">
            <v>0.29371816638370118</v>
          </cell>
          <cell r="AM196">
            <v>5.328461728320899E-2</v>
          </cell>
        </row>
        <row r="197">
          <cell r="G197">
            <v>61021444.508672625</v>
          </cell>
          <cell r="H197">
            <v>8.3513402733894793E-2</v>
          </cell>
          <cell r="AL197">
            <v>0.56566820276497698</v>
          </cell>
          <cell r="AM197">
            <v>6.6755452712432273E-2</v>
          </cell>
        </row>
        <row r="198">
          <cell r="G198">
            <v>25830558.419320408</v>
          </cell>
          <cell r="H198">
            <v>4.7732064409951515E-2</v>
          </cell>
          <cell r="AL198">
            <v>0.81476323119777161</v>
          </cell>
          <cell r="AM198">
            <v>3.511336310574837E-2</v>
          </cell>
        </row>
        <row r="199">
          <cell r="G199">
            <v>19212871.49484957</v>
          </cell>
          <cell r="H199">
            <v>3.3695894510175413E-2</v>
          </cell>
          <cell r="AL199">
            <v>0.56338028169014087</v>
          </cell>
          <cell r="AM199">
            <v>7.6699265476674341E-2</v>
          </cell>
        </row>
        <row r="200">
          <cell r="G200">
            <v>63746.571050192506</v>
          </cell>
          <cell r="H200">
            <v>0</v>
          </cell>
          <cell r="AL200">
            <v>0.15686274509803921</v>
          </cell>
          <cell r="AM200">
            <v>-0.72531392950727336</v>
          </cell>
        </row>
        <row r="201">
          <cell r="G201">
            <v>9442703.0634344202</v>
          </cell>
          <cell r="H201">
            <v>0</v>
          </cell>
          <cell r="AL201">
            <v>0.31508678237650201</v>
          </cell>
          <cell r="AM201">
            <v>2.9919989360262939E-2</v>
          </cell>
        </row>
        <row r="202">
          <cell r="G202">
            <v>10495688.756797213</v>
          </cell>
          <cell r="H202">
            <v>-0.75301131947196553</v>
          </cell>
          <cell r="AL202">
            <v>0.67886855241264554</v>
          </cell>
          <cell r="AM202">
            <v>-4.9401044947445594E-3</v>
          </cell>
        </row>
        <row r="203">
          <cell r="G203">
            <v>45497795.880321182</v>
          </cell>
          <cell r="H203">
            <v>0.17782220430883439</v>
          </cell>
          <cell r="AL203">
            <v>0.60590500641848521</v>
          </cell>
          <cell r="AM203">
            <v>4.1037585763218035E-3</v>
          </cell>
        </row>
        <row r="204">
          <cell r="G204">
            <v>16300078.335722225</v>
          </cell>
          <cell r="H204">
            <v>7.4182510503642066E-3</v>
          </cell>
          <cell r="AL204">
            <v>0.25867507886435331</v>
          </cell>
          <cell r="AM204">
            <v>2.4336842525492616E-2</v>
          </cell>
        </row>
        <row r="205">
          <cell r="G205">
            <v>45763699.546197727</v>
          </cell>
          <cell r="H205">
            <v>3.8573751615054254E-2</v>
          </cell>
          <cell r="AL205">
            <v>1.0524642289348172</v>
          </cell>
          <cell r="AM205">
            <v>1.4707208323083051E-2</v>
          </cell>
        </row>
        <row r="206">
          <cell r="G206">
            <v>11644.410452529626</v>
          </cell>
          <cell r="H206">
            <v>-1.4956754376155032E-2</v>
          </cell>
          <cell r="AL206">
            <v>4.1388518024032039E-2</v>
          </cell>
          <cell r="AM206">
            <v>3.0874539344568797E-2</v>
          </cell>
        </row>
        <row r="207">
          <cell r="G207">
            <v>43559998.146959513</v>
          </cell>
          <cell r="H207">
            <v>-8.2565866246297743E-4</v>
          </cell>
          <cell r="AL207">
            <v>0.20501635768811341</v>
          </cell>
          <cell r="AM207">
            <v>0.34261046246790744</v>
          </cell>
        </row>
        <row r="208">
          <cell r="G208">
            <v>4647.8610697120348</v>
          </cell>
          <cell r="H208">
            <v>-1.2721824614627442E-2</v>
          </cell>
          <cell r="AL208">
            <v>0.715606936416185</v>
          </cell>
          <cell r="AM208">
            <v>4.3569976281458762E-2</v>
          </cell>
        </row>
        <row r="209">
          <cell r="G209">
            <v>2568977.8433504798</v>
          </cell>
          <cell r="H209">
            <v>-7.7899491765903509E-3</v>
          </cell>
          <cell r="AL209">
            <v>0.79380214541120386</v>
          </cell>
          <cell r="AM209">
            <v>7.5025875051977248E-4</v>
          </cell>
        </row>
        <row r="210">
          <cell r="G210">
            <v>40194266.798522212</v>
          </cell>
          <cell r="H210">
            <v>0.55593594070167174</v>
          </cell>
          <cell r="AL210">
            <v>0.31666666666666665</v>
          </cell>
          <cell r="AM210">
            <v>9.3286600412743406E-2</v>
          </cell>
        </row>
        <row r="211">
          <cell r="G211">
            <v>69284488.425718591</v>
          </cell>
          <cell r="H211">
            <v>0.11091608603119676</v>
          </cell>
          <cell r="AL211">
            <v>0.88132911392405067</v>
          </cell>
          <cell r="AM211">
            <v>0.44965468430879152</v>
          </cell>
        </row>
        <row r="212">
          <cell r="G212">
            <v>9347996.5763837267</v>
          </cell>
          <cell r="H212">
            <v>-3.3966396464335601E-2</v>
          </cell>
          <cell r="AL212">
            <v>0.3166441136671177</v>
          </cell>
          <cell r="AM212">
            <v>7.2929620961097771E-2</v>
          </cell>
        </row>
        <row r="213">
          <cell r="G213">
            <v>4426603.0427692318</v>
          </cell>
          <cell r="H213">
            <v>8.6801180844302661E-2</v>
          </cell>
          <cell r="AL213">
            <v>0.21461187214611871</v>
          </cell>
          <cell r="AM213">
            <v>2.9505018104067658E-2</v>
          </cell>
        </row>
        <row r="214">
          <cell r="G214">
            <v>16066714.167296613</v>
          </cell>
          <cell r="H214">
            <v>7.9456298517204593E-2</v>
          </cell>
          <cell r="AL214">
            <v>0.44975124378109455</v>
          </cell>
          <cell r="AM214">
            <v>-0.91549072885144789</v>
          </cell>
        </row>
        <row r="215">
          <cell r="G215">
            <v>6249804.7808854356</v>
          </cell>
          <cell r="H215">
            <v>9.1647049226897814E-3</v>
          </cell>
          <cell r="AL215">
            <v>3.9262295081967213</v>
          </cell>
          <cell r="AM215">
            <v>0</v>
          </cell>
        </row>
        <row r="216">
          <cell r="G216">
            <v>12971873.235288648</v>
          </cell>
          <cell r="H216">
            <v>-8.4360660874362899E-3</v>
          </cell>
          <cell r="AL216">
            <v>0.46252927400468385</v>
          </cell>
          <cell r="AM216">
            <v>0</v>
          </cell>
        </row>
        <row r="217">
          <cell r="G217">
            <v>14961981.326616155</v>
          </cell>
          <cell r="H217">
            <v>9.7105201813866476E-2</v>
          </cell>
          <cell r="AL217">
            <v>1.2468827930174564E-2</v>
          </cell>
          <cell r="AM217">
            <v>2.4457883770319624E-2</v>
          </cell>
        </row>
        <row r="218">
          <cell r="G218">
            <v>12459075.436228683</v>
          </cell>
          <cell r="H218">
            <v>8.5858888923698584E-2</v>
          </cell>
          <cell r="AL218">
            <v>1.1086956521739131</v>
          </cell>
          <cell r="AM218">
            <v>2.9914804362040723E-2</v>
          </cell>
        </row>
        <row r="219">
          <cell r="G219">
            <v>21561758.300888989</v>
          </cell>
          <cell r="H219">
            <v>-3.7459219358566442E-2</v>
          </cell>
          <cell r="AL219">
            <v>0.83508771929824566</v>
          </cell>
          <cell r="AM219">
            <v>1.5458254093534895E-3</v>
          </cell>
        </row>
        <row r="220">
          <cell r="G220">
            <v>3965703.6209467519</v>
          </cell>
          <cell r="H220">
            <v>0</v>
          </cell>
          <cell r="AL220">
            <v>0.15107913669064749</v>
          </cell>
          <cell r="AM220">
            <v>4.1230843736004934E-2</v>
          </cell>
        </row>
        <row r="221">
          <cell r="G221">
            <v>11918100.715435889</v>
          </cell>
          <cell r="H221">
            <v>-1.5699996029523551E-2</v>
          </cell>
          <cell r="AL221">
            <v>5.1787916152897656E-2</v>
          </cell>
          <cell r="AM221">
            <v>0</v>
          </cell>
        </row>
        <row r="222">
          <cell r="G222">
            <v>4634827.1030988116</v>
          </cell>
          <cell r="H222">
            <v>-3.2461743446601278E-2</v>
          </cell>
          <cell r="AL222">
            <v>0.45066991473812423</v>
          </cell>
          <cell r="AM222">
            <v>1.9917545716814256E-2</v>
          </cell>
        </row>
        <row r="223">
          <cell r="G223">
            <v>20895038.186675463</v>
          </cell>
          <cell r="H223">
            <v>0</v>
          </cell>
          <cell r="AL223">
            <v>0.15730337078651685</v>
          </cell>
          <cell r="AM223">
            <v>1.6360207935071935E-2</v>
          </cell>
        </row>
        <row r="224">
          <cell r="G224">
            <v>2988124.0475424458</v>
          </cell>
          <cell r="H224">
            <v>0</v>
          </cell>
          <cell r="AL224">
            <v>1.432937181663837</v>
          </cell>
          <cell r="AM224">
            <v>0.18798684704532095</v>
          </cell>
        </row>
        <row r="225">
          <cell r="G225">
            <v>18944.670208003779</v>
          </cell>
          <cell r="H225">
            <v>-7.6796662120053649E-2</v>
          </cell>
          <cell r="AL225">
            <v>0.19298245614035087</v>
          </cell>
          <cell r="AM225">
            <v>6.095287637609903E-2</v>
          </cell>
        </row>
        <row r="226">
          <cell r="G226">
            <v>2387094.2120412663</v>
          </cell>
          <cell r="H226">
            <v>-4.6528430833057237E-2</v>
          </cell>
          <cell r="AL226">
            <v>0.27553444180522563</v>
          </cell>
          <cell r="AM226">
            <v>5.6826453380444814E-2</v>
          </cell>
        </row>
        <row r="227">
          <cell r="G227">
            <v>7604120.2813280579</v>
          </cell>
          <cell r="H227">
            <v>0</v>
          </cell>
          <cell r="AL227">
            <v>0.22020725388601037</v>
          </cell>
          <cell r="AM227">
            <v>0.16070024757483817</v>
          </cell>
        </row>
        <row r="228">
          <cell r="G228">
            <v>28254645.912305921</v>
          </cell>
          <cell r="H228">
            <v>-3.5520253055536161E-2</v>
          </cell>
          <cell r="AL228">
            <v>0.24357838795394154</v>
          </cell>
          <cell r="AM228">
            <v>8.4383299559083871E-2</v>
          </cell>
        </row>
        <row r="229">
          <cell r="G229">
            <v>2239625.6355127124</v>
          </cell>
          <cell r="H229">
            <v>0</v>
          </cell>
          <cell r="AL229">
            <v>0.1951219512195122</v>
          </cell>
          <cell r="AM229">
            <v>8.3868488279422213E-2</v>
          </cell>
        </row>
        <row r="230">
          <cell r="G230">
            <v>1764076.0325481875</v>
          </cell>
          <cell r="H230">
            <v>8.7503302781768794E-2</v>
          </cell>
          <cell r="AL230">
            <v>0.77522935779816515</v>
          </cell>
          <cell r="AM230">
            <v>0.10594344926109506</v>
          </cell>
        </row>
        <row r="231">
          <cell r="G231">
            <v>5060143.5331423935</v>
          </cell>
          <cell r="H231">
            <v>0</v>
          </cell>
          <cell r="AL231">
            <v>0.24303405572755418</v>
          </cell>
          <cell r="AM231">
            <v>4.6474912322275137E-2</v>
          </cell>
        </row>
        <row r="232">
          <cell r="G232">
            <v>3980631.9798434204</v>
          </cell>
          <cell r="H232">
            <v>0</v>
          </cell>
          <cell r="AL232">
            <v>0.61528662420382163</v>
          </cell>
          <cell r="AM232">
            <v>0.11327233608032185</v>
          </cell>
        </row>
        <row r="233">
          <cell r="G233">
            <v>3001831.0253230645</v>
          </cell>
          <cell r="H233">
            <v>-0.18551254008107024</v>
          </cell>
          <cell r="AL233">
            <v>0.23787167449139279</v>
          </cell>
          <cell r="AM233">
            <v>9.9518397832352602E-3</v>
          </cell>
        </row>
        <row r="234">
          <cell r="G234">
            <v>15760514.03786814</v>
          </cell>
          <cell r="H234">
            <v>0.12691337785055509</v>
          </cell>
          <cell r="AL234">
            <v>0.18791946308724833</v>
          </cell>
          <cell r="AM234">
            <v>1.0094409820629336E-2</v>
          </cell>
        </row>
        <row r="235">
          <cell r="G235">
            <v>40977336.498457164</v>
          </cell>
          <cell r="H235">
            <v>3.7289588631081366E-2</v>
          </cell>
          <cell r="AL235">
            <v>-9.375E-2</v>
          </cell>
          <cell r="AM235">
            <v>0.10638085641933372</v>
          </cell>
        </row>
        <row r="236">
          <cell r="G236">
            <v>12007324.101292258</v>
          </cell>
          <cell r="H236">
            <v>-0.1681003981611803</v>
          </cell>
          <cell r="AL236">
            <v>0.70987654320987659</v>
          </cell>
          <cell r="AM236">
            <v>0.12562735503860328</v>
          </cell>
        </row>
        <row r="237">
          <cell r="G237">
            <v>33622429.947452031</v>
          </cell>
          <cell r="H237">
            <v>-0.22129686977005539</v>
          </cell>
          <cell r="AL237">
            <v>0.28767123287671231</v>
          </cell>
          <cell r="AM237">
            <v>0.21341260455792804</v>
          </cell>
        </row>
        <row r="238">
          <cell r="G238">
            <v>12064947.543511195</v>
          </cell>
          <cell r="H238">
            <v>-5.6064279484020971E-2</v>
          </cell>
          <cell r="AL238">
            <v>1.0526315789473684</v>
          </cell>
          <cell r="AM238">
            <v>5.2766378859388771E-2</v>
          </cell>
        </row>
        <row r="239">
          <cell r="G239">
            <v>22121873.781282045</v>
          </cell>
          <cell r="H239">
            <v>0</v>
          </cell>
          <cell r="AL239">
            <v>0.36279926335174956</v>
          </cell>
          <cell r="AM239">
            <v>4.1108177640193214E-2</v>
          </cell>
        </row>
        <row r="240">
          <cell r="G240">
            <v>4600970.0151776541</v>
          </cell>
          <cell r="H240">
            <v>0</v>
          </cell>
          <cell r="AL240">
            <v>0.3532934131736527</v>
          </cell>
          <cell r="AM240">
            <v>1.8166346685591271E-2</v>
          </cell>
        </row>
        <row r="241">
          <cell r="G241">
            <v>3430897.7429276165</v>
          </cell>
          <cell r="H241">
            <v>-2.9331561949042729E-2</v>
          </cell>
          <cell r="AL241">
            <v>0.66739130434782612</v>
          </cell>
          <cell r="AM241">
            <v>1.1908115879658634E-2</v>
          </cell>
        </row>
        <row r="242">
          <cell r="G242">
            <v>12189047.947292924</v>
          </cell>
          <cell r="H242">
            <v>-2.4484541058036043E-2</v>
          </cell>
          <cell r="AL242">
            <v>-0.15846994535519127</v>
          </cell>
          <cell r="AM242">
            <v>2.9660729782806979E-2</v>
          </cell>
        </row>
        <row r="243">
          <cell r="G243">
            <v>15319839.012444746</v>
          </cell>
          <cell r="H243">
            <v>0.16884222632180321</v>
          </cell>
          <cell r="AL243">
            <v>0.85435630689206765</v>
          </cell>
          <cell r="AM243">
            <v>0.14707554164800724</v>
          </cell>
        </row>
        <row r="244">
          <cell r="G244">
            <v>121429724.90990661</v>
          </cell>
          <cell r="H244">
            <v>5.1861727403078831E-2</v>
          </cell>
          <cell r="AL244">
            <v>2.2665245202558637</v>
          </cell>
          <cell r="AM244">
            <v>2.5085155463978898E-2</v>
          </cell>
        </row>
        <row r="245">
          <cell r="G245">
            <v>19304301.551074814</v>
          </cell>
          <cell r="H245">
            <v>4.7988371849464487E-2</v>
          </cell>
          <cell r="AL245">
            <v>5.4744525547445258E-2</v>
          </cell>
          <cell r="AM245">
            <v>0</v>
          </cell>
        </row>
        <row r="246">
          <cell r="G246">
            <v>7476714.9284979478</v>
          </cell>
          <cell r="H246">
            <v>0.16994548040441995</v>
          </cell>
          <cell r="AL246">
            <v>0.32464929859719438</v>
          </cell>
          <cell r="AM246">
            <v>3.6476896533535738E-2</v>
          </cell>
        </row>
        <row r="247">
          <cell r="G247">
            <v>4395299.279927752</v>
          </cell>
          <cell r="H247">
            <v>9.8646808914962924E-3</v>
          </cell>
          <cell r="AL247">
            <v>0</v>
          </cell>
          <cell r="AM247">
            <v>-0.97638178990036983</v>
          </cell>
        </row>
        <row r="248">
          <cell r="G248">
            <v>6566307.3676038273</v>
          </cell>
          <cell r="H248">
            <v>5.7906507963700213E-2</v>
          </cell>
          <cell r="AL248">
            <v>0.76650943396226412</v>
          </cell>
          <cell r="AM248">
            <v>1.4205360667803606E-2</v>
          </cell>
        </row>
        <row r="249">
          <cell r="G249">
            <v>5527412.7277528932</v>
          </cell>
          <cell r="H249">
            <v>0.21433583902870079</v>
          </cell>
          <cell r="AL249">
            <v>0.48654708520179374</v>
          </cell>
          <cell r="AM249">
            <v>5.4124204738817145E-3</v>
          </cell>
        </row>
        <row r="250">
          <cell r="G250">
            <v>752692.11922394834</v>
          </cell>
          <cell r="H250">
            <v>0</v>
          </cell>
          <cell r="AL250">
            <v>0.53589743589743588</v>
          </cell>
          <cell r="AM250">
            <v>0.21824887478022126</v>
          </cell>
        </row>
        <row r="251">
          <cell r="G251">
            <v>20255413.69216907</v>
          </cell>
          <cell r="H251">
            <v>4.6616028878776181E-2</v>
          </cell>
          <cell r="AL251">
            <v>0.53099173553719003</v>
          </cell>
          <cell r="AM251">
            <v>7.1647174448405612E-2</v>
          </cell>
        </row>
        <row r="252">
          <cell r="G252">
            <v>25636683.605258767</v>
          </cell>
          <cell r="H252">
            <v>6.3720094692981157E-3</v>
          </cell>
          <cell r="AL252">
            <v>1.8461538461538463</v>
          </cell>
          <cell r="AM252">
            <v>-4.3407340970122773E-3</v>
          </cell>
        </row>
        <row r="253">
          <cell r="G253">
            <v>20016903.529028397</v>
          </cell>
          <cell r="H253">
            <v>0.26266669234235812</v>
          </cell>
          <cell r="AL253">
            <v>0.44651162790697674</v>
          </cell>
          <cell r="AM253">
            <v>0</v>
          </cell>
        </row>
        <row r="254">
          <cell r="G254">
            <v>5465136.8617898738</v>
          </cell>
          <cell r="H254">
            <v>-1.9883031941277496E-2</v>
          </cell>
          <cell r="AL254">
            <v>0.71146245059288538</v>
          </cell>
          <cell r="AM254">
            <v>4.1789115953196641E-2</v>
          </cell>
        </row>
        <row r="255">
          <cell r="G255">
            <v>86288814.357328072</v>
          </cell>
          <cell r="H255">
            <v>2.6334758549960854E-2</v>
          </cell>
          <cell r="AL255">
            <v>2.843601895734597E-2</v>
          </cell>
          <cell r="AM255">
            <v>0.6421670946839203</v>
          </cell>
        </row>
        <row r="256">
          <cell r="G256">
            <v>39853737.931669474</v>
          </cell>
          <cell r="H256">
            <v>2.8862160163948339E-2</v>
          </cell>
          <cell r="AL256">
            <v>0.76832151300236406</v>
          </cell>
          <cell r="AM256">
            <v>1.661177985218797E-2</v>
          </cell>
        </row>
        <row r="257">
          <cell r="G257">
            <v>60535083.718515672</v>
          </cell>
          <cell r="H257">
            <v>0.10967070885473706</v>
          </cell>
          <cell r="AL257">
            <v>0.23478260869565218</v>
          </cell>
          <cell r="AM257">
            <v>5.7906507963700213E-2</v>
          </cell>
        </row>
        <row r="258">
          <cell r="G258">
            <v>14011096.979664776</v>
          </cell>
          <cell r="H258">
            <v>9.7209551417368409E-2</v>
          </cell>
          <cell r="AL258">
            <v>0.42348008385744235</v>
          </cell>
          <cell r="AM258">
            <v>4.7785881251737744E-2</v>
          </cell>
        </row>
        <row r="259">
          <cell r="G259">
            <v>20341084.356358115</v>
          </cell>
          <cell r="H259">
            <v>3.4465154958593598E-2</v>
          </cell>
          <cell r="AL259">
            <v>0.26923076923076922</v>
          </cell>
          <cell r="AM259">
            <v>-6.3817169660762762E-3</v>
          </cell>
        </row>
        <row r="260">
          <cell r="G260">
            <v>609024.4863519863</v>
          </cell>
          <cell r="H260">
            <v>0</v>
          </cell>
          <cell r="AL260">
            <v>0.13986013986013987</v>
          </cell>
          <cell r="AM260">
            <v>0.30559721698474968</v>
          </cell>
        </row>
        <row r="261">
          <cell r="G261">
            <v>27656869.846643168</v>
          </cell>
          <cell r="H261">
            <v>0.10508870680606622</v>
          </cell>
          <cell r="AL261">
            <v>0.65254237288135597</v>
          </cell>
          <cell r="AM261">
            <v>2.1960342197985517E-3</v>
          </cell>
        </row>
        <row r="262">
          <cell r="G262">
            <v>1147790.5464909247</v>
          </cell>
          <cell r="H262">
            <v>0</v>
          </cell>
          <cell r="AL262">
            <v>0</v>
          </cell>
          <cell r="AM262">
            <v>0</v>
          </cell>
        </row>
        <row r="263">
          <cell r="G263">
            <v>71359.429390472258</v>
          </cell>
          <cell r="H263">
            <v>0</v>
          </cell>
          <cell r="AL263">
            <v>8.8729016786570747E-2</v>
          </cell>
          <cell r="AM263">
            <v>-9.7166228736177477E-4</v>
          </cell>
        </row>
        <row r="264">
          <cell r="G264">
            <v>22695223.090996571</v>
          </cell>
          <cell r="H264">
            <v>2.9351744667280209E-2</v>
          </cell>
          <cell r="AL264">
            <v>0.41811175337186895</v>
          </cell>
          <cell r="AM264">
            <v>1.4071017983565706E-2</v>
          </cell>
        </row>
        <row r="265">
          <cell r="G265">
            <v>22695223.090996571</v>
          </cell>
          <cell r="H265">
            <v>2.0012814189279703E-2</v>
          </cell>
          <cell r="AL265">
            <v>0</v>
          </cell>
          <cell r="AM265">
            <v>0</v>
          </cell>
        </row>
        <row r="266">
          <cell r="G266">
            <v>6570201.0640690364</v>
          </cell>
          <cell r="H266">
            <v>0.19125845303060912</v>
          </cell>
          <cell r="AL266">
            <v>0.96923076923076923</v>
          </cell>
          <cell r="AM266">
            <v>6.4141297189979851E-2</v>
          </cell>
        </row>
        <row r="267">
          <cell r="G267">
            <v>52805076.933409274</v>
          </cell>
          <cell r="H267">
            <v>1.9917545716814256E-2</v>
          </cell>
          <cell r="AL267">
            <v>1.5335365853658536</v>
          </cell>
          <cell r="AM267">
            <v>2.8717233895310574E-2</v>
          </cell>
        </row>
        <row r="268">
          <cell r="G268">
            <v>5052665.6223017238</v>
          </cell>
          <cell r="H268">
            <v>2.5942732919802383E-2</v>
          </cell>
          <cell r="AL268">
            <v>0.46472019464720193</v>
          </cell>
          <cell r="AM268">
            <v>1.5009535985722521E-3</v>
          </cell>
        </row>
        <row r="269">
          <cell r="G269">
            <v>8559834.1740437988</v>
          </cell>
          <cell r="H269">
            <v>1.4378207513814925E-2</v>
          </cell>
          <cell r="AL269">
            <v>0.6974358974358974</v>
          </cell>
          <cell r="AM269">
            <v>2.6328343202910682E-2</v>
          </cell>
        </row>
        <row r="270">
          <cell r="G270">
            <v>91987816.233421192</v>
          </cell>
          <cell r="H270">
            <v>0.12218852919206105</v>
          </cell>
          <cell r="AL270">
            <v>0.10379746835443038</v>
          </cell>
          <cell r="AM270">
            <v>1.1298713204442867E-2</v>
          </cell>
        </row>
        <row r="271">
          <cell r="G271">
            <v>16909897.103843383</v>
          </cell>
          <cell r="H271">
            <v>7.3712337924891846E-2</v>
          </cell>
          <cell r="AL271">
            <v>0.68950749464668093</v>
          </cell>
          <cell r="AM271">
            <v>0.21433583902870079</v>
          </cell>
        </row>
        <row r="272">
          <cell r="G272">
            <v>21455608.676326148</v>
          </cell>
          <cell r="H272">
            <v>-2.5936128936161623E-2</v>
          </cell>
          <cell r="AL272">
            <v>3.6206896551724141E-2</v>
          </cell>
          <cell r="AM272">
            <v>-2.0959551322616753E-2</v>
          </cell>
        </row>
        <row r="273">
          <cell r="G273">
            <v>29966030.102939807</v>
          </cell>
          <cell r="H273">
            <v>-3.3105423360001524E-2</v>
          </cell>
          <cell r="AL273">
            <v>3.6206896551724141E-2</v>
          </cell>
          <cell r="AM273">
            <v>0.63476501504461069</v>
          </cell>
        </row>
        <row r="274">
          <cell r="G274">
            <v>5369148.278735443</v>
          </cell>
          <cell r="H274">
            <v>-3.2716575927920724E-2</v>
          </cell>
          <cell r="AL274">
            <v>0.27047146401985112</v>
          </cell>
          <cell r="AM274">
            <v>0.55280576158624117</v>
          </cell>
        </row>
        <row r="275">
          <cell r="G275">
            <v>13160244.605708458</v>
          </cell>
          <cell r="H275">
            <v>0.31163817625341511</v>
          </cell>
          <cell r="AL275">
            <v>0.16808510638297872</v>
          </cell>
          <cell r="AM275">
            <v>1.1542713413212782</v>
          </cell>
        </row>
        <row r="276">
          <cell r="G276">
            <v>53473767.117651902</v>
          </cell>
          <cell r="H276">
            <v>3.9921511710711587E-2</v>
          </cell>
          <cell r="AL276">
            <v>7.1813285457809697E-2</v>
          </cell>
          <cell r="AM276">
            <v>0.26873786504210856</v>
          </cell>
        </row>
        <row r="277">
          <cell r="G277">
            <v>12671877.902763164</v>
          </cell>
          <cell r="H277">
            <v>1.3726351494436467E-2</v>
          </cell>
          <cell r="AL277">
            <v>0.58823529411764708</v>
          </cell>
          <cell r="AM277">
            <v>0.35759843038591987</v>
          </cell>
        </row>
        <row r="278">
          <cell r="G278">
            <v>55578.411854224403</v>
          </cell>
          <cell r="H278">
            <v>0</v>
          </cell>
          <cell r="AL278">
            <v>0.59249329758713132</v>
          </cell>
          <cell r="AM278">
            <v>0.50694852768600596</v>
          </cell>
        </row>
        <row r="279">
          <cell r="G279">
            <v>4584355.6570073636</v>
          </cell>
          <cell r="H279">
            <v>7.9408920591495236E-3</v>
          </cell>
          <cell r="AL279" t="e">
            <v>#VALUE!</v>
          </cell>
          <cell r="AM279" t="e">
            <v>#VALUE!</v>
          </cell>
        </row>
        <row r="280">
          <cell r="G280">
            <v>19441813.920660906</v>
          </cell>
          <cell r="H280">
            <v>0.38605293102444538</v>
          </cell>
          <cell r="AL280" t="e">
            <v>#VALUE!</v>
          </cell>
          <cell r="AM280" t="e">
            <v>#VALUE!</v>
          </cell>
        </row>
        <row r="281">
          <cell r="G281">
            <v>4821436.4199347198</v>
          </cell>
          <cell r="H281">
            <v>0</v>
          </cell>
          <cell r="AL281">
            <v>1.2432950191570882</v>
          </cell>
          <cell r="AM281">
            <v>2.3113229889131302E-2</v>
          </cell>
        </row>
        <row r="282">
          <cell r="G282">
            <v>361910869.21237928</v>
          </cell>
          <cell r="H282">
            <v>0.45428466284385877</v>
          </cell>
          <cell r="AL282">
            <v>0.15782493368700265</v>
          </cell>
          <cell r="AM282">
            <v>3.5002240159610287E-2</v>
          </cell>
        </row>
        <row r="283">
          <cell r="G283">
            <v>1808450.4866739267</v>
          </cell>
          <cell r="H283">
            <v>-0.58407050252445913</v>
          </cell>
          <cell r="AL283">
            <v>0.24193548387096775</v>
          </cell>
          <cell r="AM283">
            <v>5.879147157267646E-2</v>
          </cell>
        </row>
        <row r="284">
          <cell r="G284">
            <v>6822476.261024164</v>
          </cell>
          <cell r="H284">
            <v>8.9214819652651926E-3</v>
          </cell>
          <cell r="AL284">
            <v>0.61988304093567248</v>
          </cell>
          <cell r="AM284">
            <v>3.1719298309470213E-2</v>
          </cell>
        </row>
        <row r="285">
          <cell r="G285">
            <v>3777457.6281347028</v>
          </cell>
          <cell r="H285">
            <v>-0.51755525587327056</v>
          </cell>
          <cell r="AL285">
            <v>0</v>
          </cell>
          <cell r="AM285">
            <v>0</v>
          </cell>
        </row>
        <row r="286">
          <cell r="G286">
            <v>37992883.532209024</v>
          </cell>
          <cell r="H286">
            <v>9.2501103892632542E-3</v>
          </cell>
          <cell r="AL286">
            <v>1.5076335877862594</v>
          </cell>
          <cell r="AM286">
            <v>2.6783767625199253E-2</v>
          </cell>
        </row>
        <row r="287">
          <cell r="G287">
            <v>4078615.0956168468</v>
          </cell>
          <cell r="H287">
            <v>0</v>
          </cell>
          <cell r="AL287">
            <v>1.9630086313193589</v>
          </cell>
          <cell r="AM287">
            <v>6.0874286451519828E-2</v>
          </cell>
        </row>
        <row r="288">
          <cell r="G288">
            <v>2951241.7464410313</v>
          </cell>
          <cell r="H288">
            <v>0</v>
          </cell>
          <cell r="AL288">
            <v>1.3602080624187256</v>
          </cell>
          <cell r="AM288">
            <v>0.10059580002406171</v>
          </cell>
        </row>
        <row r="289">
          <cell r="G289">
            <v>23451684.936377864</v>
          </cell>
          <cell r="H289">
            <v>2.6112133555742996E-2</v>
          </cell>
          <cell r="AL289">
            <v>0</v>
          </cell>
          <cell r="AM289">
            <v>0</v>
          </cell>
        </row>
        <row r="290">
          <cell r="G290">
            <v>2470329.0941658216</v>
          </cell>
          <cell r="H290">
            <v>2.6328343202910682E-2</v>
          </cell>
          <cell r="AL290">
            <v>0</v>
          </cell>
          <cell r="AM290">
            <v>0</v>
          </cell>
        </row>
        <row r="291">
          <cell r="G291">
            <v>211605072.63707346</v>
          </cell>
          <cell r="H291">
            <v>0.3728124078896663</v>
          </cell>
          <cell r="AL291">
            <v>0</v>
          </cell>
          <cell r="AM291">
            <v>0</v>
          </cell>
        </row>
        <row r="292">
          <cell r="G292">
            <v>55876082.705363519</v>
          </cell>
          <cell r="H292">
            <v>1.1542713413212782</v>
          </cell>
          <cell r="AL292">
            <v>0.63692946058091282</v>
          </cell>
          <cell r="AM292">
            <v>-1.0643959384561539E-2</v>
          </cell>
        </row>
        <row r="293">
          <cell r="G293">
            <v>4001440.7567556449</v>
          </cell>
          <cell r="H293">
            <v>0</v>
          </cell>
          <cell r="AL293">
            <v>0.35641025641025642</v>
          </cell>
          <cell r="AM293">
            <v>-6.722986897691529E-3</v>
          </cell>
        </row>
        <row r="294">
          <cell r="G294">
            <v>8670008.7273852453</v>
          </cell>
          <cell r="H294">
            <v>0.32630566982733872</v>
          </cell>
          <cell r="AL294">
            <v>0.31801692865779929</v>
          </cell>
          <cell r="AM294">
            <v>2.8148782122716102E-2</v>
          </cell>
        </row>
        <row r="295">
          <cell r="G295">
            <v>18210387.466671091</v>
          </cell>
          <cell r="H295">
            <v>1.2319754374019361E-2</v>
          </cell>
          <cell r="AL295">
            <v>-5.3636363636363635E-2</v>
          </cell>
          <cell r="AM295">
            <v>4.6153918858007466E-2</v>
          </cell>
        </row>
        <row r="296">
          <cell r="G296">
            <v>11628255.390348196</v>
          </cell>
          <cell r="H296">
            <v>3.1944166223348648E-2</v>
          </cell>
          <cell r="AL296">
            <v>0.14643799472295516</v>
          </cell>
          <cell r="AM296">
            <v>-4.6893533943887601E-4</v>
          </cell>
        </row>
        <row r="297">
          <cell r="G297">
            <v>6592867.2912603831</v>
          </cell>
          <cell r="H297">
            <v>0.25459270166057085</v>
          </cell>
          <cell r="AL297">
            <v>-1.5723270440251572E-2</v>
          </cell>
          <cell r="AM297">
            <v>3.9133698629010831E-2</v>
          </cell>
        </row>
        <row r="298">
          <cell r="G298">
            <v>17082675.067143351</v>
          </cell>
          <cell r="H298">
            <v>-5.7191143228700809E-4</v>
          </cell>
          <cell r="AL298">
            <v>0.36471460340993328</v>
          </cell>
          <cell r="AM298">
            <v>3.4479116812385163E-2</v>
          </cell>
        </row>
        <row r="299">
          <cell r="G299">
            <v>3256570.4335089982</v>
          </cell>
          <cell r="H299">
            <v>0.19068860901863385</v>
          </cell>
          <cell r="AL299">
            <v>1.1936218678815489</v>
          </cell>
          <cell r="AM299">
            <v>0.11091608603119676</v>
          </cell>
        </row>
        <row r="300">
          <cell r="G300">
            <v>12141733.211645419</v>
          </cell>
          <cell r="H300">
            <v>0.14632855101724693</v>
          </cell>
          <cell r="AL300">
            <v>0.77142857142857146</v>
          </cell>
          <cell r="AM300">
            <v>-6.8442470457939275E-2</v>
          </cell>
        </row>
        <row r="301">
          <cell r="G301">
            <v>4966148.5799169885</v>
          </cell>
          <cell r="H301">
            <v>0.20976915393183679</v>
          </cell>
          <cell r="AL301">
            <v>1.0481481481481481</v>
          </cell>
          <cell r="AM301">
            <v>6.4065600715865326E-2</v>
          </cell>
        </row>
        <row r="302">
          <cell r="G302">
            <v>11891625.57385703</v>
          </cell>
          <cell r="H302">
            <v>5.8108571103351318E-2</v>
          </cell>
          <cell r="AL302">
            <v>0.79296875</v>
          </cell>
          <cell r="AM302">
            <v>-3.7116488196729108E-3</v>
          </cell>
        </row>
        <row r="303">
          <cell r="G303">
            <v>23948504.106241468</v>
          </cell>
          <cell r="H303">
            <v>4.8324395565632831E-2</v>
          </cell>
          <cell r="AL303">
            <v>5.4444444444444446</v>
          </cell>
          <cell r="AM303">
            <v>8.9367001216958578E-2</v>
          </cell>
        </row>
        <row r="304">
          <cell r="G304">
            <v>31512793.661839351</v>
          </cell>
          <cell r="H304">
            <v>8.4989626801762988E-2</v>
          </cell>
          <cell r="AL304">
            <v>-0.9135021097046413</v>
          </cell>
          <cell r="AM304">
            <v>0</v>
          </cell>
        </row>
        <row r="305">
          <cell r="G305">
            <v>30316206.340242915</v>
          </cell>
          <cell r="H305">
            <v>9.4595665484545011E-2</v>
          </cell>
          <cell r="AL305">
            <v>1.4005449591280654</v>
          </cell>
          <cell r="AM305">
            <v>0</v>
          </cell>
        </row>
        <row r="306">
          <cell r="G306">
            <v>17743368.432157811</v>
          </cell>
          <cell r="H306">
            <v>0.64817452214260451</v>
          </cell>
          <cell r="AL306">
            <v>0</v>
          </cell>
          <cell r="AM306">
            <v>0</v>
          </cell>
        </row>
        <row r="307">
          <cell r="G307">
            <v>42599481.608007357</v>
          </cell>
          <cell r="H307">
            <v>0.10897903259772415</v>
          </cell>
          <cell r="AL307">
            <v>1.0061823802163834</v>
          </cell>
          <cell r="AM307">
            <v>6.4346538029047481E-2</v>
          </cell>
        </row>
        <row r="308">
          <cell r="G308">
            <v>94333561.682605088</v>
          </cell>
          <cell r="H308">
            <v>0.15013985555855697</v>
          </cell>
          <cell r="AL308">
            <v>3.8147138964577658E-2</v>
          </cell>
          <cell r="AM308">
            <v>4.2519104266143068E-2</v>
          </cell>
        </row>
        <row r="309">
          <cell r="G309">
            <v>85085050.384004936</v>
          </cell>
          <cell r="H309">
            <v>4.8059244290598678E-2</v>
          </cell>
          <cell r="AL309">
            <v>-6.9216757741347903E-2</v>
          </cell>
          <cell r="AM309">
            <v>1.9731768241000439E-2</v>
          </cell>
        </row>
        <row r="310">
          <cell r="G310">
            <v>37547260.249887139</v>
          </cell>
          <cell r="H310">
            <v>0.11409376798362239</v>
          </cell>
          <cell r="AL310">
            <v>-6.2208398133748056E-3</v>
          </cell>
          <cell r="AM310">
            <v>3.3368687711193327E-3</v>
          </cell>
        </row>
        <row r="311">
          <cell r="G311">
            <v>74833084.337991089</v>
          </cell>
          <cell r="H311">
            <v>6.5299026095713225E-2</v>
          </cell>
          <cell r="AL311">
            <v>0.28601694915254239</v>
          </cell>
          <cell r="AM311">
            <v>2.3170552814729534E-2</v>
          </cell>
        </row>
        <row r="312">
          <cell r="G312">
            <v>30379736.970976073</v>
          </cell>
          <cell r="H312">
            <v>0.12562735503860328</v>
          </cell>
          <cell r="AL312">
            <v>0.33112582781456956</v>
          </cell>
          <cell r="AM312">
            <v>6.7270147045147988E-3</v>
          </cell>
        </row>
        <row r="313">
          <cell r="G313">
            <v>17660007.64810564</v>
          </cell>
          <cell r="H313">
            <v>2.4323118237101309E-2</v>
          </cell>
          <cell r="AL313">
            <v>1.6930455635491606</v>
          </cell>
          <cell r="AM313">
            <v>6.2760706961712764E-2</v>
          </cell>
        </row>
        <row r="314">
          <cell r="G314">
            <v>8389012.5613280535</v>
          </cell>
          <cell r="H314">
            <v>0</v>
          </cell>
          <cell r="AL314">
            <v>0.41366459627329194</v>
          </cell>
          <cell r="AM314">
            <v>9.2501103892632542E-3</v>
          </cell>
        </row>
        <row r="315">
          <cell r="G315">
            <v>12937485.011612389</v>
          </cell>
          <cell r="H315">
            <v>1.3844438687352344E-2</v>
          </cell>
          <cell r="AL315">
            <v>0</v>
          </cell>
          <cell r="AM315">
            <v>0</v>
          </cell>
        </row>
        <row r="316">
          <cell r="G316">
            <v>7899292.4254147001</v>
          </cell>
          <cell r="H316">
            <v>3.1805791859001076E-3</v>
          </cell>
          <cell r="AL316">
            <v>0.21651090342679127</v>
          </cell>
          <cell r="AM316">
            <v>0</v>
          </cell>
        </row>
        <row r="317">
          <cell r="G317">
            <v>42098821.697966293</v>
          </cell>
          <cell r="H317">
            <v>4.9320312957312415E-2</v>
          </cell>
          <cell r="AL317">
            <v>2.5637931034482757</v>
          </cell>
          <cell r="AM317">
            <v>1.6253853081272935E-2</v>
          </cell>
        </row>
        <row r="318">
          <cell r="G318">
            <v>8413910.1256581582</v>
          </cell>
          <cell r="H318">
            <v>5.4081622056950445E-3</v>
          </cell>
          <cell r="AL318">
            <v>0.12003968253968254</v>
          </cell>
          <cell r="AM318">
            <v>5.3902794443984561E-2</v>
          </cell>
        </row>
        <row r="319">
          <cell r="G319">
            <v>61096831.677281313</v>
          </cell>
          <cell r="H319">
            <v>3.6107365307622317E-3</v>
          </cell>
          <cell r="AL319">
            <v>1.7249712313003451</v>
          </cell>
          <cell r="AM319">
            <v>0.14359665849773925</v>
          </cell>
        </row>
        <row r="320">
          <cell r="G320">
            <v>27104221.668363769</v>
          </cell>
          <cell r="H320">
            <v>4.0439034988381281E-4</v>
          </cell>
          <cell r="AL320">
            <v>4.5317220543806644E-2</v>
          </cell>
          <cell r="AM320">
            <v>1.7718200548239256E-2</v>
          </cell>
        </row>
        <row r="321">
          <cell r="G321">
            <v>32158503.691524528</v>
          </cell>
          <cell r="H321">
            <v>-2.7238030151885688E-4</v>
          </cell>
          <cell r="AL321">
            <v>0.24888226527570789</v>
          </cell>
          <cell r="AM321">
            <v>3.6551732568760709E-2</v>
          </cell>
        </row>
        <row r="322">
          <cell r="G322">
            <v>13709093.363255503</v>
          </cell>
          <cell r="H322">
            <v>0</v>
          </cell>
          <cell r="AL322">
            <v>0.10638297872340426</v>
          </cell>
          <cell r="AM322">
            <v>-2.8943864344839167E-2</v>
          </cell>
        </row>
        <row r="323">
          <cell r="G323">
            <v>13120393.593811268</v>
          </cell>
          <cell r="H323">
            <v>0</v>
          </cell>
          <cell r="AL323">
            <v>2.7792869269949065</v>
          </cell>
          <cell r="AM323">
            <v>7.3555124558787321E-2</v>
          </cell>
        </row>
        <row r="324">
          <cell r="G324">
            <v>12710412.474973239</v>
          </cell>
          <cell r="H324">
            <v>0</v>
          </cell>
          <cell r="AL324">
            <v>0.59479553903345728</v>
          </cell>
          <cell r="AM324">
            <v>3.7956719234629739E-2</v>
          </cell>
        </row>
        <row r="325">
          <cell r="G325">
            <v>5295229.9286698857</v>
          </cell>
          <cell r="H325">
            <v>4.7785881251737744E-2</v>
          </cell>
          <cell r="AL325">
            <v>1.6359788359788361</v>
          </cell>
          <cell r="AM325">
            <v>1.3775628648157685E-2</v>
          </cell>
        </row>
        <row r="326">
          <cell r="G326">
            <v>3353172.3327992684</v>
          </cell>
          <cell r="H326">
            <v>0</v>
          </cell>
          <cell r="AL326">
            <v>3.442379182156134</v>
          </cell>
          <cell r="AM326">
            <v>0</v>
          </cell>
        </row>
        <row r="327">
          <cell r="G327">
            <v>2712421.0307709873</v>
          </cell>
          <cell r="H327">
            <v>2.5085155463978898E-2</v>
          </cell>
          <cell r="AL327">
            <v>0.77592592592592591</v>
          </cell>
          <cell r="AM327">
            <v>6.4234511848421799E-2</v>
          </cell>
        </row>
        <row r="328">
          <cell r="G328">
            <v>28672972.929650031</v>
          </cell>
          <cell r="H328">
            <v>4.0272082401115045E-2</v>
          </cell>
          <cell r="AL328">
            <v>0.13503649635036497</v>
          </cell>
          <cell r="AM328">
            <v>7.9951290738813657E-2</v>
          </cell>
        </row>
        <row r="329">
          <cell r="G329">
            <v>78788911.077174544</v>
          </cell>
          <cell r="H329">
            <v>-1.2547489286972293E-2</v>
          </cell>
          <cell r="AL329">
            <v>0</v>
          </cell>
          <cell r="AM329">
            <v>2.3246434876269308</v>
          </cell>
        </row>
        <row r="330">
          <cell r="G330">
            <v>43579264.97779128</v>
          </cell>
          <cell r="H330">
            <v>5.8944841643709757E-2</v>
          </cell>
          <cell r="AL330">
            <v>0.17105263157894737</v>
          </cell>
          <cell r="AM330">
            <v>8.8935988634843005E-2</v>
          </cell>
        </row>
        <row r="331">
          <cell r="G331">
            <v>5043364.4921178054</v>
          </cell>
          <cell r="H331">
            <v>0</v>
          </cell>
          <cell r="AL331">
            <v>0</v>
          </cell>
          <cell r="AM331">
            <v>0</v>
          </cell>
        </row>
        <row r="332">
          <cell r="G332">
            <v>35216936.576542087</v>
          </cell>
          <cell r="H332">
            <v>0.15515137000730467</v>
          </cell>
          <cell r="AL332">
            <v>1.3440860215053764E-2</v>
          </cell>
          <cell r="AM332">
            <v>0</v>
          </cell>
        </row>
        <row r="333">
          <cell r="G333">
            <v>4236037.9396885913</v>
          </cell>
          <cell r="H333">
            <v>2.0081331791094181E-2</v>
          </cell>
          <cell r="AL333">
            <v>1.0791666666666666</v>
          </cell>
          <cell r="AM333">
            <v>0.31470307123849445</v>
          </cell>
        </row>
        <row r="334">
          <cell r="G334">
            <v>1777179.5593949396</v>
          </cell>
          <cell r="H334">
            <v>8.3868488279422213E-2</v>
          </cell>
          <cell r="AL334">
            <v>0.55932203389830504</v>
          </cell>
          <cell r="AM334">
            <v>2.4682279428279955E-2</v>
          </cell>
        </row>
        <row r="335">
          <cell r="G335">
            <v>41975207.026503682</v>
          </cell>
          <cell r="H335">
            <v>-8.2240147133827143E-2</v>
          </cell>
          <cell r="AL335">
            <v>-0.20446927374301677</v>
          </cell>
          <cell r="AM335">
            <v>0</v>
          </cell>
        </row>
        <row r="336">
          <cell r="G336">
            <v>17374730.486417376</v>
          </cell>
          <cell r="H336">
            <v>6.8577408379173199E-2</v>
          </cell>
        </row>
        <row r="337">
          <cell r="G337">
            <v>28849193.95000793</v>
          </cell>
          <cell r="H337">
            <v>1.7560582377405844E-2</v>
          </cell>
          <cell r="AL337">
            <v>0</v>
          </cell>
          <cell r="AM337">
            <v>2.1184291873152005E-3</v>
          </cell>
        </row>
        <row r="338">
          <cell r="G338">
            <v>9965702.643297825</v>
          </cell>
          <cell r="H338">
            <v>3.8765758735702698E-2</v>
          </cell>
          <cell r="AL338">
            <v>0.22636300897170461</v>
          </cell>
          <cell r="AM338">
            <v>2.2615858667022159E-2</v>
          </cell>
        </row>
        <row r="339">
          <cell r="G339">
            <v>5556625.0857004793</v>
          </cell>
          <cell r="H339">
            <v>0</v>
          </cell>
          <cell r="AL339">
            <v>0.14218009478672985</v>
          </cell>
          <cell r="AM339">
            <v>5.1259149365819288E-3</v>
          </cell>
        </row>
        <row r="340">
          <cell r="G340">
            <v>66586012.271831892</v>
          </cell>
          <cell r="H340">
            <v>1.4707208323083051E-2</v>
          </cell>
          <cell r="AL340">
            <v>0.28421052631578947</v>
          </cell>
          <cell r="AM340">
            <v>4.9000419258905602E-2</v>
          </cell>
        </row>
        <row r="341">
          <cell r="G341">
            <v>25683125.80848166</v>
          </cell>
          <cell r="H341">
            <v>0</v>
          </cell>
          <cell r="AL341">
            <v>3.9145907473309607E-2</v>
          </cell>
          <cell r="AM341">
            <v>0</v>
          </cell>
        </row>
        <row r="342">
          <cell r="G342">
            <v>19903427.827955745</v>
          </cell>
          <cell r="H342">
            <v>4.8765069007754673E-3</v>
          </cell>
          <cell r="AL342">
            <v>-2.4242424242424242E-2</v>
          </cell>
          <cell r="AM342">
            <v>9.8646808914962924E-3</v>
          </cell>
        </row>
        <row r="343">
          <cell r="G343">
            <v>6740997.8609516593</v>
          </cell>
          <cell r="H343">
            <v>1.0835866804327328E-2</v>
          </cell>
          <cell r="AL343">
            <v>0</v>
          </cell>
          <cell r="AM343">
            <v>0</v>
          </cell>
        </row>
        <row r="344">
          <cell r="G344">
            <v>9384911.7604015358</v>
          </cell>
          <cell r="H344">
            <v>0</v>
          </cell>
          <cell r="AL344">
            <v>0.83704974271012011</v>
          </cell>
          <cell r="AM344">
            <v>8.7810872900498216E-2</v>
          </cell>
        </row>
        <row r="345">
          <cell r="G345">
            <v>71054844.373662263</v>
          </cell>
          <cell r="H345">
            <v>2.4336842525492616E-2</v>
          </cell>
          <cell r="AL345">
            <v>0.5854700854700855</v>
          </cell>
          <cell r="AM345">
            <v>8.161104025752855E-2</v>
          </cell>
        </row>
        <row r="346">
          <cell r="G346">
            <v>7706461.8657194013</v>
          </cell>
          <cell r="H346">
            <v>2.8105130180893521E-2</v>
          </cell>
          <cell r="AL346">
            <v>-0.20599613152804641</v>
          </cell>
          <cell r="AM346">
            <v>4.0310384749112388E-2</v>
          </cell>
        </row>
        <row r="347">
          <cell r="G347">
            <v>3386065.3965644166</v>
          </cell>
          <cell r="H347">
            <v>0</v>
          </cell>
          <cell r="AL347">
            <v>0.59164733178654294</v>
          </cell>
          <cell r="AM347">
            <v>1.4378207513814925E-2</v>
          </cell>
        </row>
        <row r="348">
          <cell r="G348">
            <v>8004882.7341948384</v>
          </cell>
          <cell r="H348">
            <v>0</v>
          </cell>
          <cell r="AL348">
            <v>0.69605568445475641</v>
          </cell>
          <cell r="AM348">
            <v>2.5942732919802383E-2</v>
          </cell>
        </row>
        <row r="349">
          <cell r="G349">
            <v>22547604.549488671</v>
          </cell>
          <cell r="H349">
            <v>5.1259149365819288E-3</v>
          </cell>
          <cell r="AL349">
            <v>4.1558441558441558E-2</v>
          </cell>
          <cell r="AM349">
            <v>1.4195870052417013E-2</v>
          </cell>
        </row>
        <row r="350">
          <cell r="G350">
            <v>24910517.820805177</v>
          </cell>
          <cell r="H350">
            <v>0</v>
          </cell>
          <cell r="AL350">
            <v>0.31391585760517798</v>
          </cell>
          <cell r="AM350">
            <v>0</v>
          </cell>
        </row>
        <row r="351">
          <cell r="G351">
            <v>35992968.763544641</v>
          </cell>
          <cell r="H351">
            <v>1.3775628648157685E-2</v>
          </cell>
          <cell r="AL351">
            <v>0.30054054054054052</v>
          </cell>
          <cell r="AM351">
            <v>0.22462323179050478</v>
          </cell>
        </row>
        <row r="352">
          <cell r="G352">
            <v>24661024.302838512</v>
          </cell>
          <cell r="H352">
            <v>7.873166431351282E-3</v>
          </cell>
          <cell r="AL352">
            <v>0.70462046204620465</v>
          </cell>
          <cell r="AM352">
            <v>0.19125845303060912</v>
          </cell>
        </row>
        <row r="353">
          <cell r="G353">
            <v>105292034.61461741</v>
          </cell>
          <cell r="H353">
            <v>8.8451462737639975E-3</v>
          </cell>
          <cell r="AL353">
            <v>0.7696629213483146</v>
          </cell>
          <cell r="AM353">
            <v>4.6616028878776181E-2</v>
          </cell>
        </row>
        <row r="354">
          <cell r="G354">
            <v>13408369.043113654</v>
          </cell>
          <cell r="H354">
            <v>2.6444132673951834E-2</v>
          </cell>
          <cell r="AL354">
            <v>0</v>
          </cell>
          <cell r="AM354">
            <v>0</v>
          </cell>
        </row>
        <row r="355">
          <cell r="G355">
            <v>11211714.387558807</v>
          </cell>
          <cell r="H355">
            <v>3.1719298309470213E-2</v>
          </cell>
          <cell r="AL355">
            <v>0.19533851276359601</v>
          </cell>
          <cell r="AM355">
            <v>0.15324525585846435</v>
          </cell>
        </row>
        <row r="356">
          <cell r="G356">
            <v>72553768.570607066</v>
          </cell>
          <cell r="H356">
            <v>3.8948709120952595E-3</v>
          </cell>
          <cell r="AL356">
            <v>0.19322033898305085</v>
          </cell>
          <cell r="AM356">
            <v>5.4064933510879286E-2</v>
          </cell>
        </row>
        <row r="357">
          <cell r="G357">
            <v>4625821.610022842</v>
          </cell>
          <cell r="H357">
            <v>0</v>
          </cell>
          <cell r="AL357">
            <v>7.5393537696768848E-2</v>
          </cell>
          <cell r="AM357">
            <v>8.6105967460059232E-2</v>
          </cell>
        </row>
        <row r="358">
          <cell r="G358">
            <v>25560115.956204079</v>
          </cell>
          <cell r="H358">
            <v>0</v>
          </cell>
          <cell r="AL358">
            <v>0.44887525562372188</v>
          </cell>
          <cell r="AM358">
            <v>0.14958572993436575</v>
          </cell>
        </row>
        <row r="359">
          <cell r="G359">
            <v>61107762.164209202</v>
          </cell>
          <cell r="H359">
            <v>0</v>
          </cell>
          <cell r="AL359">
            <v>1.652452025586354E-2</v>
          </cell>
          <cell r="AM359">
            <v>1.6557070492939429E-2</v>
          </cell>
        </row>
        <row r="360">
          <cell r="G360">
            <v>12588990.251002846</v>
          </cell>
          <cell r="H360">
            <v>0</v>
          </cell>
          <cell r="AL360">
            <v>-0.24428179322964319</v>
          </cell>
          <cell r="AM360">
            <v>3.9332907291746627E-2</v>
          </cell>
        </row>
        <row r="361">
          <cell r="G361">
            <v>6356678.7755864281</v>
          </cell>
          <cell r="H361">
            <v>8.161104025752855E-2</v>
          </cell>
          <cell r="AL361">
            <v>0.80071174377224197</v>
          </cell>
          <cell r="AM361">
            <v>7.580243709555759E-2</v>
          </cell>
        </row>
        <row r="362">
          <cell r="G362">
            <v>2033602.8607962399</v>
          </cell>
          <cell r="H362">
            <v>5.4124204738817145E-3</v>
          </cell>
          <cell r="AL362">
            <v>0</v>
          </cell>
          <cell r="AM362">
            <v>-3.3105423360001524E-2</v>
          </cell>
        </row>
        <row r="363">
          <cell r="G363">
            <v>8929766.9834862687</v>
          </cell>
          <cell r="H363">
            <v>3.7313766913184852E-2</v>
          </cell>
          <cell r="AL363">
            <v>0</v>
          </cell>
          <cell r="AM363">
            <v>-2.5936128936161623E-2</v>
          </cell>
        </row>
        <row r="364">
          <cell r="G364">
            <v>230363.32598664958</v>
          </cell>
          <cell r="H364">
            <v>0</v>
          </cell>
          <cell r="AL364">
            <v>0</v>
          </cell>
          <cell r="AM364">
            <v>-3.2716575927920724E-2</v>
          </cell>
        </row>
        <row r="365">
          <cell r="G365">
            <v>2666599.0013977983</v>
          </cell>
          <cell r="H365">
            <v>1.5009535985722521E-3</v>
          </cell>
          <cell r="AL365">
            <v>6.5909090909090903E-2</v>
          </cell>
          <cell r="AM365">
            <v>0</v>
          </cell>
        </row>
        <row r="366">
          <cell r="G366">
            <v>10877052.188745933</v>
          </cell>
          <cell r="H366">
            <v>-4.9401044947445594E-3</v>
          </cell>
          <cell r="AL366">
            <v>9.3667546174142483E-2</v>
          </cell>
          <cell r="AM366">
            <v>5.3891524435477943E-3</v>
          </cell>
        </row>
        <row r="367">
          <cell r="G367">
            <v>2715656.467575599</v>
          </cell>
          <cell r="H367">
            <v>0.6421670946839203</v>
          </cell>
          <cell r="AL367">
            <v>1.5142118863049097</v>
          </cell>
          <cell r="AM367">
            <v>2.4323118237101309E-2</v>
          </cell>
        </row>
        <row r="368">
          <cell r="G368">
            <v>3461677.4788382808</v>
          </cell>
          <cell r="H368">
            <v>0</v>
          </cell>
          <cell r="AL368">
            <v>0.9668989547038328</v>
          </cell>
          <cell r="AM368">
            <v>4.7082424472198341E-2</v>
          </cell>
        </row>
        <row r="369">
          <cell r="G369">
            <v>773386.05438688921</v>
          </cell>
          <cell r="H369">
            <v>1.5622551477409942E-3</v>
          </cell>
          <cell r="AL369">
            <v>0.30884557721139433</v>
          </cell>
          <cell r="AM369">
            <v>1.3500417563571197E-2</v>
          </cell>
        </row>
        <row r="370">
          <cell r="G370">
            <v>1887934.1161815936</v>
          </cell>
          <cell r="H370">
            <v>0</v>
          </cell>
          <cell r="AL370">
            <v>0</v>
          </cell>
          <cell r="AM370">
            <v>3.5614882766001822E-3</v>
          </cell>
        </row>
        <row r="371">
          <cell r="G371">
            <v>3161520.1062415955</v>
          </cell>
          <cell r="H371">
            <v>0</v>
          </cell>
          <cell r="AL371">
            <v>0</v>
          </cell>
          <cell r="AM371">
            <v>4.0439034988381281E-4</v>
          </cell>
        </row>
        <row r="372">
          <cell r="G372">
            <v>888190.88018888095</v>
          </cell>
          <cell r="H372">
            <v>0</v>
          </cell>
          <cell r="AL372">
            <v>0.12751677852348994</v>
          </cell>
          <cell r="AM372">
            <v>6.7340515752302266E-2</v>
          </cell>
        </row>
        <row r="373">
          <cell r="G373">
            <v>548514.48124979052</v>
          </cell>
          <cell r="H373">
            <v>0</v>
          </cell>
          <cell r="AL373">
            <v>5.4794520547945206E-3</v>
          </cell>
          <cell r="AM373">
            <v>-2.7238030151885688E-4</v>
          </cell>
        </row>
        <row r="374">
          <cell r="G374">
            <v>28071543.251427993</v>
          </cell>
          <cell r="H374">
            <v>1.4165103771551644</v>
          </cell>
          <cell r="AL374">
            <v>4.8991354466858789E-2</v>
          </cell>
          <cell r="AM374">
            <v>5.4081622056950445E-3</v>
          </cell>
        </row>
        <row r="375">
          <cell r="G375">
            <v>154340782.65803951</v>
          </cell>
          <cell r="H375">
            <v>0.13375682355537408</v>
          </cell>
          <cell r="AL375">
            <v>0</v>
          </cell>
          <cell r="AM375">
            <v>4.5113091112710398E-2</v>
          </cell>
        </row>
        <row r="376">
          <cell r="G376">
            <v>5473496.7820827207</v>
          </cell>
          <cell r="H376">
            <v>-5.3419374679114971E-2</v>
          </cell>
          <cell r="AL376">
            <v>0.2582972582972583</v>
          </cell>
          <cell r="AM376">
            <v>0.26180015448719296</v>
          </cell>
        </row>
        <row r="377">
          <cell r="G377">
            <v>14413664.719866719</v>
          </cell>
          <cell r="H377">
            <v>0</v>
          </cell>
          <cell r="AL377">
            <v>0.29343629343629346</v>
          </cell>
          <cell r="AM377">
            <v>3.4465154958593598E-2</v>
          </cell>
        </row>
        <row r="378">
          <cell r="G378">
            <v>346078.24960977765</v>
          </cell>
          <cell r="H378">
            <v>0</v>
          </cell>
          <cell r="AL378">
            <v>0.42938659058487877</v>
          </cell>
          <cell r="AM378">
            <v>2.594856099363075E-2</v>
          </cell>
        </row>
        <row r="379">
          <cell r="G379">
            <v>3866324.3029025672</v>
          </cell>
          <cell r="H379">
            <v>0</v>
          </cell>
          <cell r="AL379">
            <v>1.2136752136752136</v>
          </cell>
          <cell r="AM379">
            <v>0</v>
          </cell>
        </row>
        <row r="380">
          <cell r="G380">
            <v>152115696.79232287</v>
          </cell>
          <cell r="H380">
            <v>3.9294365272535603E-2</v>
          </cell>
          <cell r="AL380">
            <v>0</v>
          </cell>
          <cell r="AM380">
            <v>0</v>
          </cell>
        </row>
        <row r="381">
          <cell r="G381">
            <v>139359408.25842941</v>
          </cell>
          <cell r="H381">
            <v>0.12425491344498268</v>
          </cell>
          <cell r="AL381">
            <v>0</v>
          </cell>
          <cell r="AM381">
            <v>-2.9331561949042729E-2</v>
          </cell>
        </row>
        <row r="382">
          <cell r="G382">
            <v>6600844.2763598328</v>
          </cell>
          <cell r="H382">
            <v>0</v>
          </cell>
          <cell r="AL382">
            <v>0</v>
          </cell>
          <cell r="AM382">
            <v>-2.4484541058036043E-2</v>
          </cell>
        </row>
        <row r="383">
          <cell r="G383">
            <v>663007306.3771075</v>
          </cell>
          <cell r="H383">
            <v>7.4112538729047356E-2</v>
          </cell>
          <cell r="AL383">
            <v>0.49336870026525198</v>
          </cell>
          <cell r="AM383">
            <v>5.8944841643709757E-2</v>
          </cell>
        </row>
        <row r="384">
          <cell r="G384">
            <v>6168695.0691546341</v>
          </cell>
          <cell r="H384">
            <v>0.10064634849057583</v>
          </cell>
          <cell r="AL384">
            <v>0</v>
          </cell>
          <cell r="AM384">
            <v>-8.0641380927013742E-2</v>
          </cell>
        </row>
        <row r="385">
          <cell r="G385">
            <v>151600193.08694714</v>
          </cell>
          <cell r="H385">
            <v>0.34766009647587831</v>
          </cell>
          <cell r="AL385">
            <v>0</v>
          </cell>
          <cell r="AM385">
            <v>0</v>
          </cell>
        </row>
        <row r="386">
          <cell r="G386">
            <v>8700706.1087604519</v>
          </cell>
          <cell r="H386">
            <v>-5.2431481647214846E-2</v>
          </cell>
          <cell r="AL386">
            <v>0</v>
          </cell>
          <cell r="AM386">
            <v>0</v>
          </cell>
        </row>
        <row r="387">
          <cell r="G387">
            <v>27567188.127744682</v>
          </cell>
          <cell r="H387">
            <v>7.5791588385032777E-2</v>
          </cell>
          <cell r="AL387">
            <v>0</v>
          </cell>
          <cell r="AM387">
            <v>0</v>
          </cell>
        </row>
        <row r="388">
          <cell r="G388">
            <v>92233486.472161919</v>
          </cell>
          <cell r="H388">
            <v>9.6041873408759873E-2</v>
          </cell>
          <cell r="AL388">
            <v>0</v>
          </cell>
          <cell r="AM388">
            <v>-2.1408754065655185E-2</v>
          </cell>
        </row>
        <row r="389">
          <cell r="G389">
            <v>2855259.3491468541</v>
          </cell>
          <cell r="H389">
            <v>6.2760706961712764E-2</v>
          </cell>
          <cell r="AL389">
            <v>0.26674937965260548</v>
          </cell>
          <cell r="AM389">
            <v>0</v>
          </cell>
        </row>
        <row r="390">
          <cell r="G390">
            <v>5193700.3565813079</v>
          </cell>
          <cell r="H390">
            <v>6.7270147045147988E-3</v>
          </cell>
          <cell r="AL390">
            <v>2.3501762632197414E-3</v>
          </cell>
          <cell r="AM390">
            <v>2.6270270208310808E-2</v>
          </cell>
        </row>
        <row r="391">
          <cell r="G391">
            <v>1727649.8598687977</v>
          </cell>
          <cell r="H391">
            <v>-1.6420529371800576E-2</v>
          </cell>
          <cell r="AL391">
            <v>0</v>
          </cell>
          <cell r="AM391">
            <v>0</v>
          </cell>
        </row>
        <row r="392">
          <cell r="G392">
            <v>127189987.30204789</v>
          </cell>
          <cell r="H392">
            <v>0.19392319279772874</v>
          </cell>
          <cell r="AL392">
            <v>0</v>
          </cell>
          <cell r="AM392">
            <v>0</v>
          </cell>
        </row>
        <row r="393">
          <cell r="G393">
            <v>9948680.4173297193</v>
          </cell>
          <cell r="H393">
            <v>7.3555124558787321E-2</v>
          </cell>
          <cell r="AL393">
            <v>1.6694490818030049E-2</v>
          </cell>
          <cell r="AM393">
            <v>6.5553978225021004E-3</v>
          </cell>
        </row>
        <row r="394">
          <cell r="G394">
            <v>52178896.047748655</v>
          </cell>
          <cell r="H394">
            <v>4.6153918858007466E-2</v>
          </cell>
          <cell r="AL394">
            <v>0</v>
          </cell>
          <cell r="AM394">
            <v>-2.6572210191001359E-2</v>
          </cell>
        </row>
        <row r="395">
          <cell r="G395">
            <v>4549351.4832324982</v>
          </cell>
          <cell r="H395">
            <v>2.8757681629755324E-2</v>
          </cell>
          <cell r="AL395">
            <v>0</v>
          </cell>
          <cell r="AM395">
            <v>1.8051320764365445E-2</v>
          </cell>
        </row>
        <row r="396">
          <cell r="G396">
            <v>3319374.3965622019</v>
          </cell>
          <cell r="H396">
            <v>4.4730888913582276E-2</v>
          </cell>
          <cell r="AL396">
            <v>0.98712446351931327</v>
          </cell>
          <cell r="AM396">
            <v>-1.4277180062287563E-2</v>
          </cell>
        </row>
        <row r="397">
          <cell r="G397">
            <v>8215587.0326702856</v>
          </cell>
          <cell r="H397">
            <v>7.4445448983012303E-3</v>
          </cell>
          <cell r="AL397">
            <v>0.10273081924577374</v>
          </cell>
          <cell r="AM397">
            <v>-1.994769107426967E-2</v>
          </cell>
        </row>
        <row r="398">
          <cell r="G398">
            <v>4300468.9097687034</v>
          </cell>
          <cell r="H398">
            <v>0.21824887478022126</v>
          </cell>
          <cell r="AL398">
            <v>0.49837662337662336</v>
          </cell>
          <cell r="AM398">
            <v>-5.3775033540068261E-2</v>
          </cell>
        </row>
        <row r="399">
          <cell r="G399">
            <v>53767678.670188211</v>
          </cell>
          <cell r="H399">
            <v>6.9340433242814428E-3</v>
          </cell>
          <cell r="AL399">
            <v>2.4736842105263159</v>
          </cell>
          <cell r="AM399">
            <v>0.10776467686252805</v>
          </cell>
        </row>
        <row r="400">
          <cell r="G400">
            <v>13155992.75411828</v>
          </cell>
          <cell r="H400">
            <v>0</v>
          </cell>
          <cell r="AL400">
            <v>0.4511627906976744</v>
          </cell>
          <cell r="AM400">
            <v>1.2007912599287178E-2</v>
          </cell>
        </row>
        <row r="401">
          <cell r="G401">
            <v>5034239.7812463576</v>
          </cell>
          <cell r="H401">
            <v>0.1408560548266205</v>
          </cell>
          <cell r="AL401">
            <v>0.28464419475655428</v>
          </cell>
          <cell r="AM401">
            <v>-2.5545106283720878E-2</v>
          </cell>
        </row>
        <row r="402">
          <cell r="G402">
            <v>50637154.159321502</v>
          </cell>
          <cell r="H402">
            <v>9.5752853806920862E-2</v>
          </cell>
          <cell r="AL402">
            <v>7.3710073710073709E-2</v>
          </cell>
          <cell r="AM402">
            <v>6.4235644072385266E-4</v>
          </cell>
        </row>
        <row r="403">
          <cell r="G403">
            <v>19963317.781299643</v>
          </cell>
          <cell r="H403">
            <v>8.1950201200201772E-2</v>
          </cell>
          <cell r="AL403">
            <v>0.84372093023255812</v>
          </cell>
          <cell r="AM403">
            <v>2.3932889601443099E-2</v>
          </cell>
        </row>
        <row r="404">
          <cell r="G404">
            <v>24128867.495885048</v>
          </cell>
          <cell r="H404">
            <v>0</v>
          </cell>
          <cell r="AL404">
            <v>0.34574468085106386</v>
          </cell>
          <cell r="AM404">
            <v>-1.0903145708146586E-2</v>
          </cell>
        </row>
        <row r="405">
          <cell r="G405">
            <v>20416620.525681715</v>
          </cell>
          <cell r="H405">
            <v>0</v>
          </cell>
          <cell r="AL405">
            <v>1.2839506172839505</v>
          </cell>
          <cell r="AM405">
            <v>-7.7110700971643645E-2</v>
          </cell>
        </row>
        <row r="406">
          <cell r="G406">
            <v>2922469.1945955059</v>
          </cell>
          <cell r="H406">
            <v>1.1298713204442867E-2</v>
          </cell>
          <cell r="AL406">
            <v>0.26500000000000001</v>
          </cell>
          <cell r="AM406">
            <v>3.3695894510175413E-2</v>
          </cell>
        </row>
        <row r="407">
          <cell r="G407">
            <v>3871361.412324979</v>
          </cell>
          <cell r="H407">
            <v>1.0094409820629336E-2</v>
          </cell>
          <cell r="AL407">
            <v>0.85913978494623655</v>
          </cell>
          <cell r="AM407">
            <v>0.19022540281808062</v>
          </cell>
        </row>
        <row r="408">
          <cell r="G408">
            <v>22927613.456334364</v>
          </cell>
          <cell r="H408">
            <v>4.0310384749112388E-2</v>
          </cell>
          <cell r="AL408">
            <v>0.23084677419354838</v>
          </cell>
          <cell r="AM408">
            <v>-0.13034670997585837</v>
          </cell>
        </row>
        <row r="409">
          <cell r="G409">
            <v>20416620.525681715</v>
          </cell>
          <cell r="H409">
            <v>0</v>
          </cell>
          <cell r="AL409">
            <v>0.23084677419354838</v>
          </cell>
          <cell r="AM409">
            <v>-5.7919768136935099E-2</v>
          </cell>
        </row>
        <row r="410">
          <cell r="G410">
            <v>9305201.9585694335</v>
          </cell>
          <cell r="H410">
            <v>7.6699265476674341E-2</v>
          </cell>
          <cell r="AL410">
            <v>0.42258064516129035</v>
          </cell>
          <cell r="AM410">
            <v>-1.331679786801278E-2</v>
          </cell>
        </row>
        <row r="411">
          <cell r="G411">
            <v>2555765.9337171963</v>
          </cell>
          <cell r="H411">
            <v>0</v>
          </cell>
          <cell r="AL411">
            <v>0</v>
          </cell>
          <cell r="AM411">
            <v>8.0029872002358143E-2</v>
          </cell>
        </row>
        <row r="412">
          <cell r="G412">
            <v>1202400.2242830859</v>
          </cell>
          <cell r="H412">
            <v>0.31070909129678576</v>
          </cell>
          <cell r="AL412">
            <v>0.13736263736263737</v>
          </cell>
          <cell r="AM412">
            <v>0.15675404126667822</v>
          </cell>
        </row>
        <row r="413">
          <cell r="G413">
            <v>1365911.2166152389</v>
          </cell>
          <cell r="H413">
            <v>2.3246434876269308</v>
          </cell>
          <cell r="AL413">
            <v>9.5104895104895101E-2</v>
          </cell>
          <cell r="AM413">
            <v>1.7805436555731368E-2</v>
          </cell>
        </row>
        <row r="414">
          <cell r="G414">
            <v>8352690.4562202329</v>
          </cell>
          <cell r="H414">
            <v>2.3113229889131302E-2</v>
          </cell>
          <cell r="AL414">
            <v>0.56576576576576576</v>
          </cell>
          <cell r="AM414">
            <v>-1.5524699421902903E-2</v>
          </cell>
        </row>
        <row r="415">
          <cell r="G415">
            <v>35026866.647388913</v>
          </cell>
          <cell r="H415">
            <v>-0.41230057432263978</v>
          </cell>
          <cell r="AL415">
            <v>-2.6954177897574125E-2</v>
          </cell>
          <cell r="AM415">
            <v>3.4253760284917292E-2</v>
          </cell>
        </row>
        <row r="416">
          <cell r="G416">
            <v>12552930.031904608</v>
          </cell>
          <cell r="H416">
            <v>8.2919073671707921E-2</v>
          </cell>
          <cell r="AL416">
            <v>0.12061068702290076</v>
          </cell>
          <cell r="AM416">
            <v>-1.3095569300009442E-2</v>
          </cell>
        </row>
        <row r="417">
          <cell r="G417">
            <v>27243941.155054685</v>
          </cell>
          <cell r="H417">
            <v>8.4383299559083871E-2</v>
          </cell>
          <cell r="AL417">
            <v>1.1130742049469964</v>
          </cell>
          <cell r="AM417">
            <v>0.18970921740293617</v>
          </cell>
        </row>
        <row r="418">
          <cell r="G418">
            <v>33190458.561070003</v>
          </cell>
          <cell r="H418">
            <v>5.7239601705630722E-2</v>
          </cell>
          <cell r="AL418">
            <v>0.36396396396396397</v>
          </cell>
          <cell r="AM418">
            <v>1.6709625697023476E-2</v>
          </cell>
        </row>
        <row r="419">
          <cell r="G419">
            <v>15916007.269365748</v>
          </cell>
          <cell r="H419">
            <v>7.4892908822018628E-2</v>
          </cell>
          <cell r="AL419">
            <v>2.0134228187919462E-2</v>
          </cell>
          <cell r="AM419">
            <v>-1.8903460493234606E-2</v>
          </cell>
        </row>
        <row r="420">
          <cell r="G420">
            <v>10843544.496939544</v>
          </cell>
          <cell r="H420">
            <v>-3.670127170376263E-3</v>
          </cell>
          <cell r="AL420">
            <v>0.43485915492957744</v>
          </cell>
          <cell r="AM420">
            <v>0</v>
          </cell>
        </row>
        <row r="421">
          <cell r="G421">
            <v>25846444.978303686</v>
          </cell>
          <cell r="H421">
            <v>1.4195870052417013E-2</v>
          </cell>
          <cell r="AL421">
            <v>0.50924608819345663</v>
          </cell>
          <cell r="AM421">
            <v>-4.8302437518152309E-2</v>
          </cell>
        </row>
        <row r="422">
          <cell r="G422">
            <v>14273713.589578444</v>
          </cell>
          <cell r="H422">
            <v>-1.0643959384561539E-2</v>
          </cell>
          <cell r="AL422">
            <v>0.5</v>
          </cell>
          <cell r="AM422">
            <v>-2.9896299083984876E-2</v>
          </cell>
        </row>
        <row r="423">
          <cell r="G423">
            <v>100061.03417743547</v>
          </cell>
          <cell r="H423">
            <v>2.5</v>
          </cell>
          <cell r="AL423">
            <v>0.67800000000000005</v>
          </cell>
          <cell r="AM423">
            <v>8.5468721717287865E-2</v>
          </cell>
        </row>
        <row r="424">
          <cell r="G424">
            <v>47537665.530531719</v>
          </cell>
          <cell r="H424">
            <v>0.20164982421597749</v>
          </cell>
          <cell r="AL424">
            <v>1.8083333333333333</v>
          </cell>
          <cell r="AM424">
            <v>5.5287518079469453E-2</v>
          </cell>
        </row>
        <row r="425">
          <cell r="G425">
            <v>33255600.338636238</v>
          </cell>
          <cell r="H425">
            <v>7.771936534036554E-2</v>
          </cell>
          <cell r="AL425">
            <v>1.8083333333333333</v>
          </cell>
          <cell r="AM425">
            <v>5.1570561011213628E-2</v>
          </cell>
        </row>
        <row r="426">
          <cell r="G426">
            <v>35323500.415033579</v>
          </cell>
          <cell r="H426">
            <v>5.5619504009000974E-2</v>
          </cell>
          <cell r="AL426">
            <v>2.0036036036036036</v>
          </cell>
          <cell r="AM426">
            <v>2.2599722436828396E-2</v>
          </cell>
        </row>
        <row r="427">
          <cell r="G427">
            <v>57839893.928958863</v>
          </cell>
          <cell r="H427">
            <v>9.5852242466523102E-2</v>
          </cell>
          <cell r="AL427">
            <v>0</v>
          </cell>
          <cell r="AM427">
            <v>-3.7038918228973288E-3</v>
          </cell>
        </row>
        <row r="428">
          <cell r="G428">
            <v>83659303.984450817</v>
          </cell>
          <cell r="H428">
            <v>0.15324525585846435</v>
          </cell>
          <cell r="AL428">
            <v>2.0036036036036036</v>
          </cell>
          <cell r="AM428">
            <v>0.31441243941894798</v>
          </cell>
        </row>
        <row r="429">
          <cell r="G429">
            <v>45695081.679425322</v>
          </cell>
          <cell r="H429">
            <v>5.4064933510879286E-2</v>
          </cell>
          <cell r="AL429">
            <v>0</v>
          </cell>
          <cell r="AM429">
            <v>-3.1580394778011875E-2</v>
          </cell>
        </row>
        <row r="430">
          <cell r="G430">
            <v>21914383.78566619</v>
          </cell>
          <cell r="H430">
            <v>7.5025875051977248E-4</v>
          </cell>
          <cell r="AL430">
            <v>3.8404726735598228E-2</v>
          </cell>
          <cell r="AM430">
            <v>-2.7988338391924463E-2</v>
          </cell>
        </row>
        <row r="431">
          <cell r="G431">
            <v>56127890.839629918</v>
          </cell>
          <cell r="H431">
            <v>3.9332907291746586E-2</v>
          </cell>
          <cell r="AL431">
            <v>3.5714285714285712E-2</v>
          </cell>
          <cell r="AM431">
            <v>2.5704023647969341E-2</v>
          </cell>
        </row>
        <row r="432">
          <cell r="G432">
            <v>94075524.31983991</v>
          </cell>
          <cell r="H432">
            <v>8.6105967460059232E-2</v>
          </cell>
          <cell r="AL432">
            <v>2.2821917808219179</v>
          </cell>
          <cell r="AM432">
            <v>4.1061894193121146E-2</v>
          </cell>
        </row>
        <row r="433">
          <cell r="G433">
            <v>46229388.117810711</v>
          </cell>
          <cell r="H433">
            <v>0.14958572993436575</v>
          </cell>
          <cell r="AL433">
            <v>1.2894736842105263</v>
          </cell>
          <cell r="AM433">
            <v>0.17161696437683699</v>
          </cell>
        </row>
        <row r="434">
          <cell r="G434">
            <v>61951807.606258608</v>
          </cell>
          <cell r="H434">
            <v>1.6557070492939429E-2</v>
          </cell>
          <cell r="AL434">
            <v>0.37923497267759565</v>
          </cell>
          <cell r="AM434">
            <v>0.15878822923114877</v>
          </cell>
        </row>
        <row r="435">
          <cell r="G435">
            <v>277843756.5889942</v>
          </cell>
          <cell r="H435">
            <v>-0.22348882546425403</v>
          </cell>
          <cell r="AL435">
            <v>-0.47053231939163498</v>
          </cell>
          <cell r="AM435">
            <v>0</v>
          </cell>
        </row>
        <row r="436">
          <cell r="G436">
            <v>6435543.2321294909</v>
          </cell>
          <cell r="H436">
            <v>0</v>
          </cell>
          <cell r="AL436">
            <v>0</v>
          </cell>
          <cell r="AM436">
            <v>-5.9283329150378046E-2</v>
          </cell>
        </row>
        <row r="437">
          <cell r="G437">
            <v>7630598.3248837851</v>
          </cell>
          <cell r="H437">
            <v>0</v>
          </cell>
          <cell r="AL437">
            <v>0</v>
          </cell>
          <cell r="AM437">
            <v>-5.6064279484020971E-2</v>
          </cell>
        </row>
        <row r="438">
          <cell r="G438">
            <v>1629625.3504892224</v>
          </cell>
          <cell r="H438">
            <v>0</v>
          </cell>
          <cell r="AL438">
            <v>0.22777777777777777</v>
          </cell>
          <cell r="AM438">
            <v>4.9813818450931878E-2</v>
          </cell>
        </row>
        <row r="439">
          <cell r="G439">
            <v>2648595.8180263136</v>
          </cell>
          <cell r="H439">
            <v>0</v>
          </cell>
          <cell r="AL439">
            <v>0.22777777777777777</v>
          </cell>
          <cell r="AM439">
            <v>7.8908484524525285E-2</v>
          </cell>
        </row>
        <row r="440">
          <cell r="G440">
            <v>2580574.0714360611</v>
          </cell>
          <cell r="H440">
            <v>6.095287637609903E-2</v>
          </cell>
          <cell r="AL440">
            <v>0.44833068362480127</v>
          </cell>
          <cell r="AM440">
            <v>0.14265720134877719</v>
          </cell>
        </row>
        <row r="441">
          <cell r="G441">
            <v>26195637.262546234</v>
          </cell>
          <cell r="H441">
            <v>9.177372258055877E-2</v>
          </cell>
          <cell r="AL441">
            <v>0.23445825932504441</v>
          </cell>
          <cell r="AM441">
            <v>9.0447222016451917E-2</v>
          </cell>
        </row>
        <row r="442">
          <cell r="G442">
            <v>212129.39245616322</v>
          </cell>
          <cell r="H442">
            <v>0</v>
          </cell>
          <cell r="AL442">
            <v>0</v>
          </cell>
          <cell r="AM442">
            <v>0.43927374965342608</v>
          </cell>
        </row>
        <row r="443">
          <cell r="G443">
            <v>16382033.95437507</v>
          </cell>
          <cell r="H443">
            <v>0.21341260455792804</v>
          </cell>
          <cell r="AL443">
            <v>0.57829457364341086</v>
          </cell>
          <cell r="AM443">
            <v>6.0822918030225472E-2</v>
          </cell>
        </row>
        <row r="444">
          <cell r="G444">
            <v>2610882.5586884064</v>
          </cell>
          <cell r="H444">
            <v>7.580243709555759E-2</v>
          </cell>
          <cell r="AL444">
            <v>0.74663072776280326</v>
          </cell>
          <cell r="AM444">
            <v>1.7544930577906237E-2</v>
          </cell>
        </row>
        <row r="445">
          <cell r="G445">
            <v>1692976.556031886</v>
          </cell>
          <cell r="H445">
            <v>0</v>
          </cell>
          <cell r="AL445">
            <v>0.93230769230769228</v>
          </cell>
          <cell r="AM445">
            <v>0</v>
          </cell>
        </row>
        <row r="446">
          <cell r="G446">
            <v>10716792.307432145</v>
          </cell>
          <cell r="H446">
            <v>0</v>
          </cell>
          <cell r="AL446">
            <v>0</v>
          </cell>
          <cell r="AM446">
            <v>0</v>
          </cell>
        </row>
        <row r="447">
          <cell r="G447">
            <v>2705642.118011707</v>
          </cell>
          <cell r="H447">
            <v>0</v>
          </cell>
          <cell r="AL447">
            <v>0</v>
          </cell>
          <cell r="AM447">
            <v>0</v>
          </cell>
        </row>
        <row r="448">
          <cell r="G448">
            <v>3899854.2841475313</v>
          </cell>
          <cell r="H448">
            <v>0</v>
          </cell>
          <cell r="AL448">
            <v>0</v>
          </cell>
          <cell r="AM448">
            <v>0</v>
          </cell>
        </row>
        <row r="449">
          <cell r="G449">
            <v>4446840.5122185731</v>
          </cell>
          <cell r="H449">
            <v>0.20753236493805519</v>
          </cell>
          <cell r="AL449">
            <v>1.4285714285714286</v>
          </cell>
          <cell r="AM449">
            <v>8.9214819652651926E-3</v>
          </cell>
        </row>
        <row r="450">
          <cell r="G450">
            <v>30468500.405268971</v>
          </cell>
          <cell r="H450">
            <v>1.3276517907775535E-2</v>
          </cell>
          <cell r="AL450">
            <v>0</v>
          </cell>
          <cell r="AM450">
            <v>0</v>
          </cell>
        </row>
        <row r="451">
          <cell r="G451">
            <v>23724547.077172603</v>
          </cell>
          <cell r="H451">
            <v>3.9387783412943626E-2</v>
          </cell>
          <cell r="AL451">
            <v>0</v>
          </cell>
          <cell r="AM451">
            <v>0</v>
          </cell>
        </row>
        <row r="452">
          <cell r="G452">
            <v>14429679.902888793</v>
          </cell>
          <cell r="H452">
            <v>4.7283286911292181E-2</v>
          </cell>
          <cell r="AL452">
            <v>-7.3684210526315783E-2</v>
          </cell>
          <cell r="AM452">
            <v>0</v>
          </cell>
        </row>
        <row r="453">
          <cell r="G453">
            <v>6097820.3913250789</v>
          </cell>
          <cell r="H453">
            <v>0.18315655012533241</v>
          </cell>
          <cell r="AL453">
            <v>9.3833780160857902E-2</v>
          </cell>
          <cell r="AM453">
            <v>-4.1215574456281677E-2</v>
          </cell>
        </row>
        <row r="454">
          <cell r="G454">
            <v>15441285.258274535</v>
          </cell>
          <cell r="H454">
            <v>6.7788688553631127E-2</v>
          </cell>
          <cell r="AL454">
            <v>0</v>
          </cell>
          <cell r="AM454">
            <v>-1.5260636471367568E-2</v>
          </cell>
        </row>
        <row r="455">
          <cell r="G455">
            <v>14816253.006890398</v>
          </cell>
          <cell r="H455">
            <v>7.9333106297114556E-2</v>
          </cell>
          <cell r="AL455">
            <v>0.40476190476190477</v>
          </cell>
          <cell r="AM455">
            <v>-3.7459219358566442E-2</v>
          </cell>
        </row>
        <row r="456">
          <cell r="G456">
            <v>3639160.836534794</v>
          </cell>
          <cell r="H456">
            <v>4.5754528719435944E-2</v>
          </cell>
          <cell r="AL456">
            <v>0.68571428571428572</v>
          </cell>
          <cell r="AM456">
            <v>-3.2461743446601278E-2</v>
          </cell>
        </row>
        <row r="457">
          <cell r="G457">
            <v>3348158.801337929</v>
          </cell>
          <cell r="H457">
            <v>0.12666324399891171</v>
          </cell>
          <cell r="AL457">
            <v>0.53298153034300788</v>
          </cell>
          <cell r="AM457">
            <v>8.5858888923698584E-2</v>
          </cell>
        </row>
        <row r="458">
          <cell r="G458">
            <v>22974519.207458671</v>
          </cell>
          <cell r="H458">
            <v>0.21941282261319728</v>
          </cell>
          <cell r="AL458">
            <v>0.42524271844660194</v>
          </cell>
          <cell r="AM458">
            <v>1.539515647547518E-2</v>
          </cell>
        </row>
        <row r="459">
          <cell r="G459">
            <v>8206795.7490885574</v>
          </cell>
          <cell r="H459">
            <v>0.13042522493286074</v>
          </cell>
          <cell r="AL459">
            <v>0</v>
          </cell>
          <cell r="AM459">
            <v>-4.6528430833057237E-2</v>
          </cell>
        </row>
        <row r="460">
          <cell r="G460">
            <v>1241712.576873407</v>
          </cell>
          <cell r="H460">
            <v>1.5909076788836223E-2</v>
          </cell>
          <cell r="AL460">
            <v>0</v>
          </cell>
          <cell r="AM460">
            <v>7.4182510503642066E-3</v>
          </cell>
        </row>
        <row r="461">
          <cell r="G461">
            <v>21517733.587113839</v>
          </cell>
          <cell r="H461">
            <v>8.3631933050226398E-2</v>
          </cell>
          <cell r="AL461">
            <v>0.88584474885844744</v>
          </cell>
          <cell r="AM461">
            <v>-3.3966396464335601E-2</v>
          </cell>
        </row>
        <row r="462">
          <cell r="G462">
            <v>19981863.645478923</v>
          </cell>
          <cell r="H462">
            <v>0.15409202084126528</v>
          </cell>
          <cell r="AL462">
            <v>0.56491228070175437</v>
          </cell>
          <cell r="AM462">
            <v>8.6801180844302661E-2</v>
          </cell>
        </row>
        <row r="463">
          <cell r="G463">
            <v>3017893.0986921228</v>
          </cell>
          <cell r="H463">
            <v>1.4122137404580092E-2</v>
          </cell>
          <cell r="AL463">
            <v>0</v>
          </cell>
          <cell r="AM463">
            <v>-6.1314896586343932E-2</v>
          </cell>
        </row>
        <row r="464">
          <cell r="G464">
            <v>18596510.025443904</v>
          </cell>
          <cell r="H464">
            <v>1.5508649261741361E-2</v>
          </cell>
          <cell r="AL464">
            <v>0</v>
          </cell>
          <cell r="AM464">
            <v>-2.4752211007503189E-2</v>
          </cell>
        </row>
        <row r="465">
          <cell r="G465">
            <v>10254216.987104403</v>
          </cell>
          <cell r="H465">
            <v>9.0707828445608082E-2</v>
          </cell>
          <cell r="AL465">
            <v>4.6189376443418013E-3</v>
          </cell>
          <cell r="AM465">
            <v>1.0839025375570293</v>
          </cell>
        </row>
        <row r="466">
          <cell r="G466">
            <v>11490652.358655704</v>
          </cell>
          <cell r="H466">
            <v>0.31572384780175927</v>
          </cell>
          <cell r="AL466">
            <v>0</v>
          </cell>
          <cell r="AM466">
            <v>8.3130803828339123E-2</v>
          </cell>
        </row>
        <row r="467">
          <cell r="G467">
            <v>12634379.350977935</v>
          </cell>
          <cell r="H467">
            <v>2.9291786267555183E-2</v>
          </cell>
          <cell r="AL467">
            <v>0</v>
          </cell>
          <cell r="AM467">
            <v>-5.3465653626028328E-2</v>
          </cell>
        </row>
        <row r="468">
          <cell r="G468">
            <v>26590863.428743381</v>
          </cell>
          <cell r="H468">
            <v>0.14339444690770245</v>
          </cell>
          <cell r="AL468">
            <v>0.97657657657657659</v>
          </cell>
          <cell r="AM468">
            <v>0.27693563354417727</v>
          </cell>
        </row>
        <row r="469">
          <cell r="G469">
            <v>42577766.678028077</v>
          </cell>
          <cell r="H469">
            <v>0.13928897084141567</v>
          </cell>
          <cell r="AL469">
            <v>0.23636363636363636</v>
          </cell>
          <cell r="AM469">
            <v>2.0248110682184154E-4</v>
          </cell>
        </row>
        <row r="470">
          <cell r="G470">
            <v>11688381.658212323</v>
          </cell>
          <cell r="H470">
            <v>1.940800473625259E-2</v>
          </cell>
          <cell r="AL470">
            <v>0.97877984084880632</v>
          </cell>
          <cell r="AM470">
            <v>0.22663697739687882</v>
          </cell>
        </row>
        <row r="471">
          <cell r="G471">
            <v>16175734.302268615</v>
          </cell>
          <cell r="H471">
            <v>0.16178201796149297</v>
          </cell>
          <cell r="AL471">
            <v>0.31145833333333334</v>
          </cell>
          <cell r="AM471">
            <v>2.6563656244234225E-2</v>
          </cell>
        </row>
        <row r="472">
          <cell r="G472">
            <v>3405475.3611654062</v>
          </cell>
          <cell r="H472">
            <v>6.2407387532326022E-3</v>
          </cell>
          <cell r="AL472">
            <v>0.3503184713375796</v>
          </cell>
          <cell r="AM472">
            <v>6.4971388606978597E-2</v>
          </cell>
        </row>
        <row r="473">
          <cell r="G473">
            <v>34917741.360588811</v>
          </cell>
          <cell r="H473">
            <v>5.328461728320899E-2</v>
          </cell>
          <cell r="AL473">
            <v>0.11320754716981132</v>
          </cell>
          <cell r="AM473">
            <v>3.2297352658340626E-2</v>
          </cell>
        </row>
        <row r="474">
          <cell r="G474">
            <v>3750247.5815186747</v>
          </cell>
          <cell r="H474">
            <v>3.9237651248284884E-2</v>
          </cell>
          <cell r="AL474">
            <v>-5.128205128205128E-2</v>
          </cell>
          <cell r="AM474">
            <v>-6.9807317965650678E-3</v>
          </cell>
        </row>
        <row r="475">
          <cell r="G475">
            <v>56399096.141611613</v>
          </cell>
          <cell r="H475">
            <v>0.18635941904733425</v>
          </cell>
          <cell r="AL475">
            <v>3.2828828828828831</v>
          </cell>
          <cell r="AM475">
            <v>0.63789145296850047</v>
          </cell>
        </row>
        <row r="476">
          <cell r="G476">
            <v>15345916.890375968</v>
          </cell>
          <cell r="H476">
            <v>5.1072592068193597E-2</v>
          </cell>
          <cell r="AL476">
            <v>0.13631840796019901</v>
          </cell>
          <cell r="AM476">
            <v>-2.1965233695985503E-2</v>
          </cell>
        </row>
        <row r="477">
          <cell r="G477">
            <v>49377132.162247188</v>
          </cell>
          <cell r="H477">
            <v>6.7473408352668615E-2</v>
          </cell>
          <cell r="AL477">
            <v>6.2448644207066556E-2</v>
          </cell>
          <cell r="AM477">
            <v>-3.435150928733046E-2</v>
          </cell>
        </row>
        <row r="478">
          <cell r="G478">
            <v>17609218.759550784</v>
          </cell>
          <cell r="H478">
            <v>5.3902794443984561E-2</v>
          </cell>
          <cell r="AL478">
            <v>0.60044150110375272</v>
          </cell>
          <cell r="AM478">
            <v>5.6318313885121371E-4</v>
          </cell>
        </row>
        <row r="479">
          <cell r="G479">
            <v>1764390.4665336411</v>
          </cell>
          <cell r="H479">
            <v>2.4457883770319624E-2</v>
          </cell>
          <cell r="AL479">
            <v>0.91470588235294115</v>
          </cell>
          <cell r="AM479">
            <v>4.0198679132299388E-2</v>
          </cell>
        </row>
        <row r="480">
          <cell r="G480">
            <v>6733190.1762719424</v>
          </cell>
          <cell r="H480">
            <v>2.9505018104067658E-2</v>
          </cell>
          <cell r="AL480">
            <v>0</v>
          </cell>
          <cell r="AM480">
            <v>6.0837047198208328E-3</v>
          </cell>
        </row>
        <row r="481">
          <cell r="G481">
            <v>10517673.861021757</v>
          </cell>
          <cell r="H481">
            <v>8.7810872900498216E-2</v>
          </cell>
          <cell r="AL481">
            <v>0</v>
          </cell>
          <cell r="AM481">
            <v>1.1053174639511026E-2</v>
          </cell>
        </row>
        <row r="482">
          <cell r="G482">
            <v>29266840.158810377</v>
          </cell>
          <cell r="H482">
            <v>-4.6893533943887601E-4</v>
          </cell>
          <cell r="AL482">
            <v>0</v>
          </cell>
          <cell r="AM482">
            <v>-0.15648085612504914</v>
          </cell>
        </row>
        <row r="483">
          <cell r="G483">
            <v>9091237.5874928106</v>
          </cell>
          <cell r="H483">
            <v>4.2820693948027011E-2</v>
          </cell>
          <cell r="AL483">
            <v>0.88186356073211314</v>
          </cell>
          <cell r="AM483">
            <v>4.6297905995028962E-2</v>
          </cell>
        </row>
        <row r="484">
          <cell r="G484">
            <v>4955033.1077382006</v>
          </cell>
          <cell r="H484">
            <v>0.10403460117058566</v>
          </cell>
          <cell r="AL484">
            <v>0</v>
          </cell>
          <cell r="AM484">
            <v>-0.20009053973752575</v>
          </cell>
        </row>
        <row r="485">
          <cell r="G485">
            <v>31370777.841908604</v>
          </cell>
          <cell r="H485">
            <v>0.10513005775975426</v>
          </cell>
          <cell r="AL485">
            <v>0.22</v>
          </cell>
          <cell r="AM485">
            <v>-4.3314620902622121E-2</v>
          </cell>
        </row>
        <row r="486">
          <cell r="G486">
            <v>12876339.968938271</v>
          </cell>
          <cell r="H486">
            <v>4.1108177640193214E-2</v>
          </cell>
          <cell r="AL486">
            <v>0.25452352231604342</v>
          </cell>
          <cell r="AM486">
            <v>-5.7828841331354623E-2</v>
          </cell>
        </row>
        <row r="487">
          <cell r="G487">
            <v>14386275.922762688</v>
          </cell>
          <cell r="H487">
            <v>5.2766378859388771E-2</v>
          </cell>
          <cell r="AL487">
            <v>0</v>
          </cell>
          <cell r="AM487">
            <v>-6.6175102376827152E-2</v>
          </cell>
        </row>
        <row r="488">
          <cell r="G488">
            <v>2932745.1059689079</v>
          </cell>
          <cell r="H488">
            <v>1.1941495321507713E-2</v>
          </cell>
          <cell r="AL488">
            <v>0.44252873563218392</v>
          </cell>
          <cell r="AM488">
            <v>-4.0823215254435101E-2</v>
          </cell>
        </row>
        <row r="489">
          <cell r="G489">
            <v>10319070.201170208</v>
          </cell>
          <cell r="H489">
            <v>-0.72531392950727336</v>
          </cell>
          <cell r="AL489">
            <v>0.2915966386554622</v>
          </cell>
          <cell r="AM489">
            <v>-0.17295869703017774</v>
          </cell>
        </row>
        <row r="490">
          <cell r="G490">
            <v>22028471.211161695</v>
          </cell>
          <cell r="H490">
            <v>4.2044446314888434E-2</v>
          </cell>
          <cell r="AL490">
            <v>0.2</v>
          </cell>
          <cell r="AM490">
            <v>3.8573751615054254E-2</v>
          </cell>
        </row>
        <row r="491">
          <cell r="G491">
            <v>3495865.0492313332</v>
          </cell>
          <cell r="H491">
            <v>4.1789115953196641E-2</v>
          </cell>
          <cell r="AL491">
            <v>1.3492723492723493</v>
          </cell>
          <cell r="AM491">
            <v>9.7105201813866476E-2</v>
          </cell>
        </row>
        <row r="492">
          <cell r="G492">
            <v>24371116.968557313</v>
          </cell>
          <cell r="H492">
            <v>0</v>
          </cell>
          <cell r="AL492">
            <v>0.15582191780821919</v>
          </cell>
          <cell r="AM492">
            <v>2.9546989449593768E-3</v>
          </cell>
        </row>
        <row r="493">
          <cell r="G493">
            <v>4762884.9215717902</v>
          </cell>
          <cell r="H493">
            <v>2.8717233895310574E-2</v>
          </cell>
          <cell r="AL493">
            <v>0.54859967051070835</v>
          </cell>
          <cell r="AM493">
            <v>9.2395548003422215E-2</v>
          </cell>
        </row>
        <row r="494">
          <cell r="G494">
            <v>7118123.8083555102</v>
          </cell>
          <cell r="H494">
            <v>2.1960342197985517E-3</v>
          </cell>
          <cell r="AL494">
            <v>1.5331632653061225</v>
          </cell>
          <cell r="AM494">
            <v>-2.6924778821467505E-2</v>
          </cell>
        </row>
        <row r="495">
          <cell r="G495">
            <v>5158146.3118467992</v>
          </cell>
          <cell r="H495">
            <v>1.4205360667803606E-2</v>
          </cell>
          <cell r="AL495">
            <v>0.50151515151515147</v>
          </cell>
          <cell r="AM495">
            <v>-4.8093270270333647E-3</v>
          </cell>
        </row>
        <row r="496">
          <cell r="G496">
            <v>4999049.2675046762</v>
          </cell>
          <cell r="H496">
            <v>1.661177985218797E-2</v>
          </cell>
          <cell r="AL496">
            <v>0</v>
          </cell>
          <cell r="AM496">
            <v>-2.490800144312573E-2</v>
          </cell>
        </row>
        <row r="497">
          <cell r="G497">
            <v>7038293.1440408118</v>
          </cell>
          <cell r="H497">
            <v>-9.7166228736177477E-4</v>
          </cell>
          <cell r="AL497">
            <v>2.0402597402597404</v>
          </cell>
          <cell r="AM497">
            <v>0.65747124815237823</v>
          </cell>
        </row>
        <row r="498">
          <cell r="G498">
            <v>10834168.512182333</v>
          </cell>
          <cell r="H498">
            <v>0</v>
          </cell>
          <cell r="AL498">
            <v>0.11233211233211234</v>
          </cell>
          <cell r="AM498">
            <v>-8.2565866246297743E-4</v>
          </cell>
        </row>
        <row r="499">
          <cell r="G499">
            <v>2616362.5402747951</v>
          </cell>
          <cell r="H499">
            <v>3.3198177376300743E-2</v>
          </cell>
          <cell r="AL499">
            <v>0.56464379947229548</v>
          </cell>
          <cell r="AM499">
            <v>4.0572651961408447E-2</v>
          </cell>
        </row>
        <row r="500">
          <cell r="G500">
            <v>52266952.464866415</v>
          </cell>
          <cell r="H500">
            <v>0.34261046246790744</v>
          </cell>
          <cell r="AL500">
            <v>0</v>
          </cell>
          <cell r="AM500">
            <v>7.9456298517204593E-2</v>
          </cell>
        </row>
        <row r="501">
          <cell r="G501">
            <v>36624920.694979645</v>
          </cell>
          <cell r="H501">
            <v>1.4666293075366772E-2</v>
          </cell>
          <cell r="AL501">
            <v>0.16666666666666666</v>
          </cell>
          <cell r="AM501">
            <v>-3.5520253055536161E-2</v>
          </cell>
        </row>
        <row r="502">
          <cell r="G502">
            <v>36624920.694979645</v>
          </cell>
          <cell r="H502">
            <v>0.27252702392011174</v>
          </cell>
          <cell r="AL502">
            <v>0.91382405745062834</v>
          </cell>
          <cell r="AM502">
            <v>-5.0709170883566343E-2</v>
          </cell>
        </row>
        <row r="503">
          <cell r="G503">
            <v>3646720.2731287233</v>
          </cell>
          <cell r="H503">
            <v>3.2887974790972517E-2</v>
          </cell>
          <cell r="AL503">
            <v>0.27466666666666667</v>
          </cell>
          <cell r="AM503">
            <v>-9.416944628695266E-3</v>
          </cell>
        </row>
        <row r="504">
          <cell r="G504">
            <v>35463077.266514063</v>
          </cell>
          <cell r="H504">
            <v>3.5002240159610287E-2</v>
          </cell>
          <cell r="AL504">
            <v>0.88249999999999995</v>
          </cell>
          <cell r="AM504">
            <v>0.1079496323703539</v>
          </cell>
        </row>
        <row r="505">
          <cell r="G505">
            <v>98934818.661158979</v>
          </cell>
          <cell r="H505">
            <v>1.0443504627157903E-2</v>
          </cell>
          <cell r="AL505">
            <v>0</v>
          </cell>
          <cell r="AM505">
            <v>-1.8026817138543802E-2</v>
          </cell>
        </row>
        <row r="506">
          <cell r="G506">
            <v>29803601.726380829</v>
          </cell>
          <cell r="H506">
            <v>0.10092059702987015</v>
          </cell>
          <cell r="AL506">
            <v>7.0666666666666669E-2</v>
          </cell>
          <cell r="AM506">
            <v>3.1683866349305669E-3</v>
          </cell>
        </row>
        <row r="507">
          <cell r="G507">
            <v>28855421.899990458</v>
          </cell>
          <cell r="H507">
            <v>4.133512607419159E-2</v>
          </cell>
          <cell r="AL507">
            <v>0</v>
          </cell>
          <cell r="AM507">
            <v>-6.7200250513011761E-2</v>
          </cell>
        </row>
        <row r="508">
          <cell r="G508">
            <v>63330677.003827706</v>
          </cell>
          <cell r="H508">
            <v>0.11327233608032185</v>
          </cell>
          <cell r="AL508">
            <v>0</v>
          </cell>
          <cell r="AM508">
            <v>0</v>
          </cell>
        </row>
        <row r="509">
          <cell r="G509">
            <v>15890723.446621466</v>
          </cell>
          <cell r="H509">
            <v>1.5131867780930246E-2</v>
          </cell>
          <cell r="AL509">
            <v>0.17956989247311828</v>
          </cell>
          <cell r="AM509">
            <v>4.7732064409951515E-2</v>
          </cell>
        </row>
        <row r="510">
          <cell r="G510">
            <v>64792028.855333894</v>
          </cell>
          <cell r="H510">
            <v>6.024941028099625E-2</v>
          </cell>
          <cell r="AL510">
            <v>0.15302013422818792</v>
          </cell>
          <cell r="AM510">
            <v>4.5793366509935776E-2</v>
          </cell>
        </row>
        <row r="511">
          <cell r="G511">
            <v>76538235.072800532</v>
          </cell>
          <cell r="H511">
            <v>9.6280832171607406E-2</v>
          </cell>
          <cell r="AL511">
            <v>0.84461538461538466</v>
          </cell>
          <cell r="AM511">
            <v>-7.5583088629277415E-2</v>
          </cell>
        </row>
        <row r="512">
          <cell r="G512">
            <v>4224427.1656055292</v>
          </cell>
          <cell r="H512">
            <v>3.6476896533535738E-2</v>
          </cell>
          <cell r="AL512">
            <v>0.22644628099173553</v>
          </cell>
          <cell r="AM512">
            <v>-3.8524704092741981E-2</v>
          </cell>
        </row>
        <row r="513">
          <cell r="G513">
            <v>2414670.8755491893</v>
          </cell>
          <cell r="H513">
            <v>6.2065759448962947E-3</v>
          </cell>
          <cell r="AL513">
            <v>0</v>
          </cell>
          <cell r="AM513">
            <v>-3.5569251675754122E-2</v>
          </cell>
        </row>
        <row r="514">
          <cell r="G514">
            <v>9036028.0483777337</v>
          </cell>
          <cell r="H514">
            <v>0.21770626666896623</v>
          </cell>
          <cell r="AL514">
            <v>0.60788863109048719</v>
          </cell>
          <cell r="AM514">
            <v>-0.11096403106007689</v>
          </cell>
        </row>
        <row r="515">
          <cell r="G515">
            <v>33327408.622235671</v>
          </cell>
          <cell r="H515">
            <v>-7.310757970528077E-2</v>
          </cell>
          <cell r="AL515">
            <v>1.2222222222222223</v>
          </cell>
          <cell r="AM515">
            <v>0.14002499810438615</v>
          </cell>
        </row>
        <row r="516">
          <cell r="G516">
            <v>3213264.1277779951</v>
          </cell>
          <cell r="H516">
            <v>-8.0641380927013742E-2</v>
          </cell>
          <cell r="AL516">
            <v>0.20461783439490447</v>
          </cell>
          <cell r="AM516">
            <v>0.15741077417180208</v>
          </cell>
        </row>
        <row r="517">
          <cell r="G517">
            <v>6003662.0506461291</v>
          </cell>
          <cell r="H517">
            <v>-7.8924194683613197E-2</v>
          </cell>
          <cell r="AL517">
            <v>0</v>
          </cell>
          <cell r="AM517">
            <v>-4.7050075042683361E-2</v>
          </cell>
        </row>
        <row r="518">
          <cell r="G518">
            <v>19963317.781299643</v>
          </cell>
          <cell r="H518">
            <v>-8.6210609213668698E-3</v>
          </cell>
          <cell r="AL518">
            <v>0.73274596182085172</v>
          </cell>
          <cell r="AM518">
            <v>1.3344074472264256E-2</v>
          </cell>
        </row>
        <row r="519">
          <cell r="G519">
            <v>3614817.551029522</v>
          </cell>
          <cell r="H519">
            <v>-7.8918918918918876E-2</v>
          </cell>
          <cell r="AL519">
            <v>1.6675824175824177</v>
          </cell>
          <cell r="AM519">
            <v>-0.1423055642997566</v>
          </cell>
        </row>
        <row r="520">
          <cell r="G520">
            <v>2920971.9943084014</v>
          </cell>
          <cell r="H520">
            <v>3.013301335149543E-2</v>
          </cell>
          <cell r="AL520">
            <v>0.20716112531969311</v>
          </cell>
          <cell r="AM520">
            <v>3.2539019684364151E-2</v>
          </cell>
        </row>
        <row r="521">
          <cell r="G521">
            <v>8494972.6741028409</v>
          </cell>
          <cell r="H521">
            <v>-9.5201408166987508E-2</v>
          </cell>
          <cell r="AL521">
            <v>0.20716112531969311</v>
          </cell>
          <cell r="AM521">
            <v>-2.6661554701244289E-2</v>
          </cell>
        </row>
        <row r="522">
          <cell r="G522">
            <v>8004882.7341948384</v>
          </cell>
          <cell r="H522">
            <v>0</v>
          </cell>
          <cell r="AL522">
            <v>0.55031847133757961</v>
          </cell>
          <cell r="AM522">
            <v>6.4666086441913795E-2</v>
          </cell>
        </row>
        <row r="523">
          <cell r="G523">
            <v>8004882.7341948384</v>
          </cell>
          <cell r="H523">
            <v>0</v>
          </cell>
          <cell r="AL523">
            <v>1.2934272300469483</v>
          </cell>
          <cell r="AM523">
            <v>0.12288083833906141</v>
          </cell>
        </row>
        <row r="524">
          <cell r="G524">
            <v>1606980.2088896139</v>
          </cell>
          <cell r="H524">
            <v>-4.2557114130153076E-2</v>
          </cell>
          <cell r="AL524">
            <v>0.20476706392199351</v>
          </cell>
          <cell r="AM524">
            <v>-2.8995835715178435E-2</v>
          </cell>
        </row>
        <row r="525">
          <cell r="G525">
            <v>30430279.33733191</v>
          </cell>
          <cell r="H525">
            <v>1.9916665150989884E-2</v>
          </cell>
          <cell r="AL525">
            <v>0.23749999999999999</v>
          </cell>
          <cell r="AM525">
            <v>8.3513402733894793E-2</v>
          </cell>
        </row>
        <row r="526">
          <cell r="G526">
            <v>5523324.0591290584</v>
          </cell>
          <cell r="H526">
            <v>8.4911416185951369E-2</v>
          </cell>
          <cell r="AL526">
            <v>1.3265822784810126</v>
          </cell>
          <cell r="AM526">
            <v>7.2853479968145465E-2</v>
          </cell>
        </row>
        <row r="527">
          <cell r="G527">
            <v>21501553.949829467</v>
          </cell>
          <cell r="H527">
            <v>2.8435932032822294E-2</v>
          </cell>
          <cell r="AL527">
            <v>2.4436229205175599</v>
          </cell>
          <cell r="AM527">
            <v>-4.5628959922840766E-2</v>
          </cell>
        </row>
        <row r="528">
          <cell r="G528">
            <v>15413867.06010288</v>
          </cell>
          <cell r="H528">
            <v>-0.12833941268432719</v>
          </cell>
          <cell r="AL528">
            <v>1.0265486725663717</v>
          </cell>
          <cell r="AM528">
            <v>7.3978004913426668E-2</v>
          </cell>
        </row>
        <row r="529">
          <cell r="G529">
            <v>3001831.0253230645</v>
          </cell>
          <cell r="H529">
            <v>0.19299813380363978</v>
          </cell>
          <cell r="AL529">
            <v>3.8554216867469883E-2</v>
          </cell>
          <cell r="AM529">
            <v>-2.8161795937857517E-2</v>
          </cell>
        </row>
        <row r="530">
          <cell r="G530">
            <v>6219450.1447414691</v>
          </cell>
          <cell r="H530">
            <v>1.3451193836774124E-2</v>
          </cell>
          <cell r="AL530">
            <v>1.0793650793650793</v>
          </cell>
          <cell r="AM530">
            <v>-3.2098317272335995E-2</v>
          </cell>
        </row>
        <row r="531">
          <cell r="G531">
            <v>193306599.75027126</v>
          </cell>
          <cell r="H531">
            <v>0.29741945370311873</v>
          </cell>
          <cell r="AL531">
            <v>1.0793650793650793</v>
          </cell>
          <cell r="AM531">
            <v>0.74783776381453937</v>
          </cell>
        </row>
        <row r="532">
          <cell r="G532">
            <v>7541184.9945379514</v>
          </cell>
          <cell r="H532">
            <v>1.8945905157263479E-2</v>
          </cell>
          <cell r="AL532">
            <v>1.6351851851851851</v>
          </cell>
          <cell r="AM532">
            <v>0.99565588350218404</v>
          </cell>
        </row>
        <row r="533">
          <cell r="G533">
            <v>3968696.6237084633</v>
          </cell>
          <cell r="H533">
            <v>0.18544369713993236</v>
          </cell>
          <cell r="AL533">
            <v>0</v>
          </cell>
          <cell r="AM533">
            <v>-3.9727140282729174E-2</v>
          </cell>
        </row>
        <row r="534">
          <cell r="G534">
            <v>17046042.430086508</v>
          </cell>
          <cell r="H534">
            <v>1.366380543430086E-3</v>
          </cell>
          <cell r="AL534">
            <v>1.8666666666666667</v>
          </cell>
          <cell r="AM534">
            <v>1.5917556279055143E-2</v>
          </cell>
        </row>
        <row r="535">
          <cell r="G535">
            <v>4104199.0025367271</v>
          </cell>
          <cell r="H535">
            <v>0</v>
          </cell>
          <cell r="AL535">
            <v>0</v>
          </cell>
          <cell r="AM535">
            <v>-1.7972381821222238E-3</v>
          </cell>
        </row>
        <row r="536">
          <cell r="G536">
            <v>5239687.2092976393</v>
          </cell>
          <cell r="H536">
            <v>6.4141297189979851E-2</v>
          </cell>
          <cell r="AL536">
            <v>0.29182389937106917</v>
          </cell>
          <cell r="AM536">
            <v>-0.61811118334181825</v>
          </cell>
        </row>
        <row r="537">
          <cell r="G537">
            <v>22219603.162706971</v>
          </cell>
          <cell r="H537">
            <v>2.929336651088189E-2</v>
          </cell>
          <cell r="AL537">
            <v>0.66144578313253011</v>
          </cell>
          <cell r="AM537">
            <v>2.1142265523909784E-2</v>
          </cell>
        </row>
        <row r="538">
          <cell r="G538">
            <v>260632978.1633333</v>
          </cell>
          <cell r="H538">
            <v>0.59641703282960279</v>
          </cell>
          <cell r="AL538">
            <v>2.9586956521739132</v>
          </cell>
          <cell r="AM538">
            <v>0.12763769975769623</v>
          </cell>
        </row>
        <row r="539">
          <cell r="G539">
            <v>268236616.1504766</v>
          </cell>
          <cell r="H539">
            <v>0.55280576158624117</v>
          </cell>
          <cell r="AL539">
            <v>0.52072072072072073</v>
          </cell>
          <cell r="AM539">
            <v>3.9451411062403401E-2</v>
          </cell>
        </row>
        <row r="540">
          <cell r="G540">
            <v>5484345.2832652386</v>
          </cell>
          <cell r="H540">
            <v>5.6826453380444814E-2</v>
          </cell>
          <cell r="AL540">
            <v>0.84705882352941175</v>
          </cell>
          <cell r="AM540">
            <v>0.10171349575753583</v>
          </cell>
        </row>
        <row r="541">
          <cell r="G541">
            <v>5662904.1987548722</v>
          </cell>
          <cell r="H541">
            <v>0</v>
          </cell>
          <cell r="AL541">
            <v>0</v>
          </cell>
          <cell r="AM541">
            <v>1.9671375862167433E-2</v>
          </cell>
        </row>
        <row r="542">
          <cell r="G542">
            <v>23550410.776318435</v>
          </cell>
          <cell r="H542">
            <v>5.3891524435477943E-3</v>
          </cell>
          <cell r="AL542">
            <v>0</v>
          </cell>
          <cell r="AM542">
            <v>4.831791885366022E-3</v>
          </cell>
        </row>
        <row r="543">
          <cell r="G543">
            <v>865494.60079871526</v>
          </cell>
          <cell r="H543">
            <v>2.0341746149273966E-2</v>
          </cell>
          <cell r="AL543">
            <v>0.18949771689497716</v>
          </cell>
          <cell r="AM543">
            <v>-3.8948931720677232E-2</v>
          </cell>
        </row>
        <row r="544">
          <cell r="G544">
            <v>35113195.458751716</v>
          </cell>
          <cell r="H544">
            <v>1.6360207935071935E-2</v>
          </cell>
          <cell r="AL544">
            <v>3.535211267605634</v>
          </cell>
          <cell r="AM544">
            <v>-6.6345968882090649E-3</v>
          </cell>
        </row>
        <row r="545">
          <cell r="G545">
            <v>45864427.191532485</v>
          </cell>
          <cell r="H545">
            <v>6.6755452712432273E-2</v>
          </cell>
          <cell r="AL545">
            <v>0.63147410358565736</v>
          </cell>
          <cell r="AM545">
            <v>8.630409045594932E-2</v>
          </cell>
        </row>
        <row r="546">
          <cell r="G546">
            <v>36708338.596066616</v>
          </cell>
          <cell r="H546">
            <v>3.511336310574837E-2</v>
          </cell>
          <cell r="AL546">
            <v>0.79392624728850325</v>
          </cell>
          <cell r="AM546">
            <v>-1.5699996029523551E-2</v>
          </cell>
        </row>
        <row r="547">
          <cell r="G547">
            <v>16013860.098223127</v>
          </cell>
          <cell r="H547">
            <v>-2.983210274220249E-3</v>
          </cell>
          <cell r="AL547">
            <v>0.42818428184281843</v>
          </cell>
          <cell r="AM547">
            <v>-7.7899491765903509E-3</v>
          </cell>
        </row>
        <row r="548">
          <cell r="G548">
            <v>18883202.472742427</v>
          </cell>
          <cell r="H548">
            <v>0.32819985238352894</v>
          </cell>
          <cell r="AL548">
            <v>2.7700831024930748E-3</v>
          </cell>
          <cell r="AM548">
            <v>8.7503302781768794E-2</v>
          </cell>
        </row>
        <row r="549">
          <cell r="G549">
            <v>12804928.029131755</v>
          </cell>
          <cell r="H549">
            <v>0.20270799400544037</v>
          </cell>
          <cell r="AL549">
            <v>5.9602649006622516E-2</v>
          </cell>
          <cell r="AM549">
            <v>1.366380543430086E-3</v>
          </cell>
        </row>
        <row r="550">
          <cell r="G550">
            <v>26220241.854333296</v>
          </cell>
          <cell r="H550">
            <v>0.44965468430879152</v>
          </cell>
          <cell r="AL550">
            <v>0.65735567970204845</v>
          </cell>
          <cell r="AM550">
            <v>5.8108571103351318E-2</v>
          </cell>
        </row>
        <row r="551">
          <cell r="G551">
            <v>4332225.9326076694</v>
          </cell>
          <cell r="H551">
            <v>0.10594344926109506</v>
          </cell>
          <cell r="AL551">
            <v>0.34615384615384615</v>
          </cell>
          <cell r="AM551">
            <v>0.11409376798362239</v>
          </cell>
        </row>
        <row r="552">
          <cell r="G552">
            <v>16929075.881889429</v>
          </cell>
          <cell r="H552">
            <v>7.2929620961097771E-2</v>
          </cell>
          <cell r="AL552">
            <v>0</v>
          </cell>
          <cell r="AM552">
            <v>0</v>
          </cell>
        </row>
        <row r="553">
          <cell r="G553">
            <v>10045730.958637718</v>
          </cell>
          <cell r="H553">
            <v>5.8334973848735228E-3</v>
          </cell>
          <cell r="AL553">
            <v>0</v>
          </cell>
          <cell r="AM553">
            <v>0</v>
          </cell>
        </row>
        <row r="554">
          <cell r="G554">
            <v>9915226.8841955122</v>
          </cell>
          <cell r="H554">
            <v>9.9518397832352602E-3</v>
          </cell>
          <cell r="AL554">
            <v>-0.20526315789473684</v>
          </cell>
          <cell r="AM554">
            <v>0</v>
          </cell>
        </row>
        <row r="555">
          <cell r="G555">
            <v>7404357.9825080801</v>
          </cell>
          <cell r="H555">
            <v>2.6240290525029981E-2</v>
          </cell>
          <cell r="AL555">
            <v>0.30317460317460315</v>
          </cell>
          <cell r="AM555">
            <v>0</v>
          </cell>
        </row>
        <row r="556">
          <cell r="G556">
            <v>13690619.517417936</v>
          </cell>
          <cell r="H556">
            <v>0.48902579612397401</v>
          </cell>
          <cell r="AL556">
            <v>0.73422818791946309</v>
          </cell>
          <cell r="AM556">
            <v>2.2416121295728491E-2</v>
          </cell>
        </row>
        <row r="557">
          <cell r="G557">
            <v>40365652.838560082</v>
          </cell>
          <cell r="H557">
            <v>7.0725035096439778E-2</v>
          </cell>
          <cell r="AL557">
            <v>3.41726618705036E-2</v>
          </cell>
          <cell r="AM557">
            <v>2.1524285469582755E-2</v>
          </cell>
        </row>
        <row r="558">
          <cell r="G558">
            <v>11514254.493873039</v>
          </cell>
          <cell r="H558">
            <v>0.49315527975272355</v>
          </cell>
          <cell r="AL558">
            <v>0.77839335180055402</v>
          </cell>
          <cell r="AM558">
            <v>-9.1319769547648973E-3</v>
          </cell>
        </row>
        <row r="559">
          <cell r="G559">
            <v>28687860.517741226</v>
          </cell>
          <cell r="H559">
            <v>4.4268265493520684E-2</v>
          </cell>
          <cell r="AL559">
            <v>0.65476190476190477</v>
          </cell>
          <cell r="AM559">
            <v>-3.0081897425840798E-3</v>
          </cell>
        </row>
        <row r="560">
          <cell r="G560">
            <v>23478254.329375841</v>
          </cell>
          <cell r="H560">
            <v>4.3963341368428187E-2</v>
          </cell>
          <cell r="AL560">
            <v>1.0842572062084257</v>
          </cell>
          <cell r="AM560">
            <v>-1.8220532470556198E-3</v>
          </cell>
        </row>
        <row r="561">
          <cell r="G561">
            <v>16021081.330152513</v>
          </cell>
          <cell r="H561">
            <v>0.26706539100195981</v>
          </cell>
          <cell r="AL561">
            <v>0.54462242562929064</v>
          </cell>
          <cell r="AM561">
            <v>-3.2108894724259956E-2</v>
          </cell>
        </row>
        <row r="562">
          <cell r="G562">
            <v>16218861.782346897</v>
          </cell>
          <cell r="H562">
            <v>1.5589556640909E-2</v>
          </cell>
          <cell r="AL562">
            <v>0.33163265306122447</v>
          </cell>
          <cell r="AM562">
            <v>-2.8306956607280806E-3</v>
          </cell>
        </row>
        <row r="563">
          <cell r="G563">
            <v>26481463.736508444</v>
          </cell>
          <cell r="H563">
            <v>0.10638085641933372</v>
          </cell>
          <cell r="AL563">
            <v>0.3719806763285024</v>
          </cell>
          <cell r="AM563">
            <v>4.4324035144184482E-2</v>
          </cell>
        </row>
        <row r="564">
          <cell r="G564">
            <v>11114627.327140227</v>
          </cell>
          <cell r="H564">
            <v>3.9555521677579385E-2</v>
          </cell>
          <cell r="AL564">
            <v>0.71333333333333337</v>
          </cell>
          <cell r="AM564">
            <v>4.3558107981839345E-2</v>
          </cell>
        </row>
        <row r="565">
          <cell r="G565">
            <v>33548714.995147444</v>
          </cell>
          <cell r="H565">
            <v>4.2519104266143068E-2</v>
          </cell>
        </row>
        <row r="566">
          <cell r="G566">
            <v>17513001.080563474</v>
          </cell>
          <cell r="H566">
            <v>2.8469274373080885E-2</v>
          </cell>
          <cell r="AL566">
            <v>0.2267156862745098</v>
          </cell>
          <cell r="AM566">
            <v>-2.3327771741587122E-2</v>
          </cell>
        </row>
        <row r="567">
          <cell r="G567">
            <v>22440669.509965517</v>
          </cell>
          <cell r="H567">
            <v>1.9731768241000439E-2</v>
          </cell>
          <cell r="AL567">
            <v>0.16216216216216217</v>
          </cell>
          <cell r="AM567">
            <v>7.378664575101921E-3</v>
          </cell>
        </row>
        <row r="568">
          <cell r="G568">
            <v>12793424.600148533</v>
          </cell>
          <cell r="H568">
            <v>3.3368687711193327E-3</v>
          </cell>
          <cell r="AL568">
            <v>0.5547945205479452</v>
          </cell>
          <cell r="AM568">
            <v>-3.4016535577536824E-2</v>
          </cell>
        </row>
        <row r="569">
          <cell r="G569">
            <v>23899773.142596792</v>
          </cell>
          <cell r="H569">
            <v>3.6551732568760709E-2</v>
          </cell>
          <cell r="AL569">
            <v>0.37486338797814206</v>
          </cell>
          <cell r="AM569">
            <v>-1.9018919258086672E-2</v>
          </cell>
        </row>
        <row r="570">
          <cell r="G570">
            <v>6023615.9302264107</v>
          </cell>
          <cell r="H570">
            <v>2.3170552814729534E-2</v>
          </cell>
          <cell r="AL570">
            <v>4.4354838709677422E-2</v>
          </cell>
          <cell r="AM570">
            <v>-3.9452621918814627E-3</v>
          </cell>
        </row>
        <row r="571">
          <cell r="G571">
            <v>3209764.1523642144</v>
          </cell>
          <cell r="H571">
            <v>-2.7338309099006537E-2</v>
          </cell>
          <cell r="AL571">
            <v>0.58432934926958835</v>
          </cell>
          <cell r="AM571">
            <v>-2.1770527875236981E-2</v>
          </cell>
        </row>
        <row r="572">
          <cell r="G572">
            <v>33227377.519188836</v>
          </cell>
          <cell r="H572">
            <v>2.0025303631480064E-2</v>
          </cell>
          <cell r="AL572">
            <v>0.13155080213903744</v>
          </cell>
          <cell r="AM572">
            <v>-4.2238834541374795E-2</v>
          </cell>
        </row>
        <row r="573">
          <cell r="G573">
            <v>19445502.078237083</v>
          </cell>
          <cell r="H573">
            <v>2.3159235894323258E-2</v>
          </cell>
          <cell r="AL573">
            <v>0.65866957470010901</v>
          </cell>
          <cell r="AM573">
            <v>0.10092059702987015</v>
          </cell>
        </row>
        <row r="574">
          <cell r="G574">
            <v>16133433.791906824</v>
          </cell>
          <cell r="H574">
            <v>4.8186514540762226E-2</v>
          </cell>
          <cell r="AL574">
            <v>0.80300957592339262</v>
          </cell>
          <cell r="AM574">
            <v>4.133512607419159E-2</v>
          </cell>
        </row>
        <row r="575">
          <cell r="G575">
            <v>3554859.3769809068</v>
          </cell>
          <cell r="H575">
            <v>0.12639227261030003</v>
          </cell>
          <cell r="AL575">
            <v>1.998262380538662E-2</v>
          </cell>
          <cell r="AM575">
            <v>9.6280832171607406E-2</v>
          </cell>
        </row>
        <row r="576">
          <cell r="G576">
            <v>77497974.946466953</v>
          </cell>
          <cell r="H576">
            <v>0</v>
          </cell>
          <cell r="AL576">
            <v>0.26190476190476192</v>
          </cell>
          <cell r="AM576">
            <v>0.39799174691633293</v>
          </cell>
        </row>
        <row r="577">
          <cell r="G577">
            <v>25482974.138596795</v>
          </cell>
          <cell r="H577">
            <v>3.0963047950370196E-2</v>
          </cell>
          <cell r="AL577">
            <v>0</v>
          </cell>
          <cell r="AM577">
            <v>0</v>
          </cell>
        </row>
        <row r="578">
          <cell r="G578">
            <v>3898949.7108413642</v>
          </cell>
          <cell r="H578">
            <v>2.7612783279252776E-2</v>
          </cell>
          <cell r="AL578">
            <v>0.25520833333333331</v>
          </cell>
          <cell r="AM578">
            <v>6.2065759448962947E-3</v>
          </cell>
        </row>
        <row r="579">
          <cell r="G579">
            <v>16673065.443774886</v>
          </cell>
          <cell r="H579">
            <v>4.2867015464846732E-2</v>
          </cell>
          <cell r="AL579">
            <v>1.3571428571428572</v>
          </cell>
          <cell r="AM579">
            <v>1.6944902046232196E-2</v>
          </cell>
        </row>
        <row r="580">
          <cell r="G580">
            <v>40919140.161561415</v>
          </cell>
          <cell r="H580">
            <v>1.6253853081272935E-2</v>
          </cell>
          <cell r="AL580">
            <v>0</v>
          </cell>
          <cell r="AM580">
            <v>0</v>
          </cell>
        </row>
        <row r="581">
          <cell r="G581">
            <v>5554530.8578673005</v>
          </cell>
          <cell r="H581">
            <v>4.9919811434126903E-2</v>
          </cell>
          <cell r="AL581">
            <v>0</v>
          </cell>
          <cell r="AM581">
            <v>0</v>
          </cell>
        </row>
        <row r="582">
          <cell r="G582">
            <v>24997063.503306307</v>
          </cell>
          <cell r="H582">
            <v>4.8546105307467571E-2</v>
          </cell>
          <cell r="AL582">
            <v>0</v>
          </cell>
          <cell r="AM582">
            <v>-2.7338309099006537E-2</v>
          </cell>
        </row>
        <row r="583">
          <cell r="G583">
            <v>12874055.427460393</v>
          </cell>
          <cell r="H583">
            <v>4.6474912322275137E-2</v>
          </cell>
          <cell r="AL583">
            <v>0</v>
          </cell>
          <cell r="AM583">
            <v>1.9916665150989884E-2</v>
          </cell>
        </row>
        <row r="584">
          <cell r="G584">
            <v>2367321.0898762243</v>
          </cell>
          <cell r="H584">
            <v>-4.3407340970122773E-3</v>
          </cell>
          <cell r="AL584">
            <v>0</v>
          </cell>
          <cell r="AM584">
            <v>2.8757681629755324E-2</v>
          </cell>
        </row>
        <row r="585">
          <cell r="G585">
            <v>20783402.047905162</v>
          </cell>
          <cell r="H585">
            <v>4.1037585763218035E-3</v>
          </cell>
          <cell r="AL585">
            <v>1.6658476658476657</v>
          </cell>
          <cell r="AM585">
            <v>4.4730888913582276E-2</v>
          </cell>
        </row>
        <row r="586">
          <cell r="G586">
            <v>56434912.561500207</v>
          </cell>
          <cell r="H586">
            <v>0.1167108448994007</v>
          </cell>
          <cell r="AL586">
            <v>0.10351201478743069</v>
          </cell>
          <cell r="AM586">
            <v>7.4445448983012303E-3</v>
          </cell>
        </row>
        <row r="587">
          <cell r="G587">
            <v>2942605.8705228246</v>
          </cell>
          <cell r="H587">
            <v>0</v>
          </cell>
          <cell r="AL587">
            <v>6.9986541049798109E-2</v>
          </cell>
          <cell r="AM587">
            <v>6.9340433242814428E-3</v>
          </cell>
        </row>
        <row r="588">
          <cell r="G588">
            <v>22253845.821469814</v>
          </cell>
          <cell r="H588">
            <v>0.14707554164800724</v>
          </cell>
          <cell r="AL588">
            <v>0</v>
          </cell>
          <cell r="AM588">
            <v>-2.0562930092155599E-2</v>
          </cell>
        </row>
        <row r="589">
          <cell r="G589">
            <v>10239080.619935002</v>
          </cell>
          <cell r="H589">
            <v>9.5867859792950164E-2</v>
          </cell>
          <cell r="AL589">
            <v>0.6828828828828829</v>
          </cell>
          <cell r="AM589">
            <v>6.4475370211419594E-2</v>
          </cell>
        </row>
        <row r="590">
          <cell r="G590">
            <v>25048710.310851764</v>
          </cell>
          <cell r="H590">
            <v>2.9919989360262939E-2</v>
          </cell>
          <cell r="AL590">
            <v>0.94630872483221473</v>
          </cell>
          <cell r="AM590">
            <v>1.7542543280319834E-2</v>
          </cell>
        </row>
        <row r="591">
          <cell r="G591">
            <v>7386427.5790808685</v>
          </cell>
          <cell r="H591">
            <v>4.4432872127723164E-2</v>
          </cell>
          <cell r="AL591">
            <v>0.94630872483221473</v>
          </cell>
          <cell r="AM591">
            <v>2.9653202780111704E-2</v>
          </cell>
        </row>
        <row r="592">
          <cell r="G592">
            <v>5220092.3895290997</v>
          </cell>
          <cell r="H592">
            <v>1.6944902046232196E-2</v>
          </cell>
          <cell r="AL592">
            <v>0.40701754385964911</v>
          </cell>
          <cell r="AM592">
            <v>0.23330707540020079</v>
          </cell>
        </row>
        <row r="593">
          <cell r="G593">
            <v>1777785.9834715263</v>
          </cell>
          <cell r="H593">
            <v>1.4071017983565706E-2</v>
          </cell>
          <cell r="AL593">
            <v>0.77839335180055402</v>
          </cell>
          <cell r="AM593">
            <v>-9.1319769547648973E-3</v>
          </cell>
        </row>
        <row r="594">
          <cell r="G594">
            <v>2583673.6012745174</v>
          </cell>
          <cell r="H594">
            <v>7.1647174448405612E-2</v>
          </cell>
          <cell r="AL594">
            <v>0.65476190476190477</v>
          </cell>
          <cell r="AM594">
            <v>-3.0081897425840798E-3</v>
          </cell>
        </row>
        <row r="595">
          <cell r="G595">
            <v>1881519.3724698916</v>
          </cell>
          <cell r="H595">
            <v>-6.3817169660762762E-3</v>
          </cell>
          <cell r="AL595">
            <v>1.0842572062084257</v>
          </cell>
          <cell r="AM595">
            <v>-1.8220532470556198E-3</v>
          </cell>
        </row>
        <row r="596">
          <cell r="G596">
            <v>9068655.174018031</v>
          </cell>
          <cell r="H596">
            <v>3.2842650512817533E-2</v>
          </cell>
          <cell r="AL596">
            <v>0.54462242562929064</v>
          </cell>
          <cell r="AM596">
            <v>-3.2108894724259956E-2</v>
          </cell>
        </row>
        <row r="597">
          <cell r="G597">
            <v>10670486.845908945</v>
          </cell>
          <cell r="H597">
            <v>-5.1739509493451748E-2</v>
          </cell>
          <cell r="AL597">
            <v>1.9981981981981982</v>
          </cell>
          <cell r="AM597">
            <v>1.7545914432909506E-2</v>
          </cell>
        </row>
        <row r="598">
          <cell r="G598">
            <v>11623130.62364723</v>
          </cell>
          <cell r="H598">
            <v>1.9113177864637371E-3</v>
          </cell>
          <cell r="AL598">
            <v>0.89473684210526316</v>
          </cell>
          <cell r="AM598">
            <v>-1.5927219180600485E-2</v>
          </cell>
        </row>
        <row r="599">
          <cell r="G599">
            <v>21254695.084744532</v>
          </cell>
          <cell r="H599">
            <v>4.1230843736004934E-2</v>
          </cell>
          <cell r="AL599">
            <v>0.38412698412698415</v>
          </cell>
          <cell r="AM599">
            <v>-1.4956754376155032E-2</v>
          </cell>
        </row>
        <row r="600">
          <cell r="G600">
            <v>3705260.0955904359</v>
          </cell>
          <cell r="H600">
            <v>0.30559721698474968</v>
          </cell>
          <cell r="AL600">
            <v>0.43045112781954886</v>
          </cell>
          <cell r="AM600">
            <v>7.2261938315307653E-2</v>
          </cell>
        </row>
        <row r="601">
          <cell r="G601">
            <v>6614034.3591284854</v>
          </cell>
          <cell r="H601">
            <v>0</v>
          </cell>
          <cell r="AL601">
            <v>0.17303370786516853</v>
          </cell>
          <cell r="AM601">
            <v>-1.4153478303640403E-3</v>
          </cell>
        </row>
        <row r="602">
          <cell r="G602">
            <v>19763054.860385284</v>
          </cell>
          <cell r="H602">
            <v>2.9660729782806979E-2</v>
          </cell>
          <cell r="AL602">
            <v>0</v>
          </cell>
          <cell r="AM602">
            <v>-7.6796662120053649E-2</v>
          </cell>
        </row>
        <row r="603">
          <cell r="G603">
            <v>6109726.7468742104</v>
          </cell>
          <cell r="H603">
            <v>3.6298504144674781E-2</v>
          </cell>
          <cell r="AL603">
            <v>0.3719806763285024</v>
          </cell>
          <cell r="AM603">
            <v>4.1158032633885615E-2</v>
          </cell>
        </row>
        <row r="604">
          <cell r="G604">
            <v>24510590.552316673</v>
          </cell>
          <cell r="H604">
            <v>1.7132002176467213E-2</v>
          </cell>
          <cell r="AL604">
            <v>0.71333333333333337</v>
          </cell>
          <cell r="AM604">
            <v>4.3558107981839345E-2</v>
          </cell>
        </row>
        <row r="605">
          <cell r="G605">
            <v>26258935.930204984</v>
          </cell>
          <cell r="H605">
            <v>8.6550127489466597E-2</v>
          </cell>
          <cell r="AL605">
            <v>0.63783783783783787</v>
          </cell>
          <cell r="AM605">
            <v>2.921432309674921E-2</v>
          </cell>
        </row>
        <row r="606">
          <cell r="G606">
            <v>1232700214.1091857</v>
          </cell>
          <cell r="H606">
            <v>1.8166346685591223E-2</v>
          </cell>
          <cell r="AL606">
            <v>1.3353293413173652</v>
          </cell>
          <cell r="AM606">
            <v>6.4037695930913588E-2</v>
          </cell>
        </row>
        <row r="607">
          <cell r="G607">
            <v>44362136.99011343</v>
          </cell>
          <cell r="H607">
            <v>0.16070024757483817</v>
          </cell>
          <cell r="AL607">
            <v>0.84615384615384615</v>
          </cell>
          <cell r="AM607">
            <v>0.20329688491961892</v>
          </cell>
        </row>
        <row r="608">
          <cell r="G608">
            <v>1261542.8115784335</v>
          </cell>
          <cell r="H608">
            <v>0</v>
          </cell>
          <cell r="AL608">
            <v>0.2267156862745098</v>
          </cell>
          <cell r="AM608">
            <v>-2.3327771741587122E-2</v>
          </cell>
        </row>
        <row r="609">
          <cell r="G609">
            <v>39540209.947842032</v>
          </cell>
          <cell r="H609">
            <v>3.9133698629010831E-2</v>
          </cell>
          <cell r="AL609">
            <v>0</v>
          </cell>
          <cell r="AM609">
            <v>-3.2558357437637561E-2</v>
          </cell>
        </row>
        <row r="610">
          <cell r="G610">
            <v>21180708.522856038</v>
          </cell>
          <cell r="H610">
            <v>0.2661460270835615</v>
          </cell>
          <cell r="AL610">
            <v>0.5547945205479452</v>
          </cell>
          <cell r="AM610">
            <v>-3.9343653413264193E-2</v>
          </cell>
        </row>
        <row r="611">
          <cell r="G611">
            <v>2411756.3993374305</v>
          </cell>
          <cell r="H611">
            <v>0</v>
          </cell>
          <cell r="AL611">
            <v>0.33442622950819673</v>
          </cell>
          <cell r="AM611">
            <v>-4.2632197076693849E-2</v>
          </cell>
        </row>
        <row r="612">
          <cell r="G612">
            <v>5137955.6867009597</v>
          </cell>
          <cell r="H612">
            <v>-8.4616355288028869E-2</v>
          </cell>
          <cell r="AL612">
            <v>0.33442622950819673</v>
          </cell>
          <cell r="AM612">
            <v>-4.0374829734749665E-2</v>
          </cell>
        </row>
        <row r="613">
          <cell r="G613">
            <v>27744960.708185185</v>
          </cell>
          <cell r="H613">
            <v>-0.15884493495809346</v>
          </cell>
          <cell r="AL613">
            <v>7.9569892473118284E-2</v>
          </cell>
          <cell r="AM613">
            <v>-2.5786331446378388E-2</v>
          </cell>
        </row>
        <row r="614">
          <cell r="G614">
            <v>24595835.351208381</v>
          </cell>
          <cell r="H614">
            <v>0.37705611060043154</v>
          </cell>
          <cell r="AL614">
            <v>0.37486338797814206</v>
          </cell>
          <cell r="AM614">
            <v>-1.9134418767751179E-2</v>
          </cell>
        </row>
        <row r="615">
          <cell r="G615">
            <v>1260841.1230294514</v>
          </cell>
          <cell r="H615">
            <v>0.45791032403558157</v>
          </cell>
          <cell r="AL615">
            <v>0.87740805604203154</v>
          </cell>
          <cell r="AM615">
            <v>-8.3457942920249061E-3</v>
          </cell>
        </row>
        <row r="616">
          <cell r="G616">
            <v>3001831.0253230645</v>
          </cell>
          <cell r="H616">
            <v>-3.1244217276811766E-2</v>
          </cell>
          <cell r="AL616">
            <v>0.58432934926958835</v>
          </cell>
          <cell r="AM616">
            <v>-2.19534734876339E-2</v>
          </cell>
        </row>
        <row r="617">
          <cell r="G617">
            <v>4143527.4252876034</v>
          </cell>
          <cell r="H617">
            <v>-2.0277429106841778E-2</v>
          </cell>
          <cell r="AL617">
            <v>0.13155080213903744</v>
          </cell>
          <cell r="AM617">
            <v>-4.2579308788507832E-2</v>
          </cell>
        </row>
        <row r="618">
          <cell r="AL618">
            <v>2.2062499999999998</v>
          </cell>
          <cell r="AM618">
            <v>-1.2721824614627442E-2</v>
          </cell>
        </row>
        <row r="619">
          <cell r="AL619">
            <v>0.1211031175059952</v>
          </cell>
          <cell r="AM619">
            <v>5.3904479797958456E-3</v>
          </cell>
        </row>
        <row r="620">
          <cell r="AL620">
            <v>7.9569892473118284E-2</v>
          </cell>
          <cell r="AM620">
            <v>-3.2745443575370521E-2</v>
          </cell>
        </row>
        <row r="621">
          <cell r="AL621">
            <v>0.23019271948608136</v>
          </cell>
          <cell r="AM621">
            <v>-2.5105402852650342E-2</v>
          </cell>
        </row>
        <row r="622">
          <cell r="AL622">
            <v>0.48412698412698413</v>
          </cell>
          <cell r="AM622">
            <v>0</v>
          </cell>
        </row>
        <row r="623">
          <cell r="AL623">
            <v>0.18396846254927726</v>
          </cell>
          <cell r="AM623">
            <v>2.929336651088189E-2</v>
          </cell>
        </row>
        <row r="624">
          <cell r="AL624">
            <v>0</v>
          </cell>
          <cell r="AM624">
            <v>0</v>
          </cell>
        </row>
        <row r="625">
          <cell r="AL625">
            <v>0.18375499334221038</v>
          </cell>
          <cell r="AM625">
            <v>1.9113177864637371E-3</v>
          </cell>
        </row>
        <row r="626">
          <cell r="AL626">
            <v>14.3</v>
          </cell>
          <cell r="AM626">
            <v>0</v>
          </cell>
        </row>
        <row r="627">
          <cell r="AL627">
            <v>0</v>
          </cell>
          <cell r="AM627">
            <v>0</v>
          </cell>
        </row>
        <row r="628">
          <cell r="AL628">
            <v>0.68104776579352855</v>
          </cell>
          <cell r="AM628">
            <v>4.9280606392096494E-3</v>
          </cell>
        </row>
        <row r="629">
          <cell r="AL629">
            <v>0.2808988764044944</v>
          </cell>
          <cell r="AM629">
            <v>0</v>
          </cell>
        </row>
        <row r="630">
          <cell r="AL630">
            <v>0.35521885521885521</v>
          </cell>
          <cell r="AM630">
            <v>-2.983210274220249E-3</v>
          </cell>
        </row>
        <row r="631">
          <cell r="AL631">
            <v>0</v>
          </cell>
          <cell r="AM631">
            <v>0</v>
          </cell>
        </row>
        <row r="632">
          <cell r="AL632">
            <v>6.7375886524822695E-2</v>
          </cell>
          <cell r="AM632">
            <v>0</v>
          </cell>
        </row>
        <row r="633">
          <cell r="AL633">
            <v>0.45662100456621002</v>
          </cell>
          <cell r="AM633">
            <v>8.6880486526623966E-3</v>
          </cell>
        </row>
        <row r="634">
          <cell r="AL634">
            <v>8.76979293544458E-2</v>
          </cell>
          <cell r="AM634">
            <v>0</v>
          </cell>
        </row>
        <row r="635">
          <cell r="AL635">
            <v>24.766666666666666</v>
          </cell>
          <cell r="AM635">
            <v>0</v>
          </cell>
        </row>
        <row r="636">
          <cell r="AL636">
            <v>0.33024118738404451</v>
          </cell>
          <cell r="AM636">
            <v>0.1167108448994007</v>
          </cell>
        </row>
        <row r="637">
          <cell r="AL637">
            <v>0</v>
          </cell>
          <cell r="AM637">
            <v>-9.5201408166987508E-2</v>
          </cell>
        </row>
        <row r="638">
          <cell r="AL638">
            <v>0.10743801652892562</v>
          </cell>
          <cell r="AM638">
            <v>2.6444132673951834E-2</v>
          </cell>
        </row>
        <row r="639">
          <cell r="AL639">
            <v>0.14586070959264127</v>
          </cell>
          <cell r="AM639">
            <v>8.8451462737639975E-3</v>
          </cell>
        </row>
        <row r="640">
          <cell r="AL640">
            <v>0</v>
          </cell>
          <cell r="AM640">
            <v>0</v>
          </cell>
        </row>
        <row r="641">
          <cell r="AL641">
            <v>0.45388349514563109</v>
          </cell>
          <cell r="AM641">
            <v>3.013301335149543E-2</v>
          </cell>
        </row>
        <row r="642">
          <cell r="AL642">
            <v>0</v>
          </cell>
          <cell r="AM642">
            <v>0</v>
          </cell>
        </row>
        <row r="643">
          <cell r="AL643">
            <v>0</v>
          </cell>
          <cell r="AM643">
            <v>0</v>
          </cell>
        </row>
        <row r="644">
          <cell r="AL644">
            <v>0</v>
          </cell>
          <cell r="AM644">
            <v>-5.7191143228700809E-4</v>
          </cell>
        </row>
        <row r="645">
          <cell r="AL645">
            <v>0.48697394789579157</v>
          </cell>
          <cell r="AM645">
            <v>-5.1739509493451748E-2</v>
          </cell>
        </row>
        <row r="646">
          <cell r="AL646">
            <v>0</v>
          </cell>
          <cell r="AM646">
            <v>0</v>
          </cell>
        </row>
        <row r="647">
          <cell r="AL647">
            <v>0</v>
          </cell>
          <cell r="AM647">
            <v>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oundational%20Cost%20Models-WLSTLD00365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oundational%20Cost%20Models-WLSTLD003652.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Franklin, Paul B Jr CIV USN (USA)" refreshedDate="44960.385309259262" createdVersion="6" refreshedVersion="6" minRefreshableVersion="3" recordCount="1330">
  <cacheSource type="worksheet">
    <worksheetSource ref="A1:AD1331" sheet="Data"/>
  </cacheSource>
  <cacheFields count="30">
    <cacheField name="Contract Data as of Date" numFmtId="168">
      <sharedItems containsSemiMixedTypes="0" containsNonDate="0" containsDate="1" containsString="0" minDate="2020-12-09T00:00:00" maxDate="2022-05-04T00:00:00" count="29">
        <d v="2022-01-13T00:00:00"/>
        <d v="2021-12-31T00:00:00"/>
        <d v="2022-01-06T00:00:00"/>
        <d v="2020-12-09T00:00:00"/>
        <d v="2021-05-31T00:00:00"/>
        <d v="2021-11-16T00:00:00"/>
        <d v="2021-08-31T00:00:00"/>
        <d v="2021-12-13T00:00:00"/>
        <d v="2021-12-08T00:00:00"/>
        <d v="2021-09-13T00:00:00"/>
        <d v="2021-10-20T00:00:00"/>
        <d v="2022-02-28T00:00:00"/>
        <d v="2022-01-12T00:00:00"/>
        <d v="2021-12-30T00:00:00"/>
        <d v="2022-01-31T00:00:00"/>
        <d v="2022-02-02T00:00:00"/>
        <d v="2021-10-08T00:00:00"/>
        <d v="2020-12-31T00:00:00"/>
        <d v="2021-09-30T00:00:00"/>
        <d v="2021-10-31T00:00:00"/>
        <d v="2022-01-07T00:00:00"/>
        <d v="2021-11-30T00:00:00"/>
        <d v="2021-03-31T00:00:00"/>
        <d v="2022-05-03T00:00:00"/>
        <d v="2022-05-02T00:00:00"/>
        <d v="2021-11-19T00:00:00"/>
        <d v="2021-12-14T00:00:00"/>
        <d v="2021-10-01T00:00:00"/>
        <d v="2021-10-14T00:00:00"/>
      </sharedItems>
    </cacheField>
    <cacheField name="Project Fiscal Year" numFmtId="1">
      <sharedItems containsSemiMixedTypes="0" containsString="0" containsNumber="1" containsInteger="1" minValue="2007" maxValue="2022" count="16">
        <n v="2007"/>
        <n v="2008"/>
        <n v="2009"/>
        <n v="2014"/>
        <n v="2010"/>
        <n v="2013"/>
        <n v="2011"/>
        <n v="2012"/>
        <n v="2018"/>
        <n v="2015"/>
        <n v="2016"/>
        <n v="2017"/>
        <n v="2019"/>
        <n v="2020"/>
        <n v="2021"/>
        <n v="2022"/>
      </sharedItems>
    </cacheField>
    <cacheField name="Project Sponsor Component Name" numFmtId="0">
      <sharedItems count="24">
        <s v="Defense Health Agency"/>
        <s v="Army Active"/>
        <s v="Special Operations Command"/>
        <s v="National Security Agency"/>
        <s v="Air Force Active"/>
        <s v="Washington Headquarters Services"/>
        <s v="Missile Defense Agency"/>
        <s v="Defense Information Systems Agency"/>
        <s v="Marine Corps Active"/>
        <s v="Navy Active"/>
        <s v="DLA Defense Energy Support Center"/>
        <s v="Army National Guard"/>
        <s v="Navy Reserve"/>
        <s v="DoD Education Activity"/>
        <s v="DLA Defense National Stockpile Center"/>
        <s v="DLA Defense Distribution Center"/>
        <s v="DLA Defense Supply Center Philadelphia"/>
        <s v="Air National Guard"/>
        <s v="Army Reserve"/>
        <s v="Air Force Reserve"/>
        <s v="DLA Defense Reutilization and Marketing Service"/>
        <s v="DLA Defense Supply Center Richmond"/>
        <s v="Marine Corps Reserve"/>
        <s v="National Geospatial-Intelligence Agency"/>
      </sharedItems>
    </cacheField>
    <cacheField name="Project Number" numFmtId="49">
      <sharedItems count="1190">
        <s v="58395"/>
        <s v="66253"/>
        <s v="52332"/>
        <s v="65394"/>
        <s v="65397"/>
        <s v="65396"/>
        <s v="65272"/>
        <s v="53530"/>
        <s v="65392"/>
        <s v="53712A"/>
        <s v="33017"/>
        <s v="67428"/>
        <s v="65731"/>
        <s v="64156"/>
        <s v="A73010"/>
        <s v="0P-926"/>
        <s v="59990"/>
        <s v="60815"/>
        <s v="60743"/>
        <s v="26542"/>
        <s v="60636"/>
        <s v="63027"/>
        <s v="43010"/>
        <s v="65678"/>
        <s v="69560"/>
        <s v="63831"/>
        <s v="21120"/>
        <s v="17872"/>
        <s v="21372"/>
        <s v="17781"/>
        <s v="26170"/>
        <s v="69366"/>
        <s v="66227"/>
        <s v="69275"/>
        <s v="69559"/>
        <s v="66315"/>
        <s v="64669"/>
        <s v="65266"/>
        <s v="61874"/>
        <s v="63019"/>
        <s v="69558"/>
        <s v="18052"/>
        <s v="72481"/>
        <s v="63711"/>
        <s v="60833"/>
        <s v="69449"/>
        <s v="69278"/>
        <s v="17782"/>
        <s v="17866"/>
        <s v="59044"/>
        <s v="65395"/>
        <s v="69573"/>
        <s v="66444"/>
        <s v="64484"/>
        <s v="69759"/>
        <s v="76511"/>
        <s v="69261"/>
        <s v="66443"/>
        <s v="063054x"/>
        <s v="63035"/>
        <s v="63051"/>
        <s v="63049"/>
        <s v="63052"/>
        <s v="18054"/>
        <s v="18053"/>
        <s v="72754"/>
        <s v="NVZR123709"/>
        <s v="76366"/>
        <s v="76371"/>
        <s v="23051"/>
        <s v="33003"/>
        <s v="33005"/>
        <s v="33019"/>
        <s v="61772"/>
        <s v="76007"/>
        <s v="TYFR063017"/>
        <s v="60272"/>
        <s v="76373"/>
        <s v="69458"/>
        <s v="60821"/>
        <s v="69758"/>
        <s v="43055"/>
        <s v="23994"/>
        <s v="71224"/>
        <s v="66362"/>
        <s v="69277"/>
        <s v="70354"/>
        <s v="83011"/>
        <s v="73018"/>
        <s v="CZQZ083012"/>
        <s v="73021"/>
        <s v="80001"/>
        <s v="80001A"/>
        <s v="80306"/>
        <s v="77154"/>
        <s v="71408"/>
        <s v="P1410"/>
        <s v="Q1410"/>
        <s v="71317"/>
        <s v="71325"/>
        <s v="69382"/>
        <s v="69287"/>
        <s v="FTFA113004"/>
        <s v="83702"/>
        <s v="81483"/>
        <s v="24649"/>
        <s v="25047"/>
        <s v="66588"/>
        <s v="630"/>
        <s v="76364"/>
        <s v="65052"/>
        <s v="VDYDS97032"/>
        <s v="72419"/>
        <s v="P1469"/>
        <s v="Q1469"/>
        <s v="M67001726"/>
        <s v="N60191815"/>
        <s v="1391"/>
        <s v="72808"/>
        <s v="P888"/>
        <s v="Q888"/>
        <s v="M00318884"/>
        <s v="N62813320"/>
        <s v="N61054011"/>
        <s v="N00213678"/>
        <s v="N42237099"/>
        <s v="634"/>
        <s v="79438"/>
        <s v="76375"/>
        <s v="76367"/>
        <s v="69446"/>
        <s v="DESC1501"/>
        <s v="20489"/>
        <s v="69493"/>
        <s v="80233"/>
        <s v="62783"/>
        <s v="53542"/>
        <s v="CZQZ083013"/>
        <s v="69447"/>
        <s v="66597"/>
        <s v="250065"/>
        <s v="230113"/>
        <s v="N61151287"/>
        <s v="Q1396"/>
        <s v="Q166"/>
        <s v="N32414547"/>
        <s v="N00129664"/>
        <s v="N68436990"/>
        <s v="Q418"/>
        <s v="N00245800"/>
        <s v="P893"/>
        <s v="Q893"/>
        <s v="Q1119"/>
        <s v="Q776"/>
        <s v="N60495420"/>
        <s v="N62813058"/>
        <s v="AJJY133027"/>
        <s v="AJJY123010"/>
        <s v="M00318907"/>
        <s v="M00318908"/>
        <s v="M00318861"/>
        <s v="DESC1551"/>
        <s v="Q9440"/>
        <s v="68530"/>
        <s v="MPLS3274JB"/>
        <s v="68526"/>
        <s v="61064"/>
        <s v="76376"/>
        <s v="AM00031"/>
        <s v="DESC1507"/>
        <s v="DESC1463"/>
        <s v="DESC1502 A"/>
        <s v="DESC1502 B"/>
        <s v="DESC1502"/>
        <s v="77000"/>
        <s v="31934"/>
        <s v="69257"/>
        <s v="69445"/>
        <s v="13DISA01"/>
        <s v="DESC1353"/>
        <s v="79456"/>
        <s v="78024"/>
        <s v="DESC1401"/>
        <s v="DESC1407"/>
        <s v="36977"/>
        <s v="DESC1301"/>
        <s v="DESC1606"/>
        <s v="DESC1404"/>
        <s v="M00264677"/>
        <s v="N61152621"/>
        <s v="P334"/>
        <s v="Q334"/>
        <s v="Q157"/>
        <s v="N32446308"/>
        <s v="DSCP1501"/>
        <s v="M67400606"/>
        <s v="M00146194"/>
        <s v="M67001686"/>
        <s v="M67001729"/>
        <s v="N68436431"/>
        <s v="N68436993"/>
        <s v="N68436983"/>
        <s v="Q183"/>
        <s v="N62863712"/>
        <s v="AM00115"/>
        <s v="M00681970"/>
        <s v="N61065202"/>
        <s v="M67604132"/>
        <s v="N63042218"/>
        <s v="Q1126"/>
        <s v="P920"/>
        <s v="Q920"/>
        <s v="M67399222"/>
        <s v="N62813036"/>
        <s v="78150"/>
        <s v="AJJY133028"/>
        <s v="N41557230"/>
        <s v="M00318863"/>
        <s v="71503"/>
        <s v="Q170"/>
        <s v="AM00103"/>
        <s v="N60201424"/>
        <s v="DESC1607"/>
        <s v="AM00048"/>
        <s v="NVZR143703"/>
        <s v="79437"/>
        <s v="FTEV073010"/>
        <s v="80412"/>
        <s v="59779"/>
        <s v="47942"/>
        <s v="27532"/>
        <s v="31066"/>
        <s v="30583"/>
        <s v="DDCX1309 A"/>
        <s v="76518"/>
        <s v="81436"/>
        <s v="EU00034"/>
        <s v="EU00072"/>
        <s v="EU00049"/>
        <s v="640"/>
        <s v="DESC1710"/>
        <s v="76365"/>
        <s v="AM00046"/>
        <s v="32122"/>
        <s v="411301"/>
        <s v="490601"/>
        <s v="TWLR159061"/>
        <s v="N62995737"/>
        <s v="M00264635"/>
        <s v="M67029007"/>
        <s v="N61151190"/>
        <s v="80906"/>
        <s v="N47608421"/>
        <s v="N62688610"/>
        <s v="N32446285"/>
        <s v="M00146193"/>
        <s v="M670011280"/>
        <s v="M60169464"/>
        <s v="N41557635"/>
        <s v="N68436401"/>
        <s v="N00620240"/>
        <s v="PAYZ15001H"/>
        <s v="DESC1701"/>
        <s v="N62995407"/>
        <s v="N62995655"/>
        <s v="N62863621"/>
        <s v="Q889"/>
        <s v="N00246947"/>
        <s v="N60495111"/>
        <s v="DESC1508"/>
        <s v="M673991232"/>
        <s v="N00245312"/>
        <s v="M62974602"/>
        <s v="N00246991"/>
        <s v="N002461017"/>
        <s v="Q890"/>
        <s v="M006811220"/>
        <s v="Q966"/>
        <s v="Q919"/>
        <s v="Q952"/>
        <s v="M00318923"/>
        <s v="DESC1705"/>
        <s v="N41557715"/>
        <s v="M00318902"/>
        <s v="N61755535"/>
        <s v="14DISA01"/>
        <s v="DESC1706"/>
        <s v="N60201154"/>
        <s v="M67004972"/>
        <s v="N00206500"/>
        <s v="N00204723"/>
        <s v="657"/>
        <s v="FTQW170100"/>
        <s v="653"/>
        <s v="DESC1707"/>
        <s v="371301"/>
        <s v="AM00110"/>
        <s v="69302"/>
        <s v="FTFA033003"/>
        <s v="SXHT013001"/>
        <s v="86914"/>
        <s v="70668"/>
        <s v="GHLN083004"/>
        <s v="77305"/>
        <s v="DESC1702"/>
        <s v="DESC1605"/>
        <s v="WWYK153005"/>
        <s v="WWYK093003"/>
        <s v="AGGN173001"/>
        <s v="72738"/>
        <s v="DCX1305"/>
        <s v="AM00033"/>
        <s v="673"/>
        <s v="EU00031"/>
        <s v="78712"/>
        <s v="EU00040"/>
        <s v="EU00051"/>
        <s v="77986"/>
        <s v="PAYZ15001B"/>
        <s v="EPPW170003"/>
        <s v="EU00064"/>
        <s v="85711"/>
        <s v="86404"/>
        <s v="AM00035"/>
        <s v="57442"/>
        <s v="61065"/>
        <s v="PA00023"/>
        <s v="PA00017"/>
        <s v="PA00028"/>
        <s v="DESC1708"/>
        <s v="81987"/>
        <s v="14022"/>
        <s v="150035"/>
        <s v="440064"/>
        <s v="80773"/>
        <s v="76513"/>
        <s v="CZQZ083021"/>
        <s v="81897"/>
        <s v="86953"/>
        <s v="88722"/>
        <s v="77186"/>
        <s v="VKAG159021"/>
        <s v="FGWB009002"/>
        <s v="85813"/>
        <s v="86689"/>
        <s v="100040"/>
        <s v="530129"/>
        <s v="230135"/>
        <s v="190130"/>
        <s v="ASVF164000"/>
        <s v="91474A"/>
        <s v="80007"/>
        <s v="240149"/>
        <s v="CADJ170002"/>
        <s v="CADJ170001"/>
        <s v="AJXF093000"/>
        <s v="N68469275"/>
        <s v="AM00021"/>
        <s v="N61151163"/>
        <s v="M00264588"/>
        <s v="N47608975"/>
        <s v="AJXF173021"/>
        <s v="M67004971"/>
        <s v="M00146766"/>
        <s v="N50092176"/>
        <s v="P225"/>
        <s v="Q225"/>
        <s v="N32446385"/>
        <s v="M670011320"/>
        <s v="Q1219"/>
        <s v="Q1288"/>
        <s v="P1219"/>
        <s v="14019"/>
        <s v="M00263403"/>
        <s v="P791"/>
        <s v="Q791"/>
        <s v="N32443257"/>
        <s v="N32443614"/>
        <s v="N62688913"/>
        <s v="P777"/>
        <s v="Q777"/>
        <s v="N62688495"/>
        <s v="P1475"/>
        <s v="Q1475"/>
        <s v="P1481"/>
        <s v="Q1481"/>
        <s v="N00128714"/>
        <s v="N32446371"/>
        <s v="N62688762"/>
        <s v="N61755680"/>
        <s v="DESC1709"/>
        <s v="N68436438"/>
        <s v="N68436400"/>
        <s v="N00216450"/>
        <s v="ASHE143008"/>
        <s v="N3379A223"/>
        <s v="M67865249"/>
        <s v="N60495440"/>
        <s v="M006811310"/>
        <s v="N00246988"/>
        <s v="Q771"/>
        <s v="P771"/>
        <s v="M62974539"/>
        <s v="Q892"/>
        <s v="Q964"/>
        <s v="N63042282"/>
        <s v="DESC1611"/>
        <s v="N60495393"/>
        <s v="M67399192"/>
        <s v="M67865198"/>
        <s v="M67865203"/>
        <s v="P921"/>
        <s v="Q921"/>
        <s v="M62204930"/>
        <s v="M67865210"/>
        <s v="N61064416"/>
        <s v="N41557260"/>
        <s v="N41557250"/>
        <s v="15DISA02"/>
        <s v="PAF150400"/>
        <s v="N41557601"/>
        <s v="N61755652"/>
        <s v="N00216485"/>
        <s v="N42237671"/>
        <s v="N60201421"/>
        <s v="N42237642"/>
        <s v="AWUB105003"/>
        <s v="N83447077"/>
        <s v="DRMS1701"/>
        <s v="511503"/>
        <s v="270132"/>
        <s v="290109"/>
        <s v="FNWZ100071A"/>
        <s v="DXEB053005"/>
        <s v="FTQW180107"/>
        <s v="674"/>
        <s v="FTQW183001"/>
        <s v="DSCR1501"/>
        <s v="80771"/>
        <s v="71057"/>
        <s v="77538"/>
        <s v="81234"/>
        <s v="DDCX1701A"/>
        <s v="DDCX1701B"/>
        <s v="81422"/>
        <s v="ANZY163001"/>
        <s v="FTEV153003"/>
        <s v="65699"/>
        <s v="FTFA163003"/>
        <s v="81430"/>
        <s v="KNMD043004"/>
        <s v="30439"/>
        <s v="77987"/>
        <s v="73375"/>
        <s v="31067"/>
        <s v="PTFL163006"/>
        <s v="530041"/>
        <s v="DESC1513"/>
        <s v="ASVF183100F"/>
        <s v="EU00037"/>
        <s v="EU00068"/>
        <s v="DESC1603"/>
        <s v="86832"/>
        <s v="62380"/>
        <s v="91732"/>
        <s v="LBPG150008"/>
        <s v="LBPG150009"/>
        <s v="LJYC133003"/>
        <s v="LRCT150007"/>
        <s v="LRCT150010"/>
        <s v="LRCT150009"/>
        <s v="LRCT150008"/>
        <s v="70677"/>
        <s v="86479"/>
        <s v="AFSOC103022"/>
        <s v="AFSOC103002"/>
        <s v="LXEZ154288"/>
        <s v="LXEZ164289"/>
        <s v="PA00032"/>
        <s v="350200"/>
        <s v="200151"/>
        <s v="NUEX093016"/>
        <s v="77102"/>
        <s v="FSPM053503C"/>
        <s v="76514"/>
        <s v="TMKH003003"/>
        <s v="74813"/>
        <s v="63850"/>
        <s v="79439"/>
        <s v="81894"/>
        <s v="CZQZ103006"/>
        <s v="86882"/>
        <s v="74732"/>
        <s v="77134"/>
        <s v="SXHT103001"/>
        <s v="67567"/>
        <s v="PDPG120514"/>
        <s v="91427"/>
        <s v="88585"/>
        <s v="260222"/>
        <s v="270127"/>
        <s v="411300"/>
        <s v="410818"/>
        <s v="ULYB049040"/>
        <s v="LKLW099101"/>
        <s v="200101"/>
        <s v="380116"/>
        <s v="86711"/>
        <s v="MSET153501"/>
        <s v="MSET153503"/>
        <s v="MSET153504"/>
        <s v="MSET153505"/>
        <s v="MSET153506"/>
        <s v="MSET153508"/>
        <s v="MSET153509"/>
        <s v="MSET153513"/>
        <s v="MSET153514"/>
        <s v="80011"/>
        <s v="N63005985"/>
        <s v="M00264542"/>
        <s v="N47608265"/>
        <s v="M00264724"/>
        <s v="N61056512"/>
        <s v="M62613603"/>
        <s v="P241"/>
        <s v="Q241"/>
        <s v="M670011498"/>
        <s v="M670011503"/>
        <s v="M68479135"/>
        <s v="N324461088"/>
        <s v="P900"/>
        <s v="Q900"/>
        <s v="M00263404"/>
        <s v="M00146222"/>
        <s v="M670011479"/>
        <s v="N32414106"/>
        <s v="N324141098"/>
        <s v="N50092152"/>
        <s v="71509"/>
        <s v="89838"/>
        <s v="M67004977"/>
        <s v="N32446293"/>
        <s v="14042"/>
        <s v="N69212995"/>
        <s v="N00620258"/>
        <s v="N00620253"/>
        <s v="N00620256"/>
        <s v="14041"/>
        <s v="BIKF180001"/>
        <s v="N66691911"/>
        <s v="EU00117"/>
        <s v="N62588307"/>
        <s v="N62588308"/>
        <s v="N3379A505"/>
        <s v="N68469001"/>
        <s v="M62974612"/>
        <s v="N002450888"/>
        <s v="Q918"/>
        <s v="P918"/>
        <s v="M00681334"/>
        <s v="M006815001"/>
        <s v="M00681574"/>
        <s v="N60495426"/>
        <s v="N61065160"/>
        <s v="M006811901"/>
        <s v="N69232777"/>
        <s v="N63042366"/>
        <s v="N00245110"/>
        <s v="N69232586"/>
        <s v="M006811599"/>
        <s v="N61065241"/>
        <s v="N00245440"/>
        <s v="N002461018"/>
        <s v="Q855"/>
        <s v="P855"/>
        <s v="M67865238"/>
        <s v="N61065224"/>
        <s v="N63042284"/>
        <s v="M67865222"/>
        <s v="N63042392"/>
        <s v="M006815002"/>
        <s v="DESC17U3"/>
        <s v="N62813704"/>
        <s v="N41557295"/>
        <s v="M00318946"/>
        <s v="N41557H279"/>
        <s v="N41557H280"/>
        <s v="N41557H282"/>
        <s v="N61755640"/>
        <s v="PAF160600"/>
        <s v="N62813013"/>
        <s v="N62813169"/>
        <s v="N61064402"/>
        <s v="M00318887"/>
        <s v="N41557270"/>
        <s v="AWUB095000"/>
        <s v="N60201426"/>
        <s v="N83447084"/>
        <s v="N00213731"/>
        <s v="N00207674"/>
        <s v="N60201195"/>
        <s v="N62604855"/>
        <s v="N60514343"/>
        <s v="N60514160"/>
        <s v="N00213741"/>
        <s v="DESC1608"/>
        <s v="AWUB105005"/>
        <s v="Q240"/>
        <s v="N00207711"/>
        <s v="N00213720"/>
        <s v="N42237643"/>
        <s v="N60201427"/>
        <s v="DDPM130007"/>
        <s v="DESC19S2"/>
        <s v="M67861650"/>
        <s v="89227"/>
        <s v="93022"/>
        <s v="659"/>
        <s v="FTQW180109"/>
        <s v="FTQW1054329"/>
        <s v="FTQW1053834"/>
        <s v="LSGA019179"/>
        <s v="77779"/>
        <s v="DESC1914"/>
        <s v="DESC1909"/>
        <s v="DESC1714"/>
        <s v="76093"/>
        <s v="FJRP159073"/>
        <s v="FJRP159062"/>
        <s v="FJRP199080"/>
        <s v="300031"/>
        <s v="MPLS083737R5"/>
        <s v="MPLS083737S3"/>
        <s v="MPLS113003A"/>
        <s v="74989"/>
        <s v="MPLS083737R6"/>
        <s v="DESC19I1"/>
        <s v="88380"/>
        <s v="93016"/>
        <s v="XLWU193006"/>
        <s v="NVZR153711"/>
        <s v="FTFA043000"/>
        <s v="FTFA093965"/>
        <s v="FTFA143913"/>
        <s v="PNQS072140"/>
        <s v="61388"/>
        <s v="86816"/>
        <s v="FTFA053017"/>
        <s v="PNQS103165"/>
        <s v="XLWU193005"/>
        <s v="91742"/>
        <s v="QJVF012005"/>
        <s v="CRWU093002"/>
        <s v="GHLN153001"/>
        <s v="81899"/>
        <s v="79447"/>
        <s v="74618"/>
        <s v="SGBP1047602"/>
        <s v="77301"/>
        <s v="DESC1609"/>
        <s v="AM00047"/>
        <s v="WWYK193003"/>
        <s v="75661"/>
        <s v="AGGN213001"/>
        <s v="WWYK193001"/>
        <s v="WWYK193014"/>
        <s v="DESC18S2"/>
        <s v="AGGN123003"/>
        <s v="NGA-016A-IPO"/>
        <s v="88028"/>
        <s v="NGA-016A"/>
        <s v="NGA-016B"/>
        <s v="PRQE055155"/>
        <s v="75660"/>
        <s v="YWHG031002R2"/>
        <s v="91884"/>
        <s v="93000"/>
        <s v="77140"/>
        <s v="91474"/>
        <s v="35168"/>
        <s v="87645"/>
        <s v="PTFL163001"/>
        <s v="PTFL163010"/>
        <s v="88231"/>
        <s v="PTFL163019"/>
        <s v="90722"/>
        <s v="63054"/>
        <s v="GJKZ040009"/>
        <s v="NZAS173001"/>
        <s v="86518"/>
        <s v="93019"/>
        <s v="DESC1905"/>
        <s v="NZAS043002"/>
        <s v="AEWV171012"/>
        <s v="ASVF183100D"/>
        <s v="DHAF152900"/>
        <s v="ALUA113023"/>
        <s v="62866"/>
        <s v="86824"/>
        <s v="EU00039"/>
        <s v="88542"/>
        <s v="LJYC183004"/>
        <s v="85794"/>
        <s v="76934"/>
        <s v="55112"/>
        <s v="89128"/>
        <s v="VKAG013004R5"/>
        <s v="92022"/>
        <s v="91311"/>
        <s v="77831"/>
        <s v="LXEZ123484"/>
        <s v="DESC1805"/>
        <s v="81903"/>
        <s v="87208"/>
        <s v="PA00022"/>
        <s v="KNMD179040"/>
        <s v="XDQU139458"/>
        <s v="PSXE999132"/>
        <s v="460115"/>
        <s v="80748"/>
        <s v="91528"/>
        <s v="RKMF063004"/>
        <s v="RKMF123009"/>
        <s v="LKTC203101"/>
        <s v="LKTC203102"/>
        <s v="FBNV033002"/>
        <s v="79443"/>
        <s v="69552"/>
        <s v="79453"/>
        <s v="69251"/>
        <s v="85958"/>
        <s v="91252"/>
        <s v="80774"/>
        <s v="82254"/>
        <s v="CZQZ063029"/>
        <s v="CZQZ133003"/>
        <s v="PSTE139022"/>
        <s v="66813"/>
        <s v="SXHT171217"/>
        <s v="90303"/>
        <s v="77268"/>
        <s v="67039"/>
        <s v="88731"/>
        <s v="YTPM059004"/>
        <s v="RVKQ079104"/>
        <s v="CTGB169002"/>
        <s v="ZHTV093301"/>
        <s v="35782"/>
        <s v="UHHZ073003"/>
        <s v="77163"/>
        <s v="77074"/>
        <s v="80690"/>
        <s v="81428"/>
        <s v="SMYU073011"/>
        <s v="75718"/>
        <s v="MXRD153006"/>
        <s v="171510"/>
        <s v="JLQN049119"/>
        <s v="CEKT139029"/>
        <s v="CEKT149052"/>
        <s v="020143"/>
        <s v="531201"/>
        <s v="500110"/>
        <s v="411104"/>
        <s v="411503"/>
        <s v="361811"/>
        <s v="190005"/>
        <s v="050220"/>
        <s v="M00264733"/>
        <s v="P1482"/>
        <s v="Q1482"/>
        <s v="M68479777"/>
        <s v="P824"/>
        <s v="Q824"/>
        <s v="P834"/>
        <s v="Q834"/>
        <s v="M670011525F"/>
        <s v="M670011524F"/>
        <s v="M670011312F"/>
        <s v="M670011518F"/>
        <s v="M67001883F"/>
        <s v="M670011512F"/>
        <s v="M670011527F"/>
        <s v="M67001378F"/>
        <s v="M67001695F"/>
        <s v="M67001707F"/>
        <s v="M67001728F"/>
        <s v="M670011199F"/>
        <s v="M670011300F"/>
        <s v="M670011529F"/>
        <s v="M670011509F"/>
        <s v="M670011520F"/>
        <s v="M670011522F"/>
        <s v="M00146130F"/>
        <s v="M00146142F"/>
        <s v="M00146162F"/>
        <s v="M00146246F"/>
        <s v="M00146254F"/>
        <s v="N32443653"/>
        <s v="N00129898"/>
        <s v="1362"/>
        <s v="P1362"/>
        <s v="M670011338F"/>
        <s v="M670011495"/>
        <s v="N324461074"/>
        <s v="N32446310"/>
        <s v="M00146199"/>
        <s v="M00146235"/>
        <s v="N60191160"/>
        <s v="M67004947"/>
        <s v="M670011387F"/>
        <s v="M670011505F"/>
        <s v="M670011203F"/>
        <s v="M670011506F"/>
        <s v="M670011519F"/>
        <s v="M670011533F"/>
        <s v="M670011507F"/>
        <s v="Q1534"/>
        <s v="P1534"/>
        <s v="M670011483"/>
        <s v="Q1394"/>
        <s v="P1394"/>
        <s v="AJJY183017"/>
        <s v="N68436447"/>
        <s v="N68436834"/>
        <s v="N476091900"/>
        <s v="N62863812"/>
        <s v="BIKF190001"/>
        <s v="BIKF190002"/>
        <s v="BIKF190003"/>
        <s v="N62995130"/>
        <s v="P200"/>
        <s v="Q200"/>
        <s v="P949"/>
        <s v="P950"/>
        <s v="Q949"/>
        <s v="Q950"/>
        <s v="M00243312"/>
        <s v="XDAT1026962"/>
        <s v="N476091903"/>
        <s v="14021"/>
        <s v="89906"/>
        <s v="N476091916"/>
        <s v="N47609810"/>
        <s v="M006811090"/>
        <s v="N002461024"/>
        <s v="M00681079"/>
        <s v="XDAT1051930"/>
        <s v="N62813216"/>
        <s v="P463"/>
        <s v="Q463"/>
        <s v="N62813033"/>
        <s v="N61755491"/>
        <s v="PAF180300"/>
        <s v="M00318877"/>
        <s v="AJJY073105P3"/>
        <s v="N60508288"/>
        <s v="N00206493"/>
        <s v="N00206475"/>
        <s v="89902"/>
        <s v="M67695009"/>
        <s v="93298"/>
        <s v="MAHG173002"/>
        <s v="MAHG173003"/>
        <s v="N83447222"/>
        <s v="N83447181"/>
        <s v="MAHG063004"/>
        <s v="280408"/>
        <s v="160174"/>
        <s v="290186"/>
        <s v="XDQU109057"/>
        <s v="ULYB169010"/>
        <s v="HAAW179035"/>
        <s v="PBXP929798"/>
        <s v="KJAQ119006"/>
        <s v="FXSB982839"/>
        <s v="80775"/>
        <s v="73391"/>
        <s v="KRSM1065068"/>
        <s v="310103"/>
        <s v="94612"/>
        <s v="94611"/>
        <s v="94610"/>
        <s v="94609"/>
        <s v="88844"/>
        <s v="75157"/>
        <s v="67402"/>
        <s v="91996"/>
        <s v="92518"/>
        <s v="89946"/>
        <s v="FTEV153008"/>
        <s v="NVZR153710"/>
        <s v="DESC19S4"/>
        <s v="FTFA163007"/>
        <s v="NKAK123007"/>
        <s v="93021"/>
        <s v="52203"/>
        <s v="86943"/>
        <s v="77303"/>
        <s v="XQPZ164001"/>
        <s v="DECS1913"/>
        <s v="CRWU173001"/>
        <s v="XHZG179037"/>
        <s v="FJXT133000"/>
        <s v="86204"/>
        <s v="91328"/>
        <s v="AGGN053009"/>
        <s v="89203"/>
        <s v="87744"/>
        <s v="88963"/>
        <s v="32100"/>
        <s v="88077"/>
        <s v="87637"/>
        <s v="88790"/>
        <s v="86409"/>
        <s v="ULDF123001"/>
        <s v="87933"/>
        <s v="82337"/>
        <s v="55199"/>
        <s v="61147"/>
        <s v="PQWY083008"/>
        <s v="77728"/>
        <s v="GJLK1053425"/>
        <s v="ASVF183100A"/>
        <s v="ASVF183100B"/>
        <s v="ASVF183100C"/>
        <s v="ASVF183100E"/>
        <s v="EEEI150006"/>
        <s v="EEEI180001"/>
        <s v="81236"/>
        <s v="86094"/>
        <s v="86991"/>
        <s v="72742"/>
        <s v="EU00183"/>
        <s v="87980"/>
        <s v="89215"/>
        <s v="87205"/>
        <s v="88724"/>
        <s v="QSEU083023"/>
        <s v="91397"/>
        <s v="XLWU203006"/>
        <s v="UHHZ163000"/>
        <s v="ZNRE204308"/>
        <s v="LXEZ184546"/>
        <s v="PAYZ16000B"/>
        <s v="KNMD189008"/>
        <s v="160024"/>
        <s v="160193"/>
        <s v="WEAS079054"/>
        <s v="470035"/>
        <s v="080220"/>
        <s v="465001"/>
        <s v="RKMF173010"/>
        <s v="94606"/>
        <s v="94607"/>
        <s v="94608"/>
        <s v="RKMF103011"/>
        <s v="FBNV163001"/>
        <s v="RKMF203007"/>
        <s v="81316"/>
        <s v="RKMF163007"/>
        <s v="FSPM173504"/>
        <s v="RKMF203001"/>
        <s v="89057"/>
        <s v="92594"/>
        <s v="86021"/>
        <s v="81165"/>
        <s v="KWRD143000"/>
        <s v="90912"/>
        <s v="ZHTV153201"/>
        <s v="86823"/>
        <s v="71725"/>
        <s v="69347"/>
        <s v="62856"/>
        <s v="VDYD101053"/>
        <s v="90202"/>
        <s v="CTGB989003"/>
        <s v="AJXF223744"/>
        <s v="SXHT203000"/>
        <s v="81802"/>
        <s v="AM00029"/>
        <s v="VKAG159026"/>
        <s v="330050"/>
        <s v="81429"/>
        <s v="390285"/>
        <s v="260274"/>
        <s v="260269"/>
        <s v="XHEA189054"/>
        <s v="270220"/>
        <s v="270203"/>
        <s v="270233"/>
        <s v="411508"/>
        <s v="411510"/>
        <s v="491201"/>
        <s v="210054"/>
        <s v="010908"/>
        <s v="011801"/>
        <s v="040037"/>
        <s v="MSET143006"/>
        <s v="QUUG064001"/>
        <s v="220304"/>
        <s v="180202"/>
        <s v="N62863605"/>
        <s v="M00264719"/>
        <s v="N610542101"/>
        <s v="M626131010U"/>
        <s v="M626132001"/>
        <s v="M67400901U"/>
        <s v="M00146249"/>
        <s v="P914U"/>
        <s v="Q914U"/>
        <s v="Q698"/>
        <s v="P698"/>
        <s v="N601911026"/>
        <s v="Q224"/>
        <s v="Q999"/>
        <s v="P224"/>
        <s v="P999"/>
        <s v="N62688404"/>
        <s v="94638"/>
        <s v="94639"/>
        <s v="P997"/>
        <s v="Q997"/>
        <s v="Q907"/>
        <s v="P907"/>
        <s v="M670011800A"/>
        <s v="M670011800"/>
        <s v="M670011801"/>
        <s v="P1395"/>
        <s v="Q1395"/>
        <s v="N69212169"/>
        <s v="M00146990"/>
        <s v="N32446381"/>
        <s v="N626881035"/>
        <s v="N626881035A"/>
        <s v="DESC2002"/>
        <s v="N62863811"/>
        <s v="N476091924"/>
        <s v="ACJP183018"/>
        <s v="N476091918"/>
        <s v="M006812000"/>
        <s v="N61065243"/>
        <s v="N360423271"/>
        <s v="M006811090A"/>
        <s v="M006811130"/>
        <s v="N476091919"/>
        <s v="N476091922"/>
        <s v="N476091904"/>
        <s v="N476091911"/>
        <s v="M67865280"/>
        <s v="N00245443"/>
        <s v="KNMD624007"/>
        <s v="N62813044"/>
        <s v="N628131006"/>
        <s v="N61159802"/>
        <s v="N41557296"/>
        <s v="N61159311"/>
        <s v="N61159803"/>
        <s v="N61159804"/>
        <s v="AJJY203001"/>
        <s v="N41557735"/>
        <s v="N41557735A"/>
        <s v="89839"/>
        <s v="Q246U"/>
        <s v="P945"/>
        <s v="Q945"/>
        <s v="N60508253"/>
        <s v="VLSB193001"/>
        <s v="RQLH059034"/>
        <s v="RQLH189009"/>
        <s v="N00213211"/>
        <s v="TUMR189003"/>
        <s v="TUMR189004"/>
        <s v="DDPM414396"/>
        <s v="DDPM414415"/>
        <s v="571863"/>
        <s v="TDKA169004"/>
        <s v="FJRP189050"/>
        <s v="FJRP199040"/>
        <s v="PBXP169102"/>
        <s v="QMSN199056"/>
        <s v="KJAQ159096"/>
        <s v="XGFG189001"/>
        <s v="KKGA169022"/>
        <s v="680"/>
        <s v="120330"/>
        <s v="MUHJ133000"/>
        <s v="MUHJ179000"/>
        <s v="60276"/>
        <s v="KRSM113031"/>
        <s v="74877"/>
        <s v="371402"/>
        <s v="310140"/>
        <s v="33584"/>
        <s v="87807"/>
        <s v="92422"/>
        <s v="76673"/>
        <s v="LRXQ159097"/>
        <s v="76897"/>
        <s v="XQPZ174006"/>
        <s v="TDKA143002"/>
        <s v="XGFG189004"/>
        <s v="GLEN203001"/>
        <s v="420502"/>
        <s v="80772"/>
        <s v="92232"/>
        <s v="35161"/>
        <s v="78804"/>
        <s v="DESC2104A"/>
        <s v="DESC2104B"/>
        <s v="689"/>
        <s v="LRCT210001"/>
        <s v="LRCT190001"/>
        <s v="LRCT190002"/>
        <s v="LRCT210002"/>
        <s v="88725"/>
        <s v="55516"/>
        <s v="88410"/>
        <s v="EVKP174535"/>
        <s v="AFSOC103010"/>
        <s v="550148"/>
        <s v="200129"/>
        <s v="420595"/>
        <s v="340132"/>
        <s v="481315"/>
        <s v="400602"/>
        <s v="440061"/>
        <s v="FMKM119035"/>
        <s v="90351"/>
        <s v="01DISA21"/>
        <s v="86022"/>
        <s v="MHMV053107"/>
        <s v="MHMV083126A"/>
        <s v="PSTE089064"/>
        <s v="UHHZ073005"/>
        <s v="87438"/>
        <s v="YTPM099001B"/>
        <s v="90896"/>
        <s v="AM00182"/>
        <s v="QJKL100004"/>
        <s v="81564"/>
        <s v="82197"/>
        <s v="88752"/>
        <s v="DESC20S1"/>
        <s v="230139"/>
        <s v="N32443256"/>
        <s v="N62863313"/>
        <s v="N62863620"/>
        <s v="N62863785"/>
        <s v="DPEZ029038"/>
        <s v="81352"/>
        <s v="78713"/>
        <s v="93209"/>
        <s v="470030"/>
        <s v="FMKM179063"/>
        <s v="92098"/>
        <s v="M626131005"/>
        <s v="M626131006"/>
        <s v="M626131701"/>
        <s v="M62613604"/>
        <s v="M67400213"/>
        <s v="M67400807"/>
        <s v="N61159312"/>
        <s v="M68479102"/>
        <s v="M68479811"/>
        <s v="N83447091"/>
        <s v="34490"/>
        <s v="N00213211A"/>
        <s v="N00246762"/>
        <s v="N476091901"/>
        <s v="N476091902"/>
        <s v="N476091907"/>
        <s v="N476091908"/>
        <s v="N476091914"/>
        <s v="N476091917"/>
        <s v="N476091920"/>
        <s v="N476091921"/>
        <s v="N60042117"/>
        <s v="N61066604"/>
        <s v="N62588312"/>
        <s v="N628632001"/>
        <s v="N63005955U"/>
        <s v="N63005964"/>
        <s v="N63005976"/>
        <s v="N66691144"/>
        <s v="N68469760"/>
        <s v="90570"/>
        <s v="91531"/>
        <s v="95677"/>
        <s v="95696"/>
      </sharedItems>
    </cacheField>
    <cacheField name="Sub-Project Number" numFmtId="49">
      <sharedItems count="75">
        <s v=""/>
        <s v="58395-04"/>
        <s v="58395-01"/>
        <s v="58395-03"/>
        <s v="58395-02"/>
        <s v="58395-05"/>
        <s v="78211"/>
        <s v="65731-01"/>
        <s v="67180-01"/>
        <s v="72481-02"/>
        <s v="72481-06"/>
        <s v="72481-01"/>
        <s v="72481-03"/>
        <s v="72481-05"/>
        <s v="76007-01"/>
        <s v="76007-02"/>
        <s v="76007-06"/>
        <s v="76007-07"/>
        <s v="76007-05"/>
        <s v="76007-13"/>
        <s v="76007-10"/>
        <s v="76007-03"/>
        <s v="76007-04"/>
        <s v="76007-08"/>
        <s v="81412"/>
        <s v="76007-09"/>
        <s v="76007-15"/>
        <s v="91301"/>
        <s v="76558-01"/>
        <s v="2"/>
        <s v="72661"/>
        <s v="72661-01"/>
        <s v="72662-02"/>
        <s v="646"/>
        <s v="72481-04"/>
        <s v="N68436990C"/>
        <s v="43"/>
        <s v="71101-01"/>
        <s v="78210-01"/>
        <s v="76007-14"/>
        <s v="80306-01"/>
        <s v="8"/>
        <s v="9"/>
        <s v="45"/>
        <s v="7"/>
        <s v="720"/>
        <s v="246"/>
        <s v="N61151190A"/>
        <s v="N62688610A"/>
        <s v="27"/>
        <s v="58857"/>
        <s v="76593"/>
        <s v="76595"/>
        <s v="78210-02"/>
        <s v="70354-02"/>
        <s v="89"/>
        <s v="51"/>
        <s v="70354-01"/>
        <s v="91327"/>
        <s v="91380"/>
        <s v="N68469275A"/>
        <s v="N47608975A"/>
        <s v="N32443614A"/>
        <s v="N00128714A"/>
        <s v="M67865198A"/>
        <s v="80412-01"/>
        <s v="1"/>
        <s v="77168"/>
        <s v="94335"/>
        <s v="86877"/>
        <s v="81420"/>
        <s v="85667"/>
        <s v="80412-02"/>
        <s v="96217"/>
        <s v="77000-01"/>
      </sharedItems>
    </cacheField>
    <cacheField name="Contract Solicitation Date" numFmtId="168">
      <sharedItems containsDate="1" containsMixedTypes="1" minDate="2007-06-30T00:00:00" maxDate="2021-11-13T00:00:00"/>
    </cacheField>
    <cacheField name="Contract Award Date" numFmtId="168">
      <sharedItems containsDate="1" containsMixedTypes="1" minDate="2007-09-29T00:00:00" maxDate="2021-12-22T00:00:00"/>
    </cacheField>
    <cacheField name="Prime Contract Recipient Name" numFmtId="49">
      <sharedItems/>
    </cacheField>
    <cacheField name="Contract Office Code" numFmtId="0">
      <sharedItems/>
    </cacheField>
    <cacheField name="Prime Contract Number " numFmtId="49">
      <sharedItems/>
    </cacheField>
    <cacheField name="Contract Number (Clean)" numFmtId="0">
      <sharedItems containsBlank="1" containsMixedTypes="1" containsNumber="1" containsInteger="1" minValue="785" maxValue="42190131" count="1023">
        <s v="W912DR07C0070"/>
        <s v="W912DR08C0016"/>
        <s v="W912DR08C0038"/>
        <s v="W912DR08C0053"/>
        <s v="W912GB06C0038"/>
        <s v="W912GB07C0007NA"/>
        <s v="W912HN07D0042"/>
        <s v="W912HN07D0054"/>
        <s v="W912QR08C0009"/>
        <s v="W912QR08C0012"/>
        <s v="W9127809C0003"/>
        <s v="W9127809C0010"/>
        <s v="W9127809C0017"/>
        <s v="W912DR08C0078"/>
        <s v="W912DR09C0026"/>
        <s v="W912DR09C0030"/>
        <s v="W912DR09C0052"/>
        <s v="W912ER09C0035"/>
        <s v="W912ER09C0051"/>
        <s v="W912ER09C0055"/>
        <s v="W912HN09C0022"/>
        <s v="W912HN09C0046"/>
        <s v="W912HN09C0050"/>
        <s v="W912HN09C0054"/>
        <s v="W912PP09C0006"/>
        <s v="W912PP09C0034"/>
        <s v="W912QR09C0023"/>
        <s v="W9127810C0041"/>
        <s v="W9128F10C0061"/>
        <s v="W912DR10C0033"/>
        <s v="W912DR10C0035"/>
        <s v="W912DR10C0079"/>
        <s v="W912DR10F0217"/>
        <s v="W912DR13C0038"/>
        <s v="W912HN07D0024"/>
        <s v="W912HN07D0056"/>
        <s v="W912HN10C0024"/>
        <s v="W912HN10C0028"/>
        <s v="W912HN10C0054"/>
        <s v="W912HN10C0063"/>
        <s v="W912HN10D0033"/>
        <s v="W912HN10D0059"/>
        <s v="W912PP10C0015"/>
        <s v="W912QR10C0048"/>
        <s v="MWHL103001"/>
        <s v="W9126G09D00960002"/>
        <s v="W9126G11P0208"/>
        <s v="W9127807D0026"/>
        <s v="W9127807D0036"/>
        <s v="W9127810D0072"/>
        <s v="W9128F12C0011"/>
        <s v="W912DR11C0034"/>
        <s v="W912DR11C0036"/>
        <s v="W912DS11C0023"/>
        <s v="W912G09D00040008"/>
        <s v="W912HN10D0057"/>
        <s v="W912HN10D0058"/>
        <s v="W912HN11C0009"/>
        <s v="W912HN11C0010"/>
        <s v="W912HN11C0011"/>
        <s v="W912HN11C0014"/>
        <s v="W912HN11C0016"/>
        <s v="W912HN11D0003"/>
        <s v="W912PP11C0002"/>
        <s v="W912PP11C0016"/>
        <s v="W912PP11C0029"/>
        <s v="W912PP12C0002"/>
        <s v="W9126G12C0038"/>
        <s v="W9126G12C0051"/>
        <s v="W9126G12P0014"/>
        <s v="W9127811D0028"/>
        <s v="W9127811D0068"/>
        <s v="W912DR12C0019"/>
        <s v="W912ER12C0011"/>
        <s v="W912GB10C0031,"/>
        <s v="W912GB11C0013"/>
        <s v="W912GB16C0038"/>
        <s v="W912HN10D0049"/>
        <s v="W912HN10D0055"/>
        <s v="W912HN10D0060"/>
        <s v="W912HN10D0063"/>
        <s v="W912HN11D0002"/>
        <s v="W912HN12C0009"/>
        <s v="W912HP11D0016"/>
        <s v="W912PL12C0005"/>
        <s v="W912PP12C0003"/>
        <s v="W912PP12C0023"/>
        <s v="W912PP12C0025"/>
        <s v="W912PP12C0027"/>
        <s v="W912PP12C0033"/>
        <s v="HQ003413C0133"/>
        <s v="HQ003413F0027"/>
        <s v="N4008010D0498"/>
        <s v="N4008013C0151"/>
        <s v="N4008510D0261"/>
        <s v="N6945013C1756"/>
        <s v="W9126G08D0056CV01"/>
        <s v="W9126G13C0004"/>
        <s v="W9126G13C0046"/>
        <s v="W9127811D0066"/>
        <s v="W9127811D0073"/>
        <s v="W9127812D0037"/>
        <s v="W9127812D0040"/>
        <s v="W9128F13C0006"/>
        <s v="W912DR12F0081"/>
        <s v="W912DR13C0005"/>
        <s v="W912DR13C0021"/>
        <s v="W912GB09C0038"/>
        <s v="W912GB13R0003"/>
        <s v="W912QR130032"/>
        <s v="W912UM13C0025"/>
        <s v="N4008510D5331"/>
        <s v="N4008510D5333"/>
        <s v="N62473"/>
        <s v="N6247309D1655"/>
        <s v="N6274214C1300"/>
        <s v="N6274214C1304"/>
        <s v="N6274214MP00028"/>
        <s v="N6945013D1762"/>
        <s v="N6945014C1756"/>
        <s v="W911KB14C0011"/>
        <s v="W9126G14P0150"/>
        <s v="W9127811D0029"/>
        <s v="W9127811D0062"/>
        <s v="W9127811D0067"/>
        <s v="W9128F14C0024"/>
        <s v="W9128F14C0030"/>
        <s v="W912DS14C0030"/>
        <s v="W912HN10D0056"/>
        <s v="W912HN10D0061"/>
        <s v="W912HN12D0030"/>
        <s v="W912HV14C0007"/>
        <s v="W912PL14C0020"/>
        <s v="W912PP14C0014"/>
        <s v="W912QR14C0016"/>
        <s v="W912QR14C0019"/>
        <s v="W912SV13R0001"/>
        <s v="230113D"/>
        <s v="N4008015C0167"/>
        <s v="N4008510D5330"/>
        <s v="N4008515C8739"/>
        <s v="N4008515C9610"/>
        <s v="N4425512C3008"/>
        <s v="N6247310D5406"/>
        <s v="N6247315C1604"/>
        <s v="N6247315C1609"/>
        <s v="N6247315D2405"/>
        <s v="N6247315D2426"/>
        <s v="N6247315D2427"/>
        <s v="N6247813D4007"/>
        <s v="N6274210D13070002"/>
        <s v="N6274210D1307JQ01"/>
        <s v="N6274215C1301"/>
        <s v="N6274215C1305"/>
        <s v="N6274215C1308"/>
        <s v="N6945014D1271"/>
        <s v="W9126G14D0050"/>
        <s v="W9126G14D00500002"/>
        <s v="W9127810D0058"/>
        <s v="W9127812D0039"/>
        <s v="W9128F15C0032"/>
        <s v="W912BV15C0001"/>
        <s v="W912BV15C0017"/>
        <s v="W912DR15C0015"/>
        <s v="W912DR15C0025"/>
        <s v="W912DR15C0026"/>
        <s v="W912DW15C0003"/>
        <s v="W912DW15C0006"/>
        <s v="W912GB10C0031"/>
        <s v="W912GB15C011"/>
        <s v="W912HN12C0016"/>
        <s v="W912HN13D0002"/>
        <s v="W912HV15C0004"/>
        <s v="W912HV15C0005"/>
        <s v="W912HV15C005"/>
        <s v="W912PM16F0007"/>
        <s v="W912PP15C003"/>
        <s v="W912QR15C0021"/>
        <s v="W912QR15C0026"/>
        <n v="1234"/>
        <s v="N3943015D1634"/>
        <s v="N4008016C0172"/>
        <s v="N4008016C0151"/>
        <s v="N4008016C0156"/>
        <s v="N4008016C0161"/>
        <s v="N4008516C3013"/>
        <s v="N4008516C3037"/>
        <s v="N4008516C5505"/>
        <s v="N4008516C5506"/>
        <s v="N4008516D6300"/>
        <s v="N4425516C7002"/>
        <s v="N4425516C7004"/>
        <s v="N4425516C7005"/>
        <s v="N6247011D1010"/>
        <s v="N6247016C6001"/>
        <s v="N6247016C6003"/>
        <s v="N6247310D5411"/>
        <s v="N6247314D0039"/>
        <s v="N6247314D0068"/>
        <s v="N6247315D2403"/>
        <s v="N6247315D2428"/>
        <s v="N6247316C0601"/>
        <s v="N6247814D4001"/>
        <s v="N6274216C1312"/>
        <s v="N6274216C1309"/>
        <s v="N6274216C1317"/>
        <s v="N6274216C1325"/>
        <s v="N6945012C0754"/>
        <s v="N6945014D0757"/>
        <s v="N6945016C1604"/>
        <s v="N6945016C1612"/>
        <s v="N6945016D1110"/>
        <s v="W9123616C0025"/>
        <s v="W9123616R00080005"/>
        <s v="W9127812D0038"/>
        <s v="W9127816C0021"/>
        <s v="W9128A16C0004"/>
        <s v="W9128A16C0006"/>
        <s v="W9128F16C0033"/>
        <s v="W912DR15D0032"/>
        <s v="W912DR16C0013"/>
        <s v="W912DR16C0049"/>
        <s v="W912DY12D0053"/>
        <s v="W912ER11D00090012"/>
        <s v="W912GB12C0006"/>
        <s v="W912GB12C0022"/>
        <s v="W912GB12C0041"/>
        <s v="W912GB16C0005"/>
        <s v="W912HN16C0017"/>
        <s v="W912QR16C0002"/>
        <s v="W912WJ17C0004"/>
        <s v="WH12DR14D0019"/>
        <s v="140033D002"/>
        <n v="1875077"/>
        <n v="3534532"/>
        <s v="N3319116D1010"/>
        <s v="N4008017C0014"/>
        <s v="N4008017C0024"/>
        <s v="N4008017C0030"/>
        <s v="N4008017C0039"/>
        <s v="N4008017D0012"/>
        <s v="N4008517C0307"/>
        <s v="N4008517C5056"/>
        <s v="N4008517C8315"/>
        <s v="N4008517C8325"/>
        <s v="N4008517C8327"/>
        <s v="N4019217C1305"/>
        <s v="N4425517C8002"/>
        <s v="N4425517D4032"/>
        <s v="N6247017C5002"/>
        <s v="N6247017C5003"/>
        <s v="N6247017C5005"/>
        <s v="N6247017C5006"/>
        <s v="N6247314D0061"/>
        <s v="N6247315D2404"/>
        <s v="N6247315R00010008"/>
        <s v="N6247316D1861"/>
        <s v="N6247316D1862"/>
        <s v="N6247316D1887"/>
        <s v="N6247317C0808"/>
        <s v="N6247317C0815"/>
        <s v="N6247317C0830"/>
        <s v="N6247317C3403"/>
        <s v="N6247317D0819"/>
        <s v="N6247317D0821"/>
        <s v="N6274217C1307"/>
        <s v="N6274217C1313"/>
        <s v="N6274217C1319"/>
        <s v="N6274217C1320"/>
        <s v="N6274217C1325"/>
        <s v="N6274217F0307"/>
        <s v="N6345017C1305"/>
        <s v="N6945014D1269"/>
        <s v="N6945016D1112"/>
        <s v="N6945017C1613"/>
        <s v="N6945017D0507"/>
        <s v="w"/>
        <s v="W911KB17C0002"/>
        <s v="W911KB17C0021"/>
        <s v="W911KB17C0029"/>
        <s v="W911KB17C0030"/>
        <s v="W9124217C0005"/>
        <s v="W9127816D0016"/>
        <s v="W9127816D0033"/>
        <s v="W9128A12D0012"/>
        <s v="W9128A17C0005"/>
        <s v="W9128F16D00550001"/>
        <s v="W9128F17C0032"/>
        <s v="W9129917C0011"/>
        <s v="W912BU16R00370006"/>
        <s v="W912BV17C0004"/>
        <s v="W912BV17C0005"/>
        <s v="W912BV17C0010"/>
        <s v="W912BV17C0014"/>
        <s v="W912DR17C0022"/>
        <s v="W912DR17D0012"/>
        <s v="W912DS17C0005"/>
        <s v="W912DY11D0002"/>
        <s v="W912DY15D0081"/>
        <s v="W912GB11C0029"/>
        <s v="W912GB12C0012"/>
        <s v="W912GB12C0025"/>
        <s v="W912GB12C0030"/>
        <s v="W912GB13C0005"/>
        <s v="W912GB15D00500002"/>
        <s v="W912GB15D00560002"/>
        <s v="W912GB15D0060"/>
        <s v="W912GB17C0018"/>
        <s v="W912GB17C0019"/>
        <s v="W912GB17D0015"/>
        <s v="W912HN17C0005"/>
        <s v="W912HN17C0006"/>
        <s v="W912HN17C0008"/>
        <s v="W912HV17C0002"/>
        <s v="W912HV17C0004"/>
        <s v="W912HV17C0007"/>
        <s v="W912HV17C0008"/>
        <s v="W912HV17D0013"/>
        <s v="W912HV17D0014"/>
        <s v="W912J617C0001"/>
        <s v="W912LD1522001"/>
        <s v="W912PL17C0042"/>
        <s v="W912PM17C0001"/>
        <s v="W912PM17C0004"/>
        <s v="W912PP14D0025"/>
        <s v="W912QR17C0002"/>
        <s v="W912QR17C0009"/>
        <s v="W912QR17C0012"/>
        <s v="W912QR17C0021"/>
        <s v="W912QR17C0031"/>
        <s v="W912QR17C0038"/>
        <s v="W912QR17C0043"/>
        <s v="W912UM17C0044"/>
        <n v="92016"/>
        <n v="20160008"/>
        <s v="230135D"/>
        <s v="C85148014"/>
        <s v="FA282318F4602"/>
        <s v="FA282318F4654"/>
        <s v="FA571018P0325"/>
        <s v="HQ003417D0006"/>
        <s v="HQ003418C0042"/>
        <s v="M9001600004"/>
        <s v="N3319116D1035"/>
        <s v="N4008017D0009"/>
        <s v="N4008018C0005"/>
        <s v="N4008018C0006"/>
        <s v="N4008018C0008"/>
        <s v="N4008018C0034"/>
        <s v="N4008018C0311"/>
        <s v="N4008018C2018"/>
        <s v="N4008516D5524"/>
        <s v="N4008516D6303"/>
        <s v="N4008517D0358"/>
        <s v="N4008517D0362"/>
        <s v="N4008517D5048"/>
        <s v="N4008518C0610"/>
        <s v="N4008518C0614"/>
        <s v="N4008518C0637"/>
        <s v="N4008518C0640"/>
        <s v="N4008518C1103"/>
        <s v="N4008518C1107"/>
        <s v="N4008518C1116"/>
        <s v="N4008518C1134"/>
        <s v="N4008518C1137"/>
        <s v="N4008518C1148"/>
        <s v="N4008518C6101"/>
        <s v="N4008518C6118"/>
        <s v="N4008518C8707"/>
        <s v="N4008518C8719"/>
        <s v="N4008518R1123"/>
        <s v="N4019216D2704"/>
        <s v="N4019218C1300"/>
        <s v="N4425517D4007"/>
        <s v="N4425517D4034"/>
        <s v="N6247013D6022"/>
        <s v="N6247018C4004"/>
        <s v="N6247018C4015"/>
        <s v="N6247316D1884"/>
        <s v="N6247317D0817"/>
        <s v="N6247317D0820"/>
        <s v="N6247317D0822"/>
        <s v="N6247318C1017"/>
        <s v="N6247318C2201"/>
        <s v="N6247318C2202"/>
        <s v="N6247318C2205"/>
        <s v="N6247318C4602"/>
        <s v="N6247318C4605"/>
        <s v="N6247318D0820"/>
        <s v="N6247318D5850"/>
        <s v="N6247318D5853"/>
        <s v="N6247818C1516"/>
        <s v="N6274218C1300"/>
        <s v="N6274218C1306"/>
        <s v="N6274218C1314"/>
        <s v="N6274218C1316"/>
        <s v="N6274218C1318"/>
        <s v="N6945016D0615"/>
        <s v="N6945016D1111"/>
        <s v="N6945016D1113"/>
        <s v="N6945018C2105"/>
        <s v="N6945018D1318"/>
        <s v="N9127816C0035"/>
        <s v="PC12318312000"/>
        <s v="Swift"/>
        <s v="T181801"/>
        <s v="W4126C18C0049"/>
        <s v="W911KB18C0006"/>
        <s v="W911KB18C0015"/>
        <s v="W911KB18C0018"/>
        <s v="W911KB18C0023"/>
        <s v="W911KB18C0026"/>
        <s v="W911KB18C0028"/>
        <s v="W911KB18C0030"/>
        <s v="W911KB18R0006"/>
        <s v="W9123618C0008"/>
        <s v="W9123618C0025"/>
        <s v="W9123818C0015"/>
        <s v="W9123818C0020"/>
        <s v="W9126G17C0046"/>
        <s v="W9126G18C0018"/>
        <s v="W9126G18C0066"/>
        <s v="W9126G18C0077"/>
        <s v="W9127816D0015"/>
        <s v="W9127818C0026"/>
        <s v="W9127S13D6001"/>
        <s v="W9128A18C0001"/>
        <s v="W9128A18C0009"/>
        <s v="W9128A18C0016"/>
        <s v="W9128F180281"/>
        <s v="W9128F18C0037"/>
        <s v="W912DS18C0027"/>
        <s v="W912DW18C0015"/>
        <s v="W912DY14D0042"/>
        <s v="W912EP16D0008"/>
        <s v="W912ER18C0029"/>
        <s v="W912GB12C0024"/>
        <s v="W912GB12C0036"/>
        <s v="W912GB14C0005"/>
        <s v="W912GB15D0084"/>
        <s v="W912GB16C0007"/>
        <s v="W912GB17F0444"/>
        <s v="W912GB17F0461"/>
        <s v="W912GB18C0013"/>
        <s v="W912GB18F0020"/>
        <s v="W912GB18F0021"/>
        <s v="W912HN18C3002"/>
        <s v="W912HN18C3003"/>
        <s v="W912HV15D0032"/>
        <s v="W912HV16D0008"/>
        <s v="W912HV16D0009"/>
        <s v="W912HV18C0002"/>
        <s v="W912J31622001"/>
        <s v="W912JC18220001"/>
        <s v="W912PL18C0013"/>
        <s v="W912PL18C0036"/>
        <s v="W912PL8C0024"/>
        <s v="W912PM18C0011"/>
        <s v="W912PM18C0013"/>
        <s v="W912PM18C0014"/>
        <s v="W912PM18C0015"/>
        <s v="W912PM18C0016"/>
        <s v="W912PM18C0019"/>
        <s v="W912PP18C0022"/>
        <s v="W912QR18C0003"/>
        <s v="W912QR18C0005"/>
        <s v="W912QR18C0015"/>
        <s v="W912QR18C0018"/>
        <s v="W912QR18C0026"/>
        <s v="W912QR18C0031"/>
        <s v="W912QR18C0037"/>
        <s v="W912QR18C0048"/>
        <s v="Y18228"/>
        <n v="151541"/>
        <s v="179997D002"/>
        <s v="410818D002"/>
        <n v="413180"/>
        <n v="42190131"/>
        <s v="A013650"/>
        <s v="AGND"/>
        <s v="DACA8701D0014"/>
        <s v="DIOCB2076"/>
        <s v="HQ003419C0043"/>
        <s v="N3319119C0805"/>
        <s v="N4008019C0008"/>
        <s v="N4008019C0023"/>
        <s v="N4008019C2015"/>
        <s v="N4008019D0015"/>
        <s v="N40084USACE01"/>
        <s v="N40084USACE02"/>
        <s v="N4008514D1322"/>
        <s v="N4008514D7742"/>
        <s v="N4008517D5038"/>
        <s v="N4008517D5049"/>
        <s v="N4008518D1143"/>
        <s v="N4008519C9017"/>
        <s v="N4008519C9021"/>
        <s v="N4008519C9053"/>
        <s v="N4008519C9057"/>
        <s v="N4008519C9061"/>
        <s v="N4008519C9070"/>
        <s v="N4008519C9124"/>
        <s v="N4008519C9126"/>
        <s v="N4008519C9261"/>
        <s v="N4008519C9266"/>
        <s v="N4008519D9066"/>
        <s v="N4425517D4014"/>
        <s v="N4425519C0003"/>
        <s v="N6247016D6006"/>
        <s v="N6247018R4005"/>
        <s v="N6247019C5006"/>
        <s v="N6247019C5007"/>
        <s v="N6247019C5009"/>
        <s v="N6247019D5002"/>
        <s v="N6247019D8025"/>
        <s v="N6247316D1881"/>
        <s v="N6247316D3201"/>
        <s v="N6247317D0818"/>
        <s v="N6247317D4628"/>
        <s v="N6247317D4635"/>
        <s v="N6247318D5817"/>
        <s v="N6247318D5855"/>
        <s v="N6247318D5860"/>
        <s v="N6247318D5862"/>
        <s v="N6247319C1208"/>
        <s v="N6247319C1211"/>
        <s v="N6247319C1238"/>
        <s v="N6247319C2425"/>
        <s v="N6247319C2450"/>
        <s v="N6247319C2455"/>
        <s v="N6247319C5826"/>
        <s v="N6247319D2428"/>
        <s v="N6247319D2430"/>
        <s v="N6247319F5135"/>
        <s v="N6247819C1515"/>
        <s v="N6274219C1301"/>
        <s v="N6274219C1303"/>
        <s v="N6274219C1309"/>
        <s v="N6274219C1310"/>
        <s v="N6274219C1316"/>
        <s v="N6274219C1317"/>
        <s v="N6274219C1319"/>
        <s v="N6274219C1320"/>
        <s v="N6274219C1321"/>
        <s v="N6274219D1331"/>
        <s v="N6945013D1771"/>
        <s v="N6945014D1267"/>
        <s v="N6945015D1618"/>
        <s v="N6945016D0100"/>
        <s v="N6945018D1313"/>
        <s v="N6945019C0501"/>
        <s v="N6945019C0903"/>
        <s v="N6945019c1304"/>
        <s v="N6945019C2105"/>
        <s v="N6945019C5214"/>
        <s v="N6945019C5648"/>
        <s v="N6945019D0909"/>
        <s v="N6945019D0922"/>
        <s v="N6945019F0855"/>
        <s v="N6945019F1275"/>
        <s v="PLACE"/>
        <s v="USACE"/>
        <s v="W911KB17D0010"/>
        <s v="W911KB17D0012"/>
        <s v="W911KB19C0001"/>
        <s v="W911KB19C0006"/>
        <s v="W911KB19C0013"/>
        <s v="W911KB19C0030"/>
        <s v="W911KB19R0008"/>
        <s v="W911YN19C0001"/>
        <s v="W9123619C0014"/>
        <s v="W9123619C0043"/>
        <s v="W9123619C0044"/>
        <s v="W9123819C0010"/>
        <s v="W9123819C0015"/>
        <s v="W9124219C5001"/>
        <s v="W9124219C5004"/>
        <s v="W9124219C5007"/>
        <s v="W9124V1622001"/>
        <s v="W9126G19C0001"/>
        <s v="W9126G19C0019"/>
        <s v="W9126G19C0020"/>
        <s v="W9126G19C0023"/>
        <s v="W9126G19C0026"/>
        <s v="W9126G19C0035"/>
        <s v="W9126G19C0119"/>
        <s v="W9126G19C0124"/>
        <s v="W9127810518"/>
        <s v="W9127816D0031"/>
        <s v="W9127819C00006"/>
        <s v="W9127819C0012"/>
        <s v="W9127819C0013"/>
        <s v="W9127819C0017"/>
        <s v="W9127819C0019"/>
        <s v="W9127819C0024"/>
        <s v="W9127819C0034"/>
        <s v="W9127819C0037"/>
        <s v="W9127819F0486"/>
        <s v="W9128A19C0006"/>
        <s v="W9128F18C0026"/>
        <s v="W9128F18R00040030"/>
        <s v="W9128F19C0005"/>
        <s v="W9128F19C0016"/>
        <s v="W9128F19C0018"/>
        <s v="W9128F19C0022"/>
        <s v="W9128F19C0023"/>
        <s v="W9128F19C0029"/>
        <s v="W9128F19C0032"/>
        <s v="W912BU19C0017"/>
        <s v="W912BV19C0002"/>
        <s v="W912BV19C0003"/>
        <s v="W912BV19C0011"/>
        <s v="W912BV19C0015"/>
        <s v="W912BV19C0017"/>
        <s v="W912BV19C0022"/>
        <s v="W912BV19C0024"/>
        <s v="W912DQ17C7002"/>
        <s v="W912DQ17D4016"/>
        <s v="W912DQ17R7000"/>
        <s v="W912DQ18C4051"/>
        <s v="W912DQ19C4000"/>
        <s v="W912DQ19C4001"/>
        <s v="W912DQ19C4011"/>
        <s v="W912DQ19D4001"/>
        <s v="W912DQ19F4003"/>
        <s v="W912DR17D0002"/>
        <s v="W912DR19C0013"/>
        <s v="W912DR19C0057"/>
        <s v="W912DS18B00210013"/>
        <s v="W912DS19B007"/>
        <s v="W912DS19C0008"/>
        <s v="W912DS19C0011"/>
        <s v="W912DS19C0018"/>
        <s v="W912DS19C0033"/>
        <s v="W912DW19C0002"/>
        <s v="W912DW19C0008"/>
        <s v="W912DW19C0012"/>
        <s v="W912DW19C0015"/>
        <s v="W912DW19C0017"/>
        <s v="W912DW19C008"/>
        <s v="W912ER18D0005"/>
        <s v="W912ER19C0008"/>
        <s v="W912ER19C0015"/>
        <s v="W912ER19C0016"/>
        <s v="W912ER19C0018"/>
        <s v="W912GB15C0007"/>
        <s v="W912GB15C0013"/>
        <s v="W912GB19D0039"/>
        <s v="W912GB19F0076"/>
        <s v="W912HN19C3000"/>
        <s v="W912HN19C3001"/>
        <s v="W912HN19C3002"/>
        <s v="W912HN19C3003"/>
        <s v="W912HN19C3004"/>
        <s v="W912HN19C3006"/>
        <s v="W912HN19C3008"/>
        <s v="W912HN19C3010"/>
        <s v="W912HV17D0015"/>
        <s v="W912HV19C0003"/>
        <s v="W912HV19C0004"/>
        <s v="W912HV19C0005"/>
        <s v="W912HV19C0007"/>
        <s v="W912J61822021"/>
        <s v="W912JM19C0012"/>
        <s v="W912L719C7001"/>
        <s v="W912MM1722001"/>
        <s v="W912NS19C6003"/>
        <s v="W912PL19C0007"/>
        <s v="W912PL19C0017"/>
        <s v="W912PL19C0023"/>
        <s v="W912PL19C0024"/>
        <s v="W912PL19C0028"/>
        <s v="W912PL19C0035"/>
        <s v="W912PM19C0007"/>
        <s v="W912PM19C0008"/>
        <s v="W912PM19C0011"/>
        <s v="W912PM19C0016"/>
        <s v="W912PM19C0020"/>
        <s v="W912PM19C0027"/>
        <s v="W912PM19C0042"/>
        <s v="W912PM19C0043"/>
        <s v="W912PP19C0001"/>
        <s v="W912QG19C0006"/>
        <s v="W912QR15D0001"/>
        <s v="W912QR17C0049"/>
        <s v="W912QR19C0009"/>
        <s v="W912QR19C0012"/>
        <s v="W912QR19C0017"/>
        <s v="W912QR19C0018"/>
        <s v="W912QR19C0020"/>
        <s v="W912QR19C0021"/>
        <s v="W912QR19C0026"/>
        <s v="W912QR19C0027"/>
        <s v="W912QR19C0039"/>
        <s v="W912QR19C0042"/>
        <s v="W912QR19C0045"/>
        <s v="W912QR19C0046"/>
        <s v="W912QR19C0051"/>
        <s v="W912UM19C0007"/>
        <s v="W912UM19C0015"/>
        <s v="W912UM19C0017"/>
        <s v="W912WJ19C0011"/>
        <s v="W912WJ19C0014"/>
        <s v="W91SMC1922001"/>
        <s v="W91SMC19C6001"/>
        <s v="W91ZRS18R00020002"/>
        <s v="W91ZRS18R50010002"/>
        <s v="W91ZRU1622001"/>
        <n v="2018586"/>
        <n v="40766"/>
        <s v="411104A0001"/>
        <s v="411305C001"/>
        <s v="46086C"/>
        <s v="8425A033"/>
        <n v="9752002"/>
        <s v="N4008019D0018"/>
        <s v="N4008020C0001"/>
        <s v="N4008515D0851"/>
        <s v="N4008518D1124"/>
        <s v="N4008518D1125"/>
        <s v="N4008520C0044"/>
        <s v="N4008520C0055"/>
        <s v="N4008520C0063"/>
        <s v="N4008520C0074"/>
        <s v="N4008520C0142"/>
        <s v="N4008520C0145"/>
        <s v="N4008520C8500"/>
        <s v="N4008520C8501"/>
        <s v="N4008520C8503"/>
        <s v="N4008520C8504"/>
        <s v="N4008520C8505"/>
        <s v="N4008520D0034"/>
        <s v="N4008520D0035"/>
        <s v="N4008520D0036"/>
        <s v="N4019218D2804"/>
        <s v="N4425520C1002"/>
        <s v="N4425520C2002"/>
        <s v="N6247020C0009"/>
        <s v="N6247020C0010"/>
        <s v="N6247020C0013"/>
        <s v="N6247317D4627"/>
        <s v="N6247319D2438"/>
        <s v="N6247320C0055"/>
        <s v="N6247320C0553"/>
        <s v="N6247320C0612"/>
        <s v="N6247320C0613"/>
        <s v="N6247818D4024"/>
        <s v="N6247819D5029"/>
        <s v="N6247820C4016"/>
        <s v="N6274219D1328"/>
        <s v="N6274220C1303"/>
        <s v="N6274220C1304"/>
        <s v="N6274220C1324"/>
        <s v="N6945018D1320"/>
        <s v="N6945019D0908"/>
        <s v="N6945019D0910"/>
        <s v="N6945019D0918"/>
        <s v="N6945019D0920"/>
        <s v="N6945019D0921"/>
        <s v="N6945020C2575"/>
        <s v="N6945020D0036"/>
        <s v="N6945020F0870"/>
        <s v="NGB2220C0002"/>
        <s v="NGBID20B0009"/>
        <s v="T180901"/>
        <s v="W50S7020C0002"/>
        <s v="W50S7G20C0001"/>
        <s v="W50S8N20C0001"/>
        <s v="W50S8R20C0003"/>
        <s v="W50S8Z20C0001"/>
        <s v="W911KB17F0055"/>
        <s v="W911KB19F0159"/>
        <s v="W911KB20C0002"/>
        <s v="W911KB20C008"/>
        <s v="W9123620C2025"/>
        <s v="W9123620C2027"/>
        <s v="W9123820C0012"/>
        <s v="W912431922001"/>
        <s v="W9126G19D0021"/>
        <s v="W9126G19D0024"/>
        <s v="W9126G20C0004"/>
        <s v="W9126G20C0005"/>
        <s v="W9126G20C0009"/>
        <s v="W9126G20C0038"/>
        <s v="W9127816D0018"/>
        <s v="W9127820C0008"/>
        <s v="W9127820C0009"/>
        <s v="W9127820C0010"/>
        <s v="W9127820C0027"/>
        <s v="W9127820C0033"/>
        <s v="W9127S20C6006"/>
        <s v="W9128A16D0005"/>
        <s v="W9128A16D0011"/>
        <s v="W9128A20C0006"/>
        <s v="W9128F20C0006"/>
        <s v="W9128F20C0029"/>
        <s v="W9128F20C0038"/>
        <s v="W9128F20C0039"/>
        <s v="W9128F20C0048"/>
        <s v="W9128F21C0040"/>
        <s v="W912BU20C0015"/>
        <s v="W912BU20C0033"/>
        <s v="W912BV17D0017"/>
        <s v="W912BV20C0005"/>
        <s v="W912DQ20C4000"/>
        <s v="W912DR16D0017"/>
        <s v="W912DR17D0015"/>
        <s v="W912DR20C0004"/>
        <s v="W912DR20C0007"/>
        <s v="W912DR20C0014"/>
        <s v="W912DR20C0015"/>
        <s v="W912DR20C0042"/>
        <s v="W912DS20C0005"/>
        <s v="W912DS20C0025"/>
        <s v="W912DW19C0016"/>
        <s v="W912DW20C0001"/>
        <s v="W912DW20C0002"/>
        <s v="W912DW20C0005"/>
        <s v="W912DW20C0007"/>
        <s v="W912DW20C0015"/>
        <s v="W912ER20C0002"/>
        <s v="W912ER20C0009"/>
        <s v="W912GB15D0029"/>
        <s v="W912GB16C0003"/>
        <s v="W912GB16C0006"/>
        <s v="W912GB17C0002"/>
        <s v="W912GB17C0005"/>
        <s v="W912GB17C0023"/>
        <s v="W912HN20C3001"/>
        <s v="W912HN20C3002"/>
        <s v="W912HN20C3004"/>
        <s v="W912HN20C3006"/>
        <s v="W912HN20C3007"/>
        <s v="W912HN20C3011"/>
        <s v="W912HN20D3003"/>
        <s v="W912HN20F4009"/>
        <s v="W912HV17D001520F004"/>
        <s v="W912HV20B00010004"/>
        <s v="W912HV20C0006"/>
        <s v="W912J620C0001"/>
        <s v="W912J71922001"/>
        <s v="W912J71922002"/>
        <s v="W912KZ1922101"/>
        <s v="W912L1922101"/>
        <s v="W912L61922101"/>
        <s v="W912l718R0005"/>
        <s v="W912LC1822001"/>
        <s v="W912MM2022001"/>
        <s v="W912PL20C0001"/>
        <s v="W912PL20C0002"/>
        <s v="W912PL20C0004"/>
        <s v="W912PL20C0007"/>
        <s v="W912PL20C0008"/>
        <s v="W912PL20C0018"/>
        <s v="W912PL20C0019"/>
        <s v="W912PL20C0021"/>
        <s v="W912PL20C0030"/>
        <s v="W912PL20C0035"/>
        <s v="W912PM20C0014"/>
        <s v="W912PM20C0016"/>
        <s v="W912PM20C0018"/>
        <s v="W912PM20C0031"/>
        <s v="W912PP19C0019"/>
        <s v="W912QR19B00160005"/>
        <s v="W912QR20C0009"/>
        <s v="W912QR20C0011"/>
        <s v="W912QR20C0012"/>
        <s v="W912QR20C0019"/>
        <s v="W912QR20C0022"/>
        <s v="W912QR20C0027"/>
        <s v="W912QR20C0028"/>
        <s v="W912QR20C0035"/>
        <s v="W912QR20C0039"/>
        <s v="W912QR20C0049"/>
        <s v="W912QR20C0050"/>
        <s v="W912QR20C0052"/>
        <s v="W912QR20C0054"/>
        <s v="W912QR20C0056"/>
        <s v="W912TF1822001"/>
        <s v="W912UM20C0001"/>
        <s v="W9136420B0001"/>
        <s v="W9136420C0002"/>
        <s v="Y20003"/>
        <s v="Y20410"/>
        <n v="10119102"/>
        <s v="12345Brennan"/>
        <n v="187596"/>
        <n v="188046"/>
        <s v="219995C001"/>
        <s v="219995C003"/>
        <n v="2271555"/>
        <n v="785"/>
        <s v="AC20C0014S"/>
        <s v="AC21C0004S"/>
        <s v="CTR054747"/>
        <s v="F9K3CE1084MW01"/>
        <s v="FA557521C0007"/>
        <s v="LA21C116"/>
        <s v="MDISAB21C0012"/>
        <s v="N3319119D0801"/>
        <s v="N4008021C0005"/>
        <s v="N4008419D0075"/>
        <s v="N4008420D0071"/>
        <s v="N4008420D0073"/>
        <s v="N4008421C8000"/>
        <s v="N4008518D1144"/>
        <s v="N4008519D9070"/>
        <s v="N4008519D9164"/>
        <s v="N4008521C0017"/>
        <s v="N4008521C0018"/>
        <s v="N4008521C0028"/>
        <s v="N4008521C0035"/>
        <s v="N4008521C0077"/>
        <s v="N4008521D0083"/>
        <s v="N4425521R20000014"/>
        <s v="N6247021D0011"/>
        <s v="N6247318D5858"/>
        <s v="N6247321D1206"/>
        <s v="N6247321D1211"/>
        <s v="N6247321D1214"/>
        <s v="N6247321D1220"/>
        <s v="N6247321D1406"/>
        <s v="N6247820D4003"/>
        <s v="N6247820D4015"/>
        <s v="N6274219D1329"/>
        <s v="N6274219D1330"/>
        <s v="N6274219D1332"/>
        <s v="N6274221C1315"/>
        <s v="N6274221C1335"/>
        <s v="N6274221C1338"/>
        <s v="N6274221C1346"/>
        <s v="N6945018D1317"/>
        <s v="N6945018D1323"/>
        <s v="N6945019D0919"/>
        <s v="N6945019D1085"/>
        <s v="N6945021C0004"/>
        <s v="N6945021C0005"/>
        <s v="N6945021C0019"/>
        <s v="N6945021C0031"/>
        <s v="N6945021C0038"/>
        <s v="NGB01"/>
        <s v="S"/>
        <s v="W50S6V21C0001"/>
        <s v="W50S8721C5001"/>
        <s v="W50S8721C5002"/>
        <s v="W50S8R21C0002"/>
        <s v="W50S8X21C0001"/>
        <s v="W50S8Z21C0001"/>
        <s v="W50S9F21C0001"/>
        <s v="W901UZ21C0001"/>
        <s v="W911KB21C0012"/>
        <s v="W911KB21C0033"/>
        <s v="W911KB21F0085"/>
        <s v="W911YN2022003"/>
        <s v="W9123621C2005"/>
        <s v="W9123621C2013"/>
        <s v="W9123621C2024"/>
        <s v="W9123821C0007"/>
        <s v="W9123821C0011"/>
        <s v="W9124218220019"/>
        <s v="W912431822001"/>
        <s v="W9126G21C0005"/>
        <s v="W9126G21C0014"/>
        <s v="W9127816D0035"/>
        <s v="W9127821C0006"/>
        <s v="W9127821C0012"/>
        <s v="W9127Q21C0015"/>
        <s v="W9128A21C0007"/>
        <s v="W9128F21C0013"/>
        <s v="W9128F21C0019"/>
        <s v="W9128F21C0039"/>
        <s v="W9128F21C0041"/>
        <s v="W912DR17D0014"/>
        <s v="W912DR21C0009"/>
        <s v="W912DR21C0016"/>
        <s v="W912DR21C0052"/>
        <s v="W912DS21C0002"/>
        <s v="W912DW21C0021"/>
        <s v="W912DW21C0022"/>
        <s v="W912GB18F0186"/>
        <s v="W912GB21C0022"/>
        <s v="W912GB21D0019"/>
        <s v="W912GB21F0202"/>
        <s v="W912HN21C3003"/>
        <s v="W912HN21C3004"/>
        <s v="W912HN21C3005"/>
        <s v="W912HV21C0001"/>
        <s v="W912HV21C0002"/>
        <s v="W912J22022001"/>
        <s v="W912JC1922001"/>
        <s v="W912KC1722001"/>
        <s v="W912KN1922001"/>
        <s v="W912l12022002"/>
        <s v="W912L61922014"/>
        <s v="W912LD1922001"/>
        <s v="W912LM21C0002"/>
        <s v="W912PL21C0007"/>
        <s v="W912PL21C0013"/>
        <s v="W912PL21C0017"/>
        <s v="W912PP19D0035"/>
        <s v="W912PP19D0037"/>
        <s v="W912QG21C0004"/>
        <s v="W912QR21C0003"/>
        <s v="W912QR21C0025"/>
        <s v="W912QR21C0031"/>
        <s v="W912QR21C0033"/>
        <s v="W912QR21C0043"/>
        <s v="W912QR21C0046"/>
        <s v="W912QR21C0049"/>
        <s v="W912QR21C0054"/>
        <s v="W912WJ21C0009"/>
        <s v="230139D"/>
        <s v="N4008519D9089"/>
        <s v="N6247021D0016"/>
        <s v="N6274221C1339"/>
        <s v="W50S8W22C0001"/>
        <s v="W912DS22C0002"/>
        <s v="W912GB18C0002"/>
        <s v="W912GB18C0024"/>
        <s v="W912L71922001"/>
        <s v="W912LM21R10010002"/>
        <s v="W912QR20D0024"/>
        <m/>
      </sharedItems>
    </cacheField>
    <cacheField name="Original Contract Amount" numFmtId="0">
      <sharedItems containsString="0" containsBlank="1" containsNumber="1" minValue="0" maxValue="1162500000" count="1173">
        <n v="2657000"/>
        <n v="603000"/>
        <n v="1472000"/>
        <n v="2465000"/>
        <n v="53186000"/>
        <n v="25929000"/>
        <n v="16571575"/>
        <n v="7184356"/>
        <n v="5143000"/>
        <n v="13354750"/>
        <n v="25906995"/>
        <n v="15161429"/>
        <n v="9243000"/>
        <n v="5240500"/>
        <n v="0"/>
        <n v="706000"/>
        <n v="3200000"/>
        <n v="436000"/>
        <n v="14398000"/>
        <n v="7915345"/>
        <n v="6639338"/>
        <n v="27841952"/>
        <n v="9978000"/>
        <n v="4847000"/>
        <n v="12273879"/>
        <n v="11777057"/>
        <n v="5885533"/>
        <n v="10882320"/>
        <n v="12824050"/>
        <n v="2643455"/>
        <n v="28586634"/>
        <n v="12060000"/>
        <n v="113223000"/>
        <n v="4443000"/>
        <n v="11700000"/>
        <n v="280922"/>
        <n v="123058382"/>
        <n v="3292508"/>
        <n v="11713000"/>
        <n v="2954015"/>
        <n v="2717800"/>
        <n v="18649100"/>
        <n v="6661700"/>
        <n v="1007935"/>
        <n v="9327304"/>
        <n v="32766000"/>
        <n v="2885585"/>
        <n v="7566000"/>
        <n v="10488000"/>
        <n v="46000"/>
        <n v="7175815"/>
        <n v="15072000"/>
        <n v="4110280"/>
        <n v="3505997"/>
        <n v="125900000"/>
        <n v="105270000"/>
        <n v="39345000"/>
        <n v="323348"/>
        <n v="15391578"/>
        <n v="8487000"/>
        <n v="9674000"/>
        <n v="13388000"/>
        <n v="2818574"/>
        <n v="28900000"/>
        <n v="3103928"/>
        <n v="9591000"/>
        <n v="9529882"/>
        <n v="23743780"/>
        <n v="19432000"/>
        <n v="13260000"/>
        <n v="7085000"/>
        <n v="16095000"/>
        <n v="3848000"/>
        <n v="16319000"/>
        <n v="4047000"/>
        <n v="9981550"/>
        <n v="16664200"/>
        <n v="19092800"/>
        <n v="116975000"/>
        <n v="4574738"/>
        <n v="3603251"/>
        <n v="2930589"/>
        <n v="16750710"/>
        <n v="261000"/>
        <n v="681000"/>
        <n v="17713"/>
        <n v="473000"/>
        <n v="141234"/>
        <n v="1000"/>
        <n v="5235000"/>
        <n v="5321000"/>
        <n v="5444000"/>
        <n v="62000"/>
        <n v="16019000"/>
        <n v="419000"/>
        <n v="29541693"/>
        <n v="21988000"/>
        <n v="8290317"/>
        <n v="9771161"/>
        <n v="16772305"/>
        <n v="10605000"/>
        <n v="15649974"/>
        <n v="4773799"/>
        <n v="15315000"/>
        <n v="18525847"/>
        <n v="41446000"/>
        <n v="2196113"/>
        <n v="162257000"/>
        <n v="13613730"/>
        <n v="22227916"/>
        <n v="9329356"/>
        <n v="28160000"/>
        <n v="14700000"/>
        <n v="9669575"/>
        <n v="13679273"/>
        <n v="5286000"/>
        <n v="66430000"/>
        <n v="18688000"/>
        <n v="1826"/>
        <n v="38744000"/>
        <n v="45536000"/>
        <n v="56858000"/>
        <n v="251330000"/>
        <n v="1540000"/>
        <n v="25816000"/>
        <n v="30907435"/>
        <n v="29942300"/>
        <n v="25870100"/>
        <n v="1513371"/>
        <n v="5621000"/>
        <n v="564589000"/>
        <n v="5253000"/>
        <n v="30080000"/>
        <n v="2359000"/>
        <n v="33888000"/>
        <n v="56039000"/>
        <n v="118300000"/>
        <n v="29232386"/>
        <n v="3199999"/>
        <n v="65994000"/>
        <n v="22361000"/>
        <n v="1944"/>
        <n v="20159000"/>
        <n v="11446000"/>
        <n v="30963"/>
        <n v="18703000"/>
        <n v="14869"/>
        <n v="17720000"/>
        <n v="33970000"/>
        <n v="9458000"/>
        <n v="14151000"/>
        <n v="39730000"/>
        <n v="13300000"/>
        <n v="3279420"/>
        <n v="7193631"/>
        <n v="27358000"/>
        <n v="15404000"/>
        <n v="36441000"/>
        <n v="15083965"/>
        <n v="8637000"/>
        <n v="2620000"/>
        <n v="23085000"/>
        <n v="1531765"/>
        <n v="84367000"/>
        <n v="6546920"/>
        <n v="19481987"/>
        <n v="22123180"/>
        <n v="3384894"/>
        <n v="21279000"/>
        <n v="30615000"/>
        <n v="25679000"/>
        <n v="10331"/>
        <n v="13588"/>
        <n v="34317000"/>
        <n v="1989000"/>
        <n v="80735000"/>
        <n v="20585"/>
        <n v="41838000"/>
        <n v="24873"/>
        <n v="12428"/>
        <n v="30528"/>
        <n v="25541000"/>
        <n v="2810000"/>
        <n v="96616619"/>
        <n v="89918305"/>
        <n v="47645000"/>
        <n v="53999000"/>
        <n v="51071000"/>
        <n v="42823800"/>
        <n v="4140"/>
        <n v="37657000"/>
        <n v="6077000"/>
        <n v="10815034"/>
        <n v="13951000"/>
        <n v="51696668"/>
        <n v="32124000"/>
        <n v="17178089"/>
        <n v="8518820"/>
        <n v="32060100"/>
        <n v="17410000"/>
        <n v="4556371"/>
        <n v="206445000"/>
        <n v="7750000"/>
        <n v="24554985"/>
        <n v="4484160"/>
        <n v="45104149"/>
        <n v="913702000"/>
        <n v="2219820"/>
        <n v="15685100"/>
        <n v="5997470"/>
        <n v="46555863"/>
        <n v="32623000"/>
        <n v="770924"/>
        <n v="21288300"/>
        <n v="14851238"/>
        <n v="36448000"/>
        <n v="36443425"/>
        <n v="9960000"/>
        <n v="29435000"/>
        <n v="27064000"/>
        <n v="120181000"/>
        <n v="29668"/>
        <n v="19230"/>
        <n v="34722000"/>
        <n v="46845550"/>
        <n v="8792000"/>
        <n v="28561000"/>
        <n v="3640000"/>
        <n v="1885000"/>
        <n v="19943000"/>
        <n v="32047000"/>
        <n v="31744000"/>
        <n v="15050"/>
        <n v="19252000"/>
        <n v="9233000"/>
        <n v="19459000"/>
        <n v="15972000"/>
        <n v="2887000"/>
        <n v="7386000"/>
        <n v="10911"/>
        <n v="47022"/>
        <n v="12948000"/>
        <n v="8520000"/>
        <n v="79722000"/>
        <n v="26463336"/>
        <n v="20799000"/>
        <n v="50583000"/>
        <n v="9548000"/>
        <n v="10593"/>
        <n v="36565000"/>
        <n v="63028574"/>
        <n v="14616000"/>
        <n v="20646000"/>
        <n v="25629526"/>
        <n v="4286000"/>
        <n v="15500000"/>
        <n v="34157000"/>
        <n v="38659000"/>
        <n v="16065430"/>
        <n v="26084000"/>
        <n v="54844000"/>
        <n v="9065868"/>
        <n v="40081050"/>
        <n v="30538350"/>
        <n v="616311000"/>
        <n v="2597449"/>
        <n v="8465006"/>
        <n v="24784000"/>
        <n v="41569129"/>
        <n v="50967096"/>
        <n v="16940"/>
        <n v="75891"/>
        <n v="56357984"/>
        <n v="141906057"/>
        <n v="9568000"/>
        <n v="22740000"/>
        <n v="35970000"/>
        <n v="22375000"/>
        <n v="2850000"/>
        <n v="37000000"/>
        <n v="1205000"/>
        <n v="6096000"/>
        <n v="10883000"/>
        <n v="1257000"/>
        <n v="15316000"/>
        <n v="6546000"/>
        <n v="26338000"/>
        <n v="2627000"/>
        <n v="34675000"/>
        <n v="12166000"/>
        <n v="18927000"/>
        <n v="55798000"/>
        <n v="47882000"/>
        <n v="78310000"/>
        <n v="8715000"/>
        <n v="17270000"/>
        <n v="28966000"/>
        <n v="27192353"/>
        <n v="20577000"/>
        <n v="23632000"/>
        <n v="28340000"/>
        <n v="21868000"/>
        <n v="36321"/>
        <n v="11659000"/>
        <n v="11253000"/>
        <n v="54095271"/>
        <n v="9329000"/>
        <n v="2527000"/>
        <n v="43119000"/>
        <n v="61541000"/>
        <n v="2943000"/>
        <n v="37097"/>
        <n v="39860000"/>
        <n v="46106"/>
        <n v="18210"/>
        <n v="16668"/>
        <n v="72494000"/>
        <n v="26978100"/>
        <n v="123661000"/>
        <n v="24797000"/>
        <n v="47314000"/>
        <n v="1781248"/>
        <n v="8783275"/>
        <n v="40518000"/>
        <n v="8625000"/>
        <n v="11589000"/>
        <n v="20056000"/>
        <n v="112949720"/>
        <n v="17956192"/>
        <n v="6954581"/>
        <n v="4088355"/>
        <n v="15729000"/>
        <n v="27895686"/>
        <n v="11115000"/>
        <n v="36061000"/>
        <n v="12034000"/>
        <n v="12383350"/>
        <n v="2523000"/>
        <n v="284440000"/>
        <n v="5168580"/>
        <n v="61936000"/>
        <n v="20973000"/>
        <n v="23170900"/>
        <n v="97939000"/>
        <n v="12472000"/>
        <n v="10428748"/>
        <n v="67487000"/>
        <n v="4831000"/>
        <n v="1607000"/>
        <n v="48535000"/>
        <n v="877752"/>
        <n v="1118431"/>
        <n v="77816984"/>
        <n v="20384000"/>
        <n v="43000974"/>
        <n v="46915286"/>
        <n v="23667000"/>
        <n v="7097718"/>
        <n v="1515821"/>
        <n v="2463632"/>
        <n v="28765482"/>
        <n v="15238000"/>
        <n v="6121000"/>
        <n v="27223000"/>
        <n v="8456354"/>
        <n v="4609000"/>
        <n v="27722277"/>
        <n v="61521811"/>
        <n v="26840313"/>
        <n v="6804938"/>
        <n v="58908000"/>
        <n v="14781000"/>
        <n v="31000000"/>
        <n v="20000000"/>
        <n v="3691544"/>
        <n v="32661077"/>
        <n v="42661500"/>
        <n v="11900000"/>
        <n v="11975000"/>
        <n v="54817000"/>
        <n v="2202000"/>
        <n v="19332000"/>
        <n v="52493799"/>
        <n v="9397411"/>
        <n v="49643000"/>
        <n v="382205000"/>
        <n v="36000000"/>
        <n v="17500000"/>
        <n v="8500000"/>
        <n v="300552"/>
        <n v="13216"/>
        <n v="2200000"/>
        <n v="1186116"/>
        <n v="21716999"/>
        <n v="19000000"/>
        <n v="4911856"/>
        <n v="3194454"/>
        <n v="11179388"/>
        <n v="31151000"/>
        <n v="39776000"/>
        <n v="52553000"/>
        <n v="37296000"/>
        <n v="23040000"/>
        <n v="2145000"/>
        <n v="38795000"/>
        <n v="1490854"/>
        <n v="1982000"/>
        <n v="2468000"/>
        <n v="2670000"/>
        <n v="3455"/>
        <n v="975000"/>
        <n v="37174000"/>
        <n v="64004"/>
        <n v="14741"/>
        <n v="63726"/>
        <n v="35000000"/>
        <n v="30382000"/>
        <n v="24701"/>
        <n v="73055000"/>
        <n v="45614000"/>
        <n v="2624000"/>
        <n v="114000000"/>
        <n v="24780"/>
        <n v="35158000"/>
        <n v="3136"/>
        <n v="3716"/>
        <n v="32940000"/>
        <n v="37695000"/>
        <n v="30414000"/>
        <n v="2573000"/>
        <n v="2804000"/>
        <n v="21445996"/>
        <n v="10040000"/>
        <n v="38496000"/>
        <n v="50430000"/>
        <n v="15453726"/>
        <n v="25219000"/>
        <n v="32536000"/>
        <n v="18936000"/>
        <n v="62328000"/>
        <n v="32923000"/>
        <n v="32018"/>
        <n v="32"/>
        <n v="37962000"/>
        <n v="49562"/>
        <n v="39378"/>
        <n v="52594000"/>
        <n v="26868000"/>
        <n v="15675000"/>
        <n v="55390000"/>
        <n v="35632000"/>
        <n v="79399000"/>
        <n v="38707000"/>
        <n v="47550"/>
        <n v="23592000"/>
        <n v="34513000"/>
        <n v="23932000"/>
        <n v="53554000"/>
        <n v="43203000"/>
        <n v="8794967"/>
        <n v="24132780"/>
        <n v="75233000"/>
        <n v="28975000"/>
        <n v="4213000"/>
        <n v="2979000"/>
        <n v="11062000"/>
        <n v="14240000"/>
        <n v="3774341"/>
        <n v="11343000"/>
        <n v="3788549"/>
        <n v="15000000"/>
        <n v="39000000"/>
        <n v="32000000"/>
        <n v="4378953"/>
        <n v="19278001"/>
        <n v="24399601"/>
        <n v="19051000"/>
        <n v="2600710"/>
        <n v="82125000"/>
        <n v="18965310"/>
        <n v="28807000"/>
        <n v="13335000"/>
        <n v="6253160"/>
        <n v="50257000"/>
        <n v="87549000"/>
        <n v="7970000"/>
        <n v="2580000"/>
        <n v="36159560"/>
        <n v="3881804"/>
        <n v="40138000"/>
        <n v="19344000"/>
        <n v="10689719"/>
        <n v="16707000"/>
        <n v="8007902"/>
        <n v="52181000"/>
        <n v="74987000"/>
        <n v="41476374"/>
        <n v="4800000"/>
        <n v="11396000"/>
        <n v="18943000"/>
        <n v="13900000"/>
        <n v="3159200"/>
        <n v="2432439"/>
        <n v="1300000"/>
        <n v="15147990"/>
        <n v="89535967"/>
        <n v="33667431"/>
        <n v="6125000"/>
        <n v="4004000"/>
        <n v="20950000"/>
        <n v="844000"/>
        <n v="1611283"/>
        <n v="1978602"/>
        <n v="10199660"/>
        <n v="2575083"/>
        <n v="2021357"/>
        <n v="2356785"/>
        <n v="1711902"/>
        <n v="29857000"/>
        <n v="12255000"/>
        <n v="3470750"/>
        <n v="33751828"/>
        <n v="33322662"/>
        <n v="26546290"/>
        <n v="72844929"/>
        <n v="8600000"/>
        <n v="16223496"/>
        <n v="20265000"/>
        <n v="22414000"/>
        <n v="34937000"/>
        <n v="15241121"/>
        <n v="17972005"/>
        <n v="12187034"/>
        <n v="24955000"/>
        <n v="4123177"/>
        <n v="5732950"/>
        <n v="21180000"/>
        <n v="9745000"/>
        <n v="23840000"/>
        <n v="25242688"/>
        <n v="7030000"/>
        <n v="4968200"/>
        <n v="1692000"/>
        <n v="2459000"/>
        <n v="1200000"/>
        <n v="2400000"/>
        <n v="6031000"/>
        <n v="11000000"/>
        <n v="3025568"/>
        <n v="6923749"/>
        <n v="29000000"/>
        <n v="8000"/>
        <n v="23292923"/>
        <n v="22219318"/>
        <n v="33031258"/>
        <n v="11543865"/>
        <n v="16724478"/>
        <n v="36198139"/>
        <n v="6211718"/>
        <n v="22251003"/>
        <n v="39101561"/>
        <n v="15100000"/>
        <n v="3407000"/>
        <n v="220000000"/>
        <n v="21419000"/>
        <n v="46919000"/>
        <n v="14142000"/>
        <n v="9050000"/>
        <n v="8904000"/>
        <n v="4921"/>
        <n v="3135000"/>
        <n v="3833000"/>
        <n v="2109000"/>
        <n v="3458000"/>
        <n v="3422"/>
        <n v="36938000"/>
        <n v="21793000"/>
        <n v="3247000"/>
        <n v="66625000"/>
        <n v="3142000"/>
        <n v="18501000"/>
        <n v="35912000"/>
        <n v="28729000"/>
        <n v="23298000"/>
        <n v="62457000"/>
        <n v="21895000"/>
        <n v="31074000"/>
        <n v="7114000"/>
        <n v="12949000"/>
        <n v="45981000"/>
        <n v="22911000"/>
        <n v="14146220"/>
        <n v="10141000"/>
        <n v="36391000"/>
        <n v="10833000"/>
        <n v="4894000"/>
        <n v="11315000"/>
        <n v="40000000"/>
        <n v="62293000"/>
        <n v="36336000"/>
        <n v="15182"/>
        <n v="14684000"/>
        <n v="9032000"/>
        <n v="12715000"/>
        <n v="3295000"/>
        <n v="19180000"/>
        <n v="46146000"/>
        <n v="19686000"/>
        <n v="16347000"/>
        <n v="14817000"/>
        <n v="27152000"/>
        <n v="1876000"/>
        <n v="23001000"/>
        <n v="47724000"/>
        <n v="53283000"/>
        <n v="96932"/>
        <n v="4828000"/>
        <n v="111089000"/>
        <n v="107641000"/>
        <n v="11358000"/>
        <n v="13545000"/>
        <n v="3326000"/>
        <n v="4384341"/>
        <n v="73199000"/>
        <n v="18002000"/>
        <n v="62559000"/>
        <n v="78787000"/>
        <n v="40850000"/>
        <n v="83378000"/>
        <n v="36419000"/>
        <n v="62585000"/>
        <n v="59383000"/>
        <n v="64705000"/>
        <n v="25137000"/>
        <n v="18697000"/>
        <n v="27191000"/>
        <n v="26418933"/>
        <n v="76123000"/>
        <n v="2500000"/>
        <n v="9097000"/>
        <n v="3036000"/>
        <n v="3600000"/>
        <n v="21022000"/>
        <n v="12440000"/>
        <n v="66357000"/>
        <n v="63582000"/>
        <n v="20334000"/>
        <n v="2907892"/>
        <n v="18436"/>
        <n v="2323000"/>
        <n v="30995000"/>
        <n v="11207000"/>
        <n v="27496000"/>
        <n v="2179491"/>
        <n v="6193389"/>
        <n v="11741000"/>
        <n v="6390000"/>
        <n v="5379000"/>
        <n v="128657500"/>
        <n v="83991000"/>
        <n v="19794920"/>
        <n v="15241345"/>
        <n v="9258084"/>
        <n v="6346208"/>
        <n v="40458000"/>
        <n v="4917000"/>
        <n v="8330000"/>
        <n v="19480000"/>
        <n v="8916000"/>
        <n v="20879519"/>
        <n v="29161433"/>
        <n v="5224985"/>
        <n v="12806888"/>
        <n v="98410381"/>
        <n v="55663720"/>
        <n v="2872000"/>
        <n v="22822000"/>
        <n v="103001487"/>
        <n v="5546178"/>
        <n v="30477000"/>
        <n v="2404000"/>
        <n v="16624000"/>
        <n v="8163765"/>
        <n v="7687194"/>
        <n v="59456363"/>
        <n v="26376465"/>
        <n v="31295038"/>
        <n v="13341000"/>
        <n v="18881000"/>
        <n v="32995000"/>
        <n v="45719464"/>
        <n v="12768107"/>
        <n v="12369134"/>
        <n v="14200000"/>
        <n v="24993526"/>
        <n v="34249000"/>
        <n v="154671056"/>
        <n v="8794325"/>
        <n v="12309817"/>
        <n v="6560000"/>
        <n v="9132924"/>
        <n v="69147000"/>
        <n v="7499541"/>
        <n v="47962590"/>
        <n v="24873819"/>
        <n v="59467000"/>
        <n v="12250972"/>
        <n v="69771792"/>
        <n v="71921672"/>
        <n v="6186000"/>
        <n v="3146064"/>
        <n v="1979000"/>
        <n v="319965869"/>
        <n v="315507977"/>
        <n v="8690000"/>
        <n v="224178"/>
        <n v="296899000"/>
        <n v="2595000"/>
        <n v="10585000"/>
        <n v="24006000"/>
        <n v="650261000"/>
        <n v="9255000"/>
        <n v="4427200"/>
        <n v="7994996"/>
        <n v="4185000"/>
        <n v="52324000"/>
        <n v="14893000"/>
        <n v="25164000"/>
        <n v="23481000"/>
        <n v="19868428"/>
        <n v="5076000"/>
        <n v="2844000"/>
        <n v="22312000"/>
        <n v="3705150"/>
        <n v="10434344"/>
        <n v="118048"/>
        <n v="25152460"/>
        <n v="13890460"/>
        <n v="25397000"/>
        <n v="42195000"/>
        <n v="48012330"/>
        <n v="11399000"/>
        <n v="3795142"/>
        <n v="14000000"/>
        <n v="2854000"/>
        <n v="10042000"/>
        <n v="21437000"/>
        <n v="3402000"/>
        <n v="23716745"/>
        <n v="4635000"/>
        <n v="6927000"/>
        <n v="18324000"/>
        <n v="16739026"/>
        <n v="63052343"/>
        <n v="33455000"/>
        <n v="16975565"/>
        <n v="4111000"/>
        <n v="52447552"/>
        <n v="3126987"/>
        <n v="2842543"/>
        <n v="29613217"/>
        <n v="6052456"/>
        <n v="3994000"/>
        <n v="5099000"/>
        <n v="21623000"/>
        <n v="5555674"/>
        <n v="25007200"/>
        <n v="24652900"/>
        <n v="16474525"/>
        <n v="30006388"/>
        <n v="21039018"/>
        <n v="9776000"/>
        <n v="11507959"/>
        <n v="3864000"/>
        <n v="17061326"/>
        <n v="9649000"/>
        <n v="36206044"/>
        <n v="16606634"/>
        <n v="3123581"/>
        <n v="5405390"/>
        <n v="2863596"/>
        <n v="1831000"/>
        <n v="28937000"/>
        <n v="8825159"/>
        <n v="17399000"/>
        <n v="10383981"/>
        <n v="11311046"/>
        <n v="9928185"/>
        <n v="2173425"/>
        <n v="45794000"/>
        <n v="32093710"/>
        <n v="10304000"/>
        <n v="18838000"/>
        <n v="20684000"/>
        <n v="43171000"/>
        <n v="1227670"/>
        <n v="20612000"/>
        <n v="2347000"/>
        <n v="5000000"/>
        <n v="8184676"/>
        <n v="6707992"/>
        <n v="4979466"/>
        <n v="27000000"/>
        <n v="11400000"/>
        <n v="30000000"/>
        <n v="3000000"/>
        <n v="91000000"/>
        <n v="2150000"/>
        <n v="3040000"/>
        <n v="570000000"/>
        <n v="4524"/>
        <n v="5152"/>
        <n v="17729000"/>
        <n v="11130"/>
        <n v="12500"/>
        <n v="10586"/>
        <n v="7375000"/>
        <n v="14143000"/>
        <n v="55017000"/>
        <n v="29242000"/>
        <n v="54587000"/>
        <n v="135347000"/>
        <n v="48103000"/>
        <n v="223502000"/>
        <n v="67658000"/>
        <n v="79978000"/>
        <n v="48575000"/>
        <n v="19142000"/>
        <n v="17826000"/>
        <n v="22970805"/>
        <n v="33391000"/>
        <n v="15383000"/>
        <n v="26607000"/>
        <n v="33831000"/>
        <n v="40771000"/>
        <n v="41270000"/>
        <n v="17747042"/>
        <n v="30990000"/>
        <n v="46986935"/>
        <n v="67325000"/>
        <n v="7962"/>
        <n v="51246000"/>
        <n v="35517314"/>
        <n v="43523000"/>
        <n v="177914000"/>
        <n v="5813000"/>
        <n v="53073000"/>
        <n v="25795000"/>
        <n v="29418000"/>
        <n v="64921000"/>
        <n v="66036000"/>
        <n v="27688000"/>
        <n v="28045000"/>
        <n v="36463000"/>
        <n v="43802000"/>
        <n v="17318680"/>
        <n v="26080"/>
        <n v="38218"/>
        <n v="11460484"/>
        <n v="11658"/>
        <n v="3967372"/>
        <n v="43771888"/>
        <n v="73000000"/>
        <n v="437309406"/>
        <n v="4598802.63"/>
        <n v="19776676"/>
        <n v="4671392"/>
        <n v="14404448"/>
        <n v="39712368"/>
        <n v="26431"/>
        <n v="15467"/>
        <n v="18434"/>
        <n v="9525039"/>
        <n v="111944000"/>
        <n v="27799000"/>
        <n v="15767000"/>
        <n v="53426000"/>
        <n v="53866451"/>
        <n v="53546419"/>
        <n v="69801056"/>
        <n v="35918000"/>
        <n v="123643850"/>
        <n v="17897000"/>
        <n v="54279"/>
        <n v="50514009"/>
        <n v="10310997"/>
        <n v="49677730"/>
        <n v="2466000"/>
        <n v="4632000"/>
        <n v="6796000"/>
        <n v="10933245"/>
        <n v="3859000"/>
        <n v="3591891"/>
        <n v="4007591"/>
        <n v="1763000"/>
        <n v="5057057"/>
        <n v="8100000"/>
        <n v="12000000"/>
        <n v="20213955"/>
        <n v="5962100"/>
        <n v="3428805"/>
        <n v="10316495"/>
        <n v="12181613"/>
        <n v="37199"/>
        <n v="22546"/>
        <n v="692488"/>
        <n v="30099"/>
        <n v="18242"/>
        <n v="560312"/>
        <n v="13820000"/>
        <n v="51446741"/>
        <n v="104543631"/>
        <n v="47269000"/>
        <n v="100809955"/>
        <n v="43620000"/>
        <n v="130750000"/>
        <n v="37106000"/>
        <n v="55842000"/>
        <n v="3999000"/>
        <n v="8315000"/>
        <n v="8996000"/>
        <n v="13350000"/>
        <n v="21993000"/>
        <n v="5292000"/>
        <n v="30127950"/>
        <n v="3351127"/>
        <n v="13051000"/>
        <n v="35396600"/>
        <n v="5827000"/>
        <n v="1484000"/>
        <n v="44925000"/>
        <n v="3384000"/>
        <n v="46209000"/>
        <n v="26744525"/>
        <n v="22124000"/>
        <n v="4763991"/>
        <n v="8000000"/>
        <n v="47042000"/>
        <n v="3408000"/>
        <n v="4623000"/>
        <n v="183861"/>
        <n v="2714000"/>
        <n v="7232827"/>
        <n v="11774418"/>
        <n v="34227105"/>
        <n v="76399000"/>
        <n v="9711000"/>
        <n v="20553000"/>
        <n v="24482000"/>
        <n v="13147968"/>
        <n v="21732000"/>
        <n v="3869000"/>
        <n v="21087000"/>
        <n v="77308000"/>
        <n v="42743158"/>
        <n v="38027000"/>
        <n v="12230000"/>
        <n v="100000"/>
        <n v="28401350"/>
        <n v="32474636"/>
        <n v="9862845"/>
        <n v="8267668"/>
        <n v="804821"/>
        <n v="1451631"/>
        <n v="1210326"/>
        <n v="2579000"/>
        <n v="2418000"/>
        <n v="43508000"/>
        <n v="212000"/>
        <n v="1891000"/>
        <n v="1304645"/>
        <n v="5155000"/>
        <n v="4996000"/>
        <n v="6187000"/>
        <n v="193807000"/>
        <n v="23471929"/>
        <n v="7034000"/>
        <n v="25994000"/>
        <n v="10827560"/>
        <n v="10150068"/>
        <n v="52649852"/>
        <n v="2413198"/>
        <n v="20236741"/>
        <n v="6000000"/>
        <n v="8489791"/>
        <n v="1606000"/>
        <n v="5519955"/>
        <n v="3698666"/>
        <n v="15233000"/>
        <n v="245241000"/>
        <n v="268073000"/>
        <n v="2667515"/>
        <n v="27554000"/>
        <n v="5481000"/>
        <n v="36685652"/>
        <n v="34420210"/>
        <n v="5659450"/>
        <n v="10480000"/>
        <n v="20768000"/>
        <n v="10284300"/>
        <n v="24885638"/>
        <n v="4911384"/>
        <n v="3703000"/>
        <n v="6610000"/>
        <n v="19751000"/>
        <n v="6106000"/>
        <n v="37142000"/>
        <n v="22344000"/>
        <n v="30100000"/>
        <n v="20217000"/>
        <n v="11471000"/>
        <n v="9992147"/>
        <n v="20438870"/>
        <n v="18824000"/>
        <n v="56070000"/>
        <n v="4628152"/>
        <n v="5950000"/>
        <n v="54939000"/>
        <n v="7400000"/>
        <n v="4141000"/>
        <n v="4329586"/>
        <n v="2000000"/>
        <n v="11200000"/>
        <n v="1730000"/>
        <n v="9300000"/>
        <n v="15735000"/>
        <n v="34000000"/>
        <n v="18100000"/>
        <n v="55113676"/>
        <n v="1336116"/>
        <n v="16500000"/>
        <n v="7127000"/>
        <n v="61810155"/>
        <n v="1382000"/>
        <n v="18797000"/>
        <n v="3417000"/>
        <n v="1368000"/>
        <n v="4626"/>
        <n v="5098"/>
        <n v="2846"/>
        <n v="4218000"/>
        <n v="26797"/>
        <n v="10850"/>
        <n v="1828"/>
        <n v="15542000"/>
        <n v="18842000"/>
        <n v="48989"/>
        <n v="44471"/>
        <n v="102629610"/>
        <n v="5850000"/>
        <n v="13438"/>
        <n v="15417"/>
        <n v="52191740"/>
        <n v="22677000"/>
        <n v="54249000"/>
        <n v="18113697.550000001"/>
        <n v="1660000"/>
        <n v="4749000"/>
        <n v="50924000"/>
        <n v="53611262.490000002"/>
        <n v="18993300"/>
        <n v="19465544"/>
        <n v="42661879"/>
        <n v="36044616"/>
        <n v="52301995"/>
        <n v="217657842"/>
        <n v="113295655"/>
        <n v="55500000"/>
        <n v="8552000"/>
        <n v="58566450"/>
        <n v="36571666"/>
        <n v="17683000"/>
        <n v="27795000"/>
        <n v="36105000"/>
        <n v="41944700"/>
        <n v="122137577.15000001"/>
        <n v="5634000"/>
        <n v="17165"/>
        <n v="18408"/>
        <n v="10500000"/>
        <n v="46487791"/>
        <n v="7261649"/>
        <n v="21831459"/>
        <n v="52266000"/>
        <n v="9201235"/>
        <n v="31741307"/>
        <n v="11259595"/>
        <n v="16788096"/>
        <n v="73710"/>
        <n v="237126"/>
        <n v="35974"/>
        <n v="599343"/>
        <n v="16114"/>
        <n v="8437"/>
        <n v="102203"/>
        <n v="8176132"/>
        <n v="3279911"/>
        <n v="4690132"/>
        <n v="2279117"/>
        <n v="55702065"/>
        <n v="7873129"/>
        <n v="10552313"/>
        <n v="13557321"/>
        <n v="45487063"/>
        <n v="1174838"/>
        <n v="15588"/>
        <n v="26041"/>
        <n v="31412"/>
        <n v="46375000"/>
        <n v="7644604"/>
        <n v="63845000"/>
        <n v="3892900"/>
        <n v="13438000"/>
        <n v="1950000"/>
        <n v="44927000"/>
        <n v="36514000"/>
        <n v="3929000"/>
        <n v="34050000"/>
        <n v="14758000"/>
        <n v="7233035"/>
        <n v="76594000"/>
        <n v="5040100"/>
        <n v="43789430"/>
        <n v="21978910"/>
        <n v="121968000"/>
        <n v="7745692"/>
        <n v="16690000"/>
        <n v="21386000"/>
        <n v="3052000"/>
        <n v="186676000"/>
        <n v="9845000"/>
        <n v="10279000"/>
        <n v="3260896"/>
        <n v="12482193"/>
        <n v="10852364"/>
        <n v="27388762"/>
        <n v="12163401"/>
        <n v="112377000"/>
        <n v="62212000"/>
        <n v="56295000"/>
        <n v="49607160"/>
        <n v="10759517"/>
        <n v="11600000"/>
        <n v="3700000"/>
        <n v="2567000"/>
        <n v="7800000"/>
        <n v="9800000"/>
        <n v="2900000"/>
        <n v="2439785"/>
        <n v="26473000"/>
        <n v="27737733"/>
        <n v="45167317"/>
        <n v="2855784"/>
        <n v="8427275"/>
        <n v="4748809"/>
        <n v="31229066"/>
        <n v="4970375"/>
        <n v="46421000"/>
        <n v="3962000"/>
        <n v="58989"/>
        <n v="10511086"/>
        <n v="9972000"/>
        <n v="33126000"/>
        <n v="7933000"/>
        <n v="1162500000"/>
        <n v="23304851"/>
        <n v="51758888.759999998"/>
        <n v="23932976.309999999"/>
        <n v="66610"/>
        <n v="5527675"/>
        <n v="6397054"/>
        <n v="4924000"/>
        <m/>
      </sharedItems>
    </cacheField>
    <cacheField name="Current Contract Obligation Amount" numFmtId="165">
      <sharedItems containsString="0" containsBlank="1" containsNumber="1" containsInteger="1" minValue="0" maxValue="1162500000" count="1220">
        <n v="2657000"/>
        <n v="604000"/>
        <n v="1472000"/>
        <n v="2465000"/>
        <n v="55561000"/>
        <n v="28027000"/>
        <n v="16883761"/>
        <n v="7193709"/>
        <n v="5507227"/>
        <n v="13733299"/>
        <n v="26435895"/>
        <n v="15519395"/>
        <n v="9544521"/>
        <n v="6602985"/>
        <n v="39068176"/>
        <n v="706000"/>
        <n v="3949000"/>
        <n v="3200000"/>
        <n v="436000"/>
        <n v="17919000"/>
        <n v="37771000"/>
        <n v="6799124"/>
        <n v="15889227"/>
        <n v="10839492"/>
        <n v="5753585"/>
        <n v="13140227"/>
        <n v="12749904"/>
        <n v="0"/>
        <n v="6043246"/>
        <n v="16423555"/>
        <n v="13455100"/>
        <n v="3157424"/>
        <n v="33108929"/>
        <n v="13760000"/>
        <n v="129078000"/>
        <n v="4201000"/>
        <n v="11700000"/>
        <n v="280922"/>
        <n v="171004789"/>
        <n v="4036729"/>
        <n v="12285692"/>
        <n v="3091827"/>
        <n v="3068801"/>
        <n v="22880316"/>
        <n v="7560146"/>
        <n v="1024285"/>
        <n v="12372455"/>
        <n v="35162304"/>
        <n v="3257458"/>
        <n v="8257000"/>
        <n v="10634000"/>
        <n v="46000"/>
        <n v="9584934"/>
        <n v="15260312"/>
        <n v="4984696"/>
        <n v="3578435"/>
        <n v="131089216"/>
        <n v="127708000"/>
        <n v="47508000"/>
        <n v="343221"/>
        <n v="15637173"/>
        <n v="9279066"/>
        <n v="9864411"/>
        <n v="15616478"/>
        <n v="2836413"/>
        <n v="30484390"/>
        <n v="3227443"/>
        <n v="10179482"/>
        <n v="4616078"/>
        <n v="14296126"/>
        <n v="24809756"/>
        <n v="20310963"/>
        <n v="16851420"/>
        <n v="7316000"/>
        <n v="16448000"/>
        <n v="3879000"/>
        <n v="22835000"/>
        <n v="4047000"/>
        <n v="10581450"/>
        <n v="19188822"/>
        <n v="20598546"/>
        <n v="132008057"/>
        <n v="5123284"/>
        <n v="3763908"/>
        <n v="3076695"/>
        <n v="17544730"/>
        <n v="261000"/>
        <n v="1747000"/>
        <n v="17713"/>
        <n v="492000"/>
        <n v="142000"/>
        <n v="1000"/>
        <n v="7121000"/>
        <n v="6586000"/>
        <n v="6199000"/>
        <n v="68000"/>
        <n v="14187000"/>
        <n v="419000"/>
        <n v="29662433"/>
        <n v="24175000"/>
        <n v="8465679"/>
        <n v="11158105"/>
        <n v="19445395"/>
        <n v="10926290"/>
        <n v="19104823"/>
        <n v="5344212"/>
        <n v="16526000"/>
        <n v="23524962"/>
        <n v="44338384"/>
        <n v="2270078"/>
        <n v="213468000"/>
        <n v="13829042"/>
        <n v="24626857"/>
        <n v="9703739"/>
        <n v="29398390"/>
        <n v="15132847"/>
        <m/>
        <n v="13679273"/>
        <n v="5217000"/>
        <n v="74182000"/>
        <n v="21664000"/>
        <n v="1809"/>
        <n v="46104000"/>
        <n v="47478000"/>
        <n v="254981000"/>
        <n v="206136000"/>
        <n v="623000"/>
        <n v="28305680"/>
        <n v="33877211"/>
        <n v="32051388"/>
        <n v="29269603"/>
        <n v="1642769"/>
        <n v="5621000"/>
        <n v="608357051"/>
        <n v="5792000"/>
        <n v="31830000"/>
        <n v="3563000"/>
        <n v="34523000"/>
        <n v="56985000"/>
        <n v="114390000"/>
        <n v="66900000"/>
        <n v="33465310"/>
        <n v="3271762"/>
        <n v="65994000"/>
        <n v="24475000"/>
        <n v="1938"/>
        <n v="20079000"/>
        <n v="19696000"/>
        <n v="30840"/>
        <n v="19971000"/>
        <n v="14339"/>
        <n v="14256"/>
        <n v="16256000"/>
        <n v="36725000"/>
        <n v="8792000"/>
        <n v="14261000"/>
        <n v="41372000"/>
        <n v="15604000"/>
        <n v="1538000"/>
        <n v="7896819"/>
        <n v="29794432"/>
        <n v="25866356"/>
        <n v="33300649"/>
        <n v="16145285"/>
        <n v="9333465"/>
        <n v="26553696"/>
        <n v="1570203"/>
        <n v="86073000"/>
        <n v="6674183"/>
        <n v="19876398"/>
        <n v="22825995"/>
        <n v="3480791"/>
        <n v="21661000"/>
        <n v="32795000"/>
        <n v="29521000"/>
        <n v="12848"/>
        <n v="13362"/>
        <n v="58233000"/>
        <n v="1958000"/>
        <n v="82357000"/>
        <n v="21213"/>
        <n v="45470000"/>
        <n v="24379"/>
        <n v="24376"/>
        <n v="12167"/>
        <n v="37009"/>
        <n v="28487000"/>
        <n v="2673000"/>
        <n v="102900955"/>
        <n v="92491623"/>
        <n v="40860000"/>
        <n v="50582000"/>
        <n v="52377000"/>
        <n v="46800984"/>
        <n v="4085"/>
        <n v="55028000"/>
        <n v="6133616"/>
        <n v="12431294"/>
        <n v="14300613"/>
        <n v="61769562"/>
        <n v="33068283"/>
        <n v="17906802"/>
        <n v="8267000"/>
        <n v="32532000"/>
        <n v="17410000"/>
        <n v="4733000"/>
        <n v="218443000"/>
        <n v="7335000"/>
        <n v="141000"/>
        <n v="26455691"/>
        <n v="5129236"/>
        <n v="49614197"/>
        <n v="913702000"/>
        <n v="2219820"/>
        <n v="16568000"/>
        <n v="6178195"/>
        <n v="63212524"/>
        <n v="33122640"/>
        <n v="42122640"/>
        <n v="786940"/>
        <n v="22083000"/>
        <n v="15516050"/>
        <n v="37081000"/>
        <n v="39151158"/>
        <n v="10140442"/>
        <n v="30582000"/>
        <n v="27404000"/>
        <n v="139973000"/>
        <n v="18765895"/>
        <n v="31020"/>
        <n v="19583"/>
        <n v="34943000"/>
        <n v="57854412"/>
        <n v="27767000"/>
        <n v="3728000"/>
        <n v="2519000"/>
        <n v="22666000"/>
        <n v="32209000"/>
        <n v="35122000"/>
        <n v="16162"/>
        <n v="22395000"/>
        <n v="8557000"/>
        <n v="23408000"/>
        <n v="14709000"/>
        <n v="2712000"/>
        <n v="7509000"/>
        <n v="11647"/>
        <n v="45951"/>
        <n v="45942"/>
        <n v="15099000"/>
        <n v="9184000"/>
        <n v="83356000"/>
        <n v="29311091"/>
        <n v="16445000"/>
        <n v="50006000"/>
        <n v="2026000"/>
        <n v="10431"/>
        <n v="57832172"/>
        <n v="70507000"/>
        <n v="15831000"/>
        <n v="21280000"/>
        <n v="21088000"/>
        <n v="27304618"/>
        <n v="4286000"/>
        <n v="15500000"/>
        <n v="38234191"/>
        <n v="53691548"/>
        <n v="16483443"/>
        <n v="27183000"/>
        <n v="57844000"/>
        <n v="9433554"/>
        <n v="45544834"/>
        <n v="33305344"/>
        <n v="711463223"/>
        <n v="2768000"/>
        <n v="9128867"/>
        <n v="26972000"/>
        <n v="43920418"/>
        <n v="388829"/>
        <n v="52793178"/>
        <n v="234472"/>
        <n v="85778"/>
        <n v="57356183"/>
        <n v="171152000"/>
        <n v="10447000"/>
        <n v="23868765"/>
        <n v="37442688"/>
        <n v="31400000"/>
        <n v="2850000"/>
        <n v="37610000"/>
        <n v="1205000"/>
        <n v="12446000"/>
        <n v="12110000"/>
        <n v="1311000"/>
        <n v="14741000"/>
        <n v="4583000"/>
        <n v="31518000"/>
        <n v="2553000"/>
        <n v="37844000"/>
        <n v="12166000"/>
        <n v="19723000"/>
        <n v="56191000"/>
        <n v="51796000"/>
        <n v="79679000"/>
        <n v="11425000"/>
        <n v="17652000"/>
        <n v="29771000"/>
        <n v="37466344"/>
        <n v="21577000"/>
        <n v="22817000"/>
        <n v="51111000"/>
        <n v="23489000"/>
        <n v="34701"/>
        <n v="15037000"/>
        <n v="10656000"/>
        <n v="58620122"/>
        <n v="11004000"/>
        <n v="2463000"/>
        <n v="40940000"/>
        <n v="76133000"/>
        <n v="2782000"/>
        <n v="35530"/>
        <n v="43124000"/>
        <n v="44895"/>
        <n v="18051"/>
        <n v="16762"/>
        <n v="71484000"/>
        <n v="28361127"/>
        <n v="100681000"/>
        <n v="29732000"/>
        <n v="44985000"/>
        <n v="1781248"/>
        <n v="8783275"/>
        <n v="40483000"/>
        <n v="8378000"/>
        <n v="12630000"/>
        <n v="19270000"/>
        <n v="20577000"/>
        <n v="119078184"/>
        <n v="18837872"/>
        <n v="8191098"/>
        <n v="4129621"/>
        <n v="16942000"/>
        <n v="37522745"/>
        <n v="11115000"/>
        <n v="39828403"/>
        <n v="12208303"/>
        <n v="12447196"/>
        <n v="2591000"/>
        <n v="334907000"/>
        <n v="5168580"/>
        <n v="62889000"/>
        <n v="21083000"/>
        <n v="23170900"/>
        <n v="98825383"/>
        <n v="12809463"/>
        <n v="10774827"/>
        <n v="67762000"/>
        <n v="4865000"/>
        <n v="1580000"/>
        <n v="50878598"/>
        <n v="1098939"/>
        <n v="1474000"/>
        <n v="90293144"/>
        <n v="204671"/>
        <n v="20400000"/>
        <n v="49730554"/>
        <n v="53161479"/>
        <n v="27070000"/>
        <n v="7097718"/>
        <n v="1515821"/>
        <n v="2463632"/>
        <n v="29107109"/>
        <n v="18732000"/>
        <n v="6783000"/>
        <n v="27209938"/>
        <n v="8826862"/>
        <n v="5099620"/>
        <n v="30649314"/>
        <n v="88578226"/>
        <n v="28001030"/>
        <n v="6817433"/>
        <n v="65889000"/>
        <n v="15015000"/>
        <n v="28565000"/>
        <n v="20595000"/>
        <n v="4392000"/>
        <n v="33207816"/>
        <n v="45640993"/>
        <n v="11940630"/>
        <n v="12544449"/>
        <n v="56042000"/>
        <n v="2192000"/>
        <n v="19415000"/>
        <n v="58903514"/>
        <n v="10249989"/>
        <n v="52023000"/>
        <n v="389665000"/>
        <n v="36000000"/>
        <n v="31823000"/>
        <n v="18990000"/>
        <n v="6667000"/>
        <n v="300552"/>
        <n v="13216"/>
        <n v="2348000"/>
        <n v="1186116"/>
        <n v="21716999"/>
        <n v="17704000"/>
        <n v="5442283"/>
        <n v="3410296"/>
        <n v="11179388"/>
        <n v="44069000"/>
        <n v="37882000"/>
        <n v="52182000"/>
        <n v="35903000"/>
        <n v="21739000"/>
        <n v="2043000"/>
        <n v="38693000"/>
        <n v="1490854"/>
        <n v="1918000"/>
        <n v="2431000"/>
        <n v="2602000"/>
        <n v="3445"/>
        <n v="3450"/>
        <n v="819000"/>
        <n v="36007000"/>
        <n v="65183"/>
        <n v="15200"/>
        <n v="65226"/>
        <n v="31558000"/>
        <n v="29633000"/>
        <n v="24983"/>
        <n v="71370000"/>
        <n v="43914000"/>
        <n v="2584000"/>
        <n v="110529000"/>
        <n v="24173"/>
        <n v="34046000"/>
        <n v="3130"/>
        <n v="3594"/>
        <n v="31764000"/>
        <n v="35814000"/>
        <n v="30767000"/>
        <n v="2905000"/>
        <n v="2385000"/>
        <n v="21445996"/>
        <n v="10445000"/>
        <n v="39961000"/>
        <n v="49912000"/>
        <n v="16235042"/>
        <n v="23024000"/>
        <n v="34614000"/>
        <n v="18999000"/>
        <n v="46121000"/>
        <n v="32930000"/>
        <n v="34171"/>
        <n v="34250"/>
        <n v="37974000"/>
        <n v="48220"/>
        <n v="38024"/>
        <n v="49645000"/>
        <n v="26926198"/>
        <n v="15520000"/>
        <n v="53775000"/>
        <n v="39482000"/>
        <n v="81408000"/>
        <n v="41830000"/>
        <n v="45441"/>
        <n v="45424"/>
        <n v="23136000"/>
        <n v="39683000"/>
        <n v="26696000"/>
        <n v="50302000"/>
        <n v="41238000"/>
        <n v="12189000"/>
        <n v="33953429"/>
        <n v="72008000"/>
        <n v="29381000"/>
        <n v="4597000"/>
        <n v="2988000"/>
        <n v="11655000"/>
        <n v="15692000"/>
        <n v="3774341"/>
        <n v="11156000"/>
        <n v="3788549"/>
        <n v="16999000"/>
        <n v="40487000"/>
        <n v="24564000"/>
        <n v="4378953"/>
        <n v="20221652"/>
        <n v="24558572"/>
        <n v="24167601"/>
        <n v="2549000"/>
        <n v="84396009"/>
        <n v="19525000"/>
        <n v="32124438"/>
        <n v="14660442"/>
        <n v="51308106"/>
        <n v="98782000"/>
        <n v="10413000"/>
        <n v="2708000"/>
        <n v="36510784"/>
        <n v="3881804"/>
        <n v="48168000"/>
        <n v="20218608"/>
        <n v="11218212"/>
        <n v="18188000"/>
        <n v="8052184"/>
        <n v="56349000"/>
        <n v="73999000"/>
        <n v="44043580"/>
        <n v="4800000"/>
        <n v="13579000"/>
        <n v="19040000"/>
        <n v="14104547"/>
        <n v="3307588"/>
        <n v="20635000"/>
        <n v="2432439"/>
        <n v="4390000"/>
        <n v="16339259"/>
        <n v="97631490"/>
        <n v="37180306"/>
        <n v="6125000"/>
        <n v="9904000"/>
        <n v="23278000"/>
        <n v="1038000"/>
        <n v="1611283"/>
        <n v="1978602"/>
        <n v="10199660"/>
        <n v="2575083"/>
        <n v="2021357"/>
        <n v="2356785"/>
        <n v="1711902"/>
        <n v="33153000"/>
        <n v="12784000"/>
        <n v="3587463"/>
        <n v="34992358"/>
        <n v="33322662"/>
        <n v="26546290"/>
        <n v="80209599"/>
        <n v="10566000"/>
        <n v="18828000"/>
        <n v="16246162"/>
        <n v="23382000"/>
        <n v="22537509"/>
        <n v="36225167"/>
        <n v="15194631"/>
        <n v="24165689"/>
        <n v="14781112"/>
        <n v="36737863"/>
        <n v="4581868"/>
        <n v="5868773"/>
        <n v="24451000"/>
        <n v="10726000"/>
        <n v="24589000"/>
        <n v="22626925"/>
        <n v="7358000"/>
        <n v="5056600"/>
        <n v="1717000"/>
        <n v="2644000"/>
        <n v="1777000"/>
        <n v="2030000"/>
        <n v="5900000"/>
        <n v="10773000"/>
        <n v="3022957"/>
        <n v="6767841"/>
        <n v="28834954"/>
        <n v="28758000"/>
        <n v="8000"/>
        <n v="23292923"/>
        <n v="22219318"/>
        <n v="33031258"/>
        <n v="11543865"/>
        <n v="16724478"/>
        <n v="36198139"/>
        <n v="6211718"/>
        <n v="22251003"/>
        <n v="39101561"/>
        <n v="3268000"/>
        <n v="220000000"/>
        <n v="20882000"/>
        <n v="51371000"/>
        <n v="13771000"/>
        <n v="9050000"/>
        <n v="8904000"/>
        <n v="5145"/>
        <n v="5129"/>
        <n v="3313000"/>
        <n v="4036000"/>
        <n v="2147000"/>
        <n v="3460000"/>
        <n v="36163000"/>
        <n v="22197000"/>
        <n v="3532000"/>
        <n v="66732000"/>
        <n v="3125000"/>
        <n v="17819000"/>
        <n v="32464000"/>
        <n v="28301000"/>
        <n v="23913000"/>
        <n v="62817000"/>
        <n v="22225000"/>
        <n v="29801000"/>
        <n v="7063000"/>
        <n v="13813000"/>
        <n v="47543000"/>
        <n v="23032000"/>
        <n v="14146220"/>
        <n v="3548000"/>
        <n v="39826000"/>
        <n v="11195000"/>
        <n v="4760000"/>
        <n v="11866000"/>
        <n v="102049000"/>
        <n v="62148000"/>
        <n v="48661000"/>
        <n v="14821"/>
        <n v="15119"/>
        <n v="14959000"/>
        <n v="8888000"/>
        <n v="12544000"/>
        <n v="3234000"/>
        <n v="20082000"/>
        <n v="46788000"/>
        <n v="21473000"/>
        <n v="16549000"/>
        <n v="13884000"/>
        <n v="26967000"/>
        <n v="2178000"/>
        <n v="22091000"/>
        <n v="102132000"/>
        <n v="61863000"/>
        <n v="98243"/>
        <n v="102065"/>
        <n v="7006000"/>
        <n v="113495000"/>
        <n v="103221000"/>
        <n v="12413000"/>
        <n v="13520000"/>
        <n v="3443000"/>
        <n v="4883963"/>
        <n v="71082000"/>
        <n v="16749000"/>
        <n v="62483000"/>
        <n v="75634000"/>
        <n v="39044000"/>
        <n v="79846000"/>
        <n v="36147000"/>
        <n v="62595227"/>
        <n v="64476000"/>
        <n v="69905000"/>
        <n v="26399000"/>
        <n v="19344000"/>
        <n v="25408000"/>
        <n v="26418933"/>
        <n v="73246000"/>
        <n v="2480000"/>
        <n v="8772000"/>
        <n v="3084000"/>
        <n v="3750000"/>
        <n v="21246000"/>
        <n v="11911000"/>
        <n v="62810000"/>
        <n v="61720000"/>
        <n v="20334000"/>
        <n v="2907892"/>
        <n v="16982"/>
        <n v="2212000"/>
        <n v="29632000"/>
        <n v="11489000"/>
        <n v="26493000"/>
        <n v="2179491"/>
        <n v="7190107"/>
        <n v="11065000"/>
        <n v="6770000"/>
        <n v="6563000"/>
        <n v="133332011"/>
        <n v="99641635"/>
        <n v="20495551"/>
        <n v="15241345"/>
        <n v="9258084"/>
        <n v="6410955"/>
        <n v="40771000"/>
        <n v="5048000"/>
        <n v="8453000"/>
        <n v="20000032"/>
        <n v="10402000"/>
        <n v="20323383"/>
        <n v="28170000"/>
        <n v="5049432"/>
        <n v="16905621"/>
        <n v="98410381"/>
        <n v="55663720"/>
        <n v="2872000"/>
        <n v="23434000"/>
        <n v="103001487"/>
        <n v="5546178"/>
        <n v="36023000"/>
        <n v="2469000"/>
        <n v="16614000"/>
        <n v="8163765"/>
        <n v="7712303"/>
        <n v="59676833"/>
        <n v="26387419"/>
        <n v="31286284"/>
        <n v="13341000"/>
        <n v="18977000"/>
        <n v="34056000"/>
        <n v="45719464"/>
        <n v="12768107"/>
        <n v="12369134"/>
        <n v="15266000"/>
        <n v="24993526"/>
        <n v="34971796"/>
        <n v="154671056"/>
        <n v="9276699"/>
        <n v="13873974"/>
        <n v="6633000"/>
        <n v="9132924"/>
        <n v="70917000"/>
        <n v="7716000"/>
        <n v="49780896"/>
        <n v="24873819"/>
        <n v="59467000"/>
        <n v="12250972"/>
        <n v="69771792"/>
        <n v="71921672"/>
        <n v="6717000"/>
        <n v="3152406"/>
        <n v="1990000"/>
        <n v="336914829"/>
        <n v="345771897"/>
        <n v="9023000"/>
        <n v="224178"/>
        <n v="302200000"/>
        <n v="2599000"/>
        <n v="10530000"/>
        <n v="24006000"/>
        <n v="675303918"/>
        <n v="9255000"/>
        <n v="4557949"/>
        <n v="8056120"/>
        <n v="5123000"/>
        <n v="52696600"/>
        <n v="17784000"/>
        <n v="30295000"/>
        <n v="23481000"/>
        <n v="19868428"/>
        <n v="5223000"/>
        <n v="2877000"/>
        <n v="23258000"/>
        <n v="3769955"/>
        <n v="10393609"/>
        <n v="118048"/>
        <n v="25528019"/>
        <n v="13734951"/>
        <n v="25452000"/>
        <n v="44125000"/>
        <n v="48330200"/>
        <n v="11717000"/>
        <n v="3795142"/>
        <n v="14777000"/>
        <n v="2889000"/>
        <n v="2562000"/>
        <n v="22385000"/>
        <n v="23716745"/>
        <n v="4775000"/>
        <n v="6943000"/>
        <n v="18905000"/>
        <n v="17190622"/>
        <n v="67048014"/>
        <n v="33455000"/>
        <n v="17857223"/>
        <n v="4265000"/>
        <n v="50699295"/>
        <n v="2868023"/>
        <n v="2930507"/>
        <n v="30218917"/>
        <n v="13023000"/>
        <n v="6136064"/>
        <n v="3994000"/>
        <n v="5443000"/>
        <n v="22289225"/>
        <n v="5822833"/>
        <n v="25716568"/>
        <n v="25087883"/>
        <n v="17708403"/>
        <n v="31202082"/>
        <n v="22062531"/>
        <n v="9834566"/>
        <n v="12710896"/>
        <n v="4141000"/>
        <n v="17061326"/>
        <n v="9750000"/>
        <n v="38176680"/>
        <n v="16964180"/>
        <n v="3035885"/>
        <n v="5682502"/>
        <n v="2863596"/>
        <n v="1819000"/>
        <n v="30632000"/>
        <n v="9122816"/>
        <n v="18625000"/>
        <n v="9832232"/>
        <n v="11333785"/>
        <n v="9928185"/>
        <n v="2173425"/>
        <n v="46183000"/>
        <n v="28917160"/>
        <n v="10389000"/>
        <n v="19063000"/>
        <n v="21581000"/>
        <n v="50468000"/>
        <n v="1227670"/>
        <n v="26382000"/>
        <n v="2347000"/>
        <n v="4555000"/>
        <n v="7901690"/>
        <n v="6353569"/>
        <n v="4990118"/>
        <n v="22489000"/>
        <n v="10861000"/>
        <n v="28775000"/>
        <n v="3000000"/>
        <n v="2979000"/>
        <n v="68602000"/>
        <n v="2984000"/>
        <n v="1618000"/>
        <n v="3042000"/>
        <n v="155650000"/>
        <n v="5128"/>
        <n v="25256000"/>
        <n v="12399"/>
        <n v="10666"/>
        <n v="10233"/>
        <n v="7549000"/>
        <n v="14259000"/>
        <n v="58510000"/>
        <n v="30232000"/>
        <n v="58083000"/>
        <n v="137453000"/>
        <n v="48584000"/>
        <n v="227567000"/>
        <n v="69263000"/>
        <n v="81776000"/>
        <n v="49432000"/>
        <n v="19343000"/>
        <n v="18328000"/>
        <n v="24310000"/>
        <n v="40681000"/>
        <n v="15577000"/>
        <n v="26859000"/>
        <n v="33952000"/>
        <n v="41147000"/>
        <n v="45089000"/>
        <n v="19387000"/>
        <n v="30904000"/>
        <n v="49652000"/>
        <n v="76026000"/>
        <n v="7820"/>
        <n v="8206"/>
        <n v="52469000"/>
        <n v="37448000"/>
        <n v="45838000"/>
        <n v="138795000"/>
        <n v="128433000"/>
        <n v="60955000"/>
        <n v="24567000"/>
        <n v="28448000"/>
        <n v="66857000"/>
        <n v="64520000"/>
        <n v="28664000"/>
        <n v="30423000"/>
        <n v="37513000"/>
        <n v="45033000"/>
        <n v="21230000"/>
        <n v="26796"/>
        <n v="12119000"/>
        <n v="11912"/>
        <n v="11915"/>
        <n v="3967372"/>
        <n v="50919000"/>
        <n v="101304000"/>
        <n v="483621000"/>
        <n v="5169000"/>
        <n v="19776676"/>
        <n v="4671392"/>
        <n v="14404448"/>
        <n v="45589000"/>
        <n v="30463"/>
        <n v="30670"/>
        <n v="16676"/>
        <n v="21058"/>
        <n v="16189"/>
        <n v="20159"/>
        <n v="10133000"/>
        <n v="124945000"/>
        <n v="28065000"/>
        <n v="15980000"/>
        <n v="61905000"/>
        <n v="57165000"/>
        <n v="80806000"/>
        <n v="74980000"/>
        <n v="34747000"/>
        <n v="124327472"/>
        <n v="17831000"/>
        <n v="61404"/>
        <n v="64930"/>
        <n v="35936000"/>
        <n v="54163000"/>
        <n v="10421366"/>
        <n v="18250000"/>
        <n v="49677730"/>
        <n v="4478000"/>
        <n v="26130000"/>
        <n v="22895000"/>
        <n v="12625000"/>
        <n v="3910000"/>
        <n v="3591891"/>
        <n v="4007591"/>
        <n v="1921000"/>
        <n v="1101000"/>
        <n v="5057057"/>
        <n v="6069000"/>
        <n v="2430000"/>
        <n v="9934000"/>
        <n v="20422750"/>
        <n v="5653014"/>
        <n v="3325800"/>
        <n v="10365100"/>
        <n v="11876137"/>
        <n v="37199"/>
        <n v="22546"/>
        <n v="692488"/>
        <n v="30099"/>
        <n v="18242"/>
        <n v="560312"/>
        <n v="15307457"/>
        <n v="51446741"/>
        <n v="104914693"/>
        <n v="46831000"/>
        <n v="100809955"/>
        <n v="27225000"/>
        <n v="66268000"/>
        <n v="178637000"/>
        <n v="47319000"/>
        <n v="121858000"/>
        <n v="3999000"/>
        <n v="8403000"/>
        <n v="9321000"/>
        <n v="13141000"/>
        <n v="23127000"/>
        <n v="5551000"/>
        <n v="29857715"/>
        <n v="3351127"/>
        <n v="13051000"/>
        <n v="35396600"/>
        <n v="5827000"/>
        <n v="1484000"/>
        <n v="45597000"/>
        <n v="3384000"/>
        <n v="46745000"/>
        <n v="26827768"/>
        <n v="22201000"/>
        <n v="4849127"/>
        <n v="8000000"/>
        <n v="47042000"/>
        <n v="3452000"/>
        <n v="4623000"/>
        <n v="183861"/>
        <n v="4499000"/>
        <n v="35707039"/>
        <n v="80793000"/>
        <n v="9711000"/>
        <n v="20553000"/>
        <n v="24603000"/>
        <n v="13147968"/>
        <n v="21702000"/>
        <n v="3909000"/>
        <n v="21620000"/>
        <n v="79376000"/>
        <n v="44684710"/>
        <n v="39097000"/>
        <n v="12230000"/>
        <n v="350000"/>
        <n v="28167704"/>
        <n v="32474636"/>
        <n v="9856753"/>
        <n v="8267668"/>
        <n v="806055"/>
        <n v="1451631"/>
        <n v="1210326"/>
        <n v="2740000"/>
        <n v="2835000"/>
        <n v="43874000"/>
        <n v="212000"/>
        <n v="1891000"/>
        <n v="1415711"/>
        <n v="1396154"/>
        <n v="5230000"/>
        <n v="5081000"/>
        <n v="195853000"/>
        <n v="23471929"/>
        <n v="7027000"/>
        <n v="25994000"/>
        <n v="10827560"/>
        <n v="10150068"/>
        <n v="52649852"/>
        <n v="2428538"/>
        <n v="18275318"/>
        <n v="30185000"/>
        <n v="5515000"/>
        <n v="7662000"/>
        <n v="1536000"/>
        <n v="6000000"/>
        <n v="3593000"/>
        <n v="4146204"/>
        <n v="14906000"/>
        <n v="404677000"/>
        <n v="419850000"/>
        <n v="5075675"/>
        <n v="27554000"/>
        <n v="5800000"/>
        <n v="37557368"/>
        <n v="34420210"/>
        <n v="5659450"/>
        <n v="10674000"/>
        <n v="22105601"/>
        <n v="10681863"/>
        <n v="25356619"/>
        <n v="4911384"/>
        <n v="4862000"/>
        <n v="6610000"/>
        <n v="20351000"/>
        <n v="6333000"/>
        <n v="39788000"/>
        <n v="23010000"/>
        <n v="30100000"/>
        <n v="20217000"/>
        <n v="11471000"/>
        <n v="9992147"/>
        <n v="20438870"/>
        <n v="19077000"/>
        <n v="57548931"/>
        <n v="4628152"/>
        <n v="6539000"/>
        <n v="55670000"/>
        <n v="6945000"/>
        <n v="2904000"/>
        <n v="4055000"/>
        <n v="3350722"/>
        <n v="4144000"/>
        <n v="12435000"/>
        <n v="1331000"/>
        <n v="7792000"/>
        <n v="8333000"/>
        <n v="13043000"/>
        <n v="16511000"/>
        <n v="11894000"/>
        <n v="34880000"/>
        <n v="17120000"/>
        <n v="55113676"/>
        <n v="1336116"/>
        <n v="17876000"/>
        <n v="13716000"/>
        <n v="9126000"/>
        <n v="70319000"/>
        <n v="2107000"/>
        <n v="986000"/>
        <n v="17902000"/>
        <n v="3255000"/>
        <n v="1369000"/>
        <n v="5081"/>
        <n v="5083"/>
        <n v="4299"/>
        <n v="4445"/>
        <n v="4419000"/>
        <n v="26134"/>
        <n v="11501"/>
        <n v="1458000"/>
        <n v="15542000"/>
        <n v="18842000"/>
        <n v="44471"/>
        <n v="20000"/>
        <n v="82095000"/>
        <n v="59867000"/>
        <n v="15727"/>
        <n v="15683"/>
        <n v="58176000"/>
        <n v="21604000"/>
        <n v="68582000"/>
        <n v="2907000"/>
        <n v="54387326"/>
        <n v="18131000"/>
        <n v="4986000"/>
        <n v="4749000"/>
        <n v="58919000"/>
        <n v="62002000"/>
        <n v="21649000"/>
        <n v="49122000"/>
        <n v="248000"/>
        <n v="48134000"/>
        <n v="45821000"/>
        <n v="73261000"/>
        <n v="236454000"/>
        <n v="145640000"/>
        <n v="5325000"/>
        <n v="62125000"/>
        <n v="8552000"/>
        <n v="39107000"/>
        <n v="30327000"/>
        <n v="41359000"/>
        <n v="17949000"/>
        <n v="28047000"/>
        <n v="9380000"/>
        <n v="36105000"/>
        <n v="42937637"/>
        <n v="6003000"/>
        <n v="85174000"/>
        <n v="5634000"/>
        <n v="3141"/>
        <n v="3187"/>
        <n v="18219"/>
        <n v="16343000"/>
        <n v="46487791"/>
        <n v="6401000"/>
        <n v="19244906"/>
        <n v="51919000"/>
        <n v="7791000"/>
        <n v="27230000"/>
        <n v="11259595"/>
        <n v="16788096"/>
        <n v="2895000"/>
        <n v="73710"/>
        <n v="237126"/>
        <n v="35974"/>
        <n v="599343"/>
        <n v="16114"/>
        <n v="8437"/>
        <n v="102203"/>
        <n v="7902831"/>
        <n v="3216900"/>
        <n v="4598700"/>
        <n v="2160653"/>
        <n v="54219500"/>
        <n v="7697582"/>
        <n v="9135750"/>
        <n v="13039500"/>
        <n v="45647063"/>
        <n v="1174838"/>
        <n v="15588"/>
        <n v="26041"/>
        <n v="31412"/>
        <n v="46375000"/>
        <n v="6748367"/>
        <n v="64004000"/>
        <n v="3892900"/>
        <n v="13438000"/>
        <n v="8685000"/>
        <n v="44928000"/>
        <n v="36525000"/>
        <n v="3929000"/>
        <n v="34762000"/>
        <n v="14809000"/>
        <n v="7123500"/>
        <n v="78551000"/>
        <n v="5040100"/>
        <n v="43789430"/>
        <n v="19678800"/>
        <n v="121968000"/>
        <n v="15725000"/>
        <n v="8571497"/>
        <n v="16690000"/>
        <n v="21386000"/>
        <n v="3052000"/>
        <n v="187624000"/>
        <n v="9845000"/>
        <n v="10279000"/>
        <n v="12482193"/>
        <n v="10852364"/>
        <n v="27388762"/>
        <n v="12163401"/>
        <n v="112360000"/>
        <n v="62212000"/>
        <n v="56295000"/>
        <n v="49607160"/>
        <n v="10759517"/>
        <n v="9051000"/>
        <n v="3408000"/>
        <n v="3382000"/>
        <n v="13530000"/>
        <n v="9228000"/>
        <n v="9323000"/>
        <n v="3515000"/>
        <n v="2352600"/>
        <n v="26518000"/>
        <n v="27737733"/>
        <n v="45167317"/>
        <n v="2855784"/>
        <n v="8427275"/>
        <n v="4571407"/>
        <n v="31229066"/>
        <n v="5035427"/>
        <n v="46421000"/>
        <n v="3962000"/>
        <n v="58989"/>
        <n v="10511086"/>
        <n v="9972000"/>
        <n v="33126000"/>
        <n v="7933000"/>
        <n v="1162500000"/>
        <n v="2908000"/>
        <n v="25344000"/>
        <n v="58177000"/>
        <n v="25766000"/>
        <n v="66610"/>
        <n v="5375875"/>
        <n v="12806000"/>
        <n v="6232840"/>
        <n v="4924000"/>
      </sharedItems>
    </cacheField>
    <cacheField name=" Original Contract Completion Date" numFmtId="167">
      <sharedItems containsDate="1" containsMixedTypes="1" minDate="2008-06-13T00:00:00" maxDate="2028-06-02T00:00:00"/>
    </cacheField>
    <cacheField name=" Current Contract Completion Date" numFmtId="14">
      <sharedItems containsDate="1" containsMixedTypes="1" minDate="2008-06-08T00:00:00" maxDate="2028-06-02T00:00:00"/>
    </cacheField>
    <cacheField name="Amount Delta (Positive=Overrun)" numFmtId="165">
      <sharedItems containsMixedTypes="1" containsNumber="1" minValue="-414350000" maxValue="198123000"/>
    </cacheField>
    <cacheField name="Completion Delta" numFmtId="0">
      <sharedItems containsMixedTypes="1" containsNumber="1" containsInteger="1" minValue="-600" maxValue="4311"/>
    </cacheField>
    <cacheField name="Current Contract Completion Year" numFmtId="0">
      <sharedItems containsMixedTypes="1" containsNumber="1" containsInteger="1" minValue="2008" maxValue="2028" count="22">
        <n v="2008"/>
        <n v="2013"/>
        <n v="2009"/>
        <n v="2022"/>
        <n v="2012"/>
        <n v="2010"/>
        <n v="2011"/>
        <n v="2023"/>
        <n v="2015"/>
        <n v="2014"/>
        <n v="2020"/>
        <n v="2021"/>
        <n v="2016"/>
        <n v="2027"/>
        <n v="2017"/>
        <n v="2026"/>
        <n v="2018"/>
        <n v="2019"/>
        <n v="2024"/>
        <n v="2025"/>
        <e v="#VALUE!"/>
        <n v="2028"/>
      </sharedItems>
    </cacheField>
    <cacheField name="Current Contract Completion Month" numFmtId="0">
      <sharedItems containsMixedTypes="1" containsNumber="1" containsInteger="1" minValue="10" maxValue="12" count="13">
        <s v="06"/>
        <n v="12"/>
        <s v="02"/>
        <s v="07"/>
        <s v="01"/>
        <s v="03"/>
        <s v="04"/>
        <s v="05"/>
        <s v="08"/>
        <n v="11"/>
        <s v="09"/>
        <n v="10"/>
        <e v="#VALUE!"/>
      </sharedItems>
    </cacheField>
    <cacheField name="Current Contract Completion Day" numFmtId="0">
      <sharedItems containsMixedTypes="1" containsNumber="1" containsInteger="1" minValue="10" maxValue="31"/>
    </cacheField>
    <cacheField name="CCC YYYMMDD" numFmtId="0">
      <sharedItems count="869">
        <s v="20080608"/>
        <s v="20131206"/>
        <s v="20090213"/>
        <s v="20090724"/>
        <s v="20220729"/>
        <s v="20120716"/>
        <s v="20100731"/>
        <s v="20090616"/>
        <s v="20100611"/>
        <s v="20100129"/>
        <s v="20100311"/>
        <s v="20100607"/>
        <s v="20110608"/>
        <s v="20110729"/>
        <s v="20100413"/>
        <s v="20230525"/>
        <s v="20100831"/>
        <s v="20150610"/>
        <s v="20121115"/>
        <s v="20121227"/>
        <s v="20120815"/>
        <s v="20110412"/>
        <s v="20120305"/>
        <s v="20120924"/>
        <s v="20101115"/>
        <s v="20110602"/>
        <s v="20120202"/>
        <s v="20100821"/>
        <s v="20120531"/>
        <s v="20120803"/>
        <s v="20140418"/>
        <s v="20151012"/>
        <s v="20120629"/>
        <s v="20120530"/>
        <s v="20110930"/>
        <s v="20201231"/>
        <s v="20120412"/>
        <s v="20130607"/>
        <s v="20120213"/>
        <s v="20111102"/>
        <s v="20140722"/>
        <s v="20130301"/>
        <s v="20110929"/>
        <s v="20130604"/>
        <s v="20130315"/>
        <s v="20110624"/>
        <s v="20140514"/>
        <s v="20121231"/>
        <s v="20111101"/>
        <s v="20131010"/>
        <s v="20121220"/>
        <s v="20121218"/>
        <s v="20140127"/>
        <s v="20151130"/>
        <s v="20151031"/>
        <s v="20210730"/>
        <s v="20131012"/>
        <s v="20120210"/>
        <s v="20140530"/>
        <s v="20140123"/>
        <s v="20130531"/>
        <s v="20150416"/>
        <s v="20121018"/>
        <s v="20131031"/>
        <s v="20130307"/>
        <s v="20130910"/>
        <s v="20121010"/>
        <s v="20140411"/>
        <s v="20140831"/>
        <s v="20140531"/>
        <s v="20131017"/>
        <s v="20160902"/>
        <s v="20150916"/>
        <s v="20150107"/>
        <s v="20160127"/>
        <s v="20150728"/>
        <s v="20150305"/>
        <s v="20150121"/>
        <s v="20140404"/>
        <s v="20141231"/>
        <s v="20141016"/>
        <s v="20150501"/>
        <s v="20270930"/>
        <s v="20170730"/>
        <s v="20171215"/>
        <s v="20161230"/>
        <s v="20200330"/>
        <s v="20260618"/>
        <s v="20181230"/>
        <s v="20150218"/>
        <s v="20141003"/>
        <s v="20160304"/>
        <s v="20150306"/>
        <s v="20161206"/>
        <s v="20141112"/>
        <s v="20141223"/>
        <s v="20150427"/>
        <s v="20141230"/>
        <s v="20131218"/>
        <s v="20180301"/>
        <s v="20140604"/>
        <s v="20140305"/>
        <s v="20140826"/>
        <s v="20141002"/>
        <s v="20141124"/>
        <s v="20210922"/>
        <s v="20200430"/>
        <s v="20140325"/>
        <s v="20220731"/>
        <s v="20190215"/>
        <s v="20150630"/>
        <s v="20180601"/>
        <s v="20200229"/>
        <s v="20141024"/>
        <s v="20150921"/>
        <s v="20160525"/>
        <s v="20170526"/>
        <s v="20160930"/>
        <s v="20141126"/>
        <s v="20150930"/>
        <s v="20160208"/>
        <s v="20150504"/>
        <s v="20170503"/>
        <s v="20170430"/>
        <s v="20211230"/>
        <s v="20220228"/>
        <s v="20160512"/>
        <s v="20160421"/>
        <s v="20141218"/>
        <s v="20160311"/>
        <s v="20200620"/>
        <s v="20160825"/>
        <s v="20190201"/>
        <s v="20210212"/>
        <s v="20190131"/>
        <s v="20170428"/>
        <s v="20171108"/>
        <s v="20191024"/>
        <s v="20201006"/>
        <s v="20170117"/>
        <s v="20180108"/>
        <s v="20190327"/>
        <s v="20160502"/>
        <s v="20161026"/>
        <s v="20170828"/>
        <s v="20180315"/>
        <s v="20180130"/>
        <s v="20160608"/>
        <s v="20201103"/>
        <s v="20140428"/>
        <s v="20161216"/>
        <s v="20150304"/>
        <s v="20220811"/>
        <s v="20160220"/>
        <s v="20151015"/>
        <s v="20160215"/>
        <s v="20160415"/>
        <s v="20170517"/>
        <s v="20210331"/>
        <s v="20191031"/>
        <s v="20171027"/>
        <s v="20190304"/>
        <s v="20211119"/>
        <s v="20170421"/>
        <s v="20170930"/>
        <s v="20180212"/>
        <s v="20190410"/>
        <s v="20190311"/>
        <s v="20160406"/>
        <s v="20190723"/>
        <s v="20191231"/>
        <s v="20210717"/>
        <s v="20200714"/>
        <s v="20211220"/>
        <s v="20210203"/>
        <s v="20180131"/>
        <s v="20190717"/>
        <s v="20220520"/>
        <s v="20180612"/>
        <s v="20170420"/>
        <s v="20170215"/>
        <s v="20180119"/>
        <s v="20171031"/>
        <s v="20180516"/>
        <s v="20170615"/>
        <s v="20210816"/>
        <s v="20211118"/>
        <s v="20170908"/>
        <s v="20220201"/>
        <s v="20170504"/>
        <s v="20170228"/>
        <s v="20170324"/>
        <s v="20180518"/>
        <s v="20220130"/>
        <s v="20180921"/>
        <s v="20170213"/>
        <s v="20180618"/>
        <s v="20181115"/>
        <s v="20210930"/>
        <s v="20170523"/>
        <s v="20170718"/>
        <s v="20171017"/>
        <s v="20210425"/>
        <s v="20180820"/>
        <s v="20171213"/>
        <s v="20180831"/>
        <s v="20181023"/>
        <s v="20200522"/>
        <s v="20181015"/>
        <s v="20200501"/>
        <s v="20200916"/>
        <s v="20181025"/>
        <s v="20200102"/>
        <s v="20180326"/>
        <s v="20190129"/>
        <s v="20210422"/>
        <s v="20210806"/>
        <s v="20190807"/>
        <s v="20190421"/>
        <s v="20220224"/>
        <s v="20210421"/>
        <s v="20201127"/>
        <s v="20191211"/>
        <s v="20171030"/>
        <s v="20200917"/>
        <s v="20190228"/>
        <s v="20191227"/>
        <s v="20200214"/>
        <s v="20210206"/>
        <s v="20200831"/>
        <s v="20210919"/>
        <s v="20200307"/>
        <s v="20190510"/>
        <s v="20180616"/>
        <s v="20191222"/>
        <s v="20211009"/>
        <s v="20190205"/>
        <s v="20191212"/>
        <s v="20210630"/>
        <s v="20211015"/>
        <s v="20191119"/>
        <s v="20220213"/>
        <s v="20211130"/>
        <s v="20190329"/>
        <s v="20220220"/>
        <s v="20181010"/>
        <s v="20190403"/>
        <s v="20181218"/>
        <s v="20191025"/>
        <s v="20180112"/>
        <s v="20200120"/>
        <s v="20190613"/>
        <s v="20180726"/>
        <s v="20210823"/>
        <s v="20221025"/>
        <s v="20190827"/>
        <s v="20180124"/>
        <s v="20190820"/>
        <s v="20210106"/>
        <s v="20210830"/>
        <s v="20210527"/>
        <s v="20220429"/>
        <s v="20210121"/>
        <s v="20210729"/>
        <s v="20200730"/>
        <s v="20210211"/>
        <s v="20210831"/>
        <s v="20200616"/>
        <s v="20201230"/>
        <s v="20211223"/>
        <s v="20220810"/>
        <s v="20210821"/>
        <s v="20220109"/>
        <s v="20210706"/>
        <s v="20210119"/>
        <s v="20221222"/>
        <s v="20211024"/>
        <s v="20230108"/>
        <s v="20210131"/>
        <s v="20200331"/>
        <s v="20200718"/>
        <s v="20200825"/>
        <s v="20210423"/>
        <s v="20181215"/>
        <s v="20200622"/>
        <s v="20210430"/>
        <s v="20181212"/>
        <s v="20190330"/>
        <s v="20201120"/>
        <s v="20200306"/>
        <s v="20200302"/>
        <s v="20210405"/>
        <s v="20200131"/>
        <s v="20211108"/>
        <s v="20210813"/>
        <s v="20200103"/>
        <s v="20220115"/>
        <s v="20190426"/>
        <s v="20190223"/>
        <s v="20200903"/>
        <s v="20200920"/>
        <s v="20190107"/>
        <s v="20200601"/>
        <s v="20190427"/>
        <s v="20210929"/>
        <s v="20181203"/>
        <s v="20220901"/>
        <s v="20201211"/>
        <s v="20200220"/>
        <s v="20200527"/>
        <s v="20211109"/>
        <s v="20220311"/>
        <s v="20210325"/>
        <s v="20190923"/>
        <s v="20190626"/>
        <s v="20190819"/>
        <s v="20190112"/>
        <s v="20191015"/>
        <s v="20190511"/>
        <s v="20200106"/>
        <s v="20210921"/>
        <s v="20210326"/>
        <s v="20220530"/>
        <s v="20220711"/>
        <s v="20180707"/>
        <s v="20180706"/>
        <s v="20200326"/>
        <s v="20230331"/>
        <s v="20211110"/>
        <s v="20190815"/>
        <s v="20190207"/>
        <s v="20190718"/>
        <s v="20230122"/>
        <s v="20210225"/>
        <s v="20220908"/>
        <s v="20210319"/>
        <s v="20201130"/>
        <s v="20180814"/>
        <s v="20190606"/>
        <s v="20181109"/>
        <s v="20190130"/>
        <s v="20220531"/>
        <s v="20201030"/>
        <s v="20201215"/>
        <s v="20220303"/>
        <s v="20220601"/>
        <s v="20210901"/>
        <s v="20211231"/>
        <s v="20180526"/>
        <s v="20180316"/>
        <s v="20190618"/>
        <s v="20211023"/>
        <s v="20220411"/>
        <s v="20200225"/>
        <s v="20220120"/>
        <s v="20201013"/>
        <s v="20210814"/>
        <s v="20210409"/>
        <s v="20201229"/>
        <s v="20200723"/>
        <s v="20190126"/>
        <s v="20190705"/>
        <s v="20210412"/>
        <s v="20190805"/>
        <s v="20200107"/>
        <s v="20191008"/>
        <s v="20211105"/>
        <s v="20211217"/>
        <s v="20210712"/>
        <s v="20211007"/>
        <s v="20220102"/>
        <s v="20220405"/>
        <s v="20211102"/>
        <s v="20210509"/>
        <s v="20220904"/>
        <s v="20210114"/>
        <s v="20200706"/>
        <s v="20201023"/>
        <s v="20210914"/>
        <s v="20210103"/>
        <s v="20210526"/>
        <s v="20191215"/>
        <s v="20200814"/>
        <s v="20220319"/>
        <s v="20220708"/>
        <s v="20220823"/>
        <s v="20201001"/>
        <s v="20201017"/>
        <s v="20211029"/>
        <s v="20211202"/>
        <s v="20220404"/>
        <s v="20210613"/>
        <s v="20220225"/>
        <s v="20200310"/>
        <s v="20220510"/>
        <s v="20200626"/>
        <s v="20210618"/>
        <s v="20200517"/>
        <s v="20210226"/>
        <s v="20220617"/>
        <s v="20210727"/>
        <s v="20200406"/>
        <s v="20211022"/>
        <s v="20210815"/>
        <s v="20210130"/>
        <s v="20191122"/>
        <s v="20220625"/>
        <s v="20211016"/>
        <s v="20180801"/>
        <s v="20191011"/>
        <s v="20210916"/>
        <s v="20200804"/>
        <s v="20191120"/>
        <s v="20211011"/>
        <s v="20190627"/>
        <s v="20200811"/>
        <s v="20180630"/>
        <s v="20210303"/>
        <s v="20181011"/>
        <s v="20210329"/>
        <s v="20200929"/>
        <s v="20201012"/>
        <s v="20220123"/>
        <s v="20220331"/>
        <s v="20210524"/>
        <s v="20200930"/>
        <s v="20230619"/>
        <s v="20220131"/>
        <s v="20211030"/>
        <s v="20200925"/>
        <s v="20220812"/>
        <s v="20230130"/>
        <s v="20201201"/>
        <s v="20190522"/>
        <s v="20210917"/>
        <s v="20190706"/>
        <s v="20210207"/>
        <s v="20210628"/>
        <s v="20220330"/>
        <s v="20190602"/>
        <s v="20231001"/>
        <s v="20230715"/>
        <s v="20220318"/>
        <s v="20220211"/>
        <s v="20210522"/>
        <s v="20230116"/>
        <s v="20230328"/>
        <s v="20201004"/>
        <s v="20190321"/>
        <s v="20210217"/>
        <s v="20210310"/>
        <s v="20211101"/>
        <s v="20200411"/>
        <s v="20220125"/>
        <s v="20200828"/>
        <s v="20200820"/>
        <s v="20210511"/>
        <s v="20211115"/>
        <s v="20211005"/>
        <s v="20201214"/>
        <s v="20210105"/>
        <s v="20220205"/>
        <s v="20211215"/>
        <s v="20210531"/>
        <s v="20201002"/>
        <s v="20201009"/>
        <s v="20200417"/>
        <s v="20211122"/>
        <s v="20200809"/>
        <s v="20211107"/>
        <s v="20220212"/>
        <s v="20210219"/>
        <s v="20240121"/>
        <s v="20230121"/>
        <s v="20220704"/>
        <s v="20221221"/>
        <s v="20231226"/>
        <s v="20230930"/>
        <s v="20220415"/>
        <s v="20220525"/>
        <s v="20220214"/>
        <s v="20210827"/>
        <s v="20210701"/>
        <s v="20210312"/>
        <s v="20210416"/>
        <s v="20201031"/>
        <s v="20230726"/>
        <s v="20211104"/>
        <s v="20210610"/>
        <s v="20220715"/>
        <s v="20220114"/>
        <s v="20210714"/>
        <s v="20221230"/>
        <s v="20220809"/>
        <s v="20220401"/>
        <s v="20211208"/>
        <s v="20210129"/>
        <s v="20220301"/>
        <s v="20211020"/>
        <s v="20211004"/>
        <s v="20221202"/>
        <s v="20210721"/>
        <s v="20240915"/>
        <s v="20230517"/>
        <s v="20220707"/>
        <s v="20211111"/>
        <s v="20211013"/>
        <s v="20210825"/>
        <s v="20210601"/>
        <s v="20221209"/>
        <s v="20211124"/>
        <s v="20220302"/>
        <s v="20210323"/>
        <s v="20200416"/>
        <s v="20211031"/>
        <s v="20220725"/>
        <s v="20230210"/>
        <s v="20221207"/>
        <s v="20240618"/>
        <s v="20210506"/>
        <s v="20200320"/>
        <s v="20211204"/>
        <s v="20220827"/>
        <s v="20230313"/>
        <s v="20221224"/>
        <s v="20221105"/>
        <s v="20210925"/>
        <s v="20220803"/>
        <s v="20211227"/>
        <s v="20210125"/>
        <s v="20220325"/>
        <s v="20220627"/>
        <s v="20210520"/>
        <s v="20220630"/>
        <s v="20220526"/>
        <s v="20220825"/>
        <s v="20210301"/>
        <s v="20200125"/>
        <s v="20200914"/>
        <s v="20230629"/>
        <s v="20220504"/>
        <s v="20210604"/>
        <s v="20230303"/>
        <s v="20210309"/>
        <s v="20210728"/>
        <s v="20220610"/>
        <s v="20240420"/>
        <s v="20210127"/>
        <s v="20201028"/>
        <s v="20200826"/>
        <s v="20201204"/>
        <s v="20221003"/>
        <s v="20220622"/>
        <s v="20200630"/>
        <s v="20210620"/>
        <s v="20221027"/>
        <s v="20210621"/>
        <s v="20210617"/>
        <s v="20200316"/>
        <s v="20201111"/>
        <s v="20200426"/>
        <s v="20210420"/>
        <s v="20221013"/>
        <s v="20220414"/>
        <s v="20211219"/>
        <s v="20220815"/>
        <s v="20220604"/>
        <s v="20200821"/>
        <s v="20210715"/>
        <s v="20201124"/>
        <s v="20201226"/>
        <s v="20210214"/>
        <s v="20220320"/>
        <s v="20211001"/>
        <s v="20221109"/>
        <s v="20240708"/>
        <s v="20240620"/>
        <s v="20200909"/>
        <s v="20231025"/>
        <s v="20210322"/>
        <s v="20230228"/>
        <s v="20230509"/>
        <s v="20220422"/>
        <s v="20210308"/>
        <s v="20210514"/>
        <s v="20210913"/>
        <s v="20220730"/>
        <s v="20221130"/>
        <s v="20211114"/>
        <s v="20220309"/>
        <s v="20201007"/>
        <s v="20210218"/>
        <s v="20211116"/>
        <s v="20211123"/>
        <s v="20220105"/>
        <s v="20230603"/>
        <s v="20250501"/>
        <s v="20220417"/>
        <s v="20210928"/>
        <s v="20211206"/>
        <s v="20210316"/>
        <s v="20211201"/>
        <s v="20210809"/>
        <s v="20211014"/>
        <s v="20210625"/>
        <s v="20211226"/>
        <s v="20220406"/>
        <s v="20220805"/>
        <s v="20210523"/>
        <s v="20210521"/>
        <s v="20210822"/>
        <s v="20201115"/>
        <s v="20220523"/>
        <s v="20210818"/>
        <s v="20220208"/>
        <s v="20220722"/>
        <s v="20220408"/>
        <s v="20220106"/>
        <s v="20211129"/>
        <s v="20220222"/>
        <s v="20210812"/>
        <s v="20201014"/>
        <s v="20220209"/>
        <s v="20210216"/>
        <s v="20220215"/>
        <s v="20240610"/>
        <s v="20221014"/>
        <s v="20211205"/>
        <s v="20230205"/>
        <s v="20210221"/>
        <s v="20211126"/>
        <s v="20231018"/>
        <s v="20240520"/>
        <s v="20241226"/>
        <s v="20220321"/>
        <s v="20220902"/>
        <s v="20240412"/>
        <s v="20210415"/>
        <s v="20220430"/>
        <s v="20211210"/>
        <s v="20270513"/>
        <s v="20220816"/>
        <s v="20250111"/>
        <s v="20250927"/>
        <s v="20260122"/>
        <s v="20250218"/>
        <s v="20250812"/>
        <s v="20230713"/>
        <s v="20221112"/>
        <s v="20220207"/>
        <s v="20230319"/>
        <s v="20220727"/>
        <s v="20250306"/>
        <s v="20250107"/>
        <s v="20240527"/>
        <s v="20220328"/>
        <s v="20230802"/>
        <s v="20231130"/>
        <s v="20230714"/>
        <s v="20250605"/>
        <s v="20230120"/>
        <s v="20220912"/>
        <s v="20220203"/>
        <s v="20230831"/>
        <s v="20221104"/>
        <s v="20221030"/>
        <s v="20220919"/>
        <s v="20220410"/>
        <s v="20240107"/>
        <s v="20230101"/>
        <s v="20220909"/>
        <s v="20221220"/>
        <s v="20220227"/>
        <s v="20230716"/>
        <s v="20211019"/>
        <s v="20230306"/>
        <s v="20221005"/>
        <s v="20220322"/>
        <s v="20210926"/>
        <s v="20220514"/>
        <s v="20211214"/>
        <s v="20220327"/>
        <s v="20210808"/>
        <s v="20200808"/>
        <s v="20220317"/>
        <s v="20230111"/>
        <s v="20221103"/>
        <s v="20230404"/>
        <s v="20221028"/>
        <s v="20210902"/>
        <s v="20210829"/>
        <s v="20210726"/>
        <s v="20220528"/>
        <s v="20220403"/>
        <s v="20220808"/>
        <s v="20220316"/>
        <s v="20230318"/>
        <s v="20221031"/>
        <s v="20231015"/>
        <s v="20220108"/>
        <s v="20220502"/>
        <s v="20220728"/>
        <s v="20231020"/>
        <s v="20201101"/>
        <s v="20220419"/>
        <s v="20221117"/>
        <s v="20230429"/>
        <s v="20221231"/>
        <s v="20220927"/>
        <s v="20210910"/>
        <s v="20221011"/>
        <s v="20221023"/>
        <s v="20221122"/>
        <s v="20230605"/>
        <s v="20200905"/>
        <s v="20231117"/>
        <s v="20240410"/>
        <s v="20210805"/>
        <s v="20220304"/>
        <s v="20211222"/>
        <s v="20221111"/>
        <s v="20211017"/>
        <s v="20221001"/>
        <s v="20230503"/>
        <s v="20220916"/>
        <s v="20220906"/>
        <s v="20230305"/>
        <s v="20211117"/>
        <s v="20210615"/>
        <s v="20210629"/>
        <s v="20210427"/>
        <s v="20220505"/>
        <s v="20220724"/>
        <s v="20211212"/>
        <s v="20230507"/>
        <s v="20230809"/>
        <s v="20230206"/>
        <s v="20230618"/>
        <s v="20211025"/>
        <s v="20210920"/>
        <s v="20210915"/>
        <s v="20221008"/>
        <s v="20231012"/>
        <s v="20221217"/>
        <s v="20221006"/>
        <s v="20221024"/>
        <s v="20220930"/>
        <s v="20220830"/>
        <s v="20230315"/>
        <s v="20220820"/>
        <s v="20211127"/>
        <s v="20231030"/>
        <s v="20230927"/>
        <s v="20220712"/>
        <s v="20230827"/>
        <s v="20220826"/>
        <s v="20230329"/>
        <s v="20221219"/>
        <s v="20230224"/>
        <s v="20230401"/>
        <s v="20230117"/>
        <s v="20230705"/>
        <s v="20240501"/>
        <s v="20220706"/>
        <s v="20230702"/>
        <s v="20220314"/>
        <s v="20220305"/>
        <s v="20220423"/>
        <s v="20220905"/>
        <s v="20221018"/>
        <s v="20230906"/>
        <s v="20230805"/>
        <s v="20230620"/>
        <e v="#VALUE!"/>
        <s v="20240316"/>
        <s v="20230819"/>
        <s v="20270320"/>
        <s v="20230217"/>
        <s v="20231021"/>
        <s v="20230105"/>
        <s v="20280601"/>
        <s v="20240322"/>
        <s v="20240416"/>
        <s v="20221113"/>
        <s v="20250214"/>
        <s v="20231016"/>
        <s v="20230522"/>
        <s v="20240205"/>
        <s v="20240123"/>
        <s v="20250829"/>
        <s v="20240122"/>
        <s v="20230307"/>
        <s v="20230917"/>
        <s v="20231112"/>
        <s v="20231207"/>
        <s v="20230823"/>
        <s v="20240312"/>
        <s v="20241025"/>
        <s v="20230602"/>
        <s v="20240511"/>
        <s v="20241001"/>
        <s v="20231229"/>
        <s v="20240228"/>
        <s v="20240930"/>
        <s v="20230312"/>
        <s v="20220326"/>
        <s v="20220621"/>
        <s v="20230123"/>
        <s v="20220226"/>
        <s v="20221017"/>
        <s v="20230107"/>
        <s v="20220819"/>
        <s v="20230723"/>
        <s v="20221118"/>
        <s v="20230803"/>
        <s v="20230131"/>
        <s v="20240531"/>
        <s v="20230320"/>
        <s v="20220920"/>
        <s v="20231211"/>
        <s v="20230720"/>
        <s v="20221101"/>
        <s v="20221225"/>
        <s v="20230103"/>
        <s v="20221228"/>
        <s v="20241012"/>
        <s v="20230227"/>
        <s v="20230911"/>
        <s v="20250314"/>
        <s v="20230810"/>
        <s v="20230405"/>
        <s v="20230630"/>
        <s v="20240328"/>
        <s v="20221206"/>
        <s v="20250211"/>
        <s v="20220101"/>
        <s v="20220611"/>
        <s v="20240309"/>
        <s v="20231106"/>
        <s v="20241105"/>
        <s v="20231213"/>
        <s v="20240425"/>
        <s v="20230801"/>
        <s v="20230901"/>
        <s v="20230604"/>
        <s v="20230519"/>
        <s v="20210622"/>
        <s v="20231120"/>
        <s v="20230615"/>
        <s v="20230225"/>
        <s v="20221029"/>
        <s v="20230913"/>
        <s v="20231107"/>
        <s v="20230411"/>
        <s v="20220501"/>
        <s v="20230929"/>
        <s v="20220915"/>
        <s v="20241009"/>
        <s v="20240922"/>
        <s v="20231103"/>
        <s v="20231108"/>
        <s v="20230523"/>
        <s v="20240128"/>
        <s v="20240909"/>
        <s v="20240701"/>
        <s v="20231231"/>
        <s v="20230125"/>
        <s v="20230918"/>
        <s v="20231116"/>
      </sharedItems>
    </cacheField>
    <cacheField name="Contract Award Fiscal Year" numFmtId="0">
      <sharedItems containsMixedTypes="1" containsNumber="1" containsInteger="1" minValue="2007" maxValue="2022" count="17">
        <n v="2007"/>
        <n v="2008"/>
        <n v="2009"/>
        <n v="2010"/>
        <n v="2011"/>
        <n v="2012"/>
        <n v="2013"/>
        <n v="2014"/>
        <n v="2015"/>
        <n v="2016"/>
        <n v="2017"/>
        <n v="2018"/>
        <n v="2019"/>
        <n v="2020"/>
        <n v="2021"/>
        <n v="2022"/>
        <e v="#VALUE!"/>
      </sharedItems>
    </cacheField>
    <cacheField name="Contract Completion Fiscal Year" numFmtId="0">
      <sharedItems containsMixedTypes="1" containsNumber="1" containsInteger="1" minValue="2008" maxValue="2028" count="22">
        <n v="2008"/>
        <n v="2014"/>
        <n v="2009"/>
        <n v="2022"/>
        <n v="2012"/>
        <n v="2010"/>
        <n v="2011"/>
        <n v="2023"/>
        <n v="2015"/>
        <n v="2013"/>
        <n v="2016"/>
        <n v="2021"/>
        <n v="2027"/>
        <n v="2017"/>
        <n v="2018"/>
        <n v="2020"/>
        <n v="2026"/>
        <n v="2019"/>
        <n v="2024"/>
        <n v="2025"/>
        <e v="#VALUE!"/>
        <n v="2028"/>
      </sharedItems>
    </cacheField>
    <cacheField name="Award TY to CY23 Index" numFmtId="0">
      <sharedItems containsMixedTypes="1" containsNumber="1" minValue="0.95701202597496626" maxValue="1.3028518926753032" count="17">
        <n v="1.3028518926753032"/>
        <n v="1.2825639376233653"/>
        <n v="1.258060736811446"/>
        <n v="1.2319371555441641"/>
        <n v="1.2082263446570523"/>
        <n v="1.1913606177254064"/>
        <n v="1.1743184978402121"/>
        <n v="1.1518675949206576"/>
        <n v="1.1226717559690906"/>
        <n v="1.0992552112271903"/>
        <n v="1.0750776974914733"/>
        <n v="1.0507009358578761"/>
        <n v="1.027591137340192"/>
        <n v="1.0006103417743548"/>
        <n v="0.97697771649446541"/>
        <n v="0.95701202597496626"/>
        <e v="#VALUE!"/>
      </sharedItems>
    </cacheField>
    <cacheField name="Median FY Index" numFmtId="0">
      <sharedItems containsMixedTypes="1" containsNumber="1" containsInteger="1" minValue="2008" maxValue="2025" count="19">
        <n v="2008"/>
        <n v="2011"/>
        <n v="2009"/>
        <n v="2015"/>
        <n v="2010"/>
        <n v="2016"/>
        <n v="2012"/>
        <n v="2013"/>
        <n v="2014"/>
        <n v="2020"/>
        <n v="2019"/>
        <n v="2017"/>
        <n v="2018"/>
        <n v="2021"/>
        <n v="2022"/>
        <n v="2024"/>
        <n v="2023"/>
        <e v="#VALUE!"/>
        <n v="2025"/>
      </sharedItems>
    </cacheField>
    <cacheField name="Median FY to CY23 Index" numFmtId="0">
      <sharedItems containsMixedTypes="1" containsNumber="1" minValue="0.93819806468133926" maxValue="1.2825639376233653" count="18">
        <n v="1.2825639376233653"/>
        <n v="1.2082263446570523"/>
        <n v="1.258060736811446"/>
        <n v="1.1226717559690906"/>
        <n v="1.2319371555441641"/>
        <n v="1.0992552112271903"/>
        <n v="1.1913606177254064"/>
        <n v="1.1743184978402121"/>
        <n v="1.1518675949206576"/>
        <n v="1.0006103417743548"/>
        <n v="1.027591137340192"/>
        <n v="1.0750776974914733"/>
        <n v="1.0507009358578761"/>
        <n v="0.97697771649446541"/>
        <n v="0.95701202597496626"/>
        <e v="#N/A"/>
        <n v="0.93819806468133926"/>
        <e v="#VALUE!"/>
      </sharedItems>
    </cacheField>
    <cacheField name="Original Contract Amount (CY23$)" numFmtId="166">
      <sharedItems containsMixedTypes="1" containsNumber="1" minValue="0" maxValue="1135736595.4248161"/>
    </cacheField>
    <cacheField name="Final Contract Obligations (CY23$)" numFmtId="166">
      <sharedItems containsMixedTypes="1" containsNumber="1" minValue="0" maxValue="1135736595.4248161"/>
    </cacheField>
    <cacheField name="Delta (CY23$)" numFmtId="165">
      <sharedItems containsMixedTypes="1" containsNumber="1" minValue="-57705328.256811261" maxValue="212997618.66010317"/>
    </cacheField>
    <cacheField name="TBD" numFmtId="166">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Franklin, Paul B Jr CIV USN (USA)" refreshedDate="44958.368914120372" createdVersion="6" refreshedVersion="6" minRefreshableVersion="3" recordCount="1330">
  <cacheSource type="worksheet">
    <worksheetSource name="'MilCon Contracts Data'!_FilterDatabase" r:id="rId2"/>
  </cacheSource>
  <cacheFields count="33">
    <cacheField name="Contract Data as of Date" numFmtId="168">
      <sharedItems containsSemiMixedTypes="0" containsNonDate="0" containsDate="1" containsString="0" minDate="2020-12-09T00:00:00" maxDate="2022-05-04T00:00:00"/>
    </cacheField>
    <cacheField name="Project Fiscal Year" numFmtId="1">
      <sharedItems containsSemiMixedTypes="0" containsString="0" containsNumber="1" containsInteger="1" minValue="2007" maxValue="2022"/>
    </cacheField>
    <cacheField name="Project Sponsor Component Name" numFmtId="0">
      <sharedItems/>
    </cacheField>
    <cacheField name="Project Number" numFmtId="49">
      <sharedItems count="1190">
        <s v="58395"/>
        <s v="66253"/>
        <s v="52332"/>
        <s v="65394"/>
        <s v="65397"/>
        <s v="65396"/>
        <s v="65272"/>
        <s v="53530"/>
        <s v="65392"/>
        <s v="53712A"/>
        <s v="33017"/>
        <s v="67428"/>
        <s v="65731"/>
        <s v="64156"/>
        <s v="A73010"/>
        <s v="0P-926"/>
        <s v="59990"/>
        <s v="60815"/>
        <s v="60743"/>
        <s v="26542"/>
        <s v="60636"/>
        <s v="63027"/>
        <s v="43010"/>
        <s v="65678"/>
        <s v="69560"/>
        <s v="63831"/>
        <s v="21120"/>
        <s v="17872"/>
        <s v="21372"/>
        <s v="17781"/>
        <s v="26170"/>
        <s v="69366"/>
        <s v="66227"/>
        <s v="69275"/>
        <s v="69559"/>
        <s v="66315"/>
        <s v="64669"/>
        <s v="65266"/>
        <s v="61874"/>
        <s v="63019"/>
        <s v="69558"/>
        <s v="18052"/>
        <s v="72481"/>
        <s v="63711"/>
        <s v="60833"/>
        <s v="69449"/>
        <s v="69278"/>
        <s v="17782"/>
        <s v="17866"/>
        <s v="59044"/>
        <s v="65395"/>
        <s v="69573"/>
        <s v="66444"/>
        <s v="64484"/>
        <s v="69759"/>
        <s v="76511"/>
        <s v="69261"/>
        <s v="66443"/>
        <s v="063054x"/>
        <s v="63035"/>
        <s v="63051"/>
        <s v="63049"/>
        <s v="63052"/>
        <s v="18054"/>
        <s v="18053"/>
        <s v="72754"/>
        <s v="NVZR123709"/>
        <s v="76366"/>
        <s v="76371"/>
        <s v="23051"/>
        <s v="33003"/>
        <s v="33005"/>
        <s v="33019"/>
        <s v="61772"/>
        <s v="76007"/>
        <s v="TYFR063017"/>
        <s v="60272"/>
        <s v="76373"/>
        <s v="69458"/>
        <s v="60821"/>
        <s v="69758"/>
        <s v="43055"/>
        <s v="23994"/>
        <s v="71224"/>
        <s v="66362"/>
        <s v="69277"/>
        <s v="70354"/>
        <s v="83011"/>
        <s v="73018"/>
        <s v="CZQZ083012"/>
        <s v="73021"/>
        <s v="80001"/>
        <s v="80001A"/>
        <s v="80306"/>
        <s v="77154"/>
        <s v="71408"/>
        <s v="P1410"/>
        <s v="Q1410"/>
        <s v="71317"/>
        <s v="71325"/>
        <s v="69382"/>
        <s v="69287"/>
        <s v="FTFA113004"/>
        <s v="83702"/>
        <s v="81483"/>
        <s v="24649"/>
        <s v="25047"/>
        <s v="66588"/>
        <s v="630"/>
        <s v="76364"/>
        <s v="65052"/>
        <s v="VDYDS97032"/>
        <s v="72419"/>
        <s v="P1469"/>
        <s v="Q1469"/>
        <s v="M67001726"/>
        <s v="N60191815"/>
        <s v="1391"/>
        <s v="72808"/>
        <s v="P888"/>
        <s v="Q888"/>
        <s v="M00318884"/>
        <s v="N62813320"/>
        <s v="N61054011"/>
        <s v="N00213678"/>
        <s v="N42237099"/>
        <s v="634"/>
        <s v="79438"/>
        <s v="76375"/>
        <s v="76367"/>
        <s v="69446"/>
        <s v="DESC1501"/>
        <s v="20489"/>
        <s v="69493"/>
        <s v="80233"/>
        <s v="62783"/>
        <s v="53542"/>
        <s v="CZQZ083013"/>
        <s v="69447"/>
        <s v="66597"/>
        <s v="250065"/>
        <s v="230113"/>
        <s v="N61151287"/>
        <s v="Q1396"/>
        <s v="Q166"/>
        <s v="N32414547"/>
        <s v="N00129664"/>
        <s v="N68436990"/>
        <s v="Q418"/>
        <s v="N00245800"/>
        <s v="P893"/>
        <s v="Q893"/>
        <s v="Q1119"/>
        <s v="Q776"/>
        <s v="N60495420"/>
        <s v="N62813058"/>
        <s v="AJJY133027"/>
        <s v="AJJY123010"/>
        <s v="M00318907"/>
        <s v="M00318908"/>
        <s v="M00318861"/>
        <s v="DESC1551"/>
        <s v="Q9440"/>
        <s v="68530"/>
        <s v="MPLS3274JB"/>
        <s v="68526"/>
        <s v="61064"/>
        <s v="76376"/>
        <s v="AM00031"/>
        <s v="DESC1507"/>
        <s v="DESC1463"/>
        <s v="DESC1502 A"/>
        <s v="DESC1502 B"/>
        <s v="DESC1502"/>
        <s v="77000"/>
        <s v="31934"/>
        <s v="69257"/>
        <s v="69445"/>
        <s v="13DISA01"/>
        <s v="DESC1353"/>
        <s v="79456"/>
        <s v="78024"/>
        <s v="DESC1401"/>
        <s v="DESC1407"/>
        <s v="36977"/>
        <s v="DESC1301"/>
        <s v="DESC1606"/>
        <s v="DESC1404"/>
        <s v="M00264677"/>
        <s v="N61152621"/>
        <s v="P334"/>
        <s v="Q334"/>
        <s v="Q157"/>
        <s v="N32446308"/>
        <s v="DSCP1501"/>
        <s v="M67400606"/>
        <s v="M00146194"/>
        <s v="M67001686"/>
        <s v="M67001729"/>
        <s v="N68436431"/>
        <s v="N68436993"/>
        <s v="N68436983"/>
        <s v="Q183"/>
        <s v="N62863712"/>
        <s v="AM00115"/>
        <s v="M00681970"/>
        <s v="N61065202"/>
        <s v="M67604132"/>
        <s v="N63042218"/>
        <s v="Q1126"/>
        <s v="P920"/>
        <s v="Q920"/>
        <s v="M67399222"/>
        <s v="N62813036"/>
        <s v="78150"/>
        <s v="AJJY133028"/>
        <s v="N41557230"/>
        <s v="M00318863"/>
        <s v="71503"/>
        <s v="Q170"/>
        <s v="AM00103"/>
        <s v="N60201424"/>
        <s v="DESC1607"/>
        <s v="AM00048"/>
        <s v="NVZR143703"/>
        <s v="79437"/>
        <s v="FTEV073010"/>
        <s v="80412"/>
        <s v="59779"/>
        <s v="47942"/>
        <s v="27532"/>
        <s v="31066"/>
        <s v="30583"/>
        <s v="DDCX1309 A"/>
        <s v="76518"/>
        <s v="81436"/>
        <s v="EU00034"/>
        <s v="EU00072"/>
        <s v="EU00049"/>
        <s v="640"/>
        <s v="DESC1710"/>
        <s v="76365"/>
        <s v="AM00046"/>
        <s v="32122"/>
        <s v="411301"/>
        <s v="490601"/>
        <s v="TWLR159061"/>
        <s v="N62995737"/>
        <s v="M00264635"/>
        <s v="M67029007"/>
        <s v="N61151190"/>
        <s v="80906"/>
        <s v="N47608421"/>
        <s v="N62688610"/>
        <s v="N32446285"/>
        <s v="M00146193"/>
        <s v="M670011280"/>
        <s v="M60169464"/>
        <s v="N41557635"/>
        <s v="N68436401"/>
        <s v="N00620240"/>
        <s v="PAYZ15001H"/>
        <s v="DESC1701"/>
        <s v="N62995407"/>
        <s v="N62995655"/>
        <s v="N62863621"/>
        <s v="Q889"/>
        <s v="N00246947"/>
        <s v="N60495111"/>
        <s v="DESC1508"/>
        <s v="M673991232"/>
        <s v="N00245312"/>
        <s v="M62974602"/>
        <s v="N00246991"/>
        <s v="N002461017"/>
        <s v="Q890"/>
        <s v="M006811220"/>
        <s v="Q966"/>
        <s v="Q919"/>
        <s v="Q952"/>
        <s v="M00318923"/>
        <s v="DESC1705"/>
        <s v="N41557715"/>
        <s v="M00318902"/>
        <s v="N61755535"/>
        <s v="14DISA01"/>
        <s v="DESC1706"/>
        <s v="N60201154"/>
        <s v="M67004972"/>
        <s v="N00206500"/>
        <s v="N00204723"/>
        <s v="657"/>
        <s v="FTQW170100"/>
        <s v="653"/>
        <s v="DESC1707"/>
        <s v="371301"/>
        <s v="AM00110"/>
        <s v="69302"/>
        <s v="FTFA033003"/>
        <s v="SXHT013001"/>
        <s v="86914"/>
        <s v="70668"/>
        <s v="GHLN083004"/>
        <s v="77305"/>
        <s v="DESC1702"/>
        <s v="DESC1605"/>
        <s v="WWYK153005"/>
        <s v="WWYK093003"/>
        <s v="AGGN173001"/>
        <s v="72738"/>
        <s v="DCX1305"/>
        <s v="AM00033"/>
        <s v="673"/>
        <s v="EU00031"/>
        <s v="78712"/>
        <s v="EU00040"/>
        <s v="EU00051"/>
        <s v="77986"/>
        <s v="PAYZ15001B"/>
        <s v="EPPW170003"/>
        <s v="EU00064"/>
        <s v="85711"/>
        <s v="86404"/>
        <s v="AM00035"/>
        <s v="57442"/>
        <s v="61065"/>
        <s v="PA00023"/>
        <s v="PA00017"/>
        <s v="PA00028"/>
        <s v="DESC1708"/>
        <s v="81987"/>
        <s v="14022"/>
        <s v="150035"/>
        <s v="440064"/>
        <s v="80773"/>
        <s v="76513"/>
        <s v="CZQZ083021"/>
        <s v="81897"/>
        <s v="86953"/>
        <s v="88722"/>
        <s v="77186"/>
        <s v="VKAG159021"/>
        <s v="FGWB009002"/>
        <s v="85813"/>
        <s v="86689"/>
        <s v="100040"/>
        <s v="530129"/>
        <s v="230135"/>
        <s v="190130"/>
        <s v="ASVF164000"/>
        <s v="91474A"/>
        <s v="80007"/>
        <s v="240149"/>
        <s v="CADJ170002"/>
        <s v="CADJ170001"/>
        <s v="AJXF093000"/>
        <s v="N68469275"/>
        <s v="AM00021"/>
        <s v="N61151163"/>
        <s v="M00264588"/>
        <s v="N47608975"/>
        <s v="AJXF173021"/>
        <s v="M67004971"/>
        <s v="M00146766"/>
        <s v="N50092176"/>
        <s v="P225"/>
        <s v="Q225"/>
        <s v="N32446385"/>
        <s v="M670011320"/>
        <s v="Q1219"/>
        <s v="Q1288"/>
        <s v="P1219"/>
        <s v="14019"/>
        <s v="M00263403"/>
        <s v="P791"/>
        <s v="Q791"/>
        <s v="N32443257"/>
        <s v="N32443614"/>
        <s v="N62688913"/>
        <s v="P777"/>
        <s v="Q777"/>
        <s v="N62688495"/>
        <s v="P1475"/>
        <s v="Q1475"/>
        <s v="P1481"/>
        <s v="Q1481"/>
        <s v="N00128714"/>
        <s v="N32446371"/>
        <s v="N62688762"/>
        <s v="N61755680"/>
        <s v="DESC1709"/>
        <s v="N68436438"/>
        <s v="N68436400"/>
        <s v="N00216450"/>
        <s v="ASHE143008"/>
        <s v="N3379A223"/>
        <s v="M67865249"/>
        <s v="N60495440"/>
        <s v="M006811310"/>
        <s v="N00246988"/>
        <s v="Q771"/>
        <s v="P771"/>
        <s v="M62974539"/>
        <s v="Q892"/>
        <s v="Q964"/>
        <s v="N63042282"/>
        <s v="DESC1611"/>
        <s v="N60495393"/>
        <s v="M67399192"/>
        <s v="M67865198"/>
        <s v="M67865203"/>
        <s v="P921"/>
        <s v="Q921"/>
        <s v="M62204930"/>
        <s v="M67865210"/>
        <s v="N61064416"/>
        <s v="N41557260"/>
        <s v="N41557250"/>
        <s v="15DISA02"/>
        <s v="PAF150400"/>
        <s v="N41557601"/>
        <s v="N61755652"/>
        <s v="N00216485"/>
        <s v="N42237671"/>
        <s v="N60201421"/>
        <s v="N42237642"/>
        <s v="AWUB105003"/>
        <s v="N83447077"/>
        <s v="DRMS1701"/>
        <s v="511503"/>
        <s v="270132"/>
        <s v="290109"/>
        <s v="FNWZ100071A"/>
        <s v="DXEB053005"/>
        <s v="FTQW180107"/>
        <s v="674"/>
        <s v="FTQW183001"/>
        <s v="DSCR1501"/>
        <s v="80771"/>
        <s v="71057"/>
        <s v="77538"/>
        <s v="81234"/>
        <s v="DDCX1701A"/>
        <s v="DDCX1701B"/>
        <s v="81422"/>
        <s v="ANZY163001"/>
        <s v="FTEV153003"/>
        <s v="65699"/>
        <s v="FTFA163003"/>
        <s v="81430"/>
        <s v="KNMD043004"/>
        <s v="30439"/>
        <s v="77987"/>
        <s v="73375"/>
        <s v="31067"/>
        <s v="PTFL163006"/>
        <s v="530041"/>
        <s v="DESC1513"/>
        <s v="ASVF183100F"/>
        <s v="EU00037"/>
        <s v="EU00068"/>
        <s v="DESC1603"/>
        <s v="86832"/>
        <s v="62380"/>
        <s v="91732"/>
        <s v="LBPG150008"/>
        <s v="LBPG150009"/>
        <s v="LJYC133003"/>
        <s v="LRCT150007"/>
        <s v="LRCT150010"/>
        <s v="LRCT150009"/>
        <s v="LRCT150008"/>
        <s v="70677"/>
        <s v="86479"/>
        <s v="AFSOC103022"/>
        <s v="AFSOC103002"/>
        <s v="LXEZ154288"/>
        <s v="LXEZ164289"/>
        <s v="PA00032"/>
        <s v="350200"/>
        <s v="200151"/>
        <s v="NUEX093016"/>
        <s v="77102"/>
        <s v="FSPM053503C"/>
        <s v="76514"/>
        <s v="TMKH003003"/>
        <s v="74813"/>
        <s v="63850"/>
        <s v="79439"/>
        <s v="81894"/>
        <s v="CZQZ103006"/>
        <s v="86882"/>
        <s v="74732"/>
        <s v="77134"/>
        <s v="SXHT103001"/>
        <s v="67567"/>
        <s v="PDPG120514"/>
        <s v="91427"/>
        <s v="88585"/>
        <s v="260222"/>
        <s v="270127"/>
        <s v="411300"/>
        <s v="410818"/>
        <s v="ULYB049040"/>
        <s v="LKLW099101"/>
        <s v="200101"/>
        <s v="380116"/>
        <s v="86711"/>
        <s v="MSET153501"/>
        <s v="MSET153503"/>
        <s v="MSET153504"/>
        <s v="MSET153505"/>
        <s v="MSET153506"/>
        <s v="MSET153508"/>
        <s v="MSET153509"/>
        <s v="MSET153513"/>
        <s v="MSET153514"/>
        <s v="80011"/>
        <s v="N63005985"/>
        <s v="M00264542"/>
        <s v="N47608265"/>
        <s v="M00264724"/>
        <s v="N61056512"/>
        <s v="M62613603"/>
        <s v="P241"/>
        <s v="Q241"/>
        <s v="M670011498"/>
        <s v="M670011503"/>
        <s v="M68479135"/>
        <s v="N324461088"/>
        <s v="P900"/>
        <s v="Q900"/>
        <s v="M00263404"/>
        <s v="M00146222"/>
        <s v="M670011479"/>
        <s v="N32414106"/>
        <s v="N324141098"/>
        <s v="N50092152"/>
        <s v="71509"/>
        <s v="89838"/>
        <s v="M67004977"/>
        <s v="N32446293"/>
        <s v="14042"/>
        <s v="N69212995"/>
        <s v="N00620258"/>
        <s v="N00620253"/>
        <s v="N00620256"/>
        <s v="14041"/>
        <s v="BIKF180001"/>
        <s v="N66691911"/>
        <s v="EU00117"/>
        <s v="N62588307"/>
        <s v="N62588308"/>
        <s v="N3379A505"/>
        <s v="N68469001"/>
        <s v="M62974612"/>
        <s v="N002450888"/>
        <s v="Q918"/>
        <s v="P918"/>
        <s v="M00681334"/>
        <s v="M006815001"/>
        <s v="M00681574"/>
        <s v="N60495426"/>
        <s v="N61065160"/>
        <s v="M006811901"/>
        <s v="N69232777"/>
        <s v="N63042366"/>
        <s v="N00245110"/>
        <s v="N69232586"/>
        <s v="M006811599"/>
        <s v="N61065241"/>
        <s v="N00245440"/>
        <s v="N002461018"/>
        <s v="Q855"/>
        <s v="P855"/>
        <s v="M67865238"/>
        <s v="N61065224"/>
        <s v="N63042284"/>
        <s v="M67865222"/>
        <s v="N63042392"/>
        <s v="M006815002"/>
        <s v="DESC17U3"/>
        <s v="N62813704"/>
        <s v="N41557295"/>
        <s v="M00318946"/>
        <s v="N41557H279"/>
        <s v="N41557H280"/>
        <s v="N41557H282"/>
        <s v="N61755640"/>
        <s v="PAF160600"/>
        <s v="N62813013"/>
        <s v="N62813169"/>
        <s v="N61064402"/>
        <s v="M00318887"/>
        <s v="N41557270"/>
        <s v="AWUB095000"/>
        <s v="N60201426"/>
        <s v="N83447084"/>
        <s v="N00213731"/>
        <s v="N00207674"/>
        <s v="N60201195"/>
        <s v="N62604855"/>
        <s v="N60514343"/>
        <s v="N60514160"/>
        <s v="N00213741"/>
        <s v="DESC1608"/>
        <s v="AWUB105005"/>
        <s v="Q240"/>
        <s v="N00207711"/>
        <s v="N00213720"/>
        <s v="N42237643"/>
        <s v="N60201427"/>
        <s v="DDPM130007"/>
        <s v="DESC19S2"/>
        <s v="M67861650"/>
        <s v="89227"/>
        <s v="93022"/>
        <s v="659"/>
        <s v="FTQW180109"/>
        <s v="FTQW1054329"/>
        <s v="FTQW1053834"/>
        <s v="LSGA019179"/>
        <s v="77779"/>
        <s v="DESC1914"/>
        <s v="DESC1909"/>
        <s v="DESC1714"/>
        <s v="76093"/>
        <s v="FJRP159073"/>
        <s v="FJRP159062"/>
        <s v="FJRP199080"/>
        <s v="300031"/>
        <s v="MPLS083737R5"/>
        <s v="MPLS083737S3"/>
        <s v="MPLS113003A"/>
        <s v="74989"/>
        <s v="MPLS083737R6"/>
        <s v="DESC19I1"/>
        <s v="88380"/>
        <s v="93016"/>
        <s v="XLWU193006"/>
        <s v="NVZR153711"/>
        <s v="FTFA043000"/>
        <s v="FTFA093965"/>
        <s v="FTFA143913"/>
        <s v="PNQS072140"/>
        <s v="61388"/>
        <s v="86816"/>
        <s v="FTFA053017"/>
        <s v="PNQS103165"/>
        <s v="XLWU193005"/>
        <s v="91742"/>
        <s v="QJVF012005"/>
        <s v="CRWU093002"/>
        <s v="GHLN153001"/>
        <s v="81899"/>
        <s v="79447"/>
        <s v="74618"/>
        <s v="SGBP1047602"/>
        <s v="77301"/>
        <s v="DESC1609"/>
        <s v="AM00047"/>
        <s v="WWYK193003"/>
        <s v="75661"/>
        <s v="AGGN213001"/>
        <s v="WWYK193001"/>
        <s v="WWYK193014"/>
        <s v="DESC18S2"/>
        <s v="AGGN123003"/>
        <s v="NGA-016A-IPO"/>
        <s v="88028"/>
        <s v="NGA-016A"/>
        <s v="NGA-016B"/>
        <s v="PRQE055155"/>
        <s v="75660"/>
        <s v="YWHG031002R2"/>
        <s v="91884"/>
        <s v="93000"/>
        <s v="77140"/>
        <s v="91474"/>
        <s v="35168"/>
        <s v="87645"/>
        <s v="PTFL163001"/>
        <s v="PTFL163010"/>
        <s v="88231"/>
        <s v="PTFL163019"/>
        <s v="90722"/>
        <s v="63054"/>
        <s v="GJKZ040009"/>
        <s v="NZAS173001"/>
        <s v="86518"/>
        <s v="93019"/>
        <s v="DESC1905"/>
        <s v="NZAS043002"/>
        <s v="AEWV171012"/>
        <s v="ASVF183100D"/>
        <s v="DHAF152900"/>
        <s v="ALUA113023"/>
        <s v="62866"/>
        <s v="86824"/>
        <s v="EU00039"/>
        <s v="88542"/>
        <s v="LJYC183004"/>
        <s v="85794"/>
        <s v="76934"/>
        <s v="55112"/>
        <s v="89128"/>
        <s v="VKAG013004R5"/>
        <s v="92022"/>
        <s v="91311"/>
        <s v="77831"/>
        <s v="LXEZ123484"/>
        <s v="DESC1805"/>
        <s v="81903"/>
        <s v="87208"/>
        <s v="PA00022"/>
        <s v="KNMD179040"/>
        <s v="XDQU139458"/>
        <s v="PSXE999132"/>
        <s v="460115"/>
        <s v="80748"/>
        <s v="91528"/>
        <s v="RKMF063004"/>
        <s v="RKMF123009"/>
        <s v="LKTC203101"/>
        <s v="LKTC203102"/>
        <s v="FBNV033002"/>
        <s v="79443"/>
        <s v="69552"/>
        <s v="79453"/>
        <s v="69251"/>
        <s v="85958"/>
        <s v="91252"/>
        <s v="80774"/>
        <s v="82254"/>
        <s v="CZQZ063029"/>
        <s v="CZQZ133003"/>
        <s v="PSTE139022"/>
        <s v="66813"/>
        <s v="SXHT171217"/>
        <s v="90303"/>
        <s v="77268"/>
        <s v="67039"/>
        <s v="88731"/>
        <s v="YTPM059004"/>
        <s v="RVKQ079104"/>
        <s v="CTGB169002"/>
        <s v="ZHTV093301"/>
        <s v="35782"/>
        <s v="UHHZ073003"/>
        <s v="77163"/>
        <s v="77074"/>
        <s v="80690"/>
        <s v="81428"/>
        <s v="SMYU073011"/>
        <s v="75718"/>
        <s v="MXRD153006"/>
        <s v="171510"/>
        <s v="JLQN049119"/>
        <s v="CEKT139029"/>
        <s v="CEKT149052"/>
        <s v="020143"/>
        <s v="531201"/>
        <s v="500110"/>
        <s v="411104"/>
        <s v="411503"/>
        <s v="361811"/>
        <s v="190005"/>
        <s v="050220"/>
        <s v="M00264733"/>
        <s v="P1482"/>
        <s v="Q1482"/>
        <s v="M68479777"/>
        <s v="P824"/>
        <s v="Q824"/>
        <s v="P834"/>
        <s v="Q834"/>
        <s v="M670011525F"/>
        <s v="M670011524F"/>
        <s v="M670011312F"/>
        <s v="M670011518F"/>
        <s v="M67001883F"/>
        <s v="M670011512F"/>
        <s v="M670011527F"/>
        <s v="M67001378F"/>
        <s v="M67001695F"/>
        <s v="M67001707F"/>
        <s v="M67001728F"/>
        <s v="M670011199F"/>
        <s v="M670011300F"/>
        <s v="M670011529F"/>
        <s v="M670011509F"/>
        <s v="M670011520F"/>
        <s v="M670011522F"/>
        <s v="M00146130F"/>
        <s v="M00146142F"/>
        <s v="M00146162F"/>
        <s v="M00146246F"/>
        <s v="M00146254F"/>
        <s v="N32443653"/>
        <s v="N00129898"/>
        <s v="1362"/>
        <s v="P1362"/>
        <s v="M670011338F"/>
        <s v="M670011495"/>
        <s v="N324461074"/>
        <s v="N32446310"/>
        <s v="M00146199"/>
        <s v="M00146235"/>
        <s v="N60191160"/>
        <s v="M67004947"/>
        <s v="M670011387F"/>
        <s v="M670011505F"/>
        <s v="M670011203F"/>
        <s v="M670011506F"/>
        <s v="M670011519F"/>
        <s v="M670011533F"/>
        <s v="M670011507F"/>
        <s v="Q1534"/>
        <s v="P1534"/>
        <s v="M670011483"/>
        <s v="Q1394"/>
        <s v="P1394"/>
        <s v="AJJY183017"/>
        <s v="N68436447"/>
        <s v="N68436834"/>
        <s v="N476091900"/>
        <s v="N62863812"/>
        <s v="BIKF190001"/>
        <s v="BIKF190002"/>
        <s v="BIKF190003"/>
        <s v="N62995130"/>
        <s v="P200"/>
        <s v="Q200"/>
        <s v="P949"/>
        <s v="P950"/>
        <s v="Q949"/>
        <s v="Q950"/>
        <s v="M00243312"/>
        <s v="XDAT1026962"/>
        <s v="N476091903"/>
        <s v="14021"/>
        <s v="89906"/>
        <s v="N476091916"/>
        <s v="N47609810"/>
        <s v="M006811090"/>
        <s v="N002461024"/>
        <s v="M00681079"/>
        <s v="XDAT1051930"/>
        <s v="N62813216"/>
        <s v="P463"/>
        <s v="Q463"/>
        <s v="N62813033"/>
        <s v="N61755491"/>
        <s v="PAF180300"/>
        <s v="M00318877"/>
        <s v="AJJY073105P3"/>
        <s v="N60508288"/>
        <s v="N00206493"/>
        <s v="N00206475"/>
        <s v="89902"/>
        <s v="M67695009"/>
        <s v="93298"/>
        <s v="MAHG173002"/>
        <s v="MAHG173003"/>
        <s v="N83447222"/>
        <s v="N83447181"/>
        <s v="MAHG063004"/>
        <s v="280408"/>
        <s v="160174"/>
        <s v="290186"/>
        <s v="XDQU109057"/>
        <s v="ULYB169010"/>
        <s v="HAAW179035"/>
        <s v="PBXP929798"/>
        <s v="KJAQ119006"/>
        <s v="FXSB982839"/>
        <s v="80775"/>
        <s v="73391"/>
        <s v="KRSM1065068"/>
        <s v="310103"/>
        <s v="94612"/>
        <s v="94611"/>
        <s v="94610"/>
        <s v="94609"/>
        <s v="88844"/>
        <s v="75157"/>
        <s v="67402"/>
        <s v="91996"/>
        <s v="92518"/>
        <s v="89946"/>
        <s v="FTEV153008"/>
        <s v="NVZR153710"/>
        <s v="DESC19S4"/>
        <s v="FTFA163007"/>
        <s v="NKAK123007"/>
        <s v="93021"/>
        <s v="52203"/>
        <s v="86943"/>
        <s v="77303"/>
        <s v="XQPZ164001"/>
        <s v="DECS1913"/>
        <s v="CRWU173001"/>
        <s v="XHZG179037"/>
        <s v="FJXT133000"/>
        <s v="86204"/>
        <s v="91328"/>
        <s v="AGGN053009"/>
        <s v="89203"/>
        <s v="87744"/>
        <s v="88963"/>
        <s v="32100"/>
        <s v="88077"/>
        <s v="87637"/>
        <s v="88790"/>
        <s v="86409"/>
        <s v="ULDF123001"/>
        <s v="87933"/>
        <s v="82337"/>
        <s v="55199"/>
        <s v="61147"/>
        <s v="PQWY083008"/>
        <s v="77728"/>
        <s v="GJLK1053425"/>
        <s v="ASVF183100A"/>
        <s v="ASVF183100B"/>
        <s v="ASVF183100C"/>
        <s v="ASVF183100E"/>
        <s v="EEEI150006"/>
        <s v="EEEI180001"/>
        <s v="81236"/>
        <s v="86094"/>
        <s v="86991"/>
        <s v="72742"/>
        <s v="EU00183"/>
        <s v="87980"/>
        <s v="89215"/>
        <s v="87205"/>
        <s v="88724"/>
        <s v="QSEU083023"/>
        <s v="91397"/>
        <s v="XLWU203006"/>
        <s v="UHHZ163000"/>
        <s v="ZNRE204308"/>
        <s v="LXEZ184546"/>
        <s v="PAYZ16000B"/>
        <s v="KNMD189008"/>
        <s v="160024"/>
        <s v="160193"/>
        <s v="WEAS079054"/>
        <s v="470035"/>
        <s v="080220"/>
        <s v="465001"/>
        <s v="RKMF173010"/>
        <s v="94606"/>
        <s v="94607"/>
        <s v="94608"/>
        <s v="RKMF103011"/>
        <s v="FBNV163001"/>
        <s v="RKMF203007"/>
        <s v="81316"/>
        <s v="RKMF163007"/>
        <s v="FSPM173504"/>
        <s v="RKMF203001"/>
        <s v="89057"/>
        <s v="92594"/>
        <s v="86021"/>
        <s v="81165"/>
        <s v="KWRD143000"/>
        <s v="90912"/>
        <s v="ZHTV153201"/>
        <s v="86823"/>
        <s v="71725"/>
        <s v="69347"/>
        <s v="62856"/>
        <s v="VDYD101053"/>
        <s v="90202"/>
        <s v="CTGB989003"/>
        <s v="AJXF223744"/>
        <s v="SXHT203000"/>
        <s v="81802"/>
        <s v="AM00029"/>
        <s v="VKAG159026"/>
        <s v="330050"/>
        <s v="81429"/>
        <s v="390285"/>
        <s v="260274"/>
        <s v="260269"/>
        <s v="XHEA189054"/>
        <s v="270220"/>
        <s v="270203"/>
        <s v="270233"/>
        <s v="411508"/>
        <s v="411510"/>
        <s v="491201"/>
        <s v="210054"/>
        <s v="010908"/>
        <s v="011801"/>
        <s v="040037"/>
        <s v="MSET143006"/>
        <s v="QUUG064001"/>
        <s v="220304"/>
        <s v="180202"/>
        <s v="N62863605"/>
        <s v="M00264719"/>
        <s v="N610542101"/>
        <s v="M626131010U"/>
        <s v="M626132001"/>
        <s v="M67400901U"/>
        <s v="M00146249"/>
        <s v="P914U"/>
        <s v="Q914U"/>
        <s v="Q698"/>
        <s v="P698"/>
        <s v="N601911026"/>
        <s v="Q224"/>
        <s v="Q999"/>
        <s v="P224"/>
        <s v="P999"/>
        <s v="N62688404"/>
        <s v="94638"/>
        <s v="94639"/>
        <s v="P997"/>
        <s v="Q997"/>
        <s v="Q907"/>
        <s v="P907"/>
        <s v="M670011800A"/>
        <s v="M670011800"/>
        <s v="M670011801"/>
        <s v="P1395"/>
        <s v="Q1395"/>
        <s v="N69212169"/>
        <s v="M00146990"/>
        <s v="N32446381"/>
        <s v="N626881035"/>
        <s v="N626881035A"/>
        <s v="DESC2002"/>
        <s v="N62863811"/>
        <s v="N476091924"/>
        <s v="ACJP183018"/>
        <s v="N476091918"/>
        <s v="M006812000"/>
        <s v="N61065243"/>
        <s v="N360423271"/>
        <s v="M006811090A"/>
        <s v="M006811130"/>
        <s v="N476091919"/>
        <s v="N476091922"/>
        <s v="N476091904"/>
        <s v="N476091911"/>
        <s v="M67865280"/>
        <s v="N00245443"/>
        <s v="KNMD624007"/>
        <s v="N62813044"/>
        <s v="N628131006"/>
        <s v="N61159802"/>
        <s v="N41557296"/>
        <s v="N61159311"/>
        <s v="N61159803"/>
        <s v="N61159804"/>
        <s v="AJJY203001"/>
        <s v="N41557735"/>
        <s v="N41557735A"/>
        <s v="89839"/>
        <s v="Q246U"/>
        <s v="P945"/>
        <s v="Q945"/>
        <s v="N60508253"/>
        <s v="VLSB193001"/>
        <s v="RQLH059034"/>
        <s v="RQLH189009"/>
        <s v="N00213211"/>
        <s v="TUMR189003"/>
        <s v="TUMR189004"/>
        <s v="DDPM414396"/>
        <s v="DDPM414415"/>
        <s v="571863"/>
        <s v="TDKA169004"/>
        <s v="FJRP189050"/>
        <s v="FJRP199040"/>
        <s v="PBXP169102"/>
        <s v="QMSN199056"/>
        <s v="KJAQ159096"/>
        <s v="XGFG189001"/>
        <s v="KKGA169022"/>
        <s v="680"/>
        <s v="120330"/>
        <s v="MUHJ133000"/>
        <s v="MUHJ179000"/>
        <s v="60276"/>
        <s v="KRSM113031"/>
        <s v="74877"/>
        <s v="371402"/>
        <s v="310140"/>
        <s v="33584"/>
        <s v="87807"/>
        <s v="92422"/>
        <s v="76673"/>
        <s v="LRXQ159097"/>
        <s v="76897"/>
        <s v="XQPZ174006"/>
        <s v="TDKA143002"/>
        <s v="XGFG189004"/>
        <s v="GLEN203001"/>
        <s v="420502"/>
        <s v="80772"/>
        <s v="92232"/>
        <s v="35161"/>
        <s v="78804"/>
        <s v="DESC2104A"/>
        <s v="DESC2104B"/>
        <s v="689"/>
        <s v="LRCT210001"/>
        <s v="LRCT190001"/>
        <s v="LRCT190002"/>
        <s v="LRCT210002"/>
        <s v="88725"/>
        <s v="55516"/>
        <s v="88410"/>
        <s v="EVKP174535"/>
        <s v="AFSOC103010"/>
        <s v="550148"/>
        <s v="200129"/>
        <s v="420595"/>
        <s v="340132"/>
        <s v="481315"/>
        <s v="400602"/>
        <s v="440061"/>
        <s v="FMKM119035"/>
        <s v="90351"/>
        <s v="01DISA21"/>
        <s v="86022"/>
        <s v="MHMV053107"/>
        <s v="MHMV083126A"/>
        <s v="PSTE089064"/>
        <s v="UHHZ073005"/>
        <s v="87438"/>
        <s v="YTPM099001B"/>
        <s v="90896"/>
        <s v="AM00182"/>
        <s v="QJKL100004"/>
        <s v="81564"/>
        <s v="82197"/>
        <s v="88752"/>
        <s v="DESC20S1"/>
        <s v="230139"/>
        <s v="N32443256"/>
        <s v="N62863313"/>
        <s v="N62863620"/>
        <s v="N62863785"/>
        <s v="DPEZ029038"/>
        <s v="81352"/>
        <s v="78713"/>
        <s v="93209"/>
        <s v="470030"/>
        <s v="FMKM179063"/>
        <s v="92098"/>
        <s v="M626131005"/>
        <s v="M626131006"/>
        <s v="M626131701"/>
        <s v="M62613604"/>
        <s v="M67400213"/>
        <s v="M67400807"/>
        <s v="N61159312"/>
        <s v="M68479102"/>
        <s v="M68479811"/>
        <s v="N83447091"/>
        <s v="34490"/>
        <s v="N00213211A"/>
        <s v="N00246762"/>
        <s v="N476091901"/>
        <s v="N476091902"/>
        <s v="N476091907"/>
        <s v="N476091908"/>
        <s v="N476091914"/>
        <s v="N476091917"/>
        <s v="N476091920"/>
        <s v="N476091921"/>
        <s v="N60042117"/>
        <s v="N61066604"/>
        <s v="N62588312"/>
        <s v="N628632001"/>
        <s v="N63005955U"/>
        <s v="N63005964"/>
        <s v="N63005976"/>
        <s v="N66691144"/>
        <s v="N68469760"/>
        <s v="90570"/>
        <s v="91531"/>
        <s v="95677"/>
        <s v="95696"/>
      </sharedItems>
    </cacheField>
    <cacheField name="Sub-Project Number" numFmtId="49">
      <sharedItems count="75">
        <s v=""/>
        <s v="58395-04"/>
        <s v="58395-01"/>
        <s v="58395-03"/>
        <s v="58395-02"/>
        <s v="58395-05"/>
        <s v="78211"/>
        <s v="65731-01"/>
        <s v="67180-01"/>
        <s v="72481-02"/>
        <s v="72481-06"/>
        <s v="72481-01"/>
        <s v="72481-03"/>
        <s v="72481-05"/>
        <s v="76007-01"/>
        <s v="76007-02"/>
        <s v="76007-06"/>
        <s v="76007-07"/>
        <s v="76007-05"/>
        <s v="76007-13"/>
        <s v="76007-10"/>
        <s v="76007-03"/>
        <s v="76007-04"/>
        <s v="76007-08"/>
        <s v="81412"/>
        <s v="76007-09"/>
        <s v="76007-15"/>
        <s v="91301"/>
        <s v="76558-01"/>
        <s v="2"/>
        <s v="72661"/>
        <s v="72661-01"/>
        <s v="72662-02"/>
        <s v="646"/>
        <s v="72481-04"/>
        <s v="N68436990C"/>
        <s v="43"/>
        <s v="71101-01"/>
        <s v="78210-01"/>
        <s v="76007-14"/>
        <s v="80306-01"/>
        <s v="8"/>
        <s v="9"/>
        <s v="45"/>
        <s v="7"/>
        <s v="720"/>
        <s v="246"/>
        <s v="N61151190A"/>
        <s v="N62688610A"/>
        <s v="27"/>
        <s v="58857"/>
        <s v="76593"/>
        <s v="76595"/>
        <s v="78210-02"/>
        <s v="70354-02"/>
        <s v="89"/>
        <s v="51"/>
        <s v="70354-01"/>
        <s v="91327"/>
        <s v="91380"/>
        <s v="N68469275A"/>
        <s v="N47608975A"/>
        <s v="N32443614A"/>
        <s v="N00128714A"/>
        <s v="M67865198A"/>
        <s v="80412-01"/>
        <s v="1"/>
        <s v="77168"/>
        <s v="94335"/>
        <s v="86877"/>
        <s v="81420"/>
        <s v="85667"/>
        <s v="80412-02"/>
        <s v="96217"/>
        <s v="77000-01"/>
      </sharedItems>
    </cacheField>
    <cacheField name="Contract Solicitation Date" numFmtId="168">
      <sharedItems containsDate="1" containsMixedTypes="1" minDate="2007-06-30T00:00:00" maxDate="2021-11-13T00:00:00"/>
    </cacheField>
    <cacheField name="Contract Award Date" numFmtId="168">
      <sharedItems containsDate="1" containsMixedTypes="1" minDate="2007-09-29T00:00:00" maxDate="2021-12-22T00:00:00"/>
    </cacheField>
    <cacheField name="Prime Contract Recipient Name" numFmtId="49">
      <sharedItems/>
    </cacheField>
    <cacheField name="Contract Office Code" numFmtId="0">
      <sharedItems/>
    </cacheField>
    <cacheField name="Prime Contract Number " numFmtId="49">
      <sharedItems/>
    </cacheField>
    <cacheField name="Contract Number (Clean)" numFmtId="0">
      <sharedItems containsBlank="1" containsMixedTypes="1" containsNumber="1" containsInteger="1" minValue="785" maxValue="42190131"/>
    </cacheField>
    <cacheField name="Original Contract Amount" numFmtId="0">
      <sharedItems containsString="0" containsBlank="1" containsNumber="1" minValue="0" maxValue="1162500000" count="1173">
        <n v="2657000"/>
        <n v="603000"/>
        <n v="1472000"/>
        <n v="2465000"/>
        <n v="53186000"/>
        <n v="25929000"/>
        <n v="16571575"/>
        <n v="7184356"/>
        <n v="5143000"/>
        <n v="13354750"/>
        <n v="25906995"/>
        <n v="15161429"/>
        <n v="9243000"/>
        <n v="5240500"/>
        <n v="0"/>
        <n v="706000"/>
        <n v="3200000"/>
        <n v="436000"/>
        <n v="14398000"/>
        <n v="7915345"/>
        <n v="6639338"/>
        <n v="27841952"/>
        <n v="9978000"/>
        <n v="4847000"/>
        <n v="12273879"/>
        <n v="11777057"/>
        <n v="5885533"/>
        <n v="10882320"/>
        <n v="12824050"/>
        <n v="2643455"/>
        <n v="28586634"/>
        <n v="12060000"/>
        <n v="113223000"/>
        <n v="4443000"/>
        <n v="11700000"/>
        <n v="280922"/>
        <n v="123058382"/>
        <n v="3292508"/>
        <n v="11713000"/>
        <n v="2954015"/>
        <n v="2717800"/>
        <n v="18649100"/>
        <n v="6661700"/>
        <n v="1007935"/>
        <n v="9327304"/>
        <n v="32766000"/>
        <n v="2885585"/>
        <n v="7566000"/>
        <n v="10488000"/>
        <n v="46000"/>
        <n v="7175815"/>
        <n v="15072000"/>
        <n v="4110280"/>
        <n v="3505997"/>
        <n v="125900000"/>
        <n v="105270000"/>
        <n v="39345000"/>
        <n v="323348"/>
        <n v="15391578"/>
        <n v="8487000"/>
        <n v="9674000"/>
        <n v="13388000"/>
        <n v="2818574"/>
        <n v="28900000"/>
        <n v="3103928"/>
        <n v="9591000"/>
        <n v="9529882"/>
        <n v="23743780"/>
        <n v="19432000"/>
        <n v="13260000"/>
        <n v="7085000"/>
        <n v="16095000"/>
        <n v="3848000"/>
        <n v="16319000"/>
        <n v="4047000"/>
        <n v="9981550"/>
        <n v="16664200"/>
        <n v="19092800"/>
        <n v="116975000"/>
        <n v="4574738"/>
        <n v="3603251"/>
        <n v="2930589"/>
        <n v="16750710"/>
        <n v="261000"/>
        <n v="681000"/>
        <n v="17713"/>
        <n v="473000"/>
        <n v="141234"/>
        <n v="1000"/>
        <n v="5235000"/>
        <n v="5321000"/>
        <n v="5444000"/>
        <n v="62000"/>
        <n v="16019000"/>
        <n v="419000"/>
        <n v="29541693"/>
        <n v="21988000"/>
        <n v="8290317"/>
        <n v="9771161"/>
        <n v="16772305"/>
        <n v="10605000"/>
        <n v="15649974"/>
        <n v="4773799"/>
        <n v="15315000"/>
        <n v="18525847"/>
        <n v="41446000"/>
        <n v="2196113"/>
        <n v="162257000"/>
        <n v="13613730"/>
        <n v="22227916"/>
        <n v="9329356"/>
        <n v="28160000"/>
        <n v="14700000"/>
        <n v="9669575"/>
        <n v="13679273"/>
        <n v="5286000"/>
        <n v="66430000"/>
        <n v="18688000"/>
        <n v="1826"/>
        <n v="38744000"/>
        <n v="45536000"/>
        <n v="56858000"/>
        <n v="251330000"/>
        <n v="1540000"/>
        <n v="25816000"/>
        <n v="30907435"/>
        <n v="29942300"/>
        <n v="25870100"/>
        <n v="1513371"/>
        <n v="5621000"/>
        <n v="564589000"/>
        <n v="5253000"/>
        <n v="30080000"/>
        <n v="2359000"/>
        <n v="33888000"/>
        <n v="56039000"/>
        <n v="118300000"/>
        <n v="29232386"/>
        <n v="3199999"/>
        <n v="65994000"/>
        <n v="22361000"/>
        <n v="1944"/>
        <n v="20159000"/>
        <n v="11446000"/>
        <n v="30963"/>
        <n v="18703000"/>
        <n v="14869"/>
        <n v="17720000"/>
        <n v="33970000"/>
        <n v="9458000"/>
        <n v="14151000"/>
        <n v="39730000"/>
        <n v="13300000"/>
        <n v="3279420"/>
        <n v="7193631"/>
        <n v="27358000"/>
        <n v="15404000"/>
        <n v="36441000"/>
        <n v="15083965"/>
        <n v="8637000"/>
        <n v="2620000"/>
        <n v="23085000"/>
        <n v="1531765"/>
        <n v="84367000"/>
        <n v="6546920"/>
        <n v="19481987"/>
        <n v="22123180"/>
        <n v="3384894"/>
        <n v="21279000"/>
        <n v="30615000"/>
        <n v="25679000"/>
        <n v="10331"/>
        <n v="13588"/>
        <n v="34317000"/>
        <n v="1989000"/>
        <n v="80735000"/>
        <n v="20585"/>
        <n v="41838000"/>
        <n v="24873"/>
        <n v="12428"/>
        <n v="30528"/>
        <n v="25541000"/>
        <n v="2810000"/>
        <n v="96616619"/>
        <n v="89918305"/>
        <n v="47645000"/>
        <n v="53999000"/>
        <n v="51071000"/>
        <n v="42823800"/>
        <n v="4140"/>
        <n v="37657000"/>
        <n v="6077000"/>
        <n v="10815034"/>
        <n v="13951000"/>
        <n v="51696668"/>
        <n v="32124000"/>
        <n v="17178089"/>
        <n v="8518820"/>
        <n v="32060100"/>
        <n v="17410000"/>
        <n v="4556371"/>
        <n v="206445000"/>
        <n v="7750000"/>
        <n v="24554985"/>
        <n v="4484160"/>
        <n v="45104149"/>
        <n v="913702000"/>
        <n v="2219820"/>
        <n v="15685100"/>
        <n v="5997470"/>
        <n v="46555863"/>
        <n v="32623000"/>
        <n v="770924"/>
        <n v="21288300"/>
        <n v="14851238"/>
        <n v="36448000"/>
        <n v="36443425"/>
        <n v="9960000"/>
        <n v="29435000"/>
        <n v="27064000"/>
        <n v="120181000"/>
        <n v="29668"/>
        <n v="19230"/>
        <n v="34722000"/>
        <n v="46845550"/>
        <n v="8792000"/>
        <n v="28561000"/>
        <n v="3640000"/>
        <n v="1885000"/>
        <n v="19943000"/>
        <n v="32047000"/>
        <n v="31744000"/>
        <n v="15050"/>
        <n v="19252000"/>
        <n v="9233000"/>
        <n v="19459000"/>
        <n v="15972000"/>
        <n v="2887000"/>
        <n v="7386000"/>
        <n v="10911"/>
        <n v="47022"/>
        <n v="12948000"/>
        <n v="8520000"/>
        <n v="79722000"/>
        <n v="26463336"/>
        <n v="20799000"/>
        <n v="50583000"/>
        <n v="9548000"/>
        <n v="10593"/>
        <n v="36565000"/>
        <n v="63028574"/>
        <n v="14616000"/>
        <n v="20646000"/>
        <n v="25629526"/>
        <n v="4286000"/>
        <n v="15500000"/>
        <n v="34157000"/>
        <n v="38659000"/>
        <n v="16065430"/>
        <n v="26084000"/>
        <n v="54844000"/>
        <n v="9065868"/>
        <n v="40081050"/>
        <n v="30538350"/>
        <n v="616311000"/>
        <n v="2597449"/>
        <n v="8465006"/>
        <n v="24784000"/>
        <n v="41569129"/>
        <n v="50967096"/>
        <n v="16940"/>
        <n v="75891"/>
        <n v="56357984"/>
        <n v="141906057"/>
        <n v="9568000"/>
        <n v="22740000"/>
        <n v="35970000"/>
        <n v="22375000"/>
        <n v="2850000"/>
        <n v="37000000"/>
        <n v="1205000"/>
        <n v="6096000"/>
        <n v="10883000"/>
        <n v="1257000"/>
        <n v="15316000"/>
        <n v="6546000"/>
        <n v="26338000"/>
        <n v="2627000"/>
        <n v="34675000"/>
        <n v="12166000"/>
        <n v="18927000"/>
        <n v="55798000"/>
        <n v="47882000"/>
        <n v="78310000"/>
        <n v="8715000"/>
        <n v="17270000"/>
        <n v="28966000"/>
        <n v="27192353"/>
        <n v="20577000"/>
        <n v="23632000"/>
        <n v="28340000"/>
        <n v="21868000"/>
        <n v="36321"/>
        <n v="11659000"/>
        <n v="11253000"/>
        <n v="54095271"/>
        <n v="9329000"/>
        <n v="2527000"/>
        <n v="43119000"/>
        <n v="61541000"/>
        <n v="2943000"/>
        <n v="37097"/>
        <n v="39860000"/>
        <n v="46106"/>
        <n v="18210"/>
        <n v="16668"/>
        <n v="72494000"/>
        <n v="26978100"/>
        <n v="123661000"/>
        <n v="24797000"/>
        <n v="47314000"/>
        <n v="1781248"/>
        <n v="8783275"/>
        <n v="40518000"/>
        <n v="8625000"/>
        <n v="11589000"/>
        <n v="20056000"/>
        <n v="112949720"/>
        <n v="17956192"/>
        <n v="6954581"/>
        <n v="4088355"/>
        <n v="15729000"/>
        <n v="27895686"/>
        <n v="11115000"/>
        <n v="36061000"/>
        <n v="12034000"/>
        <n v="12383350"/>
        <n v="2523000"/>
        <n v="284440000"/>
        <n v="5168580"/>
        <n v="61936000"/>
        <n v="20973000"/>
        <n v="23170900"/>
        <n v="97939000"/>
        <n v="12472000"/>
        <n v="10428748"/>
        <n v="67487000"/>
        <n v="4831000"/>
        <n v="1607000"/>
        <n v="48535000"/>
        <n v="877752"/>
        <n v="1118431"/>
        <n v="77816984"/>
        <n v="20384000"/>
        <n v="43000974"/>
        <n v="46915286"/>
        <n v="23667000"/>
        <n v="7097718"/>
        <n v="1515821"/>
        <n v="2463632"/>
        <n v="28765482"/>
        <n v="15238000"/>
        <n v="6121000"/>
        <n v="27223000"/>
        <n v="8456354"/>
        <n v="4609000"/>
        <n v="27722277"/>
        <n v="61521811"/>
        <n v="26840313"/>
        <n v="6804938"/>
        <n v="58908000"/>
        <n v="14781000"/>
        <n v="31000000"/>
        <n v="20000000"/>
        <n v="3691544"/>
        <n v="32661077"/>
        <n v="42661500"/>
        <n v="11900000"/>
        <n v="11975000"/>
        <n v="54817000"/>
        <n v="2202000"/>
        <n v="19332000"/>
        <n v="52493799"/>
        <n v="9397411"/>
        <n v="49643000"/>
        <n v="382205000"/>
        <n v="36000000"/>
        <n v="17500000"/>
        <n v="8500000"/>
        <n v="300552"/>
        <n v="13216"/>
        <n v="2200000"/>
        <n v="1186116"/>
        <n v="21716999"/>
        <n v="19000000"/>
        <n v="4911856"/>
        <n v="3194454"/>
        <n v="11179388"/>
        <n v="31151000"/>
        <n v="39776000"/>
        <n v="52553000"/>
        <n v="37296000"/>
        <n v="23040000"/>
        <n v="2145000"/>
        <n v="38795000"/>
        <n v="1490854"/>
        <n v="1982000"/>
        <n v="2468000"/>
        <n v="2670000"/>
        <n v="3455"/>
        <n v="975000"/>
        <n v="37174000"/>
        <n v="64004"/>
        <n v="14741"/>
        <n v="63726"/>
        <n v="35000000"/>
        <n v="30382000"/>
        <n v="24701"/>
        <n v="73055000"/>
        <n v="45614000"/>
        <n v="2624000"/>
        <n v="114000000"/>
        <n v="24780"/>
        <n v="35158000"/>
        <n v="3136"/>
        <n v="3716"/>
        <n v="32940000"/>
        <n v="37695000"/>
        <n v="30414000"/>
        <n v="2573000"/>
        <n v="2804000"/>
        <n v="21445996"/>
        <n v="10040000"/>
        <n v="38496000"/>
        <n v="50430000"/>
        <n v="15453726"/>
        <n v="25219000"/>
        <n v="32536000"/>
        <n v="18936000"/>
        <n v="62328000"/>
        <n v="32923000"/>
        <n v="32018"/>
        <n v="32"/>
        <n v="37962000"/>
        <n v="49562"/>
        <n v="39378"/>
        <n v="52594000"/>
        <n v="26868000"/>
        <n v="15675000"/>
        <n v="55390000"/>
        <n v="35632000"/>
        <n v="79399000"/>
        <n v="38707000"/>
        <n v="47550"/>
        <n v="23592000"/>
        <n v="34513000"/>
        <n v="23932000"/>
        <n v="53554000"/>
        <n v="43203000"/>
        <n v="8794967"/>
        <n v="24132780"/>
        <n v="75233000"/>
        <n v="28975000"/>
        <n v="4213000"/>
        <n v="2979000"/>
        <n v="11062000"/>
        <n v="14240000"/>
        <n v="3774341"/>
        <n v="11343000"/>
        <n v="3788549"/>
        <n v="15000000"/>
        <n v="39000000"/>
        <n v="32000000"/>
        <n v="4378953"/>
        <n v="19278001"/>
        <n v="24399601"/>
        <n v="19051000"/>
        <n v="2600710"/>
        <n v="82125000"/>
        <n v="18965310"/>
        <n v="28807000"/>
        <n v="13335000"/>
        <n v="6253160"/>
        <n v="50257000"/>
        <n v="87549000"/>
        <n v="7970000"/>
        <n v="2580000"/>
        <n v="36159560"/>
        <n v="3881804"/>
        <n v="40138000"/>
        <n v="19344000"/>
        <n v="10689719"/>
        <n v="16707000"/>
        <n v="8007902"/>
        <n v="52181000"/>
        <n v="74987000"/>
        <n v="41476374"/>
        <n v="4800000"/>
        <n v="11396000"/>
        <n v="18943000"/>
        <n v="13900000"/>
        <n v="3159200"/>
        <n v="2432439"/>
        <n v="1300000"/>
        <n v="15147990"/>
        <n v="89535967"/>
        <n v="33667431"/>
        <n v="6125000"/>
        <n v="4004000"/>
        <n v="20950000"/>
        <n v="844000"/>
        <n v="1611283"/>
        <n v="1978602"/>
        <n v="10199660"/>
        <n v="2575083"/>
        <n v="2021357"/>
        <n v="2356785"/>
        <n v="1711902"/>
        <n v="29857000"/>
        <n v="12255000"/>
        <n v="3470750"/>
        <n v="33751828"/>
        <n v="33322662"/>
        <n v="26546290"/>
        <n v="72844929"/>
        <n v="8600000"/>
        <n v="16223496"/>
        <n v="20265000"/>
        <n v="22414000"/>
        <n v="34937000"/>
        <n v="15241121"/>
        <n v="17972005"/>
        <n v="12187034"/>
        <n v="24955000"/>
        <n v="4123177"/>
        <n v="5732950"/>
        <n v="21180000"/>
        <n v="9745000"/>
        <n v="23840000"/>
        <n v="25242688"/>
        <n v="7030000"/>
        <n v="4968200"/>
        <n v="1692000"/>
        <n v="2459000"/>
        <n v="1200000"/>
        <n v="2400000"/>
        <n v="6031000"/>
        <n v="11000000"/>
        <n v="3025568"/>
        <n v="6923749"/>
        <n v="29000000"/>
        <n v="8000"/>
        <n v="23292923"/>
        <n v="22219318"/>
        <n v="33031258"/>
        <n v="11543865"/>
        <n v="16724478"/>
        <n v="36198139"/>
        <n v="6211718"/>
        <n v="22251003"/>
        <n v="39101561"/>
        <n v="15100000"/>
        <n v="3407000"/>
        <n v="220000000"/>
        <n v="21419000"/>
        <n v="46919000"/>
        <n v="14142000"/>
        <n v="9050000"/>
        <n v="8904000"/>
        <n v="4921"/>
        <n v="3135000"/>
        <n v="3833000"/>
        <n v="2109000"/>
        <n v="3458000"/>
        <n v="3422"/>
        <n v="36938000"/>
        <n v="21793000"/>
        <n v="3247000"/>
        <n v="66625000"/>
        <n v="3142000"/>
        <n v="18501000"/>
        <n v="35912000"/>
        <n v="28729000"/>
        <n v="23298000"/>
        <n v="62457000"/>
        <n v="21895000"/>
        <n v="31074000"/>
        <n v="7114000"/>
        <n v="12949000"/>
        <n v="45981000"/>
        <n v="22911000"/>
        <n v="14146220"/>
        <n v="10141000"/>
        <n v="36391000"/>
        <n v="10833000"/>
        <n v="4894000"/>
        <n v="11315000"/>
        <n v="40000000"/>
        <n v="62293000"/>
        <n v="36336000"/>
        <n v="15182"/>
        <n v="14684000"/>
        <n v="9032000"/>
        <n v="12715000"/>
        <n v="3295000"/>
        <n v="19180000"/>
        <n v="46146000"/>
        <n v="19686000"/>
        <n v="16347000"/>
        <n v="14817000"/>
        <n v="27152000"/>
        <n v="1876000"/>
        <n v="23001000"/>
        <n v="47724000"/>
        <n v="53283000"/>
        <n v="96932"/>
        <n v="4828000"/>
        <n v="111089000"/>
        <n v="107641000"/>
        <n v="11358000"/>
        <n v="13545000"/>
        <n v="3326000"/>
        <n v="4384341"/>
        <n v="73199000"/>
        <n v="18002000"/>
        <n v="62559000"/>
        <n v="78787000"/>
        <n v="40850000"/>
        <n v="83378000"/>
        <n v="36419000"/>
        <n v="62585000"/>
        <n v="59383000"/>
        <n v="64705000"/>
        <n v="25137000"/>
        <n v="18697000"/>
        <n v="27191000"/>
        <n v="26418933"/>
        <n v="76123000"/>
        <n v="2500000"/>
        <n v="9097000"/>
        <n v="3036000"/>
        <n v="3600000"/>
        <n v="21022000"/>
        <n v="12440000"/>
        <n v="66357000"/>
        <n v="63582000"/>
        <n v="20334000"/>
        <n v="2907892"/>
        <n v="18436"/>
        <n v="2323000"/>
        <n v="30995000"/>
        <n v="11207000"/>
        <n v="27496000"/>
        <n v="2179491"/>
        <n v="6193389"/>
        <n v="11741000"/>
        <n v="6390000"/>
        <n v="5379000"/>
        <n v="128657500"/>
        <n v="83991000"/>
        <n v="19794920"/>
        <n v="15241345"/>
        <n v="9258084"/>
        <n v="6346208"/>
        <n v="40458000"/>
        <n v="4917000"/>
        <n v="8330000"/>
        <n v="19480000"/>
        <n v="8916000"/>
        <n v="20879519"/>
        <n v="29161433"/>
        <n v="5224985"/>
        <n v="12806888"/>
        <n v="98410381"/>
        <n v="55663720"/>
        <n v="2872000"/>
        <n v="22822000"/>
        <n v="103001487"/>
        <n v="5546178"/>
        <n v="30477000"/>
        <n v="2404000"/>
        <n v="16624000"/>
        <n v="8163765"/>
        <n v="7687194"/>
        <n v="59456363"/>
        <n v="26376465"/>
        <n v="31295038"/>
        <n v="13341000"/>
        <n v="18881000"/>
        <n v="32995000"/>
        <n v="45719464"/>
        <n v="12768107"/>
        <n v="12369134"/>
        <n v="14200000"/>
        <n v="24993526"/>
        <n v="34249000"/>
        <n v="154671056"/>
        <n v="8794325"/>
        <n v="12309817"/>
        <n v="6560000"/>
        <n v="9132924"/>
        <n v="69147000"/>
        <n v="7499541"/>
        <n v="47962590"/>
        <n v="24873819"/>
        <n v="59467000"/>
        <n v="12250972"/>
        <n v="69771792"/>
        <n v="71921672"/>
        <n v="6186000"/>
        <n v="3146064"/>
        <n v="1979000"/>
        <n v="319965869"/>
        <n v="315507977"/>
        <n v="8690000"/>
        <n v="224178"/>
        <n v="296899000"/>
        <n v="2595000"/>
        <n v="10585000"/>
        <n v="24006000"/>
        <n v="650261000"/>
        <n v="9255000"/>
        <n v="4427200"/>
        <n v="7994996"/>
        <n v="4185000"/>
        <n v="52324000"/>
        <n v="14893000"/>
        <n v="25164000"/>
        <n v="23481000"/>
        <n v="19868428"/>
        <n v="5076000"/>
        <n v="2844000"/>
        <n v="22312000"/>
        <n v="3705150"/>
        <n v="10434344"/>
        <n v="118048"/>
        <n v="25152460"/>
        <n v="13890460"/>
        <n v="25397000"/>
        <n v="42195000"/>
        <n v="48012330"/>
        <n v="11399000"/>
        <n v="3795142"/>
        <n v="14000000"/>
        <n v="2854000"/>
        <n v="10042000"/>
        <n v="21437000"/>
        <n v="3402000"/>
        <n v="23716745"/>
        <n v="4635000"/>
        <n v="6927000"/>
        <n v="18324000"/>
        <n v="16739026"/>
        <n v="63052343"/>
        <n v="33455000"/>
        <n v="16975565"/>
        <n v="4111000"/>
        <n v="52447552"/>
        <n v="3126987"/>
        <n v="2842543"/>
        <n v="29613217"/>
        <n v="6052456"/>
        <n v="3994000"/>
        <n v="5099000"/>
        <n v="21623000"/>
        <n v="5555674"/>
        <n v="25007200"/>
        <n v="24652900"/>
        <n v="16474525"/>
        <n v="30006388"/>
        <n v="21039018"/>
        <n v="9776000"/>
        <n v="11507959"/>
        <n v="3864000"/>
        <n v="17061326"/>
        <n v="9649000"/>
        <n v="36206044"/>
        <n v="16606634"/>
        <n v="3123581"/>
        <n v="5405390"/>
        <n v="2863596"/>
        <n v="1831000"/>
        <n v="28937000"/>
        <n v="8825159"/>
        <n v="17399000"/>
        <n v="10383981"/>
        <n v="11311046"/>
        <n v="9928185"/>
        <n v="2173425"/>
        <n v="45794000"/>
        <n v="32093710"/>
        <n v="10304000"/>
        <n v="18838000"/>
        <n v="20684000"/>
        <n v="43171000"/>
        <n v="1227670"/>
        <n v="20612000"/>
        <n v="2347000"/>
        <n v="5000000"/>
        <n v="8184676"/>
        <n v="6707992"/>
        <n v="4979466"/>
        <n v="27000000"/>
        <n v="11400000"/>
        <n v="30000000"/>
        <n v="3000000"/>
        <n v="91000000"/>
        <n v="2150000"/>
        <n v="3040000"/>
        <n v="570000000"/>
        <n v="4524"/>
        <n v="5152"/>
        <n v="17729000"/>
        <n v="11130"/>
        <n v="12500"/>
        <n v="10586"/>
        <n v="7375000"/>
        <n v="14143000"/>
        <n v="55017000"/>
        <n v="29242000"/>
        <n v="54587000"/>
        <n v="135347000"/>
        <n v="48103000"/>
        <n v="223502000"/>
        <n v="67658000"/>
        <n v="79978000"/>
        <n v="48575000"/>
        <n v="19142000"/>
        <n v="17826000"/>
        <n v="22970805"/>
        <n v="33391000"/>
        <n v="15383000"/>
        <n v="26607000"/>
        <n v="33831000"/>
        <n v="40771000"/>
        <n v="41270000"/>
        <n v="17747042"/>
        <n v="30990000"/>
        <n v="46986935"/>
        <n v="67325000"/>
        <n v="7962"/>
        <n v="51246000"/>
        <n v="35517314"/>
        <n v="43523000"/>
        <n v="177914000"/>
        <n v="5813000"/>
        <n v="53073000"/>
        <n v="25795000"/>
        <n v="29418000"/>
        <n v="64921000"/>
        <n v="66036000"/>
        <n v="27688000"/>
        <n v="28045000"/>
        <n v="36463000"/>
        <n v="43802000"/>
        <n v="17318680"/>
        <n v="26080"/>
        <n v="38218"/>
        <n v="11460484"/>
        <n v="11658"/>
        <n v="3967372"/>
        <n v="43771888"/>
        <n v="73000000"/>
        <n v="437309406"/>
        <n v="4598802.63"/>
        <n v="19776676"/>
        <n v="4671392"/>
        <n v="14404448"/>
        <n v="39712368"/>
        <n v="26431"/>
        <n v="15467"/>
        <n v="18434"/>
        <n v="9525039"/>
        <n v="111944000"/>
        <n v="27799000"/>
        <n v="15767000"/>
        <n v="53426000"/>
        <n v="53866451"/>
        <n v="53546419"/>
        <n v="69801056"/>
        <n v="35918000"/>
        <n v="123643850"/>
        <n v="17897000"/>
        <n v="54279"/>
        <n v="50514009"/>
        <n v="10310997"/>
        <n v="49677730"/>
        <n v="2466000"/>
        <n v="4632000"/>
        <n v="6796000"/>
        <n v="10933245"/>
        <n v="3859000"/>
        <n v="3591891"/>
        <n v="4007591"/>
        <n v="1763000"/>
        <n v="5057057"/>
        <n v="8100000"/>
        <n v="12000000"/>
        <n v="20213955"/>
        <n v="5962100"/>
        <n v="3428805"/>
        <n v="10316495"/>
        <n v="12181613"/>
        <n v="37199"/>
        <n v="22546"/>
        <n v="692488"/>
        <n v="30099"/>
        <n v="18242"/>
        <n v="560312"/>
        <n v="13820000"/>
        <n v="51446741"/>
        <n v="104543631"/>
        <n v="47269000"/>
        <n v="100809955"/>
        <n v="43620000"/>
        <n v="130750000"/>
        <n v="37106000"/>
        <n v="55842000"/>
        <n v="3999000"/>
        <n v="8315000"/>
        <n v="8996000"/>
        <n v="13350000"/>
        <n v="21993000"/>
        <n v="5292000"/>
        <n v="30127950"/>
        <n v="3351127"/>
        <n v="13051000"/>
        <n v="35396600"/>
        <n v="5827000"/>
        <n v="1484000"/>
        <n v="44925000"/>
        <n v="3384000"/>
        <n v="46209000"/>
        <n v="26744525"/>
        <n v="22124000"/>
        <n v="4763991"/>
        <n v="8000000"/>
        <n v="47042000"/>
        <n v="3408000"/>
        <n v="4623000"/>
        <n v="183861"/>
        <n v="2714000"/>
        <n v="7232827"/>
        <n v="11774418"/>
        <n v="34227105"/>
        <n v="76399000"/>
        <n v="9711000"/>
        <n v="20553000"/>
        <n v="24482000"/>
        <n v="13147968"/>
        <n v="21732000"/>
        <n v="3869000"/>
        <n v="21087000"/>
        <n v="77308000"/>
        <n v="42743158"/>
        <n v="38027000"/>
        <n v="12230000"/>
        <n v="100000"/>
        <n v="28401350"/>
        <n v="32474636"/>
        <n v="9862845"/>
        <n v="8267668"/>
        <n v="804821"/>
        <n v="1451631"/>
        <n v="1210326"/>
        <n v="2579000"/>
        <n v="2418000"/>
        <n v="43508000"/>
        <n v="212000"/>
        <n v="1891000"/>
        <n v="1304645"/>
        <n v="5155000"/>
        <n v="4996000"/>
        <n v="6187000"/>
        <n v="193807000"/>
        <n v="23471929"/>
        <n v="7034000"/>
        <n v="25994000"/>
        <n v="10827560"/>
        <n v="10150068"/>
        <n v="52649852"/>
        <n v="2413198"/>
        <n v="20236741"/>
        <n v="6000000"/>
        <n v="8489791"/>
        <n v="1606000"/>
        <n v="5519955"/>
        <n v="3698666"/>
        <n v="15233000"/>
        <n v="245241000"/>
        <n v="268073000"/>
        <n v="2667515"/>
        <n v="27554000"/>
        <n v="5481000"/>
        <n v="36685652"/>
        <n v="34420210"/>
        <n v="5659450"/>
        <n v="10480000"/>
        <n v="20768000"/>
        <n v="10284300"/>
        <n v="24885638"/>
        <n v="4911384"/>
        <n v="3703000"/>
        <n v="6610000"/>
        <n v="19751000"/>
        <n v="6106000"/>
        <n v="37142000"/>
        <n v="22344000"/>
        <n v="30100000"/>
        <n v="20217000"/>
        <n v="11471000"/>
        <n v="9992147"/>
        <n v="20438870"/>
        <n v="18824000"/>
        <n v="56070000"/>
        <n v="4628152"/>
        <n v="5950000"/>
        <n v="54939000"/>
        <n v="7400000"/>
        <n v="4141000"/>
        <n v="4329586"/>
        <n v="2000000"/>
        <n v="11200000"/>
        <n v="1730000"/>
        <n v="9300000"/>
        <n v="15735000"/>
        <n v="34000000"/>
        <n v="18100000"/>
        <n v="55113676"/>
        <n v="1336116"/>
        <n v="16500000"/>
        <n v="7127000"/>
        <n v="61810155"/>
        <n v="1382000"/>
        <n v="18797000"/>
        <n v="3417000"/>
        <n v="1368000"/>
        <n v="4626"/>
        <n v="5098"/>
        <n v="2846"/>
        <n v="4218000"/>
        <n v="26797"/>
        <n v="10850"/>
        <n v="1828"/>
        <n v="15542000"/>
        <n v="18842000"/>
        <n v="48989"/>
        <n v="44471"/>
        <n v="102629610"/>
        <n v="5850000"/>
        <n v="13438"/>
        <n v="15417"/>
        <n v="52191740"/>
        <n v="22677000"/>
        <n v="54249000"/>
        <n v="18113697.550000001"/>
        <n v="1660000"/>
        <n v="4749000"/>
        <n v="50924000"/>
        <n v="53611262.490000002"/>
        <n v="18993300"/>
        <n v="19465544"/>
        <n v="42661879"/>
        <n v="36044616"/>
        <n v="52301995"/>
        <n v="217657842"/>
        <n v="113295655"/>
        <n v="55500000"/>
        <n v="8552000"/>
        <n v="58566450"/>
        <n v="36571666"/>
        <n v="17683000"/>
        <n v="27795000"/>
        <n v="36105000"/>
        <n v="41944700"/>
        <n v="122137577.15000001"/>
        <n v="5634000"/>
        <n v="17165"/>
        <n v="18408"/>
        <n v="10500000"/>
        <n v="46487791"/>
        <n v="7261649"/>
        <n v="21831459"/>
        <n v="52266000"/>
        <n v="9201235"/>
        <n v="31741307"/>
        <n v="11259595"/>
        <n v="16788096"/>
        <n v="73710"/>
        <n v="237126"/>
        <n v="35974"/>
        <n v="599343"/>
        <n v="16114"/>
        <n v="8437"/>
        <n v="102203"/>
        <n v="8176132"/>
        <n v="3279911"/>
        <n v="4690132"/>
        <n v="2279117"/>
        <n v="55702065"/>
        <n v="7873129"/>
        <n v="10552313"/>
        <n v="13557321"/>
        <n v="45487063"/>
        <n v="1174838"/>
        <n v="15588"/>
        <n v="26041"/>
        <n v="31412"/>
        <n v="46375000"/>
        <n v="7644604"/>
        <n v="63845000"/>
        <n v="3892900"/>
        <n v="13438000"/>
        <n v="1950000"/>
        <n v="44927000"/>
        <n v="36514000"/>
        <n v="3929000"/>
        <n v="34050000"/>
        <n v="14758000"/>
        <n v="7233035"/>
        <n v="76594000"/>
        <n v="5040100"/>
        <n v="43789430"/>
        <n v="21978910"/>
        <n v="121968000"/>
        <n v="7745692"/>
        <n v="16690000"/>
        <n v="21386000"/>
        <n v="3052000"/>
        <n v="186676000"/>
        <n v="9845000"/>
        <n v="10279000"/>
        <n v="3260896"/>
        <n v="12482193"/>
        <n v="10852364"/>
        <n v="27388762"/>
        <n v="12163401"/>
        <n v="112377000"/>
        <n v="62212000"/>
        <n v="56295000"/>
        <n v="49607160"/>
        <n v="10759517"/>
        <n v="11600000"/>
        <n v="3700000"/>
        <n v="2567000"/>
        <n v="7800000"/>
        <n v="9800000"/>
        <n v="2900000"/>
        <n v="2439785"/>
        <n v="26473000"/>
        <n v="27737733"/>
        <n v="45167317"/>
        <n v="2855784"/>
        <n v="8427275"/>
        <n v="4748809"/>
        <n v="31229066"/>
        <n v="4970375"/>
        <n v="46421000"/>
        <n v="3962000"/>
        <n v="58989"/>
        <n v="10511086"/>
        <n v="9972000"/>
        <n v="33126000"/>
        <n v="7933000"/>
        <n v="1162500000"/>
        <n v="23304851"/>
        <n v="51758888.759999998"/>
        <n v="23932976.309999999"/>
        <n v="66610"/>
        <n v="5527675"/>
        <n v="6397054"/>
        <n v="4924000"/>
        <m/>
      </sharedItems>
    </cacheField>
    <cacheField name="Current Contract Obligation Amount" numFmtId="165">
      <sharedItems containsString="0" containsBlank="1" containsNumber="1" containsInteger="1" minValue="0" maxValue="1162500000"/>
    </cacheField>
    <cacheField name=" Original Contract Completion Date" numFmtId="167">
      <sharedItems containsDate="1" containsMixedTypes="1" minDate="2008-06-13T00:00:00" maxDate="2028-06-02T00:00:00"/>
    </cacheField>
    <cacheField name=" Current Contract Completion Date" numFmtId="14">
      <sharedItems containsDate="1" containsMixedTypes="1" minDate="2008-06-08T00:00:00" maxDate="2028-06-02T00:00:00"/>
    </cacheField>
    <cacheField name="Amount Delta (Positive=Overrun)" numFmtId="165">
      <sharedItems containsMixedTypes="1" containsNumber="1" minValue="-414350000" maxValue="198123000"/>
    </cacheField>
    <cacheField name="Completion Delta" numFmtId="0">
      <sharedItems containsMixedTypes="1" containsNumber="1" containsInteger="1" minValue="-600" maxValue="4311"/>
    </cacheField>
    <cacheField name="Current Contract Completion Year" numFmtId="0">
      <sharedItems containsMixedTypes="1" containsNumber="1" containsInteger="1" minValue="2008" maxValue="2028"/>
    </cacheField>
    <cacheField name="Current Contract Completion Month" numFmtId="0">
      <sharedItems containsMixedTypes="1" containsNumber="1" containsInteger="1" minValue="10" maxValue="12"/>
    </cacheField>
    <cacheField name="Current Contract Completion Day" numFmtId="0">
      <sharedItems containsMixedTypes="1" containsNumber="1" containsInteger="1" minValue="10" maxValue="31"/>
    </cacheField>
    <cacheField name="CCC YYYMMDD" numFmtId="0">
      <sharedItems count="869">
        <s v="20080608"/>
        <s v="20131206"/>
        <s v="20090213"/>
        <s v="20090724"/>
        <s v="20220729"/>
        <s v="20120716"/>
        <s v="20100731"/>
        <s v="20090616"/>
        <s v="20100611"/>
        <s v="20100129"/>
        <s v="20100311"/>
        <s v="20100607"/>
        <s v="20110608"/>
        <s v="20110729"/>
        <s v="20100413"/>
        <s v="20230525"/>
        <s v="20100831"/>
        <s v="20150610"/>
        <s v="20121115"/>
        <s v="20121227"/>
        <s v="20120815"/>
        <s v="20110412"/>
        <s v="20120305"/>
        <s v="20120924"/>
        <s v="20101115"/>
        <s v="20110602"/>
        <s v="20120202"/>
        <s v="20100821"/>
        <s v="20120531"/>
        <s v="20120803"/>
        <s v="20140418"/>
        <s v="20151012"/>
        <s v="20120629"/>
        <s v="20120530"/>
        <s v="20110930"/>
        <s v="20201231"/>
        <s v="20120412"/>
        <s v="20130607"/>
        <s v="20120213"/>
        <s v="20111102"/>
        <s v="20140722"/>
        <s v="20130301"/>
        <s v="20110929"/>
        <s v="20130604"/>
        <s v="20130315"/>
        <s v="20110624"/>
        <s v="20140514"/>
        <s v="20121231"/>
        <s v="20111101"/>
        <s v="20131010"/>
        <s v="20121220"/>
        <s v="20121218"/>
        <s v="20140127"/>
        <s v="20151130"/>
        <s v="20151031"/>
        <s v="20210730"/>
        <s v="20131012"/>
        <s v="20120210"/>
        <s v="20140530"/>
        <s v="20140123"/>
        <s v="20130531"/>
        <s v="20150416"/>
        <s v="20121018"/>
        <s v="20131031"/>
        <s v="20130307"/>
        <s v="20130910"/>
        <s v="20121010"/>
        <s v="20140411"/>
        <s v="20140831"/>
        <s v="20140531"/>
        <s v="20131017"/>
        <s v="20160902"/>
        <s v="20150916"/>
        <s v="20150107"/>
        <s v="20160127"/>
        <s v="20150728"/>
        <s v="20150305"/>
        <s v="20150121"/>
        <s v="20140404"/>
        <s v="20141231"/>
        <s v="20141016"/>
        <s v="20150501"/>
        <s v="20270930"/>
        <s v="20170730"/>
        <s v="20171215"/>
        <s v="20161230"/>
        <s v="20200330"/>
        <s v="20260618"/>
        <s v="20181230"/>
        <s v="20150218"/>
        <s v="20141003"/>
        <s v="20160304"/>
        <s v="20150306"/>
        <s v="20161206"/>
        <s v="20141112"/>
        <s v="20141223"/>
        <s v="20150427"/>
        <s v="20141230"/>
        <s v="20131218"/>
        <s v="20180301"/>
        <s v="20140604"/>
        <s v="20140305"/>
        <s v="20140826"/>
        <s v="20141002"/>
        <s v="20141124"/>
        <s v="20210922"/>
        <s v="20200430"/>
        <s v="20140325"/>
        <s v="20220731"/>
        <s v="20190215"/>
        <s v="20150630"/>
        <s v="20180601"/>
        <s v="20200229"/>
        <s v="20141024"/>
        <s v="20150921"/>
        <s v="20160525"/>
        <s v="20170526"/>
        <s v="20160930"/>
        <s v="20141126"/>
        <s v="20150930"/>
        <s v="20160208"/>
        <s v="20150504"/>
        <s v="20170503"/>
        <s v="20170430"/>
        <s v="20211230"/>
        <s v="20220228"/>
        <s v="20160512"/>
        <s v="20160421"/>
        <s v="20141218"/>
        <s v="20160311"/>
        <s v="20200620"/>
        <s v="20160825"/>
        <s v="20190201"/>
        <s v="20210212"/>
        <s v="20190131"/>
        <s v="20170428"/>
        <s v="20171108"/>
        <s v="20191024"/>
        <s v="20201006"/>
        <s v="20170117"/>
        <s v="20180108"/>
        <s v="20190327"/>
        <s v="20160502"/>
        <s v="20161026"/>
        <s v="20170828"/>
        <s v="20180315"/>
        <s v="20180130"/>
        <s v="20160608"/>
        <s v="20201103"/>
        <s v="20140428"/>
        <s v="20161216"/>
        <s v="20150304"/>
        <s v="20220811"/>
        <s v="20160220"/>
        <s v="20151015"/>
        <s v="20160215"/>
        <s v="20160415"/>
        <s v="20170517"/>
        <s v="20210331"/>
        <s v="20191031"/>
        <s v="20171027"/>
        <s v="20190304"/>
        <s v="20211119"/>
        <s v="20170421"/>
        <s v="20170930"/>
        <s v="20180212"/>
        <s v="20190410"/>
        <s v="20190311"/>
        <s v="20160406"/>
        <s v="20190723"/>
        <s v="20191231"/>
        <s v="20210717"/>
        <s v="20200714"/>
        <s v="20211220"/>
        <s v="20210203"/>
        <s v="20180131"/>
        <s v="20190717"/>
        <s v="20220520"/>
        <s v="20180612"/>
        <s v="20170420"/>
        <s v="20170215"/>
        <s v="20180119"/>
        <s v="20171031"/>
        <s v="20180516"/>
        <s v="20170615"/>
        <s v="20210816"/>
        <s v="20211118"/>
        <s v="20170908"/>
        <s v="20220201"/>
        <s v="20170504"/>
        <s v="20170228"/>
        <s v="20170324"/>
        <s v="20180518"/>
        <s v="20220130"/>
        <s v="20180921"/>
        <s v="20170213"/>
        <s v="20180618"/>
        <s v="20181115"/>
        <s v="20210930"/>
        <s v="20170523"/>
        <s v="20170718"/>
        <s v="20171017"/>
        <s v="20210425"/>
        <s v="20180820"/>
        <s v="20171213"/>
        <s v="20180831"/>
        <s v="20181023"/>
        <s v="20200522"/>
        <s v="20181015"/>
        <s v="20200501"/>
        <s v="20200916"/>
        <s v="20181025"/>
        <s v="20200102"/>
        <s v="20180326"/>
        <s v="20190129"/>
        <s v="20210422"/>
        <s v="20210806"/>
        <s v="20190807"/>
        <s v="20190421"/>
        <s v="20220224"/>
        <s v="20210421"/>
        <s v="20201127"/>
        <s v="20191211"/>
        <s v="20171030"/>
        <s v="20200917"/>
        <s v="20190228"/>
        <s v="20191227"/>
        <s v="20200214"/>
        <s v="20210206"/>
        <s v="20200831"/>
        <s v="20210919"/>
        <s v="20200307"/>
        <s v="20190510"/>
        <s v="20180616"/>
        <s v="20191222"/>
        <s v="20211009"/>
        <s v="20190205"/>
        <s v="20191212"/>
        <s v="20210630"/>
        <s v="20211015"/>
        <s v="20191119"/>
        <s v="20220213"/>
        <s v="20211130"/>
        <s v="20190329"/>
        <s v="20220220"/>
        <s v="20181010"/>
        <s v="20190403"/>
        <s v="20181218"/>
        <s v="20191025"/>
        <s v="20180112"/>
        <s v="20200120"/>
        <s v="20190613"/>
        <s v="20180726"/>
        <s v="20210823"/>
        <s v="20221025"/>
        <s v="20190827"/>
        <s v="20180124"/>
        <s v="20190820"/>
        <s v="20210106"/>
        <s v="20210830"/>
        <s v="20210527"/>
        <s v="20220429"/>
        <s v="20210121"/>
        <s v="20210729"/>
        <s v="20200730"/>
        <s v="20210211"/>
        <s v="20210831"/>
        <s v="20200616"/>
        <s v="20201230"/>
        <s v="20211223"/>
        <s v="20220810"/>
        <s v="20210821"/>
        <s v="20220109"/>
        <s v="20210706"/>
        <s v="20210119"/>
        <s v="20221222"/>
        <s v="20211024"/>
        <s v="20230108"/>
        <s v="20210131"/>
        <s v="20200331"/>
        <s v="20200718"/>
        <s v="20200825"/>
        <s v="20210423"/>
        <s v="20181215"/>
        <s v="20200622"/>
        <s v="20210430"/>
        <s v="20181212"/>
        <s v="20190330"/>
        <s v="20201120"/>
        <s v="20200306"/>
        <s v="20200302"/>
        <s v="20210405"/>
        <s v="20200131"/>
        <s v="20211108"/>
        <s v="20210813"/>
        <s v="20200103"/>
        <s v="20220115"/>
        <s v="20190426"/>
        <s v="20190223"/>
        <s v="20200903"/>
        <s v="20200920"/>
        <s v="20190107"/>
        <s v="20200601"/>
        <s v="20190427"/>
        <s v="20210929"/>
        <s v="20181203"/>
        <s v="20220901"/>
        <s v="20201211"/>
        <s v="20200220"/>
        <s v="20200527"/>
        <s v="20211109"/>
        <s v="20220311"/>
        <s v="20210325"/>
        <s v="20190923"/>
        <s v="20190626"/>
        <s v="20190819"/>
        <s v="20190112"/>
        <s v="20191015"/>
        <s v="20190511"/>
        <s v="20200106"/>
        <s v="20210921"/>
        <s v="20210326"/>
        <s v="20220530"/>
        <s v="20220711"/>
        <s v="20180707"/>
        <s v="20180706"/>
        <s v="20200326"/>
        <s v="20230331"/>
        <s v="20211110"/>
        <s v="20190815"/>
        <s v="20190207"/>
        <s v="20190718"/>
        <s v="20230122"/>
        <s v="20210225"/>
        <s v="20220908"/>
        <s v="20210319"/>
        <s v="20201130"/>
        <s v="20180814"/>
        <s v="20190606"/>
        <s v="20181109"/>
        <s v="20190130"/>
        <s v="20220531"/>
        <s v="20201030"/>
        <s v="20201215"/>
        <s v="20220303"/>
        <s v="20220601"/>
        <s v="20210901"/>
        <s v="20211231"/>
        <s v="20180526"/>
        <s v="20180316"/>
        <s v="20190618"/>
        <s v="20211023"/>
        <s v="20220411"/>
        <s v="20200225"/>
        <s v="20220120"/>
        <s v="20201013"/>
        <s v="20210814"/>
        <s v="20210409"/>
        <s v="20201229"/>
        <s v="20200723"/>
        <s v="20190126"/>
        <s v="20190705"/>
        <s v="20210412"/>
        <s v="20190805"/>
        <s v="20200107"/>
        <s v="20191008"/>
        <s v="20211105"/>
        <s v="20211217"/>
        <s v="20210712"/>
        <s v="20211007"/>
        <s v="20220102"/>
        <s v="20220405"/>
        <s v="20211102"/>
        <s v="20210509"/>
        <s v="20220904"/>
        <s v="20210114"/>
        <s v="20200706"/>
        <s v="20201023"/>
        <s v="20210914"/>
        <s v="20210103"/>
        <s v="20210526"/>
        <s v="20191215"/>
        <s v="20200814"/>
        <s v="20220319"/>
        <s v="20220708"/>
        <s v="20220823"/>
        <s v="20201001"/>
        <s v="20201017"/>
        <s v="20211029"/>
        <s v="20211202"/>
        <s v="20220404"/>
        <s v="20210613"/>
        <s v="20220225"/>
        <s v="20200310"/>
        <s v="20220510"/>
        <s v="20200626"/>
        <s v="20210618"/>
        <s v="20200517"/>
        <s v="20210226"/>
        <s v="20220617"/>
        <s v="20210727"/>
        <s v="20200406"/>
        <s v="20211022"/>
        <s v="20210815"/>
        <s v="20210130"/>
        <s v="20191122"/>
        <s v="20220625"/>
        <s v="20211016"/>
        <s v="20180801"/>
        <s v="20191011"/>
        <s v="20210916"/>
        <s v="20200804"/>
        <s v="20191120"/>
        <s v="20211011"/>
        <s v="20190627"/>
        <s v="20200811"/>
        <s v="20180630"/>
        <s v="20210303"/>
        <s v="20181011"/>
        <s v="20210329"/>
        <s v="20200929"/>
        <s v="20201012"/>
        <s v="20220123"/>
        <s v="20220331"/>
        <s v="20210524"/>
        <s v="20200930"/>
        <s v="20230619"/>
        <s v="20220131"/>
        <s v="20211030"/>
        <s v="20200925"/>
        <s v="20220812"/>
        <s v="20230130"/>
        <s v="20201201"/>
        <s v="20190522"/>
        <s v="20210917"/>
        <s v="20190706"/>
        <s v="20210207"/>
        <s v="20210628"/>
        <s v="20220330"/>
        <s v="20190602"/>
        <s v="20231001"/>
        <s v="20230715"/>
        <s v="20220318"/>
        <s v="20220211"/>
        <s v="20210522"/>
        <s v="20230116"/>
        <s v="20230328"/>
        <s v="20201004"/>
        <s v="20190321"/>
        <s v="20210217"/>
        <s v="20210310"/>
        <s v="20211101"/>
        <s v="20200411"/>
        <s v="20220125"/>
        <s v="20200828"/>
        <s v="20200820"/>
        <s v="20210511"/>
        <s v="20211115"/>
        <s v="20211005"/>
        <s v="20201214"/>
        <s v="20210105"/>
        <s v="20220205"/>
        <s v="20211215"/>
        <s v="20210531"/>
        <s v="20201002"/>
        <s v="20201009"/>
        <s v="20200417"/>
        <s v="20211122"/>
        <s v="20200809"/>
        <s v="20211107"/>
        <s v="20220212"/>
        <s v="20210219"/>
        <s v="20240121"/>
        <s v="20230121"/>
        <s v="20220704"/>
        <s v="20221221"/>
        <s v="20231226"/>
        <s v="20230930"/>
        <s v="20220415"/>
        <s v="20220525"/>
        <s v="20220214"/>
        <s v="20210827"/>
        <s v="20210701"/>
        <s v="20210312"/>
        <s v="20210416"/>
        <s v="20201031"/>
        <s v="20230726"/>
        <s v="20211104"/>
        <s v="20210610"/>
        <s v="20220715"/>
        <s v="20220114"/>
        <s v="20210714"/>
        <s v="20221230"/>
        <s v="20220809"/>
        <s v="20220401"/>
        <s v="20211208"/>
        <s v="20210129"/>
        <s v="20220301"/>
        <s v="20211020"/>
        <s v="20211004"/>
        <s v="20221202"/>
        <s v="20210721"/>
        <s v="20240915"/>
        <s v="20230517"/>
        <s v="20220707"/>
        <s v="20211111"/>
        <s v="20211013"/>
        <s v="20210825"/>
        <s v="20210601"/>
        <s v="20221209"/>
        <s v="20211124"/>
        <s v="20220302"/>
        <s v="20210323"/>
        <s v="20200416"/>
        <s v="20211031"/>
        <s v="20220725"/>
        <s v="20230210"/>
        <s v="20221207"/>
        <s v="20240618"/>
        <s v="20210506"/>
        <s v="20200320"/>
        <s v="20211204"/>
        <s v="20220827"/>
        <s v="20230313"/>
        <s v="20221224"/>
        <s v="20221105"/>
        <s v="20210925"/>
        <s v="20220803"/>
        <s v="20211227"/>
        <s v="20210125"/>
        <s v="20220325"/>
        <s v="20220627"/>
        <s v="20210520"/>
        <s v="20220630"/>
        <s v="20220526"/>
        <s v="20220825"/>
        <s v="20210301"/>
        <s v="20200125"/>
        <s v="20200914"/>
        <s v="20230629"/>
        <s v="20220504"/>
        <s v="20210604"/>
        <s v="20230303"/>
        <s v="20210309"/>
        <s v="20210728"/>
        <s v="20220610"/>
        <s v="20240420"/>
        <s v="20210127"/>
        <s v="20201028"/>
        <s v="20200826"/>
        <s v="20201204"/>
        <s v="20221003"/>
        <s v="20220622"/>
        <s v="20200630"/>
        <s v="20210620"/>
        <s v="20221027"/>
        <s v="20210621"/>
        <s v="20210617"/>
        <s v="20200316"/>
        <s v="20201111"/>
        <s v="20200426"/>
        <s v="20210420"/>
        <s v="20221013"/>
        <s v="20220414"/>
        <s v="20211219"/>
        <s v="20220815"/>
        <s v="20220604"/>
        <s v="20200821"/>
        <s v="20210715"/>
        <s v="20201124"/>
        <s v="20201226"/>
        <s v="20210214"/>
        <s v="20220320"/>
        <s v="20211001"/>
        <s v="20221109"/>
        <s v="20240708"/>
        <s v="20240620"/>
        <s v="20200909"/>
        <s v="20231025"/>
        <s v="20210322"/>
        <s v="20230228"/>
        <s v="20230509"/>
        <s v="20220422"/>
        <s v="20210308"/>
        <s v="20210514"/>
        <s v="20210913"/>
        <s v="20220730"/>
        <s v="20221130"/>
        <s v="20211114"/>
        <s v="20220309"/>
        <s v="20201007"/>
        <s v="20210218"/>
        <s v="20211116"/>
        <s v="20211123"/>
        <s v="20220105"/>
        <s v="20230603"/>
        <s v="20250501"/>
        <s v="20220417"/>
        <s v="20210928"/>
        <s v="20211206"/>
        <s v="20210316"/>
        <s v="20211201"/>
        <s v="20210809"/>
        <s v="20211014"/>
        <s v="20210625"/>
        <s v="20211226"/>
        <s v="20220406"/>
        <s v="20220805"/>
        <s v="20210523"/>
        <s v="20210521"/>
        <s v="20210822"/>
        <s v="20201115"/>
        <s v="20220523"/>
        <s v="20210818"/>
        <s v="20220208"/>
        <s v="20220722"/>
        <s v="20220408"/>
        <s v="20220106"/>
        <s v="20211129"/>
        <s v="20220222"/>
        <s v="20210812"/>
        <s v="20201014"/>
        <s v="20220209"/>
        <s v="20210216"/>
        <s v="20220215"/>
        <s v="20240610"/>
        <s v="20221014"/>
        <s v="20211205"/>
        <s v="20230205"/>
        <s v="20210221"/>
        <s v="20211126"/>
        <s v="20231018"/>
        <s v="20240520"/>
        <s v="20241226"/>
        <s v="20220321"/>
        <s v="20220902"/>
        <s v="20240412"/>
        <s v="20210415"/>
        <s v="20220430"/>
        <s v="20211210"/>
        <s v="20270513"/>
        <s v="20220816"/>
        <s v="20250111"/>
        <s v="20250927"/>
        <s v="20260122"/>
        <s v="20250218"/>
        <s v="20250812"/>
        <s v="20230713"/>
        <s v="20221112"/>
        <s v="20220207"/>
        <s v="20230319"/>
        <s v="20220727"/>
        <s v="20250306"/>
        <s v="20250107"/>
        <s v="20240527"/>
        <s v="20220328"/>
        <s v="20230802"/>
        <s v="20231130"/>
        <s v="20230714"/>
        <s v="20250605"/>
        <s v="20230120"/>
        <s v="20220912"/>
        <s v="20220203"/>
        <s v="20230831"/>
        <s v="20221104"/>
        <s v="20221030"/>
        <s v="20220919"/>
        <s v="20220410"/>
        <s v="20240107"/>
        <s v="20230101"/>
        <s v="20220909"/>
        <s v="20221220"/>
        <s v="20220227"/>
        <s v="20230716"/>
        <s v="20211019"/>
        <s v="20230306"/>
        <s v="20221005"/>
        <s v="20220322"/>
        <s v="20210926"/>
        <s v="20220514"/>
        <s v="20211214"/>
        <s v="20220327"/>
        <s v="20210808"/>
        <s v="20200808"/>
        <s v="20220317"/>
        <s v="20230111"/>
        <s v="20221103"/>
        <s v="20230404"/>
        <s v="20221028"/>
        <s v="20210902"/>
        <s v="20210829"/>
        <s v="20210726"/>
        <s v="20220528"/>
        <s v="20220403"/>
        <s v="20220808"/>
        <s v="20220316"/>
        <s v="20230318"/>
        <s v="20221031"/>
        <s v="20231015"/>
        <s v="20220108"/>
        <s v="20220502"/>
        <s v="20220728"/>
        <s v="20231020"/>
        <s v="20201101"/>
        <s v="20220419"/>
        <s v="20221117"/>
        <s v="20230429"/>
        <s v="20221231"/>
        <s v="20220927"/>
        <s v="20210910"/>
        <s v="20221011"/>
        <s v="20221023"/>
        <s v="20221122"/>
        <s v="20230605"/>
        <s v="20200905"/>
        <s v="20231117"/>
        <s v="20240410"/>
        <s v="20210805"/>
        <s v="20220304"/>
        <s v="20211222"/>
        <s v="20221111"/>
        <s v="20211017"/>
        <s v="20221001"/>
        <s v="20230503"/>
        <s v="20220916"/>
        <s v="20220906"/>
        <s v="20230305"/>
        <s v="20211117"/>
        <s v="20210615"/>
        <s v="20210629"/>
        <s v="20210427"/>
        <s v="20220505"/>
        <s v="20220724"/>
        <s v="20211212"/>
        <s v="20230507"/>
        <s v="20230809"/>
        <s v="20230206"/>
        <s v="20230618"/>
        <s v="20211025"/>
        <s v="20210920"/>
        <s v="20210915"/>
        <s v="20221008"/>
        <s v="20231012"/>
        <s v="20221217"/>
        <s v="20221006"/>
        <s v="20221024"/>
        <s v="20220930"/>
        <s v="20220830"/>
        <s v="20230315"/>
        <s v="20220820"/>
        <s v="20211127"/>
        <s v="20231030"/>
        <s v="20230927"/>
        <s v="20220712"/>
        <s v="20230827"/>
        <s v="20220826"/>
        <s v="20230329"/>
        <s v="20221219"/>
        <s v="20230224"/>
        <s v="20230401"/>
        <s v="20230117"/>
        <s v="20230705"/>
        <s v="20240501"/>
        <s v="20220706"/>
        <s v="20230702"/>
        <s v="20220314"/>
        <s v="20220305"/>
        <s v="20220423"/>
        <s v="20220905"/>
        <s v="20221018"/>
        <s v="20230906"/>
        <s v="20230805"/>
        <s v="20230620"/>
        <e v="#VALUE!"/>
        <s v="20240316"/>
        <s v="20230819"/>
        <s v="20270320"/>
        <s v="20230217"/>
        <s v="20231021"/>
        <s v="20230105"/>
        <s v="20280601"/>
        <s v="20240322"/>
        <s v="20240416"/>
        <s v="20221113"/>
        <s v="20250214"/>
        <s v="20231016"/>
        <s v="20230522"/>
        <s v="20240205"/>
        <s v="20240123"/>
        <s v="20250829"/>
        <s v="20240122"/>
        <s v="20230307"/>
        <s v="20230917"/>
        <s v="20231112"/>
        <s v="20231207"/>
        <s v="20230823"/>
        <s v="20240312"/>
        <s v="20241025"/>
        <s v="20230602"/>
        <s v="20240511"/>
        <s v="20241001"/>
        <s v="20231229"/>
        <s v="20240228"/>
        <s v="20240930"/>
        <s v="20230312"/>
        <s v="20220326"/>
        <s v="20220621"/>
        <s v="20230123"/>
        <s v="20220226"/>
        <s v="20221017"/>
        <s v="20230107"/>
        <s v="20220819"/>
        <s v="20230723"/>
        <s v="20221118"/>
        <s v="20230803"/>
        <s v="20230131"/>
        <s v="20240531"/>
        <s v="20230320"/>
        <s v="20220920"/>
        <s v="20231211"/>
        <s v="20230720"/>
        <s v="20221101"/>
        <s v="20221225"/>
        <s v="20230103"/>
        <s v="20221228"/>
        <s v="20241012"/>
        <s v="20230227"/>
        <s v="20230911"/>
        <s v="20250314"/>
        <s v="20230810"/>
        <s v="20230405"/>
        <s v="20230630"/>
        <s v="20240328"/>
        <s v="20221206"/>
        <s v="20250211"/>
        <s v="20220101"/>
        <s v="20220611"/>
        <s v="20240309"/>
        <s v="20231106"/>
        <s v="20241105"/>
        <s v="20231213"/>
        <s v="20240425"/>
        <s v="20230801"/>
        <s v="20230901"/>
        <s v="20230604"/>
        <s v="20230519"/>
        <s v="20210622"/>
        <s v="20231120"/>
        <s v="20230615"/>
        <s v="20230225"/>
        <s v="20221029"/>
        <s v="20230913"/>
        <s v="20231107"/>
        <s v="20230411"/>
        <s v="20220501"/>
        <s v="20230929"/>
        <s v="20220915"/>
        <s v="20241009"/>
        <s v="20240922"/>
        <s v="20231103"/>
        <s v="20231108"/>
        <s v="20230523"/>
        <s v="20240128"/>
        <s v="20240909"/>
        <s v="20240701"/>
        <s v="20231231"/>
        <s v="20230125"/>
        <s v="20230918"/>
        <s v="20231116"/>
      </sharedItems>
    </cacheField>
    <cacheField name="Contract Award Fiscal Year" numFmtId="0">
      <sharedItems containsMixedTypes="1" containsNumber="1" containsInteger="1" minValue="2007" maxValue="2022"/>
    </cacheField>
    <cacheField name="Contract Completion Fiscal Year" numFmtId="0">
      <sharedItems containsMixedTypes="1" containsNumber="1" containsInteger="1" minValue="2008" maxValue="2028"/>
    </cacheField>
    <cacheField name="Award TY to CY23 Index" numFmtId="0">
      <sharedItems containsMixedTypes="1" containsNumber="1" minValue="0.95701202597496626" maxValue="1.3028518926753032"/>
    </cacheField>
    <cacheField name="Median FY Index" numFmtId="0">
      <sharedItems containsMixedTypes="1" containsNumber="1" containsInteger="1" minValue="2008" maxValue="2025"/>
    </cacheField>
    <cacheField name="Median FY to CY23 Index" numFmtId="0">
      <sharedItems containsMixedTypes="1" containsNumber="1" minValue="0.93819806468133926" maxValue="1.2825639376233653"/>
    </cacheField>
    <cacheField name="Original Contract Amount (CY23$)" numFmtId="166">
      <sharedItems containsMixedTypes="1" containsNumber="1" minValue="0" maxValue="1135736595.4248161"/>
    </cacheField>
    <cacheField name="Final Contract Obligations (CY23$)" numFmtId="166">
      <sharedItems containsMixedTypes="1" containsNumber="1" minValue="0" maxValue="1135736595.4248161"/>
    </cacheField>
    <cacheField name="Delta (CY23$)" numFmtId="165">
      <sharedItems containsMixedTypes="1" containsNumber="1" minValue="-57705328.256811261" maxValue="212997618.66010317"/>
    </cacheField>
    <cacheField name="Overrun (Underrun) Days" numFmtId="43">
      <sharedItems containsMixedTypes="1" containsNumber="1" containsInteger="1" minValue="-600" maxValue="4311"/>
    </cacheField>
    <cacheField name="Original Duration" numFmtId="43">
      <sharedItems containsMixedTypes="1" containsNumber="1" containsInteger="1" minValue="-1151" maxValue="5038"/>
    </cacheField>
    <cacheField name="Schedule % Overrun" numFmtId="10">
      <sharedItems containsMixedTypes="1" containsNumber="1" minValue="-7.1758241758241761" maxValue="809"/>
    </cacheField>
    <cacheField name="Price Overrun" numFmtId="0" formula="'Delta (CY23$)'/'Original Contract Amount (CY23$)'"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Franklin, Paul B Jr CIV USN (USA)" refreshedDate="44960.38807951389" createdVersion="6" refreshedVersion="6" minRefreshableVersion="3" recordCount="1330">
  <cacheSource type="worksheet">
    <worksheetSource name="_xlnm._FilterDatabase" sheet="MilCon Contracts Data" r:id="rId2"/>
  </cacheSource>
  <cacheFields count="32">
    <cacheField name="Contract Data as of Date" numFmtId="168">
      <sharedItems containsSemiMixedTypes="0" containsNonDate="0" containsDate="1" containsString="0" minDate="2020-12-09T00:00:00" maxDate="2022-05-04T00:00:00"/>
    </cacheField>
    <cacheField name="Project Fiscal Year" numFmtId="1">
      <sharedItems containsSemiMixedTypes="0" containsString="0" containsNumber="1" containsInteger="1" minValue="2007" maxValue="2022"/>
    </cacheField>
    <cacheField name="Project Sponsor Component Name" numFmtId="0">
      <sharedItems/>
    </cacheField>
    <cacheField name="Project Number" numFmtId="49">
      <sharedItems/>
    </cacheField>
    <cacheField name="Sub-Project Number" numFmtId="49">
      <sharedItems/>
    </cacheField>
    <cacheField name="Contract Solicitation Date" numFmtId="168">
      <sharedItems containsDate="1" containsMixedTypes="1" minDate="2007-06-30T00:00:00" maxDate="2021-11-13T00:00:00"/>
    </cacheField>
    <cacheField name="Contract Award Date" numFmtId="168">
      <sharedItems containsDate="1" containsMixedTypes="1" minDate="2007-09-29T00:00:00" maxDate="2021-12-22T00:00:00"/>
    </cacheField>
    <cacheField name="Prime Contract Recipient Name" numFmtId="49">
      <sharedItems/>
    </cacheField>
    <cacheField name="Contract Office Code" numFmtId="0">
      <sharedItems/>
    </cacheField>
    <cacheField name="Prime Contract Number " numFmtId="49">
      <sharedItems/>
    </cacheField>
    <cacheField name="Contract Number (Clean)" numFmtId="0">
      <sharedItems containsBlank="1" containsMixedTypes="1" containsNumber="1" containsInteger="1" minValue="785" maxValue="42190131" count="1023">
        <s v="W912DR07C0070"/>
        <s v="W912DR08C0016"/>
        <s v="W912DR08C0038"/>
        <s v="W912DR08C0053"/>
        <s v="W912GB06C0038"/>
        <s v="W912GB07C0007NA"/>
        <s v="W912HN07D0042"/>
        <s v="W912HN07D0054"/>
        <s v="W912QR08C0009"/>
        <s v="W912QR08C0012"/>
        <s v="W9127809C0003"/>
        <s v="W9127809C0010"/>
        <s v="W9127809C0017"/>
        <s v="W912DR08C0078"/>
        <s v="W912DR09C0026"/>
        <s v="W912DR09C0030"/>
        <s v="W912DR09C0052"/>
        <s v="W912ER09C0035"/>
        <s v="W912ER09C0051"/>
        <s v="W912ER09C0055"/>
        <s v="W912HN09C0022"/>
        <s v="W912HN09C0046"/>
        <s v="W912HN09C0050"/>
        <s v="W912HN09C0054"/>
        <s v="W912PP09C0006"/>
        <s v="W912PP09C0034"/>
        <s v="W912QR09C0023"/>
        <s v="W9127810C0041"/>
        <s v="W9128F10C0061"/>
        <s v="W912DR10C0033"/>
        <s v="W912DR10C0035"/>
        <s v="W912DR10C0079"/>
        <s v="W912DR10F0217"/>
        <s v="W912DR13C0038"/>
        <s v="W912HN07D0024"/>
        <s v="W912HN07D0056"/>
        <s v="W912HN10C0024"/>
        <s v="W912HN10C0028"/>
        <s v="W912HN10C0054"/>
        <s v="W912HN10C0063"/>
        <s v="W912HN10D0033"/>
        <s v="W912HN10D0059"/>
        <s v="W912PP10C0015"/>
        <s v="W912QR10C0048"/>
        <s v="MWHL103001"/>
        <s v="W9126G09D00960002"/>
        <s v="W9126G11P0208"/>
        <s v="W9127807D0026"/>
        <s v="W9127807D0036"/>
        <s v="W9127810D0072"/>
        <s v="W9128F12C0011"/>
        <s v="W912DR11C0034"/>
        <s v="W912DR11C0036"/>
        <s v="W912DS11C0023"/>
        <s v="W912G09D00040008"/>
        <s v="W912HN10D0057"/>
        <s v="W912HN10D0058"/>
        <s v="W912HN11C0009"/>
        <s v="W912HN11C0010"/>
        <s v="W912HN11C0011"/>
        <s v="W912HN11C0014"/>
        <s v="W912HN11C0016"/>
        <s v="W912HN11D0003"/>
        <s v="W912PP11C0002"/>
        <s v="W912PP11C0016"/>
        <s v="W912PP11C0029"/>
        <s v="W912PP12C0002"/>
        <s v="W9126G12C0038"/>
        <s v="W9126G12C0051"/>
        <s v="W9126G12P0014"/>
        <s v="W9127811D0028"/>
        <s v="W9127811D0068"/>
        <s v="W912DR12C0019"/>
        <s v="W912ER12C0011"/>
        <s v="W912GB10C0031,"/>
        <s v="W912GB11C0013"/>
        <s v="W912GB16C0038"/>
        <s v="W912HN10D0049"/>
        <s v="W912HN10D0055"/>
        <s v="W912HN10D0060"/>
        <s v="W912HN10D0063"/>
        <s v="W912HN11D0002"/>
        <s v="W912HN12C0009"/>
        <s v="W912HP11D0016"/>
        <s v="W912PL12C0005"/>
        <s v="W912PP12C0003"/>
        <s v="W912PP12C0023"/>
        <s v="W912PP12C0025"/>
        <s v="W912PP12C0027"/>
        <s v="W912PP12C0033"/>
        <s v="HQ003413C0133"/>
        <s v="HQ003413F0027"/>
        <s v="N4008010D0498"/>
        <s v="N4008013C0151"/>
        <s v="N4008510D0261"/>
        <s v="N6945013C1756"/>
        <s v="W9126G08D0056CV01"/>
        <s v="W9126G13C0004"/>
        <s v="W9126G13C0046"/>
        <s v="W9127811D0066"/>
        <s v="W9127811D0073"/>
        <s v="W9127812D0037"/>
        <s v="W9127812D0040"/>
        <s v="W9128F13C0006"/>
        <s v="W912DR12F0081"/>
        <s v="W912DR13C0005"/>
        <s v="W912DR13C0021"/>
        <s v="W912GB09C0038"/>
        <s v="W912GB13R0003"/>
        <s v="W912QR130032"/>
        <s v="W912UM13C0025"/>
        <s v="N4008510D5331"/>
        <s v="N4008510D5333"/>
        <s v="N62473"/>
        <s v="N6247309D1655"/>
        <s v="N6274214C1300"/>
        <s v="N6274214C1304"/>
        <s v="N6274214MP00028"/>
        <s v="N6945013D1762"/>
        <s v="N6945014C1756"/>
        <s v="W911KB14C0011"/>
        <s v="W9126G14P0150"/>
        <s v="W9127811D0029"/>
        <s v="W9127811D0062"/>
        <s v="W9127811D0067"/>
        <s v="W9128F14C0024"/>
        <s v="W9128F14C0030"/>
        <s v="W912DS14C0030"/>
        <s v="W912HN10D0056"/>
        <s v="W912HN10D0061"/>
        <s v="W912HN12D0030"/>
        <s v="W912HV14C0007"/>
        <s v="W912PL14C0020"/>
        <s v="W912PP14C0014"/>
        <s v="W912QR14C0016"/>
        <s v="W912QR14C0019"/>
        <s v="W912SV13R0001"/>
        <s v="230113D"/>
        <s v="N4008015C0167"/>
        <s v="N4008510D5330"/>
        <s v="N4008515C8739"/>
        <s v="N4008515C9610"/>
        <s v="N4425512C3008"/>
        <s v="N6247310D5406"/>
        <s v="N6247315C1604"/>
        <s v="N6247315C1609"/>
        <s v="N6247315D2405"/>
        <s v="N6247315D2426"/>
        <s v="N6247315D2427"/>
        <s v="N6247813D4007"/>
        <s v="N6274210D13070002"/>
        <s v="N6274210D1307JQ01"/>
        <s v="N6274215C1301"/>
        <s v="N6274215C1305"/>
        <s v="N6274215C1308"/>
        <s v="N6945014D1271"/>
        <s v="W9126G14D0050"/>
        <s v="W9126G14D00500002"/>
        <s v="W9127810D0058"/>
        <s v="W9127812D0039"/>
        <s v="W9128F15C0032"/>
        <s v="W912BV15C0001"/>
        <s v="W912BV15C0017"/>
        <s v="W912DR15C0015"/>
        <s v="W912DR15C0025"/>
        <s v="W912DR15C0026"/>
        <s v="W912DW15C0003"/>
        <s v="W912DW15C0006"/>
        <s v="W912GB10C0031"/>
        <s v="W912GB15C011"/>
        <s v="W912HN12C0016"/>
        <s v="W912HN13D0002"/>
        <s v="W912HV15C0004"/>
        <s v="W912HV15C0005"/>
        <s v="W912HV15C005"/>
        <s v="W912PM16F0007"/>
        <s v="W912PP15C003"/>
        <s v="W912QR15C0021"/>
        <s v="W912QR15C0026"/>
        <n v="1234"/>
        <s v="N3943015D1634"/>
        <s v="N4008016C0172"/>
        <s v="N4008016C0151"/>
        <s v="N4008016C0156"/>
        <s v="N4008016C0161"/>
        <s v="N4008516C3013"/>
        <s v="N4008516C3037"/>
        <s v="N4008516C5505"/>
        <s v="N4008516C5506"/>
        <s v="N4008516D6300"/>
        <s v="N4425516C7002"/>
        <s v="N4425516C7004"/>
        <s v="N4425516C7005"/>
        <s v="N6247011D1010"/>
        <s v="N6247016C6001"/>
        <s v="N6247016C6003"/>
        <s v="N6247310D5411"/>
        <s v="N6247314D0039"/>
        <s v="N6247314D0068"/>
        <s v="N6247315D2403"/>
        <s v="N6247315D2428"/>
        <s v="N6247316C0601"/>
        <s v="N6247814D4001"/>
        <s v="N6274216C1312"/>
        <s v="N6274216C1309"/>
        <s v="N6274216C1317"/>
        <s v="N6274216C1325"/>
        <s v="N6945012C0754"/>
        <s v="N6945014D0757"/>
        <s v="N6945016C1604"/>
        <s v="N6945016C1612"/>
        <s v="N6945016D1110"/>
        <s v="W9123616C0025"/>
        <s v="W9123616R00080005"/>
        <s v="W9127812D0038"/>
        <s v="W9127816C0021"/>
        <s v="W9128A16C0004"/>
        <s v="W9128A16C0006"/>
        <s v="W9128F16C0033"/>
        <s v="W912DR15D0032"/>
        <s v="W912DR16C0013"/>
        <s v="W912DR16C0049"/>
        <s v="W912DY12D0053"/>
        <s v="W912ER11D00090012"/>
        <s v="W912GB12C0006"/>
        <s v="W912GB12C0022"/>
        <s v="W912GB12C0041"/>
        <s v="W912GB16C0005"/>
        <s v="W912HN16C0017"/>
        <s v="W912QR16C0002"/>
        <s v="W912WJ17C0004"/>
        <s v="WH12DR14D0019"/>
        <s v="140033D002"/>
        <n v="1875077"/>
        <n v="3534532"/>
        <s v="N3319116D1010"/>
        <s v="N4008017C0014"/>
        <s v="N4008017C0024"/>
        <s v="N4008017C0030"/>
        <s v="N4008017C0039"/>
        <s v="N4008017D0012"/>
        <s v="N4008517C0307"/>
        <s v="N4008517C5056"/>
        <s v="N4008517C8315"/>
        <s v="N4008517C8325"/>
        <s v="N4008517C8327"/>
        <s v="N4019217C1305"/>
        <s v="N4425517C8002"/>
        <s v="N4425517D4032"/>
        <s v="N6247017C5002"/>
        <s v="N6247017C5003"/>
        <s v="N6247017C5005"/>
        <s v="N6247017C5006"/>
        <s v="N6247314D0061"/>
        <s v="N6247315D2404"/>
        <s v="N6247315R00010008"/>
        <s v="N6247316D1861"/>
        <s v="N6247316D1862"/>
        <s v="N6247316D1887"/>
        <s v="N6247317C0808"/>
        <s v="N6247317C0815"/>
        <s v="N6247317C0830"/>
        <s v="N6247317C3403"/>
        <s v="N6247317D0819"/>
        <s v="N6247317D0821"/>
        <s v="N6274217C1307"/>
        <s v="N6274217C1313"/>
        <s v="N6274217C1319"/>
        <s v="N6274217C1320"/>
        <s v="N6274217C1325"/>
        <s v="N6274217F0307"/>
        <s v="N6345017C1305"/>
        <s v="N6945014D1269"/>
        <s v="N6945016D1112"/>
        <s v="N6945017C1613"/>
        <s v="N6945017D0507"/>
        <s v="w"/>
        <s v="W911KB17C0002"/>
        <s v="W911KB17C0021"/>
        <s v="W911KB17C0029"/>
        <s v="W911KB17C0030"/>
        <s v="W9124217C0005"/>
        <s v="W9127816D0016"/>
        <s v="W9127816D0033"/>
        <s v="W9128A12D0012"/>
        <s v="W9128A17C0005"/>
        <s v="W9128F16D00550001"/>
        <s v="W9128F17C0032"/>
        <s v="W9129917C0011"/>
        <s v="W912BU16R00370006"/>
        <s v="W912BV17C0004"/>
        <s v="W912BV17C0005"/>
        <s v="W912BV17C0010"/>
        <s v="W912BV17C0014"/>
        <s v="W912DR17C0022"/>
        <s v="W912DR17D0012"/>
        <s v="W912DS17C0005"/>
        <s v="W912DY11D0002"/>
        <s v="W912DY15D0081"/>
        <s v="W912GB11C0029"/>
        <s v="W912GB12C0012"/>
        <s v="W912GB12C0025"/>
        <s v="W912GB12C0030"/>
        <s v="W912GB13C0005"/>
        <s v="W912GB15D00500002"/>
        <s v="W912GB15D00560002"/>
        <s v="W912GB15D0060"/>
        <s v="W912GB17C0018"/>
        <s v="W912GB17C0019"/>
        <s v="W912GB17D0015"/>
        <s v="W912HN17C0005"/>
        <s v="W912HN17C0006"/>
        <s v="W912HN17C0008"/>
        <s v="W912HV17C0002"/>
        <s v="W912HV17C0004"/>
        <s v="W912HV17C0007"/>
        <s v="W912HV17C0008"/>
        <s v="W912HV17D0013"/>
        <s v="W912HV17D0014"/>
        <s v="W912J617C0001"/>
        <s v="W912LD1522001"/>
        <s v="W912PL17C0042"/>
        <s v="W912PM17C0001"/>
        <s v="W912PM17C0004"/>
        <s v="W912PP14D0025"/>
        <s v="W912QR17C0002"/>
        <s v="W912QR17C0009"/>
        <s v="W912QR17C0012"/>
        <s v="W912QR17C0021"/>
        <s v="W912QR17C0031"/>
        <s v="W912QR17C0038"/>
        <s v="W912QR17C0043"/>
        <s v="W912UM17C0044"/>
        <n v="92016"/>
        <n v="20160008"/>
        <s v="230135D"/>
        <s v="C85148014"/>
        <s v="FA282318F4602"/>
        <s v="FA282318F4654"/>
        <s v="FA571018P0325"/>
        <s v="HQ003417D0006"/>
        <s v="HQ003418C0042"/>
        <s v="M9001600004"/>
        <s v="N3319116D1035"/>
        <s v="N4008017D0009"/>
        <s v="N4008018C0005"/>
        <s v="N4008018C0006"/>
        <s v="N4008018C0008"/>
        <s v="N4008018C0034"/>
        <s v="N4008018C0311"/>
        <s v="N4008018C2018"/>
        <s v="N4008516D5524"/>
        <s v="N4008516D6303"/>
        <s v="N4008517D0358"/>
        <s v="N4008517D0362"/>
        <s v="N4008517D5048"/>
        <s v="N4008518C0610"/>
        <s v="N4008518C0614"/>
        <s v="N4008518C0637"/>
        <s v="N4008518C0640"/>
        <s v="N4008518C1103"/>
        <s v="N4008518C1107"/>
        <s v="N4008518C1116"/>
        <s v="N4008518C1134"/>
        <s v="N4008518C1137"/>
        <s v="N4008518C1148"/>
        <s v="N4008518C6101"/>
        <s v="N4008518C6118"/>
        <s v="N4008518C8707"/>
        <s v="N4008518C8719"/>
        <s v="N4008518R1123"/>
        <s v="N4019216D2704"/>
        <s v="N4019218C1300"/>
        <s v="N4425517D4007"/>
        <s v="N4425517D4034"/>
        <s v="N6247013D6022"/>
        <s v="N6247018C4004"/>
        <s v="N6247018C4015"/>
        <s v="N6247316D1884"/>
        <s v="N6247317D0817"/>
        <s v="N6247317D0820"/>
        <s v="N6247317D0822"/>
        <s v="N6247318C1017"/>
        <s v="N6247318C2201"/>
        <s v="N6247318C2202"/>
        <s v="N6247318C2205"/>
        <s v="N6247318C4602"/>
        <s v="N6247318C4605"/>
        <s v="N6247318D0820"/>
        <s v="N6247318D5850"/>
        <s v="N6247318D5853"/>
        <s v="N6247818C1516"/>
        <s v="N6274218C1300"/>
        <s v="N6274218C1306"/>
        <s v="N6274218C1314"/>
        <s v="N6274218C1316"/>
        <s v="N6274218C1318"/>
        <s v="N6945016D0615"/>
        <s v="N6945016D1111"/>
        <s v="N6945016D1113"/>
        <s v="N6945018C2105"/>
        <s v="N6945018D1318"/>
        <s v="N9127816C0035"/>
        <s v="PC12318312000"/>
        <s v="Swift"/>
        <s v="T181801"/>
        <s v="W4126C18C0049"/>
        <s v="W911KB18C0006"/>
        <s v="W911KB18C0015"/>
        <s v="W911KB18C0018"/>
        <s v="W911KB18C0023"/>
        <s v="W911KB18C0026"/>
        <s v="W911KB18C0028"/>
        <s v="W911KB18C0030"/>
        <s v="W911KB18R0006"/>
        <s v="W9123618C0008"/>
        <s v="W9123618C0025"/>
        <s v="W9123818C0015"/>
        <s v="W9123818C0020"/>
        <s v="W9126G17C0046"/>
        <s v="W9126G18C0018"/>
        <s v="W9126G18C0066"/>
        <s v="W9126G18C0077"/>
        <s v="W9127816D0015"/>
        <s v="W9127818C0026"/>
        <s v="W9127S13D6001"/>
        <s v="W9128A18C0001"/>
        <s v="W9128A18C0009"/>
        <s v="W9128A18C0016"/>
        <s v="W9128F180281"/>
        <s v="W9128F18C0037"/>
        <s v="W912DS18C0027"/>
        <s v="W912DW18C0015"/>
        <s v="W912DY14D0042"/>
        <s v="W912EP16D0008"/>
        <s v="W912ER18C0029"/>
        <s v="W912GB12C0024"/>
        <s v="W912GB12C0036"/>
        <s v="W912GB14C0005"/>
        <s v="W912GB15D0084"/>
        <s v="W912GB16C0007"/>
        <s v="W912GB17F0444"/>
        <s v="W912GB17F0461"/>
        <s v="W912GB18C0013"/>
        <s v="W912GB18F0020"/>
        <s v="W912GB18F0021"/>
        <s v="W912HN18C3002"/>
        <s v="W912HN18C3003"/>
        <s v="W912HV15D0032"/>
        <s v="W912HV16D0008"/>
        <s v="W912HV16D0009"/>
        <s v="W912HV18C0002"/>
        <s v="W912J31622001"/>
        <s v="W912JC18220001"/>
        <s v="W912PL18C0013"/>
        <s v="W912PL18C0036"/>
        <s v="W912PL8C0024"/>
        <s v="W912PM18C0011"/>
        <s v="W912PM18C0013"/>
        <s v="W912PM18C0014"/>
        <s v="W912PM18C0015"/>
        <s v="W912PM18C0016"/>
        <s v="W912PM18C0019"/>
        <s v="W912PP18C0022"/>
        <s v="W912QR18C0003"/>
        <s v="W912QR18C0005"/>
        <s v="W912QR18C0015"/>
        <s v="W912QR18C0018"/>
        <s v="W912QR18C0026"/>
        <s v="W912QR18C0031"/>
        <s v="W912QR18C0037"/>
        <s v="W912QR18C0048"/>
        <s v="Y18228"/>
        <n v="151541"/>
        <s v="179997D002"/>
        <s v="410818D002"/>
        <n v="413180"/>
        <n v="42190131"/>
        <s v="A013650"/>
        <s v="AGND"/>
        <s v="DACA8701D0014"/>
        <s v="DIOCB2076"/>
        <s v="HQ003419C0043"/>
        <s v="N3319119C0805"/>
        <s v="N4008019C0008"/>
        <s v="N4008019C0023"/>
        <s v="N4008019C2015"/>
        <s v="N4008019D0015"/>
        <s v="N40084USACE01"/>
        <s v="N40084USACE02"/>
        <s v="N4008514D1322"/>
        <s v="N4008514D7742"/>
        <s v="N4008517D5038"/>
        <s v="N4008517D5049"/>
        <s v="N4008518D1143"/>
        <s v="N4008519C9017"/>
        <s v="N4008519C9021"/>
        <s v="N4008519C9053"/>
        <s v="N4008519C9057"/>
        <s v="N4008519C9061"/>
        <s v="N4008519C9070"/>
        <s v="N4008519C9124"/>
        <s v="N4008519C9126"/>
        <s v="N4008519C9261"/>
        <s v="N4008519C9266"/>
        <s v="N4008519D9066"/>
        <s v="N4425517D4014"/>
        <s v="N4425519C0003"/>
        <s v="N6247016D6006"/>
        <s v="N6247018R4005"/>
        <s v="N6247019C5006"/>
        <s v="N6247019C5007"/>
        <s v="N6247019C5009"/>
        <s v="N6247019D5002"/>
        <s v="N6247019D8025"/>
        <s v="N6247316D1881"/>
        <s v="N6247316D3201"/>
        <s v="N6247317D0818"/>
        <s v="N6247317D4628"/>
        <s v="N6247317D4635"/>
        <s v="N6247318D5817"/>
        <s v="N6247318D5855"/>
        <s v="N6247318D5860"/>
        <s v="N6247318D5862"/>
        <s v="N6247319C1208"/>
        <s v="N6247319C1211"/>
        <s v="N6247319C1238"/>
        <s v="N6247319C2425"/>
        <s v="N6247319C2450"/>
        <s v="N6247319C2455"/>
        <s v="N6247319C5826"/>
        <s v="N6247319D2428"/>
        <s v="N6247319D2430"/>
        <s v="N6247319F5135"/>
        <s v="N6247819C1515"/>
        <s v="N6274219C1301"/>
        <s v="N6274219C1303"/>
        <s v="N6274219C1309"/>
        <s v="N6274219C1310"/>
        <s v="N6274219C1316"/>
        <s v="N6274219C1317"/>
        <s v="N6274219C1319"/>
        <s v="N6274219C1320"/>
        <s v="N6274219C1321"/>
        <s v="N6274219D1331"/>
        <s v="N6945013D1771"/>
        <s v="N6945014D1267"/>
        <s v="N6945015D1618"/>
        <s v="N6945016D0100"/>
        <s v="N6945018D1313"/>
        <s v="N6945019C0501"/>
        <s v="N6945019C0903"/>
        <s v="N6945019c1304"/>
        <s v="N6945019C2105"/>
        <s v="N6945019C5214"/>
        <s v="N6945019C5648"/>
        <s v="N6945019D0909"/>
        <s v="N6945019D0922"/>
        <s v="N6945019F0855"/>
        <s v="N6945019F1275"/>
        <s v="PLACE"/>
        <s v="USACE"/>
        <s v="W911KB17D0010"/>
        <s v="W911KB17D0012"/>
        <s v="W911KB19C0001"/>
        <s v="W911KB19C0006"/>
        <s v="W911KB19C0013"/>
        <s v="W911KB19C0030"/>
        <s v="W911KB19R0008"/>
        <s v="W911YN19C0001"/>
        <s v="W9123619C0014"/>
        <s v="W9123619C0043"/>
        <s v="W9123619C0044"/>
        <s v="W9123819C0010"/>
        <s v="W9123819C0015"/>
        <s v="W9124219C5001"/>
        <s v="W9124219C5004"/>
        <s v="W9124219C5007"/>
        <s v="W9124V1622001"/>
        <s v="W9126G19C0001"/>
        <s v="W9126G19C0019"/>
        <s v="W9126G19C0020"/>
        <s v="W9126G19C0023"/>
        <s v="W9126G19C0026"/>
        <s v="W9126G19C0035"/>
        <s v="W9126G19C0119"/>
        <s v="W9126G19C0124"/>
        <s v="W9127810518"/>
        <s v="W9127816D0031"/>
        <s v="W9127819C00006"/>
        <s v="W9127819C0012"/>
        <s v="W9127819C0013"/>
        <s v="W9127819C0017"/>
        <s v="W9127819C0019"/>
        <s v="W9127819C0024"/>
        <s v="W9127819C0034"/>
        <s v="W9127819C0037"/>
        <s v="W9127819F0486"/>
        <s v="W9128A19C0006"/>
        <s v="W9128F18C0026"/>
        <s v="W9128F18R00040030"/>
        <s v="W9128F19C0005"/>
        <s v="W9128F19C0016"/>
        <s v="W9128F19C0018"/>
        <s v="W9128F19C0022"/>
        <s v="W9128F19C0023"/>
        <s v="W9128F19C0029"/>
        <s v="W9128F19C0032"/>
        <s v="W912BU19C0017"/>
        <s v="W912BV19C0002"/>
        <s v="W912BV19C0003"/>
        <s v="W912BV19C0011"/>
        <s v="W912BV19C0015"/>
        <s v="W912BV19C0017"/>
        <s v="W912BV19C0022"/>
        <s v="W912BV19C0024"/>
        <s v="W912DQ17C7002"/>
        <s v="W912DQ17D4016"/>
        <s v="W912DQ17R7000"/>
        <s v="W912DQ18C4051"/>
        <s v="W912DQ19C4000"/>
        <s v="W912DQ19C4001"/>
        <s v="W912DQ19C4011"/>
        <s v="W912DQ19D4001"/>
        <s v="W912DQ19F4003"/>
        <s v="W912DR17D0002"/>
        <s v="W912DR19C0013"/>
        <s v="W912DR19C0057"/>
        <s v="W912DS18B00210013"/>
        <s v="W912DS19B007"/>
        <s v="W912DS19C0008"/>
        <s v="W912DS19C0011"/>
        <s v="W912DS19C0018"/>
        <s v="W912DS19C0033"/>
        <s v="W912DW19C0002"/>
        <s v="W912DW19C0008"/>
        <s v="W912DW19C0012"/>
        <s v="W912DW19C0015"/>
        <s v="W912DW19C0017"/>
        <s v="W912DW19C008"/>
        <s v="W912ER18D0005"/>
        <s v="W912ER19C0008"/>
        <s v="W912ER19C0015"/>
        <s v="W912ER19C0016"/>
        <s v="W912ER19C0018"/>
        <s v="W912GB15C0007"/>
        <s v="W912GB15C0013"/>
        <s v="W912GB19D0039"/>
        <s v="W912GB19F0076"/>
        <s v="W912HN19C3000"/>
        <s v="W912HN19C3001"/>
        <s v="W912HN19C3002"/>
        <s v="W912HN19C3003"/>
        <s v="W912HN19C3004"/>
        <s v="W912HN19C3006"/>
        <s v="W912HN19C3008"/>
        <s v="W912HN19C3010"/>
        <s v="W912HV17D0015"/>
        <s v="W912HV19C0003"/>
        <s v="W912HV19C0004"/>
        <s v="W912HV19C0005"/>
        <s v="W912HV19C0007"/>
        <s v="W912J61822021"/>
        <s v="W912JM19C0012"/>
        <s v="W912L719C7001"/>
        <s v="W912MM1722001"/>
        <s v="W912NS19C6003"/>
        <s v="W912PL19C0007"/>
        <s v="W912PL19C0017"/>
        <s v="W912PL19C0023"/>
        <s v="W912PL19C0024"/>
        <s v="W912PL19C0028"/>
        <s v="W912PL19C0035"/>
        <s v="W912PM19C0007"/>
        <s v="W912PM19C0008"/>
        <s v="W912PM19C0011"/>
        <s v="W912PM19C0016"/>
        <s v="W912PM19C0020"/>
        <s v="W912PM19C0027"/>
        <s v="W912PM19C0042"/>
        <s v="W912PM19C0043"/>
        <s v="W912PP19C0001"/>
        <s v="W912QG19C0006"/>
        <s v="W912QR15D0001"/>
        <s v="W912QR17C0049"/>
        <s v="W912QR19C0009"/>
        <s v="W912QR19C0012"/>
        <s v="W912QR19C0017"/>
        <s v="W912QR19C0018"/>
        <s v="W912QR19C0020"/>
        <s v="W912QR19C0021"/>
        <s v="W912QR19C0026"/>
        <s v="W912QR19C0027"/>
        <s v="W912QR19C0039"/>
        <s v="W912QR19C0042"/>
        <s v="W912QR19C0045"/>
        <s v="W912QR19C0046"/>
        <s v="W912QR19C0051"/>
        <s v="W912UM19C0007"/>
        <s v="W912UM19C0015"/>
        <s v="W912UM19C0017"/>
        <s v="W912WJ19C0011"/>
        <s v="W912WJ19C0014"/>
        <s v="W91SMC1922001"/>
        <s v="W91SMC19C6001"/>
        <s v="W91ZRS18R00020002"/>
        <s v="W91ZRS18R50010002"/>
        <s v="W91ZRU1622001"/>
        <n v="2018586"/>
        <n v="40766"/>
        <s v="411104A0001"/>
        <s v="411305C001"/>
        <s v="46086C"/>
        <s v="8425A033"/>
        <n v="9752002"/>
        <s v="N4008019D0018"/>
        <s v="N4008020C0001"/>
        <s v="N4008515D0851"/>
        <s v="N4008518D1124"/>
        <s v="N4008518D1125"/>
        <s v="N4008520C0044"/>
        <s v="N4008520C0055"/>
        <s v="N4008520C0063"/>
        <s v="N4008520C0074"/>
        <s v="N4008520C0142"/>
        <s v="N4008520C0145"/>
        <s v="N4008520C8500"/>
        <s v="N4008520C8501"/>
        <s v="N4008520C8503"/>
        <s v="N4008520C8504"/>
        <s v="N4008520C8505"/>
        <s v="N4008520D0034"/>
        <s v="N4008520D0035"/>
        <s v="N4008520D0036"/>
        <s v="N4019218D2804"/>
        <s v="N4425520C1002"/>
        <s v="N4425520C2002"/>
        <s v="N6247020C0009"/>
        <s v="N6247020C0010"/>
        <s v="N6247020C0013"/>
        <s v="N6247317D4627"/>
        <s v="N6247319D2438"/>
        <s v="N6247320C0055"/>
        <s v="N6247320C0553"/>
        <s v="N6247320C0612"/>
        <s v="N6247320C0613"/>
        <s v="N6247818D4024"/>
        <s v="N6247819D5029"/>
        <s v="N6247820C4016"/>
        <s v="N6274219D1328"/>
        <s v="N6274220C1303"/>
        <s v="N6274220C1304"/>
        <s v="N6274220C1324"/>
        <s v="N6945018D1320"/>
        <s v="N6945019D0908"/>
        <s v="N6945019D0910"/>
        <s v="N6945019D0918"/>
        <s v="N6945019D0920"/>
        <s v="N6945019D0921"/>
        <s v="N6945020C2575"/>
        <s v="N6945020D0036"/>
        <s v="N6945020F0870"/>
        <s v="NGB2220C0002"/>
        <s v="NGBID20B0009"/>
        <s v="T180901"/>
        <s v="W50S7020C0002"/>
        <s v="W50S7G20C0001"/>
        <s v="W50S8N20C0001"/>
        <s v="W50S8R20C0003"/>
        <s v="W50S8Z20C0001"/>
        <s v="W911KB17F0055"/>
        <s v="W911KB19F0159"/>
        <s v="W911KB20C0002"/>
        <s v="W911KB20C008"/>
        <s v="W9123620C2025"/>
        <s v="W9123620C2027"/>
        <s v="W9123820C0012"/>
        <s v="W912431922001"/>
        <s v="W9126G19D0021"/>
        <s v="W9126G19D0024"/>
        <s v="W9126G20C0004"/>
        <s v="W9126G20C0005"/>
        <s v="W9126G20C0009"/>
        <s v="W9126G20C0038"/>
        <s v="W9127816D0018"/>
        <s v="W9127820C0008"/>
        <s v="W9127820C0009"/>
        <s v="W9127820C0010"/>
        <s v="W9127820C0027"/>
        <s v="W9127820C0033"/>
        <s v="W9127S20C6006"/>
        <s v="W9128A16D0005"/>
        <s v="W9128A16D0011"/>
        <s v="W9128A20C0006"/>
        <s v="W9128F20C0006"/>
        <s v="W9128F20C0029"/>
        <s v="W9128F20C0038"/>
        <s v="W9128F20C0039"/>
        <s v="W9128F20C0048"/>
        <s v="W9128F21C0040"/>
        <s v="W912BU20C0015"/>
        <s v="W912BU20C0033"/>
        <s v="W912BV17D0017"/>
        <s v="W912BV20C0005"/>
        <s v="W912DQ20C4000"/>
        <s v="W912DR16D0017"/>
        <s v="W912DR17D0015"/>
        <s v="W912DR20C0004"/>
        <s v="W912DR20C0007"/>
        <s v="W912DR20C0014"/>
        <s v="W912DR20C0015"/>
        <s v="W912DR20C0042"/>
        <s v="W912DS20C0005"/>
        <s v="W912DS20C0025"/>
        <s v="W912DW19C0016"/>
        <s v="W912DW20C0001"/>
        <s v="W912DW20C0002"/>
        <s v="W912DW20C0005"/>
        <s v="W912DW20C0007"/>
        <s v="W912DW20C0015"/>
        <s v="W912ER20C0002"/>
        <s v="W912ER20C0009"/>
        <s v="W912GB15D0029"/>
        <s v="W912GB16C0003"/>
        <s v="W912GB16C0006"/>
        <s v="W912GB17C0002"/>
        <s v="W912GB17C0005"/>
        <s v="W912GB17C0023"/>
        <s v="W912HN20C3001"/>
        <s v="W912HN20C3002"/>
        <s v="W912HN20C3004"/>
        <s v="W912HN20C3006"/>
        <s v="W912HN20C3007"/>
        <s v="W912HN20C3011"/>
        <s v="W912HN20D3003"/>
        <s v="W912HN20F4009"/>
        <s v="W912HV17D001520F004"/>
        <s v="W912HV20B00010004"/>
        <s v="W912HV20C0006"/>
        <s v="W912J620C0001"/>
        <s v="W912J71922001"/>
        <s v="W912J71922002"/>
        <s v="W912KZ1922101"/>
        <s v="W912L1922101"/>
        <s v="W912L61922101"/>
        <s v="W912l718R0005"/>
        <s v="W912LC1822001"/>
        <s v="W912MM2022001"/>
        <s v="W912PL20C0001"/>
        <s v="W912PL20C0002"/>
        <s v="W912PL20C0004"/>
        <s v="W912PL20C0007"/>
        <s v="W912PL20C0008"/>
        <s v="W912PL20C0018"/>
        <s v="W912PL20C0019"/>
        <s v="W912PL20C0021"/>
        <s v="W912PL20C0030"/>
        <s v="W912PL20C0035"/>
        <s v="W912PM20C0014"/>
        <s v="W912PM20C0016"/>
        <s v="W912PM20C0018"/>
        <s v="W912PM20C0031"/>
        <s v="W912PP19C0019"/>
        <s v="W912QR19B00160005"/>
        <s v="W912QR20C0009"/>
        <s v="W912QR20C0011"/>
        <s v="W912QR20C0012"/>
        <s v="W912QR20C0019"/>
        <s v="W912QR20C0022"/>
        <s v="W912QR20C0027"/>
        <s v="W912QR20C0028"/>
        <s v="W912QR20C0035"/>
        <s v="W912QR20C0039"/>
        <s v="W912QR20C0049"/>
        <s v="W912QR20C0050"/>
        <s v="W912QR20C0052"/>
        <s v="W912QR20C0054"/>
        <s v="W912QR20C0056"/>
        <s v="W912TF1822001"/>
        <s v="W912UM20C0001"/>
        <s v="W9136420B0001"/>
        <s v="W9136420C0002"/>
        <s v="Y20003"/>
        <s v="Y20410"/>
        <n v="10119102"/>
        <s v="12345Brennan"/>
        <n v="187596"/>
        <n v="188046"/>
        <s v="219995C001"/>
        <s v="219995C003"/>
        <n v="2271555"/>
        <n v="785"/>
        <s v="AC20C0014S"/>
        <s v="AC21C0004S"/>
        <s v="CTR054747"/>
        <s v="F9K3CE1084MW01"/>
        <s v="FA557521C0007"/>
        <s v="LA21C116"/>
        <s v="MDISAB21C0012"/>
        <s v="N3319119D0801"/>
        <s v="N4008021C0005"/>
        <s v="N4008419D0075"/>
        <s v="N4008420D0071"/>
        <s v="N4008420D0073"/>
        <s v="N4008421C8000"/>
        <s v="N4008518D1144"/>
        <s v="N4008519D9070"/>
        <s v="N4008519D9164"/>
        <s v="N4008521C0017"/>
        <s v="N4008521C0018"/>
        <s v="N4008521C0028"/>
        <s v="N4008521C0035"/>
        <s v="N4008521C0077"/>
        <s v="N4008521D0083"/>
        <s v="N4425521R20000014"/>
        <s v="N6247021D0011"/>
        <s v="N6247318D5858"/>
        <s v="N6247321D1206"/>
        <s v="N6247321D1211"/>
        <s v="N6247321D1214"/>
        <s v="N6247321D1220"/>
        <s v="N6247321D1406"/>
        <s v="N6247820D4003"/>
        <s v="N6247820D4015"/>
        <s v="N6274219D1329"/>
        <s v="N6274219D1330"/>
        <s v="N6274219D1332"/>
        <s v="N6274221C1315"/>
        <s v="N6274221C1335"/>
        <s v="N6274221C1338"/>
        <s v="N6274221C1346"/>
        <s v="N6945018D1317"/>
        <s v="N6945018D1323"/>
        <s v="N6945019D0919"/>
        <s v="N6945019D1085"/>
        <s v="N6945021C0004"/>
        <s v="N6945021C0005"/>
        <s v="N6945021C0019"/>
        <s v="N6945021C0031"/>
        <s v="N6945021C0038"/>
        <s v="NGB01"/>
        <s v="S"/>
        <s v="W50S6V21C0001"/>
        <s v="W50S8721C5001"/>
        <s v="W50S8721C5002"/>
        <s v="W50S8R21C0002"/>
        <s v="W50S8X21C0001"/>
        <s v="W50S8Z21C0001"/>
        <s v="W50S9F21C0001"/>
        <s v="W901UZ21C0001"/>
        <s v="W911KB21C0012"/>
        <s v="W911KB21C0033"/>
        <s v="W911KB21F0085"/>
        <s v="W911YN2022003"/>
        <s v="W9123621C2005"/>
        <s v="W9123621C2013"/>
        <s v="W9123621C2024"/>
        <s v="W9123821C0007"/>
        <s v="W9123821C0011"/>
        <s v="W9124218220019"/>
        <s v="W912431822001"/>
        <s v="W9126G21C0005"/>
        <s v="W9126G21C0014"/>
        <s v="W9127816D0035"/>
        <s v="W9127821C0006"/>
        <s v="W9127821C0012"/>
        <s v="W9127Q21C0015"/>
        <s v="W9128A21C0007"/>
        <s v="W9128F21C0013"/>
        <s v="W9128F21C0019"/>
        <s v="W9128F21C0039"/>
        <s v="W9128F21C0041"/>
        <s v="W912DR17D0014"/>
        <s v="W912DR21C0009"/>
        <s v="W912DR21C0016"/>
        <s v="W912DR21C0052"/>
        <s v="W912DS21C0002"/>
        <s v="W912DW21C0021"/>
        <s v="W912DW21C0022"/>
        <s v="W912GB18F0186"/>
        <s v="W912GB21C0022"/>
        <s v="W912GB21D0019"/>
        <s v="W912GB21F0202"/>
        <s v="W912HN21C3003"/>
        <s v="W912HN21C3004"/>
        <s v="W912HN21C3005"/>
        <s v="W912HV21C0001"/>
        <s v="W912HV21C0002"/>
        <s v="W912J22022001"/>
        <s v="W912JC1922001"/>
        <s v="W912KC1722001"/>
        <s v="W912KN1922001"/>
        <s v="W912l12022002"/>
        <s v="W912L61922014"/>
        <s v="W912LD1922001"/>
        <s v="W912LM21C0002"/>
        <s v="W912PL21C0007"/>
        <s v="W912PL21C0013"/>
        <s v="W912PL21C0017"/>
        <s v="W912PP19D0035"/>
        <s v="W912PP19D0037"/>
        <s v="W912QG21C0004"/>
        <s v="W912QR21C0003"/>
        <s v="W912QR21C0025"/>
        <s v="W912QR21C0031"/>
        <s v="W912QR21C0033"/>
        <s v="W912QR21C0043"/>
        <s v="W912QR21C0046"/>
        <s v="W912QR21C0049"/>
        <s v="W912QR21C0054"/>
        <s v="W912WJ21C0009"/>
        <s v="230139D"/>
        <s v="N4008519D9089"/>
        <s v="N6247021D0016"/>
        <s v="N6274221C1339"/>
        <s v="W50S8W22C0001"/>
        <s v="W912DS22C0002"/>
        <s v="W912GB18C0002"/>
        <s v="W912GB18C0024"/>
        <s v="W912L71922001"/>
        <s v="W912LM21R10010002"/>
        <s v="W912QR20D0024"/>
        <m/>
      </sharedItems>
    </cacheField>
    <cacheField name="Original Contract Amount" numFmtId="0">
      <sharedItems containsString="0" containsBlank="1" containsNumber="1" minValue="0" maxValue="1162500000" count="1173">
        <n v="2657000"/>
        <n v="603000"/>
        <n v="1472000"/>
        <n v="2465000"/>
        <n v="53186000"/>
        <n v="25929000"/>
        <n v="16571575"/>
        <n v="7184356"/>
        <n v="5143000"/>
        <n v="13354750"/>
        <n v="25906995"/>
        <n v="15161429"/>
        <n v="9243000"/>
        <n v="5240500"/>
        <n v="0"/>
        <n v="706000"/>
        <n v="3200000"/>
        <n v="436000"/>
        <n v="14398000"/>
        <n v="7915345"/>
        <n v="6639338"/>
        <n v="27841952"/>
        <n v="9978000"/>
        <n v="4847000"/>
        <n v="12273879"/>
        <n v="11777057"/>
        <n v="5885533"/>
        <n v="10882320"/>
        <n v="12824050"/>
        <n v="2643455"/>
        <n v="28586634"/>
        <n v="12060000"/>
        <n v="113223000"/>
        <n v="4443000"/>
        <n v="11700000"/>
        <n v="280922"/>
        <n v="123058382"/>
        <n v="3292508"/>
        <n v="11713000"/>
        <n v="2954015"/>
        <n v="2717800"/>
        <n v="18649100"/>
        <n v="6661700"/>
        <n v="1007935"/>
        <n v="9327304"/>
        <n v="32766000"/>
        <n v="2885585"/>
        <n v="7566000"/>
        <n v="10488000"/>
        <n v="46000"/>
        <n v="7175815"/>
        <n v="15072000"/>
        <n v="4110280"/>
        <n v="3505997"/>
        <n v="125900000"/>
        <n v="105270000"/>
        <n v="39345000"/>
        <n v="323348"/>
        <n v="15391578"/>
        <n v="8487000"/>
        <n v="9674000"/>
        <n v="13388000"/>
        <n v="2818574"/>
        <n v="28900000"/>
        <n v="3103928"/>
        <n v="9591000"/>
        <n v="9529882"/>
        <n v="23743780"/>
        <n v="19432000"/>
        <n v="13260000"/>
        <n v="7085000"/>
        <n v="16095000"/>
        <n v="3848000"/>
        <n v="16319000"/>
        <n v="4047000"/>
        <n v="9981550"/>
        <n v="16664200"/>
        <n v="19092800"/>
        <n v="116975000"/>
        <n v="4574738"/>
        <n v="3603251"/>
        <n v="2930589"/>
        <n v="16750710"/>
        <n v="261000"/>
        <n v="681000"/>
        <n v="17713"/>
        <n v="473000"/>
        <n v="141234"/>
        <n v="1000"/>
        <n v="5235000"/>
        <n v="5321000"/>
        <n v="5444000"/>
        <n v="62000"/>
        <n v="16019000"/>
        <n v="419000"/>
        <n v="29541693"/>
        <n v="21988000"/>
        <n v="8290317"/>
        <n v="9771161"/>
        <n v="16772305"/>
        <n v="10605000"/>
        <n v="15649974"/>
        <n v="4773799"/>
        <n v="15315000"/>
        <n v="18525847"/>
        <n v="41446000"/>
        <n v="2196113"/>
        <n v="162257000"/>
        <n v="13613730"/>
        <n v="22227916"/>
        <n v="9329356"/>
        <n v="28160000"/>
        <n v="14700000"/>
        <n v="9669575"/>
        <n v="13679273"/>
        <n v="5286000"/>
        <n v="66430000"/>
        <n v="18688000"/>
        <n v="1826"/>
        <n v="38744000"/>
        <n v="45536000"/>
        <n v="56858000"/>
        <n v="251330000"/>
        <n v="1540000"/>
        <n v="25816000"/>
        <n v="30907435"/>
        <n v="29942300"/>
        <n v="25870100"/>
        <n v="1513371"/>
        <n v="5621000"/>
        <n v="564589000"/>
        <n v="5253000"/>
        <n v="30080000"/>
        <n v="2359000"/>
        <n v="33888000"/>
        <n v="56039000"/>
        <n v="118300000"/>
        <n v="29232386"/>
        <n v="3199999"/>
        <n v="65994000"/>
        <n v="22361000"/>
        <n v="1944"/>
        <n v="20159000"/>
        <n v="11446000"/>
        <n v="30963"/>
        <n v="18703000"/>
        <n v="14869"/>
        <n v="17720000"/>
        <n v="33970000"/>
        <n v="9458000"/>
        <n v="14151000"/>
        <n v="39730000"/>
        <n v="13300000"/>
        <n v="3279420"/>
        <n v="7193631"/>
        <n v="27358000"/>
        <n v="15404000"/>
        <n v="36441000"/>
        <n v="15083965"/>
        <n v="8637000"/>
        <n v="2620000"/>
        <n v="23085000"/>
        <n v="1531765"/>
        <n v="84367000"/>
        <n v="6546920"/>
        <n v="19481987"/>
        <n v="22123180"/>
        <n v="3384894"/>
        <n v="21279000"/>
        <n v="30615000"/>
        <n v="25679000"/>
        <n v="10331"/>
        <n v="13588"/>
        <n v="34317000"/>
        <n v="1989000"/>
        <n v="80735000"/>
        <n v="20585"/>
        <n v="41838000"/>
        <n v="24873"/>
        <n v="12428"/>
        <n v="30528"/>
        <n v="25541000"/>
        <n v="2810000"/>
        <n v="96616619"/>
        <n v="89918305"/>
        <n v="47645000"/>
        <n v="53999000"/>
        <n v="51071000"/>
        <n v="42823800"/>
        <n v="4140"/>
        <n v="37657000"/>
        <n v="6077000"/>
        <n v="10815034"/>
        <n v="13951000"/>
        <n v="51696668"/>
        <n v="32124000"/>
        <n v="17178089"/>
        <n v="8518820"/>
        <n v="32060100"/>
        <n v="17410000"/>
        <n v="4556371"/>
        <n v="206445000"/>
        <n v="7750000"/>
        <n v="24554985"/>
        <n v="4484160"/>
        <n v="45104149"/>
        <n v="913702000"/>
        <n v="2219820"/>
        <n v="15685100"/>
        <n v="5997470"/>
        <n v="46555863"/>
        <n v="32623000"/>
        <n v="770924"/>
        <n v="21288300"/>
        <n v="14851238"/>
        <n v="36448000"/>
        <n v="36443425"/>
        <n v="9960000"/>
        <n v="29435000"/>
        <n v="27064000"/>
        <n v="120181000"/>
        <n v="29668"/>
        <n v="19230"/>
        <n v="34722000"/>
        <n v="46845550"/>
        <n v="8792000"/>
        <n v="28561000"/>
        <n v="3640000"/>
        <n v="1885000"/>
        <n v="19943000"/>
        <n v="32047000"/>
        <n v="31744000"/>
        <n v="15050"/>
        <n v="19252000"/>
        <n v="9233000"/>
        <n v="19459000"/>
        <n v="15972000"/>
        <n v="2887000"/>
        <n v="7386000"/>
        <n v="10911"/>
        <n v="47022"/>
        <n v="12948000"/>
        <n v="8520000"/>
        <n v="79722000"/>
        <n v="26463336"/>
        <n v="20799000"/>
        <n v="50583000"/>
        <n v="9548000"/>
        <n v="10593"/>
        <n v="36565000"/>
        <n v="63028574"/>
        <n v="14616000"/>
        <n v="20646000"/>
        <n v="25629526"/>
        <n v="4286000"/>
        <n v="15500000"/>
        <n v="34157000"/>
        <n v="38659000"/>
        <n v="16065430"/>
        <n v="26084000"/>
        <n v="54844000"/>
        <n v="9065868"/>
        <n v="40081050"/>
        <n v="30538350"/>
        <n v="616311000"/>
        <n v="2597449"/>
        <n v="8465006"/>
        <n v="24784000"/>
        <n v="41569129"/>
        <n v="50967096"/>
        <n v="16940"/>
        <n v="75891"/>
        <n v="56357984"/>
        <n v="141906057"/>
        <n v="9568000"/>
        <n v="22740000"/>
        <n v="35970000"/>
        <n v="22375000"/>
        <n v="2850000"/>
        <n v="37000000"/>
        <n v="1205000"/>
        <n v="6096000"/>
        <n v="10883000"/>
        <n v="1257000"/>
        <n v="15316000"/>
        <n v="6546000"/>
        <n v="26338000"/>
        <n v="2627000"/>
        <n v="34675000"/>
        <n v="12166000"/>
        <n v="18927000"/>
        <n v="55798000"/>
        <n v="47882000"/>
        <n v="78310000"/>
        <n v="8715000"/>
        <n v="17270000"/>
        <n v="28966000"/>
        <n v="27192353"/>
        <n v="20577000"/>
        <n v="23632000"/>
        <n v="28340000"/>
        <n v="21868000"/>
        <n v="36321"/>
        <n v="11659000"/>
        <n v="11253000"/>
        <n v="54095271"/>
        <n v="9329000"/>
        <n v="2527000"/>
        <n v="43119000"/>
        <n v="61541000"/>
        <n v="2943000"/>
        <n v="37097"/>
        <n v="39860000"/>
        <n v="46106"/>
        <n v="18210"/>
        <n v="16668"/>
        <n v="72494000"/>
        <n v="26978100"/>
        <n v="123661000"/>
        <n v="24797000"/>
        <n v="47314000"/>
        <n v="1781248"/>
        <n v="8783275"/>
        <n v="40518000"/>
        <n v="8625000"/>
        <n v="11589000"/>
        <n v="20056000"/>
        <n v="112949720"/>
        <n v="17956192"/>
        <n v="6954581"/>
        <n v="4088355"/>
        <n v="15729000"/>
        <n v="27895686"/>
        <n v="11115000"/>
        <n v="36061000"/>
        <n v="12034000"/>
        <n v="12383350"/>
        <n v="2523000"/>
        <n v="284440000"/>
        <n v="5168580"/>
        <n v="61936000"/>
        <n v="20973000"/>
        <n v="23170900"/>
        <n v="97939000"/>
        <n v="12472000"/>
        <n v="10428748"/>
        <n v="67487000"/>
        <n v="4831000"/>
        <n v="1607000"/>
        <n v="48535000"/>
        <n v="877752"/>
        <n v="1118431"/>
        <n v="77816984"/>
        <n v="20384000"/>
        <n v="43000974"/>
        <n v="46915286"/>
        <n v="23667000"/>
        <n v="7097718"/>
        <n v="1515821"/>
        <n v="2463632"/>
        <n v="28765482"/>
        <n v="15238000"/>
        <n v="6121000"/>
        <n v="27223000"/>
        <n v="8456354"/>
        <n v="4609000"/>
        <n v="27722277"/>
        <n v="61521811"/>
        <n v="26840313"/>
        <n v="6804938"/>
        <n v="58908000"/>
        <n v="14781000"/>
        <n v="31000000"/>
        <n v="20000000"/>
        <n v="3691544"/>
        <n v="32661077"/>
        <n v="42661500"/>
        <n v="11900000"/>
        <n v="11975000"/>
        <n v="54817000"/>
        <n v="2202000"/>
        <n v="19332000"/>
        <n v="52493799"/>
        <n v="9397411"/>
        <n v="49643000"/>
        <n v="382205000"/>
        <n v="36000000"/>
        <n v="17500000"/>
        <n v="8500000"/>
        <n v="300552"/>
        <n v="13216"/>
        <n v="2200000"/>
        <n v="1186116"/>
        <n v="21716999"/>
        <n v="19000000"/>
        <n v="4911856"/>
        <n v="3194454"/>
        <n v="11179388"/>
        <n v="31151000"/>
        <n v="39776000"/>
        <n v="52553000"/>
        <n v="37296000"/>
        <n v="23040000"/>
        <n v="2145000"/>
        <n v="38795000"/>
        <n v="1490854"/>
        <n v="1982000"/>
        <n v="2468000"/>
        <n v="2670000"/>
        <n v="3455"/>
        <n v="975000"/>
        <n v="37174000"/>
        <n v="64004"/>
        <n v="14741"/>
        <n v="63726"/>
        <n v="35000000"/>
        <n v="30382000"/>
        <n v="24701"/>
        <n v="73055000"/>
        <n v="45614000"/>
        <n v="2624000"/>
        <n v="114000000"/>
        <n v="24780"/>
        <n v="35158000"/>
        <n v="3136"/>
        <n v="3716"/>
        <n v="32940000"/>
        <n v="37695000"/>
        <n v="30414000"/>
        <n v="2573000"/>
        <n v="2804000"/>
        <n v="21445996"/>
        <n v="10040000"/>
        <n v="38496000"/>
        <n v="50430000"/>
        <n v="15453726"/>
        <n v="25219000"/>
        <n v="32536000"/>
        <n v="18936000"/>
        <n v="62328000"/>
        <n v="32923000"/>
        <n v="32018"/>
        <n v="32"/>
        <n v="37962000"/>
        <n v="49562"/>
        <n v="39378"/>
        <n v="52594000"/>
        <n v="26868000"/>
        <n v="15675000"/>
        <n v="55390000"/>
        <n v="35632000"/>
        <n v="79399000"/>
        <n v="38707000"/>
        <n v="47550"/>
        <n v="23592000"/>
        <n v="34513000"/>
        <n v="23932000"/>
        <n v="53554000"/>
        <n v="43203000"/>
        <n v="8794967"/>
        <n v="24132780"/>
        <n v="75233000"/>
        <n v="28975000"/>
        <n v="4213000"/>
        <n v="2979000"/>
        <n v="11062000"/>
        <n v="14240000"/>
        <n v="3774341"/>
        <n v="11343000"/>
        <n v="3788549"/>
        <n v="15000000"/>
        <n v="39000000"/>
        <n v="32000000"/>
        <n v="4378953"/>
        <n v="19278001"/>
        <n v="24399601"/>
        <n v="19051000"/>
        <n v="2600710"/>
        <n v="82125000"/>
        <n v="18965310"/>
        <n v="28807000"/>
        <n v="13335000"/>
        <n v="6253160"/>
        <n v="50257000"/>
        <n v="87549000"/>
        <n v="7970000"/>
        <n v="2580000"/>
        <n v="36159560"/>
        <n v="3881804"/>
        <n v="40138000"/>
        <n v="19344000"/>
        <n v="10689719"/>
        <n v="16707000"/>
        <n v="8007902"/>
        <n v="52181000"/>
        <n v="74987000"/>
        <n v="41476374"/>
        <n v="4800000"/>
        <n v="11396000"/>
        <n v="18943000"/>
        <n v="13900000"/>
        <n v="3159200"/>
        <n v="2432439"/>
        <n v="1300000"/>
        <n v="15147990"/>
        <n v="89535967"/>
        <n v="33667431"/>
        <n v="6125000"/>
        <n v="4004000"/>
        <n v="20950000"/>
        <n v="844000"/>
        <n v="1611283"/>
        <n v="1978602"/>
        <n v="10199660"/>
        <n v="2575083"/>
        <n v="2021357"/>
        <n v="2356785"/>
        <n v="1711902"/>
        <n v="29857000"/>
        <n v="12255000"/>
        <n v="3470750"/>
        <n v="33751828"/>
        <n v="33322662"/>
        <n v="26546290"/>
        <n v="72844929"/>
        <n v="8600000"/>
        <n v="16223496"/>
        <n v="20265000"/>
        <n v="22414000"/>
        <n v="34937000"/>
        <n v="15241121"/>
        <n v="17972005"/>
        <n v="12187034"/>
        <n v="24955000"/>
        <n v="4123177"/>
        <n v="5732950"/>
        <n v="21180000"/>
        <n v="9745000"/>
        <n v="23840000"/>
        <n v="25242688"/>
        <n v="7030000"/>
        <n v="4968200"/>
        <n v="1692000"/>
        <n v="2459000"/>
        <n v="1200000"/>
        <n v="2400000"/>
        <n v="6031000"/>
        <n v="11000000"/>
        <n v="3025568"/>
        <n v="6923749"/>
        <n v="29000000"/>
        <n v="8000"/>
        <n v="23292923"/>
        <n v="22219318"/>
        <n v="33031258"/>
        <n v="11543865"/>
        <n v="16724478"/>
        <n v="36198139"/>
        <n v="6211718"/>
        <n v="22251003"/>
        <n v="39101561"/>
        <n v="15100000"/>
        <n v="3407000"/>
        <n v="220000000"/>
        <n v="21419000"/>
        <n v="46919000"/>
        <n v="14142000"/>
        <n v="9050000"/>
        <n v="8904000"/>
        <n v="4921"/>
        <n v="3135000"/>
        <n v="3833000"/>
        <n v="2109000"/>
        <n v="3458000"/>
        <n v="3422"/>
        <n v="36938000"/>
        <n v="21793000"/>
        <n v="3247000"/>
        <n v="66625000"/>
        <n v="3142000"/>
        <n v="18501000"/>
        <n v="35912000"/>
        <n v="28729000"/>
        <n v="23298000"/>
        <n v="62457000"/>
        <n v="21895000"/>
        <n v="31074000"/>
        <n v="7114000"/>
        <n v="12949000"/>
        <n v="45981000"/>
        <n v="22911000"/>
        <n v="14146220"/>
        <n v="10141000"/>
        <n v="36391000"/>
        <n v="10833000"/>
        <n v="4894000"/>
        <n v="11315000"/>
        <n v="40000000"/>
        <n v="62293000"/>
        <n v="36336000"/>
        <n v="15182"/>
        <n v="14684000"/>
        <n v="9032000"/>
        <n v="12715000"/>
        <n v="3295000"/>
        <n v="19180000"/>
        <n v="46146000"/>
        <n v="19686000"/>
        <n v="16347000"/>
        <n v="14817000"/>
        <n v="27152000"/>
        <n v="1876000"/>
        <n v="23001000"/>
        <n v="47724000"/>
        <n v="53283000"/>
        <n v="96932"/>
        <n v="4828000"/>
        <n v="111089000"/>
        <n v="107641000"/>
        <n v="11358000"/>
        <n v="13545000"/>
        <n v="3326000"/>
        <n v="4384341"/>
        <n v="73199000"/>
        <n v="18002000"/>
        <n v="62559000"/>
        <n v="78787000"/>
        <n v="40850000"/>
        <n v="83378000"/>
        <n v="36419000"/>
        <n v="62585000"/>
        <n v="59383000"/>
        <n v="64705000"/>
        <n v="25137000"/>
        <n v="18697000"/>
        <n v="27191000"/>
        <n v="26418933"/>
        <n v="76123000"/>
        <n v="2500000"/>
        <n v="9097000"/>
        <n v="3036000"/>
        <n v="3600000"/>
        <n v="21022000"/>
        <n v="12440000"/>
        <n v="66357000"/>
        <n v="63582000"/>
        <n v="20334000"/>
        <n v="2907892"/>
        <n v="18436"/>
        <n v="2323000"/>
        <n v="30995000"/>
        <n v="11207000"/>
        <n v="27496000"/>
        <n v="2179491"/>
        <n v="6193389"/>
        <n v="11741000"/>
        <n v="6390000"/>
        <n v="5379000"/>
        <n v="128657500"/>
        <n v="83991000"/>
        <n v="19794920"/>
        <n v="15241345"/>
        <n v="9258084"/>
        <n v="6346208"/>
        <n v="40458000"/>
        <n v="4917000"/>
        <n v="8330000"/>
        <n v="19480000"/>
        <n v="8916000"/>
        <n v="20879519"/>
        <n v="29161433"/>
        <n v="5224985"/>
        <n v="12806888"/>
        <n v="98410381"/>
        <n v="55663720"/>
        <n v="2872000"/>
        <n v="22822000"/>
        <n v="103001487"/>
        <n v="5546178"/>
        <n v="30477000"/>
        <n v="2404000"/>
        <n v="16624000"/>
        <n v="8163765"/>
        <n v="7687194"/>
        <n v="59456363"/>
        <n v="26376465"/>
        <n v="31295038"/>
        <n v="13341000"/>
        <n v="18881000"/>
        <n v="32995000"/>
        <n v="45719464"/>
        <n v="12768107"/>
        <n v="12369134"/>
        <n v="14200000"/>
        <n v="24993526"/>
        <n v="34249000"/>
        <n v="154671056"/>
        <n v="8794325"/>
        <n v="12309817"/>
        <n v="6560000"/>
        <n v="9132924"/>
        <n v="69147000"/>
        <n v="7499541"/>
        <n v="47962590"/>
        <n v="24873819"/>
        <n v="59467000"/>
        <n v="12250972"/>
        <n v="69771792"/>
        <n v="71921672"/>
        <n v="6186000"/>
        <n v="3146064"/>
        <n v="1979000"/>
        <n v="319965869"/>
        <n v="315507977"/>
        <n v="8690000"/>
        <n v="224178"/>
        <n v="296899000"/>
        <n v="2595000"/>
        <n v="10585000"/>
        <n v="24006000"/>
        <n v="650261000"/>
        <n v="9255000"/>
        <n v="4427200"/>
        <n v="7994996"/>
        <n v="4185000"/>
        <n v="52324000"/>
        <n v="14893000"/>
        <n v="25164000"/>
        <n v="23481000"/>
        <n v="19868428"/>
        <n v="5076000"/>
        <n v="2844000"/>
        <n v="22312000"/>
        <n v="3705150"/>
        <n v="10434344"/>
        <n v="118048"/>
        <n v="25152460"/>
        <n v="13890460"/>
        <n v="25397000"/>
        <n v="42195000"/>
        <n v="48012330"/>
        <n v="11399000"/>
        <n v="3795142"/>
        <n v="14000000"/>
        <n v="2854000"/>
        <n v="10042000"/>
        <n v="21437000"/>
        <n v="3402000"/>
        <n v="23716745"/>
        <n v="4635000"/>
        <n v="6927000"/>
        <n v="18324000"/>
        <n v="16739026"/>
        <n v="63052343"/>
        <n v="33455000"/>
        <n v="16975565"/>
        <n v="4111000"/>
        <n v="52447552"/>
        <n v="3126987"/>
        <n v="2842543"/>
        <n v="29613217"/>
        <n v="6052456"/>
        <n v="3994000"/>
        <n v="5099000"/>
        <n v="21623000"/>
        <n v="5555674"/>
        <n v="25007200"/>
        <n v="24652900"/>
        <n v="16474525"/>
        <n v="30006388"/>
        <n v="21039018"/>
        <n v="9776000"/>
        <n v="11507959"/>
        <n v="3864000"/>
        <n v="17061326"/>
        <n v="9649000"/>
        <n v="36206044"/>
        <n v="16606634"/>
        <n v="3123581"/>
        <n v="5405390"/>
        <n v="2863596"/>
        <n v="1831000"/>
        <n v="28937000"/>
        <n v="8825159"/>
        <n v="17399000"/>
        <n v="10383981"/>
        <n v="11311046"/>
        <n v="9928185"/>
        <n v="2173425"/>
        <n v="45794000"/>
        <n v="32093710"/>
        <n v="10304000"/>
        <n v="18838000"/>
        <n v="20684000"/>
        <n v="43171000"/>
        <n v="1227670"/>
        <n v="20612000"/>
        <n v="2347000"/>
        <n v="5000000"/>
        <n v="8184676"/>
        <n v="6707992"/>
        <n v="4979466"/>
        <n v="27000000"/>
        <n v="11400000"/>
        <n v="30000000"/>
        <n v="3000000"/>
        <n v="91000000"/>
        <n v="2150000"/>
        <n v="3040000"/>
        <n v="570000000"/>
        <n v="4524"/>
        <n v="5152"/>
        <n v="17729000"/>
        <n v="11130"/>
        <n v="12500"/>
        <n v="10586"/>
        <n v="7375000"/>
        <n v="14143000"/>
        <n v="55017000"/>
        <n v="29242000"/>
        <n v="54587000"/>
        <n v="135347000"/>
        <n v="48103000"/>
        <n v="223502000"/>
        <n v="67658000"/>
        <n v="79978000"/>
        <n v="48575000"/>
        <n v="19142000"/>
        <n v="17826000"/>
        <n v="22970805"/>
        <n v="33391000"/>
        <n v="15383000"/>
        <n v="26607000"/>
        <n v="33831000"/>
        <n v="40771000"/>
        <n v="41270000"/>
        <n v="17747042"/>
        <n v="30990000"/>
        <n v="46986935"/>
        <n v="67325000"/>
        <n v="7962"/>
        <n v="51246000"/>
        <n v="35517314"/>
        <n v="43523000"/>
        <n v="177914000"/>
        <n v="5813000"/>
        <n v="53073000"/>
        <n v="25795000"/>
        <n v="29418000"/>
        <n v="64921000"/>
        <n v="66036000"/>
        <n v="27688000"/>
        <n v="28045000"/>
        <n v="36463000"/>
        <n v="43802000"/>
        <n v="17318680"/>
        <n v="26080"/>
        <n v="38218"/>
        <n v="11460484"/>
        <n v="11658"/>
        <n v="3967372"/>
        <n v="43771888"/>
        <n v="73000000"/>
        <n v="437309406"/>
        <n v="4598802.63"/>
        <n v="19776676"/>
        <n v="4671392"/>
        <n v="14404448"/>
        <n v="39712368"/>
        <n v="26431"/>
        <n v="15467"/>
        <n v="18434"/>
        <n v="9525039"/>
        <n v="111944000"/>
        <n v="27799000"/>
        <n v="15767000"/>
        <n v="53426000"/>
        <n v="53866451"/>
        <n v="53546419"/>
        <n v="69801056"/>
        <n v="35918000"/>
        <n v="123643850"/>
        <n v="17897000"/>
        <n v="54279"/>
        <n v="50514009"/>
        <n v="10310997"/>
        <n v="49677730"/>
        <n v="2466000"/>
        <n v="4632000"/>
        <n v="6796000"/>
        <n v="10933245"/>
        <n v="3859000"/>
        <n v="3591891"/>
        <n v="4007591"/>
        <n v="1763000"/>
        <n v="5057057"/>
        <n v="8100000"/>
        <n v="12000000"/>
        <n v="20213955"/>
        <n v="5962100"/>
        <n v="3428805"/>
        <n v="10316495"/>
        <n v="12181613"/>
        <n v="37199"/>
        <n v="22546"/>
        <n v="692488"/>
        <n v="30099"/>
        <n v="18242"/>
        <n v="560312"/>
        <n v="13820000"/>
        <n v="51446741"/>
        <n v="104543631"/>
        <n v="47269000"/>
        <n v="100809955"/>
        <n v="43620000"/>
        <n v="130750000"/>
        <n v="37106000"/>
        <n v="55842000"/>
        <n v="3999000"/>
        <n v="8315000"/>
        <n v="8996000"/>
        <n v="13350000"/>
        <n v="21993000"/>
        <n v="5292000"/>
        <n v="30127950"/>
        <n v="3351127"/>
        <n v="13051000"/>
        <n v="35396600"/>
        <n v="5827000"/>
        <n v="1484000"/>
        <n v="44925000"/>
        <n v="3384000"/>
        <n v="46209000"/>
        <n v="26744525"/>
        <n v="22124000"/>
        <n v="4763991"/>
        <n v="8000000"/>
        <n v="47042000"/>
        <n v="3408000"/>
        <n v="4623000"/>
        <n v="183861"/>
        <n v="2714000"/>
        <n v="7232827"/>
        <n v="11774418"/>
        <n v="34227105"/>
        <n v="76399000"/>
        <n v="9711000"/>
        <n v="20553000"/>
        <n v="24482000"/>
        <n v="13147968"/>
        <n v="21732000"/>
        <n v="3869000"/>
        <n v="21087000"/>
        <n v="77308000"/>
        <n v="42743158"/>
        <n v="38027000"/>
        <n v="12230000"/>
        <n v="100000"/>
        <n v="28401350"/>
        <n v="32474636"/>
        <n v="9862845"/>
        <n v="8267668"/>
        <n v="804821"/>
        <n v="1451631"/>
        <n v="1210326"/>
        <n v="2579000"/>
        <n v="2418000"/>
        <n v="43508000"/>
        <n v="212000"/>
        <n v="1891000"/>
        <n v="1304645"/>
        <n v="5155000"/>
        <n v="4996000"/>
        <n v="6187000"/>
        <n v="193807000"/>
        <n v="23471929"/>
        <n v="7034000"/>
        <n v="25994000"/>
        <n v="10827560"/>
        <n v="10150068"/>
        <n v="52649852"/>
        <n v="2413198"/>
        <n v="20236741"/>
        <n v="6000000"/>
        <n v="8489791"/>
        <n v="1606000"/>
        <n v="5519955"/>
        <n v="3698666"/>
        <n v="15233000"/>
        <n v="245241000"/>
        <n v="268073000"/>
        <n v="2667515"/>
        <n v="27554000"/>
        <n v="5481000"/>
        <n v="36685652"/>
        <n v="34420210"/>
        <n v="5659450"/>
        <n v="10480000"/>
        <n v="20768000"/>
        <n v="10284300"/>
        <n v="24885638"/>
        <n v="4911384"/>
        <n v="3703000"/>
        <n v="6610000"/>
        <n v="19751000"/>
        <n v="6106000"/>
        <n v="37142000"/>
        <n v="22344000"/>
        <n v="30100000"/>
        <n v="20217000"/>
        <n v="11471000"/>
        <n v="9992147"/>
        <n v="20438870"/>
        <n v="18824000"/>
        <n v="56070000"/>
        <n v="4628152"/>
        <n v="5950000"/>
        <n v="54939000"/>
        <n v="7400000"/>
        <n v="4141000"/>
        <n v="4329586"/>
        <n v="2000000"/>
        <n v="11200000"/>
        <n v="1730000"/>
        <n v="9300000"/>
        <n v="15735000"/>
        <n v="34000000"/>
        <n v="18100000"/>
        <n v="55113676"/>
        <n v="1336116"/>
        <n v="16500000"/>
        <n v="7127000"/>
        <n v="61810155"/>
        <n v="1382000"/>
        <n v="18797000"/>
        <n v="3417000"/>
        <n v="1368000"/>
        <n v="4626"/>
        <n v="5098"/>
        <n v="2846"/>
        <n v="4218000"/>
        <n v="26797"/>
        <n v="10850"/>
        <n v="1828"/>
        <n v="15542000"/>
        <n v="18842000"/>
        <n v="48989"/>
        <n v="44471"/>
        <n v="102629610"/>
        <n v="5850000"/>
        <n v="13438"/>
        <n v="15417"/>
        <n v="52191740"/>
        <n v="22677000"/>
        <n v="54249000"/>
        <n v="18113697.550000001"/>
        <n v="1660000"/>
        <n v="4749000"/>
        <n v="50924000"/>
        <n v="53611262.490000002"/>
        <n v="18993300"/>
        <n v="19465544"/>
        <n v="42661879"/>
        <n v="36044616"/>
        <n v="52301995"/>
        <n v="217657842"/>
        <n v="113295655"/>
        <n v="55500000"/>
        <n v="8552000"/>
        <n v="58566450"/>
        <n v="36571666"/>
        <n v="17683000"/>
        <n v="27795000"/>
        <n v="36105000"/>
        <n v="41944700"/>
        <n v="122137577.15000001"/>
        <n v="5634000"/>
        <n v="17165"/>
        <n v="18408"/>
        <n v="10500000"/>
        <n v="46487791"/>
        <n v="7261649"/>
        <n v="21831459"/>
        <n v="52266000"/>
        <n v="9201235"/>
        <n v="31741307"/>
        <n v="11259595"/>
        <n v="16788096"/>
        <n v="73710"/>
        <n v="237126"/>
        <n v="35974"/>
        <n v="599343"/>
        <n v="16114"/>
        <n v="8437"/>
        <n v="102203"/>
        <n v="8176132"/>
        <n v="3279911"/>
        <n v="4690132"/>
        <n v="2279117"/>
        <n v="55702065"/>
        <n v="7873129"/>
        <n v="10552313"/>
        <n v="13557321"/>
        <n v="45487063"/>
        <n v="1174838"/>
        <n v="15588"/>
        <n v="26041"/>
        <n v="31412"/>
        <n v="46375000"/>
        <n v="7644604"/>
        <n v="63845000"/>
        <n v="3892900"/>
        <n v="13438000"/>
        <n v="1950000"/>
        <n v="44927000"/>
        <n v="36514000"/>
        <n v="3929000"/>
        <n v="34050000"/>
        <n v="14758000"/>
        <n v="7233035"/>
        <n v="76594000"/>
        <n v="5040100"/>
        <n v="43789430"/>
        <n v="21978910"/>
        <n v="121968000"/>
        <n v="7745692"/>
        <n v="16690000"/>
        <n v="21386000"/>
        <n v="3052000"/>
        <n v="186676000"/>
        <n v="9845000"/>
        <n v="10279000"/>
        <n v="3260896"/>
        <n v="12482193"/>
        <n v="10852364"/>
        <n v="27388762"/>
        <n v="12163401"/>
        <n v="112377000"/>
        <n v="62212000"/>
        <n v="56295000"/>
        <n v="49607160"/>
        <n v="10759517"/>
        <n v="11600000"/>
        <n v="3700000"/>
        <n v="2567000"/>
        <n v="7800000"/>
        <n v="9800000"/>
        <n v="2900000"/>
        <n v="2439785"/>
        <n v="26473000"/>
        <n v="27737733"/>
        <n v="45167317"/>
        <n v="2855784"/>
        <n v="8427275"/>
        <n v="4748809"/>
        <n v="31229066"/>
        <n v="4970375"/>
        <n v="46421000"/>
        <n v="3962000"/>
        <n v="58989"/>
        <n v="10511086"/>
        <n v="9972000"/>
        <n v="33126000"/>
        <n v="7933000"/>
        <n v="1162500000"/>
        <n v="23304851"/>
        <n v="51758888.759999998"/>
        <n v="23932976.309999999"/>
        <n v="66610"/>
        <n v="5527675"/>
        <n v="6397054"/>
        <n v="4924000"/>
        <m/>
      </sharedItems>
    </cacheField>
    <cacheField name="Current Contract Obligation Amount" numFmtId="165">
      <sharedItems containsString="0" containsBlank="1" containsNumber="1" containsInteger="1" minValue="0" maxValue="1162500000" count="1220">
        <n v="2657000"/>
        <n v="604000"/>
        <n v="1472000"/>
        <n v="2465000"/>
        <n v="55561000"/>
        <n v="28027000"/>
        <n v="16883761"/>
        <n v="7193709"/>
        <n v="5507227"/>
        <n v="13733299"/>
        <n v="26435895"/>
        <n v="15519395"/>
        <n v="9544521"/>
        <n v="6602985"/>
        <n v="39068176"/>
        <n v="706000"/>
        <n v="3949000"/>
        <n v="3200000"/>
        <n v="436000"/>
        <n v="17919000"/>
        <n v="37771000"/>
        <n v="6799124"/>
        <n v="15889227"/>
        <n v="10839492"/>
        <n v="5753585"/>
        <n v="13140227"/>
        <n v="12749904"/>
        <n v="0"/>
        <n v="6043246"/>
        <n v="16423555"/>
        <n v="13455100"/>
        <n v="3157424"/>
        <n v="33108929"/>
        <n v="13760000"/>
        <n v="129078000"/>
        <n v="4201000"/>
        <n v="11700000"/>
        <n v="280922"/>
        <n v="171004789"/>
        <n v="4036729"/>
        <n v="12285692"/>
        <n v="3091827"/>
        <n v="3068801"/>
        <n v="22880316"/>
        <n v="7560146"/>
        <n v="1024285"/>
        <n v="12372455"/>
        <n v="35162304"/>
        <n v="3257458"/>
        <n v="8257000"/>
        <n v="10634000"/>
        <n v="46000"/>
        <n v="9584934"/>
        <n v="15260312"/>
        <n v="4984696"/>
        <n v="3578435"/>
        <n v="131089216"/>
        <n v="127708000"/>
        <n v="47508000"/>
        <n v="343221"/>
        <n v="15637173"/>
        <n v="9279066"/>
        <n v="9864411"/>
        <n v="15616478"/>
        <n v="2836413"/>
        <n v="30484390"/>
        <n v="3227443"/>
        <n v="10179482"/>
        <n v="4616078"/>
        <n v="14296126"/>
        <n v="24809756"/>
        <n v="20310963"/>
        <n v="16851420"/>
        <n v="7316000"/>
        <n v="16448000"/>
        <n v="3879000"/>
        <n v="22835000"/>
        <n v="4047000"/>
        <n v="10581450"/>
        <n v="19188822"/>
        <n v="20598546"/>
        <n v="132008057"/>
        <n v="5123284"/>
        <n v="3763908"/>
        <n v="3076695"/>
        <n v="17544730"/>
        <n v="261000"/>
        <n v="1747000"/>
        <n v="17713"/>
        <n v="492000"/>
        <n v="142000"/>
        <n v="1000"/>
        <n v="7121000"/>
        <n v="6586000"/>
        <n v="6199000"/>
        <n v="68000"/>
        <n v="14187000"/>
        <n v="419000"/>
        <n v="29662433"/>
        <n v="24175000"/>
        <n v="8465679"/>
        <n v="11158105"/>
        <n v="19445395"/>
        <n v="10926290"/>
        <n v="19104823"/>
        <n v="5344212"/>
        <n v="16526000"/>
        <n v="23524962"/>
        <n v="44338384"/>
        <n v="2270078"/>
        <n v="213468000"/>
        <n v="13829042"/>
        <n v="24626857"/>
        <n v="9703739"/>
        <n v="29398390"/>
        <n v="15132847"/>
        <m/>
        <n v="13679273"/>
        <n v="5217000"/>
        <n v="74182000"/>
        <n v="21664000"/>
        <n v="1809"/>
        <n v="46104000"/>
        <n v="47478000"/>
        <n v="254981000"/>
        <n v="206136000"/>
        <n v="623000"/>
        <n v="28305680"/>
        <n v="33877211"/>
        <n v="32051388"/>
        <n v="29269603"/>
        <n v="1642769"/>
        <n v="5621000"/>
        <n v="608357051"/>
        <n v="5792000"/>
        <n v="31830000"/>
        <n v="3563000"/>
        <n v="34523000"/>
        <n v="56985000"/>
        <n v="114390000"/>
        <n v="66900000"/>
        <n v="33465310"/>
        <n v="3271762"/>
        <n v="65994000"/>
        <n v="24475000"/>
        <n v="1938"/>
        <n v="20079000"/>
        <n v="19696000"/>
        <n v="30840"/>
        <n v="19971000"/>
        <n v="14339"/>
        <n v="14256"/>
        <n v="16256000"/>
        <n v="36725000"/>
        <n v="8792000"/>
        <n v="14261000"/>
        <n v="41372000"/>
        <n v="15604000"/>
        <n v="1538000"/>
        <n v="7896819"/>
        <n v="29794432"/>
        <n v="25866356"/>
        <n v="33300649"/>
        <n v="16145285"/>
        <n v="9333465"/>
        <n v="26553696"/>
        <n v="1570203"/>
        <n v="86073000"/>
        <n v="6674183"/>
        <n v="19876398"/>
        <n v="22825995"/>
        <n v="3480791"/>
        <n v="21661000"/>
        <n v="32795000"/>
        <n v="29521000"/>
        <n v="12848"/>
        <n v="13362"/>
        <n v="58233000"/>
        <n v="1958000"/>
        <n v="82357000"/>
        <n v="21213"/>
        <n v="45470000"/>
        <n v="24379"/>
        <n v="24376"/>
        <n v="12167"/>
        <n v="37009"/>
        <n v="28487000"/>
        <n v="2673000"/>
        <n v="102900955"/>
        <n v="92491623"/>
        <n v="40860000"/>
        <n v="50582000"/>
        <n v="52377000"/>
        <n v="46800984"/>
        <n v="4085"/>
        <n v="55028000"/>
        <n v="6133616"/>
        <n v="12431294"/>
        <n v="14300613"/>
        <n v="61769562"/>
        <n v="33068283"/>
        <n v="17906802"/>
        <n v="8267000"/>
        <n v="32532000"/>
        <n v="17410000"/>
        <n v="4733000"/>
        <n v="218443000"/>
        <n v="7335000"/>
        <n v="141000"/>
        <n v="26455691"/>
        <n v="5129236"/>
        <n v="49614197"/>
        <n v="913702000"/>
        <n v="2219820"/>
        <n v="16568000"/>
        <n v="6178195"/>
        <n v="63212524"/>
        <n v="33122640"/>
        <n v="42122640"/>
        <n v="786940"/>
        <n v="22083000"/>
        <n v="15516050"/>
        <n v="37081000"/>
        <n v="39151158"/>
        <n v="10140442"/>
        <n v="30582000"/>
        <n v="27404000"/>
        <n v="139973000"/>
        <n v="18765895"/>
        <n v="31020"/>
        <n v="19583"/>
        <n v="34943000"/>
        <n v="57854412"/>
        <n v="27767000"/>
        <n v="3728000"/>
        <n v="2519000"/>
        <n v="22666000"/>
        <n v="32209000"/>
        <n v="35122000"/>
        <n v="16162"/>
        <n v="22395000"/>
        <n v="8557000"/>
        <n v="23408000"/>
        <n v="14709000"/>
        <n v="2712000"/>
        <n v="7509000"/>
        <n v="11647"/>
        <n v="45951"/>
        <n v="45942"/>
        <n v="15099000"/>
        <n v="9184000"/>
        <n v="83356000"/>
        <n v="29311091"/>
        <n v="16445000"/>
        <n v="50006000"/>
        <n v="2026000"/>
        <n v="10431"/>
        <n v="57832172"/>
        <n v="70507000"/>
        <n v="15831000"/>
        <n v="21280000"/>
        <n v="21088000"/>
        <n v="27304618"/>
        <n v="4286000"/>
        <n v="15500000"/>
        <n v="38234191"/>
        <n v="53691548"/>
        <n v="16483443"/>
        <n v="27183000"/>
        <n v="57844000"/>
        <n v="9433554"/>
        <n v="45544834"/>
        <n v="33305344"/>
        <n v="711463223"/>
        <n v="2768000"/>
        <n v="9128867"/>
        <n v="26972000"/>
        <n v="43920418"/>
        <n v="388829"/>
        <n v="52793178"/>
        <n v="234472"/>
        <n v="85778"/>
        <n v="57356183"/>
        <n v="171152000"/>
        <n v="10447000"/>
        <n v="23868765"/>
        <n v="37442688"/>
        <n v="31400000"/>
        <n v="2850000"/>
        <n v="37610000"/>
        <n v="1205000"/>
        <n v="12446000"/>
        <n v="12110000"/>
        <n v="1311000"/>
        <n v="14741000"/>
        <n v="4583000"/>
        <n v="31518000"/>
        <n v="2553000"/>
        <n v="37844000"/>
        <n v="12166000"/>
        <n v="19723000"/>
        <n v="56191000"/>
        <n v="51796000"/>
        <n v="79679000"/>
        <n v="11425000"/>
        <n v="17652000"/>
        <n v="29771000"/>
        <n v="37466344"/>
        <n v="21577000"/>
        <n v="22817000"/>
        <n v="51111000"/>
        <n v="23489000"/>
        <n v="34701"/>
        <n v="15037000"/>
        <n v="10656000"/>
        <n v="58620122"/>
        <n v="11004000"/>
        <n v="2463000"/>
        <n v="40940000"/>
        <n v="76133000"/>
        <n v="2782000"/>
        <n v="35530"/>
        <n v="43124000"/>
        <n v="44895"/>
        <n v="18051"/>
        <n v="16762"/>
        <n v="71484000"/>
        <n v="28361127"/>
        <n v="100681000"/>
        <n v="29732000"/>
        <n v="44985000"/>
        <n v="1781248"/>
        <n v="8783275"/>
        <n v="40483000"/>
        <n v="8378000"/>
        <n v="12630000"/>
        <n v="19270000"/>
        <n v="20577000"/>
        <n v="119078184"/>
        <n v="18837872"/>
        <n v="8191098"/>
        <n v="4129621"/>
        <n v="16942000"/>
        <n v="37522745"/>
        <n v="11115000"/>
        <n v="39828403"/>
        <n v="12208303"/>
        <n v="12447196"/>
        <n v="2591000"/>
        <n v="334907000"/>
        <n v="5168580"/>
        <n v="62889000"/>
        <n v="21083000"/>
        <n v="23170900"/>
        <n v="98825383"/>
        <n v="12809463"/>
        <n v="10774827"/>
        <n v="67762000"/>
        <n v="4865000"/>
        <n v="1580000"/>
        <n v="50878598"/>
        <n v="1098939"/>
        <n v="1474000"/>
        <n v="90293144"/>
        <n v="204671"/>
        <n v="20400000"/>
        <n v="49730554"/>
        <n v="53161479"/>
        <n v="27070000"/>
        <n v="7097718"/>
        <n v="1515821"/>
        <n v="2463632"/>
        <n v="29107109"/>
        <n v="18732000"/>
        <n v="6783000"/>
        <n v="27209938"/>
        <n v="8826862"/>
        <n v="5099620"/>
        <n v="30649314"/>
        <n v="88578226"/>
        <n v="28001030"/>
        <n v="6817433"/>
        <n v="65889000"/>
        <n v="15015000"/>
        <n v="28565000"/>
        <n v="20595000"/>
        <n v="4392000"/>
        <n v="33207816"/>
        <n v="45640993"/>
        <n v="11940630"/>
        <n v="12544449"/>
        <n v="56042000"/>
        <n v="2192000"/>
        <n v="19415000"/>
        <n v="58903514"/>
        <n v="10249989"/>
        <n v="52023000"/>
        <n v="389665000"/>
        <n v="36000000"/>
        <n v="31823000"/>
        <n v="18990000"/>
        <n v="6667000"/>
        <n v="300552"/>
        <n v="13216"/>
        <n v="2348000"/>
        <n v="1186116"/>
        <n v="21716999"/>
        <n v="17704000"/>
        <n v="5442283"/>
        <n v="3410296"/>
        <n v="11179388"/>
        <n v="44069000"/>
        <n v="37882000"/>
        <n v="52182000"/>
        <n v="35903000"/>
        <n v="21739000"/>
        <n v="2043000"/>
        <n v="38693000"/>
        <n v="1490854"/>
        <n v="1918000"/>
        <n v="2431000"/>
        <n v="2602000"/>
        <n v="3445"/>
        <n v="3450"/>
        <n v="819000"/>
        <n v="36007000"/>
        <n v="65183"/>
        <n v="15200"/>
        <n v="65226"/>
        <n v="31558000"/>
        <n v="29633000"/>
        <n v="24983"/>
        <n v="71370000"/>
        <n v="43914000"/>
        <n v="2584000"/>
        <n v="110529000"/>
        <n v="24173"/>
        <n v="34046000"/>
        <n v="3130"/>
        <n v="3594"/>
        <n v="31764000"/>
        <n v="35814000"/>
        <n v="30767000"/>
        <n v="2905000"/>
        <n v="2385000"/>
        <n v="21445996"/>
        <n v="10445000"/>
        <n v="39961000"/>
        <n v="49912000"/>
        <n v="16235042"/>
        <n v="23024000"/>
        <n v="34614000"/>
        <n v="18999000"/>
        <n v="46121000"/>
        <n v="32930000"/>
        <n v="34171"/>
        <n v="34250"/>
        <n v="37974000"/>
        <n v="48220"/>
        <n v="38024"/>
        <n v="49645000"/>
        <n v="26926198"/>
        <n v="15520000"/>
        <n v="53775000"/>
        <n v="39482000"/>
        <n v="81408000"/>
        <n v="41830000"/>
        <n v="45441"/>
        <n v="45424"/>
        <n v="23136000"/>
        <n v="39683000"/>
        <n v="26696000"/>
        <n v="50302000"/>
        <n v="41238000"/>
        <n v="12189000"/>
        <n v="33953429"/>
        <n v="72008000"/>
        <n v="29381000"/>
        <n v="4597000"/>
        <n v="2988000"/>
        <n v="11655000"/>
        <n v="15692000"/>
        <n v="3774341"/>
        <n v="11156000"/>
        <n v="3788549"/>
        <n v="16999000"/>
        <n v="40487000"/>
        <n v="24564000"/>
        <n v="4378953"/>
        <n v="20221652"/>
        <n v="24558572"/>
        <n v="24167601"/>
        <n v="2549000"/>
        <n v="84396009"/>
        <n v="19525000"/>
        <n v="32124438"/>
        <n v="14660442"/>
        <n v="51308106"/>
        <n v="98782000"/>
        <n v="10413000"/>
        <n v="2708000"/>
        <n v="36510784"/>
        <n v="3881804"/>
        <n v="48168000"/>
        <n v="20218608"/>
        <n v="11218212"/>
        <n v="18188000"/>
        <n v="8052184"/>
        <n v="56349000"/>
        <n v="73999000"/>
        <n v="44043580"/>
        <n v="4800000"/>
        <n v="13579000"/>
        <n v="19040000"/>
        <n v="14104547"/>
        <n v="3307588"/>
        <n v="20635000"/>
        <n v="2432439"/>
        <n v="4390000"/>
        <n v="16339259"/>
        <n v="97631490"/>
        <n v="37180306"/>
        <n v="6125000"/>
        <n v="9904000"/>
        <n v="23278000"/>
        <n v="1038000"/>
        <n v="1611283"/>
        <n v="1978602"/>
        <n v="10199660"/>
        <n v="2575083"/>
        <n v="2021357"/>
        <n v="2356785"/>
        <n v="1711902"/>
        <n v="33153000"/>
        <n v="12784000"/>
        <n v="3587463"/>
        <n v="34992358"/>
        <n v="33322662"/>
        <n v="26546290"/>
        <n v="80209599"/>
        <n v="10566000"/>
        <n v="18828000"/>
        <n v="16246162"/>
        <n v="23382000"/>
        <n v="22537509"/>
        <n v="36225167"/>
        <n v="15194631"/>
        <n v="24165689"/>
        <n v="14781112"/>
        <n v="36737863"/>
        <n v="4581868"/>
        <n v="5868773"/>
        <n v="24451000"/>
        <n v="10726000"/>
        <n v="24589000"/>
        <n v="22626925"/>
        <n v="7358000"/>
        <n v="5056600"/>
        <n v="1717000"/>
        <n v="2644000"/>
        <n v="1777000"/>
        <n v="2030000"/>
        <n v="5900000"/>
        <n v="10773000"/>
        <n v="3022957"/>
        <n v="6767841"/>
        <n v="28834954"/>
        <n v="28758000"/>
        <n v="8000"/>
        <n v="23292923"/>
        <n v="22219318"/>
        <n v="33031258"/>
        <n v="11543865"/>
        <n v="16724478"/>
        <n v="36198139"/>
        <n v="6211718"/>
        <n v="22251003"/>
        <n v="39101561"/>
        <n v="3268000"/>
        <n v="220000000"/>
        <n v="20882000"/>
        <n v="51371000"/>
        <n v="13771000"/>
        <n v="9050000"/>
        <n v="8904000"/>
        <n v="5145"/>
        <n v="5129"/>
        <n v="3313000"/>
        <n v="4036000"/>
        <n v="2147000"/>
        <n v="3460000"/>
        <n v="36163000"/>
        <n v="22197000"/>
        <n v="3532000"/>
        <n v="66732000"/>
        <n v="3125000"/>
        <n v="17819000"/>
        <n v="32464000"/>
        <n v="28301000"/>
        <n v="23913000"/>
        <n v="62817000"/>
        <n v="22225000"/>
        <n v="29801000"/>
        <n v="7063000"/>
        <n v="13813000"/>
        <n v="47543000"/>
        <n v="23032000"/>
        <n v="14146220"/>
        <n v="3548000"/>
        <n v="39826000"/>
        <n v="11195000"/>
        <n v="4760000"/>
        <n v="11866000"/>
        <n v="102049000"/>
        <n v="62148000"/>
        <n v="48661000"/>
        <n v="14821"/>
        <n v="15119"/>
        <n v="14959000"/>
        <n v="8888000"/>
        <n v="12544000"/>
        <n v="3234000"/>
        <n v="20082000"/>
        <n v="46788000"/>
        <n v="21473000"/>
        <n v="16549000"/>
        <n v="13884000"/>
        <n v="26967000"/>
        <n v="2178000"/>
        <n v="22091000"/>
        <n v="102132000"/>
        <n v="61863000"/>
        <n v="98243"/>
        <n v="102065"/>
        <n v="7006000"/>
        <n v="113495000"/>
        <n v="103221000"/>
        <n v="12413000"/>
        <n v="13520000"/>
        <n v="3443000"/>
        <n v="4883963"/>
        <n v="71082000"/>
        <n v="16749000"/>
        <n v="62483000"/>
        <n v="75634000"/>
        <n v="39044000"/>
        <n v="79846000"/>
        <n v="36147000"/>
        <n v="62595227"/>
        <n v="64476000"/>
        <n v="69905000"/>
        <n v="26399000"/>
        <n v="19344000"/>
        <n v="25408000"/>
        <n v="26418933"/>
        <n v="73246000"/>
        <n v="2480000"/>
        <n v="8772000"/>
        <n v="3084000"/>
        <n v="3750000"/>
        <n v="21246000"/>
        <n v="11911000"/>
        <n v="62810000"/>
        <n v="61720000"/>
        <n v="20334000"/>
        <n v="2907892"/>
        <n v="16982"/>
        <n v="2212000"/>
        <n v="29632000"/>
        <n v="11489000"/>
        <n v="26493000"/>
        <n v="2179491"/>
        <n v="7190107"/>
        <n v="11065000"/>
        <n v="6770000"/>
        <n v="6563000"/>
        <n v="133332011"/>
        <n v="99641635"/>
        <n v="20495551"/>
        <n v="15241345"/>
        <n v="9258084"/>
        <n v="6410955"/>
        <n v="40771000"/>
        <n v="5048000"/>
        <n v="8453000"/>
        <n v="20000032"/>
        <n v="10402000"/>
        <n v="20323383"/>
        <n v="28170000"/>
        <n v="5049432"/>
        <n v="16905621"/>
        <n v="98410381"/>
        <n v="55663720"/>
        <n v="2872000"/>
        <n v="23434000"/>
        <n v="103001487"/>
        <n v="5546178"/>
        <n v="36023000"/>
        <n v="2469000"/>
        <n v="16614000"/>
        <n v="8163765"/>
        <n v="7712303"/>
        <n v="59676833"/>
        <n v="26387419"/>
        <n v="31286284"/>
        <n v="13341000"/>
        <n v="18977000"/>
        <n v="34056000"/>
        <n v="45719464"/>
        <n v="12768107"/>
        <n v="12369134"/>
        <n v="15266000"/>
        <n v="24993526"/>
        <n v="34971796"/>
        <n v="154671056"/>
        <n v="9276699"/>
        <n v="13873974"/>
        <n v="6633000"/>
        <n v="9132924"/>
        <n v="70917000"/>
        <n v="7716000"/>
        <n v="49780896"/>
        <n v="24873819"/>
        <n v="59467000"/>
        <n v="12250972"/>
        <n v="69771792"/>
        <n v="71921672"/>
        <n v="6717000"/>
        <n v="3152406"/>
        <n v="1990000"/>
        <n v="336914829"/>
        <n v="345771897"/>
        <n v="9023000"/>
        <n v="224178"/>
        <n v="302200000"/>
        <n v="2599000"/>
        <n v="10530000"/>
        <n v="24006000"/>
        <n v="675303918"/>
        <n v="9255000"/>
        <n v="4557949"/>
        <n v="8056120"/>
        <n v="5123000"/>
        <n v="52696600"/>
        <n v="17784000"/>
        <n v="30295000"/>
        <n v="23481000"/>
        <n v="19868428"/>
        <n v="5223000"/>
        <n v="2877000"/>
        <n v="23258000"/>
        <n v="3769955"/>
        <n v="10393609"/>
        <n v="118048"/>
        <n v="25528019"/>
        <n v="13734951"/>
        <n v="25452000"/>
        <n v="44125000"/>
        <n v="48330200"/>
        <n v="11717000"/>
        <n v="3795142"/>
        <n v="14777000"/>
        <n v="2889000"/>
        <n v="2562000"/>
        <n v="22385000"/>
        <n v="23716745"/>
        <n v="4775000"/>
        <n v="6943000"/>
        <n v="18905000"/>
        <n v="17190622"/>
        <n v="67048014"/>
        <n v="33455000"/>
        <n v="17857223"/>
        <n v="4265000"/>
        <n v="50699295"/>
        <n v="2868023"/>
        <n v="2930507"/>
        <n v="30218917"/>
        <n v="13023000"/>
        <n v="6136064"/>
        <n v="3994000"/>
        <n v="5443000"/>
        <n v="22289225"/>
        <n v="5822833"/>
        <n v="25716568"/>
        <n v="25087883"/>
        <n v="17708403"/>
        <n v="31202082"/>
        <n v="22062531"/>
        <n v="9834566"/>
        <n v="12710896"/>
        <n v="4141000"/>
        <n v="17061326"/>
        <n v="9750000"/>
        <n v="38176680"/>
        <n v="16964180"/>
        <n v="3035885"/>
        <n v="5682502"/>
        <n v="2863596"/>
        <n v="1819000"/>
        <n v="30632000"/>
        <n v="9122816"/>
        <n v="18625000"/>
        <n v="9832232"/>
        <n v="11333785"/>
        <n v="9928185"/>
        <n v="2173425"/>
        <n v="46183000"/>
        <n v="28917160"/>
        <n v="10389000"/>
        <n v="19063000"/>
        <n v="21581000"/>
        <n v="50468000"/>
        <n v="1227670"/>
        <n v="26382000"/>
        <n v="2347000"/>
        <n v="4555000"/>
        <n v="7901690"/>
        <n v="6353569"/>
        <n v="4990118"/>
        <n v="22489000"/>
        <n v="10861000"/>
        <n v="28775000"/>
        <n v="3000000"/>
        <n v="2979000"/>
        <n v="68602000"/>
        <n v="2984000"/>
        <n v="1618000"/>
        <n v="3042000"/>
        <n v="155650000"/>
        <n v="5128"/>
        <n v="25256000"/>
        <n v="12399"/>
        <n v="10666"/>
        <n v="10233"/>
        <n v="7549000"/>
        <n v="14259000"/>
        <n v="58510000"/>
        <n v="30232000"/>
        <n v="58083000"/>
        <n v="137453000"/>
        <n v="48584000"/>
        <n v="227567000"/>
        <n v="69263000"/>
        <n v="81776000"/>
        <n v="49432000"/>
        <n v="19343000"/>
        <n v="18328000"/>
        <n v="24310000"/>
        <n v="40681000"/>
        <n v="15577000"/>
        <n v="26859000"/>
        <n v="33952000"/>
        <n v="41147000"/>
        <n v="45089000"/>
        <n v="19387000"/>
        <n v="30904000"/>
        <n v="49652000"/>
        <n v="76026000"/>
        <n v="7820"/>
        <n v="8206"/>
        <n v="52469000"/>
        <n v="37448000"/>
        <n v="45838000"/>
        <n v="138795000"/>
        <n v="128433000"/>
        <n v="60955000"/>
        <n v="24567000"/>
        <n v="28448000"/>
        <n v="66857000"/>
        <n v="64520000"/>
        <n v="28664000"/>
        <n v="30423000"/>
        <n v="37513000"/>
        <n v="45033000"/>
        <n v="21230000"/>
        <n v="26796"/>
        <n v="12119000"/>
        <n v="11912"/>
        <n v="11915"/>
        <n v="3967372"/>
        <n v="50919000"/>
        <n v="101304000"/>
        <n v="483621000"/>
        <n v="5169000"/>
        <n v="19776676"/>
        <n v="4671392"/>
        <n v="14404448"/>
        <n v="45589000"/>
        <n v="30463"/>
        <n v="30670"/>
        <n v="16676"/>
        <n v="21058"/>
        <n v="16189"/>
        <n v="20159"/>
        <n v="10133000"/>
        <n v="124945000"/>
        <n v="28065000"/>
        <n v="15980000"/>
        <n v="61905000"/>
        <n v="57165000"/>
        <n v="80806000"/>
        <n v="74980000"/>
        <n v="34747000"/>
        <n v="124327472"/>
        <n v="17831000"/>
        <n v="61404"/>
        <n v="64930"/>
        <n v="35936000"/>
        <n v="54163000"/>
        <n v="10421366"/>
        <n v="18250000"/>
        <n v="49677730"/>
        <n v="4478000"/>
        <n v="26130000"/>
        <n v="22895000"/>
        <n v="12625000"/>
        <n v="3910000"/>
        <n v="3591891"/>
        <n v="4007591"/>
        <n v="1921000"/>
        <n v="1101000"/>
        <n v="5057057"/>
        <n v="6069000"/>
        <n v="2430000"/>
        <n v="9934000"/>
        <n v="20422750"/>
        <n v="5653014"/>
        <n v="3325800"/>
        <n v="10365100"/>
        <n v="11876137"/>
        <n v="37199"/>
        <n v="22546"/>
        <n v="692488"/>
        <n v="30099"/>
        <n v="18242"/>
        <n v="560312"/>
        <n v="15307457"/>
        <n v="51446741"/>
        <n v="104914693"/>
        <n v="46831000"/>
        <n v="100809955"/>
        <n v="27225000"/>
        <n v="66268000"/>
        <n v="178637000"/>
        <n v="47319000"/>
        <n v="121858000"/>
        <n v="3999000"/>
        <n v="8403000"/>
        <n v="9321000"/>
        <n v="13141000"/>
        <n v="23127000"/>
        <n v="5551000"/>
        <n v="29857715"/>
        <n v="3351127"/>
        <n v="13051000"/>
        <n v="35396600"/>
        <n v="5827000"/>
        <n v="1484000"/>
        <n v="45597000"/>
        <n v="3384000"/>
        <n v="46745000"/>
        <n v="26827768"/>
        <n v="22201000"/>
        <n v="4849127"/>
        <n v="8000000"/>
        <n v="47042000"/>
        <n v="3452000"/>
        <n v="4623000"/>
        <n v="183861"/>
        <n v="4499000"/>
        <n v="35707039"/>
        <n v="80793000"/>
        <n v="9711000"/>
        <n v="20553000"/>
        <n v="24603000"/>
        <n v="13147968"/>
        <n v="21702000"/>
        <n v="3909000"/>
        <n v="21620000"/>
        <n v="79376000"/>
        <n v="44684710"/>
        <n v="39097000"/>
        <n v="12230000"/>
        <n v="350000"/>
        <n v="28167704"/>
        <n v="32474636"/>
        <n v="9856753"/>
        <n v="8267668"/>
        <n v="806055"/>
        <n v="1451631"/>
        <n v="1210326"/>
        <n v="2740000"/>
        <n v="2835000"/>
        <n v="43874000"/>
        <n v="212000"/>
        <n v="1891000"/>
        <n v="1415711"/>
        <n v="1396154"/>
        <n v="5230000"/>
        <n v="5081000"/>
        <n v="195853000"/>
        <n v="23471929"/>
        <n v="7027000"/>
        <n v="25994000"/>
        <n v="10827560"/>
        <n v="10150068"/>
        <n v="52649852"/>
        <n v="2428538"/>
        <n v="18275318"/>
        <n v="30185000"/>
        <n v="5515000"/>
        <n v="7662000"/>
        <n v="1536000"/>
        <n v="6000000"/>
        <n v="3593000"/>
        <n v="4146204"/>
        <n v="14906000"/>
        <n v="404677000"/>
        <n v="419850000"/>
        <n v="5075675"/>
        <n v="27554000"/>
        <n v="5800000"/>
        <n v="37557368"/>
        <n v="34420210"/>
        <n v="5659450"/>
        <n v="10674000"/>
        <n v="22105601"/>
        <n v="10681863"/>
        <n v="25356619"/>
        <n v="4911384"/>
        <n v="4862000"/>
        <n v="6610000"/>
        <n v="20351000"/>
        <n v="6333000"/>
        <n v="39788000"/>
        <n v="23010000"/>
        <n v="30100000"/>
        <n v="20217000"/>
        <n v="11471000"/>
        <n v="9992147"/>
        <n v="20438870"/>
        <n v="19077000"/>
        <n v="57548931"/>
        <n v="4628152"/>
        <n v="6539000"/>
        <n v="55670000"/>
        <n v="6945000"/>
        <n v="2904000"/>
        <n v="4055000"/>
        <n v="3350722"/>
        <n v="4144000"/>
        <n v="12435000"/>
        <n v="1331000"/>
        <n v="7792000"/>
        <n v="8333000"/>
        <n v="13043000"/>
        <n v="16511000"/>
        <n v="11894000"/>
        <n v="34880000"/>
        <n v="17120000"/>
        <n v="55113676"/>
        <n v="1336116"/>
        <n v="17876000"/>
        <n v="13716000"/>
        <n v="9126000"/>
        <n v="70319000"/>
        <n v="2107000"/>
        <n v="986000"/>
        <n v="17902000"/>
        <n v="3255000"/>
        <n v="1369000"/>
        <n v="5081"/>
        <n v="5083"/>
        <n v="4299"/>
        <n v="4445"/>
        <n v="4419000"/>
        <n v="26134"/>
        <n v="11501"/>
        <n v="1458000"/>
        <n v="15542000"/>
        <n v="18842000"/>
        <n v="44471"/>
        <n v="20000"/>
        <n v="82095000"/>
        <n v="59867000"/>
        <n v="15727"/>
        <n v="15683"/>
        <n v="58176000"/>
        <n v="21604000"/>
        <n v="68582000"/>
        <n v="2907000"/>
        <n v="54387326"/>
        <n v="18131000"/>
        <n v="4986000"/>
        <n v="4749000"/>
        <n v="58919000"/>
        <n v="62002000"/>
        <n v="21649000"/>
        <n v="49122000"/>
        <n v="248000"/>
        <n v="48134000"/>
        <n v="45821000"/>
        <n v="73261000"/>
        <n v="236454000"/>
        <n v="145640000"/>
        <n v="5325000"/>
        <n v="62125000"/>
        <n v="8552000"/>
        <n v="39107000"/>
        <n v="30327000"/>
        <n v="41359000"/>
        <n v="17949000"/>
        <n v="28047000"/>
        <n v="9380000"/>
        <n v="36105000"/>
        <n v="42937637"/>
        <n v="6003000"/>
        <n v="85174000"/>
        <n v="5634000"/>
        <n v="3141"/>
        <n v="3187"/>
        <n v="18219"/>
        <n v="16343000"/>
        <n v="46487791"/>
        <n v="6401000"/>
        <n v="19244906"/>
        <n v="51919000"/>
        <n v="7791000"/>
        <n v="27230000"/>
        <n v="11259595"/>
        <n v="16788096"/>
        <n v="2895000"/>
        <n v="73710"/>
        <n v="237126"/>
        <n v="35974"/>
        <n v="599343"/>
        <n v="16114"/>
        <n v="8437"/>
        <n v="102203"/>
        <n v="7902831"/>
        <n v="3216900"/>
        <n v="4598700"/>
        <n v="2160653"/>
        <n v="54219500"/>
        <n v="7697582"/>
        <n v="9135750"/>
        <n v="13039500"/>
        <n v="45647063"/>
        <n v="1174838"/>
        <n v="15588"/>
        <n v="26041"/>
        <n v="31412"/>
        <n v="46375000"/>
        <n v="6748367"/>
        <n v="64004000"/>
        <n v="3892900"/>
        <n v="13438000"/>
        <n v="8685000"/>
        <n v="44928000"/>
        <n v="36525000"/>
        <n v="3929000"/>
        <n v="34762000"/>
        <n v="14809000"/>
        <n v="7123500"/>
        <n v="78551000"/>
        <n v="5040100"/>
        <n v="43789430"/>
        <n v="19678800"/>
        <n v="121968000"/>
        <n v="15725000"/>
        <n v="8571497"/>
        <n v="16690000"/>
        <n v="21386000"/>
        <n v="3052000"/>
        <n v="187624000"/>
        <n v="9845000"/>
        <n v="10279000"/>
        <n v="12482193"/>
        <n v="10852364"/>
        <n v="27388762"/>
        <n v="12163401"/>
        <n v="112360000"/>
        <n v="62212000"/>
        <n v="56295000"/>
        <n v="49607160"/>
        <n v="10759517"/>
        <n v="9051000"/>
        <n v="3408000"/>
        <n v="3382000"/>
        <n v="13530000"/>
        <n v="9228000"/>
        <n v="9323000"/>
        <n v="3515000"/>
        <n v="2352600"/>
        <n v="26518000"/>
        <n v="27737733"/>
        <n v="45167317"/>
        <n v="2855784"/>
        <n v="8427275"/>
        <n v="4571407"/>
        <n v="31229066"/>
        <n v="5035427"/>
        <n v="46421000"/>
        <n v="3962000"/>
        <n v="58989"/>
        <n v="10511086"/>
        <n v="9972000"/>
        <n v="33126000"/>
        <n v="7933000"/>
        <n v="1162500000"/>
        <n v="2908000"/>
        <n v="25344000"/>
        <n v="58177000"/>
        <n v="25766000"/>
        <n v="66610"/>
        <n v="5375875"/>
        <n v="12806000"/>
        <n v="6232840"/>
        <n v="4924000"/>
      </sharedItems>
    </cacheField>
    <cacheField name=" Original Contract Completion Date" numFmtId="167">
      <sharedItems containsDate="1" containsMixedTypes="1" minDate="2008-06-13T00:00:00" maxDate="2028-06-02T00:00:00"/>
    </cacheField>
    <cacheField name=" Current Contract Completion Date" numFmtId="14">
      <sharedItems containsDate="1" containsMixedTypes="1" minDate="2008-06-08T00:00:00" maxDate="2028-06-02T00:00:00"/>
    </cacheField>
    <cacheField name="Amount Delta (Positive=Overrun)" numFmtId="165">
      <sharedItems containsMixedTypes="1" containsNumber="1" minValue="-414350000" maxValue="198123000"/>
    </cacheField>
    <cacheField name="Completion Delta" numFmtId="0">
      <sharedItems containsMixedTypes="1" containsNumber="1" containsInteger="1" minValue="-600" maxValue="4311"/>
    </cacheField>
    <cacheField name="Current Contract Completion Year" numFmtId="0">
      <sharedItems containsMixedTypes="1" containsNumber="1" containsInteger="1" minValue="2008" maxValue="2028"/>
    </cacheField>
    <cacheField name="Current Contract Completion Month" numFmtId="0">
      <sharedItems containsMixedTypes="1" containsNumber="1" containsInteger="1" minValue="10" maxValue="12"/>
    </cacheField>
    <cacheField name="Current Contract Completion Day" numFmtId="0">
      <sharedItems containsMixedTypes="1" containsNumber="1" containsInteger="1" minValue="10" maxValue="31"/>
    </cacheField>
    <cacheField name="CCC YYYMMDD" numFmtId="0">
      <sharedItems count="869">
        <s v="20080608"/>
        <s v="20131206"/>
        <s v="20090213"/>
        <s v="20090724"/>
        <s v="20220729"/>
        <s v="20120716"/>
        <s v="20100731"/>
        <s v="20090616"/>
        <s v="20100611"/>
        <s v="20100129"/>
        <s v="20100311"/>
        <s v="20100607"/>
        <s v="20110608"/>
        <s v="20110729"/>
        <s v="20100413"/>
        <s v="20230525"/>
        <s v="20100831"/>
        <s v="20150610"/>
        <s v="20121115"/>
        <s v="20121227"/>
        <s v="20120815"/>
        <s v="20110412"/>
        <s v="20120305"/>
        <s v="20120924"/>
        <s v="20101115"/>
        <s v="20110602"/>
        <s v="20120202"/>
        <s v="20100821"/>
        <s v="20120531"/>
        <s v="20120803"/>
        <s v="20140418"/>
        <s v="20151012"/>
        <s v="20120629"/>
        <s v="20120530"/>
        <s v="20110930"/>
        <s v="20201231"/>
        <s v="20120412"/>
        <s v="20130607"/>
        <s v="20120213"/>
        <s v="20111102"/>
        <s v="20140722"/>
        <s v="20130301"/>
        <s v="20110929"/>
        <s v="20130604"/>
        <s v="20130315"/>
        <s v="20110624"/>
        <s v="20140514"/>
        <s v="20121231"/>
        <s v="20111101"/>
        <s v="20131010"/>
        <s v="20121220"/>
        <s v="20121218"/>
        <s v="20140127"/>
        <s v="20151130"/>
        <s v="20151031"/>
        <s v="20210730"/>
        <s v="20131012"/>
        <s v="20120210"/>
        <s v="20140530"/>
        <s v="20140123"/>
        <s v="20130531"/>
        <s v="20150416"/>
        <s v="20121018"/>
        <s v="20131031"/>
        <s v="20130307"/>
        <s v="20130910"/>
        <s v="20121010"/>
        <s v="20140411"/>
        <s v="20140831"/>
        <s v="20140531"/>
        <s v="20131017"/>
        <s v="20160902"/>
        <s v="20150916"/>
        <s v="20150107"/>
        <s v="20160127"/>
        <s v="20150728"/>
        <s v="20150305"/>
        <s v="20150121"/>
        <s v="20140404"/>
        <s v="20141231"/>
        <s v="20141016"/>
        <s v="20150501"/>
        <s v="20270930"/>
        <s v="20170730"/>
        <s v="20171215"/>
        <s v="20161230"/>
        <s v="20200330"/>
        <s v="20260618"/>
        <s v="20181230"/>
        <s v="20150218"/>
        <s v="20141003"/>
        <s v="20160304"/>
        <s v="20150306"/>
        <s v="20161206"/>
        <s v="20141112"/>
        <s v="20141223"/>
        <s v="20150427"/>
        <s v="20141230"/>
        <s v="20131218"/>
        <s v="20180301"/>
        <s v="20140604"/>
        <s v="20140305"/>
        <s v="20140826"/>
        <s v="20141002"/>
        <s v="20141124"/>
        <s v="20210922"/>
        <s v="20200430"/>
        <s v="20140325"/>
        <s v="20220731"/>
        <s v="20190215"/>
        <s v="20150630"/>
        <s v="20180601"/>
        <s v="20200229"/>
        <s v="20141024"/>
        <s v="20150921"/>
        <s v="20160525"/>
        <s v="20170526"/>
        <s v="20160930"/>
        <s v="20141126"/>
        <s v="20150930"/>
        <s v="20160208"/>
        <s v="20150504"/>
        <s v="20170503"/>
        <s v="20170430"/>
        <s v="20211230"/>
        <s v="20220228"/>
        <s v="20160512"/>
        <s v="20160421"/>
        <s v="20141218"/>
        <s v="20160311"/>
        <s v="20200620"/>
        <s v="20160825"/>
        <s v="20190201"/>
        <s v="20210212"/>
        <s v="20190131"/>
        <s v="20170428"/>
        <s v="20171108"/>
        <s v="20191024"/>
        <s v="20201006"/>
        <s v="20170117"/>
        <s v="20180108"/>
        <s v="20190327"/>
        <s v="20160502"/>
        <s v="20161026"/>
        <s v="20170828"/>
        <s v="20180315"/>
        <s v="20180130"/>
        <s v="20160608"/>
        <s v="20201103"/>
        <s v="20140428"/>
        <s v="20161216"/>
        <s v="20150304"/>
        <s v="20220811"/>
        <s v="20160220"/>
        <s v="20151015"/>
        <s v="20160215"/>
        <s v="20160415"/>
        <s v="20170517"/>
        <s v="20210331"/>
        <s v="20191031"/>
        <s v="20171027"/>
        <s v="20190304"/>
        <s v="20211119"/>
        <s v="20170421"/>
        <s v="20170930"/>
        <s v="20180212"/>
        <s v="20190410"/>
        <s v="20190311"/>
        <s v="20160406"/>
        <s v="20190723"/>
        <s v="20191231"/>
        <s v="20210717"/>
        <s v="20200714"/>
        <s v="20211220"/>
        <s v="20210203"/>
        <s v="20180131"/>
        <s v="20190717"/>
        <s v="20220520"/>
        <s v="20180612"/>
        <s v="20170420"/>
        <s v="20170215"/>
        <s v="20180119"/>
        <s v="20171031"/>
        <s v="20180516"/>
        <s v="20170615"/>
        <s v="20210816"/>
        <s v="20211118"/>
        <s v="20170908"/>
        <s v="20220201"/>
        <s v="20170504"/>
        <s v="20170228"/>
        <s v="20170324"/>
        <s v="20180518"/>
        <s v="20220130"/>
        <s v="20180921"/>
        <s v="20170213"/>
        <s v="20180618"/>
        <s v="20181115"/>
        <s v="20210930"/>
        <s v="20170523"/>
        <s v="20170718"/>
        <s v="20171017"/>
        <s v="20210425"/>
        <s v="20180820"/>
        <s v="20171213"/>
        <s v="20180831"/>
        <s v="20181023"/>
        <s v="20200522"/>
        <s v="20181015"/>
        <s v="20200501"/>
        <s v="20200916"/>
        <s v="20181025"/>
        <s v="20200102"/>
        <s v="20180326"/>
        <s v="20190129"/>
        <s v="20210422"/>
        <s v="20210806"/>
        <s v="20190807"/>
        <s v="20190421"/>
        <s v="20220224"/>
        <s v="20210421"/>
        <s v="20201127"/>
        <s v="20191211"/>
        <s v="20171030"/>
        <s v="20200917"/>
        <s v="20190228"/>
        <s v="20191227"/>
        <s v="20200214"/>
        <s v="20210206"/>
        <s v="20200831"/>
        <s v="20210919"/>
        <s v="20200307"/>
        <s v="20190510"/>
        <s v="20180616"/>
        <s v="20191222"/>
        <s v="20211009"/>
        <s v="20190205"/>
        <s v="20191212"/>
        <s v="20210630"/>
        <s v="20211015"/>
        <s v="20191119"/>
        <s v="20220213"/>
        <s v="20211130"/>
        <s v="20190329"/>
        <s v="20220220"/>
        <s v="20181010"/>
        <s v="20190403"/>
        <s v="20181218"/>
        <s v="20191025"/>
        <s v="20180112"/>
        <s v="20200120"/>
        <s v="20190613"/>
        <s v="20180726"/>
        <s v="20210823"/>
        <s v="20221025"/>
        <s v="20190827"/>
        <s v="20180124"/>
        <s v="20190820"/>
        <s v="20210106"/>
        <s v="20210830"/>
        <s v="20210527"/>
        <s v="20220429"/>
        <s v="20210121"/>
        <s v="20210729"/>
        <s v="20200730"/>
        <s v="20210211"/>
        <s v="20210831"/>
        <s v="20200616"/>
        <s v="20201230"/>
        <s v="20211223"/>
        <s v="20220810"/>
        <s v="20210821"/>
        <s v="20220109"/>
        <s v="20210706"/>
        <s v="20210119"/>
        <s v="20221222"/>
        <s v="20211024"/>
        <s v="20230108"/>
        <s v="20210131"/>
        <s v="20200331"/>
        <s v="20200718"/>
        <s v="20200825"/>
        <s v="20210423"/>
        <s v="20181215"/>
        <s v="20200622"/>
        <s v="20210430"/>
        <s v="20181212"/>
        <s v="20190330"/>
        <s v="20201120"/>
        <s v="20200306"/>
        <s v="20200302"/>
        <s v="20210405"/>
        <s v="20200131"/>
        <s v="20211108"/>
        <s v="20210813"/>
        <s v="20200103"/>
        <s v="20220115"/>
        <s v="20190426"/>
        <s v="20190223"/>
        <s v="20200903"/>
        <s v="20200920"/>
        <s v="20190107"/>
        <s v="20200601"/>
        <s v="20190427"/>
        <s v="20210929"/>
        <s v="20181203"/>
        <s v="20220901"/>
        <s v="20201211"/>
        <s v="20200220"/>
        <s v="20200527"/>
        <s v="20211109"/>
        <s v="20220311"/>
        <s v="20210325"/>
        <s v="20190923"/>
        <s v="20190626"/>
        <s v="20190819"/>
        <s v="20190112"/>
        <s v="20191015"/>
        <s v="20190511"/>
        <s v="20200106"/>
        <s v="20210921"/>
        <s v="20210326"/>
        <s v="20220530"/>
        <s v="20220711"/>
        <s v="20180707"/>
        <s v="20180706"/>
        <s v="20200326"/>
        <s v="20230331"/>
        <s v="20211110"/>
        <s v="20190815"/>
        <s v="20190207"/>
        <s v="20190718"/>
        <s v="20230122"/>
        <s v="20210225"/>
        <s v="20220908"/>
        <s v="20210319"/>
        <s v="20201130"/>
        <s v="20180814"/>
        <s v="20190606"/>
        <s v="20181109"/>
        <s v="20190130"/>
        <s v="20220531"/>
        <s v="20201030"/>
        <s v="20201215"/>
        <s v="20220303"/>
        <s v="20220601"/>
        <s v="20210901"/>
        <s v="20211231"/>
        <s v="20180526"/>
        <s v="20180316"/>
        <s v="20190618"/>
        <s v="20211023"/>
        <s v="20220411"/>
        <s v="20200225"/>
        <s v="20220120"/>
        <s v="20201013"/>
        <s v="20210814"/>
        <s v="20210409"/>
        <s v="20201229"/>
        <s v="20200723"/>
        <s v="20190126"/>
        <s v="20190705"/>
        <s v="20210412"/>
        <s v="20190805"/>
        <s v="20200107"/>
        <s v="20191008"/>
        <s v="20211105"/>
        <s v="20211217"/>
        <s v="20210712"/>
        <s v="20211007"/>
        <s v="20220102"/>
        <s v="20220405"/>
        <s v="20211102"/>
        <s v="20210509"/>
        <s v="20220904"/>
        <s v="20210114"/>
        <s v="20200706"/>
        <s v="20201023"/>
        <s v="20210914"/>
        <s v="20210103"/>
        <s v="20210526"/>
        <s v="20191215"/>
        <s v="20200814"/>
        <s v="20220319"/>
        <s v="20220708"/>
        <s v="20220823"/>
        <s v="20201001"/>
        <s v="20201017"/>
        <s v="20211029"/>
        <s v="20211202"/>
        <s v="20220404"/>
        <s v="20210613"/>
        <s v="20220225"/>
        <s v="20200310"/>
        <s v="20220510"/>
        <s v="20200626"/>
        <s v="20210618"/>
        <s v="20200517"/>
        <s v="20210226"/>
        <s v="20220617"/>
        <s v="20210727"/>
        <s v="20200406"/>
        <s v="20211022"/>
        <s v="20210815"/>
        <s v="20210130"/>
        <s v="20191122"/>
        <s v="20220625"/>
        <s v="20211016"/>
        <s v="20180801"/>
        <s v="20191011"/>
        <s v="20210916"/>
        <s v="20200804"/>
        <s v="20191120"/>
        <s v="20211011"/>
        <s v="20190627"/>
        <s v="20200811"/>
        <s v="20180630"/>
        <s v="20210303"/>
        <s v="20181011"/>
        <s v="20210329"/>
        <s v="20200929"/>
        <s v="20201012"/>
        <s v="20220123"/>
        <s v="20220331"/>
        <s v="20210524"/>
        <s v="20200930"/>
        <s v="20230619"/>
        <s v="20220131"/>
        <s v="20211030"/>
        <s v="20200925"/>
        <s v="20220812"/>
        <s v="20230130"/>
        <s v="20201201"/>
        <s v="20190522"/>
        <s v="20210917"/>
        <s v="20190706"/>
        <s v="20210207"/>
        <s v="20210628"/>
        <s v="20220330"/>
        <s v="20190602"/>
        <s v="20231001"/>
        <s v="20230715"/>
        <s v="20220318"/>
        <s v="20220211"/>
        <s v="20210522"/>
        <s v="20230116"/>
        <s v="20230328"/>
        <s v="20201004"/>
        <s v="20190321"/>
        <s v="20210217"/>
        <s v="20210310"/>
        <s v="20211101"/>
        <s v="20200411"/>
        <s v="20220125"/>
        <s v="20200828"/>
        <s v="20200820"/>
        <s v="20210511"/>
        <s v="20211115"/>
        <s v="20211005"/>
        <s v="20201214"/>
        <s v="20210105"/>
        <s v="20220205"/>
        <s v="20211215"/>
        <s v="20210531"/>
        <s v="20201002"/>
        <s v="20201009"/>
        <s v="20200417"/>
        <s v="20211122"/>
        <s v="20200809"/>
        <s v="20211107"/>
        <s v="20220212"/>
        <s v="20210219"/>
        <s v="20240121"/>
        <s v="20230121"/>
        <s v="20220704"/>
        <s v="20221221"/>
        <s v="20231226"/>
        <s v="20230930"/>
        <s v="20220415"/>
        <s v="20220525"/>
        <s v="20220214"/>
        <s v="20210827"/>
        <s v="20210701"/>
        <s v="20210312"/>
        <s v="20210416"/>
        <s v="20201031"/>
        <s v="20230726"/>
        <s v="20211104"/>
        <s v="20210610"/>
        <s v="20220715"/>
        <s v="20220114"/>
        <s v="20210714"/>
        <s v="20221230"/>
        <s v="20220809"/>
        <s v="20220401"/>
        <s v="20211208"/>
        <s v="20210129"/>
        <s v="20220301"/>
        <s v="20211020"/>
        <s v="20211004"/>
        <s v="20221202"/>
        <s v="20210721"/>
        <s v="20240915"/>
        <s v="20230517"/>
        <s v="20220707"/>
        <s v="20211111"/>
        <s v="20211013"/>
        <s v="20210825"/>
        <s v="20210601"/>
        <s v="20221209"/>
        <s v="20211124"/>
        <s v="20220302"/>
        <s v="20210323"/>
        <s v="20200416"/>
        <s v="20211031"/>
        <s v="20220725"/>
        <s v="20230210"/>
        <s v="20221207"/>
        <s v="20240618"/>
        <s v="20210506"/>
        <s v="20200320"/>
        <s v="20211204"/>
        <s v="20220827"/>
        <s v="20230313"/>
        <s v="20221224"/>
        <s v="20221105"/>
        <s v="20210925"/>
        <s v="20220803"/>
        <s v="20211227"/>
        <s v="20210125"/>
        <s v="20220325"/>
        <s v="20220627"/>
        <s v="20210520"/>
        <s v="20220630"/>
        <s v="20220526"/>
        <s v="20220825"/>
        <s v="20210301"/>
        <s v="20200125"/>
        <s v="20200914"/>
        <s v="20230629"/>
        <s v="20220504"/>
        <s v="20210604"/>
        <s v="20230303"/>
        <s v="20210309"/>
        <s v="20210728"/>
        <s v="20220610"/>
        <s v="20240420"/>
        <s v="20210127"/>
        <s v="20201028"/>
        <s v="20200826"/>
        <s v="20201204"/>
        <s v="20221003"/>
        <s v="20220622"/>
        <s v="20200630"/>
        <s v="20210620"/>
        <s v="20221027"/>
        <s v="20210621"/>
        <s v="20210617"/>
        <s v="20200316"/>
        <s v="20201111"/>
        <s v="20200426"/>
        <s v="20210420"/>
        <s v="20221013"/>
        <s v="20220414"/>
        <s v="20211219"/>
        <s v="20220815"/>
        <s v="20220604"/>
        <s v="20200821"/>
        <s v="20210715"/>
        <s v="20201124"/>
        <s v="20201226"/>
        <s v="20210214"/>
        <s v="20220320"/>
        <s v="20211001"/>
        <s v="20221109"/>
        <s v="20240708"/>
        <s v="20240620"/>
        <s v="20200909"/>
        <s v="20231025"/>
        <s v="20210322"/>
        <s v="20230228"/>
        <s v="20230509"/>
        <s v="20220422"/>
        <s v="20210308"/>
        <s v="20210514"/>
        <s v="20210913"/>
        <s v="20220730"/>
        <s v="20221130"/>
        <s v="20211114"/>
        <s v="20220309"/>
        <s v="20201007"/>
        <s v="20210218"/>
        <s v="20211116"/>
        <s v="20211123"/>
        <s v="20220105"/>
        <s v="20230603"/>
        <s v="20250501"/>
        <s v="20220417"/>
        <s v="20210928"/>
        <s v="20211206"/>
        <s v="20210316"/>
        <s v="20211201"/>
        <s v="20210809"/>
        <s v="20211014"/>
        <s v="20210625"/>
        <s v="20211226"/>
        <s v="20220406"/>
        <s v="20220805"/>
        <s v="20210523"/>
        <s v="20210521"/>
        <s v="20210822"/>
        <s v="20201115"/>
        <s v="20220523"/>
        <s v="20210818"/>
        <s v="20220208"/>
        <s v="20220722"/>
        <s v="20220408"/>
        <s v="20220106"/>
        <s v="20211129"/>
        <s v="20220222"/>
        <s v="20210812"/>
        <s v="20201014"/>
        <s v="20220209"/>
        <s v="20210216"/>
        <s v="20220215"/>
        <s v="20240610"/>
        <s v="20221014"/>
        <s v="20211205"/>
        <s v="20230205"/>
        <s v="20210221"/>
        <s v="20211126"/>
        <s v="20231018"/>
        <s v="20240520"/>
        <s v="20241226"/>
        <s v="20220321"/>
        <s v="20220902"/>
        <s v="20240412"/>
        <s v="20210415"/>
        <s v="20220430"/>
        <s v="20211210"/>
        <s v="20270513"/>
        <s v="20220816"/>
        <s v="20250111"/>
        <s v="20250927"/>
        <s v="20260122"/>
        <s v="20250218"/>
        <s v="20250812"/>
        <s v="20230713"/>
        <s v="20221112"/>
        <s v="20220207"/>
        <s v="20230319"/>
        <s v="20220727"/>
        <s v="20250306"/>
        <s v="20250107"/>
        <s v="20240527"/>
        <s v="20220328"/>
        <s v="20230802"/>
        <s v="20231130"/>
        <s v="20230714"/>
        <s v="20250605"/>
        <s v="20230120"/>
        <s v="20220912"/>
        <s v="20220203"/>
        <s v="20230831"/>
        <s v="20221104"/>
        <s v="20221030"/>
        <s v="20220919"/>
        <s v="20220410"/>
        <s v="20240107"/>
        <s v="20230101"/>
        <s v="20220909"/>
        <s v="20221220"/>
        <s v="20220227"/>
        <s v="20230716"/>
        <s v="20211019"/>
        <s v="20230306"/>
        <s v="20221005"/>
        <s v="20220322"/>
        <s v="20210926"/>
        <s v="20220514"/>
        <s v="20211214"/>
        <s v="20220327"/>
        <s v="20210808"/>
        <s v="20200808"/>
        <s v="20220317"/>
        <s v="20230111"/>
        <s v="20221103"/>
        <s v="20230404"/>
        <s v="20221028"/>
        <s v="20210902"/>
        <s v="20210829"/>
        <s v="20210726"/>
        <s v="20220528"/>
        <s v="20220403"/>
        <s v="20220808"/>
        <s v="20220316"/>
        <s v="20230318"/>
        <s v="20221031"/>
        <s v="20231015"/>
        <s v="20220108"/>
        <s v="20220502"/>
        <s v="20220728"/>
        <s v="20231020"/>
        <s v="20201101"/>
        <s v="20220419"/>
        <s v="20221117"/>
        <s v="20230429"/>
        <s v="20221231"/>
        <s v="20220927"/>
        <s v="20210910"/>
        <s v="20221011"/>
        <s v="20221023"/>
        <s v="20221122"/>
        <s v="20230605"/>
        <s v="20200905"/>
        <s v="20231117"/>
        <s v="20240410"/>
        <s v="20210805"/>
        <s v="20220304"/>
        <s v="20211222"/>
        <s v="20221111"/>
        <s v="20211017"/>
        <s v="20221001"/>
        <s v="20230503"/>
        <s v="20220916"/>
        <s v="20220906"/>
        <s v="20230305"/>
        <s v="20211117"/>
        <s v="20210615"/>
        <s v="20210629"/>
        <s v="20210427"/>
        <s v="20220505"/>
        <s v="20220724"/>
        <s v="20211212"/>
        <s v="20230507"/>
        <s v="20230809"/>
        <s v="20230206"/>
        <s v="20230618"/>
        <s v="20211025"/>
        <s v="20210920"/>
        <s v="20210915"/>
        <s v="20221008"/>
        <s v="20231012"/>
        <s v="20221217"/>
        <s v="20221006"/>
        <s v="20221024"/>
        <s v="20220930"/>
        <s v="20220830"/>
        <s v="20230315"/>
        <s v="20220820"/>
        <s v="20211127"/>
        <s v="20231030"/>
        <s v="20230927"/>
        <s v="20220712"/>
        <s v="20230827"/>
        <s v="20220826"/>
        <s v="20230329"/>
        <s v="20221219"/>
        <s v="20230224"/>
        <s v="20230401"/>
        <s v="20230117"/>
        <s v="20230705"/>
        <s v="20240501"/>
        <s v="20220706"/>
        <s v="20230702"/>
        <s v="20220314"/>
        <s v="20220305"/>
        <s v="20220423"/>
        <s v="20220905"/>
        <s v="20221018"/>
        <s v="20230906"/>
        <s v="20230805"/>
        <s v="20230620"/>
        <e v="#VALUE!"/>
        <s v="20240316"/>
        <s v="20230819"/>
        <s v="20270320"/>
        <s v="20230217"/>
        <s v="20231021"/>
        <s v="20230105"/>
        <s v="20280601"/>
        <s v="20240322"/>
        <s v="20240416"/>
        <s v="20221113"/>
        <s v="20250214"/>
        <s v="20231016"/>
        <s v="20230522"/>
        <s v="20240205"/>
        <s v="20240123"/>
        <s v="20250829"/>
        <s v="20240122"/>
        <s v="20230307"/>
        <s v="20230917"/>
        <s v="20231112"/>
        <s v="20231207"/>
        <s v="20230823"/>
        <s v="20240312"/>
        <s v="20241025"/>
        <s v="20230602"/>
        <s v="20240511"/>
        <s v="20241001"/>
        <s v="20231229"/>
        <s v="20240228"/>
        <s v="20240930"/>
        <s v="20230312"/>
        <s v="20220326"/>
        <s v="20220621"/>
        <s v="20230123"/>
        <s v="20220226"/>
        <s v="20221017"/>
        <s v="20230107"/>
        <s v="20220819"/>
        <s v="20230723"/>
        <s v="20221118"/>
        <s v="20230803"/>
        <s v="20230131"/>
        <s v="20240531"/>
        <s v="20230320"/>
        <s v="20220920"/>
        <s v="20231211"/>
        <s v="20230720"/>
        <s v="20221101"/>
        <s v="20221225"/>
        <s v="20230103"/>
        <s v="20221228"/>
        <s v="20241012"/>
        <s v="20230227"/>
        <s v="20230911"/>
        <s v="20250314"/>
        <s v="20230810"/>
        <s v="20230405"/>
        <s v="20230630"/>
        <s v="20240328"/>
        <s v="20221206"/>
        <s v="20250211"/>
        <s v="20220101"/>
        <s v="20220611"/>
        <s v="20240309"/>
        <s v="20231106"/>
        <s v="20241105"/>
        <s v="20231213"/>
        <s v="20240425"/>
        <s v="20230801"/>
        <s v="20230901"/>
        <s v="20230604"/>
        <s v="20230519"/>
        <s v="20210622"/>
        <s v="20231120"/>
        <s v="20230615"/>
        <s v="20230225"/>
        <s v="20221029"/>
        <s v="20230913"/>
        <s v="20231107"/>
        <s v="20230411"/>
        <s v="20220501"/>
        <s v="20230929"/>
        <s v="20220915"/>
        <s v="20241009"/>
        <s v="20240922"/>
        <s v="20231103"/>
        <s v="20231108"/>
        <s v="20230523"/>
        <s v="20240128"/>
        <s v="20240909"/>
        <s v="20240701"/>
        <s v="20231231"/>
        <s v="20230125"/>
        <s v="20230918"/>
        <s v="20231116"/>
      </sharedItems>
    </cacheField>
    <cacheField name="Contract Award Fiscal Year" numFmtId="0">
      <sharedItems containsMixedTypes="1" containsNumber="1" containsInteger="1" minValue="2007" maxValue="2022"/>
    </cacheField>
    <cacheField name="Contract Completion Fiscal Year" numFmtId="0">
      <sharedItems containsMixedTypes="1" containsNumber="1" containsInteger="1" minValue="2008" maxValue="2028"/>
    </cacheField>
    <cacheField name="Award TY to CY23 Index" numFmtId="0">
      <sharedItems containsMixedTypes="1" containsNumber="1" minValue="0.95701202597496626" maxValue="1.3028518926753032"/>
    </cacheField>
    <cacheField name="Median FY Index" numFmtId="0">
      <sharedItems containsMixedTypes="1" containsNumber="1" containsInteger="1" minValue="2008" maxValue="2025"/>
    </cacheField>
    <cacheField name="Median FY to CY23 Index" numFmtId="0">
      <sharedItems containsMixedTypes="1" containsNumber="1" minValue="0.93819806468133926" maxValue="1.2825639376233653"/>
    </cacheField>
    <cacheField name="Original Contract Amount (CY23$)" numFmtId="166">
      <sharedItems containsMixedTypes="1" containsNumber="1" minValue="0" maxValue="1135736595.4248161"/>
    </cacheField>
    <cacheField name="Final Contract Obligations (CY23$)" numFmtId="166">
      <sharedItems containsMixedTypes="1" containsNumber="1" minValue="0" maxValue="1135736595.4248161"/>
    </cacheField>
    <cacheField name="Delta (CY23$)" numFmtId="165">
      <sharedItems containsMixedTypes="1" containsNumber="1" minValue="-57705328.256811261" maxValue="212997618.66010317"/>
    </cacheField>
    <cacheField name="Overrun (Underrun) Days" numFmtId="43">
      <sharedItems containsMixedTypes="1" containsNumber="1" containsInteger="1" minValue="-600" maxValue="4311"/>
    </cacheField>
    <cacheField name="Original Duration" numFmtId="43">
      <sharedItems containsMixedTypes="1" containsNumber="1" containsInteger="1" minValue="-1151" maxValue="5038"/>
    </cacheField>
    <cacheField name="Schedule % Overrun" numFmtId="10">
      <sharedItems containsMixedTypes="1" containsNumber="1" minValue="-7.1758241758241761" maxValue="80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30">
  <r>
    <x v="0"/>
    <x v="0"/>
    <x v="0"/>
    <x v="0"/>
    <x v="0"/>
    <d v="2007-06-30T00:00:00"/>
    <d v="2007-09-29T00:00:00"/>
    <s v="James Construction"/>
    <s v="W912DR"/>
    <s v="W912DR-07-C-0070"/>
    <x v="0"/>
    <x v="0"/>
    <x v="0"/>
    <d v="2008-06-13T00:00:00"/>
    <d v="2008-06-08T00:00:00"/>
    <n v="0"/>
    <n v="-5"/>
    <x v="0"/>
    <x v="0"/>
    <s v="08"/>
    <x v="0"/>
    <x v="0"/>
    <x v="0"/>
    <x v="0"/>
    <x v="0"/>
    <x v="0"/>
    <n v="3461677.4788382808"/>
    <n v="3461677.4788382808"/>
    <n v="0"/>
    <x v="0"/>
  </r>
  <r>
    <x v="0"/>
    <x v="0"/>
    <x v="0"/>
    <x v="0"/>
    <x v="1"/>
    <d v="2008-06-15T00:00:00"/>
    <d v="2008-07-15T00:00:00"/>
    <s v="John C. Grimberg Co. Inc."/>
    <s v="W912DR"/>
    <s v="W912DR-08-C-0016"/>
    <x v="1"/>
    <x v="1"/>
    <x v="1"/>
    <d v="2013-10-31T00:00:00"/>
    <d v="2013-12-06T00:00:00"/>
    <n v="1000"/>
    <n v="36"/>
    <x v="1"/>
    <x v="1"/>
    <s v="06"/>
    <x v="1"/>
    <x v="1"/>
    <x v="1"/>
    <x v="1"/>
    <x v="1"/>
    <x v="1"/>
    <n v="773386.05438688921"/>
    <n v="774594.28073154623"/>
    <n v="1208.2263446570141"/>
    <x v="0"/>
  </r>
  <r>
    <x v="0"/>
    <x v="0"/>
    <x v="0"/>
    <x v="0"/>
    <x v="2"/>
    <d v="2008-01-10T00:00:00"/>
    <d v="2008-08-01T00:00:00"/>
    <s v="James Construction"/>
    <s v="W912DR"/>
    <s v="W912DR-08-C-0038"/>
    <x v="2"/>
    <x v="2"/>
    <x v="2"/>
    <d v="2009-02-15T00:00:00"/>
    <d v="2009-02-13T00:00:00"/>
    <n v="0"/>
    <n v="-2"/>
    <x v="2"/>
    <x v="2"/>
    <n v="13"/>
    <x v="2"/>
    <x v="1"/>
    <x v="2"/>
    <x v="1"/>
    <x v="2"/>
    <x v="2"/>
    <n v="1887934.1161815936"/>
    <n v="1887934.1161815936"/>
    <n v="0"/>
    <x v="0"/>
  </r>
  <r>
    <x v="0"/>
    <x v="0"/>
    <x v="0"/>
    <x v="0"/>
    <x v="3"/>
    <d v="2008-01-10T00:00:00"/>
    <d v="2008-09-25T00:00:00"/>
    <s v="Grunley/Goel JVA LLC"/>
    <s v="W912DR"/>
    <s v="W912DR-08-C-0053"/>
    <x v="3"/>
    <x v="3"/>
    <x v="3"/>
    <d v="2009-07-24T00:00:00"/>
    <d v="2009-07-24T00:00:00"/>
    <n v="0"/>
    <n v="0"/>
    <x v="2"/>
    <x v="3"/>
    <n v="24"/>
    <x v="3"/>
    <x v="1"/>
    <x v="2"/>
    <x v="1"/>
    <x v="2"/>
    <x v="2"/>
    <n v="3161520.1062415955"/>
    <n v="3161520.1062415955"/>
    <n v="0"/>
    <x v="0"/>
  </r>
  <r>
    <x v="1"/>
    <x v="1"/>
    <x v="1"/>
    <x v="1"/>
    <x v="0"/>
    <d v="2008-02-15T00:00:00"/>
    <d v="2008-03-31T00:00:00"/>
    <s v="Staatliches Hochbauamt Nurnberg II"/>
    <s v="W912GB"/>
    <s v="W912GB-06-C-0038"/>
    <x v="4"/>
    <x v="4"/>
    <x v="4"/>
    <d v="2010-10-09T00:00:00"/>
    <d v="2022-07-29T00:00:00"/>
    <n v="2375000"/>
    <n v="4311"/>
    <x v="3"/>
    <x v="3"/>
    <n v="29"/>
    <x v="4"/>
    <x v="1"/>
    <x v="3"/>
    <x v="1"/>
    <x v="3"/>
    <x v="3"/>
    <n v="68214445.586436301"/>
    <n v="70880791.006862894"/>
    <n v="2666345.4204265922"/>
    <x v="0"/>
  </r>
  <r>
    <x v="0"/>
    <x v="1"/>
    <x v="0"/>
    <x v="2"/>
    <x v="0"/>
    <d v="2008-05-05T00:00:00"/>
    <d v="2008-08-29T00:00:00"/>
    <s v="Federal Republic of Germany"/>
    <s v="W912GB"/>
    <s v="W912GB-07-C-0007-NA"/>
    <x v="5"/>
    <x v="5"/>
    <x v="5"/>
    <d v="2012-05-15T00:00:00"/>
    <d v="2012-07-16T00:00:00"/>
    <n v="2098000"/>
    <n v="62"/>
    <x v="4"/>
    <x v="3"/>
    <n v="16"/>
    <x v="5"/>
    <x v="1"/>
    <x v="4"/>
    <x v="1"/>
    <x v="4"/>
    <x v="4"/>
    <n v="33255600.338636238"/>
    <n v="35840204.490967892"/>
    <n v="2584604.152331654"/>
    <x v="0"/>
  </r>
  <r>
    <x v="2"/>
    <x v="1"/>
    <x v="2"/>
    <x v="3"/>
    <x v="0"/>
    <d v="2007-11-26T00:00:00"/>
    <d v="2008-03-28T00:00:00"/>
    <s v="ACC Construction Co."/>
    <s v="W912HN"/>
    <s v="W912HN-07-D-0042"/>
    <x v="6"/>
    <x v="6"/>
    <x v="6"/>
    <d v="2010-04-21T00:00:00"/>
    <d v="2010-07-31T00:00:00"/>
    <n v="312186"/>
    <n v="101"/>
    <x v="5"/>
    <x v="3"/>
    <n v="31"/>
    <x v="6"/>
    <x v="1"/>
    <x v="5"/>
    <x v="1"/>
    <x v="2"/>
    <x v="2"/>
    <n v="21254104.484620921"/>
    <n v="21646853.433803141"/>
    <n v="392748.9491822198"/>
    <x v="0"/>
  </r>
  <r>
    <x v="2"/>
    <x v="1"/>
    <x v="2"/>
    <x v="4"/>
    <x v="0"/>
    <d v="2007-11-26T00:00:00"/>
    <d v="2008-03-28T00:00:00"/>
    <s v="ACC Construction Co."/>
    <s v="W912HN"/>
    <s v="W912HN-07-D-0042"/>
    <x v="6"/>
    <x v="7"/>
    <x v="7"/>
    <d v="2010-04-21T00:00:00"/>
    <d v="2010-07-31T00:00:00"/>
    <n v="9353"/>
    <n v="101"/>
    <x v="5"/>
    <x v="3"/>
    <n v="31"/>
    <x v="6"/>
    <x v="1"/>
    <x v="5"/>
    <x v="1"/>
    <x v="2"/>
    <x v="2"/>
    <n v="9214395.9206480496"/>
    <n v="9226162.5627194475"/>
    <n v="11766.642071397975"/>
    <x v="0"/>
  </r>
  <r>
    <x v="2"/>
    <x v="1"/>
    <x v="2"/>
    <x v="5"/>
    <x v="0"/>
    <d v="2007-10-09T00:00:00"/>
    <d v="2008-02-14T00:00:00"/>
    <s v="Walbridge Aldinger Company"/>
    <s v="W912HN"/>
    <s v="W912HN-07-D-0054"/>
    <x v="7"/>
    <x v="8"/>
    <x v="8"/>
    <d v="2009-04-05T00:00:00"/>
    <d v="2009-06-16T00:00:00"/>
    <n v="364227"/>
    <n v="72"/>
    <x v="2"/>
    <x v="0"/>
    <n v="16"/>
    <x v="7"/>
    <x v="1"/>
    <x v="2"/>
    <x v="1"/>
    <x v="2"/>
    <x v="2"/>
    <n v="6596226.3311969675"/>
    <n v="7054446.0191835901"/>
    <n v="458219.68798662256"/>
    <x v="0"/>
  </r>
  <r>
    <x v="2"/>
    <x v="1"/>
    <x v="2"/>
    <x v="6"/>
    <x v="0"/>
    <d v="2007-10-23T00:00:00"/>
    <d v="2008-03-28T00:00:00"/>
    <s v="Walbridge Aldinger Company"/>
    <s v="W912HN"/>
    <s v="W912HN-07-D-0054"/>
    <x v="7"/>
    <x v="9"/>
    <x v="9"/>
    <d v="2010-04-23T00:00:00"/>
    <d v="2010-06-11T00:00:00"/>
    <n v="378549"/>
    <n v="49"/>
    <x v="5"/>
    <x v="0"/>
    <n v="11"/>
    <x v="8"/>
    <x v="1"/>
    <x v="5"/>
    <x v="1"/>
    <x v="2"/>
    <x v="2"/>
    <n v="17128320.745975636"/>
    <n v="17604558.379834872"/>
    <n v="476237.63385923579"/>
    <x v="0"/>
  </r>
  <r>
    <x v="2"/>
    <x v="1"/>
    <x v="2"/>
    <x v="7"/>
    <x v="0"/>
    <d v="2007-10-31T00:00:00"/>
    <d v="2008-03-20T00:00:00"/>
    <s v="B.L. Harbert International, LLC"/>
    <s v="W912QR"/>
    <s v="W912QR-08-C-0009"/>
    <x v="8"/>
    <x v="10"/>
    <x v="10"/>
    <d v="2009-12-09T00:00:00"/>
    <d v="2010-01-29T00:00:00"/>
    <n v="528900"/>
    <n v="51"/>
    <x v="5"/>
    <x v="4"/>
    <n v="29"/>
    <x v="9"/>
    <x v="1"/>
    <x v="5"/>
    <x v="1"/>
    <x v="2"/>
    <x v="2"/>
    <n v="33227377.519188836"/>
    <n v="33892765.842888407"/>
    <n v="665388.32369957119"/>
    <x v="0"/>
  </r>
  <r>
    <x v="2"/>
    <x v="1"/>
    <x v="2"/>
    <x v="8"/>
    <x v="0"/>
    <d v="2007-10-18T00:00:00"/>
    <d v="2008-03-21T00:00:00"/>
    <s v="TJC Engineering Inc"/>
    <s v="W912QR"/>
    <s v="W912QR-08-C-0012"/>
    <x v="9"/>
    <x v="11"/>
    <x v="11"/>
    <d v="2009-08-11T00:00:00"/>
    <d v="2010-03-11T00:00:00"/>
    <n v="357966"/>
    <n v="212"/>
    <x v="5"/>
    <x v="5"/>
    <n v="11"/>
    <x v="10"/>
    <x v="1"/>
    <x v="5"/>
    <x v="1"/>
    <x v="2"/>
    <x v="2"/>
    <n v="19445502.078237083"/>
    <n v="19895845.047950529"/>
    <n v="450342.96971344575"/>
    <x v="0"/>
  </r>
  <r>
    <x v="2"/>
    <x v="1"/>
    <x v="2"/>
    <x v="9"/>
    <x v="0"/>
    <d v="2008-05-16T00:00:00"/>
    <d v="2008-10-16T00:00:00"/>
    <s v="Rush-PEAK Three, JV"/>
    <s v="W91278"/>
    <s v="W91278-09-C-0003"/>
    <x v="10"/>
    <x v="12"/>
    <x v="12"/>
    <d v="2010-06-05T00:00:00"/>
    <d v="2010-06-07T00:00:00"/>
    <n v="301521"/>
    <n v="2"/>
    <x v="5"/>
    <x v="0"/>
    <s v="07"/>
    <x v="11"/>
    <x v="2"/>
    <x v="5"/>
    <x v="2"/>
    <x v="4"/>
    <x v="4"/>
    <n v="11628255.390348196"/>
    <n v="11999710.313425029"/>
    <n v="371454.92307683267"/>
    <x v="0"/>
  </r>
  <r>
    <x v="2"/>
    <x v="2"/>
    <x v="2"/>
    <x v="10"/>
    <x v="0"/>
    <d v="2008-10-15T00:00:00"/>
    <d v="2009-03-03T00:00:00"/>
    <s v="CCSI/Barlovento, LLC, JV"/>
    <s v="W91278"/>
    <s v="W91278-09-C-0010"/>
    <x v="11"/>
    <x v="13"/>
    <x v="13"/>
    <d v="2010-09-28T00:00:00"/>
    <d v="2011-06-08T00:00:00"/>
    <n v="1362485"/>
    <n v="253"/>
    <x v="6"/>
    <x v="0"/>
    <s v="08"/>
    <x v="12"/>
    <x v="2"/>
    <x v="6"/>
    <x v="2"/>
    <x v="4"/>
    <x v="4"/>
    <n v="6592867.2912603831"/>
    <n v="8271363.1866319738"/>
    <n v="1678495.8953715907"/>
    <x v="0"/>
  </r>
  <r>
    <x v="2"/>
    <x v="2"/>
    <x v="2"/>
    <x v="11"/>
    <x v="0"/>
    <d v="2008-07-21T00:00:00"/>
    <d v="2009-01-23T00:00:00"/>
    <s v="Hensel Phelps Construction Company"/>
    <s v="W91278"/>
    <s v="W91278-09-C-0017"/>
    <x v="12"/>
    <x v="14"/>
    <x v="14"/>
    <d v="2011-07-29T00:00:00"/>
    <d v="2011-07-29T00:00:00"/>
    <n v="39068176"/>
    <n v="0"/>
    <x v="6"/>
    <x v="3"/>
    <n v="29"/>
    <x v="13"/>
    <x v="2"/>
    <x v="6"/>
    <x v="2"/>
    <x v="4"/>
    <x v="4"/>
    <n v="0"/>
    <n v="48129537.613738775"/>
    <n v="48129537.613738775"/>
    <x v="0"/>
  </r>
  <r>
    <x v="0"/>
    <x v="0"/>
    <x v="0"/>
    <x v="0"/>
    <x v="4"/>
    <d v="2008-05-01T00:00:00"/>
    <d v="2009-09-28T00:00:00"/>
    <s v="James Construction"/>
    <s v="W912DR"/>
    <s v="W912DR-08-C-0078"/>
    <x v="13"/>
    <x v="15"/>
    <x v="15"/>
    <d v="2010-04-13T00:00:00"/>
    <d v="2010-04-13T00:00:00"/>
    <n v="0"/>
    <n v="0"/>
    <x v="5"/>
    <x v="6"/>
    <n v="13"/>
    <x v="14"/>
    <x v="2"/>
    <x v="5"/>
    <x v="2"/>
    <x v="4"/>
    <x v="4"/>
    <n v="888190.88018888095"/>
    <n v="888190.88018888095"/>
    <n v="0"/>
    <x v="0"/>
  </r>
  <r>
    <x v="0"/>
    <x v="0"/>
    <x v="0"/>
    <x v="0"/>
    <x v="5"/>
    <d v="2008-08-14T00:00:00"/>
    <d v="2009-03-27T00:00:00"/>
    <s v="Manhattan/Torcon JV"/>
    <s v="W912DR"/>
    <s v="W912DR-09-C-0026"/>
    <x v="14"/>
    <x v="14"/>
    <x v="16"/>
    <d v="2014-05-31T00:00:00"/>
    <d v="2023-05-25T00:00:00"/>
    <n v="3949000"/>
    <n v="3281"/>
    <x v="7"/>
    <x v="7"/>
    <n v="25"/>
    <x v="15"/>
    <x v="2"/>
    <x v="7"/>
    <x v="2"/>
    <x v="5"/>
    <x v="5"/>
    <n v="0"/>
    <n v="4340958.8291361742"/>
    <n v="4340958.8291361742"/>
    <x v="0"/>
  </r>
  <r>
    <x v="0"/>
    <x v="3"/>
    <x v="0"/>
    <x v="0"/>
    <x v="6"/>
    <d v="2008-08-14T00:00:00"/>
    <d v="2009-03-27T00:00:00"/>
    <s v="Manhattan/Torcon JV"/>
    <s v="W912DR"/>
    <s v="W912DR-09-C-0026"/>
    <x v="14"/>
    <x v="16"/>
    <x v="17"/>
    <d v="2014-05-31T00:00:00"/>
    <d v="2023-05-25T00:00:00"/>
    <n v="0"/>
    <n v="3281"/>
    <x v="7"/>
    <x v="7"/>
    <n v="25"/>
    <x v="15"/>
    <x v="2"/>
    <x v="7"/>
    <x v="2"/>
    <x v="5"/>
    <x v="5"/>
    <n v="4025794.3577966271"/>
    <n v="4025794.3577966271"/>
    <n v="0"/>
    <x v="0"/>
  </r>
  <r>
    <x v="0"/>
    <x v="2"/>
    <x v="0"/>
    <x v="12"/>
    <x v="0"/>
    <d v="2009-01-07T00:00:00"/>
    <d v="2009-04-08T00:00:00"/>
    <s v="Total Engineering INC"/>
    <s v="W912DR"/>
    <s v="W912DR-09-C-0030"/>
    <x v="15"/>
    <x v="17"/>
    <x v="18"/>
    <d v="2010-08-08T00:00:00"/>
    <d v="2010-08-31T00:00:00"/>
    <n v="0"/>
    <n v="23"/>
    <x v="5"/>
    <x v="8"/>
    <n v="31"/>
    <x v="16"/>
    <x v="2"/>
    <x v="5"/>
    <x v="2"/>
    <x v="4"/>
    <x v="4"/>
    <n v="548514.48124979052"/>
    <n v="548514.48124979052"/>
    <n v="0"/>
    <x v="0"/>
  </r>
  <r>
    <x v="0"/>
    <x v="2"/>
    <x v="0"/>
    <x v="13"/>
    <x v="0"/>
    <d v="2009-02-25T00:00:00"/>
    <d v="2009-08-14T00:00:00"/>
    <s v="Clark Construction Group, LLC"/>
    <s v="W912DR"/>
    <s v="W912DR-09-C-0052"/>
    <x v="16"/>
    <x v="18"/>
    <x v="19"/>
    <d v="2013-06-01T00:00:00"/>
    <d v="2015-06-10T00:00:00"/>
    <n v="3521000"/>
    <n v="739"/>
    <x v="8"/>
    <x v="0"/>
    <n v="10"/>
    <x v="17"/>
    <x v="2"/>
    <x v="8"/>
    <x v="2"/>
    <x v="6"/>
    <x v="6"/>
    <n v="18113558.488611199"/>
    <n v="22308339.223622356"/>
    <n v="4194780.7350111566"/>
    <x v="0"/>
  </r>
  <r>
    <x v="0"/>
    <x v="2"/>
    <x v="0"/>
    <x v="12"/>
    <x v="7"/>
    <d v="2009-02-25T00:00:00"/>
    <d v="2009-08-14T00:00:00"/>
    <s v="Clark Construction Group, LLC"/>
    <s v="W912DR"/>
    <s v="W912DR-09-C-0052"/>
    <x v="16"/>
    <x v="19"/>
    <x v="20"/>
    <d v="2013-06-01T00:00:00"/>
    <d v="2015-06-10T00:00:00"/>
    <n v="29855655"/>
    <n v="739"/>
    <x v="8"/>
    <x v="0"/>
    <n v="10"/>
    <x v="17"/>
    <x v="2"/>
    <x v="8"/>
    <x v="2"/>
    <x v="6"/>
    <x v="6"/>
    <n v="9957984.7628167961"/>
    <n v="45526836.346213408"/>
    <n v="35568851.583396614"/>
    <x v="0"/>
  </r>
  <r>
    <x v="2"/>
    <x v="1"/>
    <x v="2"/>
    <x v="14"/>
    <x v="0"/>
    <d v="2009-02-13T00:00:00"/>
    <d v="2009-09-01T00:00:00"/>
    <s v="IAP Worldwide Services, Inc."/>
    <s v="W912ER"/>
    <s v="W912ER-09-C-0035"/>
    <x v="17"/>
    <x v="20"/>
    <x v="21"/>
    <d v="2011-02-05T00:00:00"/>
    <d v="2012-11-15T00:00:00"/>
    <n v="159786"/>
    <n v="649"/>
    <x v="4"/>
    <x v="9"/>
    <n v="15"/>
    <x v="18"/>
    <x v="2"/>
    <x v="9"/>
    <x v="2"/>
    <x v="1"/>
    <x v="1"/>
    <n v="8352690.4562202329"/>
    <n v="8545748.1109276041"/>
    <n v="193057.65470737126"/>
    <x v="0"/>
  </r>
  <r>
    <x v="2"/>
    <x v="1"/>
    <x v="2"/>
    <x v="15"/>
    <x v="0"/>
    <d v="2008-05-27T00:00:00"/>
    <d v="2009-09-25T00:00:00"/>
    <s v="Contrack Watts, Inc"/>
    <s v="W912ER"/>
    <s v="W912ER-09-C-0051"/>
    <x v="18"/>
    <x v="21"/>
    <x v="22"/>
    <d v="2011-12-13T00:00:00"/>
    <d v="2012-12-27T00:00:00"/>
    <n v="-11952725"/>
    <n v="380"/>
    <x v="4"/>
    <x v="1"/>
    <n v="27"/>
    <x v="19"/>
    <x v="2"/>
    <x v="9"/>
    <x v="2"/>
    <x v="1"/>
    <x v="1"/>
    <n v="35026866.647388913"/>
    <n v="20585269.411947947"/>
    <n v="-14441597.235440966"/>
    <x v="0"/>
  </r>
  <r>
    <x v="2"/>
    <x v="2"/>
    <x v="2"/>
    <x v="16"/>
    <x v="0"/>
    <d v="2009-03-25T00:00:00"/>
    <d v="2009-09-28T00:00:00"/>
    <s v="American International Contractors, Inc."/>
    <s v="W912ER"/>
    <s v="W912ER-09-C-0055"/>
    <x v="19"/>
    <x v="22"/>
    <x v="23"/>
    <d v="2011-01-26T00:00:00"/>
    <d v="2012-08-15T00:00:00"/>
    <n v="861492"/>
    <n v="567"/>
    <x v="4"/>
    <x v="8"/>
    <n v="15"/>
    <x v="20"/>
    <x v="2"/>
    <x v="4"/>
    <x v="2"/>
    <x v="1"/>
    <x v="1"/>
    <n v="12552930.031904608"/>
    <n v="13593807.362015901"/>
    <n v="1040877.3301112931"/>
    <x v="0"/>
  </r>
  <r>
    <x v="2"/>
    <x v="2"/>
    <x v="2"/>
    <x v="17"/>
    <x v="0"/>
    <d v="2008-12-12T00:00:00"/>
    <d v="2009-04-30T00:00:00"/>
    <s v="Porter-Metcon"/>
    <s v="W912HN"/>
    <s v="W912HN-09-C-0022"/>
    <x v="20"/>
    <x v="23"/>
    <x v="24"/>
    <d v="2010-11-24T00:00:00"/>
    <d v="2011-04-12T00:00:00"/>
    <n v="906585"/>
    <n v="139"/>
    <x v="6"/>
    <x v="6"/>
    <n v="12"/>
    <x v="21"/>
    <x v="2"/>
    <x v="6"/>
    <x v="2"/>
    <x v="4"/>
    <x v="4"/>
    <n v="6097820.3913250789"/>
    <n v="7214676.1374840848"/>
    <n v="1116855.7461590059"/>
    <x v="0"/>
  </r>
  <r>
    <x v="2"/>
    <x v="2"/>
    <x v="2"/>
    <x v="18"/>
    <x v="0"/>
    <d v="2009-04-15T00:00:00"/>
    <d v="2009-09-14T00:00:00"/>
    <s v="IronBridge Construction"/>
    <s v="W912HN"/>
    <s v="W912HN-09-C-0046"/>
    <x v="21"/>
    <x v="24"/>
    <x v="25"/>
    <d v="2011-03-24T00:00:00"/>
    <d v="2012-03-05T00:00:00"/>
    <n v="866348"/>
    <n v="347"/>
    <x v="4"/>
    <x v="5"/>
    <s v="05"/>
    <x v="22"/>
    <x v="2"/>
    <x v="4"/>
    <x v="2"/>
    <x v="1"/>
    <x v="1"/>
    <n v="15441285.258274535"/>
    <n v="16488029.735515483"/>
    <n v="1046744.477240948"/>
    <x v="0"/>
  </r>
  <r>
    <x v="2"/>
    <x v="2"/>
    <x v="2"/>
    <x v="19"/>
    <x v="0"/>
    <d v="2009-04-09T00:00:00"/>
    <d v="2009-09-10T00:00:00"/>
    <s v="Heery International, Inc."/>
    <s v="W912HN"/>
    <s v="W912HN-09-C-0050"/>
    <x v="22"/>
    <x v="25"/>
    <x v="26"/>
    <d v="2011-07-02T00:00:00"/>
    <d v="2012-09-24T00:00:00"/>
    <n v="972847"/>
    <n v="450"/>
    <x v="4"/>
    <x v="10"/>
    <n v="24"/>
    <x v="23"/>
    <x v="2"/>
    <x v="4"/>
    <x v="2"/>
    <x v="1"/>
    <x v="1"/>
    <n v="14816253.006890398"/>
    <n v="15991672.381610977"/>
    <n v="1175419.374720579"/>
    <x v="0"/>
  </r>
  <r>
    <x v="2"/>
    <x v="2"/>
    <x v="2"/>
    <x v="20"/>
    <x v="0"/>
    <d v="2009-06-15T00:00:00"/>
    <d v="2009-08-31T00:00:00"/>
    <s v="Team Construction LLC A JV of Mil Fed/WT Humphrey"/>
    <s v="W912HN"/>
    <s v="W912HN-09-C-0054"/>
    <x v="23"/>
    <x v="14"/>
    <x v="27"/>
    <d v="2010-06-12T00:00:00"/>
    <d v="2010-11-15T00:00:00"/>
    <n v="0"/>
    <n v="156"/>
    <x v="5"/>
    <x v="9"/>
    <n v="15"/>
    <x v="24"/>
    <x v="2"/>
    <x v="6"/>
    <x v="2"/>
    <x v="4"/>
    <x v="4"/>
    <n v="0"/>
    <n v="0"/>
    <n v="0"/>
    <x v="0"/>
  </r>
  <r>
    <x v="2"/>
    <x v="2"/>
    <x v="2"/>
    <x v="21"/>
    <x v="0"/>
    <d v="2008-11-24T00:00:00"/>
    <d v="2009-03-27T00:00:00"/>
    <s v="Phil Howry Company"/>
    <s v="W912PP"/>
    <s v="W912PP-09-C-0006"/>
    <x v="24"/>
    <x v="26"/>
    <x v="28"/>
    <d v="2010-09-10T00:00:00"/>
    <d v="2011-06-02T00:00:00"/>
    <n v="157713"/>
    <n v="265"/>
    <x v="6"/>
    <x v="0"/>
    <s v="02"/>
    <x v="25"/>
    <x v="2"/>
    <x v="6"/>
    <x v="2"/>
    <x v="4"/>
    <x v="4"/>
    <n v="7404357.9825080801"/>
    <n v="7598650.4871204169"/>
    <n v="194292.50461233687"/>
    <x v="0"/>
  </r>
  <r>
    <x v="2"/>
    <x v="2"/>
    <x v="2"/>
    <x v="22"/>
    <x v="0"/>
    <d v="2009-06-15T00:00:00"/>
    <d v="2009-09-28T00:00:00"/>
    <s v="Big D Construction Corp"/>
    <s v="W912PP"/>
    <s v="W912PP-09-C-0034"/>
    <x v="25"/>
    <x v="27"/>
    <x v="29"/>
    <d v="2011-05-09T00:00:00"/>
    <d v="2012-02-02T00:00:00"/>
    <n v="5541235"/>
    <n v="269"/>
    <x v="4"/>
    <x v="2"/>
    <s v="02"/>
    <x v="26"/>
    <x v="2"/>
    <x v="4"/>
    <x v="2"/>
    <x v="1"/>
    <x v="1"/>
    <n v="13690619.517417936"/>
    <n v="20385685.626353659"/>
    <n v="6695066.1089357231"/>
    <x v="0"/>
  </r>
  <r>
    <x v="2"/>
    <x v="2"/>
    <x v="2"/>
    <x v="23"/>
    <x v="0"/>
    <d v="2008-11-13T00:00:00"/>
    <d v="2009-03-31T00:00:00"/>
    <s v="J&amp;S Construction Co., Inc."/>
    <s v="W912QR"/>
    <s v="W912QR-09-C-0023"/>
    <x v="26"/>
    <x v="28"/>
    <x v="30"/>
    <d v="2010-08-09T00:00:00"/>
    <d v="2010-08-21T00:00:00"/>
    <n v="631050"/>
    <n v="12"/>
    <x v="5"/>
    <x v="8"/>
    <n v="21"/>
    <x v="27"/>
    <x v="2"/>
    <x v="5"/>
    <x v="2"/>
    <x v="4"/>
    <x v="4"/>
    <n v="16133433.791906824"/>
    <n v="16910847.733912967"/>
    <n v="777413.94200614281"/>
    <x v="0"/>
  </r>
  <r>
    <x v="2"/>
    <x v="4"/>
    <x v="2"/>
    <x v="24"/>
    <x v="0"/>
    <d v="2009-11-04T00:00:00"/>
    <d v="2010-03-16T00:00:00"/>
    <s v="CCI Group, LLC"/>
    <s v="W91278"/>
    <s v="W91278-10-C-0041"/>
    <x v="27"/>
    <x v="29"/>
    <x v="31"/>
    <d v="2011-08-01T00:00:00"/>
    <d v="2012-05-31T00:00:00"/>
    <n v="513969"/>
    <n v="304"/>
    <x v="4"/>
    <x v="7"/>
    <n v="31"/>
    <x v="28"/>
    <x v="3"/>
    <x v="4"/>
    <x v="3"/>
    <x v="1"/>
    <x v="1"/>
    <n v="3256570.4335089982"/>
    <n v="3877561.3196460386"/>
    <n v="620990.88613704033"/>
    <x v="0"/>
  </r>
  <r>
    <x v="2"/>
    <x v="4"/>
    <x v="2"/>
    <x v="25"/>
    <x v="0"/>
    <d v="2010-01-06T00:00:00"/>
    <d v="2010-08-03T00:00:00"/>
    <s v="Federal Contracting dba Bryan Construction"/>
    <s v="W9128F"/>
    <s v="W9128F-10-C-0061"/>
    <x v="28"/>
    <x v="30"/>
    <x v="32"/>
    <d v="2012-05-01T00:00:00"/>
    <d v="2012-08-03T00:00:00"/>
    <n v="4522295"/>
    <n v="94"/>
    <x v="4"/>
    <x v="8"/>
    <s v="03"/>
    <x v="29"/>
    <x v="3"/>
    <x v="4"/>
    <x v="3"/>
    <x v="1"/>
    <x v="1"/>
    <n v="35216936.576542087"/>
    <n v="40680892.53385295"/>
    <n v="5463955.9573108628"/>
    <x v="0"/>
  </r>
  <r>
    <x v="3"/>
    <x v="2"/>
    <x v="3"/>
    <x v="26"/>
    <x v="0"/>
    <d v="2010-05-03T00:00:00"/>
    <d v="2010-08-30T00:00:00"/>
    <s v="Clark/McDean"/>
    <s v="W912DR"/>
    <s v="W912DR-10-C-0033"/>
    <x v="29"/>
    <x v="31"/>
    <x v="33"/>
    <d v="2013-01-17T00:00:00"/>
    <d v="2014-04-18T00:00:00"/>
    <n v="1700000"/>
    <n v="456"/>
    <x v="9"/>
    <x v="6"/>
    <n v="18"/>
    <x v="30"/>
    <x v="3"/>
    <x v="1"/>
    <x v="3"/>
    <x v="6"/>
    <x v="6"/>
    <n v="14857162.095862618"/>
    <n v="16882475.145995807"/>
    <n v="2025313.0501331892"/>
    <x v="0"/>
  </r>
  <r>
    <x v="3"/>
    <x v="4"/>
    <x v="3"/>
    <x v="27"/>
    <x v="0"/>
    <d v="2010-05-03T00:00:00"/>
    <d v="2010-08-30T00:00:00"/>
    <s v="Clark/McDean"/>
    <s v="W912DR"/>
    <s v="W912DR-10-C-0033"/>
    <x v="29"/>
    <x v="32"/>
    <x v="34"/>
    <d v="2014-04-18T00:00:00"/>
    <d v="2015-10-12T00:00:00"/>
    <n v="15855000"/>
    <n v="542"/>
    <x v="8"/>
    <x v="11"/>
    <n v="12"/>
    <x v="31"/>
    <x v="3"/>
    <x v="10"/>
    <x v="3"/>
    <x v="7"/>
    <x v="7"/>
    <n v="139483620.56217688"/>
    <n v="158102440.34543344"/>
    <n v="18618819.783256561"/>
    <x v="0"/>
  </r>
  <r>
    <x v="3"/>
    <x v="4"/>
    <x v="3"/>
    <x v="28"/>
    <x v="0"/>
    <d v="2009-05-04T00:00:00"/>
    <d v="2010-08-26T00:00:00"/>
    <s v="Goels/Grunley"/>
    <s v="W912DR"/>
    <s v="W912DR-10-C-0035"/>
    <x v="30"/>
    <x v="33"/>
    <x v="35"/>
    <d v="2011-09-26T00:00:00"/>
    <d v="2012-06-29T00:00:00"/>
    <n v="-242000"/>
    <n v="277"/>
    <x v="4"/>
    <x v="0"/>
    <n v="29"/>
    <x v="32"/>
    <x v="3"/>
    <x v="4"/>
    <x v="3"/>
    <x v="1"/>
    <x v="1"/>
    <n v="5473496.7820827207"/>
    <n v="5181106.0066757137"/>
    <n v="-292390.77540700696"/>
    <x v="0"/>
  </r>
  <r>
    <x v="3"/>
    <x v="4"/>
    <x v="3"/>
    <x v="29"/>
    <x v="0"/>
    <d v="2009-08-24T00:00:00"/>
    <d v="2010-06-24T00:00:00"/>
    <s v="Northern Tiaga Venture, LLC Inc. (NTVI)"/>
    <s v="W912DR"/>
    <s v="W912DR-10-C-0079"/>
    <x v="31"/>
    <x v="34"/>
    <x v="36"/>
    <d v="2011-08-20T00:00:00"/>
    <d v="2012-05-30T00:00:00"/>
    <n v="0"/>
    <n v="284"/>
    <x v="4"/>
    <x v="7"/>
    <n v="30"/>
    <x v="33"/>
    <x v="3"/>
    <x v="4"/>
    <x v="3"/>
    <x v="1"/>
    <x v="1"/>
    <n v="14413664.719866719"/>
    <n v="14413664.719866719"/>
    <n v="0"/>
    <x v="0"/>
  </r>
  <r>
    <x v="0"/>
    <x v="2"/>
    <x v="0"/>
    <x v="12"/>
    <x v="8"/>
    <d v="2010-08-01T00:00:00"/>
    <d v="2010-08-23T00:00:00"/>
    <s v="BGE for Gas Line Contract"/>
    <s v="W912DR"/>
    <s v="W912DR-10-F-0217"/>
    <x v="32"/>
    <x v="35"/>
    <x v="37"/>
    <d v="2011-09-30T00:00:00"/>
    <d v="2011-09-30T00:00:00"/>
    <n v="0"/>
    <n v="0"/>
    <x v="6"/>
    <x v="10"/>
    <n v="30"/>
    <x v="34"/>
    <x v="3"/>
    <x v="6"/>
    <x v="3"/>
    <x v="1"/>
    <x v="1"/>
    <n v="346078.24960977765"/>
    <n v="346078.24960977765"/>
    <n v="0"/>
    <x v="0"/>
  </r>
  <r>
    <x v="4"/>
    <x v="5"/>
    <x v="3"/>
    <x v="30"/>
    <x v="0"/>
    <d v="2009-12-18T00:00:00"/>
    <d v="2010-09-24T00:00:00"/>
    <s v="Walsh Federal, LLC"/>
    <s v="W912DR"/>
    <s v="W912DR-13-C-0038"/>
    <x v="33"/>
    <x v="36"/>
    <x v="38"/>
    <d v="2015-10-11T00:00:00"/>
    <d v="2020-12-31T00:00:00"/>
    <n v="47946407"/>
    <n v="1908"/>
    <x v="10"/>
    <x v="1"/>
    <n v="31"/>
    <x v="35"/>
    <x v="3"/>
    <x v="11"/>
    <x v="3"/>
    <x v="5"/>
    <x v="5"/>
    <n v="151600193.08694714"/>
    <n v="204305530.84131697"/>
    <n v="52705337.754369825"/>
    <x v="0"/>
  </r>
  <r>
    <x v="2"/>
    <x v="4"/>
    <x v="2"/>
    <x v="31"/>
    <x v="0"/>
    <d v="2010-03-22T00:00:00"/>
    <d v="2010-08-31T00:00:00"/>
    <s v="Atlantic Marine Construction Company, Inc"/>
    <s v="W912HN"/>
    <s v="W912HN-07-D-0024"/>
    <x v="34"/>
    <x v="37"/>
    <x v="39"/>
    <d v="2011-09-21T00:00:00"/>
    <d v="2012-04-12T00:00:00"/>
    <n v="744221"/>
    <n v="204"/>
    <x v="4"/>
    <x v="6"/>
    <n v="12"/>
    <x v="36"/>
    <x v="3"/>
    <x v="4"/>
    <x v="3"/>
    <x v="1"/>
    <x v="1"/>
    <n v="4056162.9401264046"/>
    <n v="4955350.3585734209"/>
    <n v="899187.41844701627"/>
    <x v="0"/>
  </r>
  <r>
    <x v="2"/>
    <x v="4"/>
    <x v="2"/>
    <x v="32"/>
    <x v="0"/>
    <d v="2010-07-01T00:00:00"/>
    <d v="2010-09-25T00:00:00"/>
    <s v="Caddell Construction CO., INC"/>
    <s v="W912HN"/>
    <s v="W912HN-07-D-0056"/>
    <x v="35"/>
    <x v="38"/>
    <x v="40"/>
    <d v="2012-05-02T00:00:00"/>
    <d v="2013-06-07T00:00:00"/>
    <n v="572692"/>
    <n v="401"/>
    <x v="1"/>
    <x v="0"/>
    <s v="07"/>
    <x v="37"/>
    <x v="3"/>
    <x v="9"/>
    <x v="3"/>
    <x v="6"/>
    <x v="6"/>
    <n v="14429679.902888793"/>
    <n v="15111962.597775191"/>
    <n v="682282.69488639757"/>
    <x v="0"/>
  </r>
  <r>
    <x v="2"/>
    <x v="4"/>
    <x v="2"/>
    <x v="33"/>
    <x v="0"/>
    <d v="2009-11-05T00:00:00"/>
    <d v="2010-03-31T00:00:00"/>
    <s v="WECC Incorporated"/>
    <s v="W912HN"/>
    <s v="W912HN-10-C-0024"/>
    <x v="36"/>
    <x v="39"/>
    <x v="41"/>
    <d v="2011-12-14T00:00:00"/>
    <d v="2012-02-13T00:00:00"/>
    <n v="137812"/>
    <n v="61"/>
    <x v="4"/>
    <x v="2"/>
    <n v="13"/>
    <x v="38"/>
    <x v="3"/>
    <x v="4"/>
    <x v="3"/>
    <x v="1"/>
    <x v="1"/>
    <n v="3639160.836534794"/>
    <n v="3805668.9255446717"/>
    <n v="166508.08900987776"/>
    <x v="0"/>
  </r>
  <r>
    <x v="2"/>
    <x v="4"/>
    <x v="2"/>
    <x v="34"/>
    <x v="0"/>
    <d v="2009-12-11T00:00:00"/>
    <d v="2010-04-22T00:00:00"/>
    <s v="Johnson Roofing &amp; Construction Faith Construction-JV"/>
    <s v="W912HN"/>
    <s v="W912HN-10-C-0028"/>
    <x v="37"/>
    <x v="40"/>
    <x v="42"/>
    <d v="2011-05-18T00:00:00"/>
    <d v="2011-11-02T00:00:00"/>
    <n v="351001"/>
    <n v="168"/>
    <x v="6"/>
    <x v="9"/>
    <s v="02"/>
    <x v="39"/>
    <x v="3"/>
    <x v="4"/>
    <x v="3"/>
    <x v="1"/>
    <x v="1"/>
    <n v="3348158.801337929"/>
    <n v="3772247.4565388989"/>
    <n v="424088.65520096989"/>
    <x v="0"/>
  </r>
  <r>
    <x v="2"/>
    <x v="4"/>
    <x v="2"/>
    <x v="35"/>
    <x v="0"/>
    <d v="2010-04-27T00:00:00"/>
    <d v="2010-08-05T00:00:00"/>
    <s v="Sauer Inc"/>
    <s v="W912HN"/>
    <s v="W912HN-10-C-0054"/>
    <x v="38"/>
    <x v="41"/>
    <x v="43"/>
    <d v="2013-02-11T00:00:00"/>
    <d v="2014-07-22T00:00:00"/>
    <n v="4231216"/>
    <n v="526"/>
    <x v="9"/>
    <x v="3"/>
    <n v="22"/>
    <x v="40"/>
    <x v="3"/>
    <x v="1"/>
    <x v="3"/>
    <x v="6"/>
    <x v="6"/>
    <n v="22974519.207458671"/>
    <n v="28015423.314948294"/>
    <n v="5040904.1074896231"/>
    <x v="0"/>
  </r>
  <r>
    <x v="2"/>
    <x v="4"/>
    <x v="2"/>
    <x v="36"/>
    <x v="0"/>
    <d v="2010-03-29T00:00:00"/>
    <d v="2010-09-30T00:00:00"/>
    <s v="Sauer, Inc."/>
    <s v="W912HN"/>
    <s v="W912HN-10-C-0063"/>
    <x v="39"/>
    <x v="42"/>
    <x v="44"/>
    <d v="2012-04-14T00:00:00"/>
    <d v="2013-03-01T00:00:00"/>
    <n v="898446"/>
    <n v="321"/>
    <x v="1"/>
    <x v="5"/>
    <s v="01"/>
    <x v="41"/>
    <x v="3"/>
    <x v="9"/>
    <x v="3"/>
    <x v="6"/>
    <x v="6"/>
    <n v="8206795.7490885574"/>
    <n v="9277168.9306414779"/>
    <n v="1070373.1815529205"/>
    <x v="0"/>
  </r>
  <r>
    <x v="2"/>
    <x v="4"/>
    <x v="2"/>
    <x v="37"/>
    <x v="0"/>
    <d v="2009-12-18T00:00:00"/>
    <d v="2010-06-30T00:00:00"/>
    <s v="Lifecycle Construction Service, LLC"/>
    <s v="W912HN"/>
    <s v="W912HN-10-D-0033"/>
    <x v="40"/>
    <x v="43"/>
    <x v="45"/>
    <d v="2011-07-22T00:00:00"/>
    <d v="2011-09-29T00:00:00"/>
    <n v="16350"/>
    <n v="69"/>
    <x v="6"/>
    <x v="10"/>
    <n v="29"/>
    <x v="42"/>
    <x v="3"/>
    <x v="6"/>
    <x v="3"/>
    <x v="1"/>
    <x v="1"/>
    <n v="1241712.576873407"/>
    <n v="1261467.0776085497"/>
    <n v="19754.500735142734"/>
    <x v="0"/>
  </r>
  <r>
    <x v="2"/>
    <x v="4"/>
    <x v="2"/>
    <x v="38"/>
    <x v="0"/>
    <d v="2010-06-16T00:00:00"/>
    <d v="2010-09-30T00:00:00"/>
    <s v="Windamir Development, Inc"/>
    <s v="W912HN"/>
    <s v="W912HN-10-D-0059"/>
    <x v="41"/>
    <x v="44"/>
    <x v="46"/>
    <d v="2012-03-16T00:00:00"/>
    <d v="2013-06-04T00:00:00"/>
    <n v="3045151"/>
    <n v="445"/>
    <x v="1"/>
    <x v="0"/>
    <s v="04"/>
    <x v="43"/>
    <x v="3"/>
    <x v="9"/>
    <x v="3"/>
    <x v="6"/>
    <x v="6"/>
    <n v="11490652.358655704"/>
    <n v="15118525.335082844"/>
    <n v="3627872.9764271397"/>
    <x v="0"/>
  </r>
  <r>
    <x v="2"/>
    <x v="4"/>
    <x v="2"/>
    <x v="39"/>
    <x v="0"/>
    <d v="2009-09-24T00:00:00"/>
    <d v="2010-04-09T00:00:00"/>
    <s v="Hensel Phelps Construction Co."/>
    <s v="W912PP"/>
    <s v="W912PP-10-C-0015"/>
    <x v="42"/>
    <x v="45"/>
    <x v="47"/>
    <d v="2012-12-24T00:00:00"/>
    <d v="2013-03-15T00:00:00"/>
    <n v="2396304"/>
    <n v="81"/>
    <x v="1"/>
    <x v="5"/>
    <n v="15"/>
    <x v="44"/>
    <x v="3"/>
    <x v="9"/>
    <x v="3"/>
    <x v="6"/>
    <x v="6"/>
    <n v="40365652.838560082"/>
    <n v="43220515.052257948"/>
    <n v="2854862.2136978656"/>
    <x v="0"/>
  </r>
  <r>
    <x v="5"/>
    <x v="4"/>
    <x v="2"/>
    <x v="40"/>
    <x v="0"/>
    <d v="2009-11-02T00:00:00"/>
    <d v="2010-04-16T00:00:00"/>
    <s v="Better Built Construction Inc."/>
    <s v="W912QR"/>
    <s v="W912QR-10-C-0048"/>
    <x v="43"/>
    <x v="46"/>
    <x v="48"/>
    <d v="2011-04-11T00:00:00"/>
    <d v="2011-06-24T00:00:00"/>
    <n v="371873"/>
    <n v="74"/>
    <x v="6"/>
    <x v="0"/>
    <n v="24"/>
    <x v="45"/>
    <x v="3"/>
    <x v="6"/>
    <x v="3"/>
    <x v="1"/>
    <x v="1"/>
    <n v="3554859.3769809068"/>
    <n v="4004166.1324475589"/>
    <n v="449306.7554666521"/>
    <x v="0"/>
  </r>
  <r>
    <x v="3"/>
    <x v="4"/>
    <x v="3"/>
    <x v="41"/>
    <x v="0"/>
    <d v="2010-03-01T00:00:00"/>
    <d v="2011-03-15T00:00:00"/>
    <s v="NPGL"/>
    <s v="MWHL10"/>
    <s v="MWHL10-3001"/>
    <x v="44"/>
    <x v="47"/>
    <x v="49"/>
    <d v="2013-02-01T00:00:00"/>
    <d v="2014-05-14T00:00:00"/>
    <n v="691000"/>
    <n v="467"/>
    <x v="9"/>
    <x v="7"/>
    <n v="14"/>
    <x v="46"/>
    <x v="4"/>
    <x v="1"/>
    <x v="4"/>
    <x v="7"/>
    <x v="7"/>
    <n v="9141440.5236752573"/>
    <n v="9952894.6056828443"/>
    <n v="811454.08200758696"/>
    <x v="0"/>
  </r>
  <r>
    <x v="0"/>
    <x v="4"/>
    <x v="0"/>
    <x v="42"/>
    <x v="9"/>
    <d v="2011-03-25T00:00:00"/>
    <d v="2011-06-17T00:00:00"/>
    <s v="Janco"/>
    <s v="W9126G"/>
    <s v="W9126G-09-D-0096-0002"/>
    <x v="45"/>
    <x v="48"/>
    <x v="50"/>
    <d v="2012-07-05T00:00:00"/>
    <d v="2012-12-31T00:00:00"/>
    <n v="146000"/>
    <n v="179"/>
    <x v="4"/>
    <x v="1"/>
    <n v="31"/>
    <x v="47"/>
    <x v="4"/>
    <x v="9"/>
    <x v="4"/>
    <x v="6"/>
    <x v="6"/>
    <n v="12671877.902763164"/>
    <n v="12845816.552951073"/>
    <n v="173938.6501879096"/>
    <x v="0"/>
  </r>
  <r>
    <x v="0"/>
    <x v="4"/>
    <x v="0"/>
    <x v="42"/>
    <x v="10"/>
    <d v="2011-07-25T00:00:00"/>
    <d v="2011-08-25T00:00:00"/>
    <s v="Temp Electric Contract"/>
    <s v="W9126G"/>
    <s v="W9126G-11-P-0208"/>
    <x v="46"/>
    <x v="49"/>
    <x v="51"/>
    <d v="2011-11-01T00:00:00"/>
    <d v="2011-11-01T00:00:00"/>
    <n v="0"/>
    <n v="0"/>
    <x v="6"/>
    <x v="9"/>
    <s v="01"/>
    <x v="48"/>
    <x v="4"/>
    <x v="4"/>
    <x v="4"/>
    <x v="6"/>
    <x v="6"/>
    <n v="55578.411854224403"/>
    <n v="55578.411854224403"/>
    <n v="0"/>
    <x v="0"/>
  </r>
  <r>
    <x v="2"/>
    <x v="2"/>
    <x v="2"/>
    <x v="43"/>
    <x v="0"/>
    <d v="2010-10-28T00:00:00"/>
    <d v="2011-03-30T00:00:00"/>
    <s v="Carothers Construction, Inc."/>
    <s v="W91278"/>
    <s v="W91278-07-D-0026"/>
    <x v="47"/>
    <x v="50"/>
    <x v="52"/>
    <d v="2012-10-13T00:00:00"/>
    <d v="2013-10-10T00:00:00"/>
    <n v="2409119"/>
    <n v="362"/>
    <x v="1"/>
    <x v="11"/>
    <n v="10"/>
    <x v="49"/>
    <x v="4"/>
    <x v="1"/>
    <x v="4"/>
    <x v="7"/>
    <x v="7"/>
    <n v="8670008.7273852453"/>
    <n v="11499081.73258356"/>
    <n v="2829073.0051983148"/>
    <x v="0"/>
  </r>
  <r>
    <x v="2"/>
    <x v="4"/>
    <x v="2"/>
    <x v="44"/>
    <x v="0"/>
    <d v="2010-05-17T00:00:00"/>
    <d v="2010-10-29T00:00:00"/>
    <s v="Caddell Construction CO., INC"/>
    <s v="W91278"/>
    <s v="W91278-07-D-0036"/>
    <x v="48"/>
    <x v="51"/>
    <x v="53"/>
    <d v="2012-08-31T00:00:00"/>
    <d v="2012-12-20T00:00:00"/>
    <n v="188312"/>
    <n v="111"/>
    <x v="4"/>
    <x v="1"/>
    <n v="20"/>
    <x v="50"/>
    <x v="4"/>
    <x v="9"/>
    <x v="4"/>
    <x v="6"/>
    <x v="6"/>
    <n v="18210387.466671091"/>
    <n v="18434734.967316199"/>
    <n v="224347.50064510852"/>
    <x v="0"/>
  </r>
  <r>
    <x v="2"/>
    <x v="6"/>
    <x v="2"/>
    <x v="45"/>
    <x v="0"/>
    <d v="2011-01-07T00:00:00"/>
    <d v="2011-05-23T00:00:00"/>
    <s v="Barlovento, LLC"/>
    <s v="W91278"/>
    <s v="W91278-10-D-0072"/>
    <x v="49"/>
    <x v="52"/>
    <x v="54"/>
    <d v="2012-09-26T00:00:00"/>
    <d v="2012-12-18T00:00:00"/>
    <n v="874416"/>
    <n v="83"/>
    <x v="4"/>
    <x v="1"/>
    <n v="18"/>
    <x v="51"/>
    <x v="4"/>
    <x v="9"/>
    <x v="4"/>
    <x v="6"/>
    <x v="6"/>
    <n v="4966148.5799169885"/>
    <n v="6007893.3658259679"/>
    <n v="1041744.7859089794"/>
    <x v="0"/>
  </r>
  <r>
    <x v="2"/>
    <x v="6"/>
    <x v="2"/>
    <x v="46"/>
    <x v="0"/>
    <d v="2011-07-07T00:00:00"/>
    <d v="2011-09-25T00:00:00"/>
    <s v="Iron Mike Construction, LLC"/>
    <s v="W9128F"/>
    <s v="W9128F-12-C-0011"/>
    <x v="50"/>
    <x v="53"/>
    <x v="55"/>
    <d v="2013-08-09T00:00:00"/>
    <d v="2014-01-27T00:00:00"/>
    <n v="72438"/>
    <n v="171"/>
    <x v="9"/>
    <x v="4"/>
    <n v="27"/>
    <x v="52"/>
    <x v="4"/>
    <x v="1"/>
    <x v="4"/>
    <x v="7"/>
    <x v="7"/>
    <n v="4236037.9396885913"/>
    <n v="4321103.2230351409"/>
    <n v="85065.283346549608"/>
    <x v="0"/>
  </r>
  <r>
    <x v="3"/>
    <x v="4"/>
    <x v="3"/>
    <x v="47"/>
    <x v="0"/>
    <d v="2011-05-31T00:00:00"/>
    <d v="2011-08-30T00:00:00"/>
    <s v="Walsh Construction Company"/>
    <s v="W912DR"/>
    <s v="W912DR-11-C-0034"/>
    <x v="51"/>
    <x v="16"/>
    <x v="17"/>
    <d v="2013-07-13T00:00:00"/>
    <d v="2015-11-30T00:00:00"/>
    <n v="0"/>
    <n v="870"/>
    <x v="8"/>
    <x v="9"/>
    <n v="30"/>
    <x v="53"/>
    <x v="4"/>
    <x v="10"/>
    <x v="4"/>
    <x v="8"/>
    <x v="8"/>
    <n v="3866324.3029025672"/>
    <n v="3866324.3029025672"/>
    <n v="0"/>
    <x v="0"/>
  </r>
  <r>
    <x v="3"/>
    <x v="6"/>
    <x v="3"/>
    <x v="48"/>
    <x v="0"/>
    <d v="2011-06-10T00:00:00"/>
    <d v="2011-09-16T00:00:00"/>
    <s v="Hensel Phelps Construction Company"/>
    <s v="W912DR"/>
    <s v="W912DR-11-C-0036"/>
    <x v="52"/>
    <x v="54"/>
    <x v="56"/>
    <d v="2014-11-30T00:00:00"/>
    <d v="2015-10-31T00:00:00"/>
    <n v="5189216"/>
    <n v="335"/>
    <x v="8"/>
    <x v="11"/>
    <n v="31"/>
    <x v="54"/>
    <x v="4"/>
    <x v="10"/>
    <x v="4"/>
    <x v="8"/>
    <x v="8"/>
    <n v="152115696.79232287"/>
    <n v="158092986.54576668"/>
    <n v="5977289.7534438074"/>
    <x v="0"/>
  </r>
  <r>
    <x v="6"/>
    <x v="6"/>
    <x v="1"/>
    <x v="49"/>
    <x v="0"/>
    <d v="2011-06-23T00:00:00"/>
    <d v="2011-09-30T00:00:00"/>
    <s v="Walsh Construction Company II L.L.C."/>
    <s v="W912DS"/>
    <s v="W912DS-11-C-0023"/>
    <x v="53"/>
    <x v="55"/>
    <x v="57"/>
    <d v="2016-01-29T00:00:00"/>
    <d v="2021-07-30T00:00:00"/>
    <n v="22438000"/>
    <n v="2009"/>
    <x v="11"/>
    <x v="3"/>
    <n v="30"/>
    <x v="55"/>
    <x v="4"/>
    <x v="11"/>
    <x v="4"/>
    <x v="5"/>
    <x v="5"/>
    <n v="127189987.30204789"/>
    <n v="151855075.7315636"/>
    <n v="24665088.429515705"/>
    <x v="0"/>
  </r>
  <r>
    <x v="0"/>
    <x v="4"/>
    <x v="0"/>
    <x v="42"/>
    <x v="11"/>
    <d v="2011-04-11T00:00:00"/>
    <d v="2011-07-27T00:00:00"/>
    <s v="Sundt Construction, Inc."/>
    <s v="W912G-"/>
    <s v="W912G-09-D-0004-0008"/>
    <x v="54"/>
    <x v="56"/>
    <x v="58"/>
    <d v="2013-08-13T00:00:00"/>
    <d v="2013-10-12T00:00:00"/>
    <n v="8163000"/>
    <n v="60"/>
    <x v="1"/>
    <x v="11"/>
    <n v="12"/>
    <x v="56"/>
    <x v="4"/>
    <x v="1"/>
    <x v="4"/>
    <x v="7"/>
    <x v="7"/>
    <n v="47537665.530531719"/>
    <n v="57123627.428401373"/>
    <n v="9585961.897869654"/>
    <x v="0"/>
  </r>
  <r>
    <x v="7"/>
    <x v="1"/>
    <x v="2"/>
    <x v="6"/>
    <x v="0"/>
    <d v="2007-10-23T00:00:00"/>
    <d v="2011-06-21T00:00:00"/>
    <s v="Atlantic Marine Construction Company, Inc"/>
    <s v="W912HN"/>
    <s v="W912HN-07-D-0024"/>
    <x v="34"/>
    <x v="57"/>
    <x v="59"/>
    <d v="2011-11-27T00:00:00"/>
    <d v="2012-02-10T00:00:00"/>
    <n v="19873"/>
    <n v="75"/>
    <x v="4"/>
    <x v="2"/>
    <n v="10"/>
    <x v="57"/>
    <x v="4"/>
    <x v="4"/>
    <x v="4"/>
    <x v="6"/>
    <x v="6"/>
    <n v="390677.57209216856"/>
    <n v="414353.48164822557"/>
    <n v="23675.909556057013"/>
    <x v="0"/>
  </r>
  <r>
    <x v="2"/>
    <x v="6"/>
    <x v="2"/>
    <x v="50"/>
    <x v="0"/>
    <d v="2011-06-27T00:00:00"/>
    <d v="2011-09-19T00:00:00"/>
    <s v="JAAAT Technical. Services, LLC"/>
    <s v="W912HN"/>
    <s v="W912HN-10-D-0057"/>
    <x v="55"/>
    <x v="58"/>
    <x v="60"/>
    <d v="2013-06-19T00:00:00"/>
    <d v="2014-05-30T00:00:00"/>
    <n v="245595"/>
    <n v="345"/>
    <x v="9"/>
    <x v="7"/>
    <n v="30"/>
    <x v="58"/>
    <x v="4"/>
    <x v="1"/>
    <x v="4"/>
    <x v="7"/>
    <x v="7"/>
    <n v="18596510.025443904"/>
    <n v="18884916.776920971"/>
    <n v="288406.75147706643"/>
    <x v="0"/>
  </r>
  <r>
    <x v="2"/>
    <x v="6"/>
    <x v="2"/>
    <x v="51"/>
    <x v="0"/>
    <d v="2011-05-26T00:00:00"/>
    <d v="2011-09-26T00:00:00"/>
    <s v="R.C. Construction Co., Inc."/>
    <s v="W912HN"/>
    <s v="W912HN-10-D-0058"/>
    <x v="56"/>
    <x v="59"/>
    <x v="61"/>
    <d v="2013-03-29T00:00:00"/>
    <d v="2014-01-23T00:00:00"/>
    <n v="792066"/>
    <n v="300"/>
    <x v="9"/>
    <x v="4"/>
    <n v="23"/>
    <x v="59"/>
    <x v="4"/>
    <x v="1"/>
    <x v="4"/>
    <x v="7"/>
    <x v="7"/>
    <n v="10254216.987104403"/>
    <n v="11184354.742414709"/>
    <n v="930137.75531030633"/>
    <x v="0"/>
  </r>
  <r>
    <x v="2"/>
    <x v="6"/>
    <x v="2"/>
    <x v="52"/>
    <x v="0"/>
    <d v="2011-04-10T00:00:00"/>
    <d v="2011-08-10T00:00:00"/>
    <s v="Pacific Tech Sauer JV V"/>
    <s v="W912HN"/>
    <s v="W912HN-11-C-0009"/>
    <x v="57"/>
    <x v="60"/>
    <x v="62"/>
    <d v="2013-01-16T00:00:00"/>
    <d v="2013-05-31T00:00:00"/>
    <n v="190411"/>
    <n v="135"/>
    <x v="1"/>
    <x v="7"/>
    <n v="31"/>
    <x v="60"/>
    <x v="4"/>
    <x v="9"/>
    <x v="4"/>
    <x v="6"/>
    <x v="6"/>
    <n v="11688381.658212323"/>
    <n v="11915229.824794035"/>
    <n v="226848.16658171266"/>
    <x v="0"/>
  </r>
  <r>
    <x v="2"/>
    <x v="6"/>
    <x v="2"/>
    <x v="53"/>
    <x v="0"/>
    <d v="2011-03-21T00:00:00"/>
    <d v="2011-07-21T00:00:00"/>
    <s v="Sauer Incoporated"/>
    <s v="W912HN"/>
    <s v="W912HN-11-C-0010"/>
    <x v="58"/>
    <x v="61"/>
    <x v="63"/>
    <d v="2014-06-10T00:00:00"/>
    <d v="2015-04-16T00:00:00"/>
    <n v="2228478"/>
    <n v="310"/>
    <x v="8"/>
    <x v="6"/>
    <n v="16"/>
    <x v="61"/>
    <x v="4"/>
    <x v="8"/>
    <x v="4"/>
    <x v="7"/>
    <x v="7"/>
    <n v="16175734.302268615"/>
    <n v="18792677.239698574"/>
    <n v="2616942.937429959"/>
    <x v="0"/>
  </r>
  <r>
    <x v="2"/>
    <x v="6"/>
    <x v="2"/>
    <x v="54"/>
    <x v="0"/>
    <d v="2010-12-16T00:00:00"/>
    <d v="2011-07-26T00:00:00"/>
    <s v="Holland and Holland, Inc."/>
    <s v="W912HN"/>
    <s v="W912HN-11-C-0011"/>
    <x v="59"/>
    <x v="62"/>
    <x v="64"/>
    <d v="2012-08-16T00:00:00"/>
    <d v="2012-10-18T00:00:00"/>
    <n v="17839"/>
    <n v="63"/>
    <x v="4"/>
    <x v="11"/>
    <n v="18"/>
    <x v="62"/>
    <x v="4"/>
    <x v="9"/>
    <x v="4"/>
    <x v="6"/>
    <x v="6"/>
    <n v="3405475.3611654062"/>
    <n v="3426728.0432250099"/>
    <n v="21252.682059603743"/>
    <x v="0"/>
  </r>
  <r>
    <x v="2"/>
    <x v="6"/>
    <x v="2"/>
    <x v="55"/>
    <x v="0"/>
    <d v="2011-04-30T00:00:00"/>
    <d v="2011-09-30T00:00:00"/>
    <s v="Archer Western Contractors, LLC"/>
    <s v="W912HN"/>
    <s v="W912HN-11-C-0014"/>
    <x v="60"/>
    <x v="63"/>
    <x v="65"/>
    <d v="2013-05-11T00:00:00"/>
    <d v="2013-10-31T00:00:00"/>
    <n v="1584390"/>
    <n v="173"/>
    <x v="1"/>
    <x v="11"/>
    <n v="31"/>
    <x v="63"/>
    <x v="4"/>
    <x v="1"/>
    <x v="4"/>
    <x v="7"/>
    <x v="7"/>
    <n v="34917741.360588811"/>
    <n v="36778319.845381863"/>
    <n v="1860578.4847930521"/>
    <x v="0"/>
  </r>
  <r>
    <x v="2"/>
    <x v="6"/>
    <x v="2"/>
    <x v="56"/>
    <x v="0"/>
    <d v="2010-12-17T00:00:00"/>
    <d v="2011-09-30T00:00:00"/>
    <s v="Komada, LLC"/>
    <s v="W912HN"/>
    <s v="W912HN-11-C-0016"/>
    <x v="61"/>
    <x v="64"/>
    <x v="66"/>
    <d v="2013-01-08T00:00:00"/>
    <d v="2013-03-07T00:00:00"/>
    <n v="123515"/>
    <n v="58"/>
    <x v="1"/>
    <x v="5"/>
    <s v="07"/>
    <x v="64"/>
    <x v="4"/>
    <x v="9"/>
    <x v="4"/>
    <x v="6"/>
    <x v="6"/>
    <n v="3750247.5815186747"/>
    <n v="3897398.4882170283"/>
    <n v="147150.90669835359"/>
    <x v="0"/>
  </r>
  <r>
    <x v="2"/>
    <x v="6"/>
    <x v="2"/>
    <x v="57"/>
    <x v="0"/>
    <d v="2010-12-23T00:00:00"/>
    <d v="2011-06-20T00:00:00"/>
    <s v="SFL+A Architects, PA"/>
    <s v="W912HN"/>
    <s v="W912HN-11-D-0003"/>
    <x v="62"/>
    <x v="65"/>
    <x v="67"/>
    <d v="2013-01-09T00:00:00"/>
    <d v="2013-05-31T00:00:00"/>
    <n v="588482"/>
    <n v="142"/>
    <x v="1"/>
    <x v="7"/>
    <n v="31"/>
    <x v="60"/>
    <x v="4"/>
    <x v="9"/>
    <x v="4"/>
    <x v="6"/>
    <x v="6"/>
    <n v="11588098.871605787"/>
    <n v="12289193.15064607"/>
    <n v="701094.27904028259"/>
    <x v="0"/>
  </r>
  <r>
    <x v="2"/>
    <x v="6"/>
    <x v="2"/>
    <x v="58"/>
    <x v="0"/>
    <d v="2011-02-23T00:00:00"/>
    <d v="2011-04-09T00:00:00"/>
    <s v="Hensel Phelps Construction Co."/>
    <s v="W912PP"/>
    <s v="W912PP-10-C-0015"/>
    <x v="42"/>
    <x v="14"/>
    <x v="68"/>
    <d v="2012-02-26T00:00:00"/>
    <d v="2013-03-15T00:00:00"/>
    <n v="4616078"/>
    <n v="383"/>
    <x v="1"/>
    <x v="5"/>
    <n v="15"/>
    <x v="44"/>
    <x v="4"/>
    <x v="9"/>
    <x v="4"/>
    <x v="6"/>
    <x v="6"/>
    <n v="0"/>
    <n v="5499413.5375486584"/>
    <n v="5499413.5375486584"/>
    <x v="0"/>
  </r>
  <r>
    <x v="2"/>
    <x v="4"/>
    <x v="2"/>
    <x v="59"/>
    <x v="0"/>
    <d v="2010-08-10T00:00:00"/>
    <d v="2010-10-25T00:00:00"/>
    <s v="A4 Construction Company, Inc."/>
    <s v="W912PP"/>
    <s v="W912PP-11-C-0002"/>
    <x v="63"/>
    <x v="66"/>
    <x v="69"/>
    <d v="2012-08-07T00:00:00"/>
    <d v="2013-09-10T00:00:00"/>
    <n v="4766244"/>
    <n v="399"/>
    <x v="1"/>
    <x v="10"/>
    <n v="10"/>
    <x v="65"/>
    <x v="4"/>
    <x v="9"/>
    <x v="4"/>
    <x v="6"/>
    <x v="6"/>
    <n v="11514254.493873039"/>
    <n v="17192569.889943052"/>
    <n v="5678315.3960700128"/>
    <x v="0"/>
  </r>
  <r>
    <x v="2"/>
    <x v="6"/>
    <x v="2"/>
    <x v="60"/>
    <x v="0"/>
    <d v="2011-02-23T00:00:00"/>
    <d v="2011-08-03T00:00:00"/>
    <s v="Sundt Construction, Inc."/>
    <s v="W912PP"/>
    <s v="W912PP-11-C-0016"/>
    <x v="64"/>
    <x v="67"/>
    <x v="70"/>
    <d v="2012-10-04T00:00:00"/>
    <d v="2012-10-10T00:00:00"/>
    <n v="1065976"/>
    <n v="6"/>
    <x v="4"/>
    <x v="11"/>
    <n v="10"/>
    <x v="66"/>
    <x v="4"/>
    <x v="9"/>
    <x v="4"/>
    <x v="6"/>
    <x v="6"/>
    <n v="28687860.517741226"/>
    <n v="29957822.343581684"/>
    <n v="1269961.8258404583"/>
    <x v="0"/>
  </r>
  <r>
    <x v="2"/>
    <x v="6"/>
    <x v="2"/>
    <x v="61"/>
    <x v="0"/>
    <d v="2011-06-14T00:00:00"/>
    <d v="2011-09-09T00:00:00"/>
    <s v="Speegle Construction, Inc."/>
    <s v="W912PP"/>
    <s v="W912PP-11-C-0029"/>
    <x v="65"/>
    <x v="68"/>
    <x v="71"/>
    <d v="2013-12-01T00:00:00"/>
    <d v="2014-04-11T00:00:00"/>
    <n v="878963"/>
    <n v="131"/>
    <x v="9"/>
    <x v="6"/>
    <n v="11"/>
    <x v="67"/>
    <x v="4"/>
    <x v="1"/>
    <x v="4"/>
    <x v="7"/>
    <x v="7"/>
    <n v="23478254.329375841"/>
    <n v="24510436.839192968"/>
    <n v="1032182.5098171271"/>
    <x v="0"/>
  </r>
  <r>
    <x v="2"/>
    <x v="6"/>
    <x v="2"/>
    <x v="62"/>
    <x v="0"/>
    <d v="2011-05-24T00:00:00"/>
    <d v="2011-09-24T00:00:00"/>
    <s v="KL House Construction Co."/>
    <s v="W912PP"/>
    <s v="W912PP-12-C-0002"/>
    <x v="66"/>
    <x v="69"/>
    <x v="72"/>
    <d v="2013-03-25T00:00:00"/>
    <d v="2013-05-31T00:00:00"/>
    <n v="3591420"/>
    <n v="67"/>
    <x v="1"/>
    <x v="7"/>
    <n v="31"/>
    <x v="60"/>
    <x v="4"/>
    <x v="9"/>
    <x v="4"/>
    <x v="6"/>
    <x v="6"/>
    <n v="16021081.330152513"/>
    <n v="20299757.679863892"/>
    <n v="4278676.349711379"/>
    <x v="0"/>
  </r>
  <r>
    <x v="3"/>
    <x v="4"/>
    <x v="3"/>
    <x v="63"/>
    <x v="0"/>
    <d v="2010-03-01T00:00:00"/>
    <d v="2012-08-12T00:00:00"/>
    <s v="Balfour Beaty Engineering Services"/>
    <s v="MWHL10"/>
    <s v="MWHL10-3001"/>
    <x v="44"/>
    <x v="70"/>
    <x v="73"/>
    <d v="2013-02-01T00:00:00"/>
    <d v="2014-08-31T00:00:00"/>
    <n v="231000"/>
    <n v="576"/>
    <x v="9"/>
    <x v="8"/>
    <n v="31"/>
    <x v="68"/>
    <x v="5"/>
    <x v="1"/>
    <x v="5"/>
    <x v="7"/>
    <x v="7"/>
    <n v="8440789.9765845034"/>
    <n v="8712057.549585592"/>
    <n v="271267.57300108857"/>
    <x v="0"/>
  </r>
  <r>
    <x v="3"/>
    <x v="4"/>
    <x v="3"/>
    <x v="64"/>
    <x v="0"/>
    <d v="2010-03-01T00:00:00"/>
    <d v="2012-02-15T00:00:00"/>
    <s v="IUS"/>
    <s v="MWHL10"/>
    <s v="MWHL10-3001"/>
    <x v="44"/>
    <x v="71"/>
    <x v="74"/>
    <d v="2013-02-01T00:00:00"/>
    <d v="2014-05-31T00:00:00"/>
    <n v="353000"/>
    <n v="484"/>
    <x v="9"/>
    <x v="7"/>
    <n v="31"/>
    <x v="69"/>
    <x v="5"/>
    <x v="1"/>
    <x v="5"/>
    <x v="7"/>
    <x v="7"/>
    <n v="19174949.142290417"/>
    <n v="19589483.572028011"/>
    <n v="414534.42973759398"/>
    <x v="0"/>
  </r>
  <r>
    <x v="0"/>
    <x v="4"/>
    <x v="0"/>
    <x v="42"/>
    <x v="12"/>
    <d v="2012-03-16T00:00:00"/>
    <d v="2012-07-19T00:00:00"/>
    <s v="VEMAC"/>
    <s v="W9126G"/>
    <s v="W9126G-12-C-0038"/>
    <x v="67"/>
    <x v="72"/>
    <x v="75"/>
    <d v="2013-06-19T00:00:00"/>
    <d v="2013-10-17T00:00:00"/>
    <n v="31000"/>
    <n v="120"/>
    <x v="1"/>
    <x v="11"/>
    <n v="17"/>
    <x v="70"/>
    <x v="5"/>
    <x v="1"/>
    <x v="5"/>
    <x v="7"/>
    <x v="7"/>
    <n v="4584355.6570073636"/>
    <n v="4620759.5304404106"/>
    <n v="36403.873433046974"/>
    <x v="0"/>
  </r>
  <r>
    <x v="0"/>
    <x v="7"/>
    <x v="0"/>
    <x v="65"/>
    <x v="0"/>
    <d v="2012-05-09T00:00:00"/>
    <d v="2012-09-21T00:00:00"/>
    <s v="Skanska USA Building Inc."/>
    <s v="W9126G"/>
    <s v="W9126G-12-C-0051"/>
    <x v="68"/>
    <x v="73"/>
    <x v="76"/>
    <d v="2014-07-29T00:00:00"/>
    <d v="2016-09-02T00:00:00"/>
    <n v="6516000"/>
    <n v="766"/>
    <x v="12"/>
    <x v="10"/>
    <s v="02"/>
    <x v="71"/>
    <x v="5"/>
    <x v="10"/>
    <x v="5"/>
    <x v="8"/>
    <x v="8"/>
    <n v="19441813.920660906"/>
    <n v="26947383.169163913"/>
    <n v="7505569.248503007"/>
    <x v="0"/>
  </r>
  <r>
    <x v="0"/>
    <x v="4"/>
    <x v="0"/>
    <x v="42"/>
    <x v="13"/>
    <d v="2012-02-08T00:00:00"/>
    <d v="2012-09-04T00:00:00"/>
    <s v="El Paso Electric Company"/>
    <s v="W9126G"/>
    <s v="W9126G-12-P-0014"/>
    <x v="69"/>
    <x v="74"/>
    <x v="77"/>
    <d v="2014-01-04T00:00:00"/>
    <d v="2015-09-16T00:00:00"/>
    <n v="0"/>
    <n v="620"/>
    <x v="8"/>
    <x v="10"/>
    <n v="16"/>
    <x v="72"/>
    <x v="5"/>
    <x v="8"/>
    <x v="5"/>
    <x v="8"/>
    <x v="8"/>
    <n v="4821436.4199347198"/>
    <n v="4821436.4199347198"/>
    <n v="0"/>
    <x v="0"/>
  </r>
  <r>
    <x v="2"/>
    <x v="7"/>
    <x v="2"/>
    <x v="66"/>
    <x v="0"/>
    <d v="2012-05-15T00:00:00"/>
    <d v="2012-07-31T00:00:00"/>
    <s v="The Clement Group, LLC"/>
    <s v="W91278"/>
    <s v="W91278-11-D-0028"/>
    <x v="70"/>
    <x v="75"/>
    <x v="78"/>
    <d v="2014-01-19T00:00:00"/>
    <d v="2015-01-07T00:00:00"/>
    <n v="599900"/>
    <n v="353"/>
    <x v="8"/>
    <x v="4"/>
    <s v="07"/>
    <x v="73"/>
    <x v="5"/>
    <x v="8"/>
    <x v="5"/>
    <x v="8"/>
    <x v="8"/>
    <n v="11891625.57385703"/>
    <n v="12582630.944049932"/>
    <n v="691005.37019290216"/>
    <x v="0"/>
  </r>
  <r>
    <x v="2"/>
    <x v="7"/>
    <x v="2"/>
    <x v="67"/>
    <x v="0"/>
    <d v="2012-03-23T00:00:00"/>
    <d v="2012-07-24T00:00:00"/>
    <s v="B.L. Harbert International, LLC"/>
    <s v="W91278"/>
    <s v="W91278-11-D-0068"/>
    <x v="71"/>
    <x v="76"/>
    <x v="79"/>
    <d v="2015-09-12T00:00:00"/>
    <d v="2016-01-27T00:00:00"/>
    <n v="2524622"/>
    <n v="137"/>
    <x v="12"/>
    <x v="4"/>
    <n v="27"/>
    <x v="74"/>
    <x v="5"/>
    <x v="10"/>
    <x v="5"/>
    <x v="8"/>
    <x v="8"/>
    <n v="19853071.605899718"/>
    <n v="22761101.877123497"/>
    <n v="2908030.2712237798"/>
    <x v="0"/>
  </r>
  <r>
    <x v="2"/>
    <x v="7"/>
    <x v="2"/>
    <x v="68"/>
    <x v="0"/>
    <d v="2012-03-23T00:00:00"/>
    <d v="2012-07-24T00:00:00"/>
    <s v="B.L. Harbert International, LLC"/>
    <s v="W91278"/>
    <s v="W91278-11-D-0068"/>
    <x v="71"/>
    <x v="77"/>
    <x v="80"/>
    <d v="2015-09-12T00:00:00"/>
    <d v="2016-01-27T00:00:00"/>
    <n v="1505746"/>
    <n v="137"/>
    <x v="12"/>
    <x v="4"/>
    <n v="27"/>
    <x v="74"/>
    <x v="5"/>
    <x v="10"/>
    <x v="5"/>
    <x v="8"/>
    <x v="8"/>
    <n v="22746410.002107639"/>
    <n v="24480830.025689039"/>
    <n v="1734420.0235814005"/>
    <x v="0"/>
  </r>
  <r>
    <x v="3"/>
    <x v="7"/>
    <x v="3"/>
    <x v="69"/>
    <x v="0"/>
    <d v="2012-02-17T00:00:00"/>
    <d v="2012-09-26T00:00:00"/>
    <s v="Hensel Phelps Construction Company"/>
    <s v="W912DR"/>
    <s v="W912DR-12-C-0019"/>
    <x v="72"/>
    <x v="78"/>
    <x v="81"/>
    <d v="2015-05-03T00:00:00"/>
    <d v="2015-07-28T00:00:00"/>
    <n v="15033057"/>
    <n v="86"/>
    <x v="8"/>
    <x v="3"/>
    <n v="28"/>
    <x v="75"/>
    <x v="5"/>
    <x v="8"/>
    <x v="5"/>
    <x v="8"/>
    <x v="8"/>
    <n v="139359408.25842941"/>
    <n v="156675499.46932456"/>
    <n v="17316091.210895151"/>
    <x v="0"/>
  </r>
  <r>
    <x v="2"/>
    <x v="1"/>
    <x v="2"/>
    <x v="70"/>
    <x v="0"/>
    <d v="2007-12-21T00:00:00"/>
    <d v="2012-01-04T00:00:00"/>
    <s v="Contrack International, Inc."/>
    <s v="W912ER"/>
    <s v="W912ER-12-C-0011"/>
    <x v="73"/>
    <x v="79"/>
    <x v="82"/>
    <d v="2013-04-25T00:00:00"/>
    <d v="2015-03-05T00:00:00"/>
    <n v="548546"/>
    <n v="679"/>
    <x v="8"/>
    <x v="5"/>
    <s v="05"/>
    <x v="76"/>
    <x v="5"/>
    <x v="8"/>
    <x v="5"/>
    <x v="8"/>
    <x v="8"/>
    <n v="5450162.6896118904"/>
    <n v="6082015.0513352379"/>
    <n v="631852.36172334757"/>
    <x v="0"/>
  </r>
  <r>
    <x v="2"/>
    <x v="1"/>
    <x v="2"/>
    <x v="71"/>
    <x v="0"/>
    <d v="2007-12-21T00:00:00"/>
    <d v="2012-01-04T00:00:00"/>
    <s v="Contrack International, Inc."/>
    <s v="W912ER"/>
    <s v="W912ER-12-C-0011"/>
    <x v="73"/>
    <x v="80"/>
    <x v="83"/>
    <d v="2013-04-25T00:00:00"/>
    <d v="2015-01-21T00:00:00"/>
    <n v="160657"/>
    <n v="636"/>
    <x v="8"/>
    <x v="4"/>
    <n v="21"/>
    <x v="77"/>
    <x v="5"/>
    <x v="8"/>
    <x v="5"/>
    <x v="8"/>
    <x v="8"/>
    <n v="4292771.3371796878"/>
    <n v="4477826.9293768555"/>
    <n v="185055.59219716769"/>
    <x v="0"/>
  </r>
  <r>
    <x v="2"/>
    <x v="1"/>
    <x v="2"/>
    <x v="72"/>
    <x v="0"/>
    <d v="2007-12-21T00:00:00"/>
    <d v="2012-01-04T00:00:00"/>
    <s v="Contrack International, Inc."/>
    <s v="W912ER"/>
    <s v="W912ER-12-C-0011"/>
    <x v="73"/>
    <x v="81"/>
    <x v="84"/>
    <d v="2013-04-25T00:00:00"/>
    <d v="2015-01-21T00:00:00"/>
    <n v="146106"/>
    <n v="636"/>
    <x v="8"/>
    <x v="4"/>
    <n v="21"/>
    <x v="77"/>
    <x v="5"/>
    <x v="8"/>
    <x v="5"/>
    <x v="8"/>
    <x v="8"/>
    <n v="3491388.3213392808"/>
    <n v="3659683.0881627584"/>
    <n v="168294.76682347758"/>
    <x v="0"/>
  </r>
  <r>
    <x v="2"/>
    <x v="1"/>
    <x v="2"/>
    <x v="73"/>
    <x v="0"/>
    <d v="2007-12-21T00:00:00"/>
    <d v="2012-01-04T00:00:00"/>
    <s v="Contrack International, Inc."/>
    <s v="W912ER"/>
    <s v="W912ER-12-C-0011"/>
    <x v="73"/>
    <x v="82"/>
    <x v="85"/>
    <d v="2013-04-25T00:00:00"/>
    <d v="2015-01-21T00:00:00"/>
    <n v="794020"/>
    <n v="636"/>
    <x v="8"/>
    <x v="4"/>
    <n v="21"/>
    <x v="77"/>
    <x v="5"/>
    <x v="8"/>
    <x v="5"/>
    <x v="8"/>
    <x v="8"/>
    <n v="19956136.212939143"/>
    <n v="20870742.120658044"/>
    <n v="914605.90771890059"/>
    <x v="0"/>
  </r>
  <r>
    <x v="0"/>
    <x v="7"/>
    <x v="0"/>
    <x v="74"/>
    <x v="14"/>
    <d v="2012-02-01T00:00:00"/>
    <d v="2012-03-15T00:00:00"/>
    <s v="Joint Venture Bautra Baugesellschaft mbH / SRS Service GmbH"/>
    <s v="W912GB"/>
    <s v="W912GB-10-C-0031, ABG4 P00023"/>
    <x v="74"/>
    <x v="83"/>
    <x v="86"/>
    <d v="2014-04-04T00:00:00"/>
    <d v="2014-04-04T00:00:00"/>
    <n v="0"/>
    <n v="0"/>
    <x v="9"/>
    <x v="6"/>
    <s v="04"/>
    <x v="78"/>
    <x v="5"/>
    <x v="1"/>
    <x v="5"/>
    <x v="7"/>
    <x v="7"/>
    <n v="310945.12122633104"/>
    <n v="310945.12122633104"/>
    <n v="0"/>
    <x v="0"/>
  </r>
  <r>
    <x v="0"/>
    <x v="7"/>
    <x v="0"/>
    <x v="74"/>
    <x v="15"/>
    <d v="2012-02-01T00:00:00"/>
    <d v="2012-03-15T00:00:00"/>
    <s v="Bodo Freimuth Abbruch und Recycling GmbH"/>
    <s v="W912GB"/>
    <s v="W912GB-10-C-0031, ABG4 P00030"/>
    <x v="74"/>
    <x v="84"/>
    <x v="87"/>
    <d v="2014-10-29T00:00:00"/>
    <d v="2015-01-21T00:00:00"/>
    <n v="1066000"/>
    <n v="84"/>
    <x v="8"/>
    <x v="4"/>
    <n v="21"/>
    <x v="77"/>
    <x v="5"/>
    <x v="8"/>
    <x v="5"/>
    <x v="8"/>
    <x v="8"/>
    <n v="811316.58067100169"/>
    <n v="2039207.4368564228"/>
    <n v="1227890.8561854211"/>
    <x v="0"/>
  </r>
  <r>
    <x v="0"/>
    <x v="7"/>
    <x v="0"/>
    <x v="74"/>
    <x v="16"/>
    <d v="2012-02-01T00:00:00"/>
    <d v="2012-03-15T00:00:00"/>
    <s v="FRG/Swarco Traffic Systems GmbH"/>
    <s v="W912GB"/>
    <s v="W912GB-10-C-0031, ABG4 P00031"/>
    <x v="74"/>
    <x v="85"/>
    <x v="88"/>
    <d v="2014-12-31T00:00:00"/>
    <d v="2014-12-31T00:00:00"/>
    <n v="0"/>
    <n v="0"/>
    <x v="9"/>
    <x v="1"/>
    <n v="31"/>
    <x v="79"/>
    <x v="5"/>
    <x v="8"/>
    <x v="5"/>
    <x v="8"/>
    <x v="8"/>
    <n v="21102.570621770123"/>
    <n v="21102.570621770123"/>
    <n v="0"/>
    <x v="0"/>
  </r>
  <r>
    <x v="0"/>
    <x v="7"/>
    <x v="0"/>
    <x v="74"/>
    <x v="17"/>
    <d v="2012-02-01T00:00:00"/>
    <d v="2012-03-15T00:00:00"/>
    <s v="FRG/CREOS GmbH"/>
    <s v="W912GB"/>
    <s v="W912GB-10-C-0031, ABG4 P00032"/>
    <x v="74"/>
    <x v="86"/>
    <x v="89"/>
    <d v="2014-10-16T00:00:00"/>
    <d v="2014-10-16T00:00:00"/>
    <n v="19000"/>
    <n v="0"/>
    <x v="9"/>
    <x v="11"/>
    <n v="16"/>
    <x v="80"/>
    <x v="5"/>
    <x v="8"/>
    <x v="5"/>
    <x v="8"/>
    <x v="8"/>
    <n v="563513.57218411716"/>
    <n v="585399.05648760963"/>
    <n v="21885.484303492471"/>
    <x v="0"/>
  </r>
  <r>
    <x v="0"/>
    <x v="7"/>
    <x v="0"/>
    <x v="74"/>
    <x v="18"/>
    <d v="2012-02-01T00:00:00"/>
    <d v="2012-03-15T00:00:00"/>
    <s v="FRG/Swarco Traffic Systems GmbH (ABG4  P00033)"/>
    <s v="W912GB"/>
    <s v="W912GB-10-C-0031, ABG4 P00033"/>
    <x v="74"/>
    <x v="87"/>
    <x v="90"/>
    <d v="2015-03-30T00:00:00"/>
    <d v="2015-05-01T00:00:00"/>
    <n v="766"/>
    <n v="32"/>
    <x v="8"/>
    <x v="7"/>
    <s v="01"/>
    <x v="81"/>
    <x v="5"/>
    <x v="8"/>
    <x v="5"/>
    <x v="8"/>
    <x v="8"/>
    <n v="168260.62548383005"/>
    <n v="169142.95606153927"/>
    <n v="882.33057770921732"/>
    <x v="0"/>
  </r>
  <r>
    <x v="0"/>
    <x v="7"/>
    <x v="0"/>
    <x v="74"/>
    <x v="19"/>
    <d v="2012-02-01T00:00:00"/>
    <d v="2012-03-15T00:00:00"/>
    <s v="FRG/Deutsche Telekom Technik GmbH"/>
    <s v="W912GB"/>
    <s v="W912GB-10-C-0031, ABG4 P00037"/>
    <x v="74"/>
    <x v="88"/>
    <x v="91"/>
    <d v="2014-12-31T00:00:00"/>
    <d v="2014-12-31T00:00:00"/>
    <n v="0"/>
    <n v="0"/>
    <x v="9"/>
    <x v="1"/>
    <n v="31"/>
    <x v="79"/>
    <x v="5"/>
    <x v="8"/>
    <x v="5"/>
    <x v="8"/>
    <x v="8"/>
    <n v="1191.3606177254064"/>
    <n v="1191.3606177254064"/>
    <n v="0"/>
    <x v="0"/>
  </r>
  <r>
    <x v="0"/>
    <x v="7"/>
    <x v="0"/>
    <x v="74"/>
    <x v="20"/>
    <d v="2012-02-01T00:00:00"/>
    <d v="2012-03-15T00:00:00"/>
    <s v="FRG/Zeppelin STREIF Baulogistik GmbH"/>
    <s v="W912GB"/>
    <s v="W912GB-10-C-0031, ABG4 P00039"/>
    <x v="74"/>
    <x v="89"/>
    <x v="92"/>
    <d v="2025-12-30T00:00:00"/>
    <d v="2027-09-30T00:00:00"/>
    <n v="1886000"/>
    <n v="639"/>
    <x v="13"/>
    <x v="10"/>
    <n v="30"/>
    <x v="82"/>
    <x v="5"/>
    <x v="12"/>
    <x v="5"/>
    <x v="9"/>
    <x v="9"/>
    <n v="6236772.8337925021"/>
    <n v="8123923.9383789357"/>
    <n v="1887151.1045864336"/>
    <x v="0"/>
  </r>
  <r>
    <x v="0"/>
    <x v="7"/>
    <x v="0"/>
    <x v="74"/>
    <x v="21"/>
    <d v="2012-02-01T00:00:00"/>
    <d v="2012-03-15T00:00:00"/>
    <s v="Bodo Freimuth Abbruch und Recycling GmbH"/>
    <s v="W912GB"/>
    <s v="W912GB-10-C-0031, ABG4 P00043"/>
    <x v="74"/>
    <x v="90"/>
    <x v="93"/>
    <d v="2016-04-30T00:00:00"/>
    <d v="2017-07-30T00:00:00"/>
    <n v="1265000"/>
    <n v="456"/>
    <x v="14"/>
    <x v="3"/>
    <n v="30"/>
    <x v="83"/>
    <x v="5"/>
    <x v="13"/>
    <x v="5"/>
    <x v="3"/>
    <x v="3"/>
    <n v="6339229.846916887"/>
    <n v="7759409.6182177868"/>
    <n v="1420179.7713008998"/>
    <x v="0"/>
  </r>
  <r>
    <x v="0"/>
    <x v="7"/>
    <x v="0"/>
    <x v="74"/>
    <x v="22"/>
    <d v="2012-02-01T00:00:00"/>
    <d v="2012-03-15T00:00:00"/>
    <s v="Hermanns RTE Rohrleitungs- undd Tiefbau Erfurt GmbH"/>
    <s v="W912GB"/>
    <s v="W912GB-10-C-0031, ABG4 P00062"/>
    <x v="74"/>
    <x v="91"/>
    <x v="94"/>
    <d v="2016-12-15T00:00:00"/>
    <d v="2017-12-15T00:00:00"/>
    <n v="755000"/>
    <n v="365"/>
    <x v="14"/>
    <x v="1"/>
    <n v="15"/>
    <x v="84"/>
    <x v="5"/>
    <x v="14"/>
    <x v="5"/>
    <x v="3"/>
    <x v="3"/>
    <n v="6485767.2028971119"/>
    <n v="7333384.378653775"/>
    <n v="847617.17575666308"/>
    <x v="0"/>
  </r>
  <r>
    <x v="0"/>
    <x v="7"/>
    <x v="0"/>
    <x v="74"/>
    <x v="23"/>
    <d v="2012-02-01T00:00:00"/>
    <d v="2012-03-15T00:00:00"/>
    <s v="FRG/Omexom GA Sud GmbH"/>
    <s v="W912GB"/>
    <s v="W912GB-10-C-0031, ABG4 P00066"/>
    <x v="74"/>
    <x v="92"/>
    <x v="95"/>
    <d v="2016-10-30T00:00:00"/>
    <d v="2016-12-30T00:00:00"/>
    <n v="6000"/>
    <n v="61"/>
    <x v="12"/>
    <x v="1"/>
    <n v="30"/>
    <x v="85"/>
    <x v="5"/>
    <x v="13"/>
    <x v="5"/>
    <x v="3"/>
    <x v="3"/>
    <n v="73864.358298975189"/>
    <n v="80600.38883478973"/>
    <n v="6736.0305358145415"/>
    <x v="0"/>
  </r>
  <r>
    <x v="0"/>
    <x v="7"/>
    <x v="0"/>
    <x v="74"/>
    <x v="24"/>
    <d v="2012-02-01T00:00:00"/>
    <d v="2012-03-15T00:00:00"/>
    <s v="FRG/Rech Baugesellschaft mbH (P00024) / Waldhof-Weismann UG (P00034)  / VSV Abbruch GmbH (P00045) / Bundesanstalt fur Immobilienaufgaben - Bundesforst (P00063) / F+R Industriedemontage und Abbruch GmbH (P00067)"/>
    <s v="W912GB"/>
    <s v="W912GB-10-C-0031, ABG4: P00024, P00034, P00045, P00063, P00067"/>
    <x v="74"/>
    <x v="93"/>
    <x v="96"/>
    <d v="2025-12-30T00:00:00"/>
    <d v="2027-09-30T00:00:00"/>
    <n v="-1832000"/>
    <n v="639"/>
    <x v="13"/>
    <x v="10"/>
    <n v="30"/>
    <x v="82"/>
    <x v="5"/>
    <x v="12"/>
    <x v="5"/>
    <x v="9"/>
    <x v="9"/>
    <n v="19084405.735343285"/>
    <n v="17251287.589212667"/>
    <n v="-1833118.1461306177"/>
    <x v="0"/>
  </r>
  <r>
    <x v="0"/>
    <x v="7"/>
    <x v="0"/>
    <x v="74"/>
    <x v="25"/>
    <d v="2012-02-01T00:00:00"/>
    <d v="2012-03-15T00:00:00"/>
    <s v="SWK/Kaiserslautern Utility Company"/>
    <s v="W912GB"/>
    <s v="W912GB-10-C-0031, P00071"/>
    <x v="74"/>
    <x v="94"/>
    <x v="97"/>
    <d v="2020-03-30T00:00:00"/>
    <d v="2020-03-30T00:00:00"/>
    <n v="0"/>
    <n v="0"/>
    <x v="10"/>
    <x v="5"/>
    <n v="30"/>
    <x v="86"/>
    <x v="5"/>
    <x v="15"/>
    <x v="5"/>
    <x v="5"/>
    <x v="5"/>
    <n v="499180.09882694524"/>
    <n v="499180.09882694524"/>
    <n v="0"/>
    <x v="0"/>
  </r>
  <r>
    <x v="1"/>
    <x v="7"/>
    <x v="4"/>
    <x v="75"/>
    <x v="0"/>
    <d v="2012-03-01T00:00:00"/>
    <d v="2012-05-24T00:00:00"/>
    <s v="LBB (EBC AWD)"/>
    <s v="W912GB"/>
    <s v="W912GB11C0013"/>
    <x v="75"/>
    <x v="95"/>
    <x v="98"/>
    <d v="2017-01-18T00:00:00"/>
    <d v="2026-06-18T00:00:00"/>
    <n v="120740"/>
    <n v="3438"/>
    <x v="15"/>
    <x v="0"/>
    <n v="18"/>
    <x v="87"/>
    <x v="5"/>
    <x v="16"/>
    <x v="5"/>
    <x v="10"/>
    <x v="10"/>
    <n v="35194809.621134311"/>
    <n v="35318880.975056767"/>
    <n v="124071.3539224565"/>
    <x v="0"/>
  </r>
  <r>
    <x v="0"/>
    <x v="7"/>
    <x v="0"/>
    <x v="74"/>
    <x v="26"/>
    <d v="2012-02-01T00:00:00"/>
    <d v="2012-03-15T00:00:00"/>
    <s v="DIRECT/  BB Government Services"/>
    <s v="W912GB"/>
    <s v="W912GB-16-C-0038"/>
    <x v="76"/>
    <x v="96"/>
    <x v="99"/>
    <d v="2018-07-30T00:00:00"/>
    <d v="2018-12-30T00:00:00"/>
    <n v="2187000"/>
    <n v="153"/>
    <x v="16"/>
    <x v="1"/>
    <n v="30"/>
    <x v="88"/>
    <x v="5"/>
    <x v="17"/>
    <x v="5"/>
    <x v="5"/>
    <x v="5"/>
    <n v="26195637.262546234"/>
    <n v="28599708.4095001"/>
    <n v="2404071.1469538659"/>
    <x v="0"/>
  </r>
  <r>
    <x v="2"/>
    <x v="7"/>
    <x v="2"/>
    <x v="76"/>
    <x v="0"/>
    <d v="2012-04-11T00:00:00"/>
    <d v="2012-07-24T00:00:00"/>
    <s v="GSC Construction, Inc."/>
    <s v="W912HN"/>
    <s v="W912HN-10-D-0049"/>
    <x v="77"/>
    <x v="97"/>
    <x v="100"/>
    <d v="2014-03-06T00:00:00"/>
    <d v="2015-02-18T00:00:00"/>
    <n v="175362"/>
    <n v="349"/>
    <x v="8"/>
    <x v="2"/>
    <n v="18"/>
    <x v="89"/>
    <x v="5"/>
    <x v="8"/>
    <x v="5"/>
    <x v="8"/>
    <x v="8"/>
    <n v="9876757.1822594386"/>
    <n v="10078750.987439916"/>
    <n v="201993.80518047698"/>
    <x v="0"/>
  </r>
  <r>
    <x v="2"/>
    <x v="7"/>
    <x v="2"/>
    <x v="77"/>
    <x v="0"/>
    <d v="2012-03-01T00:00:00"/>
    <d v="2012-06-21T00:00:00"/>
    <s v="GSC Construction, Inc."/>
    <s v="W912HN"/>
    <s v="W912HN-10-D-0049"/>
    <x v="77"/>
    <x v="98"/>
    <x v="101"/>
    <d v="2014-04-17T00:00:00"/>
    <d v="2014-10-03T00:00:00"/>
    <n v="1386944"/>
    <n v="169"/>
    <x v="9"/>
    <x v="11"/>
    <s v="03"/>
    <x v="90"/>
    <x v="5"/>
    <x v="8"/>
    <x v="5"/>
    <x v="8"/>
    <x v="8"/>
    <n v="11640976.4048544"/>
    <n v="13238552.254424037"/>
    <n v="1597575.8495696373"/>
    <x v="0"/>
  </r>
  <r>
    <x v="2"/>
    <x v="7"/>
    <x v="2"/>
    <x v="78"/>
    <x v="0"/>
    <d v="2012-05-01T00:00:00"/>
    <d v="2012-09-18T00:00:00"/>
    <s v="Alutiiq Manufacturing Contractors, LLC"/>
    <s v="W912HN"/>
    <s v="W912HN-10-D-0055"/>
    <x v="78"/>
    <x v="99"/>
    <x v="102"/>
    <d v="2014-06-03T00:00:00"/>
    <d v="2016-03-04T00:00:00"/>
    <n v="2673090"/>
    <n v="640"/>
    <x v="12"/>
    <x v="5"/>
    <s v="04"/>
    <x v="91"/>
    <x v="5"/>
    <x v="10"/>
    <x v="5"/>
    <x v="8"/>
    <x v="8"/>
    <n v="19981863.645478923"/>
    <n v="23060909.394785382"/>
    <n v="3079045.749306459"/>
    <x v="0"/>
  </r>
  <r>
    <x v="2"/>
    <x v="7"/>
    <x v="2"/>
    <x v="79"/>
    <x v="0"/>
    <d v="2012-02-02T00:00:00"/>
    <d v="2012-04-27T00:00:00"/>
    <s v="Tyler Construction Group, Inc."/>
    <s v="W912HN"/>
    <s v="W912HN-10-D-0060"/>
    <x v="79"/>
    <x v="100"/>
    <x v="103"/>
    <d v="2014-06-06T00:00:00"/>
    <d v="2015-03-06T00:00:00"/>
    <n v="321290"/>
    <n v="273"/>
    <x v="8"/>
    <x v="5"/>
    <s v="06"/>
    <x v="92"/>
    <x v="5"/>
    <x v="8"/>
    <x v="5"/>
    <x v="8"/>
    <x v="8"/>
    <n v="12634379.350977935"/>
    <n v="13004462.890549993"/>
    <n v="370083.53957205825"/>
    <x v="0"/>
  </r>
  <r>
    <x v="2"/>
    <x v="7"/>
    <x v="2"/>
    <x v="80"/>
    <x v="0"/>
    <d v="2012-05-09T00:00:00"/>
    <d v="2012-09-17T00:00:00"/>
    <s v="JAAAT Technical Services, LLC"/>
    <s v="W912HN"/>
    <s v="W912HN-10-D-0063"/>
    <x v="80"/>
    <x v="101"/>
    <x v="104"/>
    <d v="2014-04-08T00:00:00"/>
    <d v="2016-12-06T00:00:00"/>
    <n v="3454849"/>
    <n v="973"/>
    <x v="12"/>
    <x v="1"/>
    <s v="06"/>
    <x v="93"/>
    <x v="5"/>
    <x v="13"/>
    <x v="5"/>
    <x v="3"/>
    <x v="3"/>
    <n v="18644762.692026548"/>
    <n v="22523424.085464604"/>
    <n v="3878661.3934380561"/>
    <x v="0"/>
  </r>
  <r>
    <x v="2"/>
    <x v="7"/>
    <x v="2"/>
    <x v="81"/>
    <x v="0"/>
    <d v="2012-01-31T00:00:00"/>
    <d v="2012-04-24T00:00:00"/>
    <s v="JAAAT Technical. Services, LLC"/>
    <s v="W912HN"/>
    <s v="W912HN-10-D-0063"/>
    <x v="80"/>
    <x v="102"/>
    <x v="105"/>
    <d v="2013-11-22T00:00:00"/>
    <d v="2014-11-12T00:00:00"/>
    <n v="570413"/>
    <n v="355"/>
    <x v="9"/>
    <x v="9"/>
    <n v="12"/>
    <x v="94"/>
    <x v="5"/>
    <x v="8"/>
    <x v="5"/>
    <x v="8"/>
    <x v="8"/>
    <n v="5687316.125536927"/>
    <n v="6344356.3759584036"/>
    <n v="657040.25042147655"/>
    <x v="0"/>
  </r>
  <r>
    <x v="3"/>
    <x v="6"/>
    <x v="3"/>
    <x v="82"/>
    <x v="0"/>
    <d v="2012-04-26T00:00:00"/>
    <d v="2012-06-18T00:00:00"/>
    <s v="JAAAT"/>
    <s v="W912HN"/>
    <s v="W912HN-10-D-0063"/>
    <x v="80"/>
    <x v="103"/>
    <x v="106"/>
    <d v="2014-01-30T00:00:00"/>
    <d v="2014-12-23T00:00:00"/>
    <n v="1211000"/>
    <n v="327"/>
    <x v="9"/>
    <x v="1"/>
    <n v="23"/>
    <x v="95"/>
    <x v="5"/>
    <x v="8"/>
    <x v="5"/>
    <x v="8"/>
    <x v="8"/>
    <n v="18245687.860464599"/>
    <n v="19640599.517913517"/>
    <n v="1394911.6574489176"/>
    <x v="0"/>
  </r>
  <r>
    <x v="2"/>
    <x v="7"/>
    <x v="2"/>
    <x v="83"/>
    <x v="0"/>
    <d v="2012-06-06T00:00:00"/>
    <d v="2012-09-26T00:00:00"/>
    <s v="Engineering Design Technologies, Inc."/>
    <s v="W912HN"/>
    <s v="W912HN-11-D-0002"/>
    <x v="81"/>
    <x v="104"/>
    <x v="107"/>
    <d v="2014-07-30T00:00:00"/>
    <d v="2015-04-27T00:00:00"/>
    <n v="4999115"/>
    <n v="271"/>
    <x v="8"/>
    <x v="6"/>
    <n v="27"/>
    <x v="96"/>
    <x v="5"/>
    <x v="8"/>
    <x v="5"/>
    <x v="8"/>
    <x v="8"/>
    <n v="22070964.525806367"/>
    <n v="27829283.097588152"/>
    <n v="5758318.5717817843"/>
    <x v="0"/>
  </r>
  <r>
    <x v="2"/>
    <x v="6"/>
    <x v="2"/>
    <x v="84"/>
    <x v="0"/>
    <d v="2011-04-08T00:00:00"/>
    <d v="2012-05-30T00:00:00"/>
    <s v="Archer Western Contractors, LLC"/>
    <s v="W912HN"/>
    <s v="W912HN-12-C-0009"/>
    <x v="82"/>
    <x v="105"/>
    <x v="108"/>
    <d v="2014-01-31T00:00:00"/>
    <d v="2014-12-30T00:00:00"/>
    <n v="2892384"/>
    <n v="333"/>
    <x v="9"/>
    <x v="1"/>
    <n v="30"/>
    <x v="97"/>
    <x v="5"/>
    <x v="8"/>
    <x v="5"/>
    <x v="8"/>
    <x v="8"/>
    <n v="49377132.162247188"/>
    <n v="52708775.56391418"/>
    <n v="3331643.4016669914"/>
    <x v="0"/>
  </r>
  <r>
    <x v="2"/>
    <x v="7"/>
    <x v="2"/>
    <x v="85"/>
    <x v="0"/>
    <d v="2012-04-24T00:00:00"/>
    <d v="2012-07-30T00:00:00"/>
    <s v="Lifecyle Construction Services, LLC"/>
    <s v="W912HP"/>
    <s v="W912HP-11-D-0016"/>
    <x v="83"/>
    <x v="106"/>
    <x v="109"/>
    <d v="2013-08-22T00:00:00"/>
    <d v="2013-12-18T00:00:00"/>
    <n v="73965"/>
    <n v="118"/>
    <x v="1"/>
    <x v="1"/>
    <n v="18"/>
    <x v="98"/>
    <x v="5"/>
    <x v="1"/>
    <x v="5"/>
    <x v="7"/>
    <x v="7"/>
    <n v="2616362.5402747951"/>
    <n v="2703221.0079675466"/>
    <n v="86858.467692751437"/>
    <x v="0"/>
  </r>
  <r>
    <x v="0"/>
    <x v="2"/>
    <x v="0"/>
    <x v="86"/>
    <x v="0"/>
    <d v="2011-12-19T00:00:00"/>
    <d v="2012-05-09T00:00:00"/>
    <s v="Turner Construction Company"/>
    <s v="W912PL"/>
    <s v="W912PL-12-C-0005"/>
    <x v="84"/>
    <x v="107"/>
    <x v="110"/>
    <d v="2015-03-16T00:00:00"/>
    <d v="2018-03-01T00:00:00"/>
    <n v="51211000"/>
    <n v="1081"/>
    <x v="16"/>
    <x v="5"/>
    <s v="01"/>
    <x v="99"/>
    <x v="5"/>
    <x v="14"/>
    <x v="5"/>
    <x v="3"/>
    <x v="3"/>
    <n v="193306599.75027126"/>
    <n v="250799743.04520437"/>
    <n v="57493143.29493311"/>
    <x v="0"/>
  </r>
  <r>
    <x v="7"/>
    <x v="6"/>
    <x v="2"/>
    <x v="62"/>
    <x v="0"/>
    <d v="2011-05-24T00:00:00"/>
    <d v="2011-10-26T00:00:00"/>
    <s v="Speegle Construction, Inc."/>
    <s v="W912PP"/>
    <s v="W912PP-12-C-0003"/>
    <x v="85"/>
    <x v="108"/>
    <x v="111"/>
    <d v="2014-03-12T00:00:00"/>
    <d v="2014-06-04T00:00:00"/>
    <n v="215312"/>
    <n v="84"/>
    <x v="9"/>
    <x v="0"/>
    <s v="04"/>
    <x v="100"/>
    <x v="5"/>
    <x v="1"/>
    <x v="5"/>
    <x v="7"/>
    <x v="7"/>
    <n v="16218861.782346897"/>
    <n v="16471706.646753868"/>
    <n v="252844.86440697126"/>
    <x v="0"/>
  </r>
  <r>
    <x v="2"/>
    <x v="7"/>
    <x v="2"/>
    <x v="87"/>
    <x v="0"/>
    <d v="2012-05-15T00:00:00"/>
    <d v="2012-08-31T00:00:00"/>
    <s v="Okland Geneva Joint Venture"/>
    <s v="W912PP"/>
    <s v="W912PP-12-C-0023"/>
    <x v="86"/>
    <x v="109"/>
    <x v="112"/>
    <d v="2014-05-01T00:00:00"/>
    <d v="2014-03-05T00:00:00"/>
    <n v="2398941"/>
    <n v="-57"/>
    <x v="9"/>
    <x v="5"/>
    <s v="05"/>
    <x v="101"/>
    <x v="5"/>
    <x v="1"/>
    <x v="5"/>
    <x v="7"/>
    <x v="7"/>
    <n v="26481463.736508444"/>
    <n v="29298584.528035741"/>
    <n v="2817120.7915272973"/>
    <x v="0"/>
  </r>
  <r>
    <x v="2"/>
    <x v="7"/>
    <x v="2"/>
    <x v="88"/>
    <x v="0"/>
    <d v="2012-06-06T00:00:00"/>
    <d v="2012-08-27T00:00:00"/>
    <s v="Solis Constructors, Inc."/>
    <s v="W912PP"/>
    <s v="W912PP-12-C-0025"/>
    <x v="87"/>
    <x v="110"/>
    <x v="113"/>
    <d v="2014-04-10T00:00:00"/>
    <d v="2014-08-26T00:00:00"/>
    <n v="374383"/>
    <n v="138"/>
    <x v="9"/>
    <x v="8"/>
    <n v="26"/>
    <x v="102"/>
    <x v="5"/>
    <x v="1"/>
    <x v="5"/>
    <x v="7"/>
    <x v="7"/>
    <n v="11114627.327140227"/>
    <n v="11554272.209317138"/>
    <n v="439644.88217691146"/>
    <x v="0"/>
  </r>
  <r>
    <x v="2"/>
    <x v="7"/>
    <x v="2"/>
    <x v="89"/>
    <x v="0"/>
    <d v="2012-05-07T00:00:00"/>
    <d v="2012-08-31T00:00:00"/>
    <s v="Hensel Phelps Construction Co"/>
    <s v="W912PP"/>
    <s v="W912PP-12-C-0027"/>
    <x v="88"/>
    <x v="111"/>
    <x v="114"/>
    <d v="2014-09-04T00:00:00"/>
    <d v="2014-10-02T00:00:00"/>
    <n v="1238390"/>
    <n v="28"/>
    <x v="9"/>
    <x v="11"/>
    <s v="02"/>
    <x v="103"/>
    <x v="5"/>
    <x v="8"/>
    <x v="5"/>
    <x v="8"/>
    <x v="8"/>
    <n v="33548714.995147444"/>
    <n v="34975176.306021236"/>
    <n v="1426461.3108737916"/>
    <x v="0"/>
  </r>
  <r>
    <x v="2"/>
    <x v="7"/>
    <x v="2"/>
    <x v="90"/>
    <x v="0"/>
    <d v="2012-06-06T00:00:00"/>
    <d v="2012-09-12T00:00:00"/>
    <s v="K. L. HOUSE CONSTRUCTION COMPANY"/>
    <s v="W912PP"/>
    <s v="W912PP-12-C-0033"/>
    <x v="89"/>
    <x v="112"/>
    <x v="115"/>
    <d v="2014-08-09T00:00:00"/>
    <d v="2014-11-24T00:00:00"/>
    <n v="432847"/>
    <n v="107"/>
    <x v="9"/>
    <x v="9"/>
    <n v="24"/>
    <x v="104"/>
    <x v="5"/>
    <x v="8"/>
    <x v="5"/>
    <x v="8"/>
    <x v="8"/>
    <n v="17513001.080563474"/>
    <n v="18011583.513422098"/>
    <n v="498582.43285862356"/>
    <x v="0"/>
  </r>
  <r>
    <x v="8"/>
    <x v="4"/>
    <x v="5"/>
    <x v="91"/>
    <x v="0"/>
    <d v="2013-07-15T00:00:00"/>
    <d v="2013-09-30T00:00:00"/>
    <s v="Cherokee Nation"/>
    <s v="HQ0034"/>
    <s v="HQ0034-13-C-0133"/>
    <x v="90"/>
    <x v="113"/>
    <x v="116"/>
    <d v="2019-04-02T00:00:00"/>
    <d v="2021-09-22T00:00:00"/>
    <n v="-9669575"/>
    <n v="904"/>
    <x v="11"/>
    <x v="10"/>
    <n v="22"/>
    <x v="105"/>
    <x v="6"/>
    <x v="11"/>
    <x v="6"/>
    <x v="11"/>
    <x v="11"/>
    <n v="11355160.788753269"/>
    <n v="959616.36203215644"/>
    <n v="-10395544.426721113"/>
    <x v="0"/>
  </r>
  <r>
    <x v="8"/>
    <x v="4"/>
    <x v="5"/>
    <x v="92"/>
    <x v="0"/>
    <d v="2013-09-01T00:00:00"/>
    <d v="2013-09-30T00:00:00"/>
    <s v="Virginia Electric and Power Company"/>
    <s v="HQ0034"/>
    <s v="HQ0034-13-F-0027"/>
    <x v="91"/>
    <x v="114"/>
    <x v="117"/>
    <d v="2015-01-31T00:00:00"/>
    <d v="2020-04-30T00:00:00"/>
    <n v="0"/>
    <n v="1916"/>
    <x v="10"/>
    <x v="6"/>
    <n v="30"/>
    <x v="106"/>
    <x v="6"/>
    <x v="15"/>
    <x v="6"/>
    <x v="11"/>
    <x v="11"/>
    <n v="16063823.320906172"/>
    <n v="16063823.320906172"/>
    <n v="0"/>
    <x v="0"/>
  </r>
  <r>
    <x v="0"/>
    <x v="5"/>
    <x v="0"/>
    <x v="93"/>
    <x v="0"/>
    <d v="2013-07-25T00:00:00"/>
    <d v="2013-09-12T00:00:00"/>
    <s v="G-W Management Services Inc."/>
    <s v="N40080"/>
    <s v="N4008010D0498  DO 0025"/>
    <x v="92"/>
    <x v="115"/>
    <x v="118"/>
    <d v="2013-12-13T00:00:00"/>
    <d v="2014-03-25T00:00:00"/>
    <n v="-69000"/>
    <n v="102"/>
    <x v="9"/>
    <x v="5"/>
    <n v="25"/>
    <x v="107"/>
    <x v="6"/>
    <x v="1"/>
    <x v="6"/>
    <x v="8"/>
    <x v="8"/>
    <n v="6207447.5795833617"/>
    <n v="6127968.7155338367"/>
    <n v="-79478.864049525"/>
    <x v="0"/>
  </r>
  <r>
    <x v="0"/>
    <x v="7"/>
    <x v="0"/>
    <x v="94"/>
    <x v="0"/>
    <d v="2012-05-18T00:00:00"/>
    <d v="2012-10-29T00:00:00"/>
    <s v="Manhattan Hunt JV"/>
    <s v="N40080"/>
    <s v="N4008013C0151"/>
    <x v="93"/>
    <x v="116"/>
    <x v="119"/>
    <d v="2016-12-06T00:00:00"/>
    <d v="2022-07-31T00:00:00"/>
    <n v="7752000"/>
    <n v="2063"/>
    <x v="3"/>
    <x v="3"/>
    <n v="31"/>
    <x v="108"/>
    <x v="6"/>
    <x v="3"/>
    <x v="6"/>
    <x v="12"/>
    <x v="12"/>
    <n v="78009977.811525285"/>
    <n v="86155011.46629554"/>
    <n v="8145033.6547702551"/>
    <x v="0"/>
  </r>
  <r>
    <x v="0"/>
    <x v="7"/>
    <x v="0"/>
    <x v="95"/>
    <x v="0"/>
    <d v="2012-05-18T00:00:00"/>
    <d v="2012-10-29T00:00:00"/>
    <s v="Manhattan Hunt JV"/>
    <s v="N40080"/>
    <s v="N4008013C0151"/>
    <x v="93"/>
    <x v="117"/>
    <x v="120"/>
    <d v="2016-12-06T00:00:00"/>
    <d v="2019-02-15T00:00:00"/>
    <n v="2976000"/>
    <n v="801"/>
    <x v="17"/>
    <x v="2"/>
    <n v="15"/>
    <x v="109"/>
    <x v="6"/>
    <x v="17"/>
    <x v="6"/>
    <x v="5"/>
    <x v="5"/>
    <n v="21945664.087637883"/>
    <n v="25217047.596250001"/>
    <n v="3271383.5086121187"/>
    <x v="0"/>
  </r>
  <r>
    <x v="9"/>
    <x v="5"/>
    <x v="2"/>
    <x v="96"/>
    <x v="0"/>
    <d v="2013-09-04T00:00:00"/>
    <d v="2013-09-26T00:00:00"/>
    <s v="QUADRANT CONSTRUCTION, INC"/>
    <s v="N40085"/>
    <s v="N4008510D0261"/>
    <x v="94"/>
    <x v="118"/>
    <x v="121"/>
    <d v="2014-09-22T00:00:00"/>
    <d v="2015-06-30T00:00:00"/>
    <n v="-17"/>
    <n v="281"/>
    <x v="8"/>
    <x v="0"/>
    <n v="30"/>
    <x v="110"/>
    <x v="6"/>
    <x v="8"/>
    <x v="6"/>
    <x v="8"/>
    <x v="8"/>
    <n v="2144.3055770562273"/>
    <n v="2124.723827942576"/>
    <n v="-19.581749113651313"/>
    <x v="0"/>
  </r>
  <r>
    <x v="10"/>
    <x v="5"/>
    <x v="2"/>
    <x v="97"/>
    <x v="0"/>
    <d v="2013-09-04T00:00:00"/>
    <d v="2013-09-26T00:00:00"/>
    <s v="QUADRANT CONSTRUCTION, INC"/>
    <s v="N40085"/>
    <s v="N4008510D0261"/>
    <x v="94"/>
    <x v="118"/>
    <x v="121"/>
    <d v="2014-09-22T00:00:00"/>
    <d v="2015-06-30T00:00:00"/>
    <n v="-17"/>
    <n v="281"/>
    <x v="8"/>
    <x v="0"/>
    <n v="30"/>
    <x v="110"/>
    <x v="6"/>
    <x v="8"/>
    <x v="6"/>
    <x v="8"/>
    <x v="8"/>
    <n v="2144.3055770562273"/>
    <n v="2124.723827942576"/>
    <n v="-19.581749113651313"/>
    <x v="0"/>
  </r>
  <r>
    <x v="0"/>
    <x v="5"/>
    <x v="0"/>
    <x v="98"/>
    <x v="0"/>
    <d v="2013-02-22T00:00:00"/>
    <d v="2013-06-14T00:00:00"/>
    <s v="Walsh Federal, LLC"/>
    <s v="N69450"/>
    <s v="N6945013C1756"/>
    <x v="95"/>
    <x v="119"/>
    <x v="122"/>
    <d v="2016-12-30T00:00:00"/>
    <d v="2019-02-15T00:00:00"/>
    <n v="7360000"/>
    <n v="777"/>
    <x v="17"/>
    <x v="2"/>
    <n v="15"/>
    <x v="109"/>
    <x v="6"/>
    <x v="17"/>
    <x v="6"/>
    <x v="5"/>
    <x v="5"/>
    <n v="45497795.880321182"/>
    <n v="53588314.234953299"/>
    <n v="8090518.3546321169"/>
    <x v="0"/>
  </r>
  <r>
    <x v="0"/>
    <x v="5"/>
    <x v="0"/>
    <x v="99"/>
    <x v="0"/>
    <d v="2012-11-30T00:00:00"/>
    <d v="2013-09-13T00:00:00"/>
    <s v="Heery International, Inc., 999 Peachtree Street, NE, Suite 300, Atlanta, GA  30309-3915"/>
    <s v="W9126G"/>
    <s v="W9126G-08-D-0056-CV01"/>
    <x v="96"/>
    <x v="120"/>
    <x v="123"/>
    <d v="2016-10-23T00:00:00"/>
    <d v="2018-06-01T00:00:00"/>
    <n v="1942000"/>
    <n v="586"/>
    <x v="16"/>
    <x v="0"/>
    <s v="01"/>
    <x v="111"/>
    <x v="6"/>
    <x v="14"/>
    <x v="6"/>
    <x v="5"/>
    <x v="5"/>
    <n v="53473767.117651902"/>
    <n v="55608520.737855107"/>
    <n v="2134753.6202032045"/>
    <x v="0"/>
  </r>
  <r>
    <x v="0"/>
    <x v="4"/>
    <x v="0"/>
    <x v="42"/>
    <x v="0"/>
    <d v="2012-08-07T00:00:00"/>
    <d v="2013-01-29T00:00:00"/>
    <s v="Clark McCarthy Joint Venture"/>
    <s v="W9126G"/>
    <s v="W9126G-13-C-0004"/>
    <x v="97"/>
    <x v="121"/>
    <x v="124"/>
    <d v="2016-11-26T00:00:00"/>
    <d v="2020-02-29T00:00:00"/>
    <n v="198123000"/>
    <n v="1190"/>
    <x v="10"/>
    <x v="2"/>
    <n v="29"/>
    <x v="112"/>
    <x v="6"/>
    <x v="15"/>
    <x v="6"/>
    <x v="11"/>
    <x v="11"/>
    <n v="66769401.15019878"/>
    <n v="279767019.81030196"/>
    <n v="212997618.66010317"/>
    <x v="0"/>
  </r>
  <r>
    <x v="0"/>
    <x v="8"/>
    <x v="0"/>
    <x v="42"/>
    <x v="27"/>
    <d v="2012-08-07T00:00:00"/>
    <d v="2013-01-29T00:00:00"/>
    <s v="Clark McCarthy Joint Venture"/>
    <s v="W9126G"/>
    <s v="W9126G-13-C-0004"/>
    <x v="97"/>
    <x v="122"/>
    <x v="125"/>
    <d v="2016-11-26T00:00:00"/>
    <d v="2020-02-29T00:00:00"/>
    <n v="-45194000"/>
    <n v="1190"/>
    <x v="10"/>
    <x v="2"/>
    <n v="29"/>
    <x v="112"/>
    <x v="6"/>
    <x v="15"/>
    <x v="6"/>
    <x v="11"/>
    <x v="11"/>
    <n v="295141468.06218052"/>
    <n v="246554406.60175088"/>
    <n v="-48587061.460429639"/>
    <x v="0"/>
  </r>
  <r>
    <x v="0"/>
    <x v="4"/>
    <x v="0"/>
    <x v="42"/>
    <x v="28"/>
    <d v="2013-08-08T00:00:00"/>
    <d v="2013-09-13T00:00:00"/>
    <s v="Licon Engineering Company, Inc. dba LEC Group"/>
    <s v="W9126G"/>
    <s v="W9126G-13-C-0046"/>
    <x v="98"/>
    <x v="123"/>
    <x v="126"/>
    <d v="2014-10-24T00:00:00"/>
    <d v="2014-10-24T00:00:00"/>
    <n v="-917000"/>
    <n v="0"/>
    <x v="9"/>
    <x v="11"/>
    <n v="24"/>
    <x v="113"/>
    <x v="6"/>
    <x v="8"/>
    <x v="6"/>
    <x v="8"/>
    <x v="8"/>
    <n v="1808450.4866739267"/>
    <n v="752187.90213168366"/>
    <n v="-1056262.584542243"/>
    <x v="0"/>
  </r>
  <r>
    <x v="2"/>
    <x v="5"/>
    <x v="2"/>
    <x v="100"/>
    <x v="0"/>
    <d v="2013-05-31T00:00:00"/>
    <d v="2013-09-27T00:00:00"/>
    <s v="Caddell Construction CO. (DE), LLC"/>
    <s v="W91278"/>
    <s v="W91278-11-D-0066"/>
    <x v="99"/>
    <x v="124"/>
    <x v="127"/>
    <d v="2015-05-13T00:00:00"/>
    <d v="2015-09-21T00:00:00"/>
    <n v="2489680"/>
    <n v="131"/>
    <x v="8"/>
    <x v="10"/>
    <n v="21"/>
    <x v="114"/>
    <x v="6"/>
    <x v="8"/>
    <x v="6"/>
    <x v="8"/>
    <x v="8"/>
    <n v="30316206.340242915"/>
    <n v="33183988.053964976"/>
    <n v="2867781.7137220614"/>
    <x v="0"/>
  </r>
  <r>
    <x v="2"/>
    <x v="5"/>
    <x v="2"/>
    <x v="101"/>
    <x v="0"/>
    <d v="2013-06-03T00:00:00"/>
    <d v="2013-09-20T00:00:00"/>
    <s v="Archer Western Contractors, LLC"/>
    <s v="W91278"/>
    <s v="W91278-11-D-0073"/>
    <x v="100"/>
    <x v="125"/>
    <x v="128"/>
    <d v="2015-07-26T00:00:00"/>
    <d v="2016-05-25T00:00:00"/>
    <n v="2969776"/>
    <n v="304"/>
    <x v="12"/>
    <x v="7"/>
    <n v="25"/>
    <x v="115"/>
    <x v="6"/>
    <x v="10"/>
    <x v="6"/>
    <x v="3"/>
    <x v="3"/>
    <n v="36295172.641293995"/>
    <n v="39629256.278048858"/>
    <n v="3334083.636754863"/>
    <x v="0"/>
  </r>
  <r>
    <x v="2"/>
    <x v="5"/>
    <x v="2"/>
    <x v="102"/>
    <x v="0"/>
    <d v="2013-05-07T00:00:00"/>
    <d v="2013-09-20T00:00:00"/>
    <s v="Carothers Construction Inc"/>
    <s v="W91278"/>
    <s v="W91278-12-D-0037"/>
    <x v="101"/>
    <x v="126"/>
    <x v="129"/>
    <d v="2016-12-25T00:00:00"/>
    <d v="2017-05-26T00:00:00"/>
    <n v="2109088"/>
    <n v="152"/>
    <x v="14"/>
    <x v="7"/>
    <n v="26"/>
    <x v="116"/>
    <x v="6"/>
    <x v="13"/>
    <x v="6"/>
    <x v="3"/>
    <x v="3"/>
    <n v="35161796.757880986"/>
    <n v="37529610.286334321"/>
    <n v="2367813.5284533352"/>
    <x v="0"/>
  </r>
  <r>
    <x v="2"/>
    <x v="5"/>
    <x v="2"/>
    <x v="103"/>
    <x v="0"/>
    <d v="2013-07-01T00:00:00"/>
    <d v="2013-09-18T00:00:00"/>
    <s v="WG Yates &amp; Sons Construction Co"/>
    <s v="W91278"/>
    <s v="W91278-12-D-0040"/>
    <x v="102"/>
    <x v="127"/>
    <x v="130"/>
    <d v="2015-06-28T00:00:00"/>
    <d v="2016-09-30T00:00:00"/>
    <n v="3399503"/>
    <n v="460"/>
    <x v="12"/>
    <x v="10"/>
    <n v="30"/>
    <x v="117"/>
    <x v="6"/>
    <x v="10"/>
    <x v="6"/>
    <x v="3"/>
    <x v="3"/>
    <n v="30379736.970976073"/>
    <n v="34196262.973408267"/>
    <n v="3816526.0024321936"/>
    <x v="0"/>
  </r>
  <r>
    <x v="2"/>
    <x v="5"/>
    <x v="2"/>
    <x v="104"/>
    <x v="0"/>
    <d v="2013-06-28T00:00:00"/>
    <d v="2013-09-11T00:00:00"/>
    <s v="TIMUS - NASCO, JV"/>
    <s v="W9128F"/>
    <s v="W9128F-13-C-0006"/>
    <x v="103"/>
    <x v="128"/>
    <x v="131"/>
    <d v="2014-09-15T00:00:00"/>
    <d v="2014-11-26T00:00:00"/>
    <n v="129398"/>
    <n v="72"/>
    <x v="9"/>
    <x v="9"/>
    <n v="26"/>
    <x v="118"/>
    <x v="6"/>
    <x v="8"/>
    <x v="6"/>
    <x v="8"/>
    <x v="8"/>
    <n v="1777179.5593949396"/>
    <n v="1926228.9224424828"/>
    <n v="149049.36304754321"/>
    <x v="0"/>
  </r>
  <r>
    <x v="3"/>
    <x v="7"/>
    <x v="3"/>
    <x v="69"/>
    <x v="29"/>
    <d v="2012-02-14T00:00:00"/>
    <d v="2013-09-29T00:00:00"/>
    <s v="Xcel Power Feed"/>
    <s v="W912DR"/>
    <s v="W912DR-12-F-0081"/>
    <x v="104"/>
    <x v="129"/>
    <x v="132"/>
    <d v="2014-02-14T00:00:00"/>
    <d v="2015-09-30T00:00:00"/>
    <n v="0"/>
    <n v="593"/>
    <x v="8"/>
    <x v="10"/>
    <n v="30"/>
    <x v="119"/>
    <x v="6"/>
    <x v="8"/>
    <x v="6"/>
    <x v="8"/>
    <x v="8"/>
    <n v="6600844.2763598328"/>
    <n v="6600844.2763598328"/>
    <n v="0"/>
    <x v="0"/>
  </r>
  <r>
    <x v="3"/>
    <x v="7"/>
    <x v="3"/>
    <x v="105"/>
    <x v="0"/>
    <d v="2012-05-01T00:00:00"/>
    <d v="2013-02-26T00:00:00"/>
    <s v="Hensel Phelps/Kiewit Joint Venture"/>
    <s v="W912DR"/>
    <s v="W912DR-13-C-0005"/>
    <x v="105"/>
    <x v="130"/>
    <x v="133"/>
    <d v="2015-09-15T00:00:00"/>
    <d v="2016-02-08T00:00:00"/>
    <n v="43768051"/>
    <n v="146"/>
    <x v="12"/>
    <x v="2"/>
    <s v="08"/>
    <x v="120"/>
    <x v="6"/>
    <x v="10"/>
    <x v="6"/>
    <x v="3"/>
    <x v="3"/>
    <n v="663007306.3771075"/>
    <n v="712144461.04862225"/>
    <n v="49137154.67151475"/>
    <x v="0"/>
  </r>
  <r>
    <x v="3"/>
    <x v="4"/>
    <x v="3"/>
    <x v="106"/>
    <x v="0"/>
    <d v="2012-10-17T00:00:00"/>
    <d v="2013-02-19T00:00:00"/>
    <s v="District Veterans Contracting"/>
    <s v="W912DR"/>
    <s v="W912DR-13-C-0021"/>
    <x v="106"/>
    <x v="131"/>
    <x v="134"/>
    <d v="2014-03-07T00:00:00"/>
    <d v="2015-05-04T00:00:00"/>
    <n v="539000"/>
    <n v="423"/>
    <x v="8"/>
    <x v="7"/>
    <s v="04"/>
    <x v="121"/>
    <x v="6"/>
    <x v="8"/>
    <x v="6"/>
    <x v="8"/>
    <x v="8"/>
    <n v="6168695.0691546341"/>
    <n v="6789551.7028168682"/>
    <n v="620856.63366223406"/>
    <x v="0"/>
  </r>
  <r>
    <x v="0"/>
    <x v="6"/>
    <x v="0"/>
    <x v="107"/>
    <x v="0"/>
    <d v="2012-11-07T00:00:00"/>
    <d v="2013-03-18T00:00:00"/>
    <s v="Federal Republic of Germany"/>
    <s v="W912GB"/>
    <s v="W912GB-09-C-0038"/>
    <x v="107"/>
    <x v="132"/>
    <x v="135"/>
    <d v="2016-05-30T00:00:00"/>
    <d v="2017-05-03T00:00:00"/>
    <n v="1750000"/>
    <n v="338"/>
    <x v="14"/>
    <x v="7"/>
    <s v="03"/>
    <x v="122"/>
    <x v="6"/>
    <x v="13"/>
    <x v="6"/>
    <x v="3"/>
    <x v="3"/>
    <n v="35323500.415033579"/>
    <n v="37288175.987979487"/>
    <n v="1964675.5729459077"/>
    <x v="0"/>
  </r>
  <r>
    <x v="0"/>
    <x v="7"/>
    <x v="0"/>
    <x v="74"/>
    <x v="30"/>
    <d v="2013-07-15T00:00:00"/>
    <d v="2013-08-27T00:00:00"/>
    <s v="FRG/Peter Gross Hoch- und Tiefbau GmbH &amp; Co KG"/>
    <s v="W912GB"/>
    <s v="W912GB-10-C-0031, ABG4 P00058"/>
    <x v="74"/>
    <x v="133"/>
    <x v="136"/>
    <d v="2016-04-30T00:00:00"/>
    <d v="2017-04-30T00:00:00"/>
    <n v="1204000"/>
    <n v="365"/>
    <x v="14"/>
    <x v="6"/>
    <n v="30"/>
    <x v="123"/>
    <x v="6"/>
    <x v="13"/>
    <x v="6"/>
    <x v="3"/>
    <x v="3"/>
    <n v="2770217.3364050603"/>
    <n v="4121914.1305918451"/>
    <n v="1351696.7941867849"/>
    <x v="0"/>
  </r>
  <r>
    <x v="0"/>
    <x v="7"/>
    <x v="0"/>
    <x v="74"/>
    <x v="31"/>
    <d v="2013-07-15T00:00:00"/>
    <d v="2013-08-27T00:00:00"/>
    <s v="FRG/Peter Gross Hoch- und Tiefbau GmbH &amp; Co KG"/>
    <s v="W912GB"/>
    <s v="W912GB-10-C-0031, P00085"/>
    <x v="74"/>
    <x v="134"/>
    <x v="137"/>
    <d v="2021-03-31T00:00:00"/>
    <d v="2021-12-30T00:00:00"/>
    <n v="635000"/>
    <n v="274"/>
    <x v="11"/>
    <x v="1"/>
    <n v="30"/>
    <x v="124"/>
    <x v="6"/>
    <x v="3"/>
    <x v="6"/>
    <x v="12"/>
    <x v="12"/>
    <n v="39795305.254809111"/>
    <n v="40462500.349078864"/>
    <n v="667195.0942697525"/>
    <x v="0"/>
  </r>
  <r>
    <x v="0"/>
    <x v="7"/>
    <x v="0"/>
    <x v="74"/>
    <x v="32"/>
    <d v="2013-07-15T00:00:00"/>
    <d v="2013-08-27T00:00:00"/>
    <s v="FRG/Peter Gross Hoch- und Tiefbau GmbH &amp; Co KG"/>
    <s v="W912GB"/>
    <s v="W912GB-10-C-0031, P00102"/>
    <x v="74"/>
    <x v="135"/>
    <x v="138"/>
    <d v="2021-01-30T00:00:00"/>
    <d v="2022-02-28T00:00:00"/>
    <n v="946000"/>
    <n v="394"/>
    <x v="3"/>
    <x v="2"/>
    <n v="28"/>
    <x v="125"/>
    <x v="6"/>
    <x v="3"/>
    <x v="6"/>
    <x v="12"/>
    <x v="12"/>
    <n v="65807634.300467648"/>
    <n v="66801597.385789201"/>
    <n v="993963.08532155305"/>
    <x v="0"/>
  </r>
  <r>
    <x v="1"/>
    <x v="5"/>
    <x v="6"/>
    <x v="108"/>
    <x v="0"/>
    <d v="2013-02-08T00:00:00"/>
    <d v="2013-07-09T00:00:00"/>
    <s v="Kellogg Brown &amp; Root Services, Inc,"/>
    <s v="W912GB"/>
    <s v="W912GB-13-R-0003"/>
    <x v="108"/>
    <x v="136"/>
    <x v="139"/>
    <d v="2015-08-30T00:00:00"/>
    <d v="2016-05-12T00:00:00"/>
    <n v="-3910000"/>
    <n v="256"/>
    <x v="12"/>
    <x v="7"/>
    <n v="12"/>
    <x v="126"/>
    <x v="6"/>
    <x v="10"/>
    <x v="6"/>
    <x v="3"/>
    <x v="3"/>
    <n v="138921878.2944971"/>
    <n v="134532231.72865796"/>
    <n v="-4389646.5658391416"/>
    <x v="0"/>
  </r>
  <r>
    <x v="1"/>
    <x v="3"/>
    <x v="6"/>
    <x v="108"/>
    <x v="33"/>
    <d v="2013-02-08T00:00:00"/>
    <d v="2013-07-09T00:00:00"/>
    <s v="Kellogg Brown &amp; Root Services, Inc,"/>
    <s v="W912GB"/>
    <s v="W912GB-13-R-0003"/>
    <x v="108"/>
    <x v="136"/>
    <x v="140"/>
    <d v="2015-08-30T00:00:00"/>
    <d v="2016-05-12T00:00:00"/>
    <n v="-51400000"/>
    <n v="256"/>
    <x v="12"/>
    <x v="7"/>
    <n v="12"/>
    <x v="126"/>
    <x v="6"/>
    <x v="10"/>
    <x v="6"/>
    <x v="3"/>
    <x v="3"/>
    <n v="138921878.2944971"/>
    <n v="81216550.037685841"/>
    <n v="-57705328.256811261"/>
    <x v="0"/>
  </r>
  <r>
    <x v="2"/>
    <x v="7"/>
    <x v="2"/>
    <x v="109"/>
    <x v="0"/>
    <d v="2012-06-20T00:00:00"/>
    <d v="2012-10-25T00:00:00"/>
    <s v="Engineering Design Technologies, Inc."/>
    <s v="W912HN"/>
    <s v="W912HN-11-D-0002"/>
    <x v="81"/>
    <x v="137"/>
    <x v="141"/>
    <d v="2014-08-26T00:00:00"/>
    <d v="2016-04-21T00:00:00"/>
    <n v="4232924"/>
    <n v="604"/>
    <x v="12"/>
    <x v="6"/>
    <n v="21"/>
    <x v="127"/>
    <x v="6"/>
    <x v="10"/>
    <x v="6"/>
    <x v="3"/>
    <x v="3"/>
    <n v="34328131.615805246"/>
    <n v="39080315.835768953"/>
    <n v="4752184.219963707"/>
    <x v="0"/>
  </r>
  <r>
    <x v="2"/>
    <x v="5"/>
    <x v="2"/>
    <x v="110"/>
    <x v="0"/>
    <d v="2013-08-06T00:00:00"/>
    <d v="2013-09-23T00:00:00"/>
    <s v="SFL + A Architects, PA"/>
    <s v="W912HN"/>
    <s v="W912HN-11-D-0003"/>
    <x v="62"/>
    <x v="138"/>
    <x v="142"/>
    <d v="2014-12-03T00:00:00"/>
    <d v="2014-12-18T00:00:00"/>
    <n v="71763"/>
    <n v="15"/>
    <x v="9"/>
    <x v="1"/>
    <n v="18"/>
    <x v="128"/>
    <x v="6"/>
    <x v="8"/>
    <x v="6"/>
    <x v="8"/>
    <x v="8"/>
    <n v="3757818.0187701811"/>
    <n v="3840479.4929844723"/>
    <n v="82661.4742142912"/>
    <x v="0"/>
  </r>
  <r>
    <x v="11"/>
    <x v="5"/>
    <x v="7"/>
    <x v="111"/>
    <x v="0"/>
    <d v="2013-05-24T00:00:00"/>
    <d v="2013-09-30T00:00:00"/>
    <s v="River City Corporation, LLC"/>
    <s v="W912QR"/>
    <s v="W912QR-13-0032"/>
    <x v="109"/>
    <x v="139"/>
    <x v="143"/>
    <d v="2015-12-30T00:00:00"/>
    <d v="2016-03-11T00:00:00"/>
    <n v="0"/>
    <n v="72"/>
    <x v="12"/>
    <x v="5"/>
    <n v="11"/>
    <x v="129"/>
    <x v="6"/>
    <x v="10"/>
    <x v="6"/>
    <x v="3"/>
    <x v="3"/>
    <n v="77497974.946466953"/>
    <n v="77497974.946466953"/>
    <n v="0"/>
    <x v="0"/>
  </r>
  <r>
    <x v="0"/>
    <x v="5"/>
    <x v="0"/>
    <x v="112"/>
    <x v="0"/>
    <d v="2013-07-26T00:00:00"/>
    <d v="2013-09-26T00:00:00"/>
    <s v="Seohee Construction Co. Ltd."/>
    <s v="W912UM"/>
    <s v="W912UM-13-C-0025"/>
    <x v="110"/>
    <x v="140"/>
    <x v="144"/>
    <d v="2017-08-08T00:00:00"/>
    <d v="2020-06-20T00:00:00"/>
    <n v="2114000"/>
    <n v="1047"/>
    <x v="10"/>
    <x v="0"/>
    <n v="20"/>
    <x v="130"/>
    <x v="6"/>
    <x v="15"/>
    <x v="6"/>
    <x v="11"/>
    <x v="11"/>
    <n v="26258935.930204984"/>
    <n v="28531650.18270196"/>
    <n v="2272714.2524969764"/>
    <x v="0"/>
  </r>
  <r>
    <x v="9"/>
    <x v="3"/>
    <x v="2"/>
    <x v="113"/>
    <x v="0"/>
    <d v="2014-08-20T00:00:00"/>
    <d v="2014-09-30T00:00:00"/>
    <s v="Awarded by Other Agency"/>
    <s v="N40085"/>
    <s v="N4008510D0261"/>
    <x v="94"/>
    <x v="141"/>
    <x v="145"/>
    <d v="2015-11-24T00:00:00"/>
    <d v="2016-08-25T00:00:00"/>
    <n v="-6"/>
    <n v="275"/>
    <x v="12"/>
    <x v="8"/>
    <n v="25"/>
    <x v="131"/>
    <x v="7"/>
    <x v="10"/>
    <x v="7"/>
    <x v="3"/>
    <x v="3"/>
    <n v="2239.2306045257583"/>
    <n v="2232.4945739899435"/>
    <n v="-6.7360305358147343"/>
    <x v="0"/>
  </r>
  <r>
    <x v="12"/>
    <x v="3"/>
    <x v="2"/>
    <x v="114"/>
    <x v="0"/>
    <d v="2014-08-20T00:00:00"/>
    <d v="2014-09-30T00:00:00"/>
    <s v="Awarded by Other Agency"/>
    <s v="N40085"/>
    <s v="N4008510D0261"/>
    <x v="94"/>
    <x v="141"/>
    <x v="145"/>
    <d v="2015-11-24T00:00:00"/>
    <d v="2016-08-25T00:00:00"/>
    <n v="-6"/>
    <n v="275"/>
    <x v="12"/>
    <x v="8"/>
    <n v="25"/>
    <x v="131"/>
    <x v="7"/>
    <x v="10"/>
    <x v="7"/>
    <x v="3"/>
    <x v="3"/>
    <n v="2239.2306045257583"/>
    <n v="2232.4945739899435"/>
    <n v="-6.7360305358147343"/>
    <x v="0"/>
  </r>
  <r>
    <x v="12"/>
    <x v="3"/>
    <x v="8"/>
    <x v="115"/>
    <x v="0"/>
    <d v="2014-02-20T00:00:00"/>
    <d v="2014-05-30T00:00:00"/>
    <s v="WALBRIDGE ALDINGER COMPANY, INC."/>
    <s v="N40085"/>
    <s v="N4008510D5331 0005"/>
    <x v="111"/>
    <x v="142"/>
    <x v="146"/>
    <d v="2019-02-01T00:00:00"/>
    <d v="2019-02-01T00:00:00"/>
    <n v="-80000"/>
    <n v="0"/>
    <x v="17"/>
    <x v="2"/>
    <s v="01"/>
    <x v="132"/>
    <x v="7"/>
    <x v="17"/>
    <x v="7"/>
    <x v="11"/>
    <x v="11"/>
    <n v="23220498.846005537"/>
    <n v="23134492.63020622"/>
    <n v="-86006.215799316764"/>
    <x v="0"/>
  </r>
  <r>
    <x v="12"/>
    <x v="3"/>
    <x v="9"/>
    <x v="116"/>
    <x v="0"/>
    <d v="2014-04-29T00:00:00"/>
    <d v="2014-09-16T00:00:00"/>
    <s v="WALBRIDGE ALDINGER COMPANY, INC."/>
    <s v="N40085"/>
    <s v="N4008510D5331 0006"/>
    <x v="111"/>
    <x v="143"/>
    <x v="147"/>
    <d v="2016-10-25T00:00:00"/>
    <d v="2021-02-12T00:00:00"/>
    <n v="8250000"/>
    <n v="1571"/>
    <x v="11"/>
    <x v="2"/>
    <n v="12"/>
    <x v="133"/>
    <x v="7"/>
    <x v="11"/>
    <x v="7"/>
    <x v="12"/>
    <x v="12"/>
    <n v="13184276.491461847"/>
    <n v="21852559.212289326"/>
    <n v="8668282.7208274789"/>
    <x v="0"/>
  </r>
  <r>
    <x v="12"/>
    <x v="3"/>
    <x v="2"/>
    <x v="117"/>
    <x v="0"/>
    <d v="2014-05-29T00:00:00"/>
    <d v="2014-08-28T00:00:00"/>
    <s v="DPR HARDIN CONSTRUCTIONWGI JOINT VENTURE"/>
    <s v="N40085"/>
    <s v="N4008510D5333 0004"/>
    <x v="112"/>
    <x v="144"/>
    <x v="148"/>
    <d v="2016-09-02T00:00:00"/>
    <d v="2019-01-31T00:00:00"/>
    <n v="-123"/>
    <n v="881"/>
    <x v="17"/>
    <x v="4"/>
    <n v="31"/>
    <x v="134"/>
    <x v="7"/>
    <x v="17"/>
    <x v="7"/>
    <x v="11"/>
    <x v="11"/>
    <n v="35665.276341528319"/>
    <n v="35533.041784736866"/>
    <n v="-132.23455679145263"/>
    <x v="0"/>
  </r>
  <r>
    <x v="0"/>
    <x v="5"/>
    <x v="0"/>
    <x v="118"/>
    <x v="0"/>
    <d v="2013-07-25T00:00:00"/>
    <d v="2013-12-27T00:00:00"/>
    <s v="T.B. Penick &amp; Sons, Inc."/>
    <s v="N62473"/>
    <s v="N62473 10 D 5412   DO 0007"/>
    <x v="113"/>
    <x v="145"/>
    <x v="149"/>
    <d v="2015-03-16T00:00:00"/>
    <d v="2017-04-28T00:00:00"/>
    <n v="1268000"/>
    <n v="774"/>
    <x v="14"/>
    <x v="6"/>
    <n v="28"/>
    <x v="135"/>
    <x v="7"/>
    <x v="13"/>
    <x v="7"/>
    <x v="5"/>
    <x v="5"/>
    <n v="21543379.627801061"/>
    <n v="22937235.23563714"/>
    <n v="1393855.6078360789"/>
    <x v="0"/>
  </r>
  <r>
    <x v="9"/>
    <x v="5"/>
    <x v="2"/>
    <x v="119"/>
    <x v="0"/>
    <d v="2014-04-01T00:00:00"/>
    <d v="2014-09-30T00:00:00"/>
    <s v="KOO CONSTRUCTION INC"/>
    <s v="N62473"/>
    <s v="N6247309D1655 0005"/>
    <x v="114"/>
    <x v="146"/>
    <x v="150"/>
    <d v="2016-09-29T00:00:00"/>
    <d v="2017-11-08T00:00:00"/>
    <n v="-530"/>
    <n v="405"/>
    <x v="14"/>
    <x v="9"/>
    <s v="08"/>
    <x v="136"/>
    <x v="7"/>
    <x v="14"/>
    <x v="7"/>
    <x v="5"/>
    <x v="5"/>
    <n v="17127.119268875256"/>
    <n v="16544.514006924845"/>
    <n v="-582.60526195041166"/>
    <x v="0"/>
  </r>
  <r>
    <x v="10"/>
    <x v="5"/>
    <x v="2"/>
    <x v="120"/>
    <x v="0"/>
    <d v="2014-04-01T00:00:00"/>
    <d v="2014-09-30T00:00:00"/>
    <s v="KOO CONSTRUCTION INC"/>
    <s v="N62473"/>
    <s v="N6247309D1655 0005"/>
    <x v="114"/>
    <x v="146"/>
    <x v="151"/>
    <d v="2016-09-29T00:00:00"/>
    <d v="2017-11-08T00:00:00"/>
    <n v="-613"/>
    <n v="405"/>
    <x v="14"/>
    <x v="9"/>
    <s v="08"/>
    <x v="136"/>
    <x v="7"/>
    <x v="14"/>
    <x v="7"/>
    <x v="5"/>
    <x v="5"/>
    <n v="17127.119268875256"/>
    <n v="16453.275824392989"/>
    <n v="-673.84344448226693"/>
    <x v="0"/>
  </r>
  <r>
    <x v="12"/>
    <x v="3"/>
    <x v="8"/>
    <x v="121"/>
    <x v="0"/>
    <d v="2014-02-14T00:00:00"/>
    <d v="2014-09-30T00:00:00"/>
    <s v="ALLIED PACIFIC BUILDERS INC"/>
    <s v="N62742"/>
    <s v="N6274214C1300 AWD"/>
    <x v="115"/>
    <x v="147"/>
    <x v="152"/>
    <d v="2016-12-18T00:00:00"/>
    <d v="2019-10-24T00:00:00"/>
    <n v="-1464000"/>
    <n v="1040"/>
    <x v="17"/>
    <x v="11"/>
    <n v="24"/>
    <x v="137"/>
    <x v="7"/>
    <x v="15"/>
    <x v="7"/>
    <x v="11"/>
    <x v="11"/>
    <n v="20411093.781994052"/>
    <n v="18837180.032866534"/>
    <n v="-1573913.7491275184"/>
    <x v="0"/>
  </r>
  <r>
    <x v="12"/>
    <x v="3"/>
    <x v="9"/>
    <x v="122"/>
    <x v="0"/>
    <d v="2014-04-09T00:00:00"/>
    <d v="2014-06-30T00:00:00"/>
    <s v="HENSEL PHELPS CONSTRUCTION CO."/>
    <s v="N62742"/>
    <s v="N6274214C1304 AWD"/>
    <x v="116"/>
    <x v="148"/>
    <x v="153"/>
    <d v="2017-08-03T00:00:00"/>
    <d v="2020-10-06T00:00:00"/>
    <n v="2755000"/>
    <n v="1160"/>
    <x v="10"/>
    <x v="11"/>
    <s v="06"/>
    <x v="138"/>
    <x v="7"/>
    <x v="11"/>
    <x v="7"/>
    <x v="12"/>
    <x v="12"/>
    <n v="39128942.19945474"/>
    <n v="42023623.277743191"/>
    <n v="2894681.0782884508"/>
    <x v="0"/>
  </r>
  <r>
    <x v="12"/>
    <x v="3"/>
    <x v="9"/>
    <x v="123"/>
    <x v="0"/>
    <d v="2014-05-02T00:00:00"/>
    <d v="2014-09-19T00:00:00"/>
    <s v="NAVY STANDARD DOCUMENT"/>
    <s v="N62742"/>
    <s v="N6274214MP00028"/>
    <x v="117"/>
    <x v="149"/>
    <x v="154"/>
    <d v="2017-01-17T00:00:00"/>
    <d v="2017-01-17T00:00:00"/>
    <n v="-666000"/>
    <n v="0"/>
    <x v="14"/>
    <x v="4"/>
    <n v="17"/>
    <x v="139"/>
    <x v="7"/>
    <x v="13"/>
    <x v="7"/>
    <x v="5"/>
    <x v="5"/>
    <n v="10894363.71275958"/>
    <n v="10162259.742082272"/>
    <n v="-732103.97067730874"/>
    <x v="0"/>
  </r>
  <r>
    <x v="12"/>
    <x v="3"/>
    <x v="9"/>
    <x v="124"/>
    <x v="0"/>
    <d v="2014-05-08T00:00:00"/>
    <d v="2014-08-15T00:00:00"/>
    <s v="DRACE ANDERSON JOINT VENTURE"/>
    <s v="N69450"/>
    <s v="N6945013D1762 0002"/>
    <x v="118"/>
    <x v="150"/>
    <x v="155"/>
    <d v="2018-01-08T00:00:00"/>
    <d v="2018-01-08T00:00:00"/>
    <n v="110000"/>
    <n v="0"/>
    <x v="16"/>
    <x v="4"/>
    <s v="08"/>
    <x v="140"/>
    <x v="7"/>
    <x v="14"/>
    <x v="7"/>
    <x v="5"/>
    <x v="5"/>
    <n v="16300078.335722225"/>
    <n v="16420996.408957215"/>
    <n v="120918.07323499024"/>
    <x v="0"/>
  </r>
  <r>
    <x v="12"/>
    <x v="9"/>
    <x v="9"/>
    <x v="125"/>
    <x v="0"/>
    <d v="2014-02-24T00:00:00"/>
    <d v="2014-08-20T00:00:00"/>
    <s v="CADDELL CONSTRUCTION CO. (DE), LLC"/>
    <s v="N69450"/>
    <s v="N6945014C1756 AWD"/>
    <x v="119"/>
    <x v="151"/>
    <x v="156"/>
    <d v="2018-06-20T00:00:00"/>
    <d v="2019-03-27T00:00:00"/>
    <n v="1642000"/>
    <n v="280"/>
    <x v="17"/>
    <x v="5"/>
    <n v="27"/>
    <x v="141"/>
    <x v="7"/>
    <x v="17"/>
    <x v="7"/>
    <x v="11"/>
    <x v="11"/>
    <n v="45763699.546197727"/>
    <n v="47528977.12547873"/>
    <n v="1765277.5792810023"/>
    <x v="0"/>
  </r>
  <r>
    <x v="1"/>
    <x v="3"/>
    <x v="6"/>
    <x v="126"/>
    <x v="0"/>
    <d v="2014-01-22T00:00:00"/>
    <d v="2014-04-04T00:00:00"/>
    <s v="Alutiiq General Contractor, LLC"/>
    <s v="W911KB"/>
    <s v="W911KB-14-C-0011"/>
    <x v="120"/>
    <x v="152"/>
    <x v="157"/>
    <d v="2016-01-06T00:00:00"/>
    <d v="2016-05-02T00:00:00"/>
    <n v="2304000"/>
    <n v="117"/>
    <x v="12"/>
    <x v="7"/>
    <s v="02"/>
    <x v="142"/>
    <x v="7"/>
    <x v="10"/>
    <x v="7"/>
    <x v="3"/>
    <x v="3"/>
    <n v="15319839.012444746"/>
    <n v="17906474.738197532"/>
    <n v="2586635.7257527858"/>
    <x v="0"/>
  </r>
  <r>
    <x v="0"/>
    <x v="4"/>
    <x v="0"/>
    <x v="42"/>
    <x v="34"/>
    <d v="2013-02-19T00:00:00"/>
    <d v="2014-07-25T00:00:00"/>
    <s v="El Paso Water Utility"/>
    <s v="W9126G"/>
    <s v="W9126G-14-P-0150"/>
    <x v="121"/>
    <x v="153"/>
    <x v="158"/>
    <d v="2015-08-27T00:00:00"/>
    <d v="2015-11-30T00:00:00"/>
    <n v="-1741420"/>
    <n v="95"/>
    <x v="8"/>
    <x v="9"/>
    <n v="30"/>
    <x v="53"/>
    <x v="7"/>
    <x v="10"/>
    <x v="7"/>
    <x v="3"/>
    <x v="3"/>
    <n v="3777457.6281347028"/>
    <n v="1822414.5788550091"/>
    <n v="-1955043.0492796937"/>
    <x v="0"/>
  </r>
  <r>
    <x v="2"/>
    <x v="3"/>
    <x v="2"/>
    <x v="127"/>
    <x v="0"/>
    <d v="2014-04-02T00:00:00"/>
    <d v="2014-08-28T00:00:00"/>
    <s v="The Clement Group, LLC"/>
    <s v="W91278"/>
    <s v="W91278-11-D-0029"/>
    <x v="122"/>
    <x v="154"/>
    <x v="159"/>
    <d v="2016-04-19T00:00:00"/>
    <d v="2016-10-26T00:00:00"/>
    <n v="703188"/>
    <n v="190"/>
    <x v="12"/>
    <x v="11"/>
    <n v="26"/>
    <x v="143"/>
    <x v="7"/>
    <x v="13"/>
    <x v="7"/>
    <x v="5"/>
    <x v="5"/>
    <n v="8286110.4387166854"/>
    <n v="9059093.5121891107"/>
    <n v="772983.07347242534"/>
    <x v="0"/>
  </r>
  <r>
    <x v="2"/>
    <x v="3"/>
    <x v="2"/>
    <x v="128"/>
    <x v="0"/>
    <d v="2014-04-22T00:00:00"/>
    <d v="2014-09-29T00:00:00"/>
    <s v="Carothers Construction, Inc."/>
    <s v="W91278"/>
    <s v="W91278-11-D-0062"/>
    <x v="123"/>
    <x v="155"/>
    <x v="160"/>
    <d v="2016-07-23T00:00:00"/>
    <d v="2017-08-28T00:00:00"/>
    <n v="2436432"/>
    <n v="401"/>
    <x v="14"/>
    <x v="8"/>
    <n v="28"/>
    <x v="144"/>
    <x v="7"/>
    <x v="13"/>
    <x v="7"/>
    <x v="5"/>
    <x v="5"/>
    <n v="31512793.661839351"/>
    <n v="34191054.23464004"/>
    <n v="2678260.5728006884"/>
    <x v="0"/>
  </r>
  <r>
    <x v="7"/>
    <x v="5"/>
    <x v="2"/>
    <x v="101"/>
    <x v="0"/>
    <d v="2013-06-03T00:00:00"/>
    <d v="2014-09-27T00:00:00"/>
    <s v="Sauer Incorporated"/>
    <s v="W91278"/>
    <s v="W91278-11-D-0067"/>
    <x v="124"/>
    <x v="156"/>
    <x v="161"/>
    <d v="2016-12-02T00:00:00"/>
    <d v="2018-03-15T00:00:00"/>
    <n v="10462356"/>
    <n v="468"/>
    <x v="16"/>
    <x v="5"/>
    <n v="15"/>
    <x v="145"/>
    <x v="7"/>
    <x v="14"/>
    <x v="7"/>
    <x v="5"/>
    <x v="5"/>
    <n v="17743368.432157811"/>
    <n v="29244167.786871873"/>
    <n v="11500799.354714062"/>
    <x v="0"/>
  </r>
  <r>
    <x v="2"/>
    <x v="5"/>
    <x v="2"/>
    <x v="129"/>
    <x v="0"/>
    <d v="2013-07-18T00:00:00"/>
    <d v="2014-07-17T00:00:00"/>
    <s v="Watts Constructors, LLC"/>
    <s v="W9128F"/>
    <s v="W9128F-14-C-0024"/>
    <x v="125"/>
    <x v="157"/>
    <x v="162"/>
    <d v="2016-07-20T00:00:00"/>
    <d v="2018-01-30T00:00:00"/>
    <n v="-3140351"/>
    <n v="559"/>
    <x v="16"/>
    <x v="4"/>
    <n v="30"/>
    <x v="146"/>
    <x v="7"/>
    <x v="14"/>
    <x v="7"/>
    <x v="5"/>
    <x v="5"/>
    <n v="41975207.026503682"/>
    <n v="38523159.824671164"/>
    <n v="-3452047.201832518"/>
    <x v="0"/>
  </r>
  <r>
    <x v="2"/>
    <x v="3"/>
    <x v="2"/>
    <x v="130"/>
    <x v="0"/>
    <d v="2014-02-28T00:00:00"/>
    <d v="2014-07-24T00:00:00"/>
    <s v="Federal Contracting Inc. dba Bryan Construction"/>
    <s v="W9128F"/>
    <s v="W9128F-14-C-0030"/>
    <x v="126"/>
    <x v="158"/>
    <x v="163"/>
    <d v="2016-02-08T00:00:00"/>
    <d v="2016-06-08T00:00:00"/>
    <n v="1061320"/>
    <n v="121"/>
    <x v="12"/>
    <x v="0"/>
    <s v="08"/>
    <x v="147"/>
    <x v="7"/>
    <x v="10"/>
    <x v="7"/>
    <x v="3"/>
    <x v="3"/>
    <n v="17374730.486417376"/>
    <n v="18566244.474462491"/>
    <n v="1191513.988045115"/>
    <x v="0"/>
  </r>
  <r>
    <x v="13"/>
    <x v="3"/>
    <x v="10"/>
    <x v="131"/>
    <x v="0"/>
    <d v="2014-07-08T00:00:00"/>
    <d v="2014-09-30T00:00:00"/>
    <s v="Eastern Construction &amp; Electric"/>
    <s v="W912DS"/>
    <s v="W912DS-14-C-0030"/>
    <x v="127"/>
    <x v="159"/>
    <x v="164"/>
    <d v="2016-05-11T00:00:00"/>
    <d v="2020-11-03T00:00:00"/>
    <n v="696465"/>
    <n v="1637"/>
    <x v="10"/>
    <x v="9"/>
    <s v="03"/>
    <x v="148"/>
    <x v="7"/>
    <x v="11"/>
    <x v="7"/>
    <x v="12"/>
    <x v="12"/>
    <n v="9948680.4173297193"/>
    <n v="10680456.844621975"/>
    <n v="731776.42729225568"/>
    <x v="0"/>
  </r>
  <r>
    <x v="3"/>
    <x v="6"/>
    <x v="3"/>
    <x v="132"/>
    <x v="0"/>
    <d v="2013-10-07T00:00:00"/>
    <d v="2013-11-20T00:00:00"/>
    <s v="Brantley Co."/>
    <s v="W912HN"/>
    <s v="W912HN-10-D-0056"/>
    <x v="128"/>
    <x v="160"/>
    <x v="0"/>
    <d v="2014-02-28T00:00:00"/>
    <d v="2014-04-28T00:00:00"/>
    <n v="37000"/>
    <n v="59"/>
    <x v="9"/>
    <x v="6"/>
    <n v="28"/>
    <x v="149"/>
    <x v="7"/>
    <x v="1"/>
    <x v="7"/>
    <x v="8"/>
    <x v="8"/>
    <n v="3017893.0986921228"/>
    <n v="3060512.199704187"/>
    <n v="42619.101012064144"/>
    <x v="0"/>
  </r>
  <r>
    <x v="2"/>
    <x v="5"/>
    <x v="2"/>
    <x v="133"/>
    <x v="0"/>
    <d v="2013-06-27T00:00:00"/>
    <d v="2014-04-17T00:00:00"/>
    <s v="Polote Corporation"/>
    <s v="W912HN"/>
    <s v="W912HN-10-D-0061"/>
    <x v="129"/>
    <x v="161"/>
    <x v="165"/>
    <d v="2016-05-17T00:00:00"/>
    <d v="2016-12-16T00:00:00"/>
    <n v="3468696"/>
    <n v="213"/>
    <x v="12"/>
    <x v="1"/>
    <n v="16"/>
    <x v="150"/>
    <x v="7"/>
    <x v="13"/>
    <x v="7"/>
    <x v="5"/>
    <x v="5"/>
    <n v="26590863.428743381"/>
    <n v="30403845.582906291"/>
    <n v="3812982.1541629098"/>
    <x v="0"/>
  </r>
  <r>
    <x v="2"/>
    <x v="5"/>
    <x v="2"/>
    <x v="134"/>
    <x v="0"/>
    <d v="2013-09-16T00:00:00"/>
    <d v="2014-01-22T00:00:00"/>
    <s v="Trend Construction Inc"/>
    <s v="W912HN"/>
    <s v="W912HN-12-D-0030"/>
    <x v="130"/>
    <x v="162"/>
    <x v="166"/>
    <d v="2015-02-27T00:00:00"/>
    <d v="2015-03-04T00:00:00"/>
    <n v="38438"/>
    <n v="5"/>
    <x v="8"/>
    <x v="5"/>
    <s v="04"/>
    <x v="151"/>
    <x v="7"/>
    <x v="8"/>
    <x v="7"/>
    <x v="3"/>
    <x v="3"/>
    <n v="1764390.4665336411"/>
    <n v="1807543.7234895809"/>
    <n v="43153.256955939811"/>
    <x v="0"/>
  </r>
  <r>
    <x v="1"/>
    <x v="5"/>
    <x v="1"/>
    <x v="135"/>
    <x v="0"/>
    <d v="2013-03-26T00:00:00"/>
    <d v="2014-09-18T00:00:00"/>
    <s v="Prime Projects International Japan"/>
    <s v="W912HV"/>
    <s v="W912HV-14-C-0007"/>
    <x v="131"/>
    <x v="163"/>
    <x v="167"/>
    <d v="2021-06-09T00:00:00"/>
    <d v="2022-08-11T00:00:00"/>
    <n v="1706000"/>
    <n v="428"/>
    <x v="3"/>
    <x v="8"/>
    <n v="11"/>
    <x v="152"/>
    <x v="7"/>
    <x v="3"/>
    <x v="7"/>
    <x v="12"/>
    <x v="12"/>
    <n v="97179613.380671114"/>
    <n v="98972109.177244648"/>
    <n v="1792495.7965735346"/>
    <x v="0"/>
  </r>
  <r>
    <x v="2"/>
    <x v="5"/>
    <x v="2"/>
    <x v="136"/>
    <x v="0"/>
    <d v="2014-05-22T00:00:00"/>
    <d v="2014-09-25T00:00:00"/>
    <s v="AU AUTHUM KI, INC"/>
    <s v="W912PL"/>
    <s v="W912PL-14-C-0020"/>
    <x v="132"/>
    <x v="164"/>
    <x v="168"/>
    <d v="2016-02-07T00:00:00"/>
    <d v="2016-02-20T00:00:00"/>
    <n v="127263"/>
    <n v="13"/>
    <x v="12"/>
    <x v="2"/>
    <n v="20"/>
    <x v="153"/>
    <x v="7"/>
    <x v="10"/>
    <x v="7"/>
    <x v="3"/>
    <x v="3"/>
    <n v="7541184.9945379514"/>
    <n v="7684059.570217846"/>
    <n v="142874.57567989454"/>
    <x v="0"/>
  </r>
  <r>
    <x v="2"/>
    <x v="5"/>
    <x v="2"/>
    <x v="137"/>
    <x v="0"/>
    <d v="2013-07-12T00:00:00"/>
    <d v="2014-05-22T00:00:00"/>
    <s v="Okland Geneva Joint Venture"/>
    <s v="W912PP"/>
    <s v="W912PP-14-C-0014"/>
    <x v="133"/>
    <x v="165"/>
    <x v="169"/>
    <d v="2015-11-22T00:00:00"/>
    <d v="2015-10-15T00:00:00"/>
    <n v="394411"/>
    <n v="-38"/>
    <x v="8"/>
    <x v="11"/>
    <n v="15"/>
    <x v="154"/>
    <x v="7"/>
    <x v="10"/>
    <x v="7"/>
    <x v="3"/>
    <x v="3"/>
    <n v="22440669.509965517"/>
    <n v="22883463.599909041"/>
    <n v="442794.08994352445"/>
    <x v="0"/>
  </r>
  <r>
    <x v="2"/>
    <x v="5"/>
    <x v="2"/>
    <x v="138"/>
    <x v="0"/>
    <d v="2013-06-13T00:00:00"/>
    <d v="2014-03-31T00:00:00"/>
    <s v="United Builders Group-Sundt, A Joint Venture"/>
    <s v="W912QR"/>
    <s v="W912QR-14-C-0016"/>
    <x v="134"/>
    <x v="166"/>
    <x v="170"/>
    <d v="2016-02-13T00:00:00"/>
    <d v="2016-02-15T00:00:00"/>
    <n v="702815"/>
    <n v="2"/>
    <x v="12"/>
    <x v="2"/>
    <n v="15"/>
    <x v="155"/>
    <x v="7"/>
    <x v="10"/>
    <x v="7"/>
    <x v="3"/>
    <x v="3"/>
    <n v="25482974.138596795"/>
    <n v="26272004.688768212"/>
    <n v="789030.55017141625"/>
    <x v="0"/>
  </r>
  <r>
    <x v="2"/>
    <x v="5"/>
    <x v="2"/>
    <x v="139"/>
    <x v="0"/>
    <d v="2013-06-10T00:00:00"/>
    <d v="2014-04-15T00:00:00"/>
    <s v="FLW - TJC Joint Venture"/>
    <s v="W912QR"/>
    <s v="W912QR-14-C-0019"/>
    <x v="135"/>
    <x v="167"/>
    <x v="171"/>
    <d v="2015-10-21T00:00:00"/>
    <d v="2016-04-15T00:00:00"/>
    <n v="95897"/>
    <n v="177"/>
    <x v="12"/>
    <x v="6"/>
    <n v="15"/>
    <x v="156"/>
    <x v="7"/>
    <x v="10"/>
    <x v="7"/>
    <x v="3"/>
    <x v="3"/>
    <n v="3898949.7108413642"/>
    <n v="4006610.5642235321"/>
    <n v="107660.85338216787"/>
    <x v="0"/>
  </r>
  <r>
    <x v="12"/>
    <x v="5"/>
    <x v="11"/>
    <x v="140"/>
    <x v="0"/>
    <d v="2013-06-19T00:00:00"/>
    <d v="2013-11-01T00:00:00"/>
    <s v="Nauset Construction Corp."/>
    <s v="W912SV"/>
    <s v="W912SV-13-R-0001"/>
    <x v="136"/>
    <x v="168"/>
    <x v="172"/>
    <d v="2015-07-30T00:00:00"/>
    <d v="2017-05-17T00:00:00"/>
    <n v="382000"/>
    <n v="657"/>
    <x v="14"/>
    <x v="7"/>
    <n v="17"/>
    <x v="157"/>
    <x v="7"/>
    <x v="13"/>
    <x v="7"/>
    <x v="5"/>
    <x v="5"/>
    <n v="24510590.552316673"/>
    <n v="24930506.043005459"/>
    <n v="419915.49068878591"/>
    <x v="0"/>
  </r>
  <r>
    <x v="5"/>
    <x v="9"/>
    <x v="11"/>
    <x v="141"/>
    <x v="0"/>
    <d v="2015-02-10T00:00:00"/>
    <d v="2015-06-16T00:00:00"/>
    <s v="Nickerson &amp; O'Day, Inc."/>
    <s v="230113"/>
    <s v="230113-D"/>
    <x v="137"/>
    <x v="169"/>
    <x v="173"/>
    <d v="2017-08-03T00:00:00"/>
    <d v="2021-03-31T00:00:00"/>
    <n v="2180000"/>
    <n v="1336"/>
    <x v="11"/>
    <x v="5"/>
    <n v="31"/>
    <x v="158"/>
    <x v="8"/>
    <x v="11"/>
    <x v="8"/>
    <x v="12"/>
    <x v="12"/>
    <n v="34370595.808993712"/>
    <n v="36661123.849163882"/>
    <n v="2290528.0401701704"/>
    <x v="0"/>
  </r>
  <r>
    <x v="12"/>
    <x v="9"/>
    <x v="9"/>
    <x v="142"/>
    <x v="0"/>
    <d v="2015-03-04T00:00:00"/>
    <d v="2015-09-02T00:00:00"/>
    <s v="M A MORTENSON COMPANY"/>
    <s v="N40080"/>
    <s v="N4008015C0167 AWD"/>
    <x v="138"/>
    <x v="170"/>
    <x v="174"/>
    <d v="2017-07-17T00:00:00"/>
    <d v="2019-10-31T00:00:00"/>
    <n v="3842000"/>
    <n v="836"/>
    <x v="17"/>
    <x v="11"/>
    <n v="31"/>
    <x v="159"/>
    <x v="8"/>
    <x v="15"/>
    <x v="8"/>
    <x v="12"/>
    <x v="12"/>
    <n v="28829088.021530278"/>
    <n v="32865881.017096236"/>
    <n v="4036792.9955659583"/>
    <x v="0"/>
  </r>
  <r>
    <x v="12"/>
    <x v="9"/>
    <x v="2"/>
    <x v="143"/>
    <x v="0"/>
    <d v="2015-05-29T00:00:00"/>
    <d v="2015-08-17T00:00:00"/>
    <s v="WHITING-TURNER CONTRACTING CO"/>
    <s v="N40085"/>
    <s v="N4008510D5330 0012"/>
    <x v="139"/>
    <x v="171"/>
    <x v="175"/>
    <d v="2017-03-09T00:00:00"/>
    <d v="2017-10-27T00:00:00"/>
    <n v="2517"/>
    <n v="232"/>
    <x v="14"/>
    <x v="11"/>
    <n v="27"/>
    <x v="160"/>
    <x v="8"/>
    <x v="14"/>
    <x v="8"/>
    <x v="11"/>
    <x v="11"/>
    <n v="11598.321910916675"/>
    <n v="14304.292475502712"/>
    <n v="2705.9705645860377"/>
    <x v="0"/>
  </r>
  <r>
    <x v="12"/>
    <x v="9"/>
    <x v="2"/>
    <x v="144"/>
    <x v="0"/>
    <d v="2015-05-05T00:00:00"/>
    <d v="2015-09-21T00:00:00"/>
    <s v="DPR HARDIN CONSTRUCTIONWGI JOINT VENTURE"/>
    <s v="N40085"/>
    <s v="N4008510D5333 0011"/>
    <x v="112"/>
    <x v="172"/>
    <x v="176"/>
    <d v="2017-07-17T00:00:00"/>
    <d v="2019-03-04T00:00:00"/>
    <n v="-226"/>
    <n v="595"/>
    <x v="17"/>
    <x v="5"/>
    <s v="04"/>
    <x v="161"/>
    <x v="8"/>
    <x v="17"/>
    <x v="8"/>
    <x v="11"/>
    <x v="11"/>
    <n v="15254.863820108003"/>
    <n v="15011.89626047493"/>
    <n v="-242.9675596330726"/>
    <x v="0"/>
  </r>
  <r>
    <x v="12"/>
    <x v="9"/>
    <x v="9"/>
    <x v="145"/>
    <x v="0"/>
    <d v="2014-08-21T00:00:00"/>
    <d v="2015-05-18T00:00:00"/>
    <s v="WHITING-TURNER CONTRACTING CO"/>
    <s v="N40085"/>
    <s v="N4008515C8739 AWD"/>
    <x v="140"/>
    <x v="173"/>
    <x v="177"/>
    <d v="2016-11-23T00:00:00"/>
    <d v="2021-11-19T00:00:00"/>
    <n v="23916000"/>
    <n v="1822"/>
    <x v="11"/>
    <x v="9"/>
    <n v="19"/>
    <x v="162"/>
    <x v="8"/>
    <x v="3"/>
    <x v="8"/>
    <x v="10"/>
    <x v="10"/>
    <n v="38526726.649591282"/>
    <n v="63102596.290219314"/>
    <n v="24575869.640628032"/>
    <x v="0"/>
  </r>
  <r>
    <x v="12"/>
    <x v="9"/>
    <x v="12"/>
    <x v="146"/>
    <x v="0"/>
    <d v="2015-08-24T00:00:00"/>
    <d v="2015-08-25T00:00:00"/>
    <s v="VETERANS CONSTRUCTION, LLC"/>
    <s v="N40085"/>
    <s v="N4008515C9610 AWD"/>
    <x v="141"/>
    <x v="174"/>
    <x v="178"/>
    <d v="2017-04-21T00:00:00"/>
    <d v="2017-04-21T00:00:00"/>
    <n v="-31000"/>
    <n v="0"/>
    <x v="14"/>
    <x v="6"/>
    <n v="21"/>
    <x v="163"/>
    <x v="8"/>
    <x v="13"/>
    <x v="8"/>
    <x v="5"/>
    <x v="5"/>
    <n v="2232994.1226225211"/>
    <n v="2198917.2110744785"/>
    <n v="-34076.91154804267"/>
    <x v="0"/>
  </r>
  <r>
    <x v="12"/>
    <x v="9"/>
    <x v="9"/>
    <x v="147"/>
    <x v="35"/>
    <d v="2010-07-07T00:00:00"/>
    <d v="2015-01-08T00:00:00"/>
    <s v="EHW CONSTRUCTORS, A JOINT VENTURE"/>
    <s v="N44255"/>
    <s v="N4425512C3008 P00004"/>
    <x v="142"/>
    <x v="175"/>
    <x v="179"/>
    <d v="2017-09-30T00:00:00"/>
    <d v="2017-09-30T00:00:00"/>
    <n v="1622000"/>
    <n v="0"/>
    <x v="14"/>
    <x v="10"/>
    <n v="30"/>
    <x v="164"/>
    <x v="8"/>
    <x v="13"/>
    <x v="8"/>
    <x v="5"/>
    <x v="5"/>
    <n v="90638904.218164533"/>
    <n v="92421896.170775041"/>
    <n v="1782991.9526105076"/>
    <x v="0"/>
  </r>
  <r>
    <x v="12"/>
    <x v="9"/>
    <x v="2"/>
    <x v="148"/>
    <x v="0"/>
    <d v="2015-06-12T00:00:00"/>
    <d v="2015-08-18T00:00:00"/>
    <s v="HARPER CONSTRUCTION COMPANY, INC"/>
    <s v="N62473"/>
    <s v="N6247310D5406 0006"/>
    <x v="143"/>
    <x v="176"/>
    <x v="180"/>
    <d v="2017-02-23T00:00:00"/>
    <d v="2018-02-12T00:00:00"/>
    <n v="628"/>
    <n v="354"/>
    <x v="16"/>
    <x v="2"/>
    <n v="12"/>
    <x v="165"/>
    <x v="8"/>
    <x v="14"/>
    <x v="8"/>
    <x v="11"/>
    <x v="11"/>
    <n v="23110.198096623732"/>
    <n v="23785.346890648376"/>
    <n v="675.1487940246443"/>
    <x v="0"/>
  </r>
  <r>
    <x v="12"/>
    <x v="9"/>
    <x v="9"/>
    <x v="149"/>
    <x v="0"/>
    <d v="2015-06-15T00:00:00"/>
    <d v="2015-09-17T00:00:00"/>
    <s v="S &amp; R CONSTRUCTIONA JOINT VENTURE"/>
    <s v="N62473"/>
    <s v="N6247315C1604 AWD"/>
    <x v="144"/>
    <x v="177"/>
    <x v="181"/>
    <d v="2019-04-10T00:00:00"/>
    <d v="2019-04-10T00:00:00"/>
    <n v="3632000"/>
    <n v="0"/>
    <x v="17"/>
    <x v="6"/>
    <n v="10"/>
    <x v="166"/>
    <x v="8"/>
    <x v="17"/>
    <x v="8"/>
    <x v="11"/>
    <x v="11"/>
    <n v="46970340.926234812"/>
    <n v="50875023.123523846"/>
    <n v="3904682.1972890347"/>
    <x v="0"/>
  </r>
  <r>
    <x v="9"/>
    <x v="9"/>
    <x v="2"/>
    <x v="150"/>
    <x v="0"/>
    <d v="2015-07-29T00:00:00"/>
    <d v="2015-09-30T00:00:00"/>
    <s v="RQ-DPR JV"/>
    <s v="N62473"/>
    <s v="N6247315C1609 AWD"/>
    <x v="145"/>
    <x v="178"/>
    <x v="182"/>
    <d v="2018-04-02T00:00:00"/>
    <d v="2019-03-11T00:00:00"/>
    <n v="-494"/>
    <n v="343"/>
    <x v="17"/>
    <x v="5"/>
    <n v="11"/>
    <x v="167"/>
    <x v="8"/>
    <x v="17"/>
    <x v="8"/>
    <x v="11"/>
    <x v="11"/>
    <n v="27924.21458621919"/>
    <n v="27393.126203658401"/>
    <n v="-531.08838256078889"/>
    <x v="0"/>
  </r>
  <r>
    <x v="12"/>
    <x v="9"/>
    <x v="2"/>
    <x v="151"/>
    <x v="0"/>
    <d v="2015-07-29T00:00:00"/>
    <d v="2015-09-30T00:00:00"/>
    <s v="RQ-DPR JV"/>
    <s v="N62473"/>
    <s v="N6247315C1609 AWD"/>
    <x v="145"/>
    <x v="178"/>
    <x v="183"/>
    <d v="2018-04-02T00:00:00"/>
    <d v="2019-03-11T00:00:00"/>
    <n v="-497"/>
    <n v="343"/>
    <x v="17"/>
    <x v="5"/>
    <n v="11"/>
    <x v="167"/>
    <x v="8"/>
    <x v="17"/>
    <x v="8"/>
    <x v="11"/>
    <x v="11"/>
    <n v="27924.21458621919"/>
    <n v="27389.900970565926"/>
    <n v="-534.3136156532637"/>
    <x v="0"/>
  </r>
  <r>
    <x v="12"/>
    <x v="9"/>
    <x v="2"/>
    <x v="152"/>
    <x v="0"/>
    <d v="2015-08-05T00:00:00"/>
    <d v="2015-09-29T00:00:00"/>
    <s v="COX CONSTRUCTION CO"/>
    <s v="N62473"/>
    <s v="N6247315D2405 0003"/>
    <x v="146"/>
    <x v="179"/>
    <x v="184"/>
    <d v="2016-04-06T00:00:00"/>
    <d v="2016-04-06T00:00:00"/>
    <n v="-261"/>
    <n v="0"/>
    <x v="12"/>
    <x v="6"/>
    <s v="06"/>
    <x v="168"/>
    <x v="8"/>
    <x v="10"/>
    <x v="8"/>
    <x v="5"/>
    <x v="5"/>
    <n v="13952.564583183859"/>
    <n v="13665.658973053563"/>
    <n v="-286.90561013029583"/>
    <x v="0"/>
  </r>
  <r>
    <x v="12"/>
    <x v="9"/>
    <x v="2"/>
    <x v="153"/>
    <x v="0"/>
    <d v="2015-08-26T00:00:00"/>
    <d v="2015-09-30T00:00:00"/>
    <s v="SOLTEK PACIFIC CONSTRUCTION CO"/>
    <s v="N62473"/>
    <s v="N6247315D2426 0002"/>
    <x v="147"/>
    <x v="180"/>
    <x v="185"/>
    <d v="2017-10-23T00:00:00"/>
    <d v="2019-07-23T00:00:00"/>
    <n v="6481"/>
    <n v="638"/>
    <x v="17"/>
    <x v="3"/>
    <n v="23"/>
    <x v="169"/>
    <x v="8"/>
    <x v="17"/>
    <x v="8"/>
    <x v="11"/>
    <x v="11"/>
    <n v="34272.923366224401"/>
    <n v="41240.501923666641"/>
    <n v="6967.5785574422407"/>
    <x v="0"/>
  </r>
  <r>
    <x v="12"/>
    <x v="9"/>
    <x v="9"/>
    <x v="154"/>
    <x v="0"/>
    <d v="2015-07-17T00:00:00"/>
    <d v="2015-09-16T00:00:00"/>
    <s v="STRAUB CONSTRUCTION, INC."/>
    <s v="N62473"/>
    <s v="N6247315D2427 0002"/>
    <x v="148"/>
    <x v="181"/>
    <x v="186"/>
    <d v="2017-11-24T00:00:00"/>
    <d v="2019-10-31T00:00:00"/>
    <n v="2946000"/>
    <n v="706"/>
    <x v="17"/>
    <x v="11"/>
    <n v="31"/>
    <x v="159"/>
    <x v="8"/>
    <x v="15"/>
    <x v="8"/>
    <x v="12"/>
    <x v="12"/>
    <n v="28674159.319206543"/>
    <n v="31769524.276243847"/>
    <n v="3095364.9570373036"/>
    <x v="0"/>
  </r>
  <r>
    <x v="12"/>
    <x v="3"/>
    <x v="9"/>
    <x v="155"/>
    <x v="0"/>
    <d v="2014-09-24T00:00:00"/>
    <d v="2014-11-24T00:00:00"/>
    <s v="TALION CONSTRUCTION, LLC"/>
    <s v="N62478"/>
    <s v="N6247813D4007 0031"/>
    <x v="149"/>
    <x v="182"/>
    <x v="187"/>
    <d v="2016-05-18T00:00:00"/>
    <d v="2019-12-31T00:00:00"/>
    <n v="-137000"/>
    <n v="1322"/>
    <x v="17"/>
    <x v="1"/>
    <n v="31"/>
    <x v="170"/>
    <x v="8"/>
    <x v="15"/>
    <x v="8"/>
    <x v="12"/>
    <x v="12"/>
    <n v="3154707.6342731449"/>
    <n v="3010761.6060606157"/>
    <n v="-143946.02821252914"/>
    <x v="0"/>
  </r>
  <r>
    <x v="1"/>
    <x v="3"/>
    <x v="4"/>
    <x v="156"/>
    <x v="0"/>
    <d v="2014-04-28T00:00:00"/>
    <d v="2014-12-18T00:00:00"/>
    <s v="CORE-TECH-AMEC-SK"/>
    <s v="N62742"/>
    <s v="N6274210D13070002"/>
    <x v="150"/>
    <x v="183"/>
    <x v="188"/>
    <d v="2017-03-08T00:00:00"/>
    <d v="2021-07-17T00:00:00"/>
    <n v="6284336"/>
    <n v="1592"/>
    <x v="11"/>
    <x v="3"/>
    <n v="17"/>
    <x v="171"/>
    <x v="8"/>
    <x v="11"/>
    <x v="8"/>
    <x v="12"/>
    <x v="12"/>
    <n v="108468749.30852661"/>
    <n v="115071707.02497195"/>
    <n v="6602957.7164453417"/>
    <x v="0"/>
  </r>
  <r>
    <x v="1"/>
    <x v="5"/>
    <x v="4"/>
    <x v="157"/>
    <x v="0"/>
    <d v="2014-05-28T00:00:00"/>
    <d v="2015-02-20T00:00:00"/>
    <s v="CORE TECH-AMEC-SKEC, LLC."/>
    <s v="N62742"/>
    <s v="N6274210D1307JQ01"/>
    <x v="151"/>
    <x v="184"/>
    <x v="189"/>
    <d v="2017-04-16T00:00:00"/>
    <d v="2020-07-14T00:00:00"/>
    <n v="2573318"/>
    <n v="1185"/>
    <x v="10"/>
    <x v="3"/>
    <n v="14"/>
    <x v="172"/>
    <x v="8"/>
    <x v="15"/>
    <x v="8"/>
    <x v="12"/>
    <x v="12"/>
    <n v="100948741.36811426"/>
    <n v="103652528.99897417"/>
    <n v="2703787.6308599114"/>
    <x v="0"/>
  </r>
  <r>
    <x v="12"/>
    <x v="3"/>
    <x v="8"/>
    <x v="158"/>
    <x v="0"/>
    <d v="2014-10-02T00:00:00"/>
    <d v="2015-04-14T00:00:00"/>
    <s v="HENSEL PHELPS CONSTRUCTION CO."/>
    <s v="N62742"/>
    <s v="N6274215C1301 AWD"/>
    <x v="152"/>
    <x v="185"/>
    <x v="190"/>
    <d v="2020-09-18T00:00:00"/>
    <d v="2021-12-20T00:00:00"/>
    <n v="-6785000"/>
    <n v="458"/>
    <x v="11"/>
    <x v="1"/>
    <n v="20"/>
    <x v="173"/>
    <x v="8"/>
    <x v="3"/>
    <x v="8"/>
    <x v="10"/>
    <x v="10"/>
    <n v="53489695.813147321"/>
    <n v="46517489.946294121"/>
    <n v="-6972205.8668531999"/>
    <x v="0"/>
  </r>
  <r>
    <x v="12"/>
    <x v="3"/>
    <x v="8"/>
    <x v="159"/>
    <x v="0"/>
    <d v="2014-10-02T00:00:00"/>
    <d v="2015-04-14T00:00:00"/>
    <s v="HENSEL PHELPS CONSTRUCTION CO."/>
    <s v="N62742"/>
    <s v="N6274215C1301 AWD"/>
    <x v="152"/>
    <x v="186"/>
    <x v="191"/>
    <d v="2020-09-18T00:00:00"/>
    <d v="2021-12-20T00:00:00"/>
    <n v="-3417000"/>
    <n v="458"/>
    <x v="11"/>
    <x v="1"/>
    <n v="20"/>
    <x v="173"/>
    <x v="8"/>
    <x v="3"/>
    <x v="8"/>
    <x v="10"/>
    <x v="10"/>
    <n v="60623152.150574923"/>
    <n v="57111873.234283485"/>
    <n v="-3511278.916291438"/>
    <x v="0"/>
  </r>
  <r>
    <x v="12"/>
    <x v="9"/>
    <x v="8"/>
    <x v="160"/>
    <x v="0"/>
    <d v="2015-04-09T00:00:00"/>
    <d v="2015-09-01T00:00:00"/>
    <s v="NAN INC. DBAOCEAN HOUSE BUILDERS"/>
    <s v="N62742"/>
    <s v="N6274215C1305 AWD"/>
    <x v="153"/>
    <x v="187"/>
    <x v="192"/>
    <d v="2018-08-11T00:00:00"/>
    <d v="2021-02-03T00:00:00"/>
    <n v="1306000"/>
    <n v="907"/>
    <x v="11"/>
    <x v="2"/>
    <s v="03"/>
    <x v="174"/>
    <x v="8"/>
    <x v="11"/>
    <x v="8"/>
    <x v="12"/>
    <x v="12"/>
    <n v="57335969.249097429"/>
    <n v="58708184.671327814"/>
    <n v="1372215.4222303852"/>
    <x v="0"/>
  </r>
  <r>
    <x v="14"/>
    <x v="9"/>
    <x v="10"/>
    <x v="161"/>
    <x v="0"/>
    <d v="2014-10-29T00:00:00"/>
    <d v="2015-08-25T00:00:00"/>
    <s v="Hensel Phelps Constuction co"/>
    <s v="N62742"/>
    <s v="N62742-15-C-1308"/>
    <x v="154"/>
    <x v="188"/>
    <x v="193"/>
    <d v="2017-09-23T00:00:00"/>
    <d v="2018-01-31T00:00:00"/>
    <n v="3977184"/>
    <n v="130"/>
    <x v="16"/>
    <x v="4"/>
    <n v="31"/>
    <x v="175"/>
    <x v="8"/>
    <x v="14"/>
    <x v="8"/>
    <x v="11"/>
    <x v="11"/>
    <n v="48077070.743269145"/>
    <n v="52352852.560489073"/>
    <n v="4275781.8172199279"/>
    <x v="0"/>
  </r>
  <r>
    <x v="12"/>
    <x v="3"/>
    <x v="2"/>
    <x v="162"/>
    <x v="0"/>
    <d v="2014-12-15T00:00:00"/>
    <d v="2015-04-30T00:00:00"/>
    <s v="ARGO SYSTEMS, LLC"/>
    <s v="N69450"/>
    <s v="N6945014D1271 0003"/>
    <x v="155"/>
    <x v="189"/>
    <x v="194"/>
    <d v="2016-08-22T00:00:00"/>
    <d v="2019-07-17T00:00:00"/>
    <n v="-55"/>
    <n v="1059"/>
    <x v="17"/>
    <x v="3"/>
    <n v="17"/>
    <x v="176"/>
    <x v="8"/>
    <x v="17"/>
    <x v="8"/>
    <x v="11"/>
    <x v="11"/>
    <n v="4647.8610697120348"/>
    <n v="4588.7317963500036"/>
    <n v="-59.129273362031199"/>
    <x v="0"/>
  </r>
  <r>
    <x v="1"/>
    <x v="5"/>
    <x v="1"/>
    <x v="163"/>
    <x v="0"/>
    <d v="2015-05-02T00:00:00"/>
    <d v="2015-09-23T00:00:00"/>
    <s v="Solis Constructors, Inc."/>
    <s v="W9126G"/>
    <s v="W9126G-14-D-0050"/>
    <x v="156"/>
    <x v="190"/>
    <x v="195"/>
    <d v="2018-12-17T00:00:00"/>
    <d v="2022-05-20T00:00:00"/>
    <n v="17371000"/>
    <n v="1250"/>
    <x v="3"/>
    <x v="7"/>
    <n v="20"/>
    <x v="177"/>
    <x v="8"/>
    <x v="3"/>
    <x v="8"/>
    <x v="10"/>
    <x v="10"/>
    <n v="42276450.314528048"/>
    <n v="60126735.961264521"/>
    <n v="17850285.646736473"/>
    <x v="0"/>
  </r>
  <r>
    <x v="1"/>
    <x v="9"/>
    <x v="4"/>
    <x v="164"/>
    <x v="0"/>
    <d v="2015-02-17T00:00:00"/>
    <d v="2015-06-03T00:00:00"/>
    <s v="Solis Constructors, Inc."/>
    <s v="W9126G"/>
    <s v="W9126G14D00500002"/>
    <x v="157"/>
    <x v="191"/>
    <x v="196"/>
    <d v="2016-08-31T00:00:00"/>
    <d v="2018-06-12T00:00:00"/>
    <n v="56616"/>
    <n v="650"/>
    <x v="16"/>
    <x v="0"/>
    <n v="12"/>
    <x v="178"/>
    <x v="8"/>
    <x v="14"/>
    <x v="8"/>
    <x v="11"/>
    <x v="11"/>
    <n v="6822476.261024164"/>
    <n v="6883342.859945341"/>
    <n v="60866.598921176977"/>
    <x v="0"/>
  </r>
  <r>
    <x v="2"/>
    <x v="3"/>
    <x v="2"/>
    <x v="165"/>
    <x v="0"/>
    <d v="2014-03-26T00:00:00"/>
    <d v="2015-04-09T00:00:00"/>
    <s v="Barlovento, LLC"/>
    <s v="W91278"/>
    <s v="W91278-10-D-0058"/>
    <x v="158"/>
    <x v="192"/>
    <x v="197"/>
    <d v="2016-11-17T00:00:00"/>
    <d v="2017-04-20T00:00:00"/>
    <n v="1616260"/>
    <n v="154"/>
    <x v="14"/>
    <x v="6"/>
    <n v="20"/>
    <x v="179"/>
    <x v="8"/>
    <x v="13"/>
    <x v="8"/>
    <x v="5"/>
    <x v="5"/>
    <n v="12141733.211645419"/>
    <n v="13918415.439343477"/>
    <n v="1776682.2276980579"/>
    <x v="0"/>
  </r>
  <r>
    <x v="2"/>
    <x v="3"/>
    <x v="2"/>
    <x v="166"/>
    <x v="0"/>
    <d v="2014-07-18T00:00:00"/>
    <d v="2014-10-06T00:00:00"/>
    <s v="The Clement Group, LLC"/>
    <s v="W91278"/>
    <s v="W91278-11-D-0029"/>
    <x v="122"/>
    <x v="193"/>
    <x v="198"/>
    <d v="2016-05-10T00:00:00"/>
    <d v="2017-02-15T00:00:00"/>
    <n v="349613"/>
    <n v="281"/>
    <x v="14"/>
    <x v="2"/>
    <n v="15"/>
    <x v="180"/>
    <x v="8"/>
    <x v="13"/>
    <x v="8"/>
    <x v="5"/>
    <x v="5"/>
    <n v="15662393.667524783"/>
    <n v="16046707.579687554"/>
    <n v="384313.91216277145"/>
    <x v="0"/>
  </r>
  <r>
    <x v="2"/>
    <x v="3"/>
    <x v="2"/>
    <x v="167"/>
    <x v="0"/>
    <d v="2014-04-09T00:00:00"/>
    <d v="2014-12-02T00:00:00"/>
    <s v="Archer Western Contractors, LLC"/>
    <s v="W91278"/>
    <s v="W91278-11-D-0073"/>
    <x v="100"/>
    <x v="194"/>
    <x v="199"/>
    <d v="2017-05-14T00:00:00"/>
    <d v="2018-01-19T00:00:00"/>
    <n v="10072894"/>
    <n v="250"/>
    <x v="16"/>
    <x v="4"/>
    <n v="19"/>
    <x v="181"/>
    <x v="8"/>
    <x v="14"/>
    <x v="8"/>
    <x v="11"/>
    <x v="11"/>
    <n v="58038389.0413111"/>
    <n v="68867532.729906783"/>
    <n v="10829143.688595682"/>
    <x v="0"/>
  </r>
  <r>
    <x v="15"/>
    <x v="3"/>
    <x v="13"/>
    <x v="168"/>
    <x v="0"/>
    <d v="2014-09-09T00:00:00"/>
    <d v="2014-11-06T00:00:00"/>
    <s v="SAUER Incorporated"/>
    <s v="W91278"/>
    <s v="W91278-12-D-0039/30132665"/>
    <x v="159"/>
    <x v="195"/>
    <x v="200"/>
    <d v="2017-02-10T00:00:00"/>
    <d v="2017-10-31T00:00:00"/>
    <n v="944283"/>
    <n v="263"/>
    <x v="14"/>
    <x v="11"/>
    <n v="31"/>
    <x v="182"/>
    <x v="8"/>
    <x v="14"/>
    <x v="8"/>
    <x v="11"/>
    <x v="11"/>
    <n v="36064707.488751069"/>
    <n v="37079885.08217141"/>
    <n v="1015177.5934203416"/>
    <x v="0"/>
  </r>
  <r>
    <x v="14"/>
    <x v="9"/>
    <x v="14"/>
    <x v="169"/>
    <x v="0"/>
    <d v="2015-02-02T00:00:00"/>
    <d v="2015-09-30T00:00:00"/>
    <s v="Structural Associates Inc"/>
    <s v="W9128F"/>
    <s v="W9128F-15-C-0032"/>
    <x v="160"/>
    <x v="196"/>
    <x v="201"/>
    <d v="2017-03-23T00:00:00"/>
    <d v="2018-05-16T00:00:00"/>
    <n v="728713"/>
    <n v="419"/>
    <x v="16"/>
    <x v="7"/>
    <n v="16"/>
    <x v="183"/>
    <x v="8"/>
    <x v="14"/>
    <x v="8"/>
    <x v="11"/>
    <x v="11"/>
    <n v="19285355.341823321"/>
    <n v="20068778.435995426"/>
    <n v="783423.09417210519"/>
    <x v="0"/>
  </r>
  <r>
    <x v="13"/>
    <x v="9"/>
    <x v="10"/>
    <x v="170"/>
    <x v="0"/>
    <d v="2015-04-14T00:00:00"/>
    <d v="2015-09-30T00:00:00"/>
    <s v="Structural Asspcoates Omc."/>
    <s v="W9128F"/>
    <s v="W9128F-15-C-0032"/>
    <x v="160"/>
    <x v="197"/>
    <x v="202"/>
    <d v="2017-04-16T00:00:00"/>
    <d v="2017-06-15T00:00:00"/>
    <n v="-251820"/>
    <n v="60"/>
    <x v="14"/>
    <x v="0"/>
    <n v="15"/>
    <x v="184"/>
    <x v="8"/>
    <x v="13"/>
    <x v="8"/>
    <x v="5"/>
    <x v="5"/>
    <n v="9563838.6081846096"/>
    <n v="9287024.1608933788"/>
    <n v="-276814.44729123078"/>
    <x v="0"/>
  </r>
  <r>
    <x v="14"/>
    <x v="3"/>
    <x v="10"/>
    <x v="171"/>
    <x v="0"/>
    <d v="2014-06-17T00:00:00"/>
    <d v="2014-10-21T00:00:00"/>
    <s v="NOVA Group Inc."/>
    <s v="W912BV"/>
    <s v="W912BV-15-C-0001"/>
    <x v="161"/>
    <x v="198"/>
    <x v="203"/>
    <d v="2017-05-23T00:00:00"/>
    <d v="2021-08-16T00:00:00"/>
    <n v="471900"/>
    <n v="1546"/>
    <x v="11"/>
    <x v="8"/>
    <n v="16"/>
    <x v="185"/>
    <x v="8"/>
    <x v="11"/>
    <x v="8"/>
    <x v="12"/>
    <x v="12"/>
    <n v="35992968.763544641"/>
    <n v="36488794.535175972"/>
    <n v="495825.77163133025"/>
    <x v="0"/>
  </r>
  <r>
    <x v="13"/>
    <x v="3"/>
    <x v="10"/>
    <x v="172"/>
    <x v="0"/>
    <d v="2015-01-19T00:00:00"/>
    <d v="2015-05-04T00:00:00"/>
    <s v="Rockford Corporation"/>
    <s v="W912BV"/>
    <s v="W912BV-15-C-0017"/>
    <x v="162"/>
    <x v="199"/>
    <x v="204"/>
    <d v="2016-10-23T00:00:00"/>
    <d v="2021-11-18T00:00:00"/>
    <n v="0"/>
    <n v="1852"/>
    <x v="11"/>
    <x v="9"/>
    <n v="18"/>
    <x v="186"/>
    <x v="8"/>
    <x v="3"/>
    <x v="8"/>
    <x v="10"/>
    <x v="10"/>
    <n v="19545715.271421868"/>
    <n v="19545715.271421868"/>
    <n v="0"/>
    <x v="0"/>
  </r>
  <r>
    <x v="13"/>
    <x v="3"/>
    <x v="10"/>
    <x v="173"/>
    <x v="36"/>
    <d v="2014-06-17T00:00:00"/>
    <d v="2015-05-04T00:00:00"/>
    <s v="Rockford Corporation"/>
    <s v="W912BV"/>
    <s v="W912BV-15-C-0017"/>
    <x v="162"/>
    <x v="200"/>
    <x v="205"/>
    <d v="2016-10-23T00:00:00"/>
    <d v="2017-09-08T00:00:00"/>
    <n v="176629"/>
    <n v="320"/>
    <x v="14"/>
    <x v="10"/>
    <s v="08"/>
    <x v="187"/>
    <x v="8"/>
    <x v="13"/>
    <x v="8"/>
    <x v="5"/>
    <x v="5"/>
    <n v="5115309.0314166415"/>
    <n v="5309469.3801204888"/>
    <n v="194160.34870384727"/>
    <x v="0"/>
  </r>
  <r>
    <x v="0"/>
    <x v="3"/>
    <x v="0"/>
    <x v="174"/>
    <x v="0"/>
    <d v="2014-03-24T00:00:00"/>
    <d v="2015-08-06T00:00:00"/>
    <s v="Walsh Gilbane Joint Venture"/>
    <s v="W912DR"/>
    <s v="W912DR-15-C-0015"/>
    <x v="163"/>
    <x v="201"/>
    <x v="206"/>
    <d v="2019-02-19T00:00:00"/>
    <d v="2022-02-01T00:00:00"/>
    <n v="11998000"/>
    <n v="1078"/>
    <x v="3"/>
    <x v="2"/>
    <s v="01"/>
    <x v="188"/>
    <x v="8"/>
    <x v="3"/>
    <x v="8"/>
    <x v="10"/>
    <x v="10"/>
    <n v="231769970.66103891"/>
    <n v="244099009.12684652"/>
    <n v="12329038.465807617"/>
    <x v="0"/>
  </r>
  <r>
    <x v="0"/>
    <x v="0"/>
    <x v="0"/>
    <x v="0"/>
    <x v="37"/>
    <d v="2015-03-09T00:00:00"/>
    <d v="2015-09-18T00:00:00"/>
    <s v="Edifice-Schlosser JV"/>
    <s v="W912DR"/>
    <s v="W912DR-15-C-0025"/>
    <x v="164"/>
    <x v="202"/>
    <x v="207"/>
    <d v="2017-03-31T00:00:00"/>
    <d v="2017-05-04T00:00:00"/>
    <n v="-415000"/>
    <n v="34"/>
    <x v="14"/>
    <x v="7"/>
    <s v="04"/>
    <x v="189"/>
    <x v="8"/>
    <x v="13"/>
    <x v="8"/>
    <x v="5"/>
    <x v="5"/>
    <n v="8700706.1087604519"/>
    <n v="8244515.1961011682"/>
    <n v="-456190.91265928373"/>
    <x v="0"/>
  </r>
  <r>
    <x v="0"/>
    <x v="5"/>
    <x v="0"/>
    <x v="0"/>
    <x v="38"/>
    <d v="2015-03-09T00:00:00"/>
    <d v="2015-09-18T00:00:00"/>
    <s v="Edifice-Schlosser JV"/>
    <s v="W912DR"/>
    <s v="W912DR-15-C-0025"/>
    <x v="164"/>
    <x v="14"/>
    <x v="208"/>
    <d v="2017-03-31T00:00:00"/>
    <d v="2017-05-04T00:00:00"/>
    <n v="141000"/>
    <n v="34"/>
    <x v="14"/>
    <x v="7"/>
    <s v="04"/>
    <x v="189"/>
    <x v="8"/>
    <x v="13"/>
    <x v="8"/>
    <x v="5"/>
    <x v="5"/>
    <n v="0"/>
    <n v="154994.98478303384"/>
    <n v="154994.98478303384"/>
    <x v="0"/>
  </r>
  <r>
    <x v="3"/>
    <x v="10"/>
    <x v="3"/>
    <x v="175"/>
    <x v="0"/>
    <d v="2015-07-08T00:00:00"/>
    <d v="2015-09-15T00:00:00"/>
    <s v="Whiting-Turner"/>
    <s v="W912DR"/>
    <s v="W912DR-15-C-0026"/>
    <x v="165"/>
    <x v="203"/>
    <x v="209"/>
    <d v="2016-12-31T00:00:00"/>
    <d v="2017-02-28T00:00:00"/>
    <n v="1900706"/>
    <n v="59"/>
    <x v="14"/>
    <x v="2"/>
    <n v="28"/>
    <x v="190"/>
    <x v="8"/>
    <x v="13"/>
    <x v="8"/>
    <x v="5"/>
    <x v="5"/>
    <n v="27567188.127744682"/>
    <n v="29656549.103255469"/>
    <n v="2089360.9755107872"/>
    <x v="0"/>
  </r>
  <r>
    <x v="2"/>
    <x v="5"/>
    <x v="2"/>
    <x v="176"/>
    <x v="0"/>
    <d v="2013-05-15T00:00:00"/>
    <d v="2015-04-01T00:00:00"/>
    <s v="Pease Construction Inc"/>
    <s v="W912DW"/>
    <s v="W912DW-15-C-0003"/>
    <x v="166"/>
    <x v="204"/>
    <x v="210"/>
    <d v="2016-09-15T00:00:00"/>
    <d v="2017-03-24T00:00:00"/>
    <n v="645076"/>
    <n v="190"/>
    <x v="14"/>
    <x v="5"/>
    <n v="24"/>
    <x v="191"/>
    <x v="8"/>
    <x v="13"/>
    <x v="8"/>
    <x v="5"/>
    <x v="5"/>
    <n v="5034239.7812463576"/>
    <n v="5743342.9358839486"/>
    <n v="709103.15463759098"/>
    <x v="0"/>
  </r>
  <r>
    <x v="2"/>
    <x v="5"/>
    <x v="2"/>
    <x v="177"/>
    <x v="0"/>
    <d v="2013-02-01T00:00:00"/>
    <d v="2015-05-07T00:00:00"/>
    <s v="RQ Construction, LLC"/>
    <s v="W912DW"/>
    <s v="W912DW-15-C-0006"/>
    <x v="167"/>
    <x v="205"/>
    <x v="211"/>
    <d v="2017-05-25T00:00:00"/>
    <d v="2018-05-18T00:00:00"/>
    <n v="4510048"/>
    <n v="358"/>
    <x v="16"/>
    <x v="7"/>
    <n v="18"/>
    <x v="192"/>
    <x v="8"/>
    <x v="14"/>
    <x v="8"/>
    <x v="11"/>
    <x v="11"/>
    <n v="50637154.159321502"/>
    <n v="55485806.178737529"/>
    <n v="4848652.0194160268"/>
    <x v="0"/>
  </r>
  <r>
    <x v="0"/>
    <x v="7"/>
    <x v="0"/>
    <x v="74"/>
    <x v="39"/>
    <d v="2015-08-19T00:00:00"/>
    <d v="2015-08-31T00:00:00"/>
    <s v="FRG:  Ed. Zublin AG / Gilbane Germany GmbH"/>
    <s v="W912GB"/>
    <s v="W912GB-10-C-0031"/>
    <x v="168"/>
    <x v="206"/>
    <x v="212"/>
    <d v="2025-12-30T00:00:00"/>
    <d v="2027-09-30T00:00:00"/>
    <n v="0"/>
    <n v="639"/>
    <x v="13"/>
    <x v="10"/>
    <n v="30"/>
    <x v="82"/>
    <x v="8"/>
    <x v="12"/>
    <x v="8"/>
    <x v="13"/>
    <x v="13"/>
    <n v="1025787428.77247"/>
    <n v="1025787428.77247"/>
    <n v="0"/>
    <x v="0"/>
  </r>
  <r>
    <x v="11"/>
    <x v="5"/>
    <x v="7"/>
    <x v="178"/>
    <x v="0"/>
    <d v="2015-08-05T00:00:00"/>
    <d v="2015-08-19T00:00:00"/>
    <s v="Bauamt Reutlingen"/>
    <s v="W912GB"/>
    <s v="W912GB-15-C-011"/>
    <x v="169"/>
    <x v="207"/>
    <x v="213"/>
    <d v="2015-08-19T00:00:00"/>
    <d v="2022-01-30T00:00:00"/>
    <n v="0"/>
    <n v="2356"/>
    <x v="3"/>
    <x v="4"/>
    <n v="30"/>
    <x v="193"/>
    <x v="8"/>
    <x v="3"/>
    <x v="8"/>
    <x v="10"/>
    <x v="10"/>
    <n v="2492129.2173353066"/>
    <n v="2492129.2173353066"/>
    <n v="0"/>
    <x v="0"/>
  </r>
  <r>
    <x v="13"/>
    <x v="9"/>
    <x v="10"/>
    <x v="179"/>
    <x v="0"/>
    <d v="2015-03-13T00:00:00"/>
    <d v="2015-08-19T00:00:00"/>
    <s v="Middle Eastern Builders"/>
    <s v="W912HN"/>
    <s v="W912HN-12C-0016"/>
    <x v="170"/>
    <x v="208"/>
    <x v="214"/>
    <d v="2018-05-23T00:00:00"/>
    <d v="2018-09-21T00:00:00"/>
    <n v="882900"/>
    <n v="121"/>
    <x v="16"/>
    <x v="10"/>
    <n v="21"/>
    <x v="194"/>
    <x v="8"/>
    <x v="14"/>
    <x v="8"/>
    <x v="11"/>
    <x v="11"/>
    <n v="17609218.759550784"/>
    <n v="18558404.858666006"/>
    <n v="949186.09911522269"/>
    <x v="0"/>
  </r>
  <r>
    <x v="2"/>
    <x v="9"/>
    <x v="2"/>
    <x v="180"/>
    <x v="0"/>
    <d v="2015-05-21T00:00:00"/>
    <d v="2015-08-31T00:00:00"/>
    <s v="Lifecycle Construction Services"/>
    <s v="W912HN"/>
    <s v="W912HN-13-D-0002"/>
    <x v="171"/>
    <x v="209"/>
    <x v="215"/>
    <d v="2016-11-11T00:00:00"/>
    <d v="2017-02-13T00:00:00"/>
    <n v="180725"/>
    <n v="94"/>
    <x v="14"/>
    <x v="2"/>
    <n v="13"/>
    <x v="195"/>
    <x v="8"/>
    <x v="13"/>
    <x v="8"/>
    <x v="5"/>
    <x v="5"/>
    <n v="6733190.1762719424"/>
    <n v="6931853.0743209766"/>
    <n v="198662.89804903418"/>
    <x v="0"/>
  </r>
  <r>
    <x v="2"/>
    <x v="3"/>
    <x v="2"/>
    <x v="181"/>
    <x v="0"/>
    <d v="2014-12-05T00:00:00"/>
    <d v="2015-06-09T00:00:00"/>
    <s v="NISHIMATSU CONSTRUCTION CO., LTD."/>
    <s v="W912HV"/>
    <s v="W912HV-15-C-0004"/>
    <x v="172"/>
    <x v="210"/>
    <x v="216"/>
    <d v="2017-12-12T00:00:00"/>
    <d v="2018-06-18T00:00:00"/>
    <n v="16656661"/>
    <n v="188"/>
    <x v="16"/>
    <x v="0"/>
    <n v="18"/>
    <x v="196"/>
    <x v="8"/>
    <x v="14"/>
    <x v="8"/>
    <x v="11"/>
    <x v="11"/>
    <n v="52266952.464866415"/>
    <n v="70174157.220642433"/>
    <n v="17907204.755776018"/>
    <x v="0"/>
  </r>
  <r>
    <x v="13"/>
    <x v="3"/>
    <x v="10"/>
    <x v="182"/>
    <x v="0"/>
    <d v="2014-12-12T00:00:00"/>
    <d v="2015-04-07T00:00:00"/>
    <s v="Nippo Corporation"/>
    <s v="W912HV"/>
    <s v="W912HV-15-C-0005"/>
    <x v="173"/>
    <x v="211"/>
    <x v="217"/>
    <d v="2017-08-23T00:00:00"/>
    <d v="2018-11-15T00:00:00"/>
    <n v="499640"/>
    <n v="449"/>
    <x v="16"/>
    <x v="9"/>
    <n v="15"/>
    <x v="197"/>
    <x v="8"/>
    <x v="17"/>
    <x v="8"/>
    <x v="11"/>
    <x v="11"/>
    <n v="36624920.694979645"/>
    <n v="37162072.515754282"/>
    <n v="537151.82077463716"/>
    <x v="0"/>
  </r>
  <r>
    <x v="13"/>
    <x v="3"/>
    <x v="10"/>
    <x v="182"/>
    <x v="0"/>
    <d v="2015-02-27T00:00:00"/>
    <d v="2015-04-07T00:00:00"/>
    <s v="Nippo Corporation"/>
    <s v="W912HV"/>
    <s v="W912HV-15-C-005"/>
    <x v="174"/>
    <x v="211"/>
    <x v="218"/>
    <d v="2017-08-23T00:00:00"/>
    <d v="2021-09-30T00:00:00"/>
    <n v="9499640"/>
    <n v="1499"/>
    <x v="11"/>
    <x v="10"/>
    <n v="30"/>
    <x v="198"/>
    <x v="8"/>
    <x v="11"/>
    <x v="8"/>
    <x v="12"/>
    <x v="12"/>
    <n v="36624920.694979645"/>
    <n v="46606201.333292559"/>
    <n v="9981280.6383129135"/>
    <x v="0"/>
  </r>
  <r>
    <x v="16"/>
    <x v="3"/>
    <x v="2"/>
    <x v="166"/>
    <x v="0"/>
    <d v="2014-07-18T00:00:00"/>
    <d v="2014-10-06T00:00:00"/>
    <s v="M INC"/>
    <s v="W912PM"/>
    <s v="W912PM-16-F-0007"/>
    <x v="175"/>
    <x v="212"/>
    <x v="219"/>
    <d v="2016-11-27T00:00:00"/>
    <d v="2017-05-23T00:00:00"/>
    <n v="16016"/>
    <n v="177"/>
    <x v="14"/>
    <x v="7"/>
    <n v="23"/>
    <x v="199"/>
    <x v="8"/>
    <x v="13"/>
    <x v="8"/>
    <x v="5"/>
    <x v="5"/>
    <n v="865494.60079871526"/>
    <n v="883100.27226172993"/>
    <n v="17605.671463014674"/>
    <x v="0"/>
  </r>
  <r>
    <x v="14"/>
    <x v="3"/>
    <x v="10"/>
    <x v="183"/>
    <x v="0"/>
    <d v="2014-04-18T00:00:00"/>
    <d v="2015-04-02T00:00:00"/>
    <s v="Nova Group Inc. Underground Construction"/>
    <s v="W912PP"/>
    <s v="W912PP-15-C-003"/>
    <x v="176"/>
    <x v="213"/>
    <x v="220"/>
    <d v="2017-02-01T00:00:00"/>
    <d v="2017-07-18T00:00:00"/>
    <n v="794700"/>
    <n v="167"/>
    <x v="14"/>
    <x v="3"/>
    <n v="18"/>
    <x v="200"/>
    <x v="8"/>
    <x v="13"/>
    <x v="8"/>
    <x v="5"/>
    <x v="5"/>
    <n v="23899773.142596792"/>
    <n v="24773351.25895904"/>
    <n v="873578.11636224762"/>
    <x v="0"/>
  </r>
  <r>
    <x v="2"/>
    <x v="9"/>
    <x v="2"/>
    <x v="184"/>
    <x v="0"/>
    <d v="2015-04-15T00:00:00"/>
    <d v="2015-08-20T00:00:00"/>
    <s v="Walsh Group Ventures"/>
    <s v="W912QR"/>
    <s v="W912QR-15-C-0021"/>
    <x v="177"/>
    <x v="214"/>
    <x v="221"/>
    <d v="2017-03-03T00:00:00"/>
    <d v="2017-10-17T00:00:00"/>
    <n v="664812"/>
    <n v="228"/>
    <x v="14"/>
    <x v="11"/>
    <n v="17"/>
    <x v="201"/>
    <x v="8"/>
    <x v="14"/>
    <x v="8"/>
    <x v="11"/>
    <x v="11"/>
    <n v="16673065.443774886"/>
    <n v="17387789.997999586"/>
    <n v="714724.55422469974"/>
    <x v="0"/>
  </r>
  <r>
    <x v="13"/>
    <x v="5"/>
    <x v="10"/>
    <x v="185"/>
    <x v="0"/>
    <d v="2014-11-13T00:00:00"/>
    <d v="2015-08-28T00:00:00"/>
    <s v="Rockford Corporation"/>
    <s v="W912QR"/>
    <s v="W912QR-15-C-0026"/>
    <x v="178"/>
    <x v="215"/>
    <x v="222"/>
    <d v="2017-03-30T00:00:00"/>
    <d v="2021-04-25T00:00:00"/>
    <n v="633000"/>
    <n v="1487"/>
    <x v="11"/>
    <x v="6"/>
    <n v="25"/>
    <x v="202"/>
    <x v="8"/>
    <x v="11"/>
    <x v="8"/>
    <x v="12"/>
    <x v="12"/>
    <n v="40919140.161561415"/>
    <n v="41584233.853959449"/>
    <n v="665093.69239803404"/>
    <x v="0"/>
  </r>
  <r>
    <x v="13"/>
    <x v="9"/>
    <x v="15"/>
    <x v="186"/>
    <x v="0"/>
    <d v="2015-09-01T00:00:00"/>
    <d v="2015-11-16T00:00:00"/>
    <s v="MEB General Contractors Inc"/>
    <s v="1234"/>
    <s v="1234"/>
    <x v="179"/>
    <x v="216"/>
    <x v="223"/>
    <d v="2018-07-01T00:00:00"/>
    <d v="2018-08-20T00:00:00"/>
    <n v="2707733"/>
    <n v="50"/>
    <x v="16"/>
    <x v="8"/>
    <n v="20"/>
    <x v="203"/>
    <x v="9"/>
    <x v="14"/>
    <x v="9"/>
    <x v="11"/>
    <x v="11"/>
    <n v="40060624.846217267"/>
    <n v="42971648.205278948"/>
    <n v="2911023.3590616807"/>
    <x v="0"/>
  </r>
  <r>
    <x v="13"/>
    <x v="9"/>
    <x v="10"/>
    <x v="187"/>
    <x v="0"/>
    <d v="2015-04-23T00:00:00"/>
    <d v="2016-01-21T00:00:00"/>
    <s v="Gilbane Federal"/>
    <s v="N39430"/>
    <s v="N39430-15-D-1634 JM01"/>
    <x v="180"/>
    <x v="217"/>
    <x v="224"/>
    <d v="2017-11-13T00:00:00"/>
    <d v="2017-12-13T00:00:00"/>
    <n v="180442"/>
    <n v="30"/>
    <x v="14"/>
    <x v="1"/>
    <n v="13"/>
    <x v="204"/>
    <x v="9"/>
    <x v="14"/>
    <x v="9"/>
    <x v="11"/>
    <x v="11"/>
    <n v="10948581.903822815"/>
    <n v="11142571.073713571"/>
    <n v="193989.16989075579"/>
    <x v="0"/>
  </r>
  <r>
    <x v="0"/>
    <x v="5"/>
    <x v="0"/>
    <x v="93"/>
    <x v="40"/>
    <d v="2014-03-15T00:00:00"/>
    <d v="2016-09-01T00:00:00"/>
    <s v="Whiting Turner Contracting Co"/>
    <s v="N40080"/>
    <s v="N4008016C0172"/>
    <x v="181"/>
    <x v="218"/>
    <x v="225"/>
    <d v="2017-12-10T00:00:00"/>
    <d v="2018-08-31T00:00:00"/>
    <n v="1147000"/>
    <n v="264"/>
    <x v="16"/>
    <x v="8"/>
    <n v="31"/>
    <x v="205"/>
    <x v="9"/>
    <x v="14"/>
    <x v="9"/>
    <x v="11"/>
    <x v="11"/>
    <n v="32356577.142472345"/>
    <n v="33589691.261495069"/>
    <n v="1233114.1190227233"/>
    <x v="0"/>
  </r>
  <r>
    <x v="12"/>
    <x v="3"/>
    <x v="8"/>
    <x v="188"/>
    <x v="0"/>
    <d v="2015-10-28T00:00:00"/>
    <d v="2016-03-31T00:00:00"/>
    <s v="HARKINS BUILDERS INC."/>
    <s v="N40080"/>
    <s v="N4008016C0151 AWD"/>
    <x v="182"/>
    <x v="219"/>
    <x v="226"/>
    <d v="2018-01-05T00:00:00"/>
    <d v="2018-10-23T00:00:00"/>
    <n v="340000"/>
    <n v="291"/>
    <x v="16"/>
    <x v="11"/>
    <n v="23"/>
    <x v="206"/>
    <x v="9"/>
    <x v="17"/>
    <x v="9"/>
    <x v="12"/>
    <x v="12"/>
    <n v="29750243.036652677"/>
    <n v="30107481.354844354"/>
    <n v="357238.31819167733"/>
    <x v="0"/>
  </r>
  <r>
    <x v="12"/>
    <x v="9"/>
    <x v="9"/>
    <x v="189"/>
    <x v="0"/>
    <d v="2015-07-15T00:00:00"/>
    <d v="2016-03-31T00:00:00"/>
    <s v="TURNER CONSTRUCTION COMPANY"/>
    <s v="N40080"/>
    <s v="N4008016C0156 AWD"/>
    <x v="183"/>
    <x v="220"/>
    <x v="227"/>
    <d v="2019-09-08T00:00:00"/>
    <d v="2020-05-22T00:00:00"/>
    <n v="19792000"/>
    <n v="257"/>
    <x v="10"/>
    <x v="7"/>
    <n v="22"/>
    <x v="207"/>
    <x v="9"/>
    <x v="15"/>
    <x v="9"/>
    <x v="12"/>
    <x v="12"/>
    <n v="132109590.54049495"/>
    <n v="152905063.46299404"/>
    <n v="20795472.92249909"/>
    <x v="0"/>
  </r>
  <r>
    <x v="13"/>
    <x v="9"/>
    <x v="10"/>
    <x v="169"/>
    <x v="0"/>
    <d v="2015-02-02T00:00:00"/>
    <d v="2016-08-16T00:00:00"/>
    <s v="Cape Environemental"/>
    <s v="N40080"/>
    <s v="N40080-16-C-0161"/>
    <x v="184"/>
    <x v="196"/>
    <x v="228"/>
    <d v="2018-02-07T00:00:00"/>
    <d v="2018-10-15T00:00:00"/>
    <n v="1587806"/>
    <n v="250"/>
    <x v="16"/>
    <x v="11"/>
    <n v="15"/>
    <x v="208"/>
    <x v="9"/>
    <x v="17"/>
    <x v="9"/>
    <x v="12"/>
    <x v="12"/>
    <n v="18883103.852174472"/>
    <n v="20551413.102335222"/>
    <n v="1668309.25016075"/>
    <x v="0"/>
  </r>
  <r>
    <x v="9"/>
    <x v="3"/>
    <x v="2"/>
    <x v="190"/>
    <x v="0"/>
    <d v="2015-07-21T00:00:00"/>
    <d v="2016-02-10T00:00:00"/>
    <s v="DPR HARDIN CONSTRUCTIONWGI JOINT VENTURE"/>
    <s v="N40085"/>
    <s v="N4008510D5333 0007"/>
    <x v="112"/>
    <x v="221"/>
    <x v="229"/>
    <d v="2018-07-29T00:00:00"/>
    <d v="2020-05-01T00:00:00"/>
    <n v="1352"/>
    <n v="642"/>
    <x v="10"/>
    <x v="7"/>
    <s v="01"/>
    <x v="209"/>
    <x v="9"/>
    <x v="15"/>
    <x v="9"/>
    <x v="12"/>
    <x v="12"/>
    <n v="32612.703606688283"/>
    <n v="34033.251271968133"/>
    <n v="1420.5476652798498"/>
    <x v="0"/>
  </r>
  <r>
    <x v="12"/>
    <x v="3"/>
    <x v="2"/>
    <x v="191"/>
    <x v="0"/>
    <d v="2015-07-21T00:00:00"/>
    <d v="2016-02-10T00:00:00"/>
    <s v="DPR HARDIN CONSTRUCTIONWGI JOINT VENTURE"/>
    <s v="N40085"/>
    <s v="N4008510D5333 0007"/>
    <x v="112"/>
    <x v="221"/>
    <x v="229"/>
    <d v="2018-07-29T00:00:00"/>
    <d v="2020-05-01T00:00:00"/>
    <n v="1352"/>
    <n v="642"/>
    <x v="10"/>
    <x v="7"/>
    <s v="01"/>
    <x v="209"/>
    <x v="9"/>
    <x v="15"/>
    <x v="9"/>
    <x v="12"/>
    <x v="12"/>
    <n v="32612.703606688283"/>
    <n v="34033.251271968133"/>
    <n v="1420.5476652798498"/>
    <x v="0"/>
  </r>
  <r>
    <x v="12"/>
    <x v="3"/>
    <x v="2"/>
    <x v="192"/>
    <x v="0"/>
    <d v="2014-11-13T00:00:00"/>
    <d v="2016-02-26T00:00:00"/>
    <s v="DPR HARDIN CONSTRUCTIONWGI JOINT VENTURE"/>
    <s v="N40085"/>
    <s v="N4008510D5333 0008"/>
    <x v="112"/>
    <x v="222"/>
    <x v="230"/>
    <d v="2017-09-03T00:00:00"/>
    <d v="2020-09-16T00:00:00"/>
    <n v="353"/>
    <n v="1109"/>
    <x v="10"/>
    <x v="10"/>
    <n v="16"/>
    <x v="210"/>
    <x v="9"/>
    <x v="15"/>
    <x v="9"/>
    <x v="12"/>
    <x v="12"/>
    <n v="21138.677711898868"/>
    <n v="21509.575142256697"/>
    <n v="370.89743035782885"/>
    <x v="0"/>
  </r>
  <r>
    <x v="12"/>
    <x v="3"/>
    <x v="9"/>
    <x v="193"/>
    <x v="0"/>
    <d v="2015-09-29T00:00:00"/>
    <d v="2016-04-21T00:00:00"/>
    <s v="TRITON MARINE CONSTRUCTION CORP."/>
    <s v="N40085"/>
    <s v="N4008516C3013 AWD"/>
    <x v="185"/>
    <x v="223"/>
    <x v="231"/>
    <d v="2018-10-25T00:00:00"/>
    <d v="2018-10-25T00:00:00"/>
    <n v="221000"/>
    <n v="0"/>
    <x v="16"/>
    <x v="11"/>
    <n v="25"/>
    <x v="211"/>
    <x v="9"/>
    <x v="17"/>
    <x v="9"/>
    <x v="12"/>
    <x v="12"/>
    <n v="38168339.444230504"/>
    <n v="38400544.351055093"/>
    <n v="232204.90682458878"/>
    <x v="0"/>
  </r>
  <r>
    <x v="14"/>
    <x v="10"/>
    <x v="16"/>
    <x v="194"/>
    <x v="0"/>
    <d v="2016-03-11T00:00:00"/>
    <d v="2016-09-16T00:00:00"/>
    <s v="Daniel J. keating Company"/>
    <s v="N40085"/>
    <s v="N40085-16-C-3037"/>
    <x v="186"/>
    <x v="224"/>
    <x v="232"/>
    <d v="2019-03-30T00:00:00"/>
    <d v="2020-01-02T00:00:00"/>
    <n v="11008862"/>
    <n v="278"/>
    <x v="10"/>
    <x v="4"/>
    <s v="02"/>
    <x v="212"/>
    <x v="9"/>
    <x v="15"/>
    <x v="9"/>
    <x v="12"/>
    <x v="12"/>
    <n v="51495214.960303903"/>
    <n v="63062236.566434115"/>
    <n v="11567021.606130213"/>
    <x v="0"/>
  </r>
  <r>
    <x v="12"/>
    <x v="10"/>
    <x v="8"/>
    <x v="195"/>
    <x v="0"/>
    <d v="2016-07-20T00:00:00"/>
    <d v="2016-09-15T00:00:00"/>
    <s v="NAVY STANDARD DOCUMENT"/>
    <s v="N40085"/>
    <s v="N4008516C5505 AWD"/>
    <x v="187"/>
    <x v="225"/>
    <x v="154"/>
    <d v="2019-08-03T00:00:00"/>
    <d v="2018-03-26T00:00:00"/>
    <n v="0"/>
    <n v="-495"/>
    <x v="16"/>
    <x v="5"/>
    <n v="26"/>
    <x v="213"/>
    <x v="9"/>
    <x v="14"/>
    <x v="9"/>
    <x v="11"/>
    <x v="11"/>
    <n v="9664651.8171094563"/>
    <n v="9664651.8171094563"/>
    <n v="0"/>
    <x v="0"/>
  </r>
  <r>
    <x v="12"/>
    <x v="10"/>
    <x v="8"/>
    <x v="196"/>
    <x v="0"/>
    <d v="2016-03-29T00:00:00"/>
    <d v="2016-08-31T00:00:00"/>
    <s v="M A MORTENSON COMPANY"/>
    <s v="N40085"/>
    <s v="N4008516C5506 AWD"/>
    <x v="188"/>
    <x v="226"/>
    <x v="233"/>
    <d v="2019-01-29T00:00:00"/>
    <d v="2019-01-29T00:00:00"/>
    <n v="-794000"/>
    <n v="0"/>
    <x v="17"/>
    <x v="4"/>
    <n v="29"/>
    <x v="214"/>
    <x v="9"/>
    <x v="17"/>
    <x v="9"/>
    <x v="12"/>
    <x v="12"/>
    <n v="31395828.087859783"/>
    <n v="30561571.544788629"/>
    <n v="-834256.54307115451"/>
    <x v="0"/>
  </r>
  <r>
    <x v="12"/>
    <x v="10"/>
    <x v="8"/>
    <x v="197"/>
    <x v="0"/>
    <d v="2016-08-05T00:00:00"/>
    <d v="2016-09-28T00:00:00"/>
    <s v="BLUE ROCK STRUCTURES, INC.P.O. BOX 129 (INVOICES/ACTIONS)"/>
    <s v="N40085"/>
    <s v="N4008516D6300 0003"/>
    <x v="189"/>
    <x v="227"/>
    <x v="234"/>
    <d v="2018-04-06T00:00:00"/>
    <d v="2021-04-22T00:00:00"/>
    <n v="88000"/>
    <n v="1112"/>
    <x v="11"/>
    <x v="6"/>
    <n v="22"/>
    <x v="215"/>
    <x v="9"/>
    <x v="11"/>
    <x v="9"/>
    <x v="10"/>
    <x v="10"/>
    <n v="4001288.9688669727"/>
    <n v="4091716.9889529096"/>
    <n v="90428.020085936878"/>
    <x v="0"/>
  </r>
  <r>
    <x v="12"/>
    <x v="10"/>
    <x v="8"/>
    <x v="198"/>
    <x v="0"/>
    <d v="2016-08-05T00:00:00"/>
    <d v="2016-09-28T00:00:00"/>
    <s v="BLUE ROCK STRUCTURES, INC.P.O. BOX 129 (INVOICES/ACTIONS)"/>
    <s v="N40085"/>
    <s v="N4008516D6300 0003"/>
    <x v="189"/>
    <x v="228"/>
    <x v="235"/>
    <d v="2018-04-06T00:00:00"/>
    <d v="2021-04-22T00:00:00"/>
    <n v="634000"/>
    <n v="1112"/>
    <x v="11"/>
    <x v="6"/>
    <n v="22"/>
    <x v="215"/>
    <x v="9"/>
    <x v="11"/>
    <x v="9"/>
    <x v="10"/>
    <x v="10"/>
    <n v="2072096.0731632537"/>
    <n v="2723588.8542369353"/>
    <n v="651492.78107368154"/>
    <x v="0"/>
  </r>
  <r>
    <x v="12"/>
    <x v="10"/>
    <x v="9"/>
    <x v="199"/>
    <x v="0"/>
    <d v="2016-03-31T00:00:00"/>
    <d v="2016-08-11T00:00:00"/>
    <s v="NOVA GROUP INC"/>
    <s v="N44255"/>
    <s v="N4425516C7002 AWD"/>
    <x v="190"/>
    <x v="229"/>
    <x v="236"/>
    <d v="2017-11-14T00:00:00"/>
    <d v="2021-08-06T00:00:00"/>
    <n v="2723000"/>
    <n v="1361"/>
    <x v="11"/>
    <x v="8"/>
    <s v="06"/>
    <x v="216"/>
    <x v="9"/>
    <x v="11"/>
    <x v="9"/>
    <x v="10"/>
    <x v="10"/>
    <n v="21922446.677503854"/>
    <n v="24720577.344481196"/>
    <n v="2798130.6669773422"/>
    <x v="0"/>
  </r>
  <r>
    <x v="12"/>
    <x v="9"/>
    <x v="9"/>
    <x v="200"/>
    <x v="0"/>
    <d v="2015-09-30T00:00:00"/>
    <d v="2016-08-30T00:00:00"/>
    <s v="WATTS-ORION JV"/>
    <s v="N44255"/>
    <s v="N4425516C7004 AWD"/>
    <x v="191"/>
    <x v="230"/>
    <x v="237"/>
    <d v="2019-08-07T00:00:00"/>
    <d v="2019-08-07T00:00:00"/>
    <n v="162000"/>
    <n v="0"/>
    <x v="17"/>
    <x v="8"/>
    <s v="07"/>
    <x v="217"/>
    <x v="9"/>
    <x v="17"/>
    <x v="9"/>
    <x v="12"/>
    <x v="12"/>
    <n v="35227831.754197769"/>
    <n v="35398045.305806741"/>
    <n v="170213.55160897225"/>
    <x v="0"/>
  </r>
  <r>
    <x v="12"/>
    <x v="10"/>
    <x v="9"/>
    <x v="201"/>
    <x v="0"/>
    <d v="2016-04-15T00:00:00"/>
    <d v="2016-09-21T00:00:00"/>
    <s v="NOVA GROUP INC"/>
    <s v="N44255"/>
    <s v="N4425516C7005 AWD"/>
    <x v="192"/>
    <x v="231"/>
    <x v="238"/>
    <d v="2018-02-13T00:00:00"/>
    <d v="2019-04-21T00:00:00"/>
    <n v="3378000"/>
    <n v="432"/>
    <x v="17"/>
    <x v="6"/>
    <n v="21"/>
    <x v="218"/>
    <x v="9"/>
    <x v="17"/>
    <x v="9"/>
    <x v="12"/>
    <x v="12"/>
    <n v="34894757.425195925"/>
    <n v="38444025.186523832"/>
    <n v="3549267.7613279074"/>
    <x v="0"/>
  </r>
  <r>
    <x v="12"/>
    <x v="9"/>
    <x v="2"/>
    <x v="202"/>
    <x v="0"/>
    <d v="2015-08-12T00:00:00"/>
    <d v="2016-04-17T00:00:00"/>
    <s v="CLARK NEXSEN - CH2M HILL - NORFOLK"/>
    <s v="N62470"/>
    <s v="N6247011D1010 WE11"/>
    <x v="193"/>
    <x v="232"/>
    <x v="239"/>
    <d v="2017-10-01T00:00:00"/>
    <d v="2018-05-18T00:00:00"/>
    <n v="1112"/>
    <n v="229"/>
    <x v="16"/>
    <x v="7"/>
    <n v="18"/>
    <x v="192"/>
    <x v="9"/>
    <x v="14"/>
    <x v="9"/>
    <x v="11"/>
    <x v="11"/>
    <n v="16543.790928969214"/>
    <n v="17739.277328579734"/>
    <n v="1195.4863996105196"/>
    <x v="0"/>
  </r>
  <r>
    <x v="12"/>
    <x v="9"/>
    <x v="9"/>
    <x v="203"/>
    <x v="0"/>
    <d v="2015-04-11T00:00:00"/>
    <d v="2015-11-20T00:00:00"/>
    <s v="COBRA INSTALCIONES Y SERVICIOS SA"/>
    <s v="N62470"/>
    <s v="N6247016C6001 AWD"/>
    <x v="194"/>
    <x v="233"/>
    <x v="240"/>
    <d v="2018-05-23T00:00:00"/>
    <d v="2022-02-24T00:00:00"/>
    <n v="3143000"/>
    <n v="1373"/>
    <x v="3"/>
    <x v="2"/>
    <n v="24"/>
    <x v="219"/>
    <x v="9"/>
    <x v="3"/>
    <x v="9"/>
    <x v="10"/>
    <x v="10"/>
    <n v="21162861.326545868"/>
    <n v="24392580.271206092"/>
    <n v="3229718.944660224"/>
    <x v="0"/>
  </r>
  <r>
    <x v="14"/>
    <x v="10"/>
    <x v="13"/>
    <x v="204"/>
    <x v="0"/>
    <d v="2016-02-09T00:00:00"/>
    <d v="2016-07-20T00:00:00"/>
    <s v="Construction SAN Jose SA"/>
    <s v="N62470"/>
    <s v="N6247016C6003"/>
    <x v="195"/>
    <x v="234"/>
    <x v="241"/>
    <d v="2019-03-27T00:00:00"/>
    <d v="2021-04-21T00:00:00"/>
    <n v="-676000"/>
    <n v="756"/>
    <x v="11"/>
    <x v="6"/>
    <n v="21"/>
    <x v="220"/>
    <x v="9"/>
    <x v="11"/>
    <x v="9"/>
    <x v="10"/>
    <x v="10"/>
    <n v="10149423.365260648"/>
    <n v="9454771.756418677"/>
    <n v="-694651.60884197056"/>
    <x v="0"/>
  </r>
  <r>
    <x v="12"/>
    <x v="3"/>
    <x v="8"/>
    <x v="205"/>
    <x v="0"/>
    <d v="2014-07-01T00:00:00"/>
    <d v="2015-12-30T00:00:00"/>
    <s v="SOLPAC CONSTRUCTION INC"/>
    <s v="N62473"/>
    <s v="N6247310D5411 0012"/>
    <x v="196"/>
    <x v="235"/>
    <x v="242"/>
    <d v="2018-04-27T00:00:00"/>
    <d v="2020-11-27T00:00:00"/>
    <n v="3949000"/>
    <n v="945"/>
    <x v="10"/>
    <x v="9"/>
    <n v="27"/>
    <x v="221"/>
    <x v="9"/>
    <x v="11"/>
    <x v="9"/>
    <x v="10"/>
    <x v="10"/>
    <n v="21390407.155269895"/>
    <n v="25448364.556626312"/>
    <n v="4057957.4013564177"/>
    <x v="0"/>
  </r>
  <r>
    <x v="12"/>
    <x v="3"/>
    <x v="9"/>
    <x v="206"/>
    <x v="0"/>
    <d v="2014-12-11T00:00:00"/>
    <d v="2016-08-29T00:00:00"/>
    <s v="VANDER WERFF, PETER CONSTRUCTION"/>
    <s v="N62473"/>
    <s v="N6247314D0039 0011"/>
    <x v="197"/>
    <x v="236"/>
    <x v="243"/>
    <d v="2018-06-10T00:00:00"/>
    <d v="2019-12-11T00:00:00"/>
    <n v="-1263000"/>
    <n v="549"/>
    <x v="17"/>
    <x v="1"/>
    <n v="11"/>
    <x v="222"/>
    <x v="9"/>
    <x v="15"/>
    <x v="9"/>
    <x v="12"/>
    <x v="12"/>
    <n v="17557304.233720683"/>
    <n v="16230268.951732185"/>
    <n v="-1327035.2819884978"/>
    <x v="0"/>
  </r>
  <r>
    <x v="12"/>
    <x v="10"/>
    <x v="8"/>
    <x v="207"/>
    <x v="0"/>
    <d v="2016-07-08T00:00:00"/>
    <d v="2016-08-31T00:00:00"/>
    <s v="REYES CONSTRUCTION INC"/>
    <s v="N62473"/>
    <s v="N6247314D0068 0008"/>
    <x v="198"/>
    <x v="237"/>
    <x v="244"/>
    <d v="2017-10-30T00:00:00"/>
    <d v="2017-10-30T00:00:00"/>
    <n v="-175000"/>
    <n v="0"/>
    <x v="14"/>
    <x v="11"/>
    <n v="30"/>
    <x v="223"/>
    <x v="9"/>
    <x v="14"/>
    <x v="9"/>
    <x v="11"/>
    <x v="11"/>
    <n v="3173549.7948128982"/>
    <n v="2985411.1977518904"/>
    <n v="-188138.59706100775"/>
    <x v="0"/>
  </r>
  <r>
    <x v="12"/>
    <x v="10"/>
    <x v="9"/>
    <x v="208"/>
    <x v="0"/>
    <d v="2015-12-10T00:00:00"/>
    <d v="2016-05-10T00:00:00"/>
    <s v="A&amp;D GC INC"/>
    <s v="N62473"/>
    <s v="N6247315D2403 0003"/>
    <x v="199"/>
    <x v="238"/>
    <x v="245"/>
    <d v="2017-11-16T00:00:00"/>
    <d v="2020-09-17T00:00:00"/>
    <n v="123000"/>
    <n v="1036"/>
    <x v="10"/>
    <x v="10"/>
    <n v="17"/>
    <x v="224"/>
    <x v="9"/>
    <x v="15"/>
    <x v="9"/>
    <x v="12"/>
    <x v="12"/>
    <n v="8119098.9901240272"/>
    <n v="8248335.2052345462"/>
    <n v="129236.21511051897"/>
    <x v="0"/>
  </r>
  <r>
    <x v="12"/>
    <x v="10"/>
    <x v="2"/>
    <x v="209"/>
    <x v="0"/>
    <d v="2016-05-10T00:00:00"/>
    <d v="2016-08-08T00:00:00"/>
    <s v="A&amp;D GC INC"/>
    <s v="N62473"/>
    <s v="N6247315D2403 0005"/>
    <x v="199"/>
    <x v="239"/>
    <x v="246"/>
    <d v="2018-02-14T00:00:00"/>
    <d v="2019-02-28T00:00:00"/>
    <n v="736"/>
    <n v="379"/>
    <x v="17"/>
    <x v="2"/>
    <n v="28"/>
    <x v="225"/>
    <x v="9"/>
    <x v="17"/>
    <x v="9"/>
    <x v="12"/>
    <x v="12"/>
    <n v="11993.973609699873"/>
    <n v="12767.289498491269"/>
    <n v="773.31588879139599"/>
    <x v="0"/>
  </r>
  <r>
    <x v="9"/>
    <x v="10"/>
    <x v="2"/>
    <x v="210"/>
    <x v="0"/>
    <d v="2016-05-12T00:00:00"/>
    <d v="2016-09-20T00:00:00"/>
    <s v="RQ CONSTRUCTION, LLC"/>
    <s v="N62473"/>
    <s v="N6247315D2428 0003"/>
    <x v="200"/>
    <x v="240"/>
    <x v="247"/>
    <d v="2018-10-13T00:00:00"/>
    <d v="2019-12-27T00:00:00"/>
    <n v="-1071"/>
    <n v="440"/>
    <x v="17"/>
    <x v="1"/>
    <n v="27"/>
    <x v="226"/>
    <x v="9"/>
    <x v="15"/>
    <x v="9"/>
    <x v="12"/>
    <x v="12"/>
    <n v="51689.178542324938"/>
    <n v="50563.877840021152"/>
    <n v="-1125.3007023037862"/>
    <x v="0"/>
  </r>
  <r>
    <x v="12"/>
    <x v="10"/>
    <x v="2"/>
    <x v="211"/>
    <x v="0"/>
    <d v="2016-05-12T00:00:00"/>
    <d v="2016-09-20T00:00:00"/>
    <s v="RQ CONSTRUCTION, LLC"/>
    <s v="N62473"/>
    <s v="N6247315D2428 0003"/>
    <x v="200"/>
    <x v="240"/>
    <x v="248"/>
    <d v="2018-10-13T00:00:00"/>
    <d v="2019-12-27T00:00:00"/>
    <n v="-1080"/>
    <n v="440"/>
    <x v="17"/>
    <x v="1"/>
    <n v="27"/>
    <x v="226"/>
    <x v="9"/>
    <x v="15"/>
    <x v="9"/>
    <x v="12"/>
    <x v="12"/>
    <n v="51689.178542324938"/>
    <n v="50554.421531598433"/>
    <n v="-1134.7570107265055"/>
    <x v="0"/>
  </r>
  <r>
    <x v="12"/>
    <x v="9"/>
    <x v="8"/>
    <x v="212"/>
    <x v="0"/>
    <d v="2016-02-22T00:00:00"/>
    <d v="2016-08-31T00:00:00"/>
    <s v="AT&amp;T GOVERNMENT SOLUTIONS, INC"/>
    <s v="N62473"/>
    <s v="N6247316C0601 AWD"/>
    <x v="201"/>
    <x v="241"/>
    <x v="249"/>
    <d v="2019-03-04T00:00:00"/>
    <d v="2020-02-14T00:00:00"/>
    <n v="2151000"/>
    <n v="347"/>
    <x v="10"/>
    <x v="2"/>
    <n v="14"/>
    <x v="227"/>
    <x v="9"/>
    <x v="15"/>
    <x v="9"/>
    <x v="12"/>
    <x v="12"/>
    <n v="14233156.474969659"/>
    <n v="16493214.187999951"/>
    <n v="2260057.7130302917"/>
    <x v="0"/>
  </r>
  <r>
    <x v="12"/>
    <x v="10"/>
    <x v="9"/>
    <x v="213"/>
    <x v="0"/>
    <d v="2015-10-28T00:00:00"/>
    <d v="2016-01-26T00:00:00"/>
    <s v="BETHEL-WEBCOR JV-1"/>
    <s v="N62478"/>
    <s v="N6247814D4001 KB01"/>
    <x v="202"/>
    <x v="242"/>
    <x v="250"/>
    <d v="2018-03-26T00:00:00"/>
    <d v="2021-02-06T00:00:00"/>
    <n v="664000"/>
    <n v="1048"/>
    <x v="11"/>
    <x v="2"/>
    <s v="06"/>
    <x v="228"/>
    <x v="9"/>
    <x v="11"/>
    <x v="9"/>
    <x v="10"/>
    <x v="10"/>
    <n v="9365654.3996556606"/>
    <n v="10047974.914849548"/>
    <n v="682320.51519388705"/>
    <x v="0"/>
  </r>
  <r>
    <x v="0"/>
    <x v="10"/>
    <x v="0"/>
    <x v="214"/>
    <x v="0"/>
    <d v="2015-11-05T00:00:00"/>
    <d v="2016-08-08T00:00:00"/>
    <s v="Caddell-Nan joint Venture"/>
    <s v="N62742"/>
    <s v="N6274216C1312"/>
    <x v="203"/>
    <x v="243"/>
    <x v="251"/>
    <d v="2018-12-21T00:00:00"/>
    <d v="2020-08-31T00:00:00"/>
    <n v="3634000"/>
    <n v="619"/>
    <x v="10"/>
    <x v="8"/>
    <n v="31"/>
    <x v="229"/>
    <x v="9"/>
    <x v="15"/>
    <x v="9"/>
    <x v="12"/>
    <x v="12"/>
    <n v="87634823.949454069"/>
    <n v="91453071.150361598"/>
    <n v="3818247.2009075284"/>
    <x v="0"/>
  </r>
  <r>
    <x v="1"/>
    <x v="9"/>
    <x v="4"/>
    <x v="215"/>
    <x v="0"/>
    <d v="2016-06-01T00:00:00"/>
    <d v="2016-09-30T00:00:00"/>
    <s v="Pernix Guam, LLC"/>
    <s v="N62742"/>
    <s v="N6274216C1309"/>
    <x v="204"/>
    <x v="244"/>
    <x v="252"/>
    <d v="2018-11-08T00:00:00"/>
    <d v="2021-09-19T00:00:00"/>
    <n v="2847755"/>
    <n v="1046"/>
    <x v="11"/>
    <x v="10"/>
    <n v="19"/>
    <x v="230"/>
    <x v="9"/>
    <x v="11"/>
    <x v="9"/>
    <x v="10"/>
    <x v="10"/>
    <n v="29089960.00445611"/>
    <n v="32016287.80377233"/>
    <n v="2926327.79931622"/>
    <x v="0"/>
  </r>
  <r>
    <x v="12"/>
    <x v="9"/>
    <x v="9"/>
    <x v="216"/>
    <x v="0"/>
    <d v="2015-04-02T00:00:00"/>
    <d v="2015-11-17T00:00:00"/>
    <s v="RELYANT GLOBAL LLC"/>
    <s v="N62742"/>
    <s v="N6274216C1317 AWD"/>
    <x v="205"/>
    <x v="245"/>
    <x v="253"/>
    <d v="2019-01-29T00:00:00"/>
    <d v="2019-01-29T00:00:00"/>
    <n v="-4354000"/>
    <n v="0"/>
    <x v="17"/>
    <x v="4"/>
    <n v="29"/>
    <x v="214"/>
    <x v="9"/>
    <x v="17"/>
    <x v="9"/>
    <x v="12"/>
    <x v="12"/>
    <n v="22863409.138314329"/>
    <n v="18288657.263589136"/>
    <n v="-4574751.8747251928"/>
    <x v="0"/>
  </r>
  <r>
    <x v="12"/>
    <x v="3"/>
    <x v="8"/>
    <x v="217"/>
    <x v="0"/>
    <d v="2015-07-14T00:00:00"/>
    <d v="2016-09-19T00:00:00"/>
    <s v="CONTRACK WATTS, INC"/>
    <s v="N62742"/>
    <s v="N6274216C1325 AWD"/>
    <x v="206"/>
    <x v="246"/>
    <x v="254"/>
    <d v="2019-04-17T00:00:00"/>
    <d v="2020-03-07T00:00:00"/>
    <n v="-577000"/>
    <n v="325"/>
    <x v="10"/>
    <x v="5"/>
    <s v="07"/>
    <x v="231"/>
    <x v="9"/>
    <x v="15"/>
    <x v="9"/>
    <x v="12"/>
    <x v="12"/>
    <n v="55603626.349504963"/>
    <n v="54997371.909514971"/>
    <n v="-606254.43998999149"/>
    <x v="0"/>
  </r>
  <r>
    <x v="0"/>
    <x v="7"/>
    <x v="0"/>
    <x v="218"/>
    <x v="0"/>
    <d v="2012-03-22T00:00:00"/>
    <d v="2016-08-25T00:00:00"/>
    <s v="Surety Company"/>
    <s v="N69450"/>
    <s v="N6945012C0754"/>
    <x v="207"/>
    <x v="247"/>
    <x v="255"/>
    <d v="2017-12-25T00:00:00"/>
    <d v="2019-05-10T00:00:00"/>
    <n v="-7522000"/>
    <n v="501"/>
    <x v="17"/>
    <x v="7"/>
    <n v="10"/>
    <x v="232"/>
    <x v="9"/>
    <x v="17"/>
    <x v="9"/>
    <x v="12"/>
    <x v="12"/>
    <n v="10495688.756797213"/>
    <n v="2592316.3172742696"/>
    <n v="-7903372.4395229435"/>
    <x v="0"/>
  </r>
  <r>
    <x v="12"/>
    <x v="9"/>
    <x v="2"/>
    <x v="219"/>
    <x v="0"/>
    <d v="2015-03-10T00:00:00"/>
    <d v="2016-01-26T00:00:00"/>
    <s v="PENTACON, LLC"/>
    <s v="N69450"/>
    <s v="N6945014D0757 0002"/>
    <x v="208"/>
    <x v="248"/>
    <x v="256"/>
    <d v="2017-10-17T00:00:00"/>
    <d v="2018-06-16T00:00:00"/>
    <n v="-162"/>
    <n v="242"/>
    <x v="16"/>
    <x v="0"/>
    <n v="16"/>
    <x v="233"/>
    <x v="9"/>
    <x v="14"/>
    <x v="9"/>
    <x v="11"/>
    <x v="11"/>
    <n v="11644.410452529626"/>
    <n v="11470.247865536008"/>
    <n v="-174.16258699361788"/>
    <x v="0"/>
  </r>
  <r>
    <x v="13"/>
    <x v="9"/>
    <x v="15"/>
    <x v="186"/>
    <x v="0"/>
    <d v="2015-09-01T00:00:00"/>
    <d v="2015-11-16T00:00:00"/>
    <s v="MEB General Contractors Inc"/>
    <s v="N69450"/>
    <s v="N69450-16-C-1604"/>
    <x v="209"/>
    <x v="249"/>
    <x v="257"/>
    <d v="2017-11-05T00:00:00"/>
    <d v="2019-12-22T00:00:00"/>
    <n v="21267172"/>
    <n v="777"/>
    <x v="17"/>
    <x v="1"/>
    <n v="22"/>
    <x v="234"/>
    <x v="9"/>
    <x v="15"/>
    <x v="9"/>
    <x v="12"/>
    <x v="12"/>
    <n v="40194266.798522212"/>
    <n v="62539704.321972631"/>
    <n v="22345437.523450419"/>
    <x v="0"/>
  </r>
  <r>
    <x v="14"/>
    <x v="9"/>
    <x v="13"/>
    <x v="220"/>
    <x v="0"/>
    <d v="2015-09-15T00:00:00"/>
    <d v="2016-07-01T00:00:00"/>
    <s v="Munilla Construction Management, LLC"/>
    <s v="N69450"/>
    <s v="N6945016C1612"/>
    <x v="210"/>
    <x v="250"/>
    <x v="258"/>
    <d v="2018-11-26T00:00:00"/>
    <d v="2021-10-09T00:00:00"/>
    <n v="7478426"/>
    <n v="1048"/>
    <x v="11"/>
    <x v="11"/>
    <s v="09"/>
    <x v="235"/>
    <x v="9"/>
    <x v="3"/>
    <x v="9"/>
    <x v="10"/>
    <x v="10"/>
    <n v="69284488.425718591"/>
    <n v="76969252.70457305"/>
    <n v="7684764.2788544595"/>
    <x v="0"/>
  </r>
  <r>
    <x v="12"/>
    <x v="10"/>
    <x v="9"/>
    <x v="221"/>
    <x v="0"/>
    <d v="2016-01-26T00:00:00"/>
    <d v="2016-07-14T00:00:00"/>
    <s v="ARTEC GROUP (THE) INC"/>
    <s v="N69450"/>
    <s v="N6945016D1110 0001"/>
    <x v="211"/>
    <x v="251"/>
    <x v="259"/>
    <d v="2019-02-05T00:00:00"/>
    <d v="2019-02-05T00:00:00"/>
    <n v="1215000"/>
    <n v="0"/>
    <x v="17"/>
    <x v="2"/>
    <s v="05"/>
    <x v="236"/>
    <x v="9"/>
    <x v="17"/>
    <x v="9"/>
    <x v="12"/>
    <x v="12"/>
    <n v="16066714.167296613"/>
    <n v="17343315.804363932"/>
    <n v="1276601.6370673198"/>
    <x v="0"/>
  </r>
  <r>
    <x v="13"/>
    <x v="10"/>
    <x v="10"/>
    <x v="222"/>
    <x v="0"/>
    <d v="2016-06-24T00:00:00"/>
    <d v="2016-09-16T00:00:00"/>
    <s v="W.F. Magann Corporation"/>
    <s v="W91236"/>
    <s v="W91236-16-C-0025"/>
    <x v="212"/>
    <x v="252"/>
    <x v="260"/>
    <d v="2019-10-12T00:00:00"/>
    <d v="2019-12-12T00:00:00"/>
    <n v="634000"/>
    <n v="61"/>
    <x v="17"/>
    <x v="1"/>
    <n v="12"/>
    <x v="237"/>
    <x v="9"/>
    <x v="15"/>
    <x v="9"/>
    <x v="12"/>
    <x v="12"/>
    <n v="22695223.090996571"/>
    <n v="23361367.484330464"/>
    <n v="666144.39333389327"/>
    <x v="0"/>
  </r>
  <r>
    <x v="13"/>
    <x v="10"/>
    <x v="10"/>
    <x v="222"/>
    <x v="0"/>
    <d v="2016-06-24T00:00:00"/>
    <d v="2016-09-16T00:00:00"/>
    <s v="W.F. Magann Corporation"/>
    <s v="W91236"/>
    <s v="W91236-16-R-0008-0005"/>
    <x v="213"/>
    <x v="252"/>
    <x v="261"/>
    <d v="2019-10-12T00:00:00"/>
    <d v="2021-06-30T00:00:00"/>
    <n v="442000"/>
    <n v="627"/>
    <x v="11"/>
    <x v="0"/>
    <n v="30"/>
    <x v="238"/>
    <x v="9"/>
    <x v="11"/>
    <x v="9"/>
    <x v="10"/>
    <x v="10"/>
    <n v="22695223.090996571"/>
    <n v="23149418.373700935"/>
    <n v="454195.28270436451"/>
    <x v="0"/>
  </r>
  <r>
    <x v="15"/>
    <x v="10"/>
    <x v="13"/>
    <x v="223"/>
    <x v="0"/>
    <d v="2015-12-23T00:00:00"/>
    <d v="2016-09-30T00:00:00"/>
    <s v="Carothers Construction, Inc"/>
    <s v="W91278"/>
    <s v="W91278-12-D-0037/39179628"/>
    <x v="101"/>
    <x v="253"/>
    <x v="262"/>
    <d v="2020-06-10T00:00:00"/>
    <d v="2021-10-15T00:00:00"/>
    <n v="1675092"/>
    <n v="492"/>
    <x v="11"/>
    <x v="11"/>
    <n v="15"/>
    <x v="239"/>
    <x v="9"/>
    <x v="3"/>
    <x v="9"/>
    <x v="10"/>
    <x v="10"/>
    <n v="28173390.016782764"/>
    <n v="29894699.710212223"/>
    <n v="1721309.6934294589"/>
    <x v="0"/>
  </r>
  <r>
    <x v="15"/>
    <x v="10"/>
    <x v="13"/>
    <x v="223"/>
    <x v="41"/>
    <d v="2015-12-23T00:00:00"/>
    <d v="2016-09-30T00:00:00"/>
    <s v="Carothers Construction, Inc"/>
    <s v="W91278"/>
    <s v="W91278-12-D-0037/54560299"/>
    <x v="101"/>
    <x v="254"/>
    <x v="263"/>
    <d v="2020-06-10T00:00:00"/>
    <d v="2021-10-15T00:00:00"/>
    <n v="0"/>
    <n v="492"/>
    <x v="11"/>
    <x v="11"/>
    <n v="15"/>
    <x v="239"/>
    <x v="9"/>
    <x v="3"/>
    <x v="9"/>
    <x v="10"/>
    <x v="10"/>
    <n v="4711407.8353197379"/>
    <n v="4711407.8353197379"/>
    <n v="0"/>
    <x v="0"/>
  </r>
  <r>
    <x v="15"/>
    <x v="10"/>
    <x v="13"/>
    <x v="223"/>
    <x v="42"/>
    <d v="2015-12-23T00:00:00"/>
    <d v="2016-09-30T00:00:00"/>
    <s v="Carothers Construction, Inc"/>
    <s v="W91278"/>
    <s v="W91278-12-D-0037/54560300"/>
    <x v="101"/>
    <x v="255"/>
    <x v="264"/>
    <d v="2020-06-10T00:00:00"/>
    <d v="2021-10-15T00:00:00"/>
    <n v="0"/>
    <n v="492"/>
    <x v="11"/>
    <x v="11"/>
    <n v="15"/>
    <x v="239"/>
    <x v="9"/>
    <x v="3"/>
    <x v="9"/>
    <x v="10"/>
    <x v="10"/>
    <n v="17038455.77402145"/>
    <n v="17038455.77402145"/>
    <n v="0"/>
    <x v="0"/>
  </r>
  <r>
    <x v="2"/>
    <x v="10"/>
    <x v="2"/>
    <x v="224"/>
    <x v="0"/>
    <d v="2016-05-10T00:00:00"/>
    <d v="2016-09-20T00:00:00"/>
    <s v="Hensel Phelps Construction Co"/>
    <s v="W91278"/>
    <s v="W91278-12-D-0038"/>
    <x v="214"/>
    <x v="256"/>
    <x v="265"/>
    <d v="2019-01-26T00:00:00"/>
    <d v="2019-11-19T00:00:00"/>
    <n v="4077191"/>
    <n v="297"/>
    <x v="17"/>
    <x v="9"/>
    <n v="19"/>
    <x v="240"/>
    <x v="9"/>
    <x v="15"/>
    <x v="9"/>
    <x v="12"/>
    <x v="12"/>
    <n v="37547260.249887139"/>
    <n v="41831168.64925845"/>
    <n v="4283908.3993713111"/>
    <x v="0"/>
  </r>
  <r>
    <x v="2"/>
    <x v="9"/>
    <x v="2"/>
    <x v="225"/>
    <x v="0"/>
    <d v="2016-06-27T00:00:00"/>
    <d v="2016-09-28T00:00:00"/>
    <s v="SAUER Incorporated, d/b/a Sauer Southeast"/>
    <s v="W91278"/>
    <s v="W91278-12-D-0039"/>
    <x v="159"/>
    <x v="257"/>
    <x v="266"/>
    <d v="2019-02-11T00:00:00"/>
    <d v="2022-02-13T00:00:00"/>
    <n v="15032548"/>
    <n v="1098"/>
    <x v="3"/>
    <x v="2"/>
    <n v="13"/>
    <x v="241"/>
    <x v="9"/>
    <x v="3"/>
    <x v="9"/>
    <x v="10"/>
    <x v="10"/>
    <n v="42496107.210831948"/>
    <n v="57943420.307272978"/>
    <n v="15447313.096441031"/>
    <x v="0"/>
  </r>
  <r>
    <x v="2"/>
    <x v="10"/>
    <x v="2"/>
    <x v="226"/>
    <x v="0"/>
    <d v="2016-03-19T00:00:00"/>
    <d v="2016-08-02T00:00:00"/>
    <s v="Delta Mechanical Contractors, LLC"/>
    <s v="W91278"/>
    <s v="W91278-16-C-0021"/>
    <x v="215"/>
    <x v="258"/>
    <x v="267"/>
    <d v="2018-09-15T00:00:00"/>
    <d v="2021-11-30T00:00:00"/>
    <n v="418013"/>
    <n v="1172"/>
    <x v="11"/>
    <x v="9"/>
    <n v="30"/>
    <x v="242"/>
    <x v="9"/>
    <x v="3"/>
    <x v="9"/>
    <x v="10"/>
    <x v="10"/>
    <n v="17660007.64810564"/>
    <n v="18089554.102198627"/>
    <n v="429546.45409298688"/>
    <x v="0"/>
  </r>
  <r>
    <x v="0"/>
    <x v="10"/>
    <x v="0"/>
    <x v="227"/>
    <x v="0"/>
    <d v="2016-01-27T00:00:00"/>
    <d v="2016-05-17T00:00:00"/>
    <s v="Swinerton Builders"/>
    <s v="W9128A"/>
    <s v="W9128A-16-C-0004"/>
    <x v="216"/>
    <x v="259"/>
    <x v="268"/>
    <d v="2017-12-08T00:00:00"/>
    <d v="2019-03-29T00:00:00"/>
    <n v="1099000"/>
    <n v="476"/>
    <x v="17"/>
    <x v="5"/>
    <n v="29"/>
    <x v="243"/>
    <x v="9"/>
    <x v="17"/>
    <x v="9"/>
    <x v="12"/>
    <x v="12"/>
    <n v="28672972.929650031"/>
    <n v="29827693.258157838"/>
    <n v="1154720.3285078071"/>
    <x v="0"/>
  </r>
  <r>
    <x v="1"/>
    <x v="3"/>
    <x v="1"/>
    <x v="228"/>
    <x v="0"/>
    <d v="2016-02-24T00:00:00"/>
    <d v="2016-07-28T00:00:00"/>
    <s v="San Juan Construction, Inc."/>
    <s v="W9128A"/>
    <s v="W9128A-16-C-0006"/>
    <x v="217"/>
    <x v="260"/>
    <x v="269"/>
    <d v="2020-06-10T00:00:00"/>
    <d v="2022-02-20T00:00:00"/>
    <n v="3000000"/>
    <n v="620"/>
    <x v="3"/>
    <x v="2"/>
    <n v="20"/>
    <x v="244"/>
    <x v="9"/>
    <x v="3"/>
    <x v="9"/>
    <x v="10"/>
    <x v="10"/>
    <n v="60287552.804544024"/>
    <n v="63370326.216564603"/>
    <n v="3082773.412020579"/>
    <x v="0"/>
  </r>
  <r>
    <x v="2"/>
    <x v="10"/>
    <x v="2"/>
    <x v="229"/>
    <x v="0"/>
    <d v="2015-12-22T00:00:00"/>
    <d v="2016-06-24T00:00:00"/>
    <s v="Medvolt, LLC"/>
    <s v="W9128F"/>
    <s v="W9128F-16-C-0033"/>
    <x v="218"/>
    <x v="261"/>
    <x v="270"/>
    <d v="2018-05-30T00:00:00"/>
    <d v="2018-10-10T00:00:00"/>
    <n v="367686"/>
    <n v="133"/>
    <x v="16"/>
    <x v="11"/>
    <n v="10"/>
    <x v="245"/>
    <x v="9"/>
    <x v="17"/>
    <x v="9"/>
    <x v="12"/>
    <x v="12"/>
    <n v="9965702.643297825"/>
    <n v="10352030.667599663"/>
    <n v="386328.02430183813"/>
    <x v="0"/>
  </r>
  <r>
    <x v="3"/>
    <x v="9"/>
    <x v="3"/>
    <x v="230"/>
    <x v="0"/>
    <d v="2015-04-15T00:00:00"/>
    <d v="2016-04-05T00:00:00"/>
    <s v="Hensel-Phelps"/>
    <s v="W912DR"/>
    <s v="W912DR-15-D-0032"/>
    <x v="219"/>
    <x v="262"/>
    <x v="271"/>
    <d v="2018-10-25T00:00:00"/>
    <d v="2019-04-03T00:00:00"/>
    <n v="5463784"/>
    <n v="160"/>
    <x v="17"/>
    <x v="6"/>
    <s v="03"/>
    <x v="246"/>
    <x v="9"/>
    <x v="17"/>
    <x v="9"/>
    <x v="12"/>
    <x v="12"/>
    <n v="44059303.083957575"/>
    <n v="49800106.046082862"/>
    <n v="5740802.9621252865"/>
    <x v="0"/>
  </r>
  <r>
    <x v="3"/>
    <x v="10"/>
    <x v="3"/>
    <x v="231"/>
    <x v="0"/>
    <d v="2015-04-15T00:00:00"/>
    <d v="2016-06-06T00:00:00"/>
    <s v="Hensel-Phelps"/>
    <s v="W912DR"/>
    <s v="W912DR-15-D-0032 DO 0002"/>
    <x v="219"/>
    <x v="263"/>
    <x v="272"/>
    <d v="2018-08-08T00:00:00"/>
    <d v="2018-12-18T00:00:00"/>
    <n v="2766994"/>
    <n v="132"/>
    <x v="16"/>
    <x v="1"/>
    <n v="18"/>
    <x v="247"/>
    <x v="9"/>
    <x v="17"/>
    <x v="9"/>
    <x v="12"/>
    <x v="12"/>
    <n v="33569440.379779868"/>
    <n v="36476723.565092996"/>
    <n v="2907283.1853131279"/>
    <x v="0"/>
  </r>
  <r>
    <x v="1"/>
    <x v="10"/>
    <x v="3"/>
    <x v="232"/>
    <x v="0"/>
    <d v="2015-09-30T00:00:00"/>
    <d v="2016-06-17T00:00:00"/>
    <s v="Clark Construction"/>
    <s v="W912DR"/>
    <s v="W912DR-16-C-0013"/>
    <x v="220"/>
    <x v="264"/>
    <x v="273"/>
    <d v="2020-09-10T00:00:00"/>
    <d v="2022-02-01T00:00:00"/>
    <n v="95152223"/>
    <n v="509"/>
    <x v="3"/>
    <x v="2"/>
    <s v="01"/>
    <x v="188"/>
    <x v="9"/>
    <x v="3"/>
    <x v="9"/>
    <x v="10"/>
    <x v="10"/>
    <n v="677483078.48664081"/>
    <n v="775260659.53965843"/>
    <n v="97777581.053017616"/>
    <x v="0"/>
  </r>
  <r>
    <x v="14"/>
    <x v="3"/>
    <x v="15"/>
    <x v="233"/>
    <x v="0"/>
    <d v="2016-06-30T00:00:00"/>
    <d v="2016-09-27T00:00:00"/>
    <s v="Belt Built CFM Construction Services JV, LLC"/>
    <s v="W912DR"/>
    <s v="W912DR-16-C-0049 &amp;#x2f; 35958356"/>
    <x v="221"/>
    <x v="265"/>
    <x v="274"/>
    <d v="2017-11-18T00:00:00"/>
    <d v="2019-10-25T00:00:00"/>
    <n v="170551"/>
    <n v="706"/>
    <x v="17"/>
    <x v="11"/>
    <n v="25"/>
    <x v="248"/>
    <x v="9"/>
    <x v="15"/>
    <x v="9"/>
    <x v="12"/>
    <x v="12"/>
    <n v="2855259.3491468541"/>
    <n v="3034457.4444583505"/>
    <n v="179198.09531149641"/>
    <x v="0"/>
  </r>
  <r>
    <x v="2"/>
    <x v="10"/>
    <x v="2"/>
    <x v="234"/>
    <x v="0"/>
    <d v="2015-11-23T00:00:00"/>
    <d v="2016-03-17T00:00:00"/>
    <s v="Bristol Environmental Remediation Servic"/>
    <s v="W912DY"/>
    <s v="W912DY-12-D-0053"/>
    <x v="222"/>
    <x v="266"/>
    <x v="275"/>
    <d v="2017-05-17T00:00:00"/>
    <d v="2018-01-12T00:00:00"/>
    <n v="663861"/>
    <n v="240"/>
    <x v="16"/>
    <x v="4"/>
    <n v="12"/>
    <x v="249"/>
    <x v="9"/>
    <x v="14"/>
    <x v="9"/>
    <x v="11"/>
    <x v="11"/>
    <n v="9305201.9585694335"/>
    <n v="10018904.113903821"/>
    <n v="713702.15533438697"/>
    <x v="0"/>
  </r>
  <r>
    <x v="0"/>
    <x v="3"/>
    <x v="0"/>
    <x v="235"/>
    <x v="0"/>
    <d v="2015-08-25T00:00:00"/>
    <d v="2016-03-17T00:00:00"/>
    <s v="Contrack Watts Inc."/>
    <s v="W912ER"/>
    <s v="W912ER-11-D-0009-0012"/>
    <x v="223"/>
    <x v="267"/>
    <x v="276"/>
    <d v="2019-04-20T00:00:00"/>
    <d v="2020-01-20T00:00:00"/>
    <n v="2188000"/>
    <n v="275"/>
    <x v="10"/>
    <x v="4"/>
    <n v="20"/>
    <x v="250"/>
    <x v="9"/>
    <x v="15"/>
    <x v="9"/>
    <x v="12"/>
    <x v="12"/>
    <n v="27243941.155054685"/>
    <n v="29542874.802711718"/>
    <n v="2298933.6476570331"/>
    <x v="0"/>
  </r>
  <r>
    <x v="15"/>
    <x v="5"/>
    <x v="13"/>
    <x v="236"/>
    <x v="0"/>
    <d v="2015-12-08T00:00:00"/>
    <d v="2016-07-22T00:00:00"/>
    <s v="LBB Niederlassung Idar-Oberstein"/>
    <s v="W912GB"/>
    <s v="W912GB-12-C-0006/44599966"/>
    <x v="224"/>
    <x v="268"/>
    <x v="277"/>
    <d v="2018-12-24T00:00:00"/>
    <d v="2019-06-13T00:00:00"/>
    <n v="2351289"/>
    <n v="171"/>
    <x v="17"/>
    <x v="0"/>
    <n v="13"/>
    <x v="251"/>
    <x v="9"/>
    <x v="17"/>
    <x v="9"/>
    <x v="12"/>
    <x v="12"/>
    <n v="45695081.679425322"/>
    <n v="48165583.23219765"/>
    <n v="2470501.5527723283"/>
    <x v="0"/>
  </r>
  <r>
    <x v="15"/>
    <x v="5"/>
    <x v="13"/>
    <x v="236"/>
    <x v="43"/>
    <d v="2015-12-08T00:00:00"/>
    <d v="2016-07-22T00:00:00"/>
    <s v="LBB Niederlassung Idar-Oberstein"/>
    <s v="W912GB"/>
    <s v="W912GB-12-C-0006/50005397"/>
    <x v="224"/>
    <x v="14"/>
    <x v="278"/>
    <d v="2018-12-24T00:00:00"/>
    <d v="2019-06-13T00:00:00"/>
    <n v="388829"/>
    <n v="171"/>
    <x v="17"/>
    <x v="0"/>
    <n v="13"/>
    <x v="251"/>
    <x v="9"/>
    <x v="17"/>
    <x v="9"/>
    <x v="12"/>
    <x v="12"/>
    <n v="0"/>
    <n v="408542.99418868206"/>
    <n v="408542.99418868206"/>
    <x v="0"/>
  </r>
  <r>
    <x v="15"/>
    <x v="3"/>
    <x v="13"/>
    <x v="237"/>
    <x v="0"/>
    <d v="2015-11-24T00:00:00"/>
    <d v="2016-04-21T00:00:00"/>
    <s v="Federal Republic of Germany"/>
    <s v="W912GB"/>
    <s v="W912GB-12-C-0022"/>
    <x v="225"/>
    <x v="269"/>
    <x v="279"/>
    <d v="2019-04-19T00:00:00"/>
    <d v="2018-07-26T00:00:00"/>
    <n v="1826082"/>
    <n v="-267"/>
    <x v="16"/>
    <x v="3"/>
    <n v="26"/>
    <x v="252"/>
    <x v="9"/>
    <x v="14"/>
    <x v="9"/>
    <x v="11"/>
    <x v="11"/>
    <n v="56025845.879116483"/>
    <n v="57989025.911107108"/>
    <n v="1963180.031990625"/>
    <x v="0"/>
  </r>
  <r>
    <x v="15"/>
    <x v="3"/>
    <x v="13"/>
    <x v="237"/>
    <x v="44"/>
    <d v="2015-11-24T00:00:00"/>
    <d v="2016-04-21T00:00:00"/>
    <s v="Federal Republic of Germany"/>
    <s v="W912GB"/>
    <s v="W912GB-12-C-0022"/>
    <x v="225"/>
    <x v="270"/>
    <x v="280"/>
    <d v="2019-04-19T00:00:00"/>
    <d v="2018-07-26T00:00:00"/>
    <n v="217532"/>
    <n v="-267"/>
    <x v="16"/>
    <x v="3"/>
    <n v="26"/>
    <x v="252"/>
    <x v="9"/>
    <x v="14"/>
    <x v="9"/>
    <x v="11"/>
    <x v="11"/>
    <n v="18621.383278188605"/>
    <n v="252485.18496890378"/>
    <n v="233863.80169071516"/>
    <x v="0"/>
  </r>
  <r>
    <x v="15"/>
    <x v="3"/>
    <x v="13"/>
    <x v="237"/>
    <x v="45"/>
    <d v="2015-11-25T00:00:00"/>
    <d v="2016-04-22T00:00:00"/>
    <s v="Federal Republic of Germany"/>
    <s v="W912GB"/>
    <s v="W912GB-12-C-0022"/>
    <x v="225"/>
    <x v="271"/>
    <x v="281"/>
    <d v="2019-04-19T00:00:00"/>
    <d v="2018-07-26T00:00:00"/>
    <n v="9887"/>
    <n v="-267"/>
    <x v="16"/>
    <x v="3"/>
    <n v="26"/>
    <x v="252"/>
    <x v="9"/>
    <x v="14"/>
    <x v="9"/>
    <x v="11"/>
    <x v="11"/>
    <n v="83423.577235242701"/>
    <n v="94052.870430340903"/>
    <n v="10629.293195098202"/>
    <x v="0"/>
  </r>
  <r>
    <x v="15"/>
    <x v="3"/>
    <x v="13"/>
    <x v="238"/>
    <x v="0"/>
    <d v="2015-11-24T00:00:00"/>
    <d v="2016-06-03T00:00:00"/>
    <s v="Federal Republic of Germany"/>
    <s v="W912GB"/>
    <s v="W912GB-12-C-0041/50728702"/>
    <x v="226"/>
    <x v="272"/>
    <x v="282"/>
    <d v="2021-07-23T00:00:00"/>
    <d v="2021-08-23T00:00:00"/>
    <n v="998199"/>
    <n v="31"/>
    <x v="11"/>
    <x v="8"/>
    <n v="23"/>
    <x v="253"/>
    <x v="9"/>
    <x v="11"/>
    <x v="9"/>
    <x v="10"/>
    <x v="10"/>
    <n v="61951807.606258608"/>
    <n v="62977548.051960453"/>
    <n v="1025740.445701845"/>
    <x v="0"/>
  </r>
  <r>
    <x v="1"/>
    <x v="10"/>
    <x v="6"/>
    <x v="239"/>
    <x v="0"/>
    <d v="2015-06-10T00:00:00"/>
    <d v="2016-02-10T00:00:00"/>
    <s v="AMEC PROGRAMS, INC."/>
    <s v="W912GB"/>
    <s v="W912GB-16-C-0005"/>
    <x v="227"/>
    <x v="273"/>
    <x v="283"/>
    <d v="2018-11-09T00:00:00"/>
    <d v="2022-10-25T00:00:00"/>
    <n v="29245943"/>
    <n v="1446"/>
    <x v="3"/>
    <x v="11"/>
    <n v="25"/>
    <x v="254"/>
    <x v="9"/>
    <x v="7"/>
    <x v="9"/>
    <x v="9"/>
    <x v="9"/>
    <n v="155990972.6619527"/>
    <n v="185254765.68269601"/>
    <n v="29263793.02074331"/>
    <x v="0"/>
  </r>
  <r>
    <x v="13"/>
    <x v="10"/>
    <x v="10"/>
    <x v="240"/>
    <x v="0"/>
    <d v="2016-06-15T00:00:00"/>
    <d v="2016-09-20T00:00:00"/>
    <s v="RELIABLE CONTRACTING GROUP, LLC"/>
    <s v="W912HN"/>
    <s v="W912HN-16-C-0017 / 43104748"/>
    <x v="228"/>
    <x v="274"/>
    <x v="284"/>
    <d v="2018-04-26T00:00:00"/>
    <d v="2019-08-27T00:00:00"/>
    <n v="879000"/>
    <n v="488"/>
    <x v="17"/>
    <x v="8"/>
    <n v="27"/>
    <x v="255"/>
    <x v="9"/>
    <x v="17"/>
    <x v="9"/>
    <x v="12"/>
    <x v="12"/>
    <n v="10517673.861021757"/>
    <n v="11441239.983640831"/>
    <n v="923566.12261907384"/>
    <x v="0"/>
  </r>
  <r>
    <x v="2"/>
    <x v="3"/>
    <x v="2"/>
    <x v="241"/>
    <x v="0"/>
    <d v="2015-07-15T00:00:00"/>
    <d v="2015-11-12T00:00:00"/>
    <s v="B. L. Harbert International, LLC"/>
    <s v="W912QR"/>
    <s v="W912QR-16-C-0002"/>
    <x v="229"/>
    <x v="275"/>
    <x v="285"/>
    <d v="2017-10-02T00:00:00"/>
    <d v="2018-01-24T00:00:00"/>
    <n v="1128765"/>
    <n v="114"/>
    <x v="16"/>
    <x v="4"/>
    <n v="24"/>
    <x v="256"/>
    <x v="9"/>
    <x v="14"/>
    <x v="9"/>
    <x v="11"/>
    <x v="11"/>
    <n v="24997063.503306307"/>
    <n v="26210573.580515269"/>
    <n v="1213510.0772089623"/>
    <x v="0"/>
  </r>
  <r>
    <x v="15"/>
    <x v="3"/>
    <x v="13"/>
    <x v="242"/>
    <x v="46"/>
    <d v="2013-02-06T00:00:00"/>
    <d v="2016-03-16T00:00:00"/>
    <s v="J&amp;J Contractors &amp; Engineers, Inc."/>
    <s v="W912WJ"/>
    <s v="W912WJ-17-C-0004/57439943"/>
    <x v="230"/>
    <x v="276"/>
    <x v="286"/>
    <d v="2019-09-09T00:00:00"/>
    <d v="2019-08-20T00:00:00"/>
    <n v="1472688"/>
    <n v="-20"/>
    <x v="17"/>
    <x v="8"/>
    <n v="20"/>
    <x v="257"/>
    <x v="9"/>
    <x v="17"/>
    <x v="9"/>
    <x v="12"/>
    <x v="12"/>
    <n v="39540209.947842032"/>
    <n v="41087564.607668698"/>
    <n v="1547354.6598266661"/>
    <x v="0"/>
  </r>
  <r>
    <x v="17"/>
    <x v="10"/>
    <x v="3"/>
    <x v="243"/>
    <x v="0"/>
    <d v="2016-04-01T00:00:00"/>
    <d v="2016-05-23T00:00:00"/>
    <s v="Argo"/>
    <s v="WH12DR"/>
    <s v="WH12DR-14-D-0019"/>
    <x v="231"/>
    <x v="277"/>
    <x v="287"/>
    <d v="2018-06-08T00:00:00"/>
    <d v="2021-01-06T00:00:00"/>
    <n v="9025000"/>
    <n v="943"/>
    <x v="11"/>
    <x v="4"/>
    <s v="06"/>
    <x v="258"/>
    <x v="9"/>
    <x v="11"/>
    <x v="9"/>
    <x v="10"/>
    <x v="10"/>
    <n v="24595835.351208381"/>
    <n v="33869845.365703613"/>
    <n v="9274010.0144952312"/>
    <x v="0"/>
  </r>
  <r>
    <x v="12"/>
    <x v="9"/>
    <x v="11"/>
    <x v="244"/>
    <x v="0"/>
    <d v="2017-04-18T00:00:00"/>
    <d v="2017-09-28T00:00:00"/>
    <s v="Abacus Resource Management Co."/>
    <s v="140033"/>
    <s v="140033D002"/>
    <x v="232"/>
    <x v="278"/>
    <x v="288"/>
    <d v="2018-12-29T00:00:00"/>
    <d v="2021-08-30T00:00:00"/>
    <n v="0"/>
    <n v="975"/>
    <x v="11"/>
    <x v="8"/>
    <n v="30"/>
    <x v="259"/>
    <x v="10"/>
    <x v="11"/>
    <x v="10"/>
    <x v="10"/>
    <x v="10"/>
    <n v="3063971.4378506988"/>
    <n v="3063971.4378506988"/>
    <n v="0"/>
    <x v="0"/>
  </r>
  <r>
    <x v="12"/>
    <x v="11"/>
    <x v="11"/>
    <x v="245"/>
    <x v="0"/>
    <d v="2017-09-21T00:00:00"/>
    <d v="2017-09-26T00:00:00"/>
    <s v="Jacobsen Construction Company"/>
    <s v="187507"/>
    <s v="1875077"/>
    <x v="233"/>
    <x v="279"/>
    <x v="289"/>
    <d v="2019-04-03T00:00:00"/>
    <d v="2021-05-27T00:00:00"/>
    <n v="610000"/>
    <n v="785"/>
    <x v="11"/>
    <x v="7"/>
    <n v="27"/>
    <x v="260"/>
    <x v="10"/>
    <x v="11"/>
    <x v="10"/>
    <x v="10"/>
    <x v="10"/>
    <n v="39777874.80718451"/>
    <n v="40404705.400962025"/>
    <n v="626830.59377751499"/>
    <x v="0"/>
  </r>
  <r>
    <x v="18"/>
    <x v="11"/>
    <x v="17"/>
    <x v="246"/>
    <x v="0"/>
    <d v="2017-06-28T00:00:00"/>
    <d v="2017-09-06T00:00:00"/>
    <s v="Maron Construction Co. Inc."/>
    <s v="353453"/>
    <s v="3534532"/>
    <x v="234"/>
    <x v="280"/>
    <x v="290"/>
    <d v="2022-04-29T00:00:00"/>
    <d v="2022-04-29T00:00:00"/>
    <n v="0"/>
    <n v="0"/>
    <x v="3"/>
    <x v="6"/>
    <n v="29"/>
    <x v="261"/>
    <x v="10"/>
    <x v="3"/>
    <x v="10"/>
    <x v="9"/>
    <x v="9"/>
    <n v="1295468.6254772253"/>
    <n v="1295468.6254772253"/>
    <n v="0"/>
    <x v="0"/>
  </r>
  <r>
    <x v="12"/>
    <x v="11"/>
    <x v="9"/>
    <x v="247"/>
    <x v="0"/>
    <d v="2016-09-09T00:00:00"/>
    <d v="2017-02-28T00:00:00"/>
    <s v="ENVIRONMENTAL CHEMICAL CORPORATION"/>
    <s v="N33191"/>
    <s v="N3319116D1010 JN01"/>
    <x v="235"/>
    <x v="281"/>
    <x v="291"/>
    <d v="2018-08-22T00:00:00"/>
    <d v="2021-01-21T00:00:00"/>
    <n v="6350000"/>
    <n v="883"/>
    <x v="11"/>
    <x v="4"/>
    <n v="21"/>
    <x v="262"/>
    <x v="10"/>
    <x v="11"/>
    <x v="10"/>
    <x v="10"/>
    <x v="10"/>
    <n v="6553673.643908021"/>
    <n v="13078877.366018239"/>
    <n v="6525203.7221102184"/>
    <x v="0"/>
  </r>
  <r>
    <x v="12"/>
    <x v="9"/>
    <x v="8"/>
    <x v="248"/>
    <x v="0"/>
    <d v="2016-05-16T00:00:00"/>
    <d v="2016-11-16T00:00:00"/>
    <s v="G-W MANAGEMENT SERVICES, LLC"/>
    <s v="N40080"/>
    <s v="N4008017C0014 AWD"/>
    <x v="236"/>
    <x v="282"/>
    <x v="292"/>
    <d v="2018-03-25T00:00:00"/>
    <d v="2021-07-29T00:00:00"/>
    <n v="1227000"/>
    <n v="1222"/>
    <x v="11"/>
    <x v="3"/>
    <n v="29"/>
    <x v="263"/>
    <x v="10"/>
    <x v="11"/>
    <x v="10"/>
    <x v="10"/>
    <x v="10"/>
    <n v="11700070.581799705"/>
    <n v="12960924.90731612"/>
    <n v="1260854.3255164158"/>
    <x v="0"/>
  </r>
  <r>
    <x v="12"/>
    <x v="10"/>
    <x v="8"/>
    <x v="249"/>
    <x v="0"/>
    <d v="2016-10-25T00:00:00"/>
    <d v="2017-04-19T00:00:00"/>
    <s v="TIDEWATER, INC"/>
    <s v="N40080"/>
    <s v="N4008017C0024 AWD"/>
    <x v="237"/>
    <x v="283"/>
    <x v="293"/>
    <d v="2018-04-19T00:00:00"/>
    <d v="2020-07-30T00:00:00"/>
    <n v="54000"/>
    <n v="833"/>
    <x v="10"/>
    <x v="3"/>
    <n v="30"/>
    <x v="264"/>
    <x v="10"/>
    <x v="15"/>
    <x v="10"/>
    <x v="10"/>
    <x v="10"/>
    <n v="1351372.665746782"/>
    <n v="1406862.5871631524"/>
    <n v="55489.921416370431"/>
    <x v="0"/>
  </r>
  <r>
    <x v="12"/>
    <x v="9"/>
    <x v="9"/>
    <x v="250"/>
    <x v="0"/>
    <d v="2015-06-17T00:00:00"/>
    <d v="2017-04-27T00:00:00"/>
    <s v="JOHN C. GRIMBERG CO., INC."/>
    <s v="N40080"/>
    <s v="N4008017C0030 AWD"/>
    <x v="238"/>
    <x v="284"/>
    <x v="294"/>
    <d v="2019-09-06T00:00:00"/>
    <d v="2021-02-11T00:00:00"/>
    <n v="-575000"/>
    <n v="524"/>
    <x v="11"/>
    <x v="2"/>
    <n v="11"/>
    <x v="265"/>
    <x v="10"/>
    <x v="11"/>
    <x v="10"/>
    <x v="10"/>
    <x v="10"/>
    <n v="16465890.014779406"/>
    <n v="15875025.110808795"/>
    <n v="-590864.90397061035"/>
    <x v="0"/>
  </r>
  <r>
    <x v="12"/>
    <x v="11"/>
    <x v="9"/>
    <x v="250"/>
    <x v="47"/>
    <d v="2015-06-17T00:00:00"/>
    <d v="2017-04-27T00:00:00"/>
    <s v="JOHN C. GRIMBERG CO., INC."/>
    <s v="N40080"/>
    <s v="N4008017C0030 AWD"/>
    <x v="238"/>
    <x v="285"/>
    <x v="295"/>
    <d v="2020-01-13T00:00:00"/>
    <d v="2021-02-11T00:00:00"/>
    <n v="-1963000"/>
    <n v="395"/>
    <x v="11"/>
    <x v="2"/>
    <n v="11"/>
    <x v="265"/>
    <x v="10"/>
    <x v="11"/>
    <x v="10"/>
    <x v="10"/>
    <x v="10"/>
    <n v="7037458.6077791844"/>
    <n v="5020297.2051803879"/>
    <n v="-2017161.4025987964"/>
    <x v="0"/>
  </r>
  <r>
    <x v="0"/>
    <x v="11"/>
    <x v="0"/>
    <x v="251"/>
    <x v="0"/>
    <d v="2017-05-23T00:00:00"/>
    <d v="2017-09-28T00:00:00"/>
    <s v="Whiting Turner Contracting Co"/>
    <s v="N40080"/>
    <s v="N40080-17-C-0039"/>
    <x v="239"/>
    <x v="286"/>
    <x v="296"/>
    <d v="2019-05-10T00:00:00"/>
    <d v="2021-08-31T00:00:00"/>
    <n v="5180000"/>
    <n v="844"/>
    <x v="11"/>
    <x v="8"/>
    <n v="31"/>
    <x v="266"/>
    <x v="10"/>
    <x v="11"/>
    <x v="10"/>
    <x v="10"/>
    <x v="10"/>
    <n v="28315396.396530423"/>
    <n v="33638318.48795262"/>
    <n v="5322922.0914221965"/>
    <x v="0"/>
  </r>
  <r>
    <x v="12"/>
    <x v="11"/>
    <x v="9"/>
    <x v="252"/>
    <x v="0"/>
    <d v="2017-08-03T00:00:00"/>
    <d v="2017-09-27T00:00:00"/>
    <s v="REILLY CONSTRUCTION, INC"/>
    <s v="N40080"/>
    <s v="N4008017D0012 N4008017F4480"/>
    <x v="240"/>
    <x v="287"/>
    <x v="297"/>
    <d v="2018-10-24T00:00:00"/>
    <d v="2020-06-16T00:00:00"/>
    <n v="-74000"/>
    <n v="601"/>
    <x v="10"/>
    <x v="0"/>
    <n v="16"/>
    <x v="267"/>
    <x v="10"/>
    <x v="15"/>
    <x v="10"/>
    <x v="10"/>
    <x v="10"/>
    <n v="2824229.1113101002"/>
    <n v="2748187.367146926"/>
    <n v="-76041.744163174182"/>
    <x v="0"/>
  </r>
  <r>
    <x v="12"/>
    <x v="10"/>
    <x v="9"/>
    <x v="253"/>
    <x v="0"/>
    <d v="2016-11-21T00:00:00"/>
    <d v="2017-08-31T00:00:00"/>
    <s v="RQ-BLACKWATER JV"/>
    <s v="N40085"/>
    <s v="N4008517C0307 AWD"/>
    <x v="241"/>
    <x v="288"/>
    <x v="298"/>
    <d v="2019-10-25T00:00:00"/>
    <d v="2020-12-30T00:00:00"/>
    <n v="3169000"/>
    <n v="432"/>
    <x v="10"/>
    <x v="1"/>
    <n v="30"/>
    <x v="268"/>
    <x v="10"/>
    <x v="11"/>
    <x v="10"/>
    <x v="10"/>
    <x v="10"/>
    <n v="37278319.160516836"/>
    <n v="40534755.474747904"/>
    <n v="3256436.3142310679"/>
    <x v="0"/>
  </r>
  <r>
    <x v="12"/>
    <x v="11"/>
    <x v="9"/>
    <x v="253"/>
    <x v="48"/>
    <d v="2016-11-21T00:00:00"/>
    <d v="2017-08-31T00:00:00"/>
    <s v="RQ-BLACKWATER JV"/>
    <s v="N40085"/>
    <s v="N4008517C0307 AWD"/>
    <x v="241"/>
    <x v="289"/>
    <x v="299"/>
    <d v="2019-10-25T00:00:00"/>
    <d v="2020-12-30T00:00:00"/>
    <n v="0"/>
    <n v="432"/>
    <x v="10"/>
    <x v="1"/>
    <n v="30"/>
    <x v="268"/>
    <x v="10"/>
    <x v="11"/>
    <x v="10"/>
    <x v="10"/>
    <x v="10"/>
    <n v="13079395.267681263"/>
    <n v="13079395.267681263"/>
    <n v="0"/>
    <x v="0"/>
  </r>
  <r>
    <x v="12"/>
    <x v="11"/>
    <x v="9"/>
    <x v="254"/>
    <x v="0"/>
    <d v="2017-01-17T00:00:00"/>
    <d v="2017-06-29T00:00:00"/>
    <s v="L.S. BLACK CONSTRUCTORS-LOEFFELCONSTRUCTION"/>
    <s v="N40085"/>
    <s v="N4008517C5056 AWD"/>
    <x v="242"/>
    <x v="290"/>
    <x v="300"/>
    <d v="2019-05-10T00:00:00"/>
    <d v="2021-01-21T00:00:00"/>
    <n v="796000"/>
    <n v="622"/>
    <x v="11"/>
    <x v="4"/>
    <n v="21"/>
    <x v="262"/>
    <x v="10"/>
    <x v="11"/>
    <x v="10"/>
    <x v="10"/>
    <x v="10"/>
    <n v="20347995.580421116"/>
    <n v="21165958.125743911"/>
    <n v="817962.54532279447"/>
    <x v="0"/>
  </r>
  <r>
    <x v="12"/>
    <x v="9"/>
    <x v="8"/>
    <x v="255"/>
    <x v="0"/>
    <d v="2015-06-17T00:00:00"/>
    <d v="2016-12-22T00:00:00"/>
    <s v="GARNEY COMPANIES, INC."/>
    <s v="N40085"/>
    <s v="N4008517C8315 AWD"/>
    <x v="243"/>
    <x v="291"/>
    <x v="301"/>
    <d v="2021-11-23T00:00:00"/>
    <d v="2021-12-23T00:00:00"/>
    <n v="393000"/>
    <n v="30"/>
    <x v="11"/>
    <x v="1"/>
    <n v="23"/>
    <x v="269"/>
    <x v="10"/>
    <x v="3"/>
    <x v="10"/>
    <x v="9"/>
    <x v="9"/>
    <n v="59987185.364629224"/>
    <n v="60380425.228946544"/>
    <n v="393239.86431732029"/>
    <x v="0"/>
  </r>
  <r>
    <x v="12"/>
    <x v="10"/>
    <x v="8"/>
    <x v="256"/>
    <x v="0"/>
    <d v="2016-12-16T00:00:00"/>
    <d v="2017-05-30T00:00:00"/>
    <s v="CADDELL CONSTRUCTION CO. (DE), LLC"/>
    <s v="N40085"/>
    <s v="N4008517C8325 AWD"/>
    <x v="244"/>
    <x v="292"/>
    <x v="302"/>
    <d v="2019-06-24T00:00:00"/>
    <d v="2022-08-10T00:00:00"/>
    <n v="3914000"/>
    <n v="1143"/>
    <x v="3"/>
    <x v="8"/>
    <n v="10"/>
    <x v="270"/>
    <x v="10"/>
    <x v="3"/>
    <x v="10"/>
    <x v="9"/>
    <x v="9"/>
    <n v="51476870.311286725"/>
    <n v="55393259.188991547"/>
    <n v="3916388.8777048215"/>
    <x v="0"/>
  </r>
  <r>
    <x v="12"/>
    <x v="11"/>
    <x v="8"/>
    <x v="257"/>
    <x v="0"/>
    <d v="2017-02-23T00:00:00"/>
    <d v="2017-06-29T00:00:00"/>
    <s v="THE HASKELL COMPANY"/>
    <s v="N40085"/>
    <s v="N4008517C8327 AWD"/>
    <x v="245"/>
    <x v="293"/>
    <x v="303"/>
    <d v="2020-07-13T00:00:00"/>
    <d v="2021-08-21T00:00:00"/>
    <n v="1369000"/>
    <n v="404"/>
    <x v="11"/>
    <x v="8"/>
    <n v="21"/>
    <x v="271"/>
    <x v="10"/>
    <x v="11"/>
    <x v="10"/>
    <x v="10"/>
    <x v="10"/>
    <n v="84189334.490557268"/>
    <n v="85596106.757575989"/>
    <n v="1406772.2670187205"/>
    <x v="0"/>
  </r>
  <r>
    <x v="12"/>
    <x v="10"/>
    <x v="9"/>
    <x v="258"/>
    <x v="0"/>
    <d v="2016-06-24T00:00:00"/>
    <d v="2017-08-01T00:00:00"/>
    <s v="TIKIGAQ CONSTRUCTION, LLC"/>
    <s v="N40192"/>
    <s v="N4019217C1305 AWD"/>
    <x v="246"/>
    <x v="294"/>
    <x v="304"/>
    <d v="2019-02-22T00:00:00"/>
    <d v="2022-01-09T00:00:00"/>
    <n v="2710000"/>
    <n v="1052"/>
    <x v="3"/>
    <x v="4"/>
    <s v="09"/>
    <x v="272"/>
    <x v="10"/>
    <x v="3"/>
    <x v="10"/>
    <x v="9"/>
    <x v="9"/>
    <n v="9369302.1336381901"/>
    <n v="12080956.159846691"/>
    <n v="2711654.0262085013"/>
    <x v="0"/>
  </r>
  <r>
    <x v="12"/>
    <x v="10"/>
    <x v="9"/>
    <x v="259"/>
    <x v="0"/>
    <d v="2016-03-29T00:00:00"/>
    <d v="2017-09-26T00:00:00"/>
    <s v="TOMPCO, INC"/>
    <s v="N44255"/>
    <s v="N4425517C8002 AWD"/>
    <x v="247"/>
    <x v="295"/>
    <x v="305"/>
    <d v="2020-01-04T00:00:00"/>
    <d v="2021-07-06T00:00:00"/>
    <n v="382000"/>
    <n v="549"/>
    <x v="11"/>
    <x v="3"/>
    <s v="06"/>
    <x v="273"/>
    <x v="10"/>
    <x v="11"/>
    <x v="10"/>
    <x v="10"/>
    <x v="10"/>
    <n v="18566591.835677743"/>
    <n v="18959131.650141697"/>
    <n v="392539.81446395442"/>
    <x v="0"/>
  </r>
  <r>
    <x v="12"/>
    <x v="11"/>
    <x v="9"/>
    <x v="260"/>
    <x v="0"/>
    <d v="2016-06-14T00:00:00"/>
    <d v="2017-08-09T00:00:00"/>
    <s v="BETHEL-WEBCOR JV-1"/>
    <s v="N44255"/>
    <s v="N4425517D4032 N4425517F4132"/>
    <x v="248"/>
    <x v="296"/>
    <x v="306"/>
    <d v="2020-03-26T00:00:00"/>
    <d v="2021-01-19T00:00:00"/>
    <n v="805000"/>
    <n v="299"/>
    <x v="11"/>
    <x v="4"/>
    <n v="19"/>
    <x v="274"/>
    <x v="10"/>
    <x v="11"/>
    <x v="10"/>
    <x v="10"/>
    <x v="10"/>
    <n v="31140700.585538015"/>
    <n v="31967911.45109687"/>
    <n v="827210.86555885524"/>
    <x v="0"/>
  </r>
  <r>
    <x v="1"/>
    <x v="9"/>
    <x v="4"/>
    <x v="261"/>
    <x v="0"/>
    <d v="2017-03-08T00:00:00"/>
    <d v="2017-09-22T00:00:00"/>
    <s v="Cimolai S.p.A"/>
    <s v="N62470"/>
    <s v="N6247017C5002"/>
    <x v="249"/>
    <x v="297"/>
    <x v="307"/>
    <d v="2020-08-30T00:00:00"/>
    <d v="2022-12-22T00:00:00"/>
    <n v="10273991"/>
    <n v="844"/>
    <x v="3"/>
    <x v="1"/>
    <n v="22"/>
    <x v="275"/>
    <x v="10"/>
    <x v="7"/>
    <x v="10"/>
    <x v="9"/>
    <x v="9"/>
    <n v="29233892.252615355"/>
    <n v="39514153.898511998"/>
    <n v="10280261.645896643"/>
    <x v="0"/>
  </r>
  <r>
    <x v="13"/>
    <x v="10"/>
    <x v="10"/>
    <x v="262"/>
    <x v="0"/>
    <d v="2016-09-23T00:00:00"/>
    <d v="2016-12-12T00:00:00"/>
    <s v="Ergotem S.A."/>
    <s v="N62470"/>
    <s v="N62470-17-C-5003"/>
    <x v="250"/>
    <x v="298"/>
    <x v="308"/>
    <d v="2020-11-30T00:00:00"/>
    <d v="2021-10-24T00:00:00"/>
    <n v="1000000"/>
    <n v="328"/>
    <x v="11"/>
    <x v="11"/>
    <n v="24"/>
    <x v="276"/>
    <x v="10"/>
    <x v="3"/>
    <x v="10"/>
    <x v="9"/>
    <x v="9"/>
    <n v="22121873.781282045"/>
    <n v="23122484.123056401"/>
    <n v="1000610.3417743556"/>
    <x v="0"/>
  </r>
  <r>
    <x v="12"/>
    <x v="10"/>
    <x v="9"/>
    <x v="263"/>
    <x v="0"/>
    <d v="2016-02-25T00:00:00"/>
    <d v="2016-11-22T00:00:00"/>
    <s v="ICM SPA"/>
    <s v="N62470"/>
    <s v="N6247017C5005 AWD"/>
    <x v="251"/>
    <x v="299"/>
    <x v="309"/>
    <d v="2019-04-23T00:00:00"/>
    <d v="2021-11-30T00:00:00"/>
    <n v="-815000"/>
    <n v="952"/>
    <x v="11"/>
    <x v="9"/>
    <n v="30"/>
    <x v="242"/>
    <x v="10"/>
    <x v="3"/>
    <x v="10"/>
    <x v="9"/>
    <x v="9"/>
    <n v="25406236.147118498"/>
    <n v="24590738.718572397"/>
    <n v="-815497.42854610085"/>
    <x v="0"/>
  </r>
  <r>
    <x v="12"/>
    <x v="10"/>
    <x v="9"/>
    <x v="264"/>
    <x v="0"/>
    <d v="2016-02-25T00:00:00"/>
    <d v="2016-11-22T00:00:00"/>
    <s v="ICM SPA"/>
    <s v="N62470"/>
    <s v="N6247017C5005 AWD"/>
    <x v="251"/>
    <x v="300"/>
    <x v="310"/>
    <d v="2019-04-23T00:00:00"/>
    <d v="2021-11-30T00:00:00"/>
    <n v="22771000"/>
    <n v="952"/>
    <x v="11"/>
    <x v="9"/>
    <n v="30"/>
    <x v="242"/>
    <x v="10"/>
    <x v="3"/>
    <x v="10"/>
    <x v="9"/>
    <x v="9"/>
    <n v="30467701.946908355"/>
    <n v="53252600.039452188"/>
    <n v="22784898.092543833"/>
    <x v="0"/>
  </r>
  <r>
    <x v="12"/>
    <x v="11"/>
    <x v="9"/>
    <x v="265"/>
    <x v="0"/>
    <d v="2017-03-07T00:00:00"/>
    <d v="2017-08-31T00:00:00"/>
    <s v="CONSTRUCCIONES FELIPE CASTELLANOCOBRA INSTALACIONES Y SERVICIOS"/>
    <s v="N62470"/>
    <s v="N6247017C5006 AWD"/>
    <x v="252"/>
    <x v="301"/>
    <x v="311"/>
    <d v="2023-06-09T00:00:00"/>
    <d v="2023-01-08T00:00:00"/>
    <n v="1621000"/>
    <n v="-152"/>
    <x v="7"/>
    <x v="4"/>
    <s v="08"/>
    <x v="277"/>
    <x v="10"/>
    <x v="7"/>
    <x v="10"/>
    <x v="9"/>
    <x v="9"/>
    <n v="23509799.088743538"/>
    <n v="25131788.452759765"/>
    <n v="1621989.3640162274"/>
    <x v="0"/>
  </r>
  <r>
    <x v="12"/>
    <x v="11"/>
    <x v="2"/>
    <x v="266"/>
    <x v="0"/>
    <d v="2017-04-05T00:00:00"/>
    <d v="2017-09-28T00:00:00"/>
    <s v="RQ CONSTRUCTION, LLC"/>
    <s v="N62473"/>
    <s v="N6247314D0061"/>
    <x v="253"/>
    <x v="302"/>
    <x v="312"/>
    <d v="2020-03-31T00:00:00"/>
    <d v="2021-01-31T00:00:00"/>
    <n v="-1620"/>
    <n v="306"/>
    <x v="11"/>
    <x v="4"/>
    <n v="31"/>
    <x v="278"/>
    <x v="10"/>
    <x v="11"/>
    <x v="10"/>
    <x v="10"/>
    <x v="10"/>
    <n v="39047.897050587802"/>
    <n v="37383.199408096691"/>
    <n v="-1664.6976424911118"/>
    <x v="0"/>
  </r>
  <r>
    <x v="12"/>
    <x v="11"/>
    <x v="9"/>
    <x v="267"/>
    <x v="0"/>
    <d v="2017-01-30T00:00:00"/>
    <d v="2017-03-30T00:00:00"/>
    <s v="REYES CONSTRUCTION INC"/>
    <s v="N62473"/>
    <s v="N6247314D0068 0009"/>
    <x v="198"/>
    <x v="303"/>
    <x v="313"/>
    <d v="2018-10-06T00:00:00"/>
    <d v="2020-03-31T00:00:00"/>
    <n v="3378000"/>
    <n v="542"/>
    <x v="10"/>
    <x v="5"/>
    <n v="31"/>
    <x v="279"/>
    <x v="10"/>
    <x v="15"/>
    <x v="10"/>
    <x v="10"/>
    <x v="10"/>
    <n v="12534330.875053087"/>
    <n v="16005533.736988256"/>
    <n v="3471202.8619351685"/>
    <x v="0"/>
  </r>
  <r>
    <x v="12"/>
    <x v="10"/>
    <x v="9"/>
    <x v="268"/>
    <x v="0"/>
    <d v="2016-05-31T00:00:00"/>
    <d v="2017-08-17T00:00:00"/>
    <s v="BRISTOL GENERAL CONTRACTORS, LLC"/>
    <s v="N62473"/>
    <s v="N6247315D2404 N6247317F4334"/>
    <x v="254"/>
    <x v="304"/>
    <x v="314"/>
    <d v="2019-02-25T00:00:00"/>
    <d v="2020-07-18T00:00:00"/>
    <n v="-597000"/>
    <n v="509"/>
    <x v="10"/>
    <x v="3"/>
    <n v="18"/>
    <x v="280"/>
    <x v="10"/>
    <x v="15"/>
    <x v="10"/>
    <x v="10"/>
    <x v="10"/>
    <n v="12097849.329871548"/>
    <n v="11484377.420879453"/>
    <n v="-613471.90899209492"/>
    <x v="0"/>
  </r>
  <r>
    <x v="13"/>
    <x v="9"/>
    <x v="10"/>
    <x v="269"/>
    <x v="0"/>
    <d v="2016-03-31T00:00:00"/>
    <d v="2017-03-30T00:00:00"/>
    <s v="CB&amp;I Federal Services, LLC"/>
    <s v="N62473"/>
    <s v="N62473-15-R-0001-0008"/>
    <x v="255"/>
    <x v="305"/>
    <x v="315"/>
    <d v="2020-03-30T00:00:00"/>
    <d v="2020-08-25T00:00:00"/>
    <n v="4524851"/>
    <n v="148"/>
    <x v="10"/>
    <x v="8"/>
    <n v="25"/>
    <x v="281"/>
    <x v="10"/>
    <x v="15"/>
    <x v="10"/>
    <x v="10"/>
    <x v="10"/>
    <n v="58156619.391857266"/>
    <n v="62806316.177242175"/>
    <n v="4649696.7853849083"/>
    <x v="0"/>
  </r>
  <r>
    <x v="12"/>
    <x v="10"/>
    <x v="8"/>
    <x v="270"/>
    <x v="0"/>
    <d v="2017-06-27T00:00:00"/>
    <d v="2017-09-26T00:00:00"/>
    <s v="PROCAL ELECTRIC INC"/>
    <s v="N62473"/>
    <s v="N6247316D1861 N6247317F4699"/>
    <x v="256"/>
    <x v="306"/>
    <x v="316"/>
    <d v="2019-04-19T00:00:00"/>
    <d v="2021-04-23T00:00:00"/>
    <n v="1675000"/>
    <n v="735"/>
    <x v="11"/>
    <x v="6"/>
    <n v="23"/>
    <x v="282"/>
    <x v="10"/>
    <x v="11"/>
    <x v="10"/>
    <x v="10"/>
    <x v="10"/>
    <n v="10029399.839897955"/>
    <n v="11750614.994942777"/>
    <n v="1721215.155044822"/>
    <x v="0"/>
  </r>
  <r>
    <x v="12"/>
    <x v="11"/>
    <x v="9"/>
    <x v="271"/>
    <x v="0"/>
    <d v="2017-04-25T00:00:00"/>
    <d v="2017-06-29T00:00:00"/>
    <s v="SYNERGY ELECTRIC COMPANY INC"/>
    <s v="N62473"/>
    <s v="N6247316D1862 N6247317F4054"/>
    <x v="257"/>
    <x v="307"/>
    <x v="317"/>
    <d v="2018-12-15T00:00:00"/>
    <d v="2018-12-15T00:00:00"/>
    <n v="-64000"/>
    <n v="0"/>
    <x v="16"/>
    <x v="1"/>
    <n v="15"/>
    <x v="283"/>
    <x v="10"/>
    <x v="17"/>
    <x v="10"/>
    <x v="12"/>
    <x v="12"/>
    <n v="2716721.3415609528"/>
    <n v="2649476.481666049"/>
    <n v="-67244.859894903842"/>
    <x v="0"/>
  </r>
  <r>
    <x v="12"/>
    <x v="10"/>
    <x v="8"/>
    <x v="272"/>
    <x v="0"/>
    <d v="2017-03-31T00:00:00"/>
    <d v="2017-07-27T00:00:00"/>
    <s v="STRAUB CONSTRUCTION, INC."/>
    <s v="N62473"/>
    <s v="N6247316D1887 N6247317F4044"/>
    <x v="258"/>
    <x v="308"/>
    <x v="318"/>
    <d v="2019-06-30T00:00:00"/>
    <d v="2020-06-22T00:00:00"/>
    <n v="-2179000"/>
    <n v="358"/>
    <x v="10"/>
    <x v="0"/>
    <n v="22"/>
    <x v="284"/>
    <x v="10"/>
    <x v="15"/>
    <x v="10"/>
    <x v="10"/>
    <x v="10"/>
    <n v="46356275.238134839"/>
    <n v="44117154.14987056"/>
    <n v="-2239121.0882642791"/>
    <x v="0"/>
  </r>
  <r>
    <x v="12"/>
    <x v="11"/>
    <x v="9"/>
    <x v="273"/>
    <x v="0"/>
    <d v="2016-11-23T00:00:00"/>
    <d v="2017-03-30T00:00:00"/>
    <s v="RQ-DPR JV"/>
    <s v="N62473"/>
    <s v="N6247317C0808 AWD"/>
    <x v="259"/>
    <x v="309"/>
    <x v="319"/>
    <d v="2019-04-23T00:00:00"/>
    <d v="2021-04-30T00:00:00"/>
    <n v="14592000"/>
    <n v="738"/>
    <x v="11"/>
    <x v="6"/>
    <n v="30"/>
    <x v="285"/>
    <x v="10"/>
    <x v="11"/>
    <x v="10"/>
    <x v="10"/>
    <x v="10"/>
    <n v="66161356.581322759"/>
    <n v="81155966.457390845"/>
    <n v="14994609.876068085"/>
    <x v="0"/>
  </r>
  <r>
    <x v="12"/>
    <x v="11"/>
    <x v="9"/>
    <x v="274"/>
    <x v="0"/>
    <d v="2017-03-22T00:00:00"/>
    <d v="2017-09-28T00:00:00"/>
    <s v="WEST POINT CONTRACTORS, INC."/>
    <s v="N62473"/>
    <s v="N6247317C0815 AWD"/>
    <x v="260"/>
    <x v="310"/>
    <x v="320"/>
    <d v="2018-12-12T00:00:00"/>
    <d v="2018-12-12T00:00:00"/>
    <n v="-161000"/>
    <n v="0"/>
    <x v="16"/>
    <x v="1"/>
    <n v="12"/>
    <x v="286"/>
    <x v="10"/>
    <x v="17"/>
    <x v="10"/>
    <x v="12"/>
    <x v="12"/>
    <n v="3163953.6637174059"/>
    <n v="2994790.8130442877"/>
    <n v="-169162.85067311814"/>
    <x v="0"/>
  </r>
  <r>
    <x v="12"/>
    <x v="11"/>
    <x v="2"/>
    <x v="275"/>
    <x v="0"/>
    <d v="2017-04-05T00:00:00"/>
    <d v="2017-09-28T00:00:00"/>
    <s v="RQ CONSTRUCTION, LLC"/>
    <s v="N62473"/>
    <s v="N6247317C0830"/>
    <x v="261"/>
    <x v="311"/>
    <x v="321"/>
    <d v="2020-03-31T00:00:00"/>
    <d v="2021-01-31T00:00:00"/>
    <n v="-1567"/>
    <n v="306"/>
    <x v="11"/>
    <x v="4"/>
    <n v="31"/>
    <x v="278"/>
    <x v="10"/>
    <x v="11"/>
    <x v="10"/>
    <x v="10"/>
    <x v="10"/>
    <n v="39882.157343841187"/>
    <n v="38271.922031629103"/>
    <n v="-1610.235312212084"/>
    <x v="0"/>
  </r>
  <r>
    <x v="12"/>
    <x v="10"/>
    <x v="9"/>
    <x v="276"/>
    <x v="0"/>
    <d v="2016-06-24T00:00:00"/>
    <d v="2016-11-30T00:00:00"/>
    <s v="J. R. FILANC CONSTRUCTION COMPANY,INC"/>
    <s v="N62473"/>
    <s v="N6247317C3403 AWD"/>
    <x v="262"/>
    <x v="312"/>
    <x v="322"/>
    <d v="2019-03-30T00:00:00"/>
    <d v="2019-03-30T00:00:00"/>
    <n v="3264000"/>
    <n v="0"/>
    <x v="17"/>
    <x v="5"/>
    <n v="30"/>
    <x v="287"/>
    <x v="10"/>
    <x v="17"/>
    <x v="10"/>
    <x v="12"/>
    <x v="12"/>
    <n v="42852597.022010125"/>
    <n v="46282084.876650229"/>
    <n v="3429487.8546401039"/>
    <x v="0"/>
  </r>
  <r>
    <x v="12"/>
    <x v="11"/>
    <x v="2"/>
    <x v="277"/>
    <x v="0"/>
    <d v="2017-04-28T00:00:00"/>
    <d v="2017-09-28T00:00:00"/>
    <s v="M A MORTENSON COMPANY"/>
    <s v="N62473"/>
    <s v="N6247317D0819"/>
    <x v="263"/>
    <x v="313"/>
    <x v="323"/>
    <d v="2020-04-19T00:00:00"/>
    <d v="2020-11-20T00:00:00"/>
    <n v="-1211"/>
    <n v="215"/>
    <x v="10"/>
    <x v="9"/>
    <n v="20"/>
    <x v="288"/>
    <x v="10"/>
    <x v="11"/>
    <x v="10"/>
    <x v="10"/>
    <x v="10"/>
    <n v="49567.532320541868"/>
    <n v="48323.119453222898"/>
    <n v="-1244.4128673189698"/>
    <x v="0"/>
  </r>
  <r>
    <x v="12"/>
    <x v="11"/>
    <x v="2"/>
    <x v="278"/>
    <x v="0"/>
    <d v="2016-09-20T00:00:00"/>
    <d v="2017-03-30T00:00:00"/>
    <s v="SOLTEK PACIFIC CONSTRUCTION CO"/>
    <s v="N62473"/>
    <s v="N6247317D0821"/>
    <x v="264"/>
    <x v="314"/>
    <x v="324"/>
    <d v="2018-10-22T00:00:00"/>
    <d v="2020-03-06T00:00:00"/>
    <n v="-159"/>
    <n v="501"/>
    <x v="10"/>
    <x v="5"/>
    <s v="06"/>
    <x v="289"/>
    <x v="10"/>
    <x v="15"/>
    <x v="10"/>
    <x v="10"/>
    <x v="10"/>
    <n v="19577.164871319728"/>
    <n v="19413.777880482638"/>
    <n v="-163.38699083709071"/>
    <x v="0"/>
  </r>
  <r>
    <x v="12"/>
    <x v="11"/>
    <x v="2"/>
    <x v="279"/>
    <x v="0"/>
    <d v="2017-04-28T00:00:00"/>
    <d v="2017-08-10T00:00:00"/>
    <s v="SOLTEK PACIFIC CONSTRUCTION CO"/>
    <s v="N62473"/>
    <s v="N6247317D0821"/>
    <x v="264"/>
    <x v="315"/>
    <x v="325"/>
    <d v="2019-11-22T00:00:00"/>
    <d v="2020-03-02T00:00:00"/>
    <n v="94"/>
    <n v="101"/>
    <x v="10"/>
    <x v="5"/>
    <s v="02"/>
    <x v="290"/>
    <x v="10"/>
    <x v="15"/>
    <x v="10"/>
    <x v="10"/>
    <x v="10"/>
    <n v="17919.395061787876"/>
    <n v="18015.988628697854"/>
    <n v="96.593566909978108"/>
    <x v="0"/>
  </r>
  <r>
    <x v="12"/>
    <x v="11"/>
    <x v="8"/>
    <x v="280"/>
    <x v="0"/>
    <d v="2017-04-07T00:00:00"/>
    <d v="2017-08-21T00:00:00"/>
    <s v="HAWAIIAN DREDGING CONTRUCTIONCOMPANY INC"/>
    <s v="N62742"/>
    <s v="N6274217C1307 AWD"/>
    <x v="265"/>
    <x v="316"/>
    <x v="326"/>
    <d v="2020-03-08T00:00:00"/>
    <d v="2021-04-05T00:00:00"/>
    <n v="-1010000"/>
    <n v="393"/>
    <x v="11"/>
    <x v="6"/>
    <s v="05"/>
    <x v="291"/>
    <x v="10"/>
    <x v="11"/>
    <x v="10"/>
    <x v="10"/>
    <x v="10"/>
    <n v="77936682.601946861"/>
    <n v="76898815.553233266"/>
    <n v="-1037867.0487135947"/>
    <x v="0"/>
  </r>
  <r>
    <x v="13"/>
    <x v="11"/>
    <x v="10"/>
    <x v="281"/>
    <x v="0"/>
    <d v="2017-05-29T00:00:00"/>
    <d v="2017-05-30T00:00:00"/>
    <s v="Black Construction/Mace Internation"/>
    <s v="N62742"/>
    <s v="N62742-17-C-1313"/>
    <x v="266"/>
    <x v="317"/>
    <x v="327"/>
    <d v="2019-06-29T00:00:00"/>
    <d v="2020-01-31T00:00:00"/>
    <n v="1383027"/>
    <n v="216"/>
    <x v="10"/>
    <x v="4"/>
    <n v="31"/>
    <x v="292"/>
    <x v="10"/>
    <x v="15"/>
    <x v="10"/>
    <x v="10"/>
    <x v="10"/>
    <n v="29003553.630694717"/>
    <n v="30424739.918596912"/>
    <n v="1421186.287902195"/>
    <x v="0"/>
  </r>
  <r>
    <x v="12"/>
    <x v="10"/>
    <x v="8"/>
    <x v="282"/>
    <x v="0"/>
    <d v="2016-04-06T00:00:00"/>
    <d v="2017-08-24T00:00:00"/>
    <s v="BLACK CONSTRUCTION CORP."/>
    <s v="N62742"/>
    <s v="N6274217C1319 AWD"/>
    <x v="267"/>
    <x v="318"/>
    <x v="328"/>
    <d v="2020-11-26T00:00:00"/>
    <d v="2021-11-08T00:00:00"/>
    <n v="-22980000"/>
    <n v="347"/>
    <x v="11"/>
    <x v="9"/>
    <s v="08"/>
    <x v="293"/>
    <x v="10"/>
    <x v="3"/>
    <x v="10"/>
    <x v="9"/>
    <x v="9"/>
    <n v="132945183.14949308"/>
    <n v="109951157.49551842"/>
    <n v="-22994025.653974667"/>
    <x v="0"/>
  </r>
  <r>
    <x v="12"/>
    <x v="10"/>
    <x v="8"/>
    <x v="283"/>
    <x v="0"/>
    <d v="2016-05-27T00:00:00"/>
    <d v="2016-11-18T00:00:00"/>
    <s v="NOVA GROUP INC"/>
    <s v="N62742"/>
    <s v="N6274217C1320 AWD"/>
    <x v="268"/>
    <x v="319"/>
    <x v="329"/>
    <d v="2019-06-06T00:00:00"/>
    <d v="2021-08-13T00:00:00"/>
    <n v="4935000"/>
    <n v="799"/>
    <x v="11"/>
    <x v="8"/>
    <n v="13"/>
    <x v="294"/>
    <x v="10"/>
    <x v="11"/>
    <x v="10"/>
    <x v="10"/>
    <x v="10"/>
    <n v="26658701.664696064"/>
    <n v="31729863.927469909"/>
    <n v="5071162.2627738453"/>
    <x v="0"/>
  </r>
  <r>
    <x v="12"/>
    <x v="10"/>
    <x v="9"/>
    <x v="284"/>
    <x v="0"/>
    <d v="2016-11-10T00:00:00"/>
    <d v="2017-08-21T00:00:00"/>
    <s v="CONTRACK WATTS, INC"/>
    <s v="N62742"/>
    <s v="N6274217C1325 AWD"/>
    <x v="269"/>
    <x v="320"/>
    <x v="330"/>
    <d v="2020-01-03T00:00:00"/>
    <d v="2020-01-03T00:00:00"/>
    <n v="-2329000"/>
    <n v="0"/>
    <x v="10"/>
    <x v="4"/>
    <s v="03"/>
    <x v="295"/>
    <x v="10"/>
    <x v="15"/>
    <x v="10"/>
    <x v="10"/>
    <x v="10"/>
    <n v="50866226.17911157"/>
    <n v="48472966.420246266"/>
    <n v="-2393259.7588653043"/>
    <x v="0"/>
  </r>
  <r>
    <x v="11"/>
    <x v="3"/>
    <x v="7"/>
    <x v="285"/>
    <x v="0"/>
    <d v="2017-04-12T00:00:00"/>
    <d v="2017-07-13T00:00:00"/>
    <s v="Heartwood Pacific, LLC"/>
    <s v="N62742"/>
    <s v="N6274217F0307"/>
    <x v="270"/>
    <x v="321"/>
    <x v="331"/>
    <d v="2018-12-31T00:00:00"/>
    <d v="2022-01-15T00:00:00"/>
    <n v="0"/>
    <n v="1111"/>
    <x v="3"/>
    <x v="4"/>
    <n v="15"/>
    <x v="296"/>
    <x v="10"/>
    <x v="3"/>
    <x v="10"/>
    <x v="9"/>
    <x v="9"/>
    <n v="1914979.9985012917"/>
    <n v="1914979.9985012917"/>
    <n v="0"/>
    <x v="0"/>
  </r>
  <r>
    <x v="13"/>
    <x v="11"/>
    <x v="10"/>
    <x v="286"/>
    <x v="0"/>
    <d v="2017-09-18T00:00:00"/>
    <d v="2017-09-19T00:00:00"/>
    <s v="Cape Environemental"/>
    <s v="N63450"/>
    <s v="N63450-17-C-1305"/>
    <x v="271"/>
    <x v="322"/>
    <x v="332"/>
    <d v="2019-04-04T00:00:00"/>
    <d v="2019-04-26T00:00:00"/>
    <n v="0"/>
    <n v="22"/>
    <x v="17"/>
    <x v="6"/>
    <n v="26"/>
    <x v="297"/>
    <x v="10"/>
    <x v="17"/>
    <x v="10"/>
    <x v="12"/>
    <x v="12"/>
    <n v="9442703.0634344202"/>
    <n v="9442703.0634344202"/>
    <n v="0"/>
    <x v="0"/>
  </r>
  <r>
    <x v="12"/>
    <x v="11"/>
    <x v="9"/>
    <x v="287"/>
    <x v="0"/>
    <d v="2017-02-23T00:00:00"/>
    <d v="2017-06-29T00:00:00"/>
    <s v="HENSEL PHELPS CONSTRUCTION CO"/>
    <s v="N69450"/>
    <s v="N6945014D1269 N6945017F0700"/>
    <x v="272"/>
    <x v="323"/>
    <x v="333"/>
    <d v="2019-09-26T00:00:00"/>
    <d v="2019-12-27T00:00:00"/>
    <n v="-35000"/>
    <n v="92"/>
    <x v="17"/>
    <x v="1"/>
    <n v="27"/>
    <x v="226"/>
    <x v="10"/>
    <x v="15"/>
    <x v="10"/>
    <x v="10"/>
    <x v="10"/>
    <n v="43559998.146959513"/>
    <n v="43524032.457152605"/>
    <n v="-35965.689806908369"/>
    <x v="0"/>
  </r>
  <r>
    <x v="12"/>
    <x v="10"/>
    <x v="8"/>
    <x v="288"/>
    <x v="0"/>
    <d v="2016-12-14T00:00:00"/>
    <d v="2017-03-22T00:00:00"/>
    <s v="SOUTHEAST CHEROKEE CONSTRUCTION INC"/>
    <s v="N69450"/>
    <s v="N6945016D1112 WE01"/>
    <x v="273"/>
    <x v="324"/>
    <x v="334"/>
    <d v="2019-01-28T00:00:00"/>
    <d v="2019-02-23T00:00:00"/>
    <n v="-247000"/>
    <n v="26"/>
    <x v="17"/>
    <x v="2"/>
    <n v="23"/>
    <x v="298"/>
    <x v="10"/>
    <x v="17"/>
    <x v="10"/>
    <x v="12"/>
    <x v="12"/>
    <n v="9272545.1408639569"/>
    <n v="9013022.0097070616"/>
    <n v="-259523.13115689531"/>
    <x v="0"/>
  </r>
  <r>
    <x v="12"/>
    <x v="11"/>
    <x v="12"/>
    <x v="289"/>
    <x v="0"/>
    <d v="2016-11-04T00:00:00"/>
    <d v="2017-06-29T00:00:00"/>
    <s v="SAUER, INC."/>
    <s v="N69450"/>
    <s v="N6945017C1613 AWD"/>
    <x v="274"/>
    <x v="325"/>
    <x v="335"/>
    <d v="2019-07-27T00:00:00"/>
    <d v="2020-09-03T00:00:00"/>
    <n v="1041000"/>
    <n v="404"/>
    <x v="10"/>
    <x v="10"/>
    <s v="03"/>
    <x v="299"/>
    <x v="10"/>
    <x v="15"/>
    <x v="10"/>
    <x v="10"/>
    <x v="10"/>
    <n v="12459075.436228683"/>
    <n v="13528797.810199823"/>
    <n v="1069722.37397114"/>
    <x v="0"/>
  </r>
  <r>
    <x v="12"/>
    <x v="10"/>
    <x v="9"/>
    <x v="290"/>
    <x v="0"/>
    <d v="2016-11-23T00:00:00"/>
    <d v="2017-06-28T00:00:00"/>
    <s v="EMR, INC."/>
    <s v="N69450"/>
    <s v="N6945017D0507 N6945017F1003"/>
    <x v="275"/>
    <x v="326"/>
    <x v="336"/>
    <d v="2019-10-16T00:00:00"/>
    <d v="2020-09-20T00:00:00"/>
    <n v="-786000"/>
    <n v="340"/>
    <x v="10"/>
    <x v="10"/>
    <n v="20"/>
    <x v="300"/>
    <x v="10"/>
    <x v="15"/>
    <x v="10"/>
    <x v="10"/>
    <x v="10"/>
    <n v="21561758.300888989"/>
    <n v="20754071.666939598"/>
    <n v="-807686.63394939154"/>
    <x v="0"/>
  </r>
  <r>
    <x v="18"/>
    <x v="10"/>
    <x v="10"/>
    <x v="262"/>
    <x v="0"/>
    <d v="2016-09-23T00:00:00"/>
    <d v="2016-12-12T00:00:00"/>
    <s v="Ergotem S.A."/>
    <s v="w"/>
    <s v="w"/>
    <x v="276"/>
    <x v="298"/>
    <x v="337"/>
    <d v="2019-01-07T00:00:00"/>
    <d v="2019-01-07T00:00:00"/>
    <n v="0"/>
    <n v="0"/>
    <x v="17"/>
    <x v="4"/>
    <s v="07"/>
    <x v="301"/>
    <x v="10"/>
    <x v="17"/>
    <x v="10"/>
    <x v="12"/>
    <x v="12"/>
    <n v="22121873.781282045"/>
    <n v="22121873.781282045"/>
    <n v="0"/>
    <x v="0"/>
  </r>
  <r>
    <x v="1"/>
    <x v="11"/>
    <x v="6"/>
    <x v="291"/>
    <x v="0"/>
    <d v="2016-12-14T00:00:00"/>
    <d v="2017-04-28T00:00:00"/>
    <s v="UNIT-ASRC Construction, LLC"/>
    <s v="W911KB"/>
    <s v="W911KB-17-C-0002"/>
    <x v="277"/>
    <x v="327"/>
    <x v="338"/>
    <d v="2019-08-23T00:00:00"/>
    <d v="2020-06-01T00:00:00"/>
    <n v="6128464"/>
    <n v="283"/>
    <x v="10"/>
    <x v="0"/>
    <s v="01"/>
    <x v="302"/>
    <x v="10"/>
    <x v="15"/>
    <x v="10"/>
    <x v="10"/>
    <x v="10"/>
    <n v="121429724.90990661"/>
    <n v="127727280.20181504"/>
    <n v="6297555.2919084281"/>
    <x v="0"/>
  </r>
  <r>
    <x v="1"/>
    <x v="11"/>
    <x v="4"/>
    <x v="292"/>
    <x v="0"/>
    <d v="2017-03-21T00:00:00"/>
    <d v="2017-06-06T00:00:00"/>
    <s v="Silver Mountain Construction LLC"/>
    <s v="W911KB"/>
    <s v="W911KB17C0021"/>
    <x v="278"/>
    <x v="328"/>
    <x v="339"/>
    <d v="2019-04-27T00:00:00"/>
    <d v="2019-04-27T00:00:00"/>
    <n v="881680"/>
    <n v="0"/>
    <x v="17"/>
    <x v="6"/>
    <n v="27"/>
    <x v="303"/>
    <x v="10"/>
    <x v="17"/>
    <x v="10"/>
    <x v="12"/>
    <x v="12"/>
    <n v="19304301.551074814"/>
    <n v="20230683.552201986"/>
    <n v="926382.00112717226"/>
    <x v="0"/>
  </r>
  <r>
    <x v="1"/>
    <x v="11"/>
    <x v="6"/>
    <x v="293"/>
    <x v="0"/>
    <d v="2017-02-01T00:00:00"/>
    <d v="2017-07-25T00:00:00"/>
    <s v="AMES 1/Conam JV"/>
    <s v="W911KB"/>
    <s v="W911KB-17-C-0029"/>
    <x v="279"/>
    <x v="329"/>
    <x v="340"/>
    <d v="2019-08-14T00:00:00"/>
    <d v="2021-09-29T00:00:00"/>
    <n v="1236517"/>
    <n v="777"/>
    <x v="11"/>
    <x v="10"/>
    <n v="29"/>
    <x v="304"/>
    <x v="10"/>
    <x v="11"/>
    <x v="10"/>
    <x v="10"/>
    <x v="10"/>
    <n v="7476714.9284979478"/>
    <n v="8747348.8388684299"/>
    <n v="1270633.9103704821"/>
    <x v="0"/>
  </r>
  <r>
    <x v="13"/>
    <x v="11"/>
    <x v="10"/>
    <x v="294"/>
    <x v="0"/>
    <d v="2017-01-30T00:00:00"/>
    <d v="2017-08-07T00:00:00"/>
    <s v="ASRC Builders"/>
    <s v="W911KB"/>
    <s v="W911KB-17-C-0030"/>
    <x v="280"/>
    <x v="330"/>
    <x v="341"/>
    <d v="2018-12-15T00:00:00"/>
    <d v="2018-12-03T00:00:00"/>
    <n v="41266"/>
    <n v="-12"/>
    <x v="16"/>
    <x v="1"/>
    <s v="03"/>
    <x v="305"/>
    <x v="10"/>
    <x v="17"/>
    <x v="10"/>
    <x v="12"/>
    <x v="12"/>
    <n v="4395299.279927752"/>
    <n v="4438657.5047468627"/>
    <n v="43358.224819110706"/>
    <x v="0"/>
  </r>
  <r>
    <x v="5"/>
    <x v="11"/>
    <x v="11"/>
    <x v="295"/>
    <x v="0"/>
    <d v="2017-07-24T00:00:00"/>
    <d v="2017-09-25T00:00:00"/>
    <s v="Daniels and Daniels Construction Company INC."/>
    <s v="W91242"/>
    <s v="W91242-17-C-0005"/>
    <x v="281"/>
    <x v="331"/>
    <x v="342"/>
    <d v="2019-08-17T00:00:00"/>
    <d v="2020-05-01T00:00:00"/>
    <n v="1213000"/>
    <n v="258"/>
    <x v="10"/>
    <x v="7"/>
    <s v="01"/>
    <x v="209"/>
    <x v="10"/>
    <x v="15"/>
    <x v="10"/>
    <x v="10"/>
    <x v="10"/>
    <n v="16909897.103843383"/>
    <n v="18156365.153437037"/>
    <n v="1246468.0495936535"/>
    <x v="0"/>
  </r>
  <r>
    <x v="15"/>
    <x v="10"/>
    <x v="13"/>
    <x v="296"/>
    <x v="0"/>
    <d v="2015-12-15T00:00:00"/>
    <d v="2017-03-28T00:00:00"/>
    <s v="Carothers Construction, Inc"/>
    <s v="W91278"/>
    <s v="W91278-12-D-0037/41084584"/>
    <x v="101"/>
    <x v="332"/>
    <x v="343"/>
    <d v="2020-05-28T00:00:00"/>
    <d v="2022-09-01T00:00:00"/>
    <n v="9627059"/>
    <n v="826"/>
    <x v="3"/>
    <x v="10"/>
    <s v="01"/>
    <x v="306"/>
    <x v="10"/>
    <x v="3"/>
    <x v="10"/>
    <x v="9"/>
    <x v="9"/>
    <n v="29990029.874825127"/>
    <n v="39622964.67109701"/>
    <n v="9632934.796271883"/>
    <x v="0"/>
  </r>
  <r>
    <x v="15"/>
    <x v="10"/>
    <x v="13"/>
    <x v="296"/>
    <x v="49"/>
    <d v="2015-12-15T00:00:00"/>
    <d v="2017-03-28T00:00:00"/>
    <s v="Carothers Construction, Inc"/>
    <s v="W91278"/>
    <s v="W91278-12-D-0037/57076763"/>
    <x v="101"/>
    <x v="333"/>
    <x v="344"/>
    <d v="2020-05-28T00:00:00"/>
    <d v="2022-09-01T00:00:00"/>
    <n v="0"/>
    <n v="826"/>
    <x v="3"/>
    <x v="10"/>
    <s v="01"/>
    <x v="306"/>
    <x v="10"/>
    <x v="3"/>
    <x v="10"/>
    <x v="9"/>
    <x v="9"/>
    <n v="11949488.607617727"/>
    <n v="11949488.607617727"/>
    <n v="0"/>
    <x v="0"/>
  </r>
  <r>
    <x v="2"/>
    <x v="9"/>
    <x v="2"/>
    <x v="297"/>
    <x v="0"/>
    <d v="2015-11-12T00:00:00"/>
    <d v="2017-04-03T00:00:00"/>
    <s v="Sauer Incorporated"/>
    <s v="W91278"/>
    <s v="W91278-12-D-0039"/>
    <x v="159"/>
    <x v="334"/>
    <x v="345"/>
    <d v="2019-05-07T00:00:00"/>
    <d v="2020-12-11T00:00:00"/>
    <n v="3767403"/>
    <n v="584"/>
    <x v="10"/>
    <x v="1"/>
    <n v="11"/>
    <x v="307"/>
    <x v="10"/>
    <x v="11"/>
    <x v="10"/>
    <x v="10"/>
    <x v="10"/>
    <n v="38768376.84924002"/>
    <n v="42639726.782828867"/>
    <n v="3871349.9335888475"/>
    <x v="0"/>
  </r>
  <r>
    <x v="1"/>
    <x v="11"/>
    <x v="4"/>
    <x v="298"/>
    <x v="0"/>
    <d v="2017-08-28T00:00:00"/>
    <d v="2017-09-30T00:00:00"/>
    <s v="The Green-Simmons Company, Inc"/>
    <s v="W91278"/>
    <s v="W9127816D0016"/>
    <x v="282"/>
    <x v="335"/>
    <x v="346"/>
    <d v="2019-07-29T00:00:00"/>
    <d v="2020-02-20T00:00:00"/>
    <n v="174303"/>
    <n v="206"/>
    <x v="10"/>
    <x v="2"/>
    <n v="20"/>
    <x v="308"/>
    <x v="10"/>
    <x v="15"/>
    <x v="10"/>
    <x v="10"/>
    <x v="10"/>
    <n v="12937485.011612389"/>
    <n v="13116597.229624197"/>
    <n v="179112.21801180765"/>
    <x v="0"/>
  </r>
  <r>
    <x v="1"/>
    <x v="11"/>
    <x v="4"/>
    <x v="299"/>
    <x v="0"/>
    <d v="2017-02-16T00:00:00"/>
    <d v="2017-06-01T00:00:00"/>
    <s v="LEEBC O R SER VIC ES, LLC"/>
    <s v="W91278"/>
    <s v="W9127816D0033"/>
    <x v="283"/>
    <x v="336"/>
    <x v="347"/>
    <d v="2019-03-12T00:00:00"/>
    <d v="2020-05-27T00:00:00"/>
    <n v="63846"/>
    <n v="442"/>
    <x v="10"/>
    <x v="7"/>
    <n v="27"/>
    <x v="309"/>
    <x v="10"/>
    <x v="15"/>
    <x v="10"/>
    <x v="10"/>
    <x v="10"/>
    <n v="13313063.405231036"/>
    <n v="13378670.988985658"/>
    <n v="65607.583754621446"/>
    <x v="0"/>
  </r>
  <r>
    <x v="1"/>
    <x v="10"/>
    <x v="1"/>
    <x v="300"/>
    <x v="0"/>
    <d v="2017-07-03T00:00:00"/>
    <d v="2017-08-30T00:00:00"/>
    <s v="Nan, Inc., dba Ocean House Builders"/>
    <s v="W9128A"/>
    <s v="W9128A-12-D-0012"/>
    <x v="284"/>
    <x v="337"/>
    <x v="348"/>
    <d v="2018-12-12T00:00:00"/>
    <d v="2021-11-09T00:00:00"/>
    <n v="68000"/>
    <n v="1063"/>
    <x v="11"/>
    <x v="9"/>
    <s v="09"/>
    <x v="310"/>
    <x v="10"/>
    <x v="3"/>
    <x v="10"/>
    <x v="9"/>
    <x v="9"/>
    <n v="2712421.0307709873"/>
    <n v="2780462.5340116434"/>
    <n v="68041.503240656108"/>
    <x v="0"/>
  </r>
  <r>
    <x v="1"/>
    <x v="9"/>
    <x v="1"/>
    <x v="301"/>
    <x v="0"/>
    <d v="2016-12-21T00:00:00"/>
    <d v="2017-09-28T00:00:00"/>
    <s v="Hensel Phelps Construction Co."/>
    <s v="W9128A"/>
    <s v="W9128A17C0005"/>
    <x v="285"/>
    <x v="338"/>
    <x v="349"/>
    <d v="2021-11-07T00:00:00"/>
    <d v="2022-03-11T00:00:00"/>
    <n v="50467000"/>
    <n v="124"/>
    <x v="3"/>
    <x v="5"/>
    <n v="11"/>
    <x v="311"/>
    <x v="10"/>
    <x v="3"/>
    <x v="10"/>
    <x v="9"/>
    <x v="9"/>
    <n v="305795100.27447468"/>
    <n v="356292902.39280105"/>
    <n v="50497802.118326366"/>
    <x v="0"/>
  </r>
  <r>
    <x v="1"/>
    <x v="8"/>
    <x v="1"/>
    <x v="301"/>
    <x v="50"/>
    <d v="2016-12-21T00:00:00"/>
    <d v="2017-09-28T00:00:00"/>
    <s v="Hensel Phelps Construction Co."/>
    <s v="W9128A"/>
    <s v="W9128A17C0005"/>
    <x v="285"/>
    <x v="338"/>
    <x v="349"/>
    <d v="2021-11-07T00:00:00"/>
    <d v="2022-03-11T00:00:00"/>
    <n v="50467000"/>
    <n v="124"/>
    <x v="3"/>
    <x v="5"/>
    <n v="11"/>
    <x v="311"/>
    <x v="10"/>
    <x v="3"/>
    <x v="10"/>
    <x v="9"/>
    <x v="9"/>
    <n v="305795100.27447468"/>
    <n v="356292902.39280105"/>
    <n v="50497802.118326366"/>
    <x v="0"/>
  </r>
  <r>
    <x v="1"/>
    <x v="11"/>
    <x v="1"/>
    <x v="301"/>
    <x v="51"/>
    <d v="2016-12-21T00:00:00"/>
    <d v="2017-09-28T00:00:00"/>
    <s v="Hensel Phelps Construction Co."/>
    <s v="W9128A"/>
    <s v="W9128A17C0005"/>
    <x v="285"/>
    <x v="338"/>
    <x v="349"/>
    <d v="2021-11-07T00:00:00"/>
    <d v="2022-03-11T00:00:00"/>
    <n v="50467000"/>
    <n v="124"/>
    <x v="3"/>
    <x v="5"/>
    <n v="11"/>
    <x v="311"/>
    <x v="10"/>
    <x v="3"/>
    <x v="10"/>
    <x v="9"/>
    <x v="9"/>
    <n v="305795100.27447468"/>
    <n v="356292902.39280105"/>
    <n v="50497802.118326366"/>
    <x v="0"/>
  </r>
  <r>
    <x v="1"/>
    <x v="12"/>
    <x v="1"/>
    <x v="301"/>
    <x v="52"/>
    <d v="2016-12-21T00:00:00"/>
    <d v="2017-09-28T00:00:00"/>
    <s v="Hensel Phelps Construction Co."/>
    <s v="W9128A"/>
    <s v="W9128A17C0005"/>
    <x v="285"/>
    <x v="338"/>
    <x v="349"/>
    <d v="2021-11-07T00:00:00"/>
    <d v="2022-03-11T00:00:00"/>
    <n v="50467000"/>
    <n v="124"/>
    <x v="3"/>
    <x v="5"/>
    <n v="11"/>
    <x v="311"/>
    <x v="10"/>
    <x v="3"/>
    <x v="10"/>
    <x v="9"/>
    <x v="9"/>
    <n v="305795100.27447468"/>
    <n v="356292902.39280105"/>
    <n v="50497802.118326366"/>
    <x v="0"/>
  </r>
  <r>
    <x v="1"/>
    <x v="11"/>
    <x v="4"/>
    <x v="302"/>
    <x v="0"/>
    <d v="2017-05-16T00:00:00"/>
    <d v="2017-06-15T00:00:00"/>
    <s v="W9128F16R0011"/>
    <s v="W9128F"/>
    <s v="W9128F16D00550001"/>
    <x v="286"/>
    <x v="339"/>
    <x v="350"/>
    <d v="2019-01-21T00:00:00"/>
    <d v="2020-12-31T00:00:00"/>
    <n v="0"/>
    <n v="710"/>
    <x v="10"/>
    <x v="1"/>
    <n v="31"/>
    <x v="35"/>
    <x v="10"/>
    <x v="11"/>
    <x v="10"/>
    <x v="10"/>
    <x v="10"/>
    <n v="5556625.0857004793"/>
    <n v="5556625.0857004793"/>
    <n v="0"/>
    <x v="0"/>
  </r>
  <r>
    <x v="6"/>
    <x v="9"/>
    <x v="1"/>
    <x v="303"/>
    <x v="0"/>
    <d v="2016-05-23T00:00:00"/>
    <d v="2017-09-11T00:00:00"/>
    <s v="Straub Construction, INC"/>
    <s v="W9128F"/>
    <s v="W9128F-17-C-0032"/>
    <x v="287"/>
    <x v="340"/>
    <x v="351"/>
    <d v="2019-06-02T00:00:00"/>
    <d v="2021-03-25T00:00:00"/>
    <n v="953000"/>
    <n v="662"/>
    <x v="11"/>
    <x v="5"/>
    <n v="25"/>
    <x v="312"/>
    <x v="10"/>
    <x v="11"/>
    <x v="10"/>
    <x v="10"/>
    <x v="10"/>
    <n v="66586012.271831892"/>
    <n v="67565306.625717089"/>
    <n v="979294.35388519615"/>
    <x v="0"/>
  </r>
  <r>
    <x v="13"/>
    <x v="10"/>
    <x v="10"/>
    <x v="304"/>
    <x v="0"/>
    <d v="2017-02-09T00:00:00"/>
    <d v="2017-09-30T00:00:00"/>
    <s v="MEB General Contractors, Inc."/>
    <s v="W91299"/>
    <s v="W91299-17-C-0011"/>
    <x v="288"/>
    <x v="341"/>
    <x v="352"/>
    <d v="2019-06-25T00:00:00"/>
    <d v="2019-09-23T00:00:00"/>
    <n v="110000"/>
    <n v="90"/>
    <x v="17"/>
    <x v="10"/>
    <n v="23"/>
    <x v="313"/>
    <x v="10"/>
    <x v="17"/>
    <x v="10"/>
    <x v="12"/>
    <x v="12"/>
    <n v="22547604.549488671"/>
    <n v="22663181.652433038"/>
    <n v="115577.10294436663"/>
    <x v="0"/>
  </r>
  <r>
    <x v="13"/>
    <x v="10"/>
    <x v="10"/>
    <x v="305"/>
    <x v="0"/>
    <d v="2016-06-23T00:00:00"/>
    <d v="2017-06-02T00:00:00"/>
    <s v="STRUCTURAL ASSOCIATES"/>
    <s v="W912BU"/>
    <s v="W912BU16R00370006"/>
    <x v="289"/>
    <x v="342"/>
    <x v="353"/>
    <d v="2019-06-16T00:00:00"/>
    <d v="2019-06-26T00:00:00"/>
    <n v="0"/>
    <n v="10"/>
    <x v="17"/>
    <x v="0"/>
    <n v="26"/>
    <x v="314"/>
    <x v="10"/>
    <x v="17"/>
    <x v="10"/>
    <x v="12"/>
    <x v="12"/>
    <n v="24910517.820805177"/>
    <n v="24910517.820805177"/>
    <n v="0"/>
    <x v="0"/>
  </r>
  <r>
    <x v="1"/>
    <x v="9"/>
    <x v="4"/>
    <x v="306"/>
    <x v="0"/>
    <d v="2015-03-05T00:00:00"/>
    <d v="2017-03-30T00:00:00"/>
    <s v="Walsh Federal Alberici JV"/>
    <s v="W912BV"/>
    <s v="W912BV17C0004"/>
    <x v="290"/>
    <x v="343"/>
    <x v="354"/>
    <d v="2019-04-30T00:00:00"/>
    <d v="2019-08-19T00:00:00"/>
    <n v="886383"/>
    <n v="111"/>
    <x v="17"/>
    <x v="8"/>
    <n v="19"/>
    <x v="315"/>
    <x v="10"/>
    <x v="17"/>
    <x v="10"/>
    <x v="12"/>
    <x v="12"/>
    <n v="105292034.61461741"/>
    <n v="106223358.06224592"/>
    <n v="931323.44762851298"/>
    <x v="0"/>
  </r>
  <r>
    <x v="1"/>
    <x v="10"/>
    <x v="4"/>
    <x v="307"/>
    <x v="0"/>
    <d v="2016-09-09T00:00:00"/>
    <d v="2017-03-13T00:00:00"/>
    <s v="Walsh Federal JV (Chicago/IL)"/>
    <s v="W912BV"/>
    <s v="W912BV17C0005"/>
    <x v="291"/>
    <x v="344"/>
    <x v="355"/>
    <d v="2018-11-08T00:00:00"/>
    <d v="2019-01-12T00:00:00"/>
    <n v="337463"/>
    <n v="65"/>
    <x v="17"/>
    <x v="4"/>
    <n v="12"/>
    <x v="316"/>
    <x v="10"/>
    <x v="17"/>
    <x v="10"/>
    <x v="12"/>
    <x v="12"/>
    <n v="13408369.043113654"/>
    <n v="13762941.733031061"/>
    <n v="354572.68991740607"/>
    <x v="0"/>
  </r>
  <r>
    <x v="1"/>
    <x v="11"/>
    <x v="4"/>
    <x v="308"/>
    <x v="0"/>
    <d v="2017-01-06T00:00:00"/>
    <d v="2017-07-06T00:00:00"/>
    <s v="SGS, LLC"/>
    <s v="W912BV"/>
    <s v="W912BV17C0010"/>
    <x v="292"/>
    <x v="345"/>
    <x v="356"/>
    <d v="2018-12-01T00:00:00"/>
    <d v="2019-10-15T00:00:00"/>
    <n v="346079"/>
    <n v="318"/>
    <x v="17"/>
    <x v="11"/>
    <n v="15"/>
    <x v="317"/>
    <x v="10"/>
    <x v="15"/>
    <x v="10"/>
    <x v="10"/>
    <x v="10"/>
    <n v="11211714.387558807"/>
    <n v="11567342.100778364"/>
    <n v="355627.71321955696"/>
    <x v="0"/>
  </r>
  <r>
    <x v="0"/>
    <x v="11"/>
    <x v="0"/>
    <x v="309"/>
    <x v="0"/>
    <d v="2017-01-19T00:00:00"/>
    <d v="2017-09-13T00:00:00"/>
    <s v="JE Dunn Construction Company"/>
    <s v="W912-B"/>
    <s v="W912-BV-17-C-0014"/>
    <x v="293"/>
    <x v="346"/>
    <x v="357"/>
    <d v="2020-10-31T00:00:00"/>
    <d v="2021-09-30T00:00:00"/>
    <n v="275000"/>
    <n v="334"/>
    <x v="11"/>
    <x v="10"/>
    <n v="30"/>
    <x v="198"/>
    <x v="10"/>
    <x v="11"/>
    <x v="10"/>
    <x v="10"/>
    <x v="10"/>
    <n v="72553768.570607066"/>
    <n v="72836356.133375615"/>
    <n v="282587.56276854873"/>
    <x v="0"/>
  </r>
  <r>
    <x v="14"/>
    <x v="5"/>
    <x v="15"/>
    <x v="310"/>
    <x v="0"/>
    <d v="2016-12-21T00:00:00"/>
    <d v="2017-06-01T00:00:00"/>
    <s v="Lobar Inc"/>
    <s v="W912DR"/>
    <s v="W912DR-17-C-0022"/>
    <x v="294"/>
    <x v="347"/>
    <x v="358"/>
    <d v="2019-06-26T00:00:00"/>
    <d v="2020-03-02T00:00:00"/>
    <n v="34000"/>
    <n v="250"/>
    <x v="10"/>
    <x v="5"/>
    <s v="02"/>
    <x v="290"/>
    <x v="10"/>
    <x v="15"/>
    <x v="10"/>
    <x v="10"/>
    <x v="10"/>
    <n v="5193700.3565813079"/>
    <n v="5228638.4552508742"/>
    <n v="34938.098669566214"/>
    <x v="0"/>
  </r>
  <r>
    <x v="0"/>
    <x v="5"/>
    <x v="0"/>
    <x v="0"/>
    <x v="53"/>
    <d v="2017-08-18T00:00:00"/>
    <d v="2017-09-27T00:00:00"/>
    <s v="Doyon Project Services, LLC"/>
    <s v="W912DR"/>
    <s v="W912DR-17-D-0012"/>
    <x v="295"/>
    <x v="348"/>
    <x v="359"/>
    <d v="2018-10-26T00:00:00"/>
    <d v="2019-05-11T00:00:00"/>
    <n v="-27000"/>
    <n v="197"/>
    <x v="17"/>
    <x v="7"/>
    <n v="11"/>
    <x v="318"/>
    <x v="10"/>
    <x v="17"/>
    <x v="10"/>
    <x v="12"/>
    <x v="12"/>
    <n v="1727649.8598687977"/>
    <n v="1699280.934600635"/>
    <n v="-28368.92526816274"/>
    <x v="0"/>
  </r>
  <r>
    <x v="15"/>
    <x v="10"/>
    <x v="13"/>
    <x v="311"/>
    <x v="0"/>
    <d v="2016-07-25T00:00:00"/>
    <d v="2017-03-01T00:00:00"/>
    <s v="DOBCO, Inc."/>
    <s v="W912DS"/>
    <s v="W912DS-17-C-0005/44966911"/>
    <x v="296"/>
    <x v="349"/>
    <x v="360"/>
    <d v="2020-03-05T00:00:00"/>
    <d v="2020-01-06T00:00:00"/>
    <n v="2343598"/>
    <n v="-59"/>
    <x v="10"/>
    <x v="4"/>
    <s v="06"/>
    <x v="319"/>
    <x v="10"/>
    <x v="15"/>
    <x v="10"/>
    <x v="10"/>
    <x v="10"/>
    <n v="52178896.047748655"/>
    <n v="54587156.582036853"/>
    <n v="2408260.5342881978"/>
    <x v="0"/>
  </r>
  <r>
    <x v="1"/>
    <x v="11"/>
    <x v="6"/>
    <x v="312"/>
    <x v="0"/>
    <d v="2017-04-15T00:00:00"/>
    <d v="2017-08-03T00:00:00"/>
    <s v="Indyne, Inc."/>
    <s v="W912DY"/>
    <s v="W912DY-11-D-0002"/>
    <x v="297"/>
    <x v="350"/>
    <x v="361"/>
    <d v="2019-06-27T00:00:00"/>
    <d v="2022-01-15T00:00:00"/>
    <n v="221187"/>
    <n v="933"/>
    <x v="3"/>
    <x v="4"/>
    <n v="15"/>
    <x v="296"/>
    <x v="10"/>
    <x v="3"/>
    <x v="10"/>
    <x v="9"/>
    <x v="9"/>
    <n v="943651.59912853572"/>
    <n v="1164973.59879458"/>
    <n v="221321.99966604426"/>
    <x v="0"/>
  </r>
  <r>
    <x v="0"/>
    <x v="2"/>
    <x v="0"/>
    <x v="86"/>
    <x v="54"/>
    <d v="2017-07-12T00:00:00"/>
    <d v="2017-09-27T00:00:00"/>
    <s v="BHATE Environmental Associates, Inc."/>
    <s v="W912DY"/>
    <s v="W912DY-15-D-0081"/>
    <x v="298"/>
    <x v="351"/>
    <x v="362"/>
    <d v="2018-12-31T00:00:00"/>
    <d v="2019-08-19T00:00:00"/>
    <n v="355569"/>
    <n v="231"/>
    <x v="17"/>
    <x v="8"/>
    <n v="19"/>
    <x v="315"/>
    <x v="10"/>
    <x v="17"/>
    <x v="10"/>
    <x v="12"/>
    <x v="12"/>
    <n v="1202400.2242830859"/>
    <n v="1575996.9053451349"/>
    <n v="373596.681062049"/>
    <x v="0"/>
  </r>
  <r>
    <x v="15"/>
    <x v="7"/>
    <x v="13"/>
    <x v="313"/>
    <x v="0"/>
    <d v="2016-07-07T00:00:00"/>
    <d v="2016-11-18T00:00:00"/>
    <s v="LBB Trier"/>
    <s v="W912GB"/>
    <s v="W912GB-11-C-0029/27243529"/>
    <x v="299"/>
    <x v="352"/>
    <x v="363"/>
    <d v="2019-05-08T00:00:00"/>
    <d v="2019-10-31T00:00:00"/>
    <n v="12476160"/>
    <n v="176"/>
    <x v="17"/>
    <x v="11"/>
    <n v="31"/>
    <x v="159"/>
    <x v="10"/>
    <x v="15"/>
    <x v="10"/>
    <x v="10"/>
    <x v="10"/>
    <n v="83659303.984450817"/>
    <n v="96479695.428489029"/>
    <n v="12820391.444038212"/>
    <x v="0"/>
  </r>
  <r>
    <x v="15"/>
    <x v="7"/>
    <x v="13"/>
    <x v="313"/>
    <x v="55"/>
    <d v="2016-07-07T00:00:00"/>
    <d v="2016-11-18T00:00:00"/>
    <s v="LBB Trier"/>
    <s v="W912GB"/>
    <s v="W912GB-11-C-0029/59013541"/>
    <x v="299"/>
    <x v="14"/>
    <x v="364"/>
    <d v="2019-05-08T00:00:00"/>
    <d v="2019-10-31T00:00:00"/>
    <n v="204671"/>
    <n v="176"/>
    <x v="17"/>
    <x v="11"/>
    <n v="31"/>
    <x v="159"/>
    <x v="10"/>
    <x v="15"/>
    <x v="10"/>
    <x v="10"/>
    <x v="10"/>
    <n v="0"/>
    <n v="210318.10567055445"/>
    <n v="210318.10567055445"/>
    <x v="0"/>
  </r>
  <r>
    <x v="19"/>
    <x v="3"/>
    <x v="1"/>
    <x v="314"/>
    <x v="0"/>
    <d v="2016-08-15T00:00:00"/>
    <d v="2017-08-08T00:00:00"/>
    <s v="Staatliches Hochbauamt Amberg"/>
    <s v="W912GB"/>
    <s v="W912GB-12-C-0012"/>
    <x v="300"/>
    <x v="353"/>
    <x v="365"/>
    <d v="2019-11-25T00:00:00"/>
    <d v="2021-09-21T00:00:00"/>
    <n v="16000"/>
    <n v="666"/>
    <x v="11"/>
    <x v="10"/>
    <n v="21"/>
    <x v="320"/>
    <x v="10"/>
    <x v="11"/>
    <x v="10"/>
    <x v="10"/>
    <x v="10"/>
    <n v="21914383.78566619"/>
    <n v="21930825.243863635"/>
    <n v="16441.458197444677"/>
    <x v="0"/>
  </r>
  <r>
    <x v="15"/>
    <x v="3"/>
    <x v="13"/>
    <x v="315"/>
    <x v="0"/>
    <d v="2016-10-21T00:00:00"/>
    <d v="2017-05-09T00:00:00"/>
    <s v="LBB Kaiserslautern"/>
    <s v="W912GB"/>
    <s v="W912GB-12-C-0025/52029339"/>
    <x v="301"/>
    <x v="354"/>
    <x v="366"/>
    <d v="2020-01-12T00:00:00"/>
    <d v="2021-03-26T00:00:00"/>
    <n v="6729580"/>
    <n v="439"/>
    <x v="11"/>
    <x v="5"/>
    <n v="26"/>
    <x v="321"/>
    <x v="10"/>
    <x v="11"/>
    <x v="10"/>
    <x v="10"/>
    <x v="10"/>
    <n v="46229388.117810711"/>
    <n v="53144644.883832522"/>
    <n v="6915256.7660218105"/>
    <x v="0"/>
  </r>
  <r>
    <x v="15"/>
    <x v="10"/>
    <x v="13"/>
    <x v="316"/>
    <x v="56"/>
    <d v="2017-04-30T00:00:00"/>
    <d v="2017-07-20T00:00:00"/>
    <s v="Staatliches Hochbauamt Reutlingen"/>
    <s v="W912GB"/>
    <s v="W912GB-12-C-0030/54892650"/>
    <x v="302"/>
    <x v="355"/>
    <x v="367"/>
    <d v="2021-01-23T00:00:00"/>
    <d v="2022-05-30T00:00:00"/>
    <n v="6246193"/>
    <n v="492"/>
    <x v="3"/>
    <x v="7"/>
    <n v="30"/>
    <x v="322"/>
    <x v="10"/>
    <x v="3"/>
    <x v="10"/>
    <x v="9"/>
    <x v="9"/>
    <n v="50437577.650033951"/>
    <n v="56687582.962552533"/>
    <n v="6250005.3125185817"/>
    <x v="0"/>
  </r>
  <r>
    <x v="0"/>
    <x v="10"/>
    <x v="0"/>
    <x v="317"/>
    <x v="0"/>
    <d v="2016-01-07T00:00:00"/>
    <d v="2016-12-14T00:00:00"/>
    <s v="Federal Republic of Germany"/>
    <s v="W912GB"/>
    <s v="W912GB-13-C-0005"/>
    <x v="303"/>
    <x v="356"/>
    <x v="368"/>
    <d v="2019-06-04T00:00:00"/>
    <d v="2022-07-11T00:00:00"/>
    <n v="3403000"/>
    <n v="1133"/>
    <x v="3"/>
    <x v="3"/>
    <n v="11"/>
    <x v="323"/>
    <x v="10"/>
    <x v="3"/>
    <x v="10"/>
    <x v="9"/>
    <x v="9"/>
    <n v="25443863.866530698"/>
    <n v="28848940.859588828"/>
    <n v="3405076.9930581301"/>
    <x v="0"/>
  </r>
  <r>
    <x v="1"/>
    <x v="9"/>
    <x v="4"/>
    <x v="318"/>
    <x v="0"/>
    <d v="2016-10-30T00:00:00"/>
    <d v="2016-11-29T00:00:00"/>
    <s v="Mitnijos Turto Valdymas UAB"/>
    <s v="W912GB"/>
    <s v="W912GB15D00500002"/>
    <x v="304"/>
    <x v="357"/>
    <x v="369"/>
    <d v="2018-07-07T00:00:00"/>
    <d v="2018-07-07T00:00:00"/>
    <n v="0"/>
    <n v="0"/>
    <x v="16"/>
    <x v="3"/>
    <s v="07"/>
    <x v="324"/>
    <x v="10"/>
    <x v="14"/>
    <x v="10"/>
    <x v="12"/>
    <x v="12"/>
    <n v="7630598.3248837851"/>
    <n v="7630598.3248837851"/>
    <n v="0"/>
    <x v="0"/>
  </r>
  <r>
    <x v="1"/>
    <x v="9"/>
    <x v="4"/>
    <x v="318"/>
    <x v="0"/>
    <d v="2016-06-18T00:00:00"/>
    <d v="2016-11-21T00:00:00"/>
    <s v="Vilmanto Statybos"/>
    <s v="W912GB"/>
    <s v="W912GB15D00560002"/>
    <x v="305"/>
    <x v="358"/>
    <x v="370"/>
    <d v="2018-07-06T00:00:00"/>
    <d v="2018-07-06T00:00:00"/>
    <n v="0"/>
    <n v="0"/>
    <x v="16"/>
    <x v="3"/>
    <s v="06"/>
    <x v="325"/>
    <x v="10"/>
    <x v="14"/>
    <x v="10"/>
    <x v="12"/>
    <x v="12"/>
    <n v="1629625.3504892224"/>
    <n v="1629625.3504892224"/>
    <n v="0"/>
    <x v="0"/>
  </r>
  <r>
    <x v="1"/>
    <x v="11"/>
    <x v="4"/>
    <x v="319"/>
    <x v="0"/>
    <d v="2017-07-14T00:00:00"/>
    <d v="2017-09-21T00:00:00"/>
    <s v="Wolff &amp; Mueller &amp; Erbud JV"/>
    <s v="W912GB"/>
    <s v="W912GB15D0060"/>
    <x v="306"/>
    <x v="359"/>
    <x v="371"/>
    <d v="2020-03-26T00:00:00"/>
    <d v="2020-03-26T00:00:00"/>
    <n v="0"/>
    <n v="0"/>
    <x v="10"/>
    <x v="5"/>
    <n v="26"/>
    <x v="326"/>
    <x v="10"/>
    <x v="15"/>
    <x v="10"/>
    <x v="10"/>
    <x v="10"/>
    <n v="2648595.8180263136"/>
    <n v="2648595.8180263136"/>
    <n v="0"/>
    <x v="0"/>
  </r>
  <r>
    <x v="15"/>
    <x v="9"/>
    <x v="13"/>
    <x v="320"/>
    <x v="0"/>
    <d v="2017-06-29T00:00:00"/>
    <d v="2017-09-21T00:00:00"/>
    <s v="Joint Venture WMV Brussels American School"/>
    <s v="W912GB"/>
    <s v="W912GB-17-C-0018/44739768"/>
    <x v="307"/>
    <x v="360"/>
    <x v="372"/>
    <d v="2020-10-24T00:00:00"/>
    <d v="2023-03-31T00:00:00"/>
    <n v="341627"/>
    <n v="888"/>
    <x v="7"/>
    <x v="5"/>
    <n v="31"/>
    <x v="327"/>
    <x v="10"/>
    <x v="7"/>
    <x v="10"/>
    <x v="9"/>
    <x v="9"/>
    <n v="30925128.155792419"/>
    <n v="31266963.665021766"/>
    <n v="341835.50922934711"/>
    <x v="0"/>
  </r>
  <r>
    <x v="1"/>
    <x v="9"/>
    <x v="1"/>
    <x v="321"/>
    <x v="0"/>
    <d v="2017-05-09T00:00:00"/>
    <d v="2017-09-28T00:00:00"/>
    <s v="BRYAN 77 CONSTRUCTION JV"/>
    <s v="W912GB"/>
    <s v="W912GB17C0019"/>
    <x v="308"/>
    <x v="361"/>
    <x v="373"/>
    <d v="2020-12-09T00:00:00"/>
    <d v="2021-11-10T00:00:00"/>
    <n v="3494000"/>
    <n v="336"/>
    <x v="11"/>
    <x v="9"/>
    <n v="10"/>
    <x v="328"/>
    <x v="10"/>
    <x v="3"/>
    <x v="10"/>
    <x v="9"/>
    <x v="9"/>
    <n v="16382033.95437507"/>
    <n v="19878166.488534667"/>
    <n v="3496132.534159597"/>
    <x v="0"/>
  </r>
  <r>
    <x v="1"/>
    <x v="9"/>
    <x v="1"/>
    <x v="322"/>
    <x v="0"/>
    <d v="2017-05-09T00:00:00"/>
    <d v="2017-09-26T00:00:00"/>
    <s v="MICHAEL M.TSONTOS S.A."/>
    <s v="W912GB"/>
    <s v="W912GB17D0015"/>
    <x v="309"/>
    <x v="362"/>
    <x v="374"/>
    <d v="2019-12-13T00:00:00"/>
    <d v="2022-02-28T00:00:00"/>
    <n v="662000"/>
    <n v="808"/>
    <x v="3"/>
    <x v="2"/>
    <n v="28"/>
    <x v="125"/>
    <x v="10"/>
    <x v="3"/>
    <x v="10"/>
    <x v="9"/>
    <x v="9"/>
    <n v="6580550.5863453085"/>
    <n v="7242954.6325999312"/>
    <n v="662404.04625462275"/>
    <x v="0"/>
  </r>
  <r>
    <x v="15"/>
    <x v="10"/>
    <x v="13"/>
    <x v="323"/>
    <x v="0"/>
    <d v="2016-03-14T00:00:00"/>
    <d v="2017-03-29T00:00:00"/>
    <s v="POETTKER CONSTRUCTION COMPANY"/>
    <s v="W912HN"/>
    <s v="W912HN-17-C-0005/37035966"/>
    <x v="310"/>
    <x v="363"/>
    <x v="375"/>
    <d v="2019-04-26T00:00:00"/>
    <d v="2019-08-15T00:00:00"/>
    <n v="-13062"/>
    <n v="111"/>
    <x v="17"/>
    <x v="8"/>
    <n v="15"/>
    <x v="329"/>
    <x v="10"/>
    <x v="17"/>
    <x v="10"/>
    <x v="12"/>
    <x v="12"/>
    <n v="29266840.158810377"/>
    <n v="29253115.903186202"/>
    <n v="-13724.255624175072"/>
    <x v="0"/>
  </r>
  <r>
    <x v="2"/>
    <x v="9"/>
    <x v="2"/>
    <x v="324"/>
    <x v="0"/>
    <d v="2016-03-23T00:00:00"/>
    <d v="2017-03-17T00:00:00"/>
    <s v="Brantley Construction Services, LLC"/>
    <s v="W912HN"/>
    <s v="W912HN-17-C-0006"/>
    <x v="311"/>
    <x v="364"/>
    <x v="376"/>
    <d v="2018-10-19T00:00:00"/>
    <d v="2019-02-07T00:00:00"/>
    <n v="370508"/>
    <n v="111"/>
    <x v="17"/>
    <x v="2"/>
    <s v="07"/>
    <x v="330"/>
    <x v="10"/>
    <x v="17"/>
    <x v="10"/>
    <x v="12"/>
    <x v="12"/>
    <n v="9091237.5874928106"/>
    <n v="9480530.6898356397"/>
    <n v="389293.10234282911"/>
    <x v="0"/>
  </r>
  <r>
    <x v="2"/>
    <x v="11"/>
    <x v="2"/>
    <x v="325"/>
    <x v="0"/>
    <d v="2017-03-24T00:00:00"/>
    <d v="2017-07-21T00:00:00"/>
    <s v="R. C. Construction Co., Inc."/>
    <s v="W912HN"/>
    <s v="W912HN17C0008"/>
    <x v="312"/>
    <x v="365"/>
    <x v="377"/>
    <d v="2018-12-01T00:00:00"/>
    <d v="2019-07-18T00:00:00"/>
    <n v="490620"/>
    <n v="229"/>
    <x v="17"/>
    <x v="3"/>
    <n v="18"/>
    <x v="331"/>
    <x v="10"/>
    <x v="17"/>
    <x v="10"/>
    <x v="12"/>
    <x v="12"/>
    <n v="4955033.1077382006"/>
    <n v="5470528.0008887919"/>
    <n v="515494.89315059129"/>
    <x v="0"/>
  </r>
  <r>
    <x v="15"/>
    <x v="9"/>
    <x v="13"/>
    <x v="326"/>
    <x v="0"/>
    <d v="2016-06-13T00:00:00"/>
    <d v="2016-11-22T00:00:00"/>
    <s v="NES PACIFIC LIMITED LIABILITY CO."/>
    <s v="W912HV"/>
    <s v="W912HV-17-C-0002/37064811"/>
    <x v="313"/>
    <x v="366"/>
    <x v="378"/>
    <d v="2019-05-28T00:00:00"/>
    <d v="2021-01-21T00:00:00"/>
    <n v="2927037"/>
    <n v="604"/>
    <x v="11"/>
    <x v="4"/>
    <n v="21"/>
    <x v="262"/>
    <x v="10"/>
    <x v="11"/>
    <x v="10"/>
    <x v="10"/>
    <x v="10"/>
    <n v="29803601.726380829"/>
    <n v="32811399.006247651"/>
    <n v="3007797.2798668221"/>
    <x v="0"/>
  </r>
  <r>
    <x v="15"/>
    <x v="9"/>
    <x v="13"/>
    <x v="327"/>
    <x v="0"/>
    <d v="2016-07-15T00:00:00"/>
    <d v="2016-12-23T00:00:00"/>
    <s v="Nippo Corporation"/>
    <s v="W912HV"/>
    <s v="W912HV-17-C-0004/37880445"/>
    <x v="314"/>
    <x v="367"/>
    <x v="379"/>
    <d v="2020-11-17T00:00:00"/>
    <d v="2023-01-22T00:00:00"/>
    <n v="27056415"/>
    <n v="796"/>
    <x v="7"/>
    <x v="4"/>
    <n v="22"/>
    <x v="332"/>
    <x v="10"/>
    <x v="7"/>
    <x v="10"/>
    <x v="9"/>
    <x v="9"/>
    <n v="66140726.915385596"/>
    <n v="93213655.575724378"/>
    <n v="27072928.660338782"/>
    <x v="0"/>
  </r>
  <r>
    <x v="15"/>
    <x v="5"/>
    <x v="13"/>
    <x v="328"/>
    <x v="0"/>
    <d v="2016-06-21T00:00:00"/>
    <d v="2017-07-18T00:00:00"/>
    <s v="Gilbane Japan GK"/>
    <s v="W912HV"/>
    <s v="W912HV-17-C-0007/32174203"/>
    <x v="315"/>
    <x v="368"/>
    <x v="380"/>
    <d v="2019-07-19T00:00:00"/>
    <d v="2021-02-25T00:00:00"/>
    <n v="1160717"/>
    <n v="587"/>
    <x v="11"/>
    <x v="2"/>
    <n v="25"/>
    <x v="333"/>
    <x v="10"/>
    <x v="11"/>
    <x v="10"/>
    <x v="10"/>
    <x v="10"/>
    <n v="28855421.899990458"/>
    <n v="30048164.402150553"/>
    <n v="1192742.5021600947"/>
    <x v="0"/>
  </r>
  <r>
    <x v="13"/>
    <x v="11"/>
    <x v="10"/>
    <x v="329"/>
    <x v="0"/>
    <d v="2017-03-31T00:00:00"/>
    <d v="2017-08-04T00:00:00"/>
    <s v="NIPPO Corporation"/>
    <s v="W912HV"/>
    <s v="W912HV-17-C-0008"/>
    <x v="316"/>
    <x v="369"/>
    <x v="381"/>
    <d v="2019-09-08T00:00:00"/>
    <d v="2022-09-08T00:00:00"/>
    <n v="12495"/>
    <n v="1096"/>
    <x v="3"/>
    <x v="10"/>
    <s v="08"/>
    <x v="334"/>
    <x v="10"/>
    <x v="3"/>
    <x v="10"/>
    <x v="9"/>
    <x v="9"/>
    <n v="7315837.0766122313"/>
    <n v="7328339.7028327016"/>
    <n v="12502.626220470294"/>
    <x v="0"/>
  </r>
  <r>
    <x v="6"/>
    <x v="3"/>
    <x v="1"/>
    <x v="330"/>
    <x v="0"/>
    <d v="2017-06-08T00:00:00"/>
    <d v="2017-09-28T00:00:00"/>
    <s v="CONTRACK WATTS-UEJO KOGYO JV"/>
    <s v="W912HV"/>
    <s v="W912HV-17-D-0013"/>
    <x v="317"/>
    <x v="370"/>
    <x v="382"/>
    <d v="2019-11-22T00:00:00"/>
    <d v="2021-03-19T00:00:00"/>
    <n v="6981000"/>
    <n v="483"/>
    <x v="11"/>
    <x v="5"/>
    <n v="19"/>
    <x v="335"/>
    <x v="10"/>
    <x v="11"/>
    <x v="10"/>
    <x v="10"/>
    <x v="10"/>
    <n v="63330677.003827706"/>
    <n v="70504290.733599588"/>
    <n v="7173613.7297718823"/>
    <x v="0"/>
  </r>
  <r>
    <x v="0"/>
    <x v="11"/>
    <x v="0"/>
    <x v="331"/>
    <x v="0"/>
    <d v="2017-04-28T00:00:00"/>
    <d v="2017-09-13T00:00:00"/>
    <s v="Mirait T-Acty JV"/>
    <s v="W912-H"/>
    <s v="W912-HV-17-D-0014"/>
    <x v="318"/>
    <x v="371"/>
    <x v="383"/>
    <d v="2019-10-26T00:00:00"/>
    <d v="2020-11-30T00:00:00"/>
    <n v="234000"/>
    <n v="401"/>
    <x v="10"/>
    <x v="9"/>
    <n v="30"/>
    <x v="336"/>
    <x v="10"/>
    <x v="11"/>
    <x v="10"/>
    <x v="10"/>
    <x v="10"/>
    <n v="15890723.446621466"/>
    <n v="16131179.772759071"/>
    <n v="240456.32613760419"/>
    <x v="0"/>
  </r>
  <r>
    <x v="12"/>
    <x v="11"/>
    <x v="11"/>
    <x v="332"/>
    <x v="0"/>
    <d v="2017-02-02T00:00:00"/>
    <d v="2017-09-28T00:00:00"/>
    <s v="Alutiiq General Contractors LLC"/>
    <s v="W912J6"/>
    <s v="W912J6-17-C-0001"/>
    <x v="319"/>
    <x v="372"/>
    <x v="384"/>
    <d v="2019-06-30T00:00:00"/>
    <d v="2021-12-30T00:00:00"/>
    <n v="-2435000"/>
    <n v="914"/>
    <x v="11"/>
    <x v="1"/>
    <n v="30"/>
    <x v="124"/>
    <x v="10"/>
    <x v="3"/>
    <x v="10"/>
    <x v="9"/>
    <x v="9"/>
    <n v="33327408.622235671"/>
    <n v="30890922.440015115"/>
    <n v="-2436486.1822205558"/>
    <x v="0"/>
  </r>
  <r>
    <x v="12"/>
    <x v="11"/>
    <x v="11"/>
    <x v="333"/>
    <x v="0"/>
    <d v="2017-09-06T00:00:00"/>
    <d v="2017-09-13T00:00:00"/>
    <s v="Marion Construction Co Inc"/>
    <s v="W912LD"/>
    <s v="W912LD-15-2-2001"/>
    <x v="320"/>
    <x v="373"/>
    <x v="385"/>
    <d v="2020-02-28T00:00:00"/>
    <d v="2021-09-30T00:00:00"/>
    <n v="595000"/>
    <n v="580"/>
    <x v="11"/>
    <x v="10"/>
    <n v="30"/>
    <x v="198"/>
    <x v="10"/>
    <x v="11"/>
    <x v="10"/>
    <x v="10"/>
    <x v="10"/>
    <n v="21501553.949829467"/>
    <n v="22112970.676546879"/>
    <n v="611416.72671741247"/>
    <x v="0"/>
  </r>
  <r>
    <x v="0"/>
    <x v="2"/>
    <x v="0"/>
    <x v="86"/>
    <x v="57"/>
    <d v="2017-07-28T00:00:00"/>
    <d v="2017-09-25T00:00:00"/>
    <s v="Anna Lisa Luna Construction, Inc."/>
    <s v="W912-P"/>
    <s v="W912-PL-17-C-0042"/>
    <x v="321"/>
    <x v="374"/>
    <x v="386"/>
    <d v="2018-05-01T00:00:00"/>
    <d v="2018-08-14T00:00:00"/>
    <n v="700456"/>
    <n v="105"/>
    <x v="16"/>
    <x v="8"/>
    <n v="14"/>
    <x v="337"/>
    <x v="10"/>
    <x v="14"/>
    <x v="10"/>
    <x v="12"/>
    <x v="12"/>
    <n v="3968696.6237084633"/>
    <n v="4704666.3984357277"/>
    <n v="735969.77472726442"/>
    <x v="0"/>
  </r>
  <r>
    <x v="2"/>
    <x v="10"/>
    <x v="2"/>
    <x v="334"/>
    <x v="0"/>
    <d v="2016-07-27T00:00:00"/>
    <d v="2016-11-21T00:00:00"/>
    <s v="ACC Construction Co., Inc."/>
    <s v="W912PM"/>
    <s v="W912PM-17-C-0001"/>
    <x v="322"/>
    <x v="375"/>
    <x v="387"/>
    <d v="2019-01-31T00:00:00"/>
    <d v="2019-06-06T00:00:00"/>
    <n v="546739"/>
    <n v="126"/>
    <x v="17"/>
    <x v="0"/>
    <s v="06"/>
    <x v="338"/>
    <x v="10"/>
    <x v="17"/>
    <x v="10"/>
    <x v="12"/>
    <x v="12"/>
    <n v="35113195.458751716"/>
    <n v="35687654.637721717"/>
    <n v="574459.17897000164"/>
    <x v="0"/>
  </r>
  <r>
    <x v="2"/>
    <x v="10"/>
    <x v="2"/>
    <x v="335"/>
    <x v="0"/>
    <d v="2016-11-07T00:00:00"/>
    <d v="2017-08-02T00:00:00"/>
    <s v="Caddell Construction CO."/>
    <s v="W912PM"/>
    <s v="W912PM17C0004"/>
    <x v="323"/>
    <x v="376"/>
    <x v="388"/>
    <d v="2019-12-18T00:00:00"/>
    <d v="2021-04-22T00:00:00"/>
    <n v="2979493"/>
    <n v="491"/>
    <x v="11"/>
    <x v="6"/>
    <n v="22"/>
    <x v="215"/>
    <x v="10"/>
    <x v="11"/>
    <x v="10"/>
    <x v="10"/>
    <x v="10"/>
    <n v="45864427.191532485"/>
    <n v="48926127.792099625"/>
    <n v="3061700.6005671397"/>
    <x v="0"/>
  </r>
  <r>
    <x v="2"/>
    <x v="10"/>
    <x v="2"/>
    <x v="336"/>
    <x v="0"/>
    <d v="2016-06-16T00:00:00"/>
    <d v="2017-02-08T00:00:00"/>
    <s v="SHEFFIELD KORTE JOINT VENTURE"/>
    <s v="W912PP"/>
    <s v="W912PP-14-D-0025"/>
    <x v="324"/>
    <x v="377"/>
    <x v="389"/>
    <d v="2018-11-13T00:00:00"/>
    <d v="2018-11-09T00:00:00"/>
    <n v="40630"/>
    <n v="-4"/>
    <x v="16"/>
    <x v="9"/>
    <s v="09"/>
    <x v="339"/>
    <x v="10"/>
    <x v="17"/>
    <x v="10"/>
    <x v="12"/>
    <x v="12"/>
    <n v="12793424.600148533"/>
    <n v="12836114.579172438"/>
    <n v="42689.979023905471"/>
    <x v="0"/>
  </r>
  <r>
    <x v="2"/>
    <x v="10"/>
    <x v="2"/>
    <x v="337"/>
    <x v="0"/>
    <d v="2015-12-18T00:00:00"/>
    <d v="2016-11-18T00:00:00"/>
    <s v="BUTT CONSTRUCTION COMPANY, INC"/>
    <s v="W912QR"/>
    <s v="W912QR-17-C-0002"/>
    <x v="325"/>
    <x v="378"/>
    <x v="390"/>
    <d v="2018-08-26T00:00:00"/>
    <d v="2019-01-30T00:00:00"/>
    <n v="569449"/>
    <n v="157"/>
    <x v="17"/>
    <x v="4"/>
    <n v="30"/>
    <x v="340"/>
    <x v="10"/>
    <x v="17"/>
    <x v="10"/>
    <x v="12"/>
    <x v="12"/>
    <n v="12874055.427460393"/>
    <n v="13472376.024683725"/>
    <n v="598320.59722333215"/>
    <x v="0"/>
  </r>
  <r>
    <x v="0"/>
    <x v="10"/>
    <x v="0"/>
    <x v="338"/>
    <x v="0"/>
    <d v="2016-07-25T00:00:00"/>
    <d v="2017-03-23T00:00:00"/>
    <s v="M.A. Mortenson Company"/>
    <s v="W912QR"/>
    <s v="W912QR-17-C-0009"/>
    <x v="326"/>
    <x v="379"/>
    <x v="391"/>
    <d v="2021-06-23T00:00:00"/>
    <d v="2022-05-31T00:00:00"/>
    <n v="1225000"/>
    <n v="342"/>
    <x v="3"/>
    <x v="7"/>
    <n v="31"/>
    <x v="341"/>
    <x v="10"/>
    <x v="3"/>
    <x v="10"/>
    <x v="9"/>
    <x v="9"/>
    <n v="58932534.143390089"/>
    <n v="60158281.812063672"/>
    <n v="1225747.6686735824"/>
    <x v="0"/>
  </r>
  <r>
    <x v="6"/>
    <x v="11"/>
    <x v="18"/>
    <x v="339"/>
    <x v="0"/>
    <d v="2017-01-12T00:00:00"/>
    <d v="2017-04-14T00:00:00"/>
    <s v="OAC Action Contruction, Corp"/>
    <s v="W912QR"/>
    <s v="W912QR-17-C-0012"/>
    <x v="327"/>
    <x v="380"/>
    <x v="392"/>
    <d v="2018-07-13T00:00:00"/>
    <d v="2020-10-30T00:00:00"/>
    <n v="-10000"/>
    <n v="840"/>
    <x v="10"/>
    <x v="11"/>
    <n v="30"/>
    <x v="342"/>
    <x v="10"/>
    <x v="11"/>
    <x v="10"/>
    <x v="10"/>
    <x v="10"/>
    <n v="2367321.0898762243"/>
    <n v="2357045.1785028223"/>
    <n v="-10275.911373401992"/>
    <x v="0"/>
  </r>
  <r>
    <x v="6"/>
    <x v="10"/>
    <x v="18"/>
    <x v="340"/>
    <x v="0"/>
    <d v="2017-04-03T00:00:00"/>
    <d v="2017-07-13T00:00:00"/>
    <s v="ACC Construction Co, Inc."/>
    <s v="W912QR"/>
    <s v="W912QR17C0021"/>
    <x v="328"/>
    <x v="381"/>
    <x v="393"/>
    <d v="2019-08-31T00:00:00"/>
    <d v="2020-12-15T00:00:00"/>
    <n v="83000"/>
    <n v="472"/>
    <x v="10"/>
    <x v="1"/>
    <n v="15"/>
    <x v="343"/>
    <x v="10"/>
    <x v="11"/>
    <x v="10"/>
    <x v="10"/>
    <x v="10"/>
    <n v="20783402.047905162"/>
    <n v="20868692.112304397"/>
    <n v="85290.064399234951"/>
    <x v="0"/>
  </r>
  <r>
    <x v="1"/>
    <x v="11"/>
    <x v="19"/>
    <x v="341"/>
    <x v="0"/>
    <d v="2017-05-19T00:00:00"/>
    <d v="2017-09-27T00:00:00"/>
    <s v="Walbridge Aldinger LLC"/>
    <s v="W912QR"/>
    <s v="W912QR17C0031"/>
    <x v="329"/>
    <x v="382"/>
    <x v="394"/>
    <d v="2020-09-09T00:00:00"/>
    <d v="2021-08-31T00:00:00"/>
    <n v="6409715"/>
    <n v="356"/>
    <x v="11"/>
    <x v="8"/>
    <n v="31"/>
    <x v="266"/>
    <x v="10"/>
    <x v="11"/>
    <x v="10"/>
    <x v="10"/>
    <x v="10"/>
    <n v="56434912.561500207"/>
    <n v="63021478.888376698"/>
    <n v="6586566.3268764913"/>
    <x v="0"/>
  </r>
  <r>
    <x v="1"/>
    <x v="10"/>
    <x v="19"/>
    <x v="342"/>
    <x v="0"/>
    <d v="2017-01-06T00:00:00"/>
    <d v="2017-09-21T00:00:00"/>
    <s v="DRACE CONSTRUCTION COMPANY"/>
    <s v="W912QR"/>
    <s v="W912QR17C0038"/>
    <x v="330"/>
    <x v="383"/>
    <x v="395"/>
    <d v="2019-06-06T00:00:00"/>
    <d v="2022-03-03T00:00:00"/>
    <n v="852578"/>
    <n v="1001"/>
    <x v="3"/>
    <x v="5"/>
    <s v="03"/>
    <x v="344"/>
    <x v="10"/>
    <x v="3"/>
    <x v="10"/>
    <x v="9"/>
    <x v="9"/>
    <n v="10102946.980261043"/>
    <n v="10956045.344230339"/>
    <n v="853098.36396929622"/>
    <x v="0"/>
  </r>
  <r>
    <x v="1"/>
    <x v="10"/>
    <x v="18"/>
    <x v="343"/>
    <x v="0"/>
    <d v="2017-06-28T00:00:00"/>
    <d v="2017-09-28T00:00:00"/>
    <s v="Hensel Phelps Construction Co."/>
    <s v="W912QR"/>
    <s v="W912QR-17-C-0043"/>
    <x v="331"/>
    <x v="384"/>
    <x v="396"/>
    <d v="2019-10-04T00:00:00"/>
    <d v="2022-06-01T00:00:00"/>
    <n v="2380000"/>
    <n v="971"/>
    <x v="3"/>
    <x v="0"/>
    <s v="01"/>
    <x v="345"/>
    <x v="10"/>
    <x v="3"/>
    <x v="10"/>
    <x v="9"/>
    <x v="9"/>
    <n v="53370082.136569209"/>
    <n v="55751534.749992177"/>
    <n v="2381452.6134229675"/>
    <x v="0"/>
  </r>
  <r>
    <x v="1"/>
    <x v="11"/>
    <x v="1"/>
    <x v="344"/>
    <x v="0"/>
    <d v="2017-06-13T00:00:00"/>
    <d v="2017-08-31T00:00:00"/>
    <s v="Daewoo Engineering &amp; Construction. Co., Ltd."/>
    <s v="W912UM"/>
    <s v="W912UM17C0044"/>
    <x v="332"/>
    <x v="385"/>
    <x v="397"/>
    <d v="2020-11-12T00:00:00"/>
    <d v="2021-12-30T00:00:00"/>
    <n v="7460000"/>
    <n v="413"/>
    <x v="11"/>
    <x v="1"/>
    <n v="30"/>
    <x v="124"/>
    <x v="10"/>
    <x v="3"/>
    <x v="10"/>
    <x v="9"/>
    <x v="9"/>
    <n v="410900071.36972857"/>
    <n v="418364624.51936525"/>
    <n v="7464553.1496366858"/>
    <x v="0"/>
  </r>
  <r>
    <x v="1"/>
    <x v="13"/>
    <x v="1"/>
    <x v="344"/>
    <x v="58"/>
    <d v="2017-06-13T00:00:00"/>
    <d v="2017-08-31T00:00:00"/>
    <s v="Daewoo Engineering &amp; Construction. Co., Ltd."/>
    <s v="W912UM"/>
    <s v="W912UM17C0044"/>
    <x v="332"/>
    <x v="385"/>
    <x v="397"/>
    <d v="2020-11-12T00:00:00"/>
    <d v="2021-12-30T00:00:00"/>
    <n v="7460000"/>
    <n v="413"/>
    <x v="11"/>
    <x v="1"/>
    <n v="30"/>
    <x v="124"/>
    <x v="10"/>
    <x v="3"/>
    <x v="10"/>
    <x v="9"/>
    <x v="9"/>
    <n v="410900071.36972857"/>
    <n v="418364624.51936525"/>
    <n v="7464553.1496366858"/>
    <x v="0"/>
  </r>
  <r>
    <x v="1"/>
    <x v="8"/>
    <x v="1"/>
    <x v="344"/>
    <x v="59"/>
    <d v="2017-06-13T00:00:00"/>
    <d v="2017-08-31T00:00:00"/>
    <s v="Daewoo Engineering &amp; Construction. Co., Ltd."/>
    <s v="W912UM"/>
    <s v="W912UM17C0044"/>
    <x v="332"/>
    <x v="385"/>
    <x v="397"/>
    <d v="2020-11-12T00:00:00"/>
    <d v="2021-12-30T00:00:00"/>
    <n v="7460000"/>
    <n v="413"/>
    <x v="11"/>
    <x v="1"/>
    <n v="30"/>
    <x v="124"/>
    <x v="10"/>
    <x v="3"/>
    <x v="10"/>
    <x v="9"/>
    <x v="9"/>
    <n v="410900071.36972857"/>
    <n v="418364624.51936525"/>
    <n v="7464553.1496366858"/>
    <x v="0"/>
  </r>
  <r>
    <x v="12"/>
    <x v="8"/>
    <x v="11"/>
    <x v="345"/>
    <x v="0"/>
    <d v="2018-09-07T00:00:00"/>
    <d v="2018-09-13T00:00:00"/>
    <s v="Harkins Builders, Inc."/>
    <s v="09-201"/>
    <s v="09-2016"/>
    <x v="333"/>
    <x v="386"/>
    <x v="398"/>
    <d v="2020-12-31T00:00:00"/>
    <d v="2020-12-31T00:00:00"/>
    <n v="0"/>
    <n v="0"/>
    <x v="10"/>
    <x v="1"/>
    <n v="31"/>
    <x v="35"/>
    <x v="11"/>
    <x v="11"/>
    <x v="11"/>
    <x v="9"/>
    <x v="9"/>
    <n v="37825233.69088354"/>
    <n v="37825233.69088354"/>
    <n v="0"/>
    <x v="0"/>
  </r>
  <r>
    <x v="12"/>
    <x v="8"/>
    <x v="11"/>
    <x v="346"/>
    <x v="0"/>
    <d v="2018-09-05T00:00:00"/>
    <d v="2018-09-11T00:00:00"/>
    <s v="Pease Construction"/>
    <s v="2016-0"/>
    <s v="2016-0008 G (1-1)"/>
    <x v="334"/>
    <x v="372"/>
    <x v="399"/>
    <d v="2020-09-01T00:00:00"/>
    <d v="2021-09-01T00:00:00"/>
    <n v="823000"/>
    <n v="365"/>
    <x v="11"/>
    <x v="10"/>
    <s v="01"/>
    <x v="346"/>
    <x v="11"/>
    <x v="11"/>
    <x v="11"/>
    <x v="9"/>
    <x v="9"/>
    <n v="32571729.011594158"/>
    <n v="33395231.322874453"/>
    <n v="823502.31128029525"/>
    <x v="0"/>
  </r>
  <r>
    <x v="12"/>
    <x v="8"/>
    <x v="11"/>
    <x v="347"/>
    <x v="0"/>
    <d v="2018-07-20T00:00:00"/>
    <d v="2018-08-14T00:00:00"/>
    <s v="Devoe Construction"/>
    <s v="230135"/>
    <s v="230135-D"/>
    <x v="335"/>
    <x v="387"/>
    <x v="400"/>
    <d v="2020-09-01T00:00:00"/>
    <d v="2021-12-31T00:00:00"/>
    <n v="1490000"/>
    <n v="486"/>
    <x v="11"/>
    <x v="1"/>
    <n v="31"/>
    <x v="347"/>
    <x v="11"/>
    <x v="3"/>
    <x v="11"/>
    <x v="9"/>
    <x v="9"/>
    <n v="18387266.377512831"/>
    <n v="19878175.78675662"/>
    <n v="1490909.4092437886"/>
    <x v="0"/>
  </r>
  <r>
    <x v="12"/>
    <x v="8"/>
    <x v="11"/>
    <x v="348"/>
    <x v="0"/>
    <d v="2018-08-27T00:00:00"/>
    <d v="2018-08-30T00:00:00"/>
    <s v="Rochon Corp of Iowa"/>
    <s v="C85148"/>
    <s v="C85148014"/>
    <x v="336"/>
    <x v="388"/>
    <x v="401"/>
    <d v="2019-12-31T00:00:00"/>
    <d v="2021-04-30T00:00:00"/>
    <n v="-1833000"/>
    <n v="486"/>
    <x v="11"/>
    <x v="6"/>
    <n v="30"/>
    <x v="285"/>
    <x v="11"/>
    <x v="11"/>
    <x v="11"/>
    <x v="9"/>
    <x v="9"/>
    <n v="8930957.9547919463"/>
    <n v="7096839.1983195543"/>
    <n v="-1834118.756472392"/>
    <x v="0"/>
  </r>
  <r>
    <x v="1"/>
    <x v="11"/>
    <x v="4"/>
    <x v="298"/>
    <x v="0"/>
    <d v="2017-12-12T00:00:00"/>
    <d v="2018-01-11T00:00:00"/>
    <s v="Pac Comm, Inc (Demo)"/>
    <s v="FA2823"/>
    <s v="FA282318F4602"/>
    <x v="337"/>
    <x v="389"/>
    <x v="402"/>
    <d v="2018-05-26T00:00:00"/>
    <d v="2018-05-26T00:00:00"/>
    <n v="0"/>
    <n v="0"/>
    <x v="16"/>
    <x v="7"/>
    <n v="26"/>
    <x v="348"/>
    <x v="11"/>
    <x v="14"/>
    <x v="11"/>
    <x v="12"/>
    <x v="12"/>
    <n v="315790.26767395635"/>
    <n v="315790.26767395635"/>
    <n v="0"/>
    <x v="0"/>
  </r>
  <r>
    <x v="1"/>
    <x v="11"/>
    <x v="4"/>
    <x v="298"/>
    <x v="0"/>
    <d v="2017-11-21T00:00:00"/>
    <d v="2017-12-21T00:00:00"/>
    <s v="Yerkes South, Inc (Abatement)"/>
    <s v="FA2823"/>
    <s v="FA282318F4654"/>
    <x v="338"/>
    <x v="390"/>
    <x v="403"/>
    <d v="2018-03-16T00:00:00"/>
    <d v="2018-03-16T00:00:00"/>
    <n v="0"/>
    <n v="0"/>
    <x v="16"/>
    <x v="5"/>
    <n v="16"/>
    <x v="349"/>
    <x v="11"/>
    <x v="14"/>
    <x v="11"/>
    <x v="12"/>
    <x v="12"/>
    <n v="13886.06356829769"/>
    <n v="13886.06356829769"/>
    <n v="0"/>
    <x v="0"/>
  </r>
  <r>
    <x v="1"/>
    <x v="11"/>
    <x v="4"/>
    <x v="349"/>
    <x v="0"/>
    <d v="2017-09-16T00:00:00"/>
    <d v="2018-09-11T00:00:00"/>
    <s v="RED HORSE"/>
    <s v="FA5710"/>
    <s v="FA571018P0325"/>
    <x v="339"/>
    <x v="391"/>
    <x v="404"/>
    <d v="2020-03-04T00:00:00"/>
    <d v="2021-09-21T00:00:00"/>
    <n v="148000"/>
    <n v="566"/>
    <x v="11"/>
    <x v="10"/>
    <n v="21"/>
    <x v="320"/>
    <x v="11"/>
    <x v="11"/>
    <x v="11"/>
    <x v="9"/>
    <x v="9"/>
    <n v="2311542.0588873271"/>
    <n v="2459632.3894699318"/>
    <n v="148090.33058260474"/>
    <x v="0"/>
  </r>
  <r>
    <x v="20"/>
    <x v="8"/>
    <x v="5"/>
    <x v="350"/>
    <x v="0"/>
    <d v="2018-03-06T00:00:00"/>
    <d v="2018-09-25T00:00:00"/>
    <s v="MC DEAN"/>
    <s v="HQ0034"/>
    <s v="HQ0034-17-D-0006"/>
    <x v="340"/>
    <x v="392"/>
    <x v="405"/>
    <d v="2019-06-18T00:00:00"/>
    <d v="2019-06-18T00:00:00"/>
    <n v="0"/>
    <n v="0"/>
    <x v="17"/>
    <x v="0"/>
    <n v="18"/>
    <x v="350"/>
    <x v="11"/>
    <x v="17"/>
    <x v="11"/>
    <x v="10"/>
    <x v="10"/>
    <n v="1246253.1912360005"/>
    <n v="1246253.1912360005"/>
    <n v="0"/>
    <x v="0"/>
  </r>
  <r>
    <x v="8"/>
    <x v="3"/>
    <x v="5"/>
    <x v="351"/>
    <x v="0"/>
    <d v="2017-04-24T00:00:00"/>
    <d v="2018-05-23T00:00:00"/>
    <s v="Grunley Construction Company, Inc."/>
    <s v="HQ0034"/>
    <s v="HQ0034-18-C-0042"/>
    <x v="341"/>
    <x v="393"/>
    <x v="406"/>
    <d v="2020-09-23T00:00:00"/>
    <d v="2021-10-23T00:00:00"/>
    <n v="0"/>
    <n v="395"/>
    <x v="11"/>
    <x v="11"/>
    <n v="23"/>
    <x v="351"/>
    <x v="11"/>
    <x v="3"/>
    <x v="11"/>
    <x v="9"/>
    <x v="9"/>
    <n v="22818071.173324559"/>
    <n v="22818071.173324559"/>
    <n v="0"/>
    <x v="0"/>
  </r>
  <r>
    <x v="12"/>
    <x v="8"/>
    <x v="11"/>
    <x v="352"/>
    <x v="0"/>
    <d v="2018-09-17T00:00:00"/>
    <d v="2018-09-18T00:00:00"/>
    <s v="Towson Mechanical Inc."/>
    <s v="M-900-"/>
    <s v="M-900-160-0004"/>
    <x v="342"/>
    <x v="394"/>
    <x v="407"/>
    <d v="2021-04-23T00:00:00"/>
    <d v="2021-06-30T00:00:00"/>
    <n v="-1296000"/>
    <n v="68"/>
    <x v="11"/>
    <x v="0"/>
    <n v="30"/>
    <x v="238"/>
    <x v="11"/>
    <x v="11"/>
    <x v="11"/>
    <x v="9"/>
    <x v="9"/>
    <n v="19963317.781299643"/>
    <n v="18666526.77836008"/>
    <n v="-1296791.0029395632"/>
    <x v="0"/>
  </r>
  <r>
    <x v="1"/>
    <x v="11"/>
    <x v="4"/>
    <x v="353"/>
    <x v="0"/>
    <d v="2017-10-06T00:00:00"/>
    <d v="2018-04-30T00:00:00"/>
    <s v="Consortio Stabile GMG SOC"/>
    <s v="N33191"/>
    <s v="N3319116D1035"/>
    <x v="343"/>
    <x v="395"/>
    <x v="408"/>
    <d v="2020-02-06T00:00:00"/>
    <d v="2022-04-11T00:00:00"/>
    <n v="530427"/>
    <n v="795"/>
    <x v="3"/>
    <x v="6"/>
    <n v="11"/>
    <x v="352"/>
    <x v="11"/>
    <x v="3"/>
    <x v="11"/>
    <x v="9"/>
    <x v="9"/>
    <n v="5160891.6959991241"/>
    <n v="5691642.4377554702"/>
    <n v="530750.74175634608"/>
    <x v="0"/>
  </r>
  <r>
    <x v="1"/>
    <x v="11"/>
    <x v="4"/>
    <x v="354"/>
    <x v="0"/>
    <d v="2017-10-06T00:00:00"/>
    <d v="2018-04-30T00:00:00"/>
    <s v="Consortio Stabile GMG SOC"/>
    <s v="N33191"/>
    <s v="N3319116D1035"/>
    <x v="343"/>
    <x v="396"/>
    <x v="409"/>
    <d v="2020-02-06T00:00:00"/>
    <d v="2021-11-18T00:00:00"/>
    <n v="215842"/>
    <n v="651"/>
    <x v="11"/>
    <x v="9"/>
    <n v="18"/>
    <x v="186"/>
    <x v="11"/>
    <x v="3"/>
    <x v="11"/>
    <x v="9"/>
    <x v="9"/>
    <n v="3356415.8073549354"/>
    <n v="3572389.5447441959"/>
    <n v="215973.73738926044"/>
    <x v="0"/>
  </r>
  <r>
    <x v="1"/>
    <x v="11"/>
    <x v="4"/>
    <x v="355"/>
    <x v="0"/>
    <d v="2017-08-02T00:00:00"/>
    <d v="2018-05-24T00:00:00"/>
    <s v="EDIFICE, LLC"/>
    <s v="N40080"/>
    <s v="N4008017D0009"/>
    <x v="344"/>
    <x v="397"/>
    <x v="410"/>
    <d v="2020-02-25T00:00:00"/>
    <d v="2020-02-25T00:00:00"/>
    <n v="0"/>
    <n v="0"/>
    <x v="10"/>
    <x v="2"/>
    <n v="25"/>
    <x v="353"/>
    <x v="11"/>
    <x v="15"/>
    <x v="11"/>
    <x v="10"/>
    <x v="10"/>
    <n v="11746193.433918308"/>
    <n v="11746193.433918308"/>
    <n v="0"/>
    <x v="0"/>
  </r>
  <r>
    <x v="12"/>
    <x v="9"/>
    <x v="9"/>
    <x v="356"/>
    <x v="0"/>
    <d v="2015-10-29T00:00:00"/>
    <d v="2017-11-02T00:00:00"/>
    <s v="MANHATTAN CONSTRUCTION COMPANY"/>
    <s v="N40080"/>
    <s v="N4008018C0005 AWD"/>
    <x v="345"/>
    <x v="398"/>
    <x v="411"/>
    <d v="2019-11-15T00:00:00"/>
    <d v="2022-01-20T00:00:00"/>
    <n v="12918000"/>
    <n v="797"/>
    <x v="3"/>
    <x v="4"/>
    <n v="20"/>
    <x v="354"/>
    <x v="11"/>
    <x v="3"/>
    <x v="11"/>
    <x v="9"/>
    <x v="9"/>
    <n v="32730384.852908697"/>
    <n v="45656269.247949809"/>
    <n v="12925884.395041112"/>
    <x v="0"/>
  </r>
  <r>
    <x v="12"/>
    <x v="8"/>
    <x v="9"/>
    <x v="356"/>
    <x v="60"/>
    <d v="2015-10-29T00:00:00"/>
    <d v="2017-11-02T00:00:00"/>
    <s v="MANHATTAN CONSTRUCTION COMPANY"/>
    <s v="N40080"/>
    <s v="N4008018C0005 AWD"/>
    <x v="345"/>
    <x v="399"/>
    <x v="412"/>
    <d v="2019-11-15T00:00:00"/>
    <d v="2022-01-20T00:00:00"/>
    <n v="-1894000"/>
    <n v="797"/>
    <x v="3"/>
    <x v="4"/>
    <n v="20"/>
    <x v="354"/>
    <x v="11"/>
    <x v="3"/>
    <x v="11"/>
    <x v="9"/>
    <x v="9"/>
    <n v="41792680.424682878"/>
    <n v="39897524.437362254"/>
    <n v="-1895155.9873206243"/>
    <x v="0"/>
  </r>
  <r>
    <x v="14"/>
    <x v="3"/>
    <x v="13"/>
    <x v="357"/>
    <x v="0"/>
    <d v="2016-11-07T00:00:00"/>
    <d v="2017-11-20T00:00:00"/>
    <s v="John C. Grimberg CO., Inc."/>
    <s v="N40080"/>
    <s v="N4008018C0006"/>
    <x v="346"/>
    <x v="400"/>
    <x v="413"/>
    <d v="2020-01-09T00:00:00"/>
    <d v="2020-10-13T00:00:00"/>
    <n v="-371000"/>
    <n v="278"/>
    <x v="10"/>
    <x v="11"/>
    <n v="13"/>
    <x v="355"/>
    <x v="11"/>
    <x v="11"/>
    <x v="11"/>
    <x v="9"/>
    <x v="9"/>
    <n v="55217486.282138959"/>
    <n v="54846259.845340677"/>
    <n v="-371226.43679828197"/>
    <x v="0"/>
  </r>
  <r>
    <x v="12"/>
    <x v="8"/>
    <x v="9"/>
    <x v="358"/>
    <x v="0"/>
    <d v="2018-02-12T00:00:00"/>
    <d v="2018-09-29T00:00:00"/>
    <s v="JOHN C. GRIMBERG CO., INC."/>
    <s v="N40080"/>
    <s v="N4008018C0008 AWD"/>
    <x v="347"/>
    <x v="401"/>
    <x v="414"/>
    <d v="2021-08-14T00:00:00"/>
    <d v="2021-08-14T00:00:00"/>
    <n v="-1393000"/>
    <n v="0"/>
    <x v="11"/>
    <x v="8"/>
    <n v="14"/>
    <x v="356"/>
    <x v="11"/>
    <x v="11"/>
    <x v="11"/>
    <x v="9"/>
    <x v="9"/>
    <n v="39186942.103755347"/>
    <n v="37793091.897663668"/>
    <n v="-1393850.2060916796"/>
    <x v="0"/>
  </r>
  <r>
    <x v="12"/>
    <x v="3"/>
    <x v="8"/>
    <x v="359"/>
    <x v="0"/>
    <d v="2017-02-10T00:00:00"/>
    <d v="2018-09-29T00:00:00"/>
    <s v="WHITING-TURNER CONTRACTING CO"/>
    <s v="N40080"/>
    <s v="N4008018C0034 AWD"/>
    <x v="348"/>
    <x v="402"/>
    <x v="415"/>
    <d v="2020-06-06T00:00:00"/>
    <d v="2021-04-09T00:00:00"/>
    <n v="-1301000"/>
    <n v="307"/>
    <x v="11"/>
    <x v="6"/>
    <s v="09"/>
    <x v="357"/>
    <x v="11"/>
    <x v="11"/>
    <x v="11"/>
    <x v="9"/>
    <x v="9"/>
    <n v="24208149.562165465"/>
    <n v="22906355.507517029"/>
    <n v="-1301794.0546484366"/>
    <x v="0"/>
  </r>
  <r>
    <x v="12"/>
    <x v="11"/>
    <x v="9"/>
    <x v="360"/>
    <x v="61"/>
    <d v="2016-10-31T00:00:00"/>
    <d v="2018-04-13T00:00:00"/>
    <s v="HARKINS BUILDERS INC."/>
    <s v="N40080"/>
    <s v="N4008018C0311 AWD"/>
    <x v="349"/>
    <x v="403"/>
    <x v="416"/>
    <d v="2020-02-02T00:00:00"/>
    <d v="2020-12-29T00:00:00"/>
    <n v="-102000"/>
    <n v="331"/>
    <x v="10"/>
    <x v="1"/>
    <n v="29"/>
    <x v="358"/>
    <x v="11"/>
    <x v="11"/>
    <x v="11"/>
    <x v="9"/>
    <x v="9"/>
    <n v="2253753.5074151442"/>
    <n v="2151691.2525541601"/>
    <n v="-102062.25486098416"/>
    <x v="0"/>
  </r>
  <r>
    <x v="12"/>
    <x v="10"/>
    <x v="9"/>
    <x v="360"/>
    <x v="0"/>
    <d v="2016-10-31T00:00:00"/>
    <d v="2018-04-13T00:00:00"/>
    <s v="HARKINS BUILDERS INC."/>
    <s v="N40080"/>
    <s v="N4008018C0311 AWD"/>
    <x v="349"/>
    <x v="404"/>
    <x v="417"/>
    <d v="2020-02-02T00:00:00"/>
    <d v="2020-07-23T00:00:00"/>
    <n v="-102000"/>
    <n v="172"/>
    <x v="10"/>
    <x v="3"/>
    <n v="23"/>
    <x v="359"/>
    <x v="11"/>
    <x v="15"/>
    <x v="11"/>
    <x v="10"/>
    <x v="10"/>
    <n v="40761942.8066063"/>
    <n v="40657128.510597602"/>
    <n v="-104814.29600869864"/>
    <x v="0"/>
  </r>
  <r>
    <x v="1"/>
    <x v="8"/>
    <x v="4"/>
    <x v="361"/>
    <x v="0"/>
    <d v="2018-06-05T00:00:00"/>
    <d v="2018-07-05T00:00:00"/>
    <s v="Oncore Group, LLC"/>
    <s v="N40080"/>
    <s v="N4008018C2018"/>
    <x v="350"/>
    <x v="405"/>
    <x v="418"/>
    <d v="2019-01-26T00:00:00"/>
    <d v="2019-01-26T00:00:00"/>
    <n v="0"/>
    <n v="0"/>
    <x v="17"/>
    <x v="4"/>
    <n v="26"/>
    <x v="360"/>
    <x v="11"/>
    <x v="17"/>
    <x v="11"/>
    <x v="10"/>
    <x v="10"/>
    <n v="1566441.6930274579"/>
    <n v="1566441.6930274579"/>
    <n v="0"/>
    <x v="0"/>
  </r>
  <r>
    <x v="12"/>
    <x v="8"/>
    <x v="8"/>
    <x v="362"/>
    <x v="0"/>
    <d v="2017-12-12T00:00:00"/>
    <d v="2018-03-15T00:00:00"/>
    <s v="DRACE CONSTRUCTION CORP."/>
    <s v="N40085"/>
    <s v="N4008516D5524 N4008518F5082"/>
    <x v="351"/>
    <x v="406"/>
    <x v="419"/>
    <d v="2019-07-05T00:00:00"/>
    <d v="2019-07-05T00:00:00"/>
    <n v="-64000"/>
    <n v="0"/>
    <x v="17"/>
    <x v="3"/>
    <s v="05"/>
    <x v="361"/>
    <x v="11"/>
    <x v="17"/>
    <x v="11"/>
    <x v="10"/>
    <x v="10"/>
    <n v="2082489.2548703104"/>
    <n v="2016723.4220805382"/>
    <n v="-65765.83278977219"/>
    <x v="0"/>
  </r>
  <r>
    <x v="12"/>
    <x v="8"/>
    <x v="8"/>
    <x v="363"/>
    <x v="0"/>
    <d v="2018-09-04T00:00:00"/>
    <d v="2018-09-29T00:00:00"/>
    <s v="MILITARY &amp; FEDERAL CONSTRUCTION CO,INC."/>
    <s v="N40085"/>
    <s v="N4008516D6303 N4008518F7217"/>
    <x v="352"/>
    <x v="407"/>
    <x v="420"/>
    <d v="2020-01-08T00:00:00"/>
    <d v="2021-04-12T00:00:00"/>
    <n v="-37000"/>
    <n v="460"/>
    <x v="11"/>
    <x v="6"/>
    <n v="12"/>
    <x v="362"/>
    <x v="11"/>
    <x v="11"/>
    <x v="11"/>
    <x v="9"/>
    <x v="9"/>
    <n v="2593129.9096972379"/>
    <n v="2556107.3270515869"/>
    <n v="-37022.582645650953"/>
    <x v="0"/>
  </r>
  <r>
    <x v="12"/>
    <x v="8"/>
    <x v="9"/>
    <x v="364"/>
    <x v="0"/>
    <d v="2017-09-14T00:00:00"/>
    <d v="2018-04-19T00:00:00"/>
    <s v="CIVIL WORKS CONTRACTING LLC"/>
    <s v="N40085"/>
    <s v="N4008517D0358 N4008518F5423"/>
    <x v="353"/>
    <x v="408"/>
    <x v="421"/>
    <d v="2019-08-05T00:00:00"/>
    <d v="2019-08-05T00:00:00"/>
    <n v="-68000"/>
    <n v="0"/>
    <x v="17"/>
    <x v="8"/>
    <s v="05"/>
    <x v="363"/>
    <x v="11"/>
    <x v="17"/>
    <x v="11"/>
    <x v="10"/>
    <x v="10"/>
    <n v="2805371.4987405292"/>
    <n v="2735495.3014013963"/>
    <n v="-69876.197339132894"/>
    <x v="0"/>
  </r>
  <r>
    <x v="9"/>
    <x v="10"/>
    <x v="2"/>
    <x v="365"/>
    <x v="0"/>
    <d v="2017-09-05T00:00:00"/>
    <d v="2018-08-03T00:00:00"/>
    <s v="TIKIGAQ CONSTRUCTION, LLC"/>
    <s v="N40085"/>
    <s v="N4008517D0362"/>
    <x v="354"/>
    <x v="409"/>
    <x v="422"/>
    <d v="2019-08-30T00:00:00"/>
    <d v="2020-01-07T00:00:00"/>
    <n v="-10"/>
    <n v="130"/>
    <x v="10"/>
    <x v="4"/>
    <s v="07"/>
    <x v="364"/>
    <x v="11"/>
    <x v="15"/>
    <x v="11"/>
    <x v="10"/>
    <x v="10"/>
    <n v="3630.1717333889619"/>
    <n v="3619.89582201556"/>
    <n v="-10.275911373401868"/>
    <x v="0"/>
  </r>
  <r>
    <x v="12"/>
    <x v="10"/>
    <x v="2"/>
    <x v="366"/>
    <x v="0"/>
    <d v="2017-09-05T00:00:00"/>
    <d v="2018-08-03T00:00:00"/>
    <s v="TIKIGAQ CONSTRUCTION, LLC"/>
    <s v="N40085"/>
    <s v="N4008517D0362"/>
    <x v="354"/>
    <x v="409"/>
    <x v="423"/>
    <d v="2019-10-22T00:00:00"/>
    <d v="2020-01-07T00:00:00"/>
    <n v="-5"/>
    <n v="77"/>
    <x v="10"/>
    <x v="4"/>
    <s v="07"/>
    <x v="364"/>
    <x v="11"/>
    <x v="15"/>
    <x v="11"/>
    <x v="10"/>
    <x v="10"/>
    <n v="3630.1717333889619"/>
    <n v="3625.033777702261"/>
    <n v="-5.1379556867009342"/>
    <x v="0"/>
  </r>
  <r>
    <x v="12"/>
    <x v="8"/>
    <x v="9"/>
    <x v="367"/>
    <x v="0"/>
    <d v="2018-07-05T00:00:00"/>
    <d v="2018-09-20T00:00:00"/>
    <s v="STRUCTURAL ASSOCIATES, INC"/>
    <s v="N40085"/>
    <s v="N4008517D5048 N4008518F6907"/>
    <x v="355"/>
    <x v="410"/>
    <x v="424"/>
    <d v="2019-10-08T00:00:00"/>
    <d v="2019-10-08T00:00:00"/>
    <n v="-156000"/>
    <n v="0"/>
    <x v="17"/>
    <x v="11"/>
    <s v="08"/>
    <x v="365"/>
    <x v="11"/>
    <x v="15"/>
    <x v="11"/>
    <x v="10"/>
    <x v="10"/>
    <n v="1024433.4124614291"/>
    <n v="864129.19503635913"/>
    <n v="-160304.21742507"/>
    <x v="0"/>
  </r>
  <r>
    <x v="12"/>
    <x v="8"/>
    <x v="8"/>
    <x v="368"/>
    <x v="0"/>
    <d v="2018-08-09T00:00:00"/>
    <d v="2018-09-28T00:00:00"/>
    <s v="SAUER, INC."/>
    <s v="N40085"/>
    <s v="N4008518C0610 AWD"/>
    <x v="356"/>
    <x v="411"/>
    <x v="425"/>
    <d v="2020-10-23T00:00:00"/>
    <d v="2021-11-05T00:00:00"/>
    <n v="-1167000"/>
    <n v="378"/>
    <x v="11"/>
    <x v="9"/>
    <s v="05"/>
    <x v="366"/>
    <x v="11"/>
    <x v="3"/>
    <x v="11"/>
    <x v="9"/>
    <x v="9"/>
    <n v="39058756.589580685"/>
    <n v="37891044.320730016"/>
    <n v="-1167712.2688506693"/>
    <x v="0"/>
  </r>
  <r>
    <x v="12"/>
    <x v="10"/>
    <x v="2"/>
    <x v="369"/>
    <x v="0"/>
    <d v="2017-01-27T00:00:00"/>
    <d v="2017-12-28T00:00:00"/>
    <s v="RQ CONSTRUCTION, LLC"/>
    <s v="N40085"/>
    <s v="N4008518C0614"/>
    <x v="357"/>
    <x v="412"/>
    <x v="426"/>
    <d v="2020-01-12T00:00:00"/>
    <d v="2021-12-17T00:00:00"/>
    <n v="1179"/>
    <n v="705"/>
    <x v="11"/>
    <x v="1"/>
    <n v="17"/>
    <x v="367"/>
    <x v="11"/>
    <x v="3"/>
    <x v="11"/>
    <x v="9"/>
    <x v="9"/>
    <n v="67249.062698647496"/>
    <n v="68428.782291599462"/>
    <n v="1179.7195929519658"/>
    <x v="0"/>
  </r>
  <r>
    <x v="12"/>
    <x v="10"/>
    <x v="2"/>
    <x v="370"/>
    <x v="0"/>
    <d v="2017-01-27T00:00:00"/>
    <d v="2017-12-28T00:00:00"/>
    <s v="RQ CONSTRUCTION, LLC"/>
    <s v="N40085"/>
    <s v="N4008518C0614"/>
    <x v="357"/>
    <x v="413"/>
    <x v="427"/>
    <d v="2020-01-12T00:00:00"/>
    <d v="2021-12-17T00:00:00"/>
    <n v="459"/>
    <n v="705"/>
    <x v="11"/>
    <x v="1"/>
    <n v="17"/>
    <x v="367"/>
    <x v="11"/>
    <x v="3"/>
    <x v="11"/>
    <x v="9"/>
    <x v="9"/>
    <n v="15488.382495480952"/>
    <n v="15947.662642355381"/>
    <n v="459.28014687442919"/>
    <x v="0"/>
  </r>
  <r>
    <x v="9"/>
    <x v="10"/>
    <x v="2"/>
    <x v="371"/>
    <x v="0"/>
    <d v="2017-01-27T00:00:00"/>
    <d v="2017-12-28T00:00:00"/>
    <s v="RQ CONSTRUCTION, LLC"/>
    <s v="N40085"/>
    <s v="N4008518C0614"/>
    <x v="357"/>
    <x v="414"/>
    <x v="428"/>
    <d v="2020-01-12T00:00:00"/>
    <d v="2021-07-12T00:00:00"/>
    <n v="1500"/>
    <n v="547"/>
    <x v="11"/>
    <x v="3"/>
    <n v="12"/>
    <x v="368"/>
    <x v="11"/>
    <x v="11"/>
    <x v="11"/>
    <x v="9"/>
    <x v="9"/>
    <n v="66956.967838479002"/>
    <n v="68457.883351140539"/>
    <n v="1500.9155126615369"/>
    <x v="0"/>
  </r>
  <r>
    <x v="0"/>
    <x v="11"/>
    <x v="0"/>
    <x v="372"/>
    <x v="0"/>
    <d v="2017-06-23T00:00:00"/>
    <d v="2018-06-29T00:00:00"/>
    <s v="RQ-DPRI"/>
    <s v="N40085"/>
    <s v="N40085-18-C-0637"/>
    <x v="358"/>
    <x v="415"/>
    <x v="429"/>
    <d v="2020-07-13T00:00:00"/>
    <d v="2021-10-07T00:00:00"/>
    <n v="-3442000"/>
    <n v="451"/>
    <x v="11"/>
    <x v="11"/>
    <s v="07"/>
    <x v="369"/>
    <x v="11"/>
    <x v="3"/>
    <x v="11"/>
    <x v="9"/>
    <x v="9"/>
    <n v="36774532.755025662"/>
    <n v="33330431.958638333"/>
    <n v="-3444100.7963873297"/>
    <x v="0"/>
  </r>
  <r>
    <x v="12"/>
    <x v="11"/>
    <x v="8"/>
    <x v="373"/>
    <x v="0"/>
    <d v="2017-01-27T00:00:00"/>
    <d v="2018-07-31T00:00:00"/>
    <s v="KORTE CONSTRUCTION COMPANY"/>
    <s v="N40085"/>
    <s v="N4008518C0640 AWD"/>
    <x v="359"/>
    <x v="416"/>
    <x v="430"/>
    <d v="2021-02-28T00:00:00"/>
    <d v="2022-01-02T00:00:00"/>
    <n v="-749000"/>
    <n v="308"/>
    <x v="3"/>
    <x v="4"/>
    <s v="02"/>
    <x v="370"/>
    <x v="11"/>
    <x v="3"/>
    <x v="11"/>
    <x v="9"/>
    <x v="9"/>
    <n v="31922395.83323399"/>
    <n v="31172938.687244996"/>
    <n v="-749457.14598899335"/>
    <x v="0"/>
  </r>
  <r>
    <x v="9"/>
    <x v="8"/>
    <x v="2"/>
    <x v="374"/>
    <x v="0"/>
    <d v="2018-01-19T00:00:00"/>
    <d v="2018-09-13T00:00:00"/>
    <s v="HOURIGAN CONSTRUCTION CORPORATION"/>
    <s v="N40085"/>
    <s v="N4008518C1103"/>
    <x v="360"/>
    <x v="417"/>
    <x v="431"/>
    <d v="2021-03-17T00:00:00"/>
    <d v="2022-04-05T00:00:00"/>
    <n v="282"/>
    <n v="384"/>
    <x v="3"/>
    <x v="6"/>
    <s v="05"/>
    <x v="371"/>
    <x v="11"/>
    <x v="3"/>
    <x v="11"/>
    <x v="9"/>
    <x v="9"/>
    <n v="25953.363816625395"/>
    <n v="26235.535933005762"/>
    <n v="282.17211638036679"/>
    <x v="0"/>
  </r>
  <r>
    <x v="12"/>
    <x v="8"/>
    <x v="2"/>
    <x v="375"/>
    <x v="0"/>
    <d v="2018-01-19T00:00:00"/>
    <d v="2018-09-13T00:00:00"/>
    <s v="HOURIGAN CONSTRUCTION CORPORATION"/>
    <s v="N40085"/>
    <s v="N4008518C1103"/>
    <x v="360"/>
    <x v="417"/>
    <x v="431"/>
    <d v="2021-03-17T00:00:00"/>
    <d v="2022-04-05T00:00:00"/>
    <n v="282"/>
    <n v="384"/>
    <x v="3"/>
    <x v="6"/>
    <s v="05"/>
    <x v="371"/>
    <x v="11"/>
    <x v="3"/>
    <x v="11"/>
    <x v="9"/>
    <x v="9"/>
    <n v="25953.363816625395"/>
    <n v="26235.535933005762"/>
    <n v="282.17211638036679"/>
    <x v="0"/>
  </r>
  <r>
    <x v="12"/>
    <x v="8"/>
    <x v="9"/>
    <x v="376"/>
    <x v="0"/>
    <d v="2017-11-03T00:00:00"/>
    <d v="2018-09-17T00:00:00"/>
    <s v="RQ CONSTRUCTION, LLC"/>
    <s v="N40085"/>
    <s v="N4008518C1107 AWD"/>
    <x v="361"/>
    <x v="418"/>
    <x v="432"/>
    <d v="2021-06-18T00:00:00"/>
    <d v="2021-11-02T00:00:00"/>
    <n v="-1685000"/>
    <n v="137"/>
    <x v="11"/>
    <x v="9"/>
    <s v="02"/>
    <x v="372"/>
    <x v="11"/>
    <x v="3"/>
    <x v="11"/>
    <x v="9"/>
    <x v="9"/>
    <n v="76758956.869097129"/>
    <n v="75072928.443207338"/>
    <n v="-1686028.4258897901"/>
    <x v="0"/>
  </r>
  <r>
    <x v="12"/>
    <x v="10"/>
    <x v="9"/>
    <x v="377"/>
    <x v="0"/>
    <d v="2017-06-01T00:00:00"/>
    <d v="2017-12-15T00:00:00"/>
    <s v="MEB GENERAL CONTRACTORS, INC."/>
    <s v="N40085"/>
    <s v="N4008518C1116 AWD"/>
    <x v="362"/>
    <x v="419"/>
    <x v="433"/>
    <d v="2021-04-15T00:00:00"/>
    <d v="2021-06-30T00:00:00"/>
    <n v="-1700000"/>
    <n v="76"/>
    <x v="11"/>
    <x v="0"/>
    <n v="30"/>
    <x v="238"/>
    <x v="11"/>
    <x v="11"/>
    <x v="11"/>
    <x v="9"/>
    <x v="9"/>
    <n v="47926672.488221161"/>
    <n v="46225634.907204755"/>
    <n v="-1701037.5810164064"/>
    <x v="0"/>
  </r>
  <r>
    <x v="12"/>
    <x v="11"/>
    <x v="9"/>
    <x v="377"/>
    <x v="62"/>
    <d v="2017-06-01T00:00:00"/>
    <d v="2017-12-14T00:00:00"/>
    <s v="MEB GENERAL CONTRACTORS, INC."/>
    <s v="N40085"/>
    <s v="N4008518C1116 AWD"/>
    <x v="362"/>
    <x v="420"/>
    <x v="434"/>
    <d v="2021-04-15T00:00:00"/>
    <d v="2021-06-30T00:00:00"/>
    <n v="-40000"/>
    <n v="76"/>
    <x v="11"/>
    <x v="0"/>
    <n v="30"/>
    <x v="238"/>
    <x v="11"/>
    <x v="11"/>
    <x v="11"/>
    <x v="9"/>
    <x v="9"/>
    <n v="2757039.2556910668"/>
    <n v="2717014.8420200925"/>
    <n v="-40024.413670974318"/>
    <x v="0"/>
  </r>
  <r>
    <x v="12"/>
    <x v="10"/>
    <x v="9"/>
    <x v="378"/>
    <x v="0"/>
    <d v="2017-03-23T00:00:00"/>
    <d v="2018-04-23T00:00:00"/>
    <s v="WHITING-TURNER CONTRACTING CO"/>
    <s v="N40085"/>
    <s v="N4008518C1134 AWD"/>
    <x v="363"/>
    <x v="421"/>
    <x v="435"/>
    <d v="2020-11-01T00:00:00"/>
    <d v="2021-05-09T00:00:00"/>
    <n v="-3471000"/>
    <n v="189"/>
    <x v="11"/>
    <x v="7"/>
    <s v="09"/>
    <x v="373"/>
    <x v="11"/>
    <x v="11"/>
    <x v="11"/>
    <x v="9"/>
    <x v="9"/>
    <n v="119779906.68779787"/>
    <n v="116306788.19149908"/>
    <n v="-3473118.49629879"/>
    <x v="0"/>
  </r>
  <r>
    <x v="9"/>
    <x v="10"/>
    <x v="2"/>
    <x v="379"/>
    <x v="0"/>
    <d v="2016-10-31T00:00:00"/>
    <d v="2018-07-16T00:00:00"/>
    <s v="WHITING-TURNER CONTRACTING CO"/>
    <s v="N40085"/>
    <s v="N4008518C1137"/>
    <x v="364"/>
    <x v="422"/>
    <x v="436"/>
    <d v="2020-10-09T00:00:00"/>
    <d v="2021-04-12T00:00:00"/>
    <n v="-607"/>
    <n v="185"/>
    <x v="11"/>
    <x v="6"/>
    <n v="12"/>
    <x v="362"/>
    <x v="11"/>
    <x v="11"/>
    <x v="11"/>
    <x v="9"/>
    <x v="9"/>
    <n v="26036.369190558169"/>
    <n v="25428.998713101137"/>
    <n v="-607.37047745703239"/>
    <x v="0"/>
  </r>
  <r>
    <x v="12"/>
    <x v="10"/>
    <x v="2"/>
    <x v="380"/>
    <x v="0"/>
    <d v="2016-10-31T00:00:00"/>
    <d v="2018-07-16T00:00:00"/>
    <s v="WHITING-TURNER CONTRACTING CO"/>
    <s v="N40085"/>
    <s v="N4008518C1137"/>
    <x v="364"/>
    <x v="422"/>
    <x v="436"/>
    <d v="2020-10-09T00:00:00"/>
    <d v="2021-04-12T00:00:00"/>
    <n v="-607"/>
    <n v="185"/>
    <x v="11"/>
    <x v="6"/>
    <n v="12"/>
    <x v="362"/>
    <x v="11"/>
    <x v="11"/>
    <x v="11"/>
    <x v="9"/>
    <x v="9"/>
    <n v="26036.369190558169"/>
    <n v="25428.998713101137"/>
    <n v="-607.37047745703239"/>
    <x v="0"/>
  </r>
  <r>
    <x v="12"/>
    <x v="8"/>
    <x v="9"/>
    <x v="381"/>
    <x v="0"/>
    <d v="2017-07-10T00:00:00"/>
    <d v="2018-09-28T00:00:00"/>
    <s v="WHITING-TURNER CONTRACTING CO"/>
    <s v="N40085"/>
    <s v="N4008518C1148 AWD"/>
    <x v="365"/>
    <x v="423"/>
    <x v="437"/>
    <d v="2021-02-04T00:00:00"/>
    <d v="2022-09-04T00:00:00"/>
    <n v="-1112000"/>
    <n v="577"/>
    <x v="3"/>
    <x v="10"/>
    <s v="04"/>
    <x v="374"/>
    <x v="11"/>
    <x v="3"/>
    <x v="11"/>
    <x v="9"/>
    <x v="9"/>
    <n v="36940543.502891205"/>
    <n v="35827864.802838124"/>
    <n v="-1112678.7000530809"/>
    <x v="0"/>
  </r>
  <r>
    <x v="9"/>
    <x v="9"/>
    <x v="2"/>
    <x v="382"/>
    <x v="0"/>
    <d v="2018-02-07T00:00:00"/>
    <d v="2018-06-19T00:00:00"/>
    <s v="MILITARY &amp; FEDERAL CONSTRUCTION CO,INC."/>
    <s v="N40085"/>
    <s v="N4008518C6101"/>
    <x v="366"/>
    <x v="424"/>
    <x v="438"/>
    <d v="2019-09-13T00:00:00"/>
    <d v="2021-01-14T00:00:00"/>
    <n v="-6"/>
    <n v="489"/>
    <x v="11"/>
    <x v="4"/>
    <n v="14"/>
    <x v="375"/>
    <x v="11"/>
    <x v="11"/>
    <x v="11"/>
    <x v="9"/>
    <x v="9"/>
    <n v="3294.9981348502993"/>
    <n v="3288.9944727996531"/>
    <n v="-6.0036620506461986"/>
    <x v="0"/>
  </r>
  <r>
    <x v="12"/>
    <x v="9"/>
    <x v="2"/>
    <x v="383"/>
    <x v="0"/>
    <d v="2018-02-07T00:00:00"/>
    <d v="2018-06-19T00:00:00"/>
    <s v="MILITARY &amp; FEDERAL CONSTRUCTION CO,INC."/>
    <s v="N40085"/>
    <s v="N4008518C6101"/>
    <x v="366"/>
    <x v="424"/>
    <x v="438"/>
    <d v="2019-09-13T00:00:00"/>
    <d v="2021-01-14T00:00:00"/>
    <n v="-6"/>
    <n v="489"/>
    <x v="11"/>
    <x v="4"/>
    <n v="14"/>
    <x v="375"/>
    <x v="11"/>
    <x v="11"/>
    <x v="11"/>
    <x v="9"/>
    <x v="9"/>
    <n v="3294.9981348502993"/>
    <n v="3288.9944727996531"/>
    <n v="-6.0036620506461986"/>
    <x v="0"/>
  </r>
  <r>
    <x v="9"/>
    <x v="10"/>
    <x v="2"/>
    <x v="384"/>
    <x v="0"/>
    <d v="2018-03-05T00:00:00"/>
    <d v="2018-08-31T00:00:00"/>
    <s v="LARION HUMPHREY CONSTRUCTION LLC"/>
    <s v="N40085"/>
    <s v="N4008518C6118"/>
    <x v="367"/>
    <x v="425"/>
    <x v="439"/>
    <d v="2019-11-11T00:00:00"/>
    <d v="2020-07-06T00:00:00"/>
    <n v="-122"/>
    <n v="238"/>
    <x v="10"/>
    <x v="3"/>
    <s v="06"/>
    <x v="376"/>
    <x v="11"/>
    <x v="15"/>
    <x v="11"/>
    <x v="10"/>
    <x v="10"/>
    <n v="3904.4046776478676"/>
    <n v="3779.0385588923641"/>
    <n v="-125.36611875550352"/>
    <x v="0"/>
  </r>
  <r>
    <x v="12"/>
    <x v="10"/>
    <x v="2"/>
    <x v="385"/>
    <x v="0"/>
    <d v="2018-03-05T00:00:00"/>
    <d v="2018-08-31T00:00:00"/>
    <s v="LARION HUMPHREY CONSTRUCTION LLC"/>
    <s v="N40085"/>
    <s v="N4008518C6118"/>
    <x v="367"/>
    <x v="425"/>
    <x v="439"/>
    <d v="2019-11-11T00:00:00"/>
    <d v="2020-07-06T00:00:00"/>
    <n v="-122"/>
    <n v="238"/>
    <x v="10"/>
    <x v="3"/>
    <s v="06"/>
    <x v="376"/>
    <x v="11"/>
    <x v="15"/>
    <x v="11"/>
    <x v="10"/>
    <x v="10"/>
    <n v="3904.4046776478676"/>
    <n v="3779.0385588923641"/>
    <n v="-125.36611875550352"/>
    <x v="0"/>
  </r>
  <r>
    <x v="12"/>
    <x v="3"/>
    <x v="9"/>
    <x v="386"/>
    <x v="0"/>
    <d v="2018-05-07T00:00:00"/>
    <d v="2018-07-30T00:00:00"/>
    <s v="CLARK BLINDERMAN, JOINT VENTURE"/>
    <s v="N40085"/>
    <s v="N4008518C8707 AWD"/>
    <x v="368"/>
    <x v="426"/>
    <x v="440"/>
    <d v="2020-08-14T00:00:00"/>
    <d v="2020-10-23T00:00:00"/>
    <n v="-1176000"/>
    <n v="70"/>
    <x v="10"/>
    <x v="11"/>
    <n v="23"/>
    <x v="377"/>
    <x v="11"/>
    <x v="11"/>
    <x v="11"/>
    <x v="9"/>
    <x v="9"/>
    <n v="34610088.827158436"/>
    <n v="33433371.065231796"/>
    <n v="-1176717.7619266398"/>
    <x v="0"/>
  </r>
  <r>
    <x v="12"/>
    <x v="11"/>
    <x v="9"/>
    <x v="386"/>
    <x v="63"/>
    <d v="2018-05-07T00:00:00"/>
    <d v="2018-07-30T00:00:00"/>
    <s v="CLARK BLINDERMAN, JOINT VENTURE"/>
    <s v="N40085"/>
    <s v="N4008518C8707 AWD"/>
    <x v="368"/>
    <x v="427"/>
    <x v="441"/>
    <d v="2020-08-14T00:00:00"/>
    <d v="2020-10-23T00:00:00"/>
    <n v="-1881000"/>
    <n v="70"/>
    <x v="10"/>
    <x v="11"/>
    <n v="23"/>
    <x v="377"/>
    <x v="11"/>
    <x v="11"/>
    <x v="11"/>
    <x v="9"/>
    <x v="9"/>
    <n v="39606171.777162641"/>
    <n v="37724023.724285081"/>
    <n v="-1882148.0528775603"/>
    <x v="0"/>
  </r>
  <r>
    <x v="12"/>
    <x v="11"/>
    <x v="9"/>
    <x v="387"/>
    <x v="0"/>
    <d v="2017-09-19T00:00:00"/>
    <d v="2018-03-30T00:00:00"/>
    <s v="ENGINEERED CONSTRUCTION SERVICES,INC"/>
    <s v="N40085"/>
    <s v="N4008518C8719 AWD"/>
    <x v="369"/>
    <x v="428"/>
    <x v="442"/>
    <d v="2021-09-14T00:00:00"/>
    <d v="2021-09-14T00:00:00"/>
    <n v="353000"/>
    <n v="0"/>
    <x v="11"/>
    <x v="10"/>
    <n v="14"/>
    <x v="378"/>
    <x v="11"/>
    <x v="11"/>
    <x v="11"/>
    <x v="9"/>
    <x v="9"/>
    <n v="31956018.263181441"/>
    <n v="32309233.713827789"/>
    <n v="353215.4506463483"/>
    <x v="0"/>
  </r>
  <r>
    <x v="12"/>
    <x v="8"/>
    <x v="9"/>
    <x v="388"/>
    <x v="0"/>
    <d v="2018-01-25T00:00:00"/>
    <d v="2018-05-02T00:00:00"/>
    <s v="TAZEWELL HOMELAND JV, LLC"/>
    <s v="N40085"/>
    <s v="N4008518R1123"/>
    <x v="370"/>
    <x v="429"/>
    <x v="443"/>
    <d v="2019-07-02T00:00:00"/>
    <d v="2021-01-03T00:00:00"/>
    <n v="332000"/>
    <n v="551"/>
    <x v="11"/>
    <x v="4"/>
    <s v="03"/>
    <x v="379"/>
    <x v="11"/>
    <x v="11"/>
    <x v="11"/>
    <x v="9"/>
    <x v="9"/>
    <n v="2703453.5079623149"/>
    <n v="3035656.1414314006"/>
    <n v="332202.63346908567"/>
    <x v="0"/>
  </r>
  <r>
    <x v="12"/>
    <x v="8"/>
    <x v="9"/>
    <x v="389"/>
    <x v="0"/>
    <d v="2018-08-03T00:00:00"/>
    <d v="2018-09-28T00:00:00"/>
    <s v="RELIABLE BUILDERS, INC."/>
    <s v="N40192"/>
    <s v="N4019216D2704 N4019218F4410"/>
    <x v="371"/>
    <x v="430"/>
    <x v="444"/>
    <d v="2019-09-27T00:00:00"/>
    <d v="2021-05-26T00:00:00"/>
    <n v="-419000"/>
    <n v="607"/>
    <x v="11"/>
    <x v="7"/>
    <n v="26"/>
    <x v="380"/>
    <x v="11"/>
    <x v="11"/>
    <x v="11"/>
    <x v="9"/>
    <x v="9"/>
    <n v="2946165.4241454843"/>
    <n v="2526909.6909420295"/>
    <n v="-419255.73320345487"/>
    <x v="0"/>
  </r>
  <r>
    <x v="13"/>
    <x v="8"/>
    <x v="10"/>
    <x v="390"/>
    <x v="0"/>
    <d v="2018-09-20T00:00:00"/>
    <d v="2018-09-21T00:00:00"/>
    <s v="Tfs-Aptim JV"/>
    <s v="N40192"/>
    <s v="N40192-18-C-1300"/>
    <x v="372"/>
    <x v="431"/>
    <x v="445"/>
    <d v="2019-12-15T00:00:00"/>
    <d v="2019-12-15T00:00:00"/>
    <n v="0"/>
    <n v="0"/>
    <x v="17"/>
    <x v="1"/>
    <n v="15"/>
    <x v="381"/>
    <x v="11"/>
    <x v="15"/>
    <x v="11"/>
    <x v="10"/>
    <x v="10"/>
    <n v="22533328.067604266"/>
    <n v="22533328.067604266"/>
    <n v="0"/>
    <x v="0"/>
  </r>
  <r>
    <x v="12"/>
    <x v="11"/>
    <x v="9"/>
    <x v="391"/>
    <x v="0"/>
    <d v="2017-01-20T00:00:00"/>
    <d v="2018-04-23T00:00:00"/>
    <s v="VET INDUSTRIAL INC"/>
    <s v="N44255"/>
    <s v="N4425517D4007 N4425518F4134"/>
    <x v="373"/>
    <x v="432"/>
    <x v="446"/>
    <d v="2019-10-30T00:00:00"/>
    <d v="2020-08-14T00:00:00"/>
    <n v="405000"/>
    <n v="289"/>
    <x v="10"/>
    <x v="8"/>
    <n v="14"/>
    <x v="382"/>
    <x v="11"/>
    <x v="15"/>
    <x v="11"/>
    <x v="10"/>
    <x v="10"/>
    <n v="10549037.396013075"/>
    <n v="10965211.806635853"/>
    <n v="416174.41062277742"/>
    <x v="0"/>
  </r>
  <r>
    <x v="12"/>
    <x v="11"/>
    <x v="9"/>
    <x v="392"/>
    <x v="0"/>
    <d v="2017-08-10T00:00:00"/>
    <d v="2018-09-29T00:00:00"/>
    <s v="CUSTOM MECHANICAL SYSTEMS CORP(CMS)"/>
    <s v="N44255"/>
    <s v="N4425517D4034 N4425518F4438"/>
    <x v="374"/>
    <x v="433"/>
    <x v="447"/>
    <d v="2021-06-30T00:00:00"/>
    <d v="2022-03-19T00:00:00"/>
    <n v="1465000"/>
    <n v="262"/>
    <x v="3"/>
    <x v="5"/>
    <n v="19"/>
    <x v="383"/>
    <x v="11"/>
    <x v="3"/>
    <x v="11"/>
    <x v="9"/>
    <x v="9"/>
    <n v="40447783.226784796"/>
    <n v="41913677.377484225"/>
    <n v="1465894.1506994292"/>
    <x v="0"/>
  </r>
  <r>
    <x v="12"/>
    <x v="8"/>
    <x v="9"/>
    <x v="393"/>
    <x v="0"/>
    <d v="2018-05-25T00:00:00"/>
    <d v="2018-09-05T00:00:00"/>
    <s v="URS GROUP, INC."/>
    <s v="N62470"/>
    <s v="N6247013D6022 N6247018F4121"/>
    <x v="375"/>
    <x v="434"/>
    <x v="448"/>
    <d v="2021-09-04T00:00:00"/>
    <d v="2022-07-08T00:00:00"/>
    <n v="-518000"/>
    <n v="307"/>
    <x v="3"/>
    <x v="3"/>
    <s v="08"/>
    <x v="384"/>
    <x v="11"/>
    <x v="3"/>
    <x v="11"/>
    <x v="9"/>
    <x v="9"/>
    <n v="52986848.195312686"/>
    <n v="52468532.038273573"/>
    <n v="-518316.15703911334"/>
    <x v="0"/>
  </r>
  <r>
    <x v="1"/>
    <x v="8"/>
    <x v="4"/>
    <x v="394"/>
    <x v="0"/>
    <d v="2018-01-04T00:00:00"/>
    <d v="2018-09-28T00:00:00"/>
    <s v="CMC"/>
    <s v="N62470"/>
    <s v="N6247018C4004"/>
    <x v="376"/>
    <x v="435"/>
    <x v="449"/>
    <d v="2022-08-23T00:00:00"/>
    <d v="2022-08-23T00:00:00"/>
    <n v="781316"/>
    <n v="0"/>
    <x v="3"/>
    <x v="8"/>
    <n v="23"/>
    <x v="385"/>
    <x v="11"/>
    <x v="3"/>
    <x v="11"/>
    <x v="9"/>
    <x v="9"/>
    <n v="16237244.370691191"/>
    <n v="17019037.240484964"/>
    <n v="781792.8697937727"/>
    <x v="0"/>
  </r>
  <r>
    <x v="12"/>
    <x v="11"/>
    <x v="9"/>
    <x v="395"/>
    <x v="0"/>
    <d v="2017-10-13T00:00:00"/>
    <d v="2018-06-28T00:00:00"/>
    <s v="J/V P. &amp; C. DEVELOPMENT S.A. -ERGOTEM S.A."/>
    <s v="N62470"/>
    <s v="N6247018C4015 AWD"/>
    <x v="377"/>
    <x v="436"/>
    <x v="450"/>
    <d v="2020-10-05T00:00:00"/>
    <d v="2022-07-31T00:00:00"/>
    <n v="-2195000"/>
    <n v="664"/>
    <x v="3"/>
    <x v="3"/>
    <n v="31"/>
    <x v="108"/>
    <x v="11"/>
    <x v="3"/>
    <x v="11"/>
    <x v="9"/>
    <x v="9"/>
    <n v="26497626.901399776"/>
    <n v="24301287.201205067"/>
    <n v="-2196339.700194709"/>
    <x v="0"/>
  </r>
  <r>
    <x v="12"/>
    <x v="11"/>
    <x v="8"/>
    <x v="396"/>
    <x v="0"/>
    <d v="2017-09-19T00:00:00"/>
    <d v="2017-12-18T00:00:00"/>
    <s v="R A BURCH CONSTRUCTION CO INC"/>
    <s v="N62473"/>
    <s v="N6247316D1884 N6247318F4138"/>
    <x v="378"/>
    <x v="437"/>
    <x v="451"/>
    <d v="2019-09-24T00:00:00"/>
    <d v="2020-10-01T00:00:00"/>
    <n v="2078000"/>
    <n v="373"/>
    <x v="10"/>
    <x v="11"/>
    <s v="01"/>
    <x v="386"/>
    <x v="11"/>
    <x v="11"/>
    <x v="11"/>
    <x v="9"/>
    <x v="9"/>
    <n v="34185605.649071857"/>
    <n v="36264873.939278968"/>
    <n v="2079268.2902071103"/>
    <x v="0"/>
  </r>
  <r>
    <x v="12"/>
    <x v="11"/>
    <x v="9"/>
    <x v="397"/>
    <x v="0"/>
    <d v="2017-07-20T00:00:00"/>
    <d v="2018-08-06T00:00:00"/>
    <s v="STRAUB CONSTRUCTION, INC."/>
    <s v="N62473"/>
    <s v="N6247316D1887 N6247318F4874"/>
    <x v="258"/>
    <x v="438"/>
    <x v="452"/>
    <d v="2020-08-25T00:00:00"/>
    <d v="2020-10-17T00:00:00"/>
    <n v="63000"/>
    <n v="53"/>
    <x v="10"/>
    <x v="11"/>
    <n v="17"/>
    <x v="387"/>
    <x v="11"/>
    <x v="11"/>
    <x v="11"/>
    <x v="9"/>
    <x v="9"/>
    <n v="19896072.921404742"/>
    <n v="19959111.372936524"/>
    <n v="63038.451531782746"/>
    <x v="0"/>
  </r>
  <r>
    <x v="12"/>
    <x v="8"/>
    <x v="8"/>
    <x v="398"/>
    <x v="0"/>
    <d v="2018-04-12T00:00:00"/>
    <d v="2018-09-27T00:00:00"/>
    <s v="HARPER CONSTRUCTION COMPANY, INC"/>
    <s v="N62473"/>
    <s v="N6247317D0817"/>
    <x v="379"/>
    <x v="439"/>
    <x v="453"/>
    <d v="2020-10-10T00:00:00"/>
    <d v="2022-01-15T00:00:00"/>
    <n v="-16207000"/>
    <n v="462"/>
    <x v="3"/>
    <x v="4"/>
    <n v="15"/>
    <x v="296"/>
    <x v="11"/>
    <x v="3"/>
    <x v="11"/>
    <x v="9"/>
    <x v="9"/>
    <n v="65488087.930149697"/>
    <n v="49271196.121012732"/>
    <n v="-16216891.809136964"/>
    <x v="0"/>
  </r>
  <r>
    <x v="12"/>
    <x v="8"/>
    <x v="9"/>
    <x v="399"/>
    <x v="0"/>
    <d v="2018-06-06T00:00:00"/>
    <d v="2018-08-30T00:00:00"/>
    <s v="RQ CONSTRUCTION, LLC"/>
    <s v="N62473"/>
    <s v="N6247317D0820 N6247318F5040"/>
    <x v="380"/>
    <x v="440"/>
    <x v="454"/>
    <d v="2021-03-22T00:00:00"/>
    <d v="2021-10-29T00:00:00"/>
    <n v="7000"/>
    <n v="221"/>
    <x v="11"/>
    <x v="11"/>
    <n v="29"/>
    <x v="388"/>
    <x v="11"/>
    <x v="3"/>
    <x v="11"/>
    <x v="9"/>
    <x v="9"/>
    <n v="34592226.911248855"/>
    <n v="34599231.183641277"/>
    <n v="7004.2723924219608"/>
    <x v="0"/>
  </r>
  <r>
    <x v="12"/>
    <x v="3"/>
    <x v="2"/>
    <x v="400"/>
    <x v="0"/>
    <d v="2018-07-13T00:00:00"/>
    <d v="2018-09-19T00:00:00"/>
    <s v="SOLPAC CONSTRUCTION INC"/>
    <s v="N62473"/>
    <s v="N6247317D0821"/>
    <x v="264"/>
    <x v="441"/>
    <x v="455"/>
    <d v="2020-02-02T00:00:00"/>
    <d v="2021-12-02T00:00:00"/>
    <n v="2153"/>
    <n v="669"/>
    <x v="11"/>
    <x v="1"/>
    <s v="02"/>
    <x v="389"/>
    <x v="11"/>
    <x v="3"/>
    <x v="11"/>
    <x v="9"/>
    <x v="9"/>
    <n v="33641.342564297476"/>
    <n v="35795.656630137659"/>
    <n v="2154.3140658401826"/>
    <x v="0"/>
  </r>
  <r>
    <x v="9"/>
    <x v="3"/>
    <x v="2"/>
    <x v="401"/>
    <x v="0"/>
    <d v="2018-07-13T00:00:00"/>
    <d v="2018-09-19T00:00:00"/>
    <s v="SOLPAC CONSTRUCTION INC"/>
    <s v="N62473"/>
    <s v="N6247317D0821"/>
    <x v="264"/>
    <x v="442"/>
    <x v="456"/>
    <d v="2020-02-02T00:00:00"/>
    <d v="2021-08-13T00:00:00"/>
    <n v="34218"/>
    <n v="558"/>
    <x v="11"/>
    <x v="8"/>
    <n v="13"/>
    <x v="294"/>
    <x v="11"/>
    <x v="11"/>
    <x v="11"/>
    <x v="9"/>
    <x v="9"/>
    <n v="33.622429947452034"/>
    <n v="34272.507104782322"/>
    <n v="34238.884674834873"/>
    <x v="0"/>
  </r>
  <r>
    <x v="12"/>
    <x v="8"/>
    <x v="8"/>
    <x v="402"/>
    <x v="0"/>
    <d v="2018-05-02T00:00:00"/>
    <d v="2018-07-03T00:00:00"/>
    <s v="WHITING-TURNER CONTRACTING CO"/>
    <s v="N62473"/>
    <s v="N6247317D0822 N6247318F4783"/>
    <x v="381"/>
    <x v="443"/>
    <x v="457"/>
    <d v="2020-06-28T00:00:00"/>
    <d v="2022-04-04T00:00:00"/>
    <n v="12000"/>
    <n v="645"/>
    <x v="3"/>
    <x v="6"/>
    <s v="04"/>
    <x v="390"/>
    <x v="11"/>
    <x v="3"/>
    <x v="11"/>
    <x v="9"/>
    <x v="9"/>
    <n v="39886708.927036688"/>
    <n v="39898716.251137979"/>
    <n v="12007.324101291597"/>
    <x v="0"/>
  </r>
  <r>
    <x v="12"/>
    <x v="8"/>
    <x v="2"/>
    <x v="403"/>
    <x v="0"/>
    <d v="2017-11-07T00:00:00"/>
    <d v="2018-09-13T00:00:00"/>
    <s v="RQ CONSTRUCTION, LLC"/>
    <s v="N62473"/>
    <s v="N6247318C1017"/>
    <x v="382"/>
    <x v="444"/>
    <x v="458"/>
    <d v="2021-03-31T00:00:00"/>
    <d v="2021-06-13T00:00:00"/>
    <n v="-1342"/>
    <n v="74"/>
    <x v="11"/>
    <x v="0"/>
    <n v="13"/>
    <x v="391"/>
    <x v="11"/>
    <x v="11"/>
    <x v="11"/>
    <x v="9"/>
    <x v="9"/>
    <n v="52074.839782988056"/>
    <n v="50732.020704326875"/>
    <n v="-1342.8190786611813"/>
    <x v="0"/>
  </r>
  <r>
    <x v="12"/>
    <x v="8"/>
    <x v="2"/>
    <x v="404"/>
    <x v="0"/>
    <d v="2018-02-22T00:00:00"/>
    <d v="2018-09-13T00:00:00"/>
    <s v="RQ CONSTRUCTION, LLC"/>
    <s v="N62473"/>
    <s v="N6247318C1017"/>
    <x v="382"/>
    <x v="445"/>
    <x v="459"/>
    <d v="2021-03-31T00:00:00"/>
    <d v="2021-06-13T00:00:00"/>
    <n v="-1354"/>
    <n v="74"/>
    <x v="11"/>
    <x v="0"/>
    <n v="13"/>
    <x v="391"/>
    <x v="11"/>
    <x v="11"/>
    <x v="11"/>
    <x v="9"/>
    <x v="9"/>
    <n v="41374.501452211443"/>
    <n v="40019.675049448968"/>
    <n v="-1354.8264027624755"/>
    <x v="0"/>
  </r>
  <r>
    <x v="12"/>
    <x v="8"/>
    <x v="9"/>
    <x v="405"/>
    <x v="0"/>
    <d v="2018-01-23T00:00:00"/>
    <d v="2018-09-19T00:00:00"/>
    <s v="R A BURCH CONSTRUCTION CO INC"/>
    <s v="N62473"/>
    <s v="N6247318C2201 AWD"/>
    <x v="383"/>
    <x v="446"/>
    <x v="460"/>
    <d v="2021-02-24T00:00:00"/>
    <d v="2022-02-25T00:00:00"/>
    <n v="-2949000"/>
    <n v="366"/>
    <x v="3"/>
    <x v="2"/>
    <n v="25"/>
    <x v="392"/>
    <x v="11"/>
    <x v="3"/>
    <x v="11"/>
    <x v="9"/>
    <x v="9"/>
    <n v="55260565.020509131"/>
    <n v="52309765.122616559"/>
    <n v="-2950799.897892572"/>
    <x v="0"/>
  </r>
  <r>
    <x v="13"/>
    <x v="11"/>
    <x v="10"/>
    <x v="406"/>
    <x v="0"/>
    <d v="2017-11-29T00:00:00"/>
    <d v="2017-11-30T00:00:00"/>
    <s v="NOVA Group, Inc"/>
    <s v="N62473"/>
    <s v="N62473-18-C-2202"/>
    <x v="384"/>
    <x v="447"/>
    <x v="461"/>
    <d v="2020-03-10T00:00:00"/>
    <d v="2020-03-10T00:00:00"/>
    <n v="58198"/>
    <n v="0"/>
    <x v="10"/>
    <x v="5"/>
    <n v="10"/>
    <x v="393"/>
    <x v="11"/>
    <x v="15"/>
    <x v="11"/>
    <x v="10"/>
    <x v="10"/>
    <n v="28230232.744629413"/>
    <n v="28290036.493640337"/>
    <n v="59803.74901092425"/>
    <x v="0"/>
  </r>
  <r>
    <x v="12"/>
    <x v="3"/>
    <x v="9"/>
    <x v="407"/>
    <x v="0"/>
    <d v="2017-02-28T00:00:00"/>
    <d v="2018-04-19T00:00:00"/>
    <s v="WALTERS, K. G. CONSTRUCTION CO., IN"/>
    <s v="N62473"/>
    <s v="N6247318C2205 AWD"/>
    <x v="385"/>
    <x v="448"/>
    <x v="462"/>
    <d v="2020-05-08T00:00:00"/>
    <d v="2020-11-30T00:00:00"/>
    <n v="-155000"/>
    <n v="206"/>
    <x v="10"/>
    <x v="9"/>
    <n v="30"/>
    <x v="336"/>
    <x v="11"/>
    <x v="11"/>
    <x v="11"/>
    <x v="9"/>
    <x v="9"/>
    <n v="16469737.169572206"/>
    <n v="16314642.56659718"/>
    <n v="-155094.60297502577"/>
    <x v="0"/>
  </r>
  <r>
    <x v="12"/>
    <x v="8"/>
    <x v="8"/>
    <x v="408"/>
    <x v="0"/>
    <d v="2017-10-17T00:00:00"/>
    <d v="2018-09-29T00:00:00"/>
    <s v="CDM CONSTRUCTORS INC"/>
    <s v="N62473"/>
    <s v="N6247318C4602 AWD"/>
    <x v="386"/>
    <x v="449"/>
    <x v="463"/>
    <d v="2021-09-28T00:00:00"/>
    <d v="2022-05-10T00:00:00"/>
    <n v="-1615000"/>
    <n v="224"/>
    <x v="3"/>
    <x v="7"/>
    <n v="10"/>
    <x v="394"/>
    <x v="11"/>
    <x v="3"/>
    <x v="11"/>
    <x v="9"/>
    <x v="9"/>
    <n v="58198324.837167755"/>
    <n v="56582339.135202169"/>
    <n v="-1615985.7019655854"/>
    <x v="0"/>
  </r>
  <r>
    <x v="12"/>
    <x v="11"/>
    <x v="8"/>
    <x v="409"/>
    <x v="0"/>
    <d v="2017-08-29T00:00:00"/>
    <d v="2018-01-24T00:00:00"/>
    <s v="HARPER CONSTRUCTION COMPANY, INC"/>
    <s v="N62473"/>
    <s v="N6247318C4605 AWD"/>
    <x v="387"/>
    <x v="450"/>
    <x v="464"/>
    <d v="2020-01-14T00:00:00"/>
    <d v="2020-06-26T00:00:00"/>
    <n v="3850000"/>
    <n v="164"/>
    <x v="10"/>
    <x v="0"/>
    <n v="26"/>
    <x v="395"/>
    <x v="11"/>
    <x v="15"/>
    <x v="11"/>
    <x v="10"/>
    <x v="10"/>
    <n v="37438575.746487841"/>
    <n v="41394801.625247583"/>
    <n v="3956225.8787597418"/>
    <x v="0"/>
  </r>
  <r>
    <x v="12"/>
    <x v="8"/>
    <x v="8"/>
    <x v="409"/>
    <x v="64"/>
    <d v="2017-08-29T00:00:00"/>
    <d v="2018-01-24T00:00:00"/>
    <s v="HARPER CONSTRUCTION COMPANY, INC"/>
    <s v="N62473"/>
    <s v="N6247318C4605 AWD"/>
    <x v="387"/>
    <x v="451"/>
    <x v="465"/>
    <d v="2020-01-14T00:00:00"/>
    <d v="2020-06-26T00:00:00"/>
    <n v="2009000"/>
    <n v="164"/>
    <x v="10"/>
    <x v="0"/>
    <n v="26"/>
    <x v="395"/>
    <x v="11"/>
    <x v="15"/>
    <x v="11"/>
    <x v="10"/>
    <x v="10"/>
    <n v="83424603.606179506"/>
    <n v="85489034.201095954"/>
    <n v="2064430.594916448"/>
    <x v="0"/>
  </r>
  <r>
    <x v="12"/>
    <x v="11"/>
    <x v="8"/>
    <x v="410"/>
    <x v="0"/>
    <d v="2017-08-29T00:00:00"/>
    <d v="2018-01-24T00:00:00"/>
    <s v="HARPER CONSTRUCTION COMPANY, INC"/>
    <s v="N62473"/>
    <s v="N6247318C4605 AWD"/>
    <x v="387"/>
    <x v="452"/>
    <x v="466"/>
    <d v="2020-01-14T00:00:00"/>
    <d v="2020-06-26T00:00:00"/>
    <n v="3123000"/>
    <n v="164"/>
    <x v="10"/>
    <x v="0"/>
    <n v="26"/>
    <x v="395"/>
    <x v="11"/>
    <x v="15"/>
    <x v="11"/>
    <x v="10"/>
    <x v="10"/>
    <n v="40669481.124250807"/>
    <n v="43878648.246164225"/>
    <n v="3209167.1219134182"/>
    <x v="0"/>
  </r>
  <r>
    <x v="9"/>
    <x v="8"/>
    <x v="2"/>
    <x v="411"/>
    <x v="0"/>
    <d v="2018-02-14T00:00:00"/>
    <d v="2018-07-26T00:00:00"/>
    <s v="RQ CONSTRUCTION, LLC"/>
    <s v="N62473"/>
    <s v="N6247318D0820"/>
    <x v="388"/>
    <x v="453"/>
    <x v="467"/>
    <d v="2021-02-15T00:00:00"/>
    <d v="2021-06-18T00:00:00"/>
    <n v="-2109"/>
    <n v="123"/>
    <x v="11"/>
    <x v="0"/>
    <n v="18"/>
    <x v="396"/>
    <x v="11"/>
    <x v="11"/>
    <x v="11"/>
    <x v="9"/>
    <x v="9"/>
    <n v="49960.829500042004"/>
    <n v="47850.542289239893"/>
    <n v="-2110.2872108021111"/>
    <x v="0"/>
  </r>
  <r>
    <x v="12"/>
    <x v="8"/>
    <x v="2"/>
    <x v="412"/>
    <x v="0"/>
    <d v="2018-02-14T00:00:00"/>
    <d v="2018-07-26T00:00:00"/>
    <s v="RQ CONSTRUCTION, LLC"/>
    <s v="N62473"/>
    <s v="N6247318D0820"/>
    <x v="388"/>
    <x v="453"/>
    <x v="468"/>
    <d v="2021-02-15T00:00:00"/>
    <d v="2021-06-18T00:00:00"/>
    <n v="-2126"/>
    <n v="123"/>
    <x v="11"/>
    <x v="0"/>
    <n v="18"/>
    <x v="396"/>
    <x v="11"/>
    <x v="11"/>
    <x v="11"/>
    <x v="9"/>
    <x v="9"/>
    <n v="49960.829500042004"/>
    <n v="47833.531913429724"/>
    <n v="-2127.2975866122797"/>
    <x v="0"/>
  </r>
  <r>
    <x v="12"/>
    <x v="8"/>
    <x v="8"/>
    <x v="413"/>
    <x v="0"/>
    <d v="2017-03-07T00:00:00"/>
    <d v="2018-04-18T00:00:00"/>
    <s v="M A MORTENSON COMPANY"/>
    <s v="N62473"/>
    <s v="N6247318D5850 N6247318F4497"/>
    <x v="389"/>
    <x v="454"/>
    <x v="469"/>
    <d v="2020-05-02T00:00:00"/>
    <d v="2020-05-17T00:00:00"/>
    <n v="-456000"/>
    <n v="15"/>
    <x v="10"/>
    <x v="7"/>
    <n v="17"/>
    <x v="397"/>
    <x v="11"/>
    <x v="15"/>
    <x v="11"/>
    <x v="10"/>
    <x v="10"/>
    <n v="24788136.478759013"/>
    <n v="24319554.920131885"/>
    <n v="-468581.5586271286"/>
    <x v="0"/>
  </r>
  <r>
    <x v="12"/>
    <x v="8"/>
    <x v="8"/>
    <x v="414"/>
    <x v="0"/>
    <d v="2018-05-16T00:00:00"/>
    <d v="2018-08-30T00:00:00"/>
    <s v="HARPER CONSTRUCTION COMPANY, INC"/>
    <s v="N62473"/>
    <s v="N6247318D5853 N6247318F4873"/>
    <x v="390"/>
    <x v="455"/>
    <x v="470"/>
    <d v="2020-05-20T00:00:00"/>
    <d v="2021-02-26T00:00:00"/>
    <n v="5170000"/>
    <n v="282"/>
    <x v="11"/>
    <x v="2"/>
    <n v="26"/>
    <x v="398"/>
    <x v="11"/>
    <x v="11"/>
    <x v="11"/>
    <x v="9"/>
    <x v="9"/>
    <n v="36262841.399262875"/>
    <n v="41435996.866236292"/>
    <n v="5173155.4669734165"/>
    <x v="0"/>
  </r>
  <r>
    <x v="12"/>
    <x v="10"/>
    <x v="9"/>
    <x v="415"/>
    <x v="0"/>
    <d v="2018-04-19T00:00:00"/>
    <d v="2018-09-06T00:00:00"/>
    <s v="HELIX ELECTRIC, INC."/>
    <s v="N62478"/>
    <s v="N6247818C1516 AWD"/>
    <x v="391"/>
    <x v="456"/>
    <x v="471"/>
    <d v="2020-05-28T00:00:00"/>
    <d v="2022-06-17T00:00:00"/>
    <n v="2764000"/>
    <n v="750"/>
    <x v="3"/>
    <x v="0"/>
    <n v="17"/>
    <x v="399"/>
    <x v="11"/>
    <x v="3"/>
    <x v="11"/>
    <x v="9"/>
    <x v="9"/>
    <n v="25145374.79695069"/>
    <n v="27911061.781615008"/>
    <n v="2765686.9846643172"/>
    <x v="0"/>
  </r>
  <r>
    <x v="12"/>
    <x v="8"/>
    <x v="9"/>
    <x v="416"/>
    <x v="0"/>
    <d v="2018-01-24T00:00:00"/>
    <d v="2018-09-21T00:00:00"/>
    <s v="BLACK CONSTRUCTION CORP."/>
    <s v="N62742"/>
    <s v="N6274218C1300 AWD"/>
    <x v="392"/>
    <x v="457"/>
    <x v="472"/>
    <d v="2020-12-28T00:00:00"/>
    <d v="2021-07-27T00:00:00"/>
    <n v="-3252000"/>
    <n v="211"/>
    <x v="11"/>
    <x v="3"/>
    <n v="27"/>
    <x v="400"/>
    <x v="11"/>
    <x v="11"/>
    <x v="11"/>
    <x v="9"/>
    <x v="9"/>
    <n v="56269237.918932691"/>
    <n v="53015253.08748249"/>
    <n v="-3253984.8314502016"/>
    <x v="0"/>
  </r>
  <r>
    <x v="12"/>
    <x v="8"/>
    <x v="9"/>
    <x v="417"/>
    <x v="0"/>
    <d v="2018-01-24T00:00:00"/>
    <d v="2018-09-24T00:00:00"/>
    <s v="BLACK CONSTRUCTION CORP."/>
    <s v="N62742"/>
    <s v="N6274218C1300 AWD"/>
    <x v="392"/>
    <x v="458"/>
    <x v="473"/>
    <d v="2021-01-21T00:00:00"/>
    <d v="2021-07-27T00:00:00"/>
    <n v="-1965000"/>
    <n v="187"/>
    <x v="11"/>
    <x v="3"/>
    <n v="27"/>
    <x v="400"/>
    <x v="11"/>
    <x v="11"/>
    <x v="11"/>
    <x v="9"/>
    <x v="9"/>
    <n v="45393432.531867817"/>
    <n v="43427233.210281208"/>
    <n v="-1966199.3215866089"/>
    <x v="0"/>
  </r>
  <r>
    <x v="11"/>
    <x v="9"/>
    <x v="7"/>
    <x v="418"/>
    <x v="0"/>
    <d v="2018-05-02T00:00:00"/>
    <d v="2018-08-09T00:00:00"/>
    <s v="Cockram Construction Australia Pty Ltd. 675 Victoria Street, Abbotsford Victoria 3067, Austrialia"/>
    <s v="N62742"/>
    <s v="N6274218C1306"/>
    <x v="393"/>
    <x v="459"/>
    <x v="474"/>
    <d v="2019-03-31T00:00:00"/>
    <d v="2020-03-31T00:00:00"/>
    <n v="3394033"/>
    <n v="366"/>
    <x v="10"/>
    <x v="5"/>
    <n v="31"/>
    <x v="279"/>
    <x v="11"/>
    <x v="15"/>
    <x v="11"/>
    <x v="10"/>
    <x v="10"/>
    <n v="9240880.0577391367"/>
    <n v="12728558.288379282"/>
    <n v="3487678.230640145"/>
    <x v="0"/>
  </r>
  <r>
    <x v="1"/>
    <x v="11"/>
    <x v="4"/>
    <x v="419"/>
    <x v="0"/>
    <d v="2017-11-21T00:00:00"/>
    <d v="2018-05-18T00:00:00"/>
    <s v="AECOM"/>
    <s v="N62742"/>
    <s v="N6274218C1314"/>
    <x v="394"/>
    <x v="460"/>
    <x v="475"/>
    <d v="2019-11-15T00:00:00"/>
    <d v="2020-04-06T00:00:00"/>
    <n v="9820649"/>
    <n v="143"/>
    <x v="10"/>
    <x v="6"/>
    <s v="06"/>
    <x v="401"/>
    <x v="11"/>
    <x v="15"/>
    <x v="11"/>
    <x v="10"/>
    <x v="10"/>
    <n v="25356334.530852236"/>
    <n v="35447946.406181052"/>
    <n v="10091611.875328816"/>
    <x v="0"/>
  </r>
  <r>
    <x v="12"/>
    <x v="8"/>
    <x v="8"/>
    <x v="420"/>
    <x v="0"/>
    <d v="2017-06-30T00:00:00"/>
    <d v="2018-05-16T00:00:00"/>
    <s v="HENSEL PHELPS CONSTRUCTION CO."/>
    <s v="N62742"/>
    <s v="N6274218C1316 AWD"/>
    <x v="395"/>
    <x v="461"/>
    <x v="476"/>
    <d v="2020-10-02T00:00:00"/>
    <d v="2021-10-22T00:00:00"/>
    <n v="-3225000"/>
    <n v="385"/>
    <x v="11"/>
    <x v="11"/>
    <n v="22"/>
    <x v="402"/>
    <x v="11"/>
    <x v="3"/>
    <x v="11"/>
    <x v="9"/>
    <x v="9"/>
    <n v="79047383.507395595"/>
    <n v="75820415.155173302"/>
    <n v="-3226968.3522222936"/>
    <x v="0"/>
  </r>
  <r>
    <x v="12"/>
    <x v="11"/>
    <x v="9"/>
    <x v="421"/>
    <x v="0"/>
    <d v="2017-06-12T00:00:00"/>
    <d v="2018-05-23T00:00:00"/>
    <s v="APTIM FEDERAL SERVICES, LLC"/>
    <s v="N62742"/>
    <s v="N6274218C1318 AWD"/>
    <x v="396"/>
    <x v="462"/>
    <x v="477"/>
    <d v="2020-04-03T00:00:00"/>
    <d v="2021-08-15T00:00:00"/>
    <n v="406000"/>
    <n v="499"/>
    <x v="11"/>
    <x v="8"/>
    <n v="15"/>
    <x v="403"/>
    <x v="11"/>
    <x v="11"/>
    <x v="11"/>
    <x v="9"/>
    <x v="9"/>
    <n v="30444059.61648196"/>
    <n v="30850307.415242348"/>
    <n v="406247.79876038805"/>
    <x v="0"/>
  </r>
  <r>
    <x v="12"/>
    <x v="8"/>
    <x v="9"/>
    <x v="422"/>
    <x v="0"/>
    <d v="2018-06-28T00:00:00"/>
    <d v="2018-08-22T00:00:00"/>
    <s v="GFP GROUP, L.L.C."/>
    <s v="N69450"/>
    <s v="N6945016D0615 N6945018F2384"/>
    <x v="397"/>
    <x v="463"/>
    <x v="478"/>
    <d v="2020-03-14T00:00:00"/>
    <d v="2021-01-30T00:00:00"/>
    <n v="384000"/>
    <n v="322"/>
    <x v="11"/>
    <x v="4"/>
    <n v="30"/>
    <x v="404"/>
    <x v="11"/>
    <x v="11"/>
    <x v="11"/>
    <x v="9"/>
    <x v="9"/>
    <n v="4426603.0427692318"/>
    <n v="4810837.4140105844"/>
    <n v="384234.37124135252"/>
    <x v="0"/>
  </r>
  <r>
    <x v="12"/>
    <x v="11"/>
    <x v="9"/>
    <x v="423"/>
    <x v="0"/>
    <d v="2017-08-10T00:00:00"/>
    <d v="2018-01-16T00:00:00"/>
    <s v="DESIGN BUILD INCORPORATED"/>
    <s v="N69450"/>
    <s v="N6945016D1111"/>
    <x v="398"/>
    <x v="464"/>
    <x v="479"/>
    <d v="2019-08-23T00:00:00"/>
    <d v="2019-11-22T00:00:00"/>
    <n v="9000"/>
    <n v="91"/>
    <x v="17"/>
    <x v="9"/>
    <n v="22"/>
    <x v="405"/>
    <x v="11"/>
    <x v="15"/>
    <x v="11"/>
    <x v="10"/>
    <x v="10"/>
    <n v="3130038.0879206127"/>
    <n v="3139286.4081566744"/>
    <n v="9248.3202360616997"/>
    <x v="0"/>
  </r>
  <r>
    <x v="12"/>
    <x v="8"/>
    <x v="9"/>
    <x v="424"/>
    <x v="0"/>
    <d v="2017-10-16T00:00:00"/>
    <d v="2018-08-03T00:00:00"/>
    <s v="DESBUILD INCORPORATEDDBA DES BUILD"/>
    <s v="N69450"/>
    <s v="N6945016D1111 N6945018F0723"/>
    <x v="398"/>
    <x v="465"/>
    <x v="480"/>
    <d v="2020-08-04T00:00:00"/>
    <d v="2022-06-25T00:00:00"/>
    <n v="593000"/>
    <n v="690"/>
    <x v="3"/>
    <x v="0"/>
    <n v="25"/>
    <x v="406"/>
    <x v="11"/>
    <x v="3"/>
    <x v="11"/>
    <x v="9"/>
    <x v="9"/>
    <n v="11622853.752459824"/>
    <n v="12216215.685132017"/>
    <n v="593361.93267219327"/>
    <x v="0"/>
  </r>
  <r>
    <x v="12"/>
    <x v="8"/>
    <x v="12"/>
    <x v="425"/>
    <x v="0"/>
    <d v="2018-05-04T00:00:00"/>
    <d v="2018-09-12T00:00:00"/>
    <s v="LEEBCOR SERVICES LLC"/>
    <s v="N69450"/>
    <s v="N6945016D1113 N6945018F0731"/>
    <x v="399"/>
    <x v="466"/>
    <x v="481"/>
    <d v="2020-01-06T00:00:00"/>
    <d v="2021-10-16T00:00:00"/>
    <n v="1452000"/>
    <n v="649"/>
    <x v="11"/>
    <x v="11"/>
    <n v="16"/>
    <x v="407"/>
    <x v="11"/>
    <x v="3"/>
    <x v="11"/>
    <x v="9"/>
    <x v="9"/>
    <n v="14961981.326616155"/>
    <n v="16414867.542872518"/>
    <n v="1452886.2162563633"/>
    <x v="0"/>
  </r>
  <r>
    <x v="1"/>
    <x v="11"/>
    <x v="4"/>
    <x v="426"/>
    <x v="0"/>
    <d v="2017-07-10T00:00:00"/>
    <d v="2018-06-21T00:00:00"/>
    <s v="FIRE STATION NO. 2"/>
    <s v="N69450"/>
    <s v="N69450-18C2105"/>
    <x v="400"/>
    <x v="467"/>
    <x v="482"/>
    <d v="2019-10-08T00:00:00"/>
    <d v="2018-08-01T00:00:00"/>
    <n v="0"/>
    <n v="-433"/>
    <x v="16"/>
    <x v="8"/>
    <s v="01"/>
    <x v="408"/>
    <x v="11"/>
    <x v="14"/>
    <x v="11"/>
    <x v="12"/>
    <x v="12"/>
    <n v="3965703.6209467519"/>
    <n v="3965703.6209467519"/>
    <n v="0"/>
    <x v="0"/>
  </r>
  <r>
    <x v="12"/>
    <x v="8"/>
    <x v="12"/>
    <x v="427"/>
    <x v="0"/>
    <d v="2018-05-14T00:00:00"/>
    <d v="2018-09-26T00:00:00"/>
    <s v="EMR, INC."/>
    <s v="N69450"/>
    <s v="N6945018D1318 N6945018F0894"/>
    <x v="401"/>
    <x v="468"/>
    <x v="483"/>
    <d v="2019-12-31T00:00:00"/>
    <d v="2020-12-31T00:00:00"/>
    <n v="-187000"/>
    <n v="366"/>
    <x v="10"/>
    <x v="1"/>
    <n v="31"/>
    <x v="35"/>
    <x v="11"/>
    <x v="11"/>
    <x v="11"/>
    <x v="9"/>
    <x v="9"/>
    <n v="11918100.715435889"/>
    <n v="11730986.581524083"/>
    <n v="-187114.13391180523"/>
    <x v="0"/>
  </r>
  <r>
    <x v="14"/>
    <x v="8"/>
    <x v="20"/>
    <x v="428"/>
    <x v="0"/>
    <d v="2018-06-26T00:00:00"/>
    <d v="2018-08-31T00:00:00"/>
    <s v="EMR Inc"/>
    <s v="N91278"/>
    <s v="N91278-16-C-0035"/>
    <x v="402"/>
    <x v="469"/>
    <x v="484"/>
    <d v="2019-07-06T00:00:00"/>
    <d v="2019-10-11T00:00:00"/>
    <n v="0"/>
    <n v="97"/>
    <x v="17"/>
    <x v="11"/>
    <n v="11"/>
    <x v="409"/>
    <x v="11"/>
    <x v="15"/>
    <x v="11"/>
    <x v="10"/>
    <x v="10"/>
    <n v="3980631.9798434204"/>
    <n v="3980631.9798434204"/>
    <n v="0"/>
    <x v="0"/>
  </r>
  <r>
    <x v="5"/>
    <x v="8"/>
    <x v="11"/>
    <x v="429"/>
    <x v="0"/>
    <d v="2018-09-11T00:00:00"/>
    <d v="2018-09-12T00:00:00"/>
    <s v="S. B. Ballard Construction Company"/>
    <s v="PC123-"/>
    <s v="PC123-18312-000"/>
    <x v="403"/>
    <x v="470"/>
    <x v="485"/>
    <d v="2020-08-31T00:00:00"/>
    <d v="2021-09-16T00:00:00"/>
    <n v="1999000"/>
    <n v="381"/>
    <x v="11"/>
    <x v="10"/>
    <n v="16"/>
    <x v="410"/>
    <x v="11"/>
    <x v="11"/>
    <x v="11"/>
    <x v="9"/>
    <x v="9"/>
    <n v="15760514.03786814"/>
    <n v="17760734.111075077"/>
    <n v="2000220.0732069369"/>
    <x v="0"/>
  </r>
  <r>
    <x v="12"/>
    <x v="8"/>
    <x v="11"/>
    <x v="430"/>
    <x v="0"/>
    <d v="2018-08-31T00:00:00"/>
    <d v="2018-09-06T00:00:00"/>
    <s v="Stahl Construction Company"/>
    <s v="Swift "/>
    <s v="Swift #147206"/>
    <x v="404"/>
    <x v="471"/>
    <x v="486"/>
    <d v="2020-02-14T00:00:00"/>
    <d v="2020-08-04T00:00:00"/>
    <n v="1487000"/>
    <n v="172"/>
    <x v="10"/>
    <x v="8"/>
    <s v="04"/>
    <x v="411"/>
    <x v="11"/>
    <x v="15"/>
    <x v="11"/>
    <x v="10"/>
    <x v="10"/>
    <n v="40977336.498457164"/>
    <n v="42505364.519682027"/>
    <n v="1528028.0212248638"/>
    <x v="0"/>
  </r>
  <r>
    <x v="12"/>
    <x v="8"/>
    <x v="11"/>
    <x v="431"/>
    <x v="0"/>
    <d v="2018-09-19T00:00:00"/>
    <d v="2018-09-20T00:00:00"/>
    <s v="KCI Construction Company"/>
    <s v="T1818-"/>
    <s v="T1818-01"/>
    <x v="405"/>
    <x v="472"/>
    <x v="487"/>
    <d v="2020-11-18T00:00:00"/>
    <d v="2021-06-30T00:00:00"/>
    <n v="-7436000"/>
    <n v="224"/>
    <x v="11"/>
    <x v="0"/>
    <n v="30"/>
    <x v="238"/>
    <x v="11"/>
    <x v="11"/>
    <x v="11"/>
    <x v="9"/>
    <x v="9"/>
    <n v="33622429.947452031"/>
    <n v="26181891.446017928"/>
    <n v="-7440538.5014341027"/>
    <x v="0"/>
  </r>
  <r>
    <x v="1"/>
    <x v="10"/>
    <x v="4"/>
    <x v="432"/>
    <x v="0"/>
    <d v="2018-05-09T00:00:00"/>
    <d v="2018-08-08T00:00:00"/>
    <s v="Basecom Construction Services"/>
    <s v="W4126C"/>
    <s v="W4126C18C0049"/>
    <x v="406"/>
    <x v="473"/>
    <x v="488"/>
    <d v="2019-10-22T00:00:00"/>
    <d v="2019-11-20T00:00:00"/>
    <n v="0"/>
    <n v="29"/>
    <x v="17"/>
    <x v="9"/>
    <n v="20"/>
    <x v="412"/>
    <x v="11"/>
    <x v="15"/>
    <x v="11"/>
    <x v="10"/>
    <x v="10"/>
    <n v="4600970.0151776541"/>
    <n v="4600970.0151776541"/>
    <n v="0"/>
    <x v="0"/>
  </r>
  <r>
    <x v="1"/>
    <x v="11"/>
    <x v="4"/>
    <x v="433"/>
    <x v="0"/>
    <d v="2017-04-26T00:00:00"/>
    <d v="2018-04-30T00:00:00"/>
    <s v="Bethel-Unit JV"/>
    <s v="W911KB"/>
    <s v="W911KB18C0006"/>
    <x v="407"/>
    <x v="474"/>
    <x v="489"/>
    <d v="2020-04-11T00:00:00"/>
    <d v="2021-10-11T00:00:00"/>
    <n v="943651"/>
    <n v="548"/>
    <x v="11"/>
    <x v="11"/>
    <n v="11"/>
    <x v="413"/>
    <x v="11"/>
    <x v="3"/>
    <x v="11"/>
    <x v="9"/>
    <x v="9"/>
    <n v="20255413.69216907"/>
    <n v="21199640.641794782"/>
    <n v="944226.94962571189"/>
    <x v="0"/>
  </r>
  <r>
    <x v="1"/>
    <x v="11"/>
    <x v="6"/>
    <x v="291"/>
    <x v="0"/>
    <d v="2017-11-14T00:00:00"/>
    <d v="2018-02-15T00:00:00"/>
    <s v="STG Pacific, LLC"/>
    <s v="W911KB"/>
    <s v="W911KB-18-C-0015"/>
    <x v="408"/>
    <x v="475"/>
    <x v="490"/>
    <d v="2019-08-30T00:00:00"/>
    <d v="2019-06-27T00:00:00"/>
    <n v="158971"/>
    <n v="-64"/>
    <x v="17"/>
    <x v="0"/>
    <n v="27"/>
    <x v="414"/>
    <x v="11"/>
    <x v="17"/>
    <x v="11"/>
    <x v="10"/>
    <x v="10"/>
    <n v="25636683.605258767"/>
    <n v="25800040.795952875"/>
    <n v="163357.19069410861"/>
    <x v="0"/>
  </r>
  <r>
    <x v="1"/>
    <x v="8"/>
    <x v="4"/>
    <x v="434"/>
    <x v="0"/>
    <d v="2017-12-28T00:00:00"/>
    <d v="2018-03-23T00:00:00"/>
    <s v="Callahan/Watterson Joint Ventu"/>
    <s v="W911KB"/>
    <s v="W911KB18C0018"/>
    <x v="409"/>
    <x v="476"/>
    <x v="491"/>
    <d v="2020-02-14T00:00:00"/>
    <d v="2020-08-11T00:00:00"/>
    <n v="5116601"/>
    <n v="179"/>
    <x v="10"/>
    <x v="8"/>
    <n v="11"/>
    <x v="415"/>
    <x v="11"/>
    <x v="15"/>
    <x v="11"/>
    <x v="10"/>
    <x v="10"/>
    <n v="20016903.529028397"/>
    <n v="25274677.369934361"/>
    <n v="5257773.8409059644"/>
    <x v="0"/>
  </r>
  <r>
    <x v="21"/>
    <x v="8"/>
    <x v="6"/>
    <x v="435"/>
    <x v="0"/>
    <d v="2018-02-05T00:00:00"/>
    <d v="2018-04-10T00:00:00"/>
    <s v="CP01-Alaska Aggregate Products, LLC"/>
    <s v="W911KB"/>
    <s v="W911KB18C0023"/>
    <x v="410"/>
    <x v="477"/>
    <x v="492"/>
    <d v="2018-06-30T00:00:00"/>
    <d v="2018-06-30T00:00:00"/>
    <n v="-51710"/>
    <n v="0"/>
    <x v="16"/>
    <x v="0"/>
    <n v="30"/>
    <x v="416"/>
    <x v="11"/>
    <x v="14"/>
    <x v="11"/>
    <x v="12"/>
    <x v="12"/>
    <n v="2732568.4308949369"/>
    <n v="2678236.6855017263"/>
    <n v="-54331.745393210556"/>
    <x v="0"/>
  </r>
  <r>
    <x v="1"/>
    <x v="8"/>
    <x v="6"/>
    <x v="435"/>
    <x v="0"/>
    <d v="2018-02-05T00:00:00"/>
    <d v="2018-04-10T00:00:00"/>
    <s v="CP01-Alaska Aggregate Products, LLC"/>
    <s v="W911KB"/>
    <s v="W911KB-18-C-0023"/>
    <x v="410"/>
    <x v="477"/>
    <x v="492"/>
    <d v="2018-06-30T00:00:00"/>
    <d v="2018-06-30T00:00:00"/>
    <n v="-51710"/>
    <n v="0"/>
    <x v="16"/>
    <x v="0"/>
    <n v="30"/>
    <x v="416"/>
    <x v="11"/>
    <x v="14"/>
    <x v="11"/>
    <x v="12"/>
    <x v="12"/>
    <n v="2732568.4308949369"/>
    <n v="2678236.6855017263"/>
    <n v="-54331.745393210556"/>
    <x v="0"/>
  </r>
  <r>
    <x v="1"/>
    <x v="11"/>
    <x v="4"/>
    <x v="436"/>
    <x v="0"/>
    <d v="2018-01-30T00:00:00"/>
    <d v="2018-06-05T00:00:00"/>
    <s v="Watterson Construction Company"/>
    <s v="W911KB"/>
    <s v="W911KB18C0026"/>
    <x v="411"/>
    <x v="478"/>
    <x v="493"/>
    <d v="2020-05-06T00:00:00"/>
    <d v="2021-03-03T00:00:00"/>
    <n v="2271009"/>
    <n v="301"/>
    <x v="11"/>
    <x v="5"/>
    <s v="03"/>
    <x v="417"/>
    <x v="11"/>
    <x v="11"/>
    <x v="11"/>
    <x v="9"/>
    <x v="9"/>
    <n v="86288814.357328072"/>
    <n v="88561209.448990703"/>
    <n v="2272395.0916626304"/>
    <x v="0"/>
  </r>
  <r>
    <x v="21"/>
    <x v="8"/>
    <x v="6"/>
    <x v="435"/>
    <x v="0"/>
    <d v="2018-01-05T00:00:00"/>
    <d v="2018-05-07T00:00:00"/>
    <s v="CP02-Brice Civil Constructors"/>
    <s v="W911KB"/>
    <s v="W911KB18C0028"/>
    <x v="412"/>
    <x v="479"/>
    <x v="494"/>
    <d v="2018-10-30T00:00:00"/>
    <d v="2018-10-11T00:00:00"/>
    <n v="559690"/>
    <n v="-19"/>
    <x v="16"/>
    <x v="11"/>
    <n v="11"/>
    <x v="418"/>
    <x v="11"/>
    <x v="17"/>
    <x v="11"/>
    <x v="10"/>
    <x v="10"/>
    <n v="19926868.965834737"/>
    <n v="20502001.449492671"/>
    <n v="575132.48365793377"/>
    <x v="0"/>
  </r>
  <r>
    <x v="1"/>
    <x v="8"/>
    <x v="6"/>
    <x v="435"/>
    <x v="0"/>
    <d v="2018-01-05T00:00:00"/>
    <d v="2018-05-07T00:00:00"/>
    <s v="CP02-Brice Civil Constructors"/>
    <s v="W911KB"/>
    <s v="W911KB-18-C-0028"/>
    <x v="412"/>
    <x v="479"/>
    <x v="494"/>
    <d v="2018-10-30T00:00:00"/>
    <d v="2018-10-11T00:00:00"/>
    <n v="559690"/>
    <n v="-19"/>
    <x v="16"/>
    <x v="11"/>
    <n v="11"/>
    <x v="418"/>
    <x v="11"/>
    <x v="17"/>
    <x v="11"/>
    <x v="10"/>
    <x v="10"/>
    <n v="19926868.965834737"/>
    <n v="20502001.449492671"/>
    <n v="575132.48365793377"/>
    <x v="0"/>
  </r>
  <r>
    <x v="21"/>
    <x v="8"/>
    <x v="6"/>
    <x v="435"/>
    <x v="0"/>
    <d v="2018-04-17T00:00:00"/>
    <d v="2018-07-20T00:00:00"/>
    <s v="CP03-Watterson Construction Company"/>
    <s v="W911KB"/>
    <s v="W911KB18C0030"/>
    <x v="413"/>
    <x v="480"/>
    <x v="495"/>
    <d v="2020-11-01T00:00:00"/>
    <d v="2021-03-29T00:00:00"/>
    <n v="3317438"/>
    <n v="148"/>
    <x v="11"/>
    <x v="5"/>
    <n v="29"/>
    <x v="419"/>
    <x v="11"/>
    <x v="11"/>
    <x v="11"/>
    <x v="9"/>
    <x v="9"/>
    <n v="30267541.859257836"/>
    <n v="33587004.630253069"/>
    <n v="3319462.7709952332"/>
    <x v="0"/>
  </r>
  <r>
    <x v="1"/>
    <x v="8"/>
    <x v="6"/>
    <x v="435"/>
    <x v="0"/>
    <d v="2018-04-17T00:00:00"/>
    <d v="2018-07-20T00:00:00"/>
    <s v="CP03-Watterson Construction Company"/>
    <s v="W911KB"/>
    <s v="W911KB-18-C-0030"/>
    <x v="413"/>
    <x v="480"/>
    <x v="495"/>
    <d v="2020-11-01T00:00:00"/>
    <d v="2021-03-29T00:00:00"/>
    <n v="3317438"/>
    <n v="148"/>
    <x v="11"/>
    <x v="5"/>
    <n v="29"/>
    <x v="419"/>
    <x v="11"/>
    <x v="11"/>
    <x v="11"/>
    <x v="9"/>
    <x v="9"/>
    <n v="30267541.859257836"/>
    <n v="33587004.630253069"/>
    <n v="3319462.7709952332"/>
    <x v="0"/>
  </r>
  <r>
    <x v="1"/>
    <x v="11"/>
    <x v="6"/>
    <x v="291"/>
    <x v="0"/>
    <d v="2018-04-05T00:00:00"/>
    <d v="2018-09-07T00:00:00"/>
    <s v="White Mountain Construction Company LLC"/>
    <s v="W911KB"/>
    <s v="W911KB-18-R-0006"/>
    <x v="414"/>
    <x v="481"/>
    <x v="496"/>
    <d v="2020-09-30T00:00:00"/>
    <d v="2020-09-29T00:00:00"/>
    <n v="1325442"/>
    <n v="-1"/>
    <x v="10"/>
    <x v="10"/>
    <n v="29"/>
    <x v="420"/>
    <x v="11"/>
    <x v="15"/>
    <x v="11"/>
    <x v="10"/>
    <x v="10"/>
    <n v="14011096.979664776"/>
    <n v="15373109.431923235"/>
    <n v="1362012.4522584584"/>
    <x v="0"/>
  </r>
  <r>
    <x v="14"/>
    <x v="9"/>
    <x v="21"/>
    <x v="437"/>
    <x v="0"/>
    <d v="2016-11-08T00:00:00"/>
    <d v="2017-12-14T00:00:00"/>
    <s v="SAW Contracting"/>
    <s v="W91236"/>
    <s v="W91236-18-C-0008"/>
    <x v="415"/>
    <x v="482"/>
    <x v="245"/>
    <d v="2019-08-12T00:00:00"/>
    <d v="2020-10-12T00:00:00"/>
    <n v="1255840"/>
    <n v="427"/>
    <x v="10"/>
    <x v="11"/>
    <n v="12"/>
    <x v="421"/>
    <x v="11"/>
    <x v="11"/>
    <x v="11"/>
    <x v="9"/>
    <x v="9"/>
    <n v="6570201.0640690364"/>
    <n v="7826807.5556829423"/>
    <n v="1256606.4916139059"/>
    <x v="0"/>
  </r>
  <r>
    <x v="2"/>
    <x v="8"/>
    <x v="2"/>
    <x v="438"/>
    <x v="0"/>
    <d v="2017-11-16T00:00:00"/>
    <d v="2018-09-27T00:00:00"/>
    <s v="MEB General Contractors, Inc"/>
    <s v="W91236"/>
    <s v="W9123618C0025"/>
    <x v="416"/>
    <x v="483"/>
    <x v="497"/>
    <d v="2020-12-26T00:00:00"/>
    <d v="2021-12-31T00:00:00"/>
    <n v="1051106"/>
    <n v="370"/>
    <x v="11"/>
    <x v="1"/>
    <n v="31"/>
    <x v="347"/>
    <x v="11"/>
    <x v="3"/>
    <x v="11"/>
    <x v="9"/>
    <x v="9"/>
    <n v="52805076.933409274"/>
    <n v="53856824.467310347"/>
    <n v="1051747.533901073"/>
    <x v="0"/>
  </r>
  <r>
    <x v="21"/>
    <x v="10"/>
    <x v="1"/>
    <x v="439"/>
    <x v="0"/>
    <d v="2014-08-28T00:00:00"/>
    <d v="2018-07-19T00:00:00"/>
    <s v="Kiewit/Manson MOTCO, AJV"/>
    <s v="W91238"/>
    <s v="W9123818C0015"/>
    <x v="417"/>
    <x v="484"/>
    <x v="498"/>
    <d v="2020-08-01T00:00:00"/>
    <d v="2021-04-23T00:00:00"/>
    <n v="11233000"/>
    <n v="265"/>
    <x v="11"/>
    <x v="6"/>
    <n v="23"/>
    <x v="282"/>
    <x v="11"/>
    <x v="11"/>
    <x v="11"/>
    <x v="9"/>
    <x v="9"/>
    <n v="91987816.233421192"/>
    <n v="103227672.20257252"/>
    <n v="11239855.969151333"/>
    <x v="0"/>
  </r>
  <r>
    <x v="1"/>
    <x v="11"/>
    <x v="1"/>
    <x v="440"/>
    <x v="0"/>
    <d v="2018-02-12T00:00:00"/>
    <d v="2018-07-09T00:00:00"/>
    <s v="GEC-HHI Joint Venture"/>
    <s v="W91238"/>
    <s v="W9123818C0020"/>
    <x v="418"/>
    <x v="485"/>
    <x v="499"/>
    <d v="2020-02-22T00:00:00"/>
    <d v="2022-01-23T00:00:00"/>
    <n v="2443000"/>
    <n v="701"/>
    <x v="3"/>
    <x v="4"/>
    <n v="23"/>
    <x v="422"/>
    <x v="11"/>
    <x v="3"/>
    <x v="11"/>
    <x v="9"/>
    <x v="9"/>
    <n v="8374086.4587872718"/>
    <n v="10818577.52374202"/>
    <n v="2444491.0649547484"/>
    <x v="0"/>
  </r>
  <r>
    <x v="1"/>
    <x v="9"/>
    <x v="1"/>
    <x v="441"/>
    <x v="0"/>
    <d v="2017-02-15T00:00:00"/>
    <d v="2018-09-14T00:00:00"/>
    <s v="Aegis Security Insurance Company"/>
    <s v="W9126G"/>
    <s v="W9126G-17-C-0046"/>
    <x v="419"/>
    <x v="486"/>
    <x v="500"/>
    <d v="2019-09-27T00:00:00"/>
    <d v="2022-03-31T00:00:00"/>
    <n v="128000"/>
    <n v="916"/>
    <x v="3"/>
    <x v="5"/>
    <n v="31"/>
    <x v="423"/>
    <x v="11"/>
    <x v="3"/>
    <x v="11"/>
    <x v="9"/>
    <x v="9"/>
    <n v="2710808.4145133202"/>
    <n v="2838886.5382604375"/>
    <n v="128078.12374711735"/>
    <x v="0"/>
  </r>
  <r>
    <x v="13"/>
    <x v="11"/>
    <x v="15"/>
    <x v="442"/>
    <x v="0"/>
    <d v="2017-12-08T00:00:00"/>
    <d v="2018-04-12T00:00:00"/>
    <s v="Carouthers Construction"/>
    <s v="W9126G"/>
    <s v="W9126G-18-C-0018"/>
    <x v="420"/>
    <x v="487"/>
    <x v="501"/>
    <d v="2020-06-25T00:00:00"/>
    <d v="2021-05-24T00:00:00"/>
    <n v="351224"/>
    <n v="333"/>
    <x v="11"/>
    <x v="7"/>
    <n v="24"/>
    <x v="424"/>
    <x v="11"/>
    <x v="11"/>
    <x v="11"/>
    <x v="9"/>
    <x v="9"/>
    <n v="37992883.532209024"/>
    <n v="38344321.898888379"/>
    <n v="351438.3666793555"/>
    <x v="0"/>
  </r>
  <r>
    <x v="13"/>
    <x v="11"/>
    <x v="15"/>
    <x v="443"/>
    <x v="0"/>
    <d v="2018-04-03T00:00:00"/>
    <d v="2018-08-30T00:00:00"/>
    <s v="Bristol Construction Services"/>
    <s v="W9126G"/>
    <s v="W9126G-18-C-0066"/>
    <x v="421"/>
    <x v="488"/>
    <x v="502"/>
    <d v="2020-09-30T00:00:00"/>
    <d v="2020-09-30T00:00:00"/>
    <n v="0"/>
    <n v="0"/>
    <x v="10"/>
    <x v="10"/>
    <n v="30"/>
    <x v="425"/>
    <x v="11"/>
    <x v="15"/>
    <x v="11"/>
    <x v="10"/>
    <x v="10"/>
    <n v="4078615.0956168468"/>
    <n v="4078615.0956168468"/>
    <n v="0"/>
    <x v="0"/>
  </r>
  <r>
    <x v="0"/>
    <x v="10"/>
    <x v="0"/>
    <x v="444"/>
    <x v="0"/>
    <d v="2017-11-27T00:00:00"/>
    <d v="2018-09-24T00:00:00"/>
    <s v="United Excel Corportation (now StructSure Projects)"/>
    <s v="W9126G"/>
    <s v="W9126G-18-C-0077"/>
    <x v="422"/>
    <x v="489"/>
    <x v="503"/>
    <d v="2021-04-01T00:00:00"/>
    <d v="2023-06-19T00:00:00"/>
    <n v="8030000"/>
    <n v="809"/>
    <x v="7"/>
    <x v="0"/>
    <n v="19"/>
    <x v="426"/>
    <x v="11"/>
    <x v="7"/>
    <x v="11"/>
    <x v="13"/>
    <x v="13"/>
    <n v="42173034.163463429"/>
    <n v="50018165.226913989"/>
    <n v="7845131.06345056"/>
    <x v="0"/>
  </r>
  <r>
    <x v="2"/>
    <x v="10"/>
    <x v="2"/>
    <x v="445"/>
    <x v="0"/>
    <d v="2017-09-15T00:00:00"/>
    <d v="2018-02-22T00:00:00"/>
    <s v="Southeast Cherokee Construction, Inc"/>
    <s v="W91278"/>
    <s v="W91278-16-D-0015"/>
    <x v="423"/>
    <x v="490"/>
    <x v="504"/>
    <d v="2019-10-03T00:00:00"/>
    <d v="2022-01-31T00:00:00"/>
    <n v="874608"/>
    <n v="851"/>
    <x v="3"/>
    <x v="4"/>
    <n v="31"/>
    <x v="427"/>
    <x v="11"/>
    <x v="3"/>
    <x v="11"/>
    <x v="9"/>
    <x v="9"/>
    <n v="20324758.903234754"/>
    <n v="21199900.713033337"/>
    <n v="875141.80979858339"/>
    <x v="0"/>
  </r>
  <r>
    <x v="2"/>
    <x v="8"/>
    <x v="2"/>
    <x v="446"/>
    <x v="0"/>
    <d v="2018-07-27T00:00:00"/>
    <d v="2018-09-27T00:00:00"/>
    <s v="Leebcor Services, LLC"/>
    <s v="W91278"/>
    <s v="W91278-16-D-0033"/>
    <x v="283"/>
    <x v="491"/>
    <x v="505"/>
    <d v="2020-04-23T00:00:00"/>
    <d v="2021-10-30T00:00:00"/>
    <n v="528493"/>
    <n v="555"/>
    <x v="11"/>
    <x v="11"/>
    <n v="30"/>
    <x v="428"/>
    <x v="11"/>
    <x v="3"/>
    <x v="11"/>
    <x v="9"/>
    <x v="9"/>
    <n v="11231697.757357718"/>
    <n v="11760513.318713073"/>
    <n v="528815.56135535426"/>
    <x v="0"/>
  </r>
  <r>
    <x v="1"/>
    <x v="8"/>
    <x v="1"/>
    <x v="447"/>
    <x v="0"/>
    <d v="2018-08-16T00:00:00"/>
    <d v="2018-09-30T00:00:00"/>
    <s v="Leebcor Services, LLC"/>
    <s v="W91278"/>
    <s v="W91278-16-D-0033"/>
    <x v="283"/>
    <x v="492"/>
    <x v="506"/>
    <d v="2020-10-28T00:00:00"/>
    <d v="2021-11-30T00:00:00"/>
    <n v="1481000"/>
    <n v="398"/>
    <x v="11"/>
    <x v="9"/>
    <n v="30"/>
    <x v="242"/>
    <x v="11"/>
    <x v="3"/>
    <x v="11"/>
    <x v="9"/>
    <x v="9"/>
    <n v="17554060.535377536"/>
    <n v="19035964.451545354"/>
    <n v="1481903.916167818"/>
    <x v="0"/>
  </r>
  <r>
    <x v="1"/>
    <x v="8"/>
    <x v="4"/>
    <x v="448"/>
    <x v="0"/>
    <d v="2018-06-28T00:00:00"/>
    <d v="2018-09-28T00:00:00"/>
    <s v="Speegle Constrcution, Inc"/>
    <s v="W91278"/>
    <s v="W9127818C0026"/>
    <x v="424"/>
    <x v="493"/>
    <x v="507"/>
    <d v="2020-08-22T00:00:00"/>
    <d v="2020-09-25T00:00:00"/>
    <n v="44282"/>
    <n v="34"/>
    <x v="10"/>
    <x v="10"/>
    <n v="25"/>
    <x v="429"/>
    <x v="11"/>
    <x v="15"/>
    <x v="11"/>
    <x v="10"/>
    <x v="10"/>
    <n v="8413910.1256581582"/>
    <n v="8459413.9164018575"/>
    <n v="45503.790743699297"/>
    <x v="0"/>
  </r>
  <r>
    <x v="0"/>
    <x v="9"/>
    <x v="0"/>
    <x v="449"/>
    <x v="0"/>
    <d v="2016-06-20T00:00:00"/>
    <d v="2018-01-18T00:00:00"/>
    <s v="JE Dunn Construction Company"/>
    <s v="W9127S"/>
    <s v="W9127S-13-D-6001 TO W91236-18-F-0014"/>
    <x v="425"/>
    <x v="494"/>
    <x v="508"/>
    <d v="2021-03-18T00:00:00"/>
    <d v="2022-08-12T00:00:00"/>
    <n v="4168000"/>
    <n v="512"/>
    <x v="3"/>
    <x v="8"/>
    <n v="12"/>
    <x v="430"/>
    <x v="11"/>
    <x v="3"/>
    <x v="11"/>
    <x v="9"/>
    <x v="9"/>
    <n v="54826625.53399983"/>
    <n v="58997169.438515343"/>
    <n v="4170543.9045155123"/>
    <x v="0"/>
  </r>
  <r>
    <x v="0"/>
    <x v="10"/>
    <x v="0"/>
    <x v="227"/>
    <x v="65"/>
    <d v="2016-10-21T00:00:00"/>
    <d v="2018-02-08T00:00:00"/>
    <s v="Hensel-Phelps Const. Co."/>
    <s v="W9128A"/>
    <s v="W9128A-18-C-0001"/>
    <x v="426"/>
    <x v="495"/>
    <x v="509"/>
    <d v="2020-05-21T00:00:00"/>
    <d v="2020-11-20T00:00:00"/>
    <n v="-988000"/>
    <n v="183"/>
    <x v="10"/>
    <x v="9"/>
    <n v="20"/>
    <x v="288"/>
    <x v="11"/>
    <x v="11"/>
    <x v="11"/>
    <x v="9"/>
    <x v="9"/>
    <n v="78788911.077174544"/>
    <n v="77800308.059501484"/>
    <n v="-988603.0176730603"/>
    <x v="0"/>
  </r>
  <r>
    <x v="1"/>
    <x v="10"/>
    <x v="4"/>
    <x v="450"/>
    <x v="0"/>
    <d v="2018-02-01T00:00:00"/>
    <d v="2018-09-29T00:00:00"/>
    <s v="Nordic PCL Construction"/>
    <s v="W9128A"/>
    <s v="W9128A18C0009"/>
    <x v="427"/>
    <x v="496"/>
    <x v="510"/>
    <d v="2020-10-22T00:00:00"/>
    <d v="2021-10-29T00:00:00"/>
    <n v="2567206"/>
    <n v="372"/>
    <x v="11"/>
    <x v="11"/>
    <n v="29"/>
    <x v="388"/>
    <x v="11"/>
    <x v="3"/>
    <x v="11"/>
    <x v="9"/>
    <x v="9"/>
    <n v="43579264.97779128"/>
    <n v="46148037.850856453"/>
    <n v="2568772.8730651736"/>
    <x v="0"/>
  </r>
  <r>
    <x v="22"/>
    <x v="8"/>
    <x v="3"/>
    <x v="451"/>
    <x v="0"/>
    <d v="2018-07-19T00:00:00"/>
    <d v="2018-09-30T00:00:00"/>
    <s v="Alutiiq Construction Services, LLC"/>
    <s v="W9128A"/>
    <s v="W9128A-18-C-0016"/>
    <x v="428"/>
    <x v="497"/>
    <x v="511"/>
    <d v="2020-03-01T00:00:00"/>
    <d v="2021-03-25T00:00:00"/>
    <n v="0"/>
    <n v="389"/>
    <x v="11"/>
    <x v="5"/>
    <n v="25"/>
    <x v="312"/>
    <x v="11"/>
    <x v="11"/>
    <x v="11"/>
    <x v="9"/>
    <x v="9"/>
    <n v="5043364.4921178054"/>
    <n v="5043364.4921178054"/>
    <n v="0"/>
    <x v="0"/>
  </r>
  <r>
    <x v="0"/>
    <x v="8"/>
    <x v="0"/>
    <x v="452"/>
    <x v="0"/>
    <d v="2018-03-22T00:00:00"/>
    <d v="2018-09-21T00:00:00"/>
    <s v="JJ Brun JV LLC"/>
    <s v="W9128F"/>
    <s v="W9128F-18-0281"/>
    <x v="429"/>
    <x v="498"/>
    <x v="512"/>
    <d v="2021-06-17T00:00:00"/>
    <d v="2023-01-30T00:00:00"/>
    <n v="2183000"/>
    <n v="592"/>
    <x v="7"/>
    <x v="4"/>
    <n v="30"/>
    <x v="431"/>
    <x v="11"/>
    <x v="7"/>
    <x v="11"/>
    <x v="13"/>
    <x v="13"/>
    <n v="11973787.865036355"/>
    <n v="14106530.220143773"/>
    <n v="2132742.3551074173"/>
    <x v="0"/>
  </r>
  <r>
    <x v="6"/>
    <x v="8"/>
    <x v="1"/>
    <x v="453"/>
    <x v="0"/>
    <d v="2018-07-13T00:00:00"/>
    <d v="2018-09-25T00:00:00"/>
    <s v="HHI Corporation"/>
    <s v="W9128F"/>
    <s v="W9128F18C0037"/>
    <x v="430"/>
    <x v="499"/>
    <x v="513"/>
    <d v="2020-06-24T00:00:00"/>
    <d v="2020-12-01T00:00:00"/>
    <n v="97000"/>
    <n v="160"/>
    <x v="10"/>
    <x v="1"/>
    <s v="01"/>
    <x v="432"/>
    <x v="11"/>
    <x v="11"/>
    <x v="11"/>
    <x v="9"/>
    <x v="9"/>
    <n v="19903427.827955745"/>
    <n v="20000487.031107858"/>
    <n v="97059.203152112663"/>
    <x v="0"/>
  </r>
  <r>
    <x v="3"/>
    <x v="11"/>
    <x v="3"/>
    <x v="454"/>
    <x v="0"/>
    <d v="2015-04-15T00:00:00"/>
    <d v="2018-01-18T00:00:00"/>
    <s v="Hensel-Phelps"/>
    <s v="W912DR"/>
    <s v="W912DR-15-D-0032 DO 0003"/>
    <x v="219"/>
    <x v="500"/>
    <x v="514"/>
    <d v="2019-01-29T00:00:00"/>
    <d v="2019-05-22T00:00:00"/>
    <n v="204547"/>
    <n v="113"/>
    <x v="17"/>
    <x v="7"/>
    <n v="22"/>
    <x v="433"/>
    <x v="11"/>
    <x v="17"/>
    <x v="11"/>
    <x v="10"/>
    <x v="10"/>
    <n v="14604743.008424478"/>
    <n v="14814933.692794003"/>
    <n v="210190.68436952494"/>
    <x v="0"/>
  </r>
  <r>
    <x v="1"/>
    <x v="8"/>
    <x v="4"/>
    <x v="455"/>
    <x v="0"/>
    <d v="2018-08-24T00:00:00"/>
    <d v="2018-09-28T00:00:00"/>
    <s v="Sun Construction Services Inc."/>
    <s v="W912DS"/>
    <s v="W912DS18C0027"/>
    <x v="431"/>
    <x v="501"/>
    <x v="515"/>
    <d v="2019-11-09T00:00:00"/>
    <d v="2021-09-17T00:00:00"/>
    <n v="148388"/>
    <n v="678"/>
    <x v="11"/>
    <x v="10"/>
    <n v="17"/>
    <x v="434"/>
    <x v="11"/>
    <x v="11"/>
    <x v="11"/>
    <x v="9"/>
    <x v="9"/>
    <n v="3319374.3965622019"/>
    <n v="3467852.963957415"/>
    <n v="148478.56739521306"/>
    <x v="0"/>
  </r>
  <r>
    <x v="12"/>
    <x v="10"/>
    <x v="11"/>
    <x v="456"/>
    <x v="0"/>
    <d v="2018-01-19T00:00:00"/>
    <d v="2018-06-28T00:00:00"/>
    <s v="TDX Quality, LLC"/>
    <s v="W912DW"/>
    <s v="W912DW-18-C-0015"/>
    <x v="432"/>
    <x v="394"/>
    <x v="516"/>
    <d v="2020-04-17T00:00:00"/>
    <d v="2021-12-30T00:00:00"/>
    <n v="1635000"/>
    <n v="622"/>
    <x v="11"/>
    <x v="1"/>
    <n v="30"/>
    <x v="124"/>
    <x v="11"/>
    <x v="3"/>
    <x v="11"/>
    <x v="9"/>
    <x v="9"/>
    <n v="19963317.781299643"/>
    <n v="21599315.690100715"/>
    <n v="1635997.9088010713"/>
    <x v="0"/>
  </r>
  <r>
    <x v="1"/>
    <x v="8"/>
    <x v="6"/>
    <x v="435"/>
    <x v="0"/>
    <d v="2018-02-16T00:00:00"/>
    <d v="2018-06-07T00:00:00"/>
    <s v="CP02TP-Construction Services SATOC"/>
    <s v="W912DY"/>
    <s v="W912DY-14-D-0042"/>
    <x v="433"/>
    <x v="502"/>
    <x v="517"/>
    <d v="2018-10-31T00:00:00"/>
    <d v="2018-10-11T00:00:00"/>
    <n v="0"/>
    <n v="-20"/>
    <x v="16"/>
    <x v="11"/>
    <n v="11"/>
    <x v="418"/>
    <x v="11"/>
    <x v="17"/>
    <x v="11"/>
    <x v="10"/>
    <x v="10"/>
    <n v="2555765.9337171963"/>
    <n v="2555765.9337171963"/>
    <n v="0"/>
    <x v="0"/>
  </r>
  <r>
    <x v="13"/>
    <x v="11"/>
    <x v="10"/>
    <x v="457"/>
    <x v="0"/>
    <d v="2018-04-30T00:00:00"/>
    <d v="2018-09-20T00:00:00"/>
    <s v="Bhate Zapata"/>
    <s v="W912EP"/>
    <s v="W912EP-16-D-0008 &amp;#x2f; 6465583"/>
    <x v="434"/>
    <x v="503"/>
    <x v="518"/>
    <d v="2019-07-06T00:00:00"/>
    <d v="2019-07-06T00:00:00"/>
    <n v="3090000"/>
    <n v="0"/>
    <x v="17"/>
    <x v="3"/>
    <s v="06"/>
    <x v="435"/>
    <x v="11"/>
    <x v="17"/>
    <x v="11"/>
    <x v="10"/>
    <x v="10"/>
    <n v="1365911.2166152389"/>
    <n v="4541167.8309964323"/>
    <n v="3175256.6143811932"/>
    <x v="0"/>
  </r>
  <r>
    <x v="1"/>
    <x v="8"/>
    <x v="4"/>
    <x v="458"/>
    <x v="0"/>
    <d v="2018-02-23T00:00:00"/>
    <d v="2018-08-22T00:00:00"/>
    <s v="The Morganti Group, Inc. (Pkg 1, LSA), Danbury, CT"/>
    <s v="W912ER"/>
    <s v="W912ER18C0029"/>
    <x v="435"/>
    <x v="504"/>
    <x v="519"/>
    <d v="2020-03-04T00:00:00"/>
    <d v="2021-02-07T00:00:00"/>
    <n v="1191269"/>
    <n v="340"/>
    <x v="11"/>
    <x v="2"/>
    <s v="07"/>
    <x v="436"/>
    <x v="11"/>
    <x v="11"/>
    <x v="11"/>
    <x v="9"/>
    <x v="9"/>
    <n v="15916007.269365748"/>
    <n v="17108003.350600943"/>
    <n v="1191996.0812351946"/>
    <x v="0"/>
  </r>
  <r>
    <x v="15"/>
    <x v="3"/>
    <x v="13"/>
    <x v="459"/>
    <x v="66"/>
    <d v="2017-06-09T00:00:00"/>
    <d v="2017-12-08T00:00:00"/>
    <s v="LBB Kaiserslautern"/>
    <s v="W912GB"/>
    <s v="W912GB-12-C-0024/52029300"/>
    <x v="436"/>
    <x v="505"/>
    <x v="520"/>
    <d v="2021-03-29T00:00:00"/>
    <d v="2021-06-28T00:00:00"/>
    <n v="8095523"/>
    <n v="91"/>
    <x v="11"/>
    <x v="0"/>
    <n v="28"/>
    <x v="437"/>
    <x v="11"/>
    <x v="11"/>
    <x v="11"/>
    <x v="9"/>
    <x v="9"/>
    <n v="94075524.31983991"/>
    <n v="102175988.35571206"/>
    <n v="8100464.0358721465"/>
    <x v="0"/>
  </r>
  <r>
    <x v="15"/>
    <x v="10"/>
    <x v="13"/>
    <x v="460"/>
    <x v="0"/>
    <d v="2017-09-05T00:00:00"/>
    <d v="2018-04-20T00:00:00"/>
    <s v="Staatliches Hochbauamt Amberg"/>
    <s v="W912GB"/>
    <s v="W912GB-12-C-0036/57200363"/>
    <x v="437"/>
    <x v="506"/>
    <x v="521"/>
    <d v="2021-03-16T00:00:00"/>
    <d v="2022-03-30T00:00:00"/>
    <n v="3512875"/>
    <n v="379"/>
    <x v="3"/>
    <x v="5"/>
    <n v="30"/>
    <x v="438"/>
    <x v="11"/>
    <x v="3"/>
    <x v="11"/>
    <x v="9"/>
    <x v="9"/>
    <n v="35374401.259630464"/>
    <n v="38889420.313991047"/>
    <n v="3515019.0543605834"/>
    <x v="0"/>
  </r>
  <r>
    <x v="13"/>
    <x v="10"/>
    <x v="10"/>
    <x v="461"/>
    <x v="0"/>
    <d v="2017-12-12T00:00:00"/>
    <d v="2018-08-10T00:00:00"/>
    <s v="Bietergemeinschaft UVB"/>
    <s v="W912GB"/>
    <s v="W912GB-14-C-0005"/>
    <x v="438"/>
    <x v="507"/>
    <x v="522"/>
    <d v="2019-06-02T00:00:00"/>
    <d v="2019-06-02T00:00:00"/>
    <n v="0"/>
    <n v="0"/>
    <x v="17"/>
    <x v="0"/>
    <s v="02"/>
    <x v="439"/>
    <x v="11"/>
    <x v="17"/>
    <x v="11"/>
    <x v="10"/>
    <x v="10"/>
    <n v="6435543.2321294909"/>
    <n v="6435543.2321294909"/>
    <n v="0"/>
    <x v="0"/>
  </r>
  <r>
    <x v="1"/>
    <x v="8"/>
    <x v="1"/>
    <x v="462"/>
    <x v="0"/>
    <d v="2018-04-24T00:00:00"/>
    <d v="2018-08-15T00:00:00"/>
    <s v="Aytekin-Serol Eng Cons Trade Co. LTD."/>
    <s v="W912GB"/>
    <s v="W912GB-15-D-0084"/>
    <x v="439"/>
    <x v="508"/>
    <x v="523"/>
    <d v="2022-03-25T00:00:00"/>
    <d v="2023-10-01T00:00:00"/>
    <n v="5900000"/>
    <n v="555"/>
    <x v="7"/>
    <x v="11"/>
    <s v="01"/>
    <x v="440"/>
    <x v="11"/>
    <x v="18"/>
    <x v="11"/>
    <x v="13"/>
    <x v="13"/>
    <n v="4207006.5471749362"/>
    <n v="9971175.0744922832"/>
    <n v="5764168.527317347"/>
    <x v="0"/>
  </r>
  <r>
    <x v="1"/>
    <x v="11"/>
    <x v="1"/>
    <x v="463"/>
    <x v="0"/>
    <d v="2018-08-13T00:00:00"/>
    <d v="2018-08-22T00:00:00"/>
    <s v="Staatliches Hochbauamt Amberg"/>
    <s v="W912GB"/>
    <s v="W912GB-16-C-0007"/>
    <x v="440"/>
    <x v="509"/>
    <x v="524"/>
    <d v="2022-05-11T00:00:00"/>
    <d v="2023-07-15T00:00:00"/>
    <n v="2328000"/>
    <n v="430"/>
    <x v="7"/>
    <x v="3"/>
    <n v="15"/>
    <x v="441"/>
    <x v="11"/>
    <x v="7"/>
    <x v="11"/>
    <x v="13"/>
    <x v="13"/>
    <n v="22012184.606222503"/>
    <n v="24286588.730221618"/>
    <n v="2274404.1239991151"/>
    <x v="0"/>
  </r>
  <r>
    <x v="1"/>
    <x v="8"/>
    <x v="1"/>
    <x v="464"/>
    <x v="0"/>
    <d v="2018-07-30T00:00:00"/>
    <d v="2018-09-28T00:00:00"/>
    <s v="MICHAEL M.TSONTOS S.A."/>
    <s v="W912GB"/>
    <s v="W912GB17D0015"/>
    <x v="309"/>
    <x v="510"/>
    <x v="525"/>
    <d v="2020-10-24T00:00:00"/>
    <d v="2022-03-18T00:00:00"/>
    <n v="194000"/>
    <n v="510"/>
    <x v="3"/>
    <x v="5"/>
    <n v="18"/>
    <x v="442"/>
    <x v="11"/>
    <x v="3"/>
    <x v="11"/>
    <x v="9"/>
    <x v="9"/>
    <n v="886791.58986404736"/>
    <n v="1080909.9961682721"/>
    <n v="194118.40630422474"/>
    <x v="0"/>
  </r>
  <r>
    <x v="1"/>
    <x v="11"/>
    <x v="4"/>
    <x v="465"/>
    <x v="0"/>
    <d v="2018-06-29T00:00:00"/>
    <d v="2018-09-30T00:00:00"/>
    <s v="Joint Venture Ahntech-Badzak"/>
    <s v="W912GB"/>
    <s v="W912GB17F0444"/>
    <x v="441"/>
    <x v="511"/>
    <x v="526"/>
    <d v="2021-01-21T00:00:00"/>
    <d v="2021-01-21T00:00:00"/>
    <n v="0"/>
    <n v="0"/>
    <x v="11"/>
    <x v="4"/>
    <n v="21"/>
    <x v="262"/>
    <x v="11"/>
    <x v="11"/>
    <x v="11"/>
    <x v="9"/>
    <x v="9"/>
    <n v="1692976.556031886"/>
    <n v="1692976.556031886"/>
    <n v="0"/>
    <x v="0"/>
  </r>
  <r>
    <x v="1"/>
    <x v="11"/>
    <x v="4"/>
    <x v="466"/>
    <x v="0"/>
    <d v="2018-06-29T00:00:00"/>
    <d v="2018-09-30T00:00:00"/>
    <s v="Joint Venture Ahntech-Badzak"/>
    <s v="W912GB"/>
    <s v="W912GB17F0461"/>
    <x v="442"/>
    <x v="512"/>
    <x v="527"/>
    <d v="2022-02-11T00:00:00"/>
    <d v="2022-02-11T00:00:00"/>
    <n v="0"/>
    <n v="0"/>
    <x v="3"/>
    <x v="2"/>
    <n v="11"/>
    <x v="443"/>
    <x v="11"/>
    <x v="3"/>
    <x v="11"/>
    <x v="9"/>
    <x v="9"/>
    <n v="2078918.9730902652"/>
    <n v="2078918.9730902652"/>
    <n v="0"/>
    <x v="0"/>
  </r>
  <r>
    <x v="1"/>
    <x v="11"/>
    <x v="4"/>
    <x v="467"/>
    <x v="0"/>
    <d v="2017-11-08T00:00:00"/>
    <d v="2018-05-01T00:00:00"/>
    <s v="Aytekin Serol Insaat Taan"/>
    <s v="W912GB"/>
    <s v="W912GB18C0013"/>
    <x v="443"/>
    <x v="513"/>
    <x v="528"/>
    <d v="2021-05-22T00:00:00"/>
    <d v="2021-05-22T00:00:00"/>
    <n v="0"/>
    <n v="0"/>
    <x v="11"/>
    <x v="7"/>
    <n v="22"/>
    <x v="444"/>
    <x v="11"/>
    <x v="11"/>
    <x v="11"/>
    <x v="9"/>
    <x v="9"/>
    <n v="10716792.307432145"/>
    <n v="10716792.307432145"/>
    <n v="0"/>
    <x v="0"/>
  </r>
  <r>
    <x v="1"/>
    <x v="11"/>
    <x v="4"/>
    <x v="468"/>
    <x v="0"/>
    <d v="2017-07-25T00:00:00"/>
    <d v="2017-12-27T00:00:00"/>
    <s v="TSONTOS, MICHAEL M., S.A."/>
    <s v="W912GB"/>
    <s v="W912GB18F0020"/>
    <x v="444"/>
    <x v="514"/>
    <x v="529"/>
    <d v="2020-03-12T00:00:00"/>
    <d v="2020-10-13T00:00:00"/>
    <n v="0"/>
    <n v="215"/>
    <x v="10"/>
    <x v="11"/>
    <n v="13"/>
    <x v="355"/>
    <x v="11"/>
    <x v="11"/>
    <x v="11"/>
    <x v="9"/>
    <x v="9"/>
    <n v="2705642.118011707"/>
    <n v="2705642.118011707"/>
    <n v="0"/>
    <x v="0"/>
  </r>
  <r>
    <x v="1"/>
    <x v="11"/>
    <x v="4"/>
    <x v="469"/>
    <x v="0"/>
    <d v="2017-07-25T00:00:00"/>
    <d v="2017-12-27T00:00:00"/>
    <s v="TSONTOS, MICHAEL M., S.A."/>
    <s v="W912GB"/>
    <s v="W912GB18F0020"/>
    <x v="444"/>
    <x v="515"/>
    <x v="530"/>
    <d v="2022-06-15T00:00:00"/>
    <d v="2023-01-16T00:00:00"/>
    <n v="0"/>
    <n v="215"/>
    <x v="7"/>
    <x v="4"/>
    <n v="16"/>
    <x v="445"/>
    <x v="11"/>
    <x v="7"/>
    <x v="11"/>
    <x v="13"/>
    <x v="13"/>
    <n v="2123841.691602869"/>
    <n v="2123841.691602869"/>
    <n v="0"/>
    <x v="0"/>
  </r>
  <r>
    <x v="1"/>
    <x v="11"/>
    <x v="4"/>
    <x v="470"/>
    <x v="0"/>
    <d v="2017-07-25T00:00:00"/>
    <d v="2017-12-27T00:00:00"/>
    <s v="TSONTOS, MICHAEL M., S.A."/>
    <s v="W912GB"/>
    <s v="W912GB18F0020"/>
    <x v="444"/>
    <x v="516"/>
    <x v="531"/>
    <d v="2022-08-25T00:00:00"/>
    <d v="2023-03-28T00:00:00"/>
    <n v="0"/>
    <n v="215"/>
    <x v="7"/>
    <x v="5"/>
    <n v="28"/>
    <x v="446"/>
    <x v="11"/>
    <x v="7"/>
    <x v="11"/>
    <x v="13"/>
    <x v="13"/>
    <n v="2476276.2051158044"/>
    <n v="2476276.2051158044"/>
    <n v="0"/>
    <x v="0"/>
  </r>
  <r>
    <x v="1"/>
    <x v="11"/>
    <x v="4"/>
    <x v="471"/>
    <x v="0"/>
    <d v="2017-07-28T00:00:00"/>
    <d v="2017-12-27T00:00:00"/>
    <s v="TSONTOS, MICHAEL M., S.A."/>
    <s v="W912GB"/>
    <s v="W912GB18F0021"/>
    <x v="445"/>
    <x v="517"/>
    <x v="532"/>
    <d v="2022-05-06T00:00:00"/>
    <d v="2023-01-16T00:00:00"/>
    <n v="0"/>
    <n v="255"/>
    <x v="7"/>
    <x v="4"/>
    <n v="16"/>
    <x v="445"/>
    <x v="11"/>
    <x v="7"/>
    <x v="11"/>
    <x v="13"/>
    <x v="13"/>
    <n v="1798697.0334969696"/>
    <n v="1798697.0334969696"/>
    <n v="0"/>
    <x v="0"/>
  </r>
  <r>
    <x v="6"/>
    <x v="8"/>
    <x v="1"/>
    <x v="472"/>
    <x v="0"/>
    <d v="2018-02-26T00:00:00"/>
    <d v="2018-09-14T00:00:00"/>
    <s v="ACC Construction Co."/>
    <s v="W912HN"/>
    <s v="W912HN18C3002"/>
    <x v="446"/>
    <x v="518"/>
    <x v="533"/>
    <d v="2020-12-16T00:00:00"/>
    <d v="2021-08-31T00:00:00"/>
    <n v="3296000"/>
    <n v="258"/>
    <x v="11"/>
    <x v="8"/>
    <n v="31"/>
    <x v="266"/>
    <x v="11"/>
    <x v="11"/>
    <x v="11"/>
    <x v="9"/>
    <x v="9"/>
    <n v="31370777.841908604"/>
    <n v="34668789.528396875"/>
    <n v="3298011.6864882708"/>
    <x v="0"/>
  </r>
  <r>
    <x v="6"/>
    <x v="8"/>
    <x v="1"/>
    <x v="473"/>
    <x v="0"/>
    <d v="2018-06-25T00:00:00"/>
    <d v="2018-09-25T00:00:00"/>
    <s v="Gilbane Federal"/>
    <s v="W912HN"/>
    <s v="W912HN18C3003"/>
    <x v="447"/>
    <x v="519"/>
    <x v="534"/>
    <d v="2020-03-21T00:00:00"/>
    <d v="2020-10-04T00:00:00"/>
    <n v="529000"/>
    <n v="197"/>
    <x v="10"/>
    <x v="11"/>
    <s v="04"/>
    <x v="447"/>
    <x v="11"/>
    <x v="11"/>
    <x v="11"/>
    <x v="9"/>
    <x v="9"/>
    <n v="12876339.968938271"/>
    <n v="13405662.839736905"/>
    <n v="529322.87079863437"/>
    <x v="0"/>
  </r>
  <r>
    <x v="16"/>
    <x v="11"/>
    <x v="2"/>
    <x v="474"/>
    <x v="0"/>
    <d v="2018-03-23T00:00:00"/>
    <d v="2018-08-02T00:00:00"/>
    <s v="MIRAIT.T-ACTY JV"/>
    <s v="W912HV"/>
    <s v="W912HV15D0032"/>
    <x v="448"/>
    <x v="520"/>
    <x v="535"/>
    <d v="2019-02-04T00:00:00"/>
    <d v="2019-03-21T00:00:00"/>
    <n v="116713"/>
    <n v="45"/>
    <x v="17"/>
    <x v="5"/>
    <n v="21"/>
    <x v="448"/>
    <x v="11"/>
    <x v="17"/>
    <x v="11"/>
    <x v="10"/>
    <x v="10"/>
    <n v="3646720.2731287233"/>
    <n v="3766653.5175411091"/>
    <n v="119933.24441238586"/>
    <x v="0"/>
  </r>
  <r>
    <x v="2"/>
    <x v="10"/>
    <x v="2"/>
    <x v="475"/>
    <x v="0"/>
    <d v="2018-04-09T00:00:00"/>
    <d v="2018-09-28T00:00:00"/>
    <s v="NIPPO CORPORATION"/>
    <s v="W912HV"/>
    <s v="W912HV-16-D-0008"/>
    <x v="449"/>
    <x v="521"/>
    <x v="536"/>
    <d v="2020-10-21T00:00:00"/>
    <d v="2021-02-17T00:00:00"/>
    <n v="1240530"/>
    <n v="119"/>
    <x v="11"/>
    <x v="2"/>
    <n v="17"/>
    <x v="449"/>
    <x v="11"/>
    <x v="11"/>
    <x v="11"/>
    <x v="9"/>
    <x v="9"/>
    <n v="35463077.266514063"/>
    <n v="36704364.413795404"/>
    <n v="1241287.1472813413"/>
    <x v="0"/>
  </r>
  <r>
    <x v="1"/>
    <x v="10"/>
    <x v="4"/>
    <x v="476"/>
    <x v="0"/>
    <d v="2017-11-01T00:00:00"/>
    <d v="2018-07-31T00:00:00"/>
    <s v="Nishimatsu Construction Co. Ltd"/>
    <s v="W912HV"/>
    <s v="W912HV16D0009"/>
    <x v="450"/>
    <x v="522"/>
    <x v="537"/>
    <d v="2021-01-14T00:00:00"/>
    <d v="2021-01-14T00:00:00"/>
    <n v="0"/>
    <n v="0"/>
    <x v="11"/>
    <x v="4"/>
    <n v="14"/>
    <x v="375"/>
    <x v="11"/>
    <x v="11"/>
    <x v="11"/>
    <x v="9"/>
    <x v="9"/>
    <n v="35012152.14867568"/>
    <n v="35012152.14867568"/>
    <n v="0"/>
    <x v="0"/>
  </r>
  <r>
    <x v="1"/>
    <x v="10"/>
    <x v="4"/>
    <x v="477"/>
    <x v="0"/>
    <d v="2017-11-01T00:00:00"/>
    <d v="2018-07-31T00:00:00"/>
    <s v="Nishimatsu Construction Co. Ltd"/>
    <s v="W912HV"/>
    <s v="W912HV16D0009"/>
    <x v="450"/>
    <x v="523"/>
    <x v="538"/>
    <d v="2021-01-14T00:00:00"/>
    <d v="2021-01-14T00:00:00"/>
    <n v="0"/>
    <n v="0"/>
    <x v="11"/>
    <x v="4"/>
    <n v="14"/>
    <x v="375"/>
    <x v="11"/>
    <x v="11"/>
    <x v="11"/>
    <x v="9"/>
    <x v="9"/>
    <n v="27892211.746554576"/>
    <n v="27892211.746554576"/>
    <n v="0"/>
    <x v="0"/>
  </r>
  <r>
    <x v="15"/>
    <x v="11"/>
    <x v="13"/>
    <x v="478"/>
    <x v="0"/>
    <d v="2017-06-22T00:00:00"/>
    <d v="2017-12-22T00:00:00"/>
    <s v="NISHIMATSU CONSTRUCTION CO., LTD."/>
    <s v="W912HV"/>
    <s v="W912HV18C0002/37880684"/>
    <x v="451"/>
    <x v="524"/>
    <x v="539"/>
    <d v="2021-02-15T00:00:00"/>
    <d v="2021-03-10T00:00:00"/>
    <n v="7364670"/>
    <n v="23"/>
    <x v="11"/>
    <x v="5"/>
    <n v="10"/>
    <x v="450"/>
    <x v="11"/>
    <x v="11"/>
    <x v="11"/>
    <x v="9"/>
    <x v="9"/>
    <n v="76538235.072800532"/>
    <n v="83907400.038555875"/>
    <n v="7369164.9657553434"/>
    <x v="0"/>
  </r>
  <r>
    <x v="12"/>
    <x v="8"/>
    <x v="11"/>
    <x v="479"/>
    <x v="0"/>
    <d v="2018-09-25T00:00:00"/>
    <d v="2018-09-27T00:00:00"/>
    <s v="Jaynes Corporation"/>
    <s v="W912J3"/>
    <s v="W912J3-16-2-2001"/>
    <x v="452"/>
    <x v="525"/>
    <x v="540"/>
    <d v="2020-10-01T00:00:00"/>
    <d v="2021-02-26T00:00:00"/>
    <n v="1966000"/>
    <n v="148"/>
    <x v="11"/>
    <x v="2"/>
    <n v="26"/>
    <x v="398"/>
    <x v="11"/>
    <x v="11"/>
    <x v="11"/>
    <x v="9"/>
    <x v="9"/>
    <n v="9036028.0483777337"/>
    <n v="11003227.980306115"/>
    <n v="1967199.9319283813"/>
    <x v="0"/>
  </r>
  <r>
    <x v="12"/>
    <x v="8"/>
    <x v="11"/>
    <x v="480"/>
    <x v="0"/>
    <d v="2018-09-12T00:00:00"/>
    <d v="2018-09-14T00:00:00"/>
    <s v="Straub Construction Co., Inc."/>
    <s v="W912JC"/>
    <s v="W912JC-18-2-20001"/>
    <x v="453"/>
    <x v="394"/>
    <x v="541"/>
    <d v="2020-05-14T00:00:00"/>
    <d v="2021-11-01T00:00:00"/>
    <n v="-172000"/>
    <n v="536"/>
    <x v="11"/>
    <x v="9"/>
    <s v="01"/>
    <x v="451"/>
    <x v="11"/>
    <x v="3"/>
    <x v="11"/>
    <x v="9"/>
    <x v="9"/>
    <n v="19963317.781299643"/>
    <n v="19791212.802514452"/>
    <n v="-172104.97878519073"/>
    <x v="0"/>
  </r>
  <r>
    <x v="1"/>
    <x v="10"/>
    <x v="4"/>
    <x v="481"/>
    <x v="0"/>
    <d v="2017-10-05T00:00:00"/>
    <d v="2018-02-01T00:00:00"/>
    <s v="Okland Construction, Co. Inc."/>
    <s v="W912PL"/>
    <s v="W912PL18C0013"/>
    <x v="454"/>
    <x v="526"/>
    <x v="542"/>
    <d v="2020-02-26T00:00:00"/>
    <d v="2020-04-11T00:00:00"/>
    <n v="22666"/>
    <n v="45"/>
    <x v="10"/>
    <x v="6"/>
    <n v="11"/>
    <x v="452"/>
    <x v="11"/>
    <x v="15"/>
    <x v="11"/>
    <x v="10"/>
    <x v="10"/>
    <n v="17046042.430086508"/>
    <n v="17069333.810805462"/>
    <n v="23291.380718953907"/>
    <x v="0"/>
  </r>
  <r>
    <x v="1"/>
    <x v="8"/>
    <x v="1"/>
    <x v="482"/>
    <x v="0"/>
    <d v="2018-03-15T00:00:00"/>
    <d v="2018-09-21T00:00:00"/>
    <s v="Creative Times Dayschool, Inc"/>
    <s v="W912PL"/>
    <s v="W912PL-18-C-0036"/>
    <x v="455"/>
    <x v="527"/>
    <x v="543"/>
    <d v="2020-06-05T00:00:00"/>
    <d v="2022-01-25T00:00:00"/>
    <n v="3117000"/>
    <n v="599"/>
    <x v="3"/>
    <x v="4"/>
    <n v="25"/>
    <x v="453"/>
    <x v="11"/>
    <x v="3"/>
    <x v="11"/>
    <x v="9"/>
    <x v="9"/>
    <n v="21292454.46515986"/>
    <n v="24411356.900470525"/>
    <n v="3118902.4353106655"/>
    <x v="0"/>
  </r>
  <r>
    <x v="1"/>
    <x v="11"/>
    <x v="4"/>
    <x v="483"/>
    <x v="0"/>
    <d v="2017-05-12T00:00:00"/>
    <d v="2018-05-22T00:00:00"/>
    <s v="I.E. Pacific, INC"/>
    <s v="W912PL"/>
    <s v="W912PL8C0024"/>
    <x v="456"/>
    <x v="528"/>
    <x v="544"/>
    <d v="2020-06-18T00:00:00"/>
    <d v="2020-08-28T00:00:00"/>
    <n v="123509"/>
    <n v="71"/>
    <x v="10"/>
    <x v="8"/>
    <n v="28"/>
    <x v="454"/>
    <x v="11"/>
    <x v="15"/>
    <x v="11"/>
    <x v="10"/>
    <x v="10"/>
    <n v="23550410.776318435"/>
    <n v="23677327.530100185"/>
    <n v="126916.7537817508"/>
    <x v="0"/>
  </r>
  <r>
    <x v="2"/>
    <x v="11"/>
    <x v="2"/>
    <x v="484"/>
    <x v="0"/>
    <d v="2017-03-02T00:00:00"/>
    <d v="2018-04-05T00:00:00"/>
    <s v="RQ Construction, LLC"/>
    <s v="W912PM"/>
    <s v="W912PM18C0011"/>
    <x v="457"/>
    <x v="529"/>
    <x v="545"/>
    <d v="2020-03-23T00:00:00"/>
    <d v="2021-10-29T00:00:00"/>
    <n v="1288167"/>
    <n v="585"/>
    <x v="11"/>
    <x v="11"/>
    <n v="29"/>
    <x v="388"/>
    <x v="11"/>
    <x v="3"/>
    <x v="11"/>
    <x v="9"/>
    <x v="9"/>
    <n v="36708338.596066616"/>
    <n v="37997291.818199061"/>
    <n v="1288953.2221324444"/>
    <x v="0"/>
  </r>
  <r>
    <x v="2"/>
    <x v="10"/>
    <x v="2"/>
    <x v="485"/>
    <x v="0"/>
    <d v="2017-04-07T00:00:00"/>
    <d v="2018-06-07T00:00:00"/>
    <s v="Leebcor Services, LLC."/>
    <s v="W912PM"/>
    <s v="W912PM18C0013"/>
    <x v="458"/>
    <x v="530"/>
    <x v="546"/>
    <d v="2020-01-22T00:00:00"/>
    <d v="2020-08-20T00:00:00"/>
    <n v="-46490"/>
    <n v="211"/>
    <x v="10"/>
    <x v="8"/>
    <n v="20"/>
    <x v="455"/>
    <x v="11"/>
    <x v="15"/>
    <x v="11"/>
    <x v="10"/>
    <x v="10"/>
    <n v="16013860.098223127"/>
    <n v="15966087.386248183"/>
    <n v="-47772.711974944919"/>
    <x v="0"/>
  </r>
  <r>
    <x v="2"/>
    <x v="11"/>
    <x v="2"/>
    <x v="486"/>
    <x v="0"/>
    <d v="2017-11-16T00:00:00"/>
    <d v="2018-06-15T00:00:00"/>
    <s v="ACC Construction Co., Inc."/>
    <s v="W912PM"/>
    <s v="W912PM18C0014"/>
    <x v="459"/>
    <x v="531"/>
    <x v="547"/>
    <d v="2020-09-04T00:00:00"/>
    <d v="2021-11-01T00:00:00"/>
    <n v="6193684"/>
    <n v="423"/>
    <x v="11"/>
    <x v="9"/>
    <s v="01"/>
    <x v="451"/>
    <x v="11"/>
    <x v="3"/>
    <x v="11"/>
    <x v="9"/>
    <x v="9"/>
    <n v="18883202.472742427"/>
    <n v="25080666.736824781"/>
    <n v="6197464.2640823536"/>
    <x v="0"/>
  </r>
  <r>
    <x v="2"/>
    <x v="8"/>
    <x v="2"/>
    <x v="487"/>
    <x v="0"/>
    <d v="2018-04-18T00:00:00"/>
    <d v="2018-08-27T00:00:00"/>
    <s v="4K Global-ACC JV LLC"/>
    <s v="W912PM"/>
    <s v="W912PM18C0015"/>
    <x v="460"/>
    <x v="532"/>
    <x v="548"/>
    <d v="2020-06-24T00:00:00"/>
    <d v="2021-05-11T00:00:00"/>
    <n v="2594078"/>
    <n v="321"/>
    <x v="11"/>
    <x v="7"/>
    <n v="11"/>
    <x v="456"/>
    <x v="11"/>
    <x v="11"/>
    <x v="11"/>
    <x v="9"/>
    <x v="9"/>
    <n v="12804928.029131755"/>
    <n v="15400589.30330109"/>
    <n v="2595661.2741693351"/>
    <x v="0"/>
  </r>
  <r>
    <x v="2"/>
    <x v="10"/>
    <x v="2"/>
    <x v="488"/>
    <x v="0"/>
    <d v="2018-04-06T00:00:00"/>
    <d v="2018-08-14T00:00:00"/>
    <s v="ARCHER WESTERN FEDERAL JV"/>
    <s v="W912PM"/>
    <s v="W912PM18C0016"/>
    <x v="461"/>
    <x v="533"/>
    <x v="549"/>
    <d v="2020-05-07T00:00:00"/>
    <d v="2021-11-15T00:00:00"/>
    <n v="11782863"/>
    <n v="557"/>
    <x v="11"/>
    <x v="9"/>
    <n v="15"/>
    <x v="457"/>
    <x v="11"/>
    <x v="3"/>
    <x v="11"/>
    <x v="9"/>
    <x v="9"/>
    <n v="26220241.854333296"/>
    <n v="38010296.427843697"/>
    <n v="11790054.573510401"/>
    <x v="0"/>
  </r>
  <r>
    <x v="2"/>
    <x v="8"/>
    <x v="2"/>
    <x v="489"/>
    <x v="0"/>
    <d v="2018-06-19T00:00:00"/>
    <d v="2018-09-17T00:00:00"/>
    <s v="Attaway Construction"/>
    <s v="W912PM"/>
    <s v="W912PM18C0019"/>
    <x v="462"/>
    <x v="534"/>
    <x v="550"/>
    <d v="2019-11-27T00:00:00"/>
    <d v="2020-10-30T00:00:00"/>
    <n v="458691"/>
    <n v="338"/>
    <x v="10"/>
    <x v="11"/>
    <n v="30"/>
    <x v="342"/>
    <x v="11"/>
    <x v="11"/>
    <x v="11"/>
    <x v="9"/>
    <x v="9"/>
    <n v="4332225.9326076694"/>
    <n v="4791196.8908864902"/>
    <n v="458970.95827882085"/>
    <x v="0"/>
  </r>
  <r>
    <x v="2"/>
    <x v="8"/>
    <x v="2"/>
    <x v="490"/>
    <x v="0"/>
    <d v="2018-04-26T00:00:00"/>
    <d v="2018-09-28T00:00:00"/>
    <s v="Walga Ross Group JV"/>
    <s v="W912PP"/>
    <s v="W912PP18C0022"/>
    <x v="463"/>
    <x v="535"/>
    <x v="551"/>
    <d v="2020-01-13T00:00:00"/>
    <d v="2020-05-27T00:00:00"/>
    <n v="135823"/>
    <n v="135"/>
    <x v="10"/>
    <x v="7"/>
    <n v="27"/>
    <x v="309"/>
    <x v="11"/>
    <x v="15"/>
    <x v="11"/>
    <x v="10"/>
    <x v="10"/>
    <n v="6023615.9302264107"/>
    <n v="6163186.441273368"/>
    <n v="139570.51104695722"/>
    <x v="0"/>
  </r>
  <r>
    <x v="1"/>
    <x v="10"/>
    <x v="18"/>
    <x v="491"/>
    <x v="0"/>
    <d v="2017-06-27T00:00:00"/>
    <d v="2017-11-09T00:00:00"/>
    <s v="Cox Construction Co."/>
    <s v="W912QR"/>
    <s v="W912QR18C0003"/>
    <x v="464"/>
    <x v="536"/>
    <x v="552"/>
    <d v="2019-12-18T00:00:00"/>
    <d v="2021-10-05T00:00:00"/>
    <n v="3271000"/>
    <n v="657"/>
    <x v="11"/>
    <x v="11"/>
    <s v="05"/>
    <x v="458"/>
    <x v="11"/>
    <x v="3"/>
    <x v="11"/>
    <x v="9"/>
    <x v="9"/>
    <n v="22253845.821469814"/>
    <n v="25526842.249413729"/>
    <n v="3272996.4279439151"/>
    <x v="0"/>
  </r>
  <r>
    <x v="6"/>
    <x v="11"/>
    <x v="18"/>
    <x v="492"/>
    <x v="0"/>
    <d v="2017-07-27T00:00:00"/>
    <d v="2017-11-14T00:00:00"/>
    <s v="Straub Construction Inc."/>
    <s v="W912QR"/>
    <s v="W912QR18C0005"/>
    <x v="465"/>
    <x v="537"/>
    <x v="553"/>
    <d v="2019-06-13T00:00:00"/>
    <d v="2020-12-14T00:00:00"/>
    <n v="981000"/>
    <n v="550"/>
    <x v="10"/>
    <x v="1"/>
    <n v="14"/>
    <x v="459"/>
    <x v="11"/>
    <x v="11"/>
    <x v="11"/>
    <x v="9"/>
    <x v="9"/>
    <n v="10239080.619935002"/>
    <n v="11220679.365215644"/>
    <n v="981598.74528064206"/>
    <x v="0"/>
  </r>
  <r>
    <x v="6"/>
    <x v="11"/>
    <x v="18"/>
    <x v="493"/>
    <x v="0"/>
    <d v="2018-01-05T00:00:00"/>
    <d v="2018-04-26T00:00:00"/>
    <s v="LS Black Constructor"/>
    <s v="W912QR"/>
    <s v="W912QR18C0015"/>
    <x v="466"/>
    <x v="538"/>
    <x v="554"/>
    <d v="2020-05-14T00:00:00"/>
    <d v="2021-01-05T00:00:00"/>
    <n v="749000"/>
    <n v="236"/>
    <x v="11"/>
    <x v="4"/>
    <s v="05"/>
    <x v="460"/>
    <x v="11"/>
    <x v="11"/>
    <x v="11"/>
    <x v="9"/>
    <x v="9"/>
    <n v="25048710.310851764"/>
    <n v="25798167.456840757"/>
    <n v="749457.14598899335"/>
    <x v="0"/>
  </r>
  <r>
    <x v="1"/>
    <x v="8"/>
    <x v="19"/>
    <x v="494"/>
    <x v="0"/>
    <d v="2018-03-01T00:00:00"/>
    <d v="2018-05-25T00:00:00"/>
    <s v="Ashford Leebcor Enterpises, LLC"/>
    <s v="W912QR"/>
    <s v="W912QR18C0018"/>
    <x v="467"/>
    <x v="539"/>
    <x v="555"/>
    <d v="2020-07-19T00:00:00"/>
    <d v="2022-02-05T00:00:00"/>
    <n v="-2615763"/>
    <n v="566"/>
    <x v="3"/>
    <x v="2"/>
    <s v="05"/>
    <x v="461"/>
    <x v="11"/>
    <x v="3"/>
    <x v="11"/>
    <x v="9"/>
    <x v="9"/>
    <n v="26522515.905168377"/>
    <n v="23905156.395737667"/>
    <n v="-2617359.5094307102"/>
    <x v="0"/>
  </r>
  <r>
    <x v="1"/>
    <x v="9"/>
    <x v="18"/>
    <x v="495"/>
    <x v="0"/>
    <d v="2018-02-01T00:00:00"/>
    <d v="2018-08-09T00:00:00"/>
    <s v="RELYANT GLOBAL LLC"/>
    <s v="W912QR"/>
    <s v="W912QR18C0026"/>
    <x v="468"/>
    <x v="540"/>
    <x v="556"/>
    <d v="2019-12-22T00:00:00"/>
    <d v="2021-12-15T00:00:00"/>
    <n v="328000"/>
    <n v="724"/>
    <x v="11"/>
    <x v="1"/>
    <n v="15"/>
    <x v="462"/>
    <x v="11"/>
    <x v="3"/>
    <x v="11"/>
    <x v="9"/>
    <x v="9"/>
    <n v="7386427.5790808685"/>
    <n v="7714627.7711828565"/>
    <n v="328200.19210198801"/>
    <x v="0"/>
  </r>
  <r>
    <x v="1"/>
    <x v="10"/>
    <x v="19"/>
    <x v="496"/>
    <x v="0"/>
    <d v="2018-08-20T00:00:00"/>
    <d v="2018-09-14T00:00:00"/>
    <s v="Lead Builders Inc"/>
    <s v="W912QR"/>
    <s v="W912QR18C0031"/>
    <x v="469"/>
    <x v="541"/>
    <x v="557"/>
    <d v="2019-11-08T00:00:00"/>
    <d v="2021-05-31T00:00:00"/>
    <n v="88400"/>
    <n v="570"/>
    <x v="11"/>
    <x v="7"/>
    <n v="31"/>
    <x v="463"/>
    <x v="11"/>
    <x v="11"/>
    <x v="11"/>
    <x v="9"/>
    <x v="9"/>
    <n v="5220092.3895290997"/>
    <n v="5308546.3437419524"/>
    <n v="88453.954212852754"/>
    <x v="0"/>
  </r>
  <r>
    <x v="6"/>
    <x v="8"/>
    <x v="18"/>
    <x v="497"/>
    <x v="0"/>
    <d v="2018-06-25T00:00:00"/>
    <d v="2018-09-27T00:00:00"/>
    <s v="BIM Contractors, LLC"/>
    <s v="W912QR"/>
    <s v="W912QR18C0037"/>
    <x v="470"/>
    <x v="542"/>
    <x v="558"/>
    <d v="2020-02-28T00:00:00"/>
    <d v="2020-10-02T00:00:00"/>
    <n v="25000"/>
    <n v="217"/>
    <x v="10"/>
    <x v="11"/>
    <s v="02"/>
    <x v="464"/>
    <x v="11"/>
    <x v="11"/>
    <x v="11"/>
    <x v="9"/>
    <x v="9"/>
    <n v="1777785.9834715263"/>
    <n v="1802801.2420158852"/>
    <n v="25015.258544358891"/>
    <x v="0"/>
  </r>
  <r>
    <x v="6"/>
    <x v="8"/>
    <x v="18"/>
    <x v="498"/>
    <x v="0"/>
    <d v="2018-07-11T00:00:00"/>
    <d v="2018-09-29T00:00:00"/>
    <s v="Hernandez Consulting"/>
    <s v="W912QR"/>
    <s v="W912QR18C0048"/>
    <x v="471"/>
    <x v="543"/>
    <x v="559"/>
    <d v="2020-01-26T00:00:00"/>
    <d v="2020-10-09T00:00:00"/>
    <n v="185000"/>
    <n v="257"/>
    <x v="10"/>
    <x v="11"/>
    <s v="09"/>
    <x v="465"/>
    <x v="11"/>
    <x v="11"/>
    <x v="11"/>
    <x v="9"/>
    <x v="9"/>
    <n v="2583673.6012745174"/>
    <n v="2768786.5145027731"/>
    <n v="185112.9132282557"/>
    <x v="0"/>
  </r>
  <r>
    <x v="12"/>
    <x v="9"/>
    <x v="11"/>
    <x v="499"/>
    <x v="0"/>
    <d v="2018-04-06T00:00:00"/>
    <d v="2018-06-29T00:00:00"/>
    <s v="Ripman Construction Co Inc."/>
    <s v="Y18228"/>
    <s v="Y18228"/>
    <x v="472"/>
    <x v="544"/>
    <x v="560"/>
    <d v="2019-10-04T00:00:00"/>
    <d v="2020-12-31T00:00:00"/>
    <n v="577000"/>
    <n v="454"/>
    <x v="10"/>
    <x v="1"/>
    <n v="31"/>
    <x v="35"/>
    <x v="11"/>
    <x v="11"/>
    <x v="11"/>
    <x v="9"/>
    <x v="9"/>
    <n v="1260841.1230294514"/>
    <n v="1838193.290233254"/>
    <n v="577352.16720380262"/>
    <x v="0"/>
  </r>
  <r>
    <x v="12"/>
    <x v="11"/>
    <x v="11"/>
    <x v="500"/>
    <x v="0"/>
    <d v="2018-12-26T00:00:00"/>
    <d v="2019-01-18T00:00:00"/>
    <s v="Eagle Construction Company, Inc."/>
    <s v="151541"/>
    <s v="151541"/>
    <x v="473"/>
    <x v="545"/>
    <x v="561"/>
    <d v="2020-04-10T00:00:00"/>
    <d v="2020-04-17T00:00:00"/>
    <n v="-370000"/>
    <n v="7"/>
    <x v="10"/>
    <x v="6"/>
    <n v="17"/>
    <x v="466"/>
    <x v="12"/>
    <x v="15"/>
    <x v="12"/>
    <x v="9"/>
    <x v="9"/>
    <n v="2466218.7296164609"/>
    <n v="2095992.9031599495"/>
    <n v="-370225.82645651139"/>
    <x v="0"/>
  </r>
  <r>
    <x v="12"/>
    <x v="9"/>
    <x v="11"/>
    <x v="501"/>
    <x v="0"/>
    <d v="2019-06-13T00:00:00"/>
    <d v="2019-09-20T00:00:00"/>
    <s v="Fortis Construction, Inc"/>
    <s v="179997"/>
    <s v="179997D002"/>
    <x v="474"/>
    <x v="546"/>
    <x v="562"/>
    <d v="2020-09-30T00:00:00"/>
    <d v="2021-01-19T00:00:00"/>
    <n v="-131000"/>
    <n v="111"/>
    <x v="11"/>
    <x v="4"/>
    <n v="19"/>
    <x v="274"/>
    <x v="12"/>
    <x v="11"/>
    <x v="12"/>
    <x v="9"/>
    <x v="9"/>
    <n v="6197402.1492986977"/>
    <n v="6066322.194526257"/>
    <n v="-131079.95477244072"/>
    <x v="0"/>
  </r>
  <r>
    <x v="12"/>
    <x v="12"/>
    <x v="11"/>
    <x v="502"/>
    <x v="0"/>
    <d v="2019-09-24T00:00:00"/>
    <d v="2019-09-30T00:00:00"/>
    <s v="Apollo INC."/>
    <s v="410818"/>
    <s v="410818D002"/>
    <x v="475"/>
    <x v="547"/>
    <x v="563"/>
    <d v="2021-10-22T00:00:00"/>
    <d v="2021-11-22T00:00:00"/>
    <n v="-227000"/>
    <n v="31"/>
    <x v="11"/>
    <x v="9"/>
    <n v="22"/>
    <x v="467"/>
    <x v="12"/>
    <x v="3"/>
    <x v="12"/>
    <x v="13"/>
    <x v="13"/>
    <n v="11303502.510742113"/>
    <n v="11081728.569097869"/>
    <n v="-221773.9416442439"/>
    <x v="0"/>
  </r>
  <r>
    <x v="13"/>
    <x v="8"/>
    <x v="17"/>
    <x v="503"/>
    <x v="0"/>
    <d v="2019-04-28T00:00:00"/>
    <d v="2019-09-25T00:00:00"/>
    <s v="MCON, LLC"/>
    <s v="413180"/>
    <s v="413180"/>
    <x v="476"/>
    <x v="548"/>
    <x v="564"/>
    <d v="2020-05-01T00:00:00"/>
    <d v="2020-08-09T00:00:00"/>
    <n v="-2611"/>
    <n v="100"/>
    <x v="10"/>
    <x v="8"/>
    <s v="09"/>
    <x v="468"/>
    <x v="12"/>
    <x v="15"/>
    <x v="12"/>
    <x v="9"/>
    <x v="9"/>
    <n v="3109046.8622200903"/>
    <n v="3106434.2686177175"/>
    <n v="-2612.5936023727991"/>
    <x v="0"/>
  </r>
  <r>
    <x v="13"/>
    <x v="12"/>
    <x v="17"/>
    <x v="504"/>
    <x v="0"/>
    <d v="2019-06-24T00:00:00"/>
    <d v="2019-08-12T00:00:00"/>
    <s v="State of PA per MCCA"/>
    <s v="421901"/>
    <s v="42190131"/>
    <x v="477"/>
    <x v="549"/>
    <x v="565"/>
    <d v="2021-11-07T00:00:00"/>
    <d v="2021-11-07T00:00:00"/>
    <n v="-155908"/>
    <n v="0"/>
    <x v="11"/>
    <x v="9"/>
    <s v="07"/>
    <x v="469"/>
    <x v="12"/>
    <x v="3"/>
    <x v="12"/>
    <x v="13"/>
    <x v="13"/>
    <n v="7114783.1095680175"/>
    <n v="6962464.4677447984"/>
    <n v="-152318.64182321914"/>
    <x v="0"/>
  </r>
  <r>
    <x v="12"/>
    <x v="11"/>
    <x v="11"/>
    <x v="505"/>
    <x v="0"/>
    <d v="2018-06-12T00:00:00"/>
    <d v="2018-11-27T00:00:00"/>
    <s v="The Law Company Inc."/>
    <s v="A-0136"/>
    <s v="A-013650"/>
    <x v="478"/>
    <x v="550"/>
    <x v="566"/>
    <d v="2020-12-23T00:00:00"/>
    <d v="2022-02-12T00:00:00"/>
    <n v="-165046"/>
    <n v="416"/>
    <x v="3"/>
    <x v="2"/>
    <n v="12"/>
    <x v="470"/>
    <x v="12"/>
    <x v="3"/>
    <x v="12"/>
    <x v="13"/>
    <x v="13"/>
    <n v="29800142.982865568"/>
    <n v="29638896.718669023"/>
    <n v="-161246.26419654489"/>
    <x v="0"/>
  </r>
  <r>
    <x v="12"/>
    <x v="12"/>
    <x v="11"/>
    <x v="506"/>
    <x v="0"/>
    <d v="2019-05-31T00:00:00"/>
    <d v="2019-06-05T00:00:00"/>
    <s v="Gast Construction"/>
    <s v="AGND 1"/>
    <s v="AGND 19-17"/>
    <x v="479"/>
    <x v="472"/>
    <x v="567"/>
    <d v="2021-06-30T00:00:00"/>
    <d v="2021-06-30T00:00:00"/>
    <n v="-3242000"/>
    <n v="0"/>
    <x v="11"/>
    <x v="0"/>
    <n v="30"/>
    <x v="238"/>
    <x v="12"/>
    <x v="11"/>
    <x v="12"/>
    <x v="9"/>
    <x v="9"/>
    <n v="32882916.394886144"/>
    <n v="29638937.666853685"/>
    <n v="-3243978.7280324586"/>
    <x v="0"/>
  </r>
  <r>
    <x v="6"/>
    <x v="8"/>
    <x v="1"/>
    <x v="507"/>
    <x v="0"/>
    <d v="2018-11-08T00:00:00"/>
    <d v="2019-05-24T00:00:00"/>
    <s v="Canoochee EMC"/>
    <s v="DACA87"/>
    <s v="DACA87-01-D-0014"/>
    <x v="480"/>
    <x v="551"/>
    <x v="568"/>
    <d v="2020-07-21T00:00:00"/>
    <d v="2021-02-19T00:00:00"/>
    <n v="0"/>
    <n v="213"/>
    <x v="11"/>
    <x v="2"/>
    <n v="19"/>
    <x v="471"/>
    <x v="12"/>
    <x v="11"/>
    <x v="12"/>
    <x v="9"/>
    <x v="9"/>
    <n v="8220.7290987215365"/>
    <n v="8220.7290987215365"/>
    <n v="0"/>
    <x v="0"/>
  </r>
  <r>
    <x v="1"/>
    <x v="8"/>
    <x v="4"/>
    <x v="508"/>
    <x v="0"/>
    <d v="2018-06-08T00:00:00"/>
    <d v="2018-11-14T00:00:00"/>
    <s v="KVF 35"/>
    <s v="DIOCB2"/>
    <s v="DIOCB2076"/>
    <x v="481"/>
    <x v="552"/>
    <x v="569"/>
    <d v="2021-10-05T00:00:00"/>
    <d v="2021-10-05T00:00:00"/>
    <n v="0"/>
    <n v="0"/>
    <x v="11"/>
    <x v="11"/>
    <s v="05"/>
    <x v="458"/>
    <x v="12"/>
    <x v="3"/>
    <x v="12"/>
    <x v="13"/>
    <x v="13"/>
    <n v="23935601.237547517"/>
    <n v="23935601.237547517"/>
    <n v="0"/>
    <x v="0"/>
  </r>
  <r>
    <x v="1"/>
    <x v="12"/>
    <x v="4"/>
    <x v="509"/>
    <x v="0"/>
    <d v="2018-06-08T00:00:00"/>
    <d v="2018-11-14T00:00:00"/>
    <s v="KVF 35"/>
    <s v="DIOCB2"/>
    <s v="DIOCB2076"/>
    <x v="481"/>
    <x v="553"/>
    <x v="570"/>
    <d v="2024-01-21T00:00:00"/>
    <d v="2024-01-21T00:00:00"/>
    <n v="0"/>
    <n v="0"/>
    <x v="18"/>
    <x v="4"/>
    <n v="21"/>
    <x v="472"/>
    <x v="12"/>
    <x v="18"/>
    <x v="12"/>
    <x v="14"/>
    <x v="14"/>
    <n v="22832374.254543401"/>
    <n v="22832374.254543401"/>
    <n v="0"/>
    <x v="0"/>
  </r>
  <r>
    <x v="1"/>
    <x v="12"/>
    <x v="4"/>
    <x v="510"/>
    <x v="0"/>
    <d v="2018-10-15T00:00:00"/>
    <d v="2018-11-14T00:00:00"/>
    <s v="KVF35"/>
    <s v="DIOCB2"/>
    <s v="DIOCB2076"/>
    <x v="481"/>
    <x v="554"/>
    <x v="571"/>
    <d v="2023-01-21T00:00:00"/>
    <d v="2023-01-21T00:00:00"/>
    <n v="0"/>
    <n v="0"/>
    <x v="7"/>
    <x v="4"/>
    <n v="21"/>
    <x v="473"/>
    <x v="12"/>
    <x v="7"/>
    <x v="12"/>
    <x v="13"/>
    <x v="13"/>
    <n v="33942627.975997314"/>
    <n v="33942627.975997314"/>
    <n v="0"/>
    <x v="0"/>
  </r>
  <r>
    <x v="1"/>
    <x v="12"/>
    <x v="4"/>
    <x v="511"/>
    <x v="0"/>
    <d v="2018-06-08T00:00:00"/>
    <d v="2018-11-14T00:00:00"/>
    <s v="KVF 35"/>
    <s v="DIOCB2"/>
    <s v="DIOCB2076"/>
    <x v="481"/>
    <x v="555"/>
    <x v="572"/>
    <d v="2022-07-04T00:00:00"/>
    <d v="2022-07-04T00:00:00"/>
    <n v="0"/>
    <n v="0"/>
    <x v="3"/>
    <x v="3"/>
    <s v="04"/>
    <x v="474"/>
    <x v="12"/>
    <x v="3"/>
    <x v="12"/>
    <x v="13"/>
    <x v="13"/>
    <n v="11862373.364651635"/>
    <n v="11862373.364651635"/>
    <n v="0"/>
    <x v="0"/>
  </r>
  <r>
    <x v="1"/>
    <x v="8"/>
    <x v="4"/>
    <x v="512"/>
    <x v="0"/>
    <d v="2018-06-04T00:00:00"/>
    <d v="2018-11-14T00:00:00"/>
    <s v="KVF 35"/>
    <s v="DIOCB2"/>
    <s v="DIOCB2076"/>
    <x v="481"/>
    <x v="556"/>
    <x v="573"/>
    <d v="2022-12-21T00:00:00"/>
    <d v="2022-12-21T00:00:00"/>
    <n v="0"/>
    <n v="0"/>
    <x v="3"/>
    <x v="1"/>
    <n v="21"/>
    <x v="475"/>
    <x v="12"/>
    <x v="7"/>
    <x v="12"/>
    <x v="13"/>
    <x v="13"/>
    <n v="17185925.369441021"/>
    <n v="17185925.369441021"/>
    <n v="0"/>
    <x v="0"/>
  </r>
  <r>
    <x v="1"/>
    <x v="12"/>
    <x v="4"/>
    <x v="513"/>
    <x v="0"/>
    <d v="2018-06-08T00:00:00"/>
    <d v="2018-11-14T00:00:00"/>
    <s v="KVF 35"/>
    <s v="DIOCB2"/>
    <s v="DIOCB2076"/>
    <x v="481"/>
    <x v="557"/>
    <x v="574"/>
    <d v="2024-01-21T00:00:00"/>
    <d v="2024-01-21T00:00:00"/>
    <n v="0"/>
    <n v="0"/>
    <x v="18"/>
    <x v="4"/>
    <n v="21"/>
    <x v="472"/>
    <x v="12"/>
    <x v="18"/>
    <x v="12"/>
    <x v="14"/>
    <x v="14"/>
    <n v="37196886.824608363"/>
    <n v="37196886.824608363"/>
    <n v="0"/>
    <x v="0"/>
  </r>
  <r>
    <x v="1"/>
    <x v="8"/>
    <x v="4"/>
    <x v="514"/>
    <x v="0"/>
    <d v="2018-06-08T00:00:00"/>
    <d v="2018-11-14T00:00:00"/>
    <s v="KVF 35"/>
    <s v="DIOCB2"/>
    <s v="DIOCB2076"/>
    <x v="481"/>
    <x v="558"/>
    <x v="575"/>
    <d v="2023-12-26T00:00:00"/>
    <d v="2023-12-26T00:00:00"/>
    <n v="0"/>
    <n v="0"/>
    <x v="7"/>
    <x v="1"/>
    <n v="26"/>
    <x v="476"/>
    <x v="12"/>
    <x v="18"/>
    <x v="12"/>
    <x v="14"/>
    <x v="14"/>
    <n v="6383106.3644565428"/>
    <n v="6383106.3644565428"/>
    <n v="0"/>
    <x v="0"/>
  </r>
  <r>
    <x v="1"/>
    <x v="8"/>
    <x v="4"/>
    <x v="515"/>
    <x v="0"/>
    <d v="2018-06-08T00:00:00"/>
    <d v="2018-11-14T00:00:00"/>
    <s v="KVF 35"/>
    <s v="DIOCB2"/>
    <s v="DIOCB2076"/>
    <x v="481"/>
    <x v="559"/>
    <x v="576"/>
    <d v="2023-09-30T00:00:00"/>
    <d v="2023-09-30T00:00:00"/>
    <n v="0"/>
    <n v="0"/>
    <x v="7"/>
    <x v="10"/>
    <n v="30"/>
    <x v="477"/>
    <x v="12"/>
    <x v="7"/>
    <x v="12"/>
    <x v="13"/>
    <x v="13"/>
    <n v="22864933.479730025"/>
    <n v="22864933.479730025"/>
    <n v="0"/>
    <x v="0"/>
  </r>
  <r>
    <x v="1"/>
    <x v="8"/>
    <x v="4"/>
    <x v="516"/>
    <x v="0"/>
    <d v="2018-06-08T00:00:00"/>
    <d v="2018-11-14T00:00:00"/>
    <s v="KVF 35"/>
    <s v="DIOCB2"/>
    <s v="DIOCB2076"/>
    <x v="481"/>
    <x v="560"/>
    <x v="577"/>
    <d v="2021-10-05T00:00:00"/>
    <d v="2021-10-05T00:00:00"/>
    <n v="0"/>
    <n v="0"/>
    <x v="11"/>
    <x v="11"/>
    <s v="05"/>
    <x v="458"/>
    <x v="12"/>
    <x v="3"/>
    <x v="12"/>
    <x v="13"/>
    <x v="13"/>
    <n v="40180417.539766893"/>
    <n v="40180417.539766893"/>
    <n v="0"/>
    <x v="0"/>
  </r>
  <r>
    <x v="20"/>
    <x v="9"/>
    <x v="5"/>
    <x v="517"/>
    <x v="0"/>
    <d v="2018-08-20T00:00:00"/>
    <d v="2019-05-09T00:00:00"/>
    <s v="Cherokee Nations Environmental Solutions"/>
    <s v="HQ0034"/>
    <s v="HQ0034-19-C-0043"/>
    <x v="482"/>
    <x v="561"/>
    <x v="116"/>
    <d v="2021-06-21T00:00:00"/>
    <d v="2022-04-15T00:00:00"/>
    <n v="-15100000"/>
    <n v="298"/>
    <x v="3"/>
    <x v="6"/>
    <n v="15"/>
    <x v="478"/>
    <x v="12"/>
    <x v="3"/>
    <x v="12"/>
    <x v="13"/>
    <x v="13"/>
    <n v="15516626.1738369"/>
    <n v="764262.65477047302"/>
    <n v="-14752363.519066427"/>
    <x v="0"/>
  </r>
  <r>
    <x v="12"/>
    <x v="11"/>
    <x v="9"/>
    <x v="518"/>
    <x v="0"/>
    <d v="2018-02-13T00:00:00"/>
    <d v="2019-06-14T00:00:00"/>
    <s v="JUDE &amp; L CONSTRUCTION, LLC"/>
    <s v="N33191"/>
    <s v="N3319119C0805 AWD"/>
    <x v="483"/>
    <x v="562"/>
    <x v="578"/>
    <d v="2021-03-25T00:00:00"/>
    <d v="2021-03-25T00:00:00"/>
    <n v="-139000"/>
    <n v="0"/>
    <x v="11"/>
    <x v="5"/>
    <n v="25"/>
    <x v="312"/>
    <x v="12"/>
    <x v="11"/>
    <x v="12"/>
    <x v="9"/>
    <x v="9"/>
    <n v="3501003.0049180342"/>
    <n v="3361918.1674113991"/>
    <n v="-139084.83750663511"/>
    <x v="0"/>
  </r>
  <r>
    <x v="1"/>
    <x v="8"/>
    <x v="4"/>
    <x v="361"/>
    <x v="0"/>
    <d v="2018-11-12T00:00:00"/>
    <d v="2018-12-12T00:00:00"/>
    <s v="Clark Construction Group, LLC"/>
    <s v="N40080"/>
    <s v="N4008019C0008"/>
    <x v="484"/>
    <x v="563"/>
    <x v="579"/>
    <d v="2022-05-25T00:00:00"/>
    <d v="2022-05-25T00:00:00"/>
    <n v="0"/>
    <n v="0"/>
    <x v="3"/>
    <x v="7"/>
    <n v="25"/>
    <x v="479"/>
    <x v="12"/>
    <x v="3"/>
    <x v="12"/>
    <x v="13"/>
    <x v="13"/>
    <n v="226070050.21484226"/>
    <n v="226070050.21484226"/>
    <n v="0"/>
    <x v="0"/>
  </r>
  <r>
    <x v="12"/>
    <x v="8"/>
    <x v="8"/>
    <x v="519"/>
    <x v="0"/>
    <d v="2018-08-08T00:00:00"/>
    <d v="2019-05-30T00:00:00"/>
    <s v="ARCHER WESTERN FEDERAL JV"/>
    <s v="N40080"/>
    <s v="N4008019C0023 AWD"/>
    <x v="485"/>
    <x v="564"/>
    <x v="580"/>
    <d v="2020-10-30T00:00:00"/>
    <d v="2022-02-14T00:00:00"/>
    <n v="-537000"/>
    <n v="472"/>
    <x v="3"/>
    <x v="2"/>
    <n v="14"/>
    <x v="480"/>
    <x v="12"/>
    <x v="3"/>
    <x v="12"/>
    <x v="13"/>
    <x v="13"/>
    <n v="22009974.570689574"/>
    <n v="21485337.536932047"/>
    <n v="-524637.03375752643"/>
    <x v="0"/>
  </r>
  <r>
    <x v="12"/>
    <x v="11"/>
    <x v="9"/>
    <x v="520"/>
    <x v="0"/>
    <d v="2018-04-10T00:00:00"/>
    <d v="2019-01-30T00:00:00"/>
    <s v="B.L. HARBERT INTERNATIONAL, L.L.C."/>
    <s v="N40080"/>
    <s v="N4008019C2015 AWD"/>
    <x v="486"/>
    <x v="565"/>
    <x v="581"/>
    <d v="2020-09-28T00:00:00"/>
    <d v="2021-08-27T00:00:00"/>
    <n v="4452000"/>
    <n v="333"/>
    <x v="11"/>
    <x v="8"/>
    <n v="27"/>
    <x v="481"/>
    <x v="12"/>
    <x v="11"/>
    <x v="12"/>
    <x v="9"/>
    <x v="9"/>
    <n v="48213548.572864473"/>
    <n v="52668265.814443901"/>
    <n v="4454717.2415794283"/>
    <x v="0"/>
  </r>
  <r>
    <x v="12"/>
    <x v="12"/>
    <x v="8"/>
    <x v="521"/>
    <x v="0"/>
    <d v="2019-06-05T00:00:00"/>
    <d v="2019-08-15T00:00:00"/>
    <s v="G-W MANAGEMENT SERVICES, LLC"/>
    <s v="N40080"/>
    <s v="N4008019D0015 N4008019F4870"/>
    <x v="487"/>
    <x v="566"/>
    <x v="582"/>
    <d v="2021-01-30T00:00:00"/>
    <d v="2021-07-01T00:00:00"/>
    <n v="-371000"/>
    <n v="152"/>
    <x v="11"/>
    <x v="3"/>
    <s v="01"/>
    <x v="482"/>
    <x v="12"/>
    <x v="11"/>
    <x v="12"/>
    <x v="9"/>
    <x v="9"/>
    <n v="14532193.864264995"/>
    <n v="14160967.427466709"/>
    <n v="-371226.43679828569"/>
    <x v="0"/>
  </r>
  <r>
    <x v="12"/>
    <x v="12"/>
    <x v="9"/>
    <x v="522"/>
    <x v="0"/>
    <d v="2018-10-31T00:00:00"/>
    <d v="2019-04-19T00:00:00"/>
    <s v="Awarded by Other Agency"/>
    <s v="N40084"/>
    <s v="N40084USACE01 AWD"/>
    <x v="488"/>
    <x v="567"/>
    <x v="583"/>
    <d v="2020-12-31T00:00:00"/>
    <d v="2020-12-31T00:00:00"/>
    <n v="0"/>
    <n v="0"/>
    <x v="10"/>
    <x v="1"/>
    <n v="31"/>
    <x v="35"/>
    <x v="12"/>
    <x v="11"/>
    <x v="12"/>
    <x v="9"/>
    <x v="9"/>
    <n v="9299699.7929287385"/>
    <n v="9299699.7929287385"/>
    <n v="0"/>
    <x v="0"/>
  </r>
  <r>
    <x v="12"/>
    <x v="10"/>
    <x v="9"/>
    <x v="523"/>
    <x v="0"/>
    <d v="2016-03-01T00:00:00"/>
    <d v="2018-12-18T00:00:00"/>
    <s v="Awarded by Other Agency"/>
    <s v="N40084"/>
    <s v="N40084USACE02 AWD"/>
    <x v="489"/>
    <x v="568"/>
    <x v="584"/>
    <d v="2020-07-08T00:00:00"/>
    <d v="2021-03-12T00:00:00"/>
    <n v="0"/>
    <n v="247"/>
    <x v="11"/>
    <x v="5"/>
    <n v="12"/>
    <x v="483"/>
    <x v="12"/>
    <x v="11"/>
    <x v="12"/>
    <x v="9"/>
    <x v="9"/>
    <n v="9149671.4868770707"/>
    <n v="9149671.4868770707"/>
    <n v="0"/>
    <x v="0"/>
  </r>
  <r>
    <x v="9"/>
    <x v="8"/>
    <x v="2"/>
    <x v="524"/>
    <x v="0"/>
    <d v="2019-08-08T00:00:00"/>
    <d v="2019-09-26T00:00:00"/>
    <s v="DANIEL AND DANIELS CONSTRUCTIONCOMPANY INC"/>
    <s v="N40085"/>
    <s v="N4008514D1322"/>
    <x v="490"/>
    <x v="569"/>
    <x v="585"/>
    <d v="2020-11-13T00:00:00"/>
    <d v="2021-04-16T00:00:00"/>
    <n v="224"/>
    <n v="154"/>
    <x v="11"/>
    <x v="6"/>
    <n v="16"/>
    <x v="484"/>
    <x v="12"/>
    <x v="11"/>
    <x v="12"/>
    <x v="9"/>
    <x v="9"/>
    <n v="5056.7759868510848"/>
    <n v="5280.9127034085404"/>
    <n v="224.13671655745566"/>
    <x v="0"/>
  </r>
  <r>
    <x v="12"/>
    <x v="8"/>
    <x v="2"/>
    <x v="525"/>
    <x v="0"/>
    <d v="2019-08-08T00:00:00"/>
    <d v="2019-09-26T00:00:00"/>
    <s v="DANIEL AND DANIELS CONSTRUCTIONCOMPANY INC"/>
    <s v="N40085"/>
    <s v="N4008514D1322"/>
    <x v="490"/>
    <x v="569"/>
    <x v="586"/>
    <d v="2020-11-13T00:00:00"/>
    <d v="2021-04-16T00:00:00"/>
    <n v="208"/>
    <n v="154"/>
    <x v="11"/>
    <x v="6"/>
    <n v="16"/>
    <x v="484"/>
    <x v="12"/>
    <x v="11"/>
    <x v="12"/>
    <x v="9"/>
    <x v="9"/>
    <n v="5056.7759868510848"/>
    <n v="5264.9029379401509"/>
    <n v="208.1269510890661"/>
    <x v="0"/>
  </r>
  <r>
    <x v="12"/>
    <x v="8"/>
    <x v="8"/>
    <x v="526"/>
    <x v="0"/>
    <d v="2018-07-14T00:00:00"/>
    <d v="2018-11-14T00:00:00"/>
    <s v="MECHWORKS MECHANICAL CONTRACTORS"/>
    <s v="N40085"/>
    <s v="N4008514D7742 N4008519F4172"/>
    <x v="491"/>
    <x v="570"/>
    <x v="587"/>
    <d v="2019-11-09T00:00:00"/>
    <d v="2021-08-21T00:00:00"/>
    <n v="178000"/>
    <n v="651"/>
    <x v="11"/>
    <x v="8"/>
    <n v="21"/>
    <x v="271"/>
    <x v="12"/>
    <x v="11"/>
    <x v="12"/>
    <x v="9"/>
    <x v="9"/>
    <n v="3221498.2155615021"/>
    <n v="3399606.8563973373"/>
    <n v="178108.64083583513"/>
    <x v="0"/>
  </r>
  <r>
    <x v="12"/>
    <x v="8"/>
    <x v="8"/>
    <x v="527"/>
    <x v="0"/>
    <d v="2018-07-14T00:00:00"/>
    <d v="2018-11-14T00:00:00"/>
    <s v="MECHWORKS MECHANICAL CONTRACTORS"/>
    <s v="N40085"/>
    <s v="N4008514D7742 N4008519F4172"/>
    <x v="491"/>
    <x v="571"/>
    <x v="588"/>
    <d v="2019-11-09T00:00:00"/>
    <d v="2021-08-21T00:00:00"/>
    <n v="203000"/>
    <n v="651"/>
    <x v="11"/>
    <x v="8"/>
    <n v="21"/>
    <x v="271"/>
    <x v="12"/>
    <x v="11"/>
    <x v="12"/>
    <x v="9"/>
    <x v="9"/>
    <n v="3938756.8294249559"/>
    <n v="4141880.7288051499"/>
    <n v="203123.89938019402"/>
    <x v="0"/>
  </r>
  <r>
    <x v="12"/>
    <x v="11"/>
    <x v="22"/>
    <x v="528"/>
    <x v="0"/>
    <d v="2018-08-16T00:00:00"/>
    <d v="2019-01-22T00:00:00"/>
    <s v="OAK GROUP, INC., THE"/>
    <s v="N40085"/>
    <s v="N4008517D5038 N4008519F4510"/>
    <x v="492"/>
    <x v="572"/>
    <x v="589"/>
    <d v="2020-01-28T00:00:00"/>
    <d v="2020-10-31T00:00:00"/>
    <n v="38000"/>
    <n v="277"/>
    <x v="10"/>
    <x v="11"/>
    <n v="31"/>
    <x v="485"/>
    <x v="12"/>
    <x v="11"/>
    <x v="12"/>
    <x v="9"/>
    <x v="9"/>
    <n v="2167189.7086504651"/>
    <n v="2205212.9016378904"/>
    <n v="38023.192987425253"/>
    <x v="0"/>
  </r>
  <r>
    <x v="12"/>
    <x v="12"/>
    <x v="9"/>
    <x v="529"/>
    <x v="0"/>
    <d v="2019-05-23T00:00:00"/>
    <d v="2019-08-05T00:00:00"/>
    <s v="TANTARA ASSOCIATES CORPORATION"/>
    <s v="N40085"/>
    <s v="N4008517D5049 N4008519F6032"/>
    <x v="493"/>
    <x v="573"/>
    <x v="590"/>
    <d v="2020-10-31T00:00:00"/>
    <d v="2021-07-30T00:00:00"/>
    <n v="2000"/>
    <n v="272"/>
    <x v="11"/>
    <x v="3"/>
    <n v="30"/>
    <x v="55"/>
    <x v="12"/>
    <x v="11"/>
    <x v="12"/>
    <x v="9"/>
    <x v="9"/>
    <n v="3553410.152922384"/>
    <n v="3555411.3736059326"/>
    <n v="2001.2206835485995"/>
    <x v="0"/>
  </r>
  <r>
    <x v="9"/>
    <x v="11"/>
    <x v="2"/>
    <x v="530"/>
    <x v="0"/>
    <d v="2018-06-28T00:00:00"/>
    <d v="2019-02-22T00:00:00"/>
    <s v="SYNCON, LLC"/>
    <s v="N40085"/>
    <s v="N4008518D1143"/>
    <x v="494"/>
    <x v="574"/>
    <x v="27"/>
    <d v="2020-02-10T00:00:00"/>
    <d v="2023-07-26T00:00:00"/>
    <n v="-3422"/>
    <n v="1262"/>
    <x v="7"/>
    <x v="3"/>
    <n v="26"/>
    <x v="486"/>
    <x v="12"/>
    <x v="7"/>
    <x v="12"/>
    <x v="13"/>
    <x v="13"/>
    <n v="3516.4168719781369"/>
    <n v="173.19912613407632"/>
    <n v="-3343.2177458440606"/>
    <x v="0"/>
  </r>
  <r>
    <x v="12"/>
    <x v="11"/>
    <x v="2"/>
    <x v="531"/>
    <x v="0"/>
    <d v="2018-06-28T00:00:00"/>
    <d v="2019-02-22T00:00:00"/>
    <s v="SYNCON, LLC"/>
    <s v="N40085"/>
    <s v="N4008518D1143"/>
    <x v="494"/>
    <x v="574"/>
    <x v="27"/>
    <d v="2020-02-10T00:00:00"/>
    <d v="2023-07-26T00:00:00"/>
    <n v="-3422"/>
    <n v="1262"/>
    <x v="7"/>
    <x v="3"/>
    <n v="26"/>
    <x v="486"/>
    <x v="12"/>
    <x v="7"/>
    <x v="12"/>
    <x v="13"/>
    <x v="13"/>
    <n v="3516.4168719781369"/>
    <n v="173.19912613407632"/>
    <n v="-3343.2177458440606"/>
    <x v="0"/>
  </r>
  <r>
    <x v="12"/>
    <x v="12"/>
    <x v="8"/>
    <x v="532"/>
    <x v="0"/>
    <d v="2019-02-14T00:00:00"/>
    <d v="2019-07-10T00:00:00"/>
    <s v="R. C. CONSTRUCTION"/>
    <s v="N40085"/>
    <s v="N4008519C9017 AWD"/>
    <x v="495"/>
    <x v="575"/>
    <x v="591"/>
    <d v="2021-08-17T00:00:00"/>
    <d v="2021-11-04T00:00:00"/>
    <n v="-775000"/>
    <n v="79"/>
    <x v="11"/>
    <x v="9"/>
    <s v="04"/>
    <x v="487"/>
    <x v="12"/>
    <x v="3"/>
    <x v="12"/>
    <x v="13"/>
    <x v="13"/>
    <n v="37957161.431072012"/>
    <n v="37200003.700788803"/>
    <n v="-757157.73028320819"/>
    <x v="0"/>
  </r>
  <r>
    <x v="12"/>
    <x v="10"/>
    <x v="8"/>
    <x v="533"/>
    <x v="0"/>
    <d v="2019-01-23T00:00:00"/>
    <d v="2019-04-18T00:00:00"/>
    <s v="SAUER, INC."/>
    <s v="N40085"/>
    <s v="N4008519C9021"/>
    <x v="496"/>
    <x v="576"/>
    <x v="592"/>
    <d v="2021-06-10T00:00:00"/>
    <d v="2021-06-10T00:00:00"/>
    <n v="404000"/>
    <n v="0"/>
    <x v="11"/>
    <x v="0"/>
    <n v="10"/>
    <x v="488"/>
    <x v="12"/>
    <x v="11"/>
    <x v="12"/>
    <x v="9"/>
    <x v="9"/>
    <n v="22394293.656054806"/>
    <n v="22798540.234131645"/>
    <n v="404246.57807683945"/>
    <x v="0"/>
  </r>
  <r>
    <x v="12"/>
    <x v="8"/>
    <x v="8"/>
    <x v="534"/>
    <x v="0"/>
    <d v="2018-11-06T00:00:00"/>
    <d v="2019-06-14T00:00:00"/>
    <s v="SAUER, INC."/>
    <s v="N40085"/>
    <s v="N4008519C9053 AWD"/>
    <x v="497"/>
    <x v="577"/>
    <x v="593"/>
    <d v="2020-10-26T00:00:00"/>
    <d v="2021-09-30T00:00:00"/>
    <n v="285000"/>
    <n v="339"/>
    <x v="11"/>
    <x v="10"/>
    <n v="30"/>
    <x v="198"/>
    <x v="12"/>
    <x v="11"/>
    <x v="12"/>
    <x v="9"/>
    <x v="9"/>
    <n v="3336588.4229436037"/>
    <n v="3621762.370349295"/>
    <n v="285173.94740569126"/>
    <x v="0"/>
  </r>
  <r>
    <x v="12"/>
    <x v="12"/>
    <x v="9"/>
    <x v="535"/>
    <x v="0"/>
    <d v="2019-03-21T00:00:00"/>
    <d v="2019-06-12T00:00:00"/>
    <s v="WHITING-TURNER CONTRACTING CO"/>
    <s v="N40085"/>
    <s v="N4008519C9057 AWD"/>
    <x v="498"/>
    <x v="578"/>
    <x v="594"/>
    <d v="2022-02-13T00:00:00"/>
    <d v="2022-07-15T00:00:00"/>
    <n v="107000"/>
    <n v="152"/>
    <x v="3"/>
    <x v="3"/>
    <n v="15"/>
    <x v="489"/>
    <x v="12"/>
    <x v="3"/>
    <x v="12"/>
    <x v="13"/>
    <x v="13"/>
    <n v="68463259.525290295"/>
    <n v="68567796.14095521"/>
    <n v="104536.61566491425"/>
    <x v="0"/>
  </r>
  <r>
    <x v="12"/>
    <x v="12"/>
    <x v="9"/>
    <x v="536"/>
    <x v="0"/>
    <d v="2019-03-21T00:00:00"/>
    <d v="2019-06-12T00:00:00"/>
    <s v="WHITING-TURNER CONTRACTING CO"/>
    <s v="N40085"/>
    <s v="N4008519C9057 AWD"/>
    <x v="498"/>
    <x v="579"/>
    <x v="595"/>
    <d v="2022-02-13T00:00:00"/>
    <d v="2022-07-15T00:00:00"/>
    <n v="-17000"/>
    <n v="152"/>
    <x v="3"/>
    <x v="3"/>
    <n v="15"/>
    <x v="489"/>
    <x v="12"/>
    <x v="3"/>
    <x v="12"/>
    <x v="13"/>
    <x v="13"/>
    <n v="3228691.3535228833"/>
    <n v="3212082.7323424774"/>
    <n v="-16608.62118040584"/>
    <x v="0"/>
  </r>
  <r>
    <x v="12"/>
    <x v="10"/>
    <x v="22"/>
    <x v="537"/>
    <x v="0"/>
    <d v="2019-05-02T00:00:00"/>
    <d v="2019-09-30T00:00:00"/>
    <s v="WHITING-TURNER CONTRACTING CO"/>
    <s v="N40085"/>
    <s v="N4008519C9061 AWD"/>
    <x v="499"/>
    <x v="580"/>
    <x v="596"/>
    <d v="2021-09-14T00:00:00"/>
    <d v="2022-01-14T00:00:00"/>
    <n v="-682000"/>
    <n v="122"/>
    <x v="3"/>
    <x v="4"/>
    <n v="14"/>
    <x v="490"/>
    <x v="12"/>
    <x v="3"/>
    <x v="12"/>
    <x v="13"/>
    <x v="13"/>
    <n v="19011463.631930891"/>
    <n v="18345164.829281665"/>
    <n v="-666298.80264922604"/>
    <x v="0"/>
  </r>
  <r>
    <x v="0"/>
    <x v="11"/>
    <x v="0"/>
    <x v="538"/>
    <x v="0"/>
    <d v="2017-06-30T00:00:00"/>
    <d v="2018-12-26T00:00:00"/>
    <s v="KBE BLDG CORP"/>
    <s v="N40085"/>
    <s v="N4008519C9070"/>
    <x v="500"/>
    <x v="581"/>
    <x v="597"/>
    <d v="2021-01-24T00:00:00"/>
    <d v="2021-07-14T00:00:00"/>
    <n v="-3448000"/>
    <n v="171"/>
    <x v="11"/>
    <x v="3"/>
    <n v="14"/>
    <x v="491"/>
    <x v="12"/>
    <x v="11"/>
    <x v="12"/>
    <x v="9"/>
    <x v="9"/>
    <n v="36902852.92416098"/>
    <n v="33452748.465723004"/>
    <n v="-3450104.4584379755"/>
    <x v="0"/>
  </r>
  <r>
    <x v="0"/>
    <x v="12"/>
    <x v="0"/>
    <x v="539"/>
    <x v="0"/>
    <d v="2019-07-09T00:00:00"/>
    <d v="2019-09-30T00:00:00"/>
    <s v="DeMaria Building Co"/>
    <s v="N40085"/>
    <s v="N4008519C9124"/>
    <x v="501"/>
    <x v="582"/>
    <x v="598"/>
    <d v="2021-10-30T00:00:00"/>
    <d v="2022-12-30T00:00:00"/>
    <n v="-428000"/>
    <n v="426"/>
    <x v="3"/>
    <x v="1"/>
    <n v="30"/>
    <x v="492"/>
    <x v="12"/>
    <x v="7"/>
    <x v="12"/>
    <x v="13"/>
    <x v="13"/>
    <n v="29521665.784646377"/>
    <n v="29103519.321986746"/>
    <n v="-418146.46265963092"/>
    <x v="0"/>
  </r>
  <r>
    <x v="12"/>
    <x v="8"/>
    <x v="8"/>
    <x v="540"/>
    <x v="0"/>
    <d v="2018-07-18T00:00:00"/>
    <d v="2019-03-07T00:00:00"/>
    <s v="B.L. HARBERT INTERNATIONAL, L.L.C."/>
    <s v="N40085"/>
    <s v="N4008519C9126"/>
    <x v="502"/>
    <x v="583"/>
    <x v="599"/>
    <d v="2021-04-29T00:00:00"/>
    <d v="2021-05-27T00:00:00"/>
    <n v="615000"/>
    <n v="28"/>
    <x v="11"/>
    <x v="7"/>
    <n v="27"/>
    <x v="260"/>
    <x v="12"/>
    <x v="11"/>
    <x v="12"/>
    <x v="9"/>
    <x v="9"/>
    <n v="23940818.317751795"/>
    <n v="24556193.677943025"/>
    <n v="615375.36019122973"/>
    <x v="0"/>
  </r>
  <r>
    <x v="12"/>
    <x v="8"/>
    <x v="9"/>
    <x v="541"/>
    <x v="0"/>
    <d v="2018-08-31T00:00:00"/>
    <d v="2019-09-25T00:00:00"/>
    <s v="METHUEN CONSTRUCTION CO., INC"/>
    <s v="N40085"/>
    <s v="N4008519C9261 AWD"/>
    <x v="503"/>
    <x v="584"/>
    <x v="600"/>
    <d v="2022-08-09T00:00:00"/>
    <d v="2022-08-09T00:00:00"/>
    <n v="360000"/>
    <n v="0"/>
    <x v="3"/>
    <x v="8"/>
    <s v="09"/>
    <x v="493"/>
    <x v="12"/>
    <x v="3"/>
    <x v="12"/>
    <x v="13"/>
    <x v="13"/>
    <n v="64180259.664856374"/>
    <n v="64531971.642794386"/>
    <n v="351711.97793801129"/>
    <x v="0"/>
  </r>
  <r>
    <x v="0"/>
    <x v="8"/>
    <x v="0"/>
    <x v="542"/>
    <x v="0"/>
    <d v="2018-06-06T00:00:00"/>
    <d v="2019-09-28T00:00:00"/>
    <s v="Whiting Turner Contracting Co"/>
    <s v="N40085"/>
    <s v="N4008519C9266"/>
    <x v="504"/>
    <x v="585"/>
    <x v="601"/>
    <d v="2021-10-30T00:00:00"/>
    <d v="2022-04-01T00:00:00"/>
    <n v="330000"/>
    <n v="153"/>
    <x v="3"/>
    <x v="6"/>
    <s v="01"/>
    <x v="494"/>
    <x v="12"/>
    <x v="3"/>
    <x v="12"/>
    <x v="13"/>
    <x v="13"/>
    <n v="22499107.952063505"/>
    <n v="22821510.598506678"/>
    <n v="322402.64644317329"/>
    <x v="0"/>
  </r>
  <r>
    <x v="12"/>
    <x v="8"/>
    <x v="9"/>
    <x v="543"/>
    <x v="0"/>
    <d v="2018-12-19T00:00:00"/>
    <d v="2019-01-31T00:00:00"/>
    <s v="AECOM CONSTRUCTION, INC."/>
    <s v="N40085"/>
    <s v="N4008519D9066 N4008519F4710"/>
    <x v="505"/>
    <x v="586"/>
    <x v="602"/>
    <d v="2021-06-25T00:00:00"/>
    <d v="2021-12-08T00:00:00"/>
    <n v="-1273000"/>
    <n v="166"/>
    <x v="11"/>
    <x v="1"/>
    <s v="08"/>
    <x v="495"/>
    <x v="12"/>
    <x v="3"/>
    <x v="12"/>
    <x v="13"/>
    <x v="13"/>
    <n v="31931367.001709126"/>
    <n v="30687674.368611671"/>
    <n v="-1243692.6330974549"/>
    <x v="0"/>
  </r>
  <r>
    <x v="12"/>
    <x v="12"/>
    <x v="9"/>
    <x v="544"/>
    <x v="0"/>
    <d v="2018-11-14T00:00:00"/>
    <d v="2019-02-26T00:00:00"/>
    <s v="TOMPCO, INC"/>
    <s v="N44255"/>
    <s v="N4425517D4014 N4425519F4091"/>
    <x v="506"/>
    <x v="587"/>
    <x v="603"/>
    <d v="2021-03-08T00:00:00"/>
    <d v="2021-01-29T00:00:00"/>
    <n v="-51000"/>
    <n v="-38"/>
    <x v="11"/>
    <x v="4"/>
    <n v="29"/>
    <x v="496"/>
    <x v="12"/>
    <x v="11"/>
    <x v="12"/>
    <x v="9"/>
    <x v="9"/>
    <n v="7310283.3510381263"/>
    <n v="7259252.2236076342"/>
    <n v="-51031.127430492081"/>
    <x v="0"/>
  </r>
  <r>
    <x v="12"/>
    <x v="12"/>
    <x v="9"/>
    <x v="545"/>
    <x v="0"/>
    <d v="2018-10-12T00:00:00"/>
    <d v="2019-03-11T00:00:00"/>
    <s v="BETHEL-WEBCOR JV-1"/>
    <s v="N44255"/>
    <s v="N4425517D4032 XN4425519F4123"/>
    <x v="248"/>
    <x v="588"/>
    <x v="604"/>
    <d v="2020-11-28T00:00:00"/>
    <d v="2021-07-06T00:00:00"/>
    <n v="864000"/>
    <n v="220"/>
    <x v="11"/>
    <x v="3"/>
    <s v="06"/>
    <x v="273"/>
    <x v="12"/>
    <x v="11"/>
    <x v="12"/>
    <x v="9"/>
    <x v="9"/>
    <n v="13306277.637418147"/>
    <n v="14170804.972711191"/>
    <n v="864527.3352930434"/>
    <x v="0"/>
  </r>
  <r>
    <x v="12"/>
    <x v="11"/>
    <x v="9"/>
    <x v="546"/>
    <x v="0"/>
    <d v="2018-04-05T00:00:00"/>
    <d v="2019-01-30T00:00:00"/>
    <s v="RQ CONSTRUCTION, LLC"/>
    <s v="N44255"/>
    <s v="N4425519C0003 AWD"/>
    <x v="507"/>
    <x v="589"/>
    <x v="605"/>
    <d v="2021-07-19T00:00:00"/>
    <d v="2021-10-29T00:00:00"/>
    <n v="1562000"/>
    <n v="102"/>
    <x v="11"/>
    <x v="11"/>
    <n v="29"/>
    <x v="388"/>
    <x v="12"/>
    <x v="3"/>
    <x v="12"/>
    <x v="13"/>
    <x v="13"/>
    <n v="47249668.086039372"/>
    <n v="48775707.279203728"/>
    <n v="1526039.1931643561"/>
    <x v="0"/>
  </r>
  <r>
    <x v="0"/>
    <x v="8"/>
    <x v="0"/>
    <x v="547"/>
    <x v="0"/>
    <d v="2018-06-13T00:00:00"/>
    <d v="2019-09-28T00:00:00"/>
    <s v="Whiting Turner Contracting Co"/>
    <s v="N62470"/>
    <s v="N6247016D6006"/>
    <x v="508"/>
    <x v="590"/>
    <x v="606"/>
    <d v="2021-10-30T00:00:00"/>
    <d v="2022-03-01T00:00:00"/>
    <n v="121000"/>
    <n v="122"/>
    <x v="3"/>
    <x v="5"/>
    <s v="01"/>
    <x v="497"/>
    <x v="12"/>
    <x v="3"/>
    <x v="12"/>
    <x v="13"/>
    <x v="13"/>
    <n v="23543140.547601141"/>
    <n v="23661354.851296972"/>
    <n v="118214.30369583145"/>
    <x v="0"/>
  </r>
  <r>
    <x v="1"/>
    <x v="8"/>
    <x v="4"/>
    <x v="548"/>
    <x v="0"/>
    <d v="2018-05-02T00:00:00"/>
    <d v="2018-12-06T00:00:00"/>
    <s v="Iceland Prime Contractor, LTD"/>
    <s v="N62470"/>
    <s v="N6247018R4005"/>
    <x v="509"/>
    <x v="591"/>
    <x v="607"/>
    <d v="2021-10-20T00:00:00"/>
    <d v="2021-10-20T00:00:00"/>
    <n v="0"/>
    <n v="0"/>
    <x v="11"/>
    <x v="11"/>
    <n v="20"/>
    <x v="498"/>
    <x v="12"/>
    <x v="3"/>
    <x v="12"/>
    <x v="13"/>
    <x v="13"/>
    <n v="14536530.298864571"/>
    <n v="14536530.298864571"/>
    <n v="0"/>
    <x v="0"/>
  </r>
  <r>
    <x v="12"/>
    <x v="8"/>
    <x v="9"/>
    <x v="549"/>
    <x v="0"/>
    <d v="2018-06-18T00:00:00"/>
    <d v="2018-12-12T00:00:00"/>
    <s v="AKTOR S.A. - TSONTOS S.A. J/V"/>
    <s v="N62470"/>
    <s v="N6247019C5006 AWD"/>
    <x v="510"/>
    <x v="592"/>
    <x v="608"/>
    <d v="2021-02-14T00:00:00"/>
    <d v="2021-10-04T00:00:00"/>
    <n v="-6593000"/>
    <n v="232"/>
    <x v="11"/>
    <x v="11"/>
    <s v="04"/>
    <x v="499"/>
    <x v="12"/>
    <x v="3"/>
    <x v="12"/>
    <x v="13"/>
    <x v="13"/>
    <n v="10420801.723766888"/>
    <n v="3979587.6389188776"/>
    <n v="-6441214.08484801"/>
    <x v="0"/>
  </r>
  <r>
    <x v="14"/>
    <x v="8"/>
    <x v="13"/>
    <x v="550"/>
    <x v="0"/>
    <d v="2019-05-01T00:00:00"/>
    <d v="2019-09-27T00:00:00"/>
    <s v="ICM SPA"/>
    <s v="N62470"/>
    <s v="N6247019C5007"/>
    <x v="511"/>
    <x v="593"/>
    <x v="609"/>
    <d v="2022-01-27T00:00:00"/>
    <d v="2022-12-02T00:00:00"/>
    <n v="3435000"/>
    <n v="309"/>
    <x v="3"/>
    <x v="1"/>
    <s v="02"/>
    <x v="500"/>
    <x v="12"/>
    <x v="7"/>
    <x v="12"/>
    <x v="13"/>
    <x v="13"/>
    <n v="37395069.078946926"/>
    <n v="40750987.535105415"/>
    <n v="3355918.456158489"/>
    <x v="0"/>
  </r>
  <r>
    <x v="12"/>
    <x v="11"/>
    <x v="9"/>
    <x v="551"/>
    <x v="0"/>
    <d v="2018-04-03T00:00:00"/>
    <d v="2018-12-20T00:00:00"/>
    <s v="RIZZANI DE ECCHER (USA) INC."/>
    <s v="N62470"/>
    <s v="N6247019C5009 AWD"/>
    <x v="512"/>
    <x v="594"/>
    <x v="610"/>
    <d v="2021-02-09T00:00:00"/>
    <d v="2021-07-21T00:00:00"/>
    <n v="362000"/>
    <n v="162"/>
    <x v="11"/>
    <x v="3"/>
    <n v="21"/>
    <x v="501"/>
    <x v="12"/>
    <x v="11"/>
    <x v="12"/>
    <x v="9"/>
    <x v="9"/>
    <n v="11131894.790806301"/>
    <n v="11494115.734528618"/>
    <n v="362220.943722317"/>
    <x v="0"/>
  </r>
  <r>
    <x v="12"/>
    <x v="11"/>
    <x v="9"/>
    <x v="552"/>
    <x v="0"/>
    <d v="2018-08-09T00:00:00"/>
    <d v="2018-12-20T00:00:00"/>
    <s v="RIZZANI DE ECCHER (USA) INC."/>
    <s v="N62470"/>
    <s v="N6247019C5009 AWD"/>
    <x v="512"/>
    <x v="595"/>
    <x v="611"/>
    <d v="2021-02-09T00:00:00"/>
    <d v="2021-07-21T00:00:00"/>
    <n v="-134000"/>
    <n v="162"/>
    <x v="11"/>
    <x v="3"/>
    <n v="21"/>
    <x v="501"/>
    <x v="12"/>
    <x v="11"/>
    <x v="12"/>
    <x v="9"/>
    <x v="9"/>
    <n v="5029031.0261428999"/>
    <n v="4894949.2403451363"/>
    <n v="-134081.78579776362"/>
    <x v="0"/>
  </r>
  <r>
    <x v="12"/>
    <x v="8"/>
    <x v="9"/>
    <x v="553"/>
    <x v="0"/>
    <d v="2018-06-12T00:00:00"/>
    <d v="2018-10-26T00:00:00"/>
    <s v="ECC MEZZ LLC"/>
    <s v="N62470"/>
    <s v="N6247019D5002 N6247019F9001"/>
    <x v="513"/>
    <x v="596"/>
    <x v="612"/>
    <d v="2020-06-18T00:00:00"/>
    <d v="2021-11-30T00:00:00"/>
    <n v="551000"/>
    <n v="530"/>
    <x v="11"/>
    <x v="9"/>
    <n v="30"/>
    <x v="242"/>
    <x v="12"/>
    <x v="3"/>
    <x v="12"/>
    <x v="13"/>
    <x v="13"/>
    <n v="11627193.719004273"/>
    <n v="12165508.440792724"/>
    <n v="538314.72178845108"/>
    <x v="0"/>
  </r>
  <r>
    <x v="12"/>
    <x v="12"/>
    <x v="9"/>
    <x v="554"/>
    <x v="0"/>
    <d v="2019-06-07T00:00:00"/>
    <d v="2019-09-16T00:00:00"/>
    <s v="ENVIRONMENTAL CHEMICAL CORPORATION"/>
    <s v="N62470"/>
    <s v="N6247019D8025 N6247019F9101"/>
    <x v="514"/>
    <x v="597"/>
    <x v="613"/>
    <d v="2024-09-15T00:00:00"/>
    <d v="2024-09-15T00:00:00"/>
    <n v="62049000"/>
    <n v="0"/>
    <x v="18"/>
    <x v="10"/>
    <n v="15"/>
    <x v="502"/>
    <x v="12"/>
    <x v="18"/>
    <x v="12"/>
    <x v="14"/>
    <x v="14"/>
    <n v="41103645.493607678"/>
    <n v="100485284.69332835"/>
    <n v="59381639.199720673"/>
    <x v="0"/>
  </r>
  <r>
    <x v="12"/>
    <x v="11"/>
    <x v="8"/>
    <x v="555"/>
    <x v="0"/>
    <d v="2017-07-12T00:00:00"/>
    <d v="2019-06-13T00:00:00"/>
    <s v="HARPER CONSTRUCTION COMPANY, INC"/>
    <s v="N62473"/>
    <s v="N6247316D1881 N6247319F4705"/>
    <x v="515"/>
    <x v="598"/>
    <x v="614"/>
    <d v="2022-06-06T00:00:00"/>
    <d v="2023-05-17T00:00:00"/>
    <n v="-145000"/>
    <n v="345"/>
    <x v="7"/>
    <x v="7"/>
    <n v="17"/>
    <x v="503"/>
    <x v="12"/>
    <x v="7"/>
    <x v="12"/>
    <x v="13"/>
    <x v="13"/>
    <n v="64011734.718332581"/>
    <n v="63870072.949440882"/>
    <n v="-141661.76889169961"/>
    <x v="0"/>
  </r>
  <r>
    <x v="12"/>
    <x v="12"/>
    <x v="9"/>
    <x v="556"/>
    <x v="0"/>
    <d v="2019-01-02T00:00:00"/>
    <d v="2019-03-28T00:00:00"/>
    <s v="HELIX ELECTRIC, INC."/>
    <s v="N62473"/>
    <s v="N6247316D3201 0010"/>
    <x v="516"/>
    <x v="599"/>
    <x v="615"/>
    <d v="2021-08-18T00:00:00"/>
    <d v="2022-07-07T00:00:00"/>
    <n v="12325000"/>
    <n v="323"/>
    <x v="3"/>
    <x v="3"/>
    <s v="07"/>
    <x v="504"/>
    <x v="12"/>
    <x v="3"/>
    <x v="12"/>
    <x v="13"/>
    <x v="13"/>
    <n v="37338551.566393219"/>
    <n v="49379801.922187507"/>
    <n v="12041250.355794288"/>
    <x v="0"/>
  </r>
  <r>
    <x v="12"/>
    <x v="12"/>
    <x v="2"/>
    <x v="557"/>
    <x v="0"/>
    <d v="2019-05-01T00:00:00"/>
    <d v="2019-09-26T00:00:00"/>
    <s v="THE HASKELL COMPANY"/>
    <s v="N62473"/>
    <s v="N6247317D0818"/>
    <x v="517"/>
    <x v="600"/>
    <x v="616"/>
    <d v="2021-10-09T00:00:00"/>
    <d v="2022-02-24T00:00:00"/>
    <n v="-361"/>
    <n v="138"/>
    <x v="3"/>
    <x v="2"/>
    <n v="24"/>
    <x v="219"/>
    <x v="12"/>
    <x v="3"/>
    <x v="12"/>
    <x v="13"/>
    <x v="13"/>
    <n v="15600.888647098795"/>
    <n v="15248.199691444293"/>
    <n v="-352.68895565450111"/>
    <x v="0"/>
  </r>
  <r>
    <x v="9"/>
    <x v="12"/>
    <x v="2"/>
    <x v="558"/>
    <x v="0"/>
    <d v="2019-05-01T00:00:00"/>
    <d v="2019-09-26T00:00:00"/>
    <s v="THE HASKELL COMPANY"/>
    <s v="N62473"/>
    <s v="N6247317D0818"/>
    <x v="517"/>
    <x v="600"/>
    <x v="617"/>
    <d v="2021-10-09T00:00:00"/>
    <d v="2021-11-11T00:00:00"/>
    <n v="-63"/>
    <n v="33"/>
    <x v="11"/>
    <x v="9"/>
    <n v="11"/>
    <x v="505"/>
    <x v="12"/>
    <x v="3"/>
    <x v="12"/>
    <x v="13"/>
    <x v="13"/>
    <n v="15600.888647098795"/>
    <n v="15539.339050959643"/>
    <n v="-61.549596139151618"/>
    <x v="0"/>
  </r>
  <r>
    <x v="12"/>
    <x v="12"/>
    <x v="8"/>
    <x v="559"/>
    <x v="0"/>
    <d v="2019-06-21T00:00:00"/>
    <d v="2019-08-22T00:00:00"/>
    <s v="I E PACIFIC INC"/>
    <s v="N62473"/>
    <s v="N6247317D4628 N6247319F5136"/>
    <x v="518"/>
    <x v="601"/>
    <x v="618"/>
    <d v="2021-08-06T00:00:00"/>
    <d v="2021-10-13T00:00:00"/>
    <n v="275000"/>
    <n v="68"/>
    <x v="11"/>
    <x v="11"/>
    <n v="13"/>
    <x v="506"/>
    <x v="12"/>
    <x v="3"/>
    <x v="12"/>
    <x v="13"/>
    <x v="13"/>
    <n v="15089148.260703379"/>
    <n v="15357817.132739358"/>
    <n v="268668.87203597836"/>
    <x v="0"/>
  </r>
  <r>
    <x v="12"/>
    <x v="12"/>
    <x v="8"/>
    <x v="560"/>
    <x v="0"/>
    <d v="2019-01-30T00:00:00"/>
    <d v="2019-04-09T00:00:00"/>
    <s v="BARNHART-REESE CONSTRUCTION INC"/>
    <s v="N62473"/>
    <s v="N6247317D4635"/>
    <x v="519"/>
    <x v="602"/>
    <x v="619"/>
    <d v="2020-10-15T00:00:00"/>
    <d v="2021-08-25T00:00:00"/>
    <n v="-144000"/>
    <n v="314"/>
    <x v="11"/>
    <x v="8"/>
    <n v="25"/>
    <x v="507"/>
    <x v="12"/>
    <x v="11"/>
    <x v="12"/>
    <x v="9"/>
    <x v="9"/>
    <n v="9281203.1524566151"/>
    <n v="9137115.2632411085"/>
    <n v="-144087.88921550661"/>
    <x v="0"/>
  </r>
  <r>
    <x v="12"/>
    <x v="12"/>
    <x v="8"/>
    <x v="561"/>
    <x v="0"/>
    <d v="2019-07-09T00:00:00"/>
    <d v="2019-08-22T00:00:00"/>
    <s v="BARNHART-REESE CONSTRUCTION INC"/>
    <s v="N62473"/>
    <s v="N6247317D4635 N6247319F5115"/>
    <x v="519"/>
    <x v="603"/>
    <x v="620"/>
    <d v="2021-06-07T00:00:00"/>
    <d v="2021-08-25T00:00:00"/>
    <n v="-171000"/>
    <n v="79"/>
    <x v="11"/>
    <x v="8"/>
    <n v="25"/>
    <x v="507"/>
    <x v="12"/>
    <x v="11"/>
    <x v="12"/>
    <x v="9"/>
    <x v="9"/>
    <n v="13065821.311280541"/>
    <n v="12894716.942837127"/>
    <n v="-171104.36844341457"/>
    <x v="0"/>
  </r>
  <r>
    <x v="12"/>
    <x v="8"/>
    <x v="9"/>
    <x v="562"/>
    <x v="0"/>
    <d v="2018-11-07T00:00:00"/>
    <d v="2018-12-28T00:00:00"/>
    <s v="J I GARCIA CONSTRUCTION INC"/>
    <s v="N62473"/>
    <s v="N6247318D5817 N6247319F4162"/>
    <x v="520"/>
    <x v="604"/>
    <x v="621"/>
    <d v="2019-10-25T00:00:00"/>
    <d v="2019-10-25T00:00:00"/>
    <n v="-61000"/>
    <n v="0"/>
    <x v="17"/>
    <x v="11"/>
    <n v="25"/>
    <x v="248"/>
    <x v="12"/>
    <x v="15"/>
    <x v="12"/>
    <x v="9"/>
    <x v="9"/>
    <n v="3385912.7975359326"/>
    <n v="3324875.5666876971"/>
    <n v="-61037.230848235544"/>
    <x v="0"/>
  </r>
  <r>
    <x v="12"/>
    <x v="12"/>
    <x v="12"/>
    <x v="563"/>
    <x v="0"/>
    <d v="2018-11-01T00:00:00"/>
    <d v="2019-01-24T00:00:00"/>
    <s v="HARPER CONSTRUCTION COMPANY, INC"/>
    <s v="N62473"/>
    <s v="N6247318D5853 N6247319F4183"/>
    <x v="390"/>
    <x v="605"/>
    <x v="622"/>
    <d v="2021-02-07T00:00:00"/>
    <d v="2021-06-01T00:00:00"/>
    <n v="902000"/>
    <n v="114"/>
    <x v="11"/>
    <x v="0"/>
    <s v="01"/>
    <x v="508"/>
    <x v="12"/>
    <x v="11"/>
    <x v="12"/>
    <x v="9"/>
    <x v="9"/>
    <n v="19709198.014184885"/>
    <n v="20611748.542465352"/>
    <n v="902550.52828046679"/>
    <x v="0"/>
  </r>
  <r>
    <x v="12"/>
    <x v="12"/>
    <x v="8"/>
    <x v="564"/>
    <x v="0"/>
    <d v="2018-11-27T00:00:00"/>
    <d v="2019-05-02T00:00:00"/>
    <s v="HARPER CONSTRUCTION COMPANY, INC"/>
    <s v="N62473"/>
    <s v="N6247318D5853 N6247319F4561"/>
    <x v="390"/>
    <x v="606"/>
    <x v="623"/>
    <d v="2022-06-09T00:00:00"/>
    <d v="2022-12-09T00:00:00"/>
    <n v="642000"/>
    <n v="183"/>
    <x v="3"/>
    <x v="1"/>
    <s v="09"/>
    <x v="509"/>
    <x v="12"/>
    <x v="7"/>
    <x v="12"/>
    <x v="13"/>
    <x v="13"/>
    <n v="47419220.6237005"/>
    <n v="48046440.317689948"/>
    <n v="627219.69398944825"/>
    <x v="0"/>
  </r>
  <r>
    <x v="12"/>
    <x v="12"/>
    <x v="9"/>
    <x v="565"/>
    <x v="0"/>
    <d v="2019-05-30T00:00:00"/>
    <d v="2019-08-28T00:00:00"/>
    <s v="HARPER CONSTRUCTION COMPANY, INC"/>
    <s v="N62473"/>
    <s v="N6247318D5853 N6247319F5130"/>
    <x v="390"/>
    <x v="607"/>
    <x v="624"/>
    <d v="2021-01-11T00:00:00"/>
    <d v="2021-11-24T00:00:00"/>
    <n v="1787000"/>
    <n v="317"/>
    <x v="11"/>
    <x v="9"/>
    <n v="24"/>
    <x v="510"/>
    <x v="12"/>
    <x v="3"/>
    <x v="12"/>
    <x v="13"/>
    <x v="13"/>
    <n v="20229159.12967902"/>
    <n v="21975018.309054632"/>
    <n v="1745859.1793756112"/>
    <x v="0"/>
  </r>
  <r>
    <x v="12"/>
    <x v="8"/>
    <x v="12"/>
    <x v="566"/>
    <x v="0"/>
    <d v="2018-06-04T00:00:00"/>
    <d v="2019-04-11T00:00:00"/>
    <s v="SOLPAC CONSTRUCTION INC"/>
    <s v="N62473"/>
    <s v="N6247318D5855"/>
    <x v="521"/>
    <x v="608"/>
    <x v="625"/>
    <d v="2021-03-26T00:00:00"/>
    <d v="2022-03-02T00:00:00"/>
    <n v="202000"/>
    <n v="341"/>
    <x v="3"/>
    <x v="5"/>
    <s v="02"/>
    <x v="511"/>
    <x v="12"/>
    <x v="3"/>
    <x v="12"/>
    <x v="13"/>
    <x v="13"/>
    <n v="16798032.322100118"/>
    <n v="16995381.820831999"/>
    <n v="197349.49873188138"/>
    <x v="0"/>
  </r>
  <r>
    <x v="12"/>
    <x v="12"/>
    <x v="9"/>
    <x v="567"/>
    <x v="0"/>
    <d v="2019-04-19T00:00:00"/>
    <d v="2019-08-12T00:00:00"/>
    <s v="SOLPAC CONSTRUCTION INC"/>
    <s v="N62473"/>
    <s v="N6247318D5855 N6247319F5055"/>
    <x v="521"/>
    <x v="609"/>
    <x v="626"/>
    <d v="2021-03-23T00:00:00"/>
    <d v="2021-03-23T00:00:00"/>
    <n v="-933000"/>
    <n v="0"/>
    <x v="11"/>
    <x v="5"/>
    <n v="23"/>
    <x v="512"/>
    <x v="12"/>
    <x v="11"/>
    <x v="12"/>
    <x v="9"/>
    <x v="9"/>
    <n v="15225817.881969625"/>
    <n v="14292248.433094151"/>
    <n v="-933569.44887547381"/>
    <x v="0"/>
  </r>
  <r>
    <x v="12"/>
    <x v="12"/>
    <x v="9"/>
    <x v="568"/>
    <x v="0"/>
    <d v="2019-02-08T00:00:00"/>
    <d v="2019-09-26T00:00:00"/>
    <s v="SOLPAC CONSTRUCTION INC"/>
    <s v="N62473"/>
    <s v="N6247318D5855 N6247319F5449"/>
    <x v="521"/>
    <x v="610"/>
    <x v="627"/>
    <d v="2020-02-15T00:00:00"/>
    <d v="2021-07-01T00:00:00"/>
    <n v="-185000"/>
    <n v="502"/>
    <x v="11"/>
    <x v="3"/>
    <s v="01"/>
    <x v="482"/>
    <x v="12"/>
    <x v="11"/>
    <x v="12"/>
    <x v="9"/>
    <x v="9"/>
    <n v="27901154.561060894"/>
    <n v="27716041.64783264"/>
    <n v="-185112.91322825477"/>
    <x v="0"/>
  </r>
  <r>
    <x v="12"/>
    <x v="8"/>
    <x v="8"/>
    <x v="569"/>
    <x v="0"/>
    <d v="2019-01-15T00:00:00"/>
    <d v="2019-02-27T00:00:00"/>
    <s v="ORION CONSTRUCTION CORPORATION"/>
    <s v="N62473"/>
    <s v="N6247318D5860 N6247319F4359"/>
    <x v="522"/>
    <x v="611"/>
    <x v="628"/>
    <d v="2020-02-26T00:00:00"/>
    <d v="2020-04-16T00:00:00"/>
    <n v="302000"/>
    <n v="50"/>
    <x v="10"/>
    <x v="6"/>
    <n v="16"/>
    <x v="513"/>
    <x v="12"/>
    <x v="15"/>
    <x v="12"/>
    <x v="9"/>
    <x v="9"/>
    <n v="1927760.9736502003"/>
    <n v="2229945.2968660556"/>
    <n v="302184.32321585529"/>
    <x v="0"/>
  </r>
  <r>
    <x v="12"/>
    <x v="12"/>
    <x v="9"/>
    <x v="570"/>
    <x v="0"/>
    <d v="2019-06-17T00:00:00"/>
    <d v="2019-08-19T00:00:00"/>
    <s v="REYES CONSTRUCTION INC"/>
    <s v="N62473"/>
    <s v="N6247318D5862 N6247319F4995"/>
    <x v="523"/>
    <x v="612"/>
    <x v="629"/>
    <d v="2021-04-15T00:00:00"/>
    <d v="2021-08-30T00:00:00"/>
    <n v="-910000"/>
    <n v="137"/>
    <x v="11"/>
    <x v="8"/>
    <n v="30"/>
    <x v="259"/>
    <x v="12"/>
    <x v="11"/>
    <x v="12"/>
    <x v="9"/>
    <x v="9"/>
    <n v="23635623.749961756"/>
    <n v="22725068.338947095"/>
    <n v="-910555.41101466119"/>
    <x v="0"/>
  </r>
  <r>
    <x v="12"/>
    <x v="12"/>
    <x v="9"/>
    <x v="571"/>
    <x v="0"/>
    <d v="2019-05-01T00:00:00"/>
    <d v="2019-06-14T00:00:00"/>
    <s v="MANSON CONSTRUCTION CO"/>
    <s v="N62473"/>
    <s v="N6247319C1208 AWD"/>
    <x v="524"/>
    <x v="613"/>
    <x v="630"/>
    <d v="2021-10-27T00:00:00"/>
    <d v="2021-10-31T00:00:00"/>
    <n v="54408000"/>
    <n v="4"/>
    <x v="11"/>
    <x v="11"/>
    <n v="31"/>
    <x v="514"/>
    <x v="12"/>
    <x v="3"/>
    <x v="12"/>
    <x v="13"/>
    <x v="13"/>
    <n v="49040759.438423328"/>
    <n v="102196163.0374542"/>
    <n v="53155403.599030875"/>
    <x v="0"/>
  </r>
  <r>
    <x v="12"/>
    <x v="12"/>
    <x v="9"/>
    <x v="572"/>
    <x v="0"/>
    <d v="2019-04-03T00:00:00"/>
    <d v="2019-07-25T00:00:00"/>
    <s v="BALDI BROS INC201 CALIFORNIA AVENUE"/>
    <s v="N62473"/>
    <s v="N6247319C1211 AWD"/>
    <x v="525"/>
    <x v="614"/>
    <x v="631"/>
    <d v="2021-05-28T00:00:00"/>
    <d v="2022-07-25T00:00:00"/>
    <n v="8580000"/>
    <n v="423"/>
    <x v="3"/>
    <x v="3"/>
    <n v="25"/>
    <x v="515"/>
    <x v="12"/>
    <x v="3"/>
    <x v="12"/>
    <x v="13"/>
    <x v="13"/>
    <n v="54753138.570897453"/>
    <n v="63135607.378419966"/>
    <n v="8382468.807522513"/>
    <x v="0"/>
  </r>
  <r>
    <x v="12"/>
    <x v="8"/>
    <x v="2"/>
    <x v="573"/>
    <x v="0"/>
    <d v="2017-11-08T00:00:00"/>
    <d v="2019-09-30T00:00:00"/>
    <s v="WHITING-TURNER CONTRACTING CO"/>
    <s v="N62473"/>
    <s v="N6247319C1238"/>
    <x v="526"/>
    <x v="615"/>
    <x v="632"/>
    <d v="2022-08-30T00:00:00"/>
    <d v="2023-02-10T00:00:00"/>
    <n v="1311"/>
    <n v="164"/>
    <x v="7"/>
    <x v="2"/>
    <n v="10"/>
    <x v="516"/>
    <x v="12"/>
    <x v="7"/>
    <x v="12"/>
    <x v="13"/>
    <x v="13"/>
    <n v="99606.464124659498"/>
    <n v="100887.28191098374"/>
    <n v="1280.8177863242454"/>
    <x v="0"/>
  </r>
  <r>
    <x v="9"/>
    <x v="8"/>
    <x v="2"/>
    <x v="574"/>
    <x v="0"/>
    <d v="2017-11-08T00:00:00"/>
    <d v="2019-09-30T00:00:00"/>
    <s v="WHITING-TURNER CONTRACTING CO"/>
    <s v="N62473"/>
    <s v="N6247319C1238"/>
    <x v="526"/>
    <x v="615"/>
    <x v="633"/>
    <d v="2022-08-30T00:00:00"/>
    <d v="2022-12-07T00:00:00"/>
    <n v="5133"/>
    <n v="99"/>
    <x v="3"/>
    <x v="1"/>
    <s v="07"/>
    <x v="517"/>
    <x v="12"/>
    <x v="7"/>
    <x v="12"/>
    <x v="13"/>
    <x v="13"/>
    <n v="99606.464124659498"/>
    <n v="104621.29074342559"/>
    <n v="5014.826618766092"/>
    <x v="0"/>
  </r>
  <r>
    <x v="12"/>
    <x v="12"/>
    <x v="8"/>
    <x v="575"/>
    <x v="0"/>
    <d v="2019-01-03T00:00:00"/>
    <d v="2019-03-08T00:00:00"/>
    <s v="Teehee Engineering Inc."/>
    <s v="N62473"/>
    <s v="N6247319C2425"/>
    <x v="527"/>
    <x v="616"/>
    <x v="634"/>
    <d v="2020-04-06T00:00:00"/>
    <d v="2020-04-06T00:00:00"/>
    <n v="2178000"/>
    <n v="0"/>
    <x v="10"/>
    <x v="6"/>
    <s v="06"/>
    <x v="401"/>
    <x v="12"/>
    <x v="15"/>
    <x v="12"/>
    <x v="9"/>
    <x v="9"/>
    <n v="4961210.0110784471"/>
    <n v="7140539.3354629921"/>
    <n v="2179329.324384545"/>
    <x v="0"/>
  </r>
  <r>
    <x v="12"/>
    <x v="12"/>
    <x v="9"/>
    <x v="576"/>
    <x v="0"/>
    <d v="2018-12-10T00:00:00"/>
    <d v="2019-07-15T00:00:00"/>
    <s v="MANSON/CONNOLLY SEAL BEACH JV"/>
    <s v="N62473"/>
    <s v="N6247319C2450 AWD"/>
    <x v="528"/>
    <x v="617"/>
    <x v="635"/>
    <d v="2022-06-30T00:00:00"/>
    <d v="2024-06-18T00:00:00"/>
    <n v="2406000"/>
    <n v="719"/>
    <x v="18"/>
    <x v="0"/>
    <n v="18"/>
    <x v="518"/>
    <x v="12"/>
    <x v="18"/>
    <x v="12"/>
    <x v="14"/>
    <x v="14"/>
    <n v="114154071.8559846"/>
    <n v="116456642.79048036"/>
    <n v="2302570.934495762"/>
    <x v="0"/>
  </r>
  <r>
    <x v="12"/>
    <x v="12"/>
    <x v="9"/>
    <x v="577"/>
    <x v="0"/>
    <d v="2018-11-09T00:00:00"/>
    <d v="2019-09-16T00:00:00"/>
    <s v="HARPER CONSTRUCTION COMPANY, INC"/>
    <s v="N62473"/>
    <s v="N6247319C2455 AWD"/>
    <x v="529"/>
    <x v="618"/>
    <x v="636"/>
    <d v="2021-11-17T00:00:00"/>
    <d v="2022-02-28T00:00:00"/>
    <n v="-4420000"/>
    <n v="103"/>
    <x v="3"/>
    <x v="2"/>
    <n v="28"/>
    <x v="125"/>
    <x v="12"/>
    <x v="3"/>
    <x v="12"/>
    <x v="13"/>
    <x v="13"/>
    <n v="110610937.61443561"/>
    <n v="106292696.10753007"/>
    <n v="-4318241.5069055408"/>
    <x v="0"/>
  </r>
  <r>
    <x v="12"/>
    <x v="12"/>
    <x v="8"/>
    <x v="578"/>
    <x v="0"/>
    <d v="2018-11-16T00:00:00"/>
    <d v="2019-03-14T00:00:00"/>
    <s v="Granite Construction, Inc"/>
    <s v="N62473"/>
    <s v="N62473-19-C-5826"/>
    <x v="530"/>
    <x v="619"/>
    <x v="637"/>
    <d v="2020-09-27T00:00:00"/>
    <d v="2021-02-06T00:00:00"/>
    <n v="1055000"/>
    <n v="132"/>
    <x v="11"/>
    <x v="2"/>
    <s v="06"/>
    <x v="228"/>
    <x v="12"/>
    <x v="11"/>
    <x v="12"/>
    <x v="9"/>
    <x v="9"/>
    <n v="11671380.1379099"/>
    <n v="12727024.048481844"/>
    <n v="1055643.910571944"/>
    <x v="0"/>
  </r>
  <r>
    <x v="12"/>
    <x v="12"/>
    <x v="9"/>
    <x v="579"/>
    <x v="0"/>
    <d v="2019-05-09T00:00:00"/>
    <d v="2019-07-30T00:00:00"/>
    <s v="POWER PRO PLUS INC."/>
    <s v="N62473"/>
    <s v="N6247319D2428 N6247319F4769"/>
    <x v="531"/>
    <x v="620"/>
    <x v="638"/>
    <d v="2021-05-06T00:00:00"/>
    <d v="2021-05-06T00:00:00"/>
    <n v="-25000"/>
    <n v="0"/>
    <x v="11"/>
    <x v="7"/>
    <s v="06"/>
    <x v="519"/>
    <x v="12"/>
    <x v="11"/>
    <x v="12"/>
    <x v="9"/>
    <x v="9"/>
    <n v="13918721.955272902"/>
    <n v="13893706.696728542"/>
    <n v="-25015.258544359356"/>
    <x v="0"/>
  </r>
  <r>
    <x v="12"/>
    <x v="12"/>
    <x v="8"/>
    <x v="580"/>
    <x v="0"/>
    <d v="2019-02-05T00:00:00"/>
    <d v="2019-03-25T00:00:00"/>
    <s v="SYNERGY ELECTRIC COMPANY INC"/>
    <s v="N62473"/>
    <s v="N6247319D2430"/>
    <x v="532"/>
    <x v="621"/>
    <x v="639"/>
    <d v="2020-03-30T00:00:00"/>
    <d v="2020-03-20T00:00:00"/>
    <n v="117000"/>
    <n v="-10"/>
    <x v="10"/>
    <x v="5"/>
    <n v="20"/>
    <x v="520"/>
    <x v="12"/>
    <x v="15"/>
    <x v="12"/>
    <x v="9"/>
    <x v="9"/>
    <n v="3417768.1227934789"/>
    <n v="3534839.5327810785"/>
    <n v="117071.40998759959"/>
    <x v="0"/>
  </r>
  <r>
    <x v="23"/>
    <x v="12"/>
    <x v="10"/>
    <x v="581"/>
    <x v="0"/>
    <d v="2019-07-02T00:00:00"/>
    <d v="2019-09-12T00:00:00"/>
    <s v="The Ross Group"/>
    <s v="N62473"/>
    <s v="N6247319F5135"/>
    <x v="533"/>
    <x v="622"/>
    <x v="640"/>
    <d v="2021-01-15T00:00:00"/>
    <d v="2022-02-05T00:00:00"/>
    <n v="499622"/>
    <n v="386"/>
    <x v="3"/>
    <x v="2"/>
    <s v="05"/>
    <x v="461"/>
    <x v="12"/>
    <x v="3"/>
    <x v="12"/>
    <x v="13"/>
    <x v="13"/>
    <n v="4505309.9546772344"/>
    <n v="4993429.5153476326"/>
    <n v="488119.56067039818"/>
    <x v="0"/>
  </r>
  <r>
    <x v="12"/>
    <x v="8"/>
    <x v="9"/>
    <x v="582"/>
    <x v="0"/>
    <d v="2018-09-21T00:00:00"/>
    <d v="2019-03-12T00:00:00"/>
    <s v="KIEWIT INFRASTRUCTURE WEST CO."/>
    <s v="N62478"/>
    <s v="N62478-19-C-1515"/>
    <x v="534"/>
    <x v="623"/>
    <x v="641"/>
    <d v="2021-06-19T00:00:00"/>
    <d v="2021-07-21T00:00:00"/>
    <n v="-2117000"/>
    <n v="32"/>
    <x v="11"/>
    <x v="3"/>
    <n v="21"/>
    <x v="501"/>
    <x v="12"/>
    <x v="11"/>
    <x v="12"/>
    <x v="9"/>
    <x v="9"/>
    <n v="75218643.662164718"/>
    <n v="73100351.568628415"/>
    <n v="-2118292.0935363024"/>
    <x v="0"/>
  </r>
  <r>
    <x v="12"/>
    <x v="12"/>
    <x v="8"/>
    <x v="583"/>
    <x v="0"/>
    <d v="2019-04-15T00:00:00"/>
    <d v="2019-09-16T00:00:00"/>
    <s v="NAN INC. DBAOCEAN HOUSE BUILDERS"/>
    <s v="N62742"/>
    <s v="N6274219C1301 AWD"/>
    <x v="535"/>
    <x v="624"/>
    <x v="642"/>
    <d v="2021-12-04T00:00:00"/>
    <d v="2021-12-04T00:00:00"/>
    <n v="-1253000"/>
    <n v="0"/>
    <x v="11"/>
    <x v="1"/>
    <s v="04"/>
    <x v="521"/>
    <x v="12"/>
    <x v="3"/>
    <x v="12"/>
    <x v="13"/>
    <x v="13"/>
    <n v="18498695.654398136"/>
    <n v="17274542.575630572"/>
    <n v="-1224153.0787675641"/>
    <x v="0"/>
  </r>
  <r>
    <x v="12"/>
    <x v="12"/>
    <x v="8"/>
    <x v="584"/>
    <x v="0"/>
    <d v="2018-11-20T00:00:00"/>
    <d v="2019-05-31T00:00:00"/>
    <s v="HENSEL PHELPS CONSTRUCTION CO."/>
    <s v="N62742"/>
    <s v="N6274219C1303 AWD"/>
    <x v="536"/>
    <x v="625"/>
    <x v="643"/>
    <d v="2021-09-07T00:00:00"/>
    <d v="2022-08-27T00:00:00"/>
    <n v="-76000"/>
    <n v="354"/>
    <x v="3"/>
    <x v="8"/>
    <n v="27"/>
    <x v="522"/>
    <x v="12"/>
    <x v="3"/>
    <x v="12"/>
    <x v="13"/>
    <x v="13"/>
    <n v="64285073.960865073"/>
    <n v="64210823.654411495"/>
    <n v="-74250.306453578174"/>
    <x v="0"/>
  </r>
  <r>
    <x v="12"/>
    <x v="11"/>
    <x v="9"/>
    <x v="585"/>
    <x v="0"/>
    <d v="2019-03-28T00:00:00"/>
    <d v="2019-09-19T00:00:00"/>
    <s v="BLACK CONSTRUCTION CORP."/>
    <s v="N62742"/>
    <s v="N6274219C1309 AWD"/>
    <x v="537"/>
    <x v="626"/>
    <x v="644"/>
    <d v="2022-07-05T00:00:00"/>
    <d v="2023-03-13T00:00:00"/>
    <n v="-3153000"/>
    <n v="251"/>
    <x v="7"/>
    <x v="5"/>
    <n v="13"/>
    <x v="523"/>
    <x v="12"/>
    <x v="7"/>
    <x v="12"/>
    <x v="13"/>
    <x v="13"/>
    <n v="80960822.937621713"/>
    <n v="77880412.197514668"/>
    <n v="-3080410.7401070446"/>
    <x v="0"/>
  </r>
  <r>
    <x v="12"/>
    <x v="8"/>
    <x v="9"/>
    <x v="586"/>
    <x v="0"/>
    <d v="2019-03-28T00:00:00"/>
    <d v="2019-09-19T00:00:00"/>
    <s v="BLACK CONSTRUCTION CORP."/>
    <s v="N62742"/>
    <s v="N6274219C1309 AWD"/>
    <x v="537"/>
    <x v="627"/>
    <x v="645"/>
    <d v="2022-07-05T00:00:00"/>
    <d v="2023-03-13T00:00:00"/>
    <n v="-1806000"/>
    <n v="251"/>
    <x v="7"/>
    <x v="5"/>
    <n v="13"/>
    <x v="523"/>
    <x v="12"/>
    <x v="7"/>
    <x v="12"/>
    <x v="13"/>
    <x v="13"/>
    <n v="41977097.960346848"/>
    <n v="40212676.20435784"/>
    <n v="-1764421.7559890077"/>
    <x v="0"/>
  </r>
  <r>
    <x v="12"/>
    <x v="12"/>
    <x v="9"/>
    <x v="587"/>
    <x v="0"/>
    <d v="2019-03-28T00:00:00"/>
    <d v="2019-09-19T00:00:00"/>
    <s v="BLACK CONSTRUCTION CORP."/>
    <s v="N62742"/>
    <s v="N6274219C1309 AWD"/>
    <x v="537"/>
    <x v="628"/>
    <x v="646"/>
    <d v="2022-07-05T00:00:00"/>
    <d v="2023-03-13T00:00:00"/>
    <n v="-3532000"/>
    <n v="251"/>
    <x v="7"/>
    <x v="5"/>
    <n v="13"/>
    <x v="523"/>
    <x v="12"/>
    <x v="7"/>
    <x v="12"/>
    <x v="13"/>
    <x v="13"/>
    <n v="85678493.849150538"/>
    <n v="82227808.554492086"/>
    <n v="-3450685.2946584523"/>
    <x v="0"/>
  </r>
  <r>
    <x v="12"/>
    <x v="12"/>
    <x v="9"/>
    <x v="588"/>
    <x v="0"/>
    <d v="2019-02-20T00:00:00"/>
    <d v="2019-06-25T00:00:00"/>
    <s v="GILBANE FEDERAL"/>
    <s v="N62742"/>
    <s v="N6274219C1310 AWD"/>
    <x v="538"/>
    <x v="629"/>
    <x v="647"/>
    <d v="2022-10-07T00:00:00"/>
    <d v="2022-12-24T00:00:00"/>
    <n v="-272000"/>
    <n v="78"/>
    <x v="3"/>
    <x v="1"/>
    <n v="24"/>
    <x v="524"/>
    <x v="12"/>
    <x v="7"/>
    <x v="12"/>
    <x v="13"/>
    <x v="13"/>
    <n v="37423841.630792454"/>
    <n v="37158103.69190596"/>
    <n v="-265737.93888649344"/>
    <x v="0"/>
  </r>
  <r>
    <x v="1"/>
    <x v="8"/>
    <x v="4"/>
    <x v="589"/>
    <x v="0"/>
    <d v="2019-05-07T00:00:00"/>
    <d v="2019-09-26T00:00:00"/>
    <s v="Nova Nacap JV"/>
    <s v="N62742"/>
    <s v="N6274219C1316"/>
    <x v="539"/>
    <x v="630"/>
    <x v="648"/>
    <d v="2022-10-25T00:00:00"/>
    <d v="2022-11-05T00:00:00"/>
    <n v="10227"/>
    <n v="11"/>
    <x v="3"/>
    <x v="9"/>
    <s v="05"/>
    <x v="525"/>
    <x v="12"/>
    <x v="7"/>
    <x v="12"/>
    <x v="13"/>
    <x v="13"/>
    <n v="64311791.330435917"/>
    <n v="64321782.881542504"/>
    <n v="9991.5511065870523"/>
    <x v="0"/>
  </r>
  <r>
    <x v="12"/>
    <x v="8"/>
    <x v="9"/>
    <x v="590"/>
    <x v="0"/>
    <d v="2018-12-14T00:00:00"/>
    <d v="2019-07-26T00:00:00"/>
    <s v="NAN INC. DBAOCEAN HOUSE BUILDERS"/>
    <s v="N62742"/>
    <s v="N6274219C1317 AWD"/>
    <x v="540"/>
    <x v="631"/>
    <x v="649"/>
    <d v="2021-04-26T00:00:00"/>
    <d v="2021-09-25T00:00:00"/>
    <n v="5093000"/>
    <n v="152"/>
    <x v="11"/>
    <x v="10"/>
    <n v="25"/>
    <x v="526"/>
    <x v="12"/>
    <x v="11"/>
    <x v="12"/>
    <x v="9"/>
    <x v="9"/>
    <n v="61021444.508672625"/>
    <n v="66117552.979329415"/>
    <n v="5096108.4706567898"/>
    <x v="0"/>
  </r>
  <r>
    <x v="12"/>
    <x v="12"/>
    <x v="9"/>
    <x v="591"/>
    <x v="0"/>
    <d v="2018-10-15T00:00:00"/>
    <d v="2019-03-29T00:00:00"/>
    <s v="HAWAIIAN DREDGING CONTRUCTIONCOMPANY INC"/>
    <s v="N62742"/>
    <s v="N62742-19-C-1319"/>
    <x v="541"/>
    <x v="632"/>
    <x v="650"/>
    <d v="2022-01-24T00:00:00"/>
    <d v="2022-08-03T00:00:00"/>
    <n v="5200000"/>
    <n v="191"/>
    <x v="3"/>
    <x v="8"/>
    <s v="03"/>
    <x v="527"/>
    <x v="12"/>
    <x v="3"/>
    <x v="12"/>
    <x v="13"/>
    <x v="13"/>
    <n v="66490284.541597128"/>
    <n v="71570568.667368352"/>
    <n v="5080284.1257712245"/>
    <x v="0"/>
  </r>
  <r>
    <x v="12"/>
    <x v="11"/>
    <x v="9"/>
    <x v="592"/>
    <x v="0"/>
    <d v="2018-04-20T00:00:00"/>
    <d v="2018-12-26T00:00:00"/>
    <s v="NOVA GROUP INC"/>
    <s v="N62742"/>
    <s v="N6274219C1320 AWD"/>
    <x v="542"/>
    <x v="633"/>
    <x v="651"/>
    <d v="2021-07-13T00:00:00"/>
    <d v="2021-12-27T00:00:00"/>
    <n v="1262000"/>
    <n v="167"/>
    <x v="11"/>
    <x v="1"/>
    <n v="27"/>
    <x v="528"/>
    <x v="12"/>
    <x v="3"/>
    <x v="12"/>
    <x v="13"/>
    <x v="13"/>
    <n v="25830558.419320408"/>
    <n v="27063504.297536425"/>
    <n v="1232945.878216017"/>
    <x v="0"/>
  </r>
  <r>
    <x v="12"/>
    <x v="8"/>
    <x v="8"/>
    <x v="593"/>
    <x v="0"/>
    <d v="2018-04-04T00:00:00"/>
    <d v="2018-12-28T00:00:00"/>
    <s v="KIEWIT INFRASTRUCTURE WEST CO."/>
    <s v="N62742"/>
    <s v="N6274219C1321 AWD"/>
    <x v="543"/>
    <x v="634"/>
    <x v="652"/>
    <d v="2020-08-19T00:00:00"/>
    <d v="2021-01-25T00:00:00"/>
    <n v="647000"/>
    <n v="159"/>
    <x v="11"/>
    <x v="4"/>
    <n v="25"/>
    <x v="529"/>
    <x v="12"/>
    <x v="11"/>
    <x v="12"/>
    <x v="9"/>
    <x v="9"/>
    <n v="19212871.49484957"/>
    <n v="19860266.385977577"/>
    <n v="647394.89112800732"/>
    <x v="0"/>
  </r>
  <r>
    <x v="12"/>
    <x v="12"/>
    <x v="8"/>
    <x v="594"/>
    <x v="0"/>
    <d v="2019-01-25T00:00:00"/>
    <d v="2019-09-12T00:00:00"/>
    <s v="GILBANE SMCC ECC LLC"/>
    <s v="N62742"/>
    <s v="N6274219D1331 N6274219F9926"/>
    <x v="544"/>
    <x v="635"/>
    <x v="653"/>
    <d v="2022-03-25T00:00:00"/>
    <d v="2022-03-25T00:00:00"/>
    <n v="-1783000"/>
    <n v="0"/>
    <x v="3"/>
    <x v="5"/>
    <n v="25"/>
    <x v="530"/>
    <x v="12"/>
    <x v="3"/>
    <x v="12"/>
    <x v="13"/>
    <x v="13"/>
    <n v="27941230.61541716"/>
    <n v="26199279.34690753"/>
    <n v="-1741951.2685096301"/>
    <x v="0"/>
  </r>
  <r>
    <x v="1"/>
    <x v="11"/>
    <x v="4"/>
    <x v="595"/>
    <x v="0"/>
    <d v="2016-12-02T00:00:00"/>
    <d v="2019-07-17T00:00:00"/>
    <s v="Consolidated Communication Facility"/>
    <s v="N69450"/>
    <s v="N6945013D1771"/>
    <x v="545"/>
    <x v="636"/>
    <x v="654"/>
    <d v="2022-01-02T00:00:00"/>
    <d v="2022-03-31T00:00:00"/>
    <n v="0"/>
    <n v="88"/>
    <x v="3"/>
    <x v="5"/>
    <n v="31"/>
    <x v="423"/>
    <x v="12"/>
    <x v="3"/>
    <x v="12"/>
    <x v="13"/>
    <x v="13"/>
    <n v="27147861.40878433"/>
    <n v="27147861.40878433"/>
    <n v="0"/>
    <x v="0"/>
  </r>
  <r>
    <x v="12"/>
    <x v="12"/>
    <x v="9"/>
    <x v="596"/>
    <x v="0"/>
    <d v="2019-05-31T00:00:00"/>
    <d v="2019-09-13T00:00:00"/>
    <s v="ARCHER WESTERN CONSTRUCTION, LLC"/>
    <s v="N69450"/>
    <s v="N6945014D1267 N6945019F0708"/>
    <x v="546"/>
    <x v="637"/>
    <x v="655"/>
    <d v="2021-04-02T00:00:00"/>
    <d v="2022-06-27T00:00:00"/>
    <n v="-2877000"/>
    <n v="451"/>
    <x v="3"/>
    <x v="0"/>
    <n v="27"/>
    <x v="531"/>
    <x v="12"/>
    <x v="3"/>
    <x v="12"/>
    <x v="13"/>
    <x v="13"/>
    <n v="78223320.147747442"/>
    <n v="75412555.257392868"/>
    <n v="-2810764.8903545737"/>
    <x v="0"/>
  </r>
  <r>
    <x v="12"/>
    <x v="12"/>
    <x v="9"/>
    <x v="597"/>
    <x v="0"/>
    <d v="2019-07-31T00:00:00"/>
    <d v="2019-09-17T00:00:00"/>
    <s v="UNIFIED SERVICES OF TEXAS"/>
    <s v="N69450"/>
    <s v="N6945015D1618 N6945019F2598"/>
    <x v="547"/>
    <x v="638"/>
    <x v="656"/>
    <d v="2020-09-20T00:00:00"/>
    <d v="2021-02-25T00:00:00"/>
    <n v="-20000"/>
    <n v="158"/>
    <x v="11"/>
    <x v="2"/>
    <n v="25"/>
    <x v="333"/>
    <x v="12"/>
    <x v="11"/>
    <x v="12"/>
    <x v="9"/>
    <x v="9"/>
    <n v="2568977.8433504798"/>
    <n v="2548965.6365149929"/>
    <n v="-20012.206835486926"/>
    <x v="0"/>
  </r>
  <r>
    <x v="12"/>
    <x v="8"/>
    <x v="9"/>
    <x v="598"/>
    <x v="0"/>
    <d v="2019-06-25T00:00:00"/>
    <d v="2019-09-19T00:00:00"/>
    <s v="BURNS &amp; MCDONNELL ENGINEERINGCOMPANY, INC."/>
    <s v="N69450"/>
    <s v="N6945016D0100 N6945019F0105"/>
    <x v="548"/>
    <x v="639"/>
    <x v="657"/>
    <d v="2020-11-30T00:00:00"/>
    <d v="2021-12-23T00:00:00"/>
    <n v="-325000"/>
    <n v="388"/>
    <x v="11"/>
    <x v="1"/>
    <n v="23"/>
    <x v="269"/>
    <x v="12"/>
    <x v="3"/>
    <x v="12"/>
    <x v="13"/>
    <x v="13"/>
    <n v="9347996.5763837267"/>
    <n v="9030478.8185230251"/>
    <n v="-317517.75786070153"/>
    <x v="0"/>
  </r>
  <r>
    <x v="12"/>
    <x v="12"/>
    <x v="9"/>
    <x v="599"/>
    <x v="0"/>
    <d v="2019-02-08T00:00:00"/>
    <d v="2019-05-17T00:00:00"/>
    <s v="DESBUILD INCORPORATEDDBA DES BUILD"/>
    <s v="N69450"/>
    <s v="N6945016D1111 N6945019F0712"/>
    <x v="398"/>
    <x v="640"/>
    <x v="658"/>
    <d v="2020-10-13T00:00:00"/>
    <d v="2021-05-20T00:00:00"/>
    <n v="48000"/>
    <n v="219"/>
    <x v="11"/>
    <x v="7"/>
    <n v="20"/>
    <x v="532"/>
    <x v="12"/>
    <x v="11"/>
    <x v="12"/>
    <x v="9"/>
    <x v="9"/>
    <n v="3119766.692964823"/>
    <n v="3167795.9893699922"/>
    <n v="48029.296405169182"/>
    <x v="0"/>
  </r>
  <r>
    <x v="12"/>
    <x v="12"/>
    <x v="9"/>
    <x v="600"/>
    <x v="0"/>
    <d v="2019-06-18T00:00:00"/>
    <d v="2019-08-16T00:00:00"/>
    <s v="SOUTHEAST CHEROKEE CONSTRUCTION INC"/>
    <s v="N69450"/>
    <s v="N6945016D1112 N6945019F0716"/>
    <x v="273"/>
    <x v="641"/>
    <x v="659"/>
    <d v="2020-08-29T00:00:00"/>
    <d v="2021-03-31T00:00:00"/>
    <n v="150000"/>
    <n v="214"/>
    <x v="11"/>
    <x v="5"/>
    <n v="31"/>
    <x v="158"/>
    <x v="12"/>
    <x v="11"/>
    <x v="12"/>
    <x v="9"/>
    <x v="9"/>
    <n v="3699328.0944246915"/>
    <n v="3849419.6456908449"/>
    <n v="150091.55126615334"/>
    <x v="0"/>
  </r>
  <r>
    <x v="12"/>
    <x v="12"/>
    <x v="9"/>
    <x v="601"/>
    <x v="0"/>
    <d v="2019-02-22T00:00:00"/>
    <d v="2019-05-15T00:00:00"/>
    <s v="EMR, INC."/>
    <s v="N69450"/>
    <s v="N6945017D0507 N6945019F0710"/>
    <x v="275"/>
    <x v="642"/>
    <x v="660"/>
    <d v="2022-06-30T00:00:00"/>
    <d v="2022-06-30T00:00:00"/>
    <n v="224000"/>
    <n v="0"/>
    <x v="3"/>
    <x v="0"/>
    <n v="30"/>
    <x v="533"/>
    <x v="12"/>
    <x v="3"/>
    <x v="12"/>
    <x v="13"/>
    <x v="13"/>
    <n v="21602020.889165517"/>
    <n v="21820863.897660278"/>
    <n v="218843.00849476084"/>
    <x v="0"/>
  </r>
  <r>
    <x v="12"/>
    <x v="12"/>
    <x v="9"/>
    <x v="602"/>
    <x v="0"/>
    <d v="2019-06-04T00:00:00"/>
    <d v="2019-09-20T00:00:00"/>
    <s v="ISLANDS MECHANICAL CONTRACTOR"/>
    <s v="N69450"/>
    <s v="N6945018D1313 N6945019F1007"/>
    <x v="549"/>
    <x v="643"/>
    <x v="661"/>
    <d v="2021-09-20T00:00:00"/>
    <d v="2022-03-11T00:00:00"/>
    <n v="-529000"/>
    <n v="172"/>
    <x v="3"/>
    <x v="5"/>
    <n v="11"/>
    <x v="311"/>
    <x v="12"/>
    <x v="3"/>
    <x v="12"/>
    <x v="13"/>
    <x v="13"/>
    <n v="12783233.748511989"/>
    <n v="12266412.536486417"/>
    <n v="-516821.21202557161"/>
    <x v="0"/>
  </r>
  <r>
    <x v="12"/>
    <x v="12"/>
    <x v="9"/>
    <x v="603"/>
    <x v="0"/>
    <d v="2018-12-10T00:00:00"/>
    <d v="2019-09-19T00:00:00"/>
    <s v="RQ CONSTRUCTION, LLC"/>
    <s v="N69450"/>
    <s v="N6945019C0501 AWD"/>
    <x v="550"/>
    <x v="644"/>
    <x v="662"/>
    <d v="2022-03-18T00:00:00"/>
    <d v="2022-05-26T00:00:00"/>
    <n v="-3547000"/>
    <n v="69"/>
    <x v="3"/>
    <x v="7"/>
    <n v="26"/>
    <x v="534"/>
    <x v="12"/>
    <x v="3"/>
    <x v="12"/>
    <x v="13"/>
    <x v="13"/>
    <n v="68187865.100483119"/>
    <n v="64722525.140077248"/>
    <n v="-3465339.9604058713"/>
    <x v="0"/>
  </r>
  <r>
    <x v="12"/>
    <x v="8"/>
    <x v="9"/>
    <x v="604"/>
    <x v="0"/>
    <d v="2019-05-15T00:00:00"/>
    <d v="2019-09-27T00:00:00"/>
    <s v="KORTE CONSTRUCTION COMPANY"/>
    <s v="N69450"/>
    <s v="N6945019C0903 AWD"/>
    <x v="551"/>
    <x v="645"/>
    <x v="663"/>
    <d v="2022-01-17T00:00:00"/>
    <d v="2022-08-25T00:00:00"/>
    <n v="-1862000"/>
    <n v="220"/>
    <x v="3"/>
    <x v="8"/>
    <n v="25"/>
    <x v="535"/>
    <x v="12"/>
    <x v="3"/>
    <x v="12"/>
    <x v="13"/>
    <x v="13"/>
    <n v="65336299.694364093"/>
    <n v="63517167.186251402"/>
    <n v="-1819132.5081126913"/>
    <x v="0"/>
  </r>
  <r>
    <x v="23"/>
    <x v="8"/>
    <x v="10"/>
    <x v="605"/>
    <x v="0"/>
    <d v="2018-10-21T00:00:00"/>
    <d v="2019-03-20T00:00:00"/>
    <s v="MEB"/>
    <s v="N69450"/>
    <s v="N69450-19-c-1304"/>
    <x v="552"/>
    <x v="646"/>
    <x v="664"/>
    <d v="2021-08-31T00:00:00"/>
    <d v="2021-03-01T00:00:00"/>
    <n v="0"/>
    <n v="-183"/>
    <x v="11"/>
    <x v="5"/>
    <s v="01"/>
    <x v="536"/>
    <x v="12"/>
    <x v="11"/>
    <x v="12"/>
    <x v="9"/>
    <x v="9"/>
    <n v="20895038.186675463"/>
    <n v="20895038.186675463"/>
    <n v="0"/>
    <x v="0"/>
  </r>
  <r>
    <x v="1"/>
    <x v="8"/>
    <x v="19"/>
    <x v="606"/>
    <x v="0"/>
    <d v="2018-07-12T00:00:00"/>
    <d v="2019-03-30T00:00:00"/>
    <s v="Justin J. Reeves, L.L.C."/>
    <s v="N69450"/>
    <s v="N6945019C2105"/>
    <x v="553"/>
    <x v="647"/>
    <x v="665"/>
    <d v="2020-03-31T00:00:00"/>
    <d v="2021-08-27T00:00:00"/>
    <n v="0"/>
    <n v="514"/>
    <x v="11"/>
    <x v="8"/>
    <n v="27"/>
    <x v="481"/>
    <x v="12"/>
    <x v="11"/>
    <x v="12"/>
    <x v="9"/>
    <x v="9"/>
    <n v="2988124.0475424458"/>
    <n v="2988124.0475424458"/>
    <n v="0"/>
    <x v="0"/>
  </r>
  <r>
    <x v="12"/>
    <x v="9"/>
    <x v="2"/>
    <x v="607"/>
    <x v="0"/>
    <d v="2019-04-22T00:00:00"/>
    <d v="2019-07-29T00:00:00"/>
    <s v="TIKIGAQ CONSTRUCTION, LLC"/>
    <s v="N69450"/>
    <s v="N6945019C5214"/>
    <x v="554"/>
    <x v="648"/>
    <x v="666"/>
    <d v="2020-01-25T00:00:00"/>
    <d v="2020-01-25T00:00:00"/>
    <n v="-1454"/>
    <n v="0"/>
    <x v="10"/>
    <x v="4"/>
    <n v="25"/>
    <x v="537"/>
    <x v="12"/>
    <x v="15"/>
    <x v="12"/>
    <x v="9"/>
    <x v="9"/>
    <n v="18944.670208003779"/>
    <n v="17489.782771063867"/>
    <n v="-1454.8874369399127"/>
    <x v="0"/>
  </r>
  <r>
    <x v="12"/>
    <x v="12"/>
    <x v="9"/>
    <x v="608"/>
    <x v="0"/>
    <d v="2019-07-18T00:00:00"/>
    <d v="2019-09-13T00:00:00"/>
    <s v="UP-SIDE MANAGEMENT COMPANY"/>
    <s v="N69450"/>
    <s v="N6945019C5648 AWD"/>
    <x v="555"/>
    <x v="649"/>
    <x v="667"/>
    <d v="2020-09-14T00:00:00"/>
    <d v="2020-09-14T00:00:00"/>
    <n v="-111000"/>
    <n v="0"/>
    <x v="10"/>
    <x v="10"/>
    <n v="14"/>
    <x v="538"/>
    <x v="12"/>
    <x v="15"/>
    <x v="12"/>
    <x v="9"/>
    <x v="9"/>
    <n v="2387094.2120412663"/>
    <n v="2276026.4641043129"/>
    <n v="-111067.74793695332"/>
    <x v="0"/>
  </r>
  <r>
    <x v="12"/>
    <x v="12"/>
    <x v="9"/>
    <x v="609"/>
    <x v="0"/>
    <d v="2019-04-17T00:00:00"/>
    <d v="2019-09-26T00:00:00"/>
    <s v="THE HASKELL COMPANY"/>
    <s v="N69450"/>
    <s v="N6945019D0909 N6945019F0874"/>
    <x v="556"/>
    <x v="650"/>
    <x v="668"/>
    <d v="2021-12-13T00:00:00"/>
    <d v="2023-06-29T00:00:00"/>
    <n v="-1363000"/>
    <n v="563"/>
    <x v="7"/>
    <x v="0"/>
    <n v="29"/>
    <x v="539"/>
    <x v="12"/>
    <x v="7"/>
    <x v="12"/>
    <x v="13"/>
    <x v="13"/>
    <n v="31850187.301859252"/>
    <n v="30518566.674277294"/>
    <n v="-1331620.6275819577"/>
    <x v="0"/>
  </r>
  <r>
    <x v="12"/>
    <x v="12"/>
    <x v="12"/>
    <x v="610"/>
    <x v="0"/>
    <d v="2018-12-03T00:00:00"/>
    <d v="2019-08-09T00:00:00"/>
    <s v="WINDAMIR DEVELOPMENT INC"/>
    <s v="N69450"/>
    <s v="N6945019D0922 N6945019F0864"/>
    <x v="557"/>
    <x v="651"/>
    <x v="669"/>
    <d v="2021-10-03T00:00:00"/>
    <d v="2022-05-04T00:00:00"/>
    <n v="282000"/>
    <n v="213"/>
    <x v="3"/>
    <x v="7"/>
    <s v="04"/>
    <x v="540"/>
    <x v="12"/>
    <x v="3"/>
    <x v="12"/>
    <x v="13"/>
    <x v="13"/>
    <n v="11516213.876171531"/>
    <n v="11791721.59222297"/>
    <n v="275507.71605143882"/>
    <x v="0"/>
  </r>
  <r>
    <x v="12"/>
    <x v="12"/>
    <x v="9"/>
    <x v="611"/>
    <x v="0"/>
    <d v="2018-07-30T00:00:00"/>
    <d v="2019-02-22T00:00:00"/>
    <s v="Archer Western Federal JV"/>
    <s v="N69450"/>
    <s v="N6945019F0855"/>
    <x v="558"/>
    <x v="652"/>
    <x v="670"/>
    <d v="2021-02-05T00:00:00"/>
    <d v="2021-06-04T00:00:00"/>
    <n v="-1003000"/>
    <n v="119"/>
    <x v="11"/>
    <x v="0"/>
    <s v="04"/>
    <x v="541"/>
    <x v="12"/>
    <x v="11"/>
    <x v="12"/>
    <x v="9"/>
    <x v="9"/>
    <n v="28254645.912305921"/>
    <n v="27251033.739506245"/>
    <n v="-1003612.1727996767"/>
    <x v="0"/>
  </r>
  <r>
    <x v="1"/>
    <x v="8"/>
    <x v="19"/>
    <x v="612"/>
    <x v="0"/>
    <d v="2018-06-29T00:00:00"/>
    <d v="2018-12-12T00:00:00"/>
    <s v="Unified Sevices of Texas, Inc."/>
    <s v="N69450"/>
    <s v="N6945019F1275"/>
    <x v="559"/>
    <x v="653"/>
    <x v="671"/>
    <d v="2020-09-14T00:00:00"/>
    <d v="2021-01-31T00:00:00"/>
    <n v="0"/>
    <n v="139"/>
    <x v="11"/>
    <x v="4"/>
    <n v="31"/>
    <x v="278"/>
    <x v="12"/>
    <x v="11"/>
    <x v="12"/>
    <x v="9"/>
    <x v="9"/>
    <n v="2239625.6355127124"/>
    <n v="2239625.6355127124"/>
    <n v="0"/>
    <x v="0"/>
  </r>
  <r>
    <x v="23"/>
    <x v="12"/>
    <x v="10"/>
    <x v="613"/>
    <x v="0"/>
    <d v="2019-05-31T00:00:00"/>
    <d v="2019-06-28T00:00:00"/>
    <s v="Dawson Pond"/>
    <s v="PLACE "/>
    <s v="PLACE HOLDER"/>
    <x v="560"/>
    <x v="654"/>
    <x v="672"/>
    <d v="2022-10-03T00:00:00"/>
    <d v="2023-03-03T00:00:00"/>
    <n v="996718"/>
    <n v="151"/>
    <x v="7"/>
    <x v="5"/>
    <s v="03"/>
    <x v="542"/>
    <x v="12"/>
    <x v="7"/>
    <x v="12"/>
    <x v="13"/>
    <x v="13"/>
    <n v="6364271.6465002345"/>
    <n v="7338042.9221291654"/>
    <n v="973771.27562893089"/>
    <x v="0"/>
  </r>
  <r>
    <x v="12"/>
    <x v="8"/>
    <x v="22"/>
    <x v="614"/>
    <x v="0"/>
    <d v="2018-12-13T00:00:00"/>
    <d v="2019-03-19T00:00:00"/>
    <s v="NAVY STANDARD DOCUMENT"/>
    <s v="USACE"/>
    <s v="USACE"/>
    <x v="561"/>
    <x v="655"/>
    <x v="673"/>
    <d v="2020-11-20T00:00:00"/>
    <d v="2020-11-20T00:00:00"/>
    <n v="-676000"/>
    <n v="0"/>
    <x v="10"/>
    <x v="9"/>
    <n v="20"/>
    <x v="288"/>
    <x v="12"/>
    <x v="11"/>
    <x v="12"/>
    <x v="9"/>
    <x v="9"/>
    <n v="12064947.543511195"/>
    <n v="11388534.952471731"/>
    <n v="-676412.59103946388"/>
    <x v="0"/>
  </r>
  <r>
    <x v="6"/>
    <x v="12"/>
    <x v="1"/>
    <x v="615"/>
    <x v="0"/>
    <d v="2019-06-18T00:00:00"/>
    <d v="2019-08-19T00:00:00"/>
    <s v="Heritage General Contracting"/>
    <s v="W911KB"/>
    <s v="W911KB-17-D-0010"/>
    <x v="562"/>
    <x v="656"/>
    <x v="674"/>
    <d v="2020-11-21T00:00:00"/>
    <d v="2021-03-09T00:00:00"/>
    <n v="380000"/>
    <n v="108"/>
    <x v="11"/>
    <x v="5"/>
    <s v="09"/>
    <x v="543"/>
    <x v="12"/>
    <x v="11"/>
    <x v="12"/>
    <x v="9"/>
    <x v="9"/>
    <n v="6566307.3676038273"/>
    <n v="6946539.2974780817"/>
    <n v="380231.92987425439"/>
    <x v="0"/>
  </r>
  <r>
    <x v="6"/>
    <x v="12"/>
    <x v="1"/>
    <x v="616"/>
    <x v="0"/>
    <d v="2019-03-29T00:00:00"/>
    <d v="2019-05-31T00:00:00"/>
    <s v="TBI"/>
    <s v="W911KB"/>
    <s v="W911KB-17-D-0012"/>
    <x v="563"/>
    <x v="657"/>
    <x v="675"/>
    <d v="2020-09-09T00:00:00"/>
    <d v="2021-07-28T00:00:00"/>
    <n v="1184000"/>
    <n v="322"/>
    <x v="11"/>
    <x v="3"/>
    <n v="28"/>
    <x v="544"/>
    <x v="12"/>
    <x v="11"/>
    <x v="12"/>
    <x v="9"/>
    <x v="9"/>
    <n v="5527412.7277528932"/>
    <n v="6712135.3724137293"/>
    <n v="1184722.6446608361"/>
    <x v="0"/>
  </r>
  <r>
    <x v="21"/>
    <x v="12"/>
    <x v="6"/>
    <x v="617"/>
    <x v="0"/>
    <d v="2018-10-10T00:00:00"/>
    <d v="2019-03-08T00:00:00"/>
    <s v="CP03-UNIT-ASRC Construction LLC"/>
    <s v="W911KB"/>
    <s v="W911KB19C0001"/>
    <x v="564"/>
    <x v="658"/>
    <x v="676"/>
    <d v="2021-06-30T00:00:00"/>
    <d v="2022-06-10T00:00:00"/>
    <n v="4674511"/>
    <n v="345"/>
    <x v="3"/>
    <x v="0"/>
    <n v="10"/>
    <x v="545"/>
    <x v="12"/>
    <x v="3"/>
    <x v="12"/>
    <x v="13"/>
    <x v="13"/>
    <n v="132207306.75234576"/>
    <n v="136774199.83485401"/>
    <n v="4566893.0825082511"/>
    <x v="0"/>
  </r>
  <r>
    <x v="1"/>
    <x v="12"/>
    <x v="6"/>
    <x v="617"/>
    <x v="0"/>
    <d v="2018-10-10T00:00:00"/>
    <d v="2019-03-08T00:00:00"/>
    <s v="CP03-UNIT-ASRC Construction LLC"/>
    <s v="W911KB"/>
    <s v="W911KB-19-C-0001"/>
    <x v="564"/>
    <x v="658"/>
    <x v="676"/>
    <d v="2021-06-30T00:00:00"/>
    <d v="2022-06-10T00:00:00"/>
    <n v="4674511"/>
    <n v="345"/>
    <x v="3"/>
    <x v="0"/>
    <n v="10"/>
    <x v="545"/>
    <x v="12"/>
    <x v="3"/>
    <x v="12"/>
    <x v="13"/>
    <x v="13"/>
    <n v="132207306.75234576"/>
    <n v="136774199.83485401"/>
    <n v="4566893.0825082511"/>
    <x v="0"/>
  </r>
  <r>
    <x v="21"/>
    <x v="8"/>
    <x v="6"/>
    <x v="435"/>
    <x v="0"/>
    <d v="2018-09-23T00:00:00"/>
    <d v="2018-12-20T00:00:00"/>
    <s v="CP04-NEESER CONSTRUCTION, INC"/>
    <s v="W911KB"/>
    <s v="W911KB19C0006"/>
    <x v="565"/>
    <x v="659"/>
    <x v="677"/>
    <d v="2021-09-30T00:00:00"/>
    <d v="2022-08-09T00:00:00"/>
    <n v="15650635"/>
    <n v="313"/>
    <x v="3"/>
    <x v="8"/>
    <s v="09"/>
    <x v="493"/>
    <x v="12"/>
    <x v="3"/>
    <x v="12"/>
    <x v="13"/>
    <x v="13"/>
    <n v="86308407.216340065"/>
    <n v="101598728.86032842"/>
    <n v="15290321.643988356"/>
    <x v="0"/>
  </r>
  <r>
    <x v="1"/>
    <x v="8"/>
    <x v="6"/>
    <x v="435"/>
    <x v="0"/>
    <d v="2018-09-23T00:00:00"/>
    <d v="2018-12-20T00:00:00"/>
    <s v="CP04-NEESER CONSTRUCTION, INC"/>
    <s v="W911KB"/>
    <s v="W911KB-19-C-0006"/>
    <x v="565"/>
    <x v="659"/>
    <x v="677"/>
    <d v="2021-09-30T00:00:00"/>
    <d v="2022-08-09T00:00:00"/>
    <n v="15650635"/>
    <n v="313"/>
    <x v="3"/>
    <x v="8"/>
    <s v="09"/>
    <x v="493"/>
    <x v="12"/>
    <x v="3"/>
    <x v="12"/>
    <x v="13"/>
    <x v="13"/>
    <n v="86308407.216340065"/>
    <n v="101598728.86032842"/>
    <n v="15290321.643988356"/>
    <x v="0"/>
  </r>
  <r>
    <x v="1"/>
    <x v="12"/>
    <x v="4"/>
    <x v="618"/>
    <x v="0"/>
    <d v="2018-09-27T00:00:00"/>
    <d v="2019-02-28T00:00:00"/>
    <s v="GHEMM Company, Inc"/>
    <s v="W911KB"/>
    <s v="W911KB19C0013"/>
    <x v="566"/>
    <x v="660"/>
    <x v="678"/>
    <d v="2020-07-30T00:00:00"/>
    <d v="2020-12-29T00:00:00"/>
    <n v="700631"/>
    <n v="152"/>
    <x v="10"/>
    <x v="1"/>
    <n v="29"/>
    <x v="358"/>
    <x v="12"/>
    <x v="11"/>
    <x v="12"/>
    <x v="9"/>
    <x v="9"/>
    <n v="20341084.356358115"/>
    <n v="21042142.980725821"/>
    <n v="701058.62436770648"/>
    <x v="0"/>
  </r>
  <r>
    <x v="1"/>
    <x v="12"/>
    <x v="4"/>
    <x v="619"/>
    <x v="0"/>
    <d v="2019-06-07T00:00:00"/>
    <d v="2019-09-30T00:00:00"/>
    <s v="F-35 A Conventional Munitions Maintenance facility"/>
    <s v="W911KB"/>
    <s v="W911KB19C0030"/>
    <x v="567"/>
    <x v="661"/>
    <x v="679"/>
    <d v="2021-07-31T00:00:00"/>
    <d v="2022-01-25T00:00:00"/>
    <n v="0"/>
    <n v="178"/>
    <x v="3"/>
    <x v="4"/>
    <n v="25"/>
    <x v="453"/>
    <x v="12"/>
    <x v="3"/>
    <x v="12"/>
    <x v="13"/>
    <x v="13"/>
    <n v="15661871.043144248"/>
    <n v="15661871.043144248"/>
    <n v="0"/>
    <x v="0"/>
  </r>
  <r>
    <x v="1"/>
    <x v="12"/>
    <x v="4"/>
    <x v="620"/>
    <x v="0"/>
    <d v="2019-01-03T00:00:00"/>
    <d v="2019-07-18T00:00:00"/>
    <s v="F-35 Aircraft Maintenance Unit Admin"/>
    <s v="W911KB"/>
    <s v="W911KB19R0008"/>
    <x v="568"/>
    <x v="662"/>
    <x v="680"/>
    <d v="2021-03-10T00:00:00"/>
    <d v="2022-06-17T00:00:00"/>
    <n v="0"/>
    <n v="464"/>
    <x v="3"/>
    <x v="0"/>
    <n v="17"/>
    <x v="399"/>
    <x v="12"/>
    <x v="3"/>
    <x v="12"/>
    <x v="13"/>
    <x v="13"/>
    <n v="9513525.0671510343"/>
    <n v="9513525.0671510343"/>
    <n v="0"/>
    <x v="0"/>
  </r>
  <r>
    <x v="18"/>
    <x v="11"/>
    <x v="17"/>
    <x v="621"/>
    <x v="0"/>
    <d v="2018-05-22T00:00:00"/>
    <d v="2018-10-26T00:00:00"/>
    <s v="ABBA Constrution Inc-Hold"/>
    <s v="W911YN"/>
    <s v="W911YN19C0001"/>
    <x v="569"/>
    <x v="663"/>
    <x v="681"/>
    <d v="2024-04-20T00:00:00"/>
    <d v="2024-04-20T00:00:00"/>
    <n v="64747"/>
    <n v="0"/>
    <x v="18"/>
    <x v="6"/>
    <n v="20"/>
    <x v="546"/>
    <x v="12"/>
    <x v="18"/>
    <x v="12"/>
    <x v="14"/>
    <x v="14"/>
    <n v="6521307.096517425"/>
    <n v="6583270.7541632261"/>
    <n v="61963.657645801082"/>
    <x v="0"/>
  </r>
  <r>
    <x v="1"/>
    <x v="8"/>
    <x v="1"/>
    <x v="622"/>
    <x v="0"/>
    <d v="2018-06-22T00:00:00"/>
    <d v="2019-06-06T00:00:00"/>
    <s v="S.B. Ballard Construction Company"/>
    <s v="W91236"/>
    <s v="W9123619C0014"/>
    <x v="570"/>
    <x v="664"/>
    <x v="682"/>
    <d v="2021-02-15T00:00:00"/>
    <d v="2022-01-14T00:00:00"/>
    <n v="313000"/>
    <n v="333"/>
    <x v="3"/>
    <x v="4"/>
    <n v="14"/>
    <x v="490"/>
    <x v="12"/>
    <x v="3"/>
    <x v="12"/>
    <x v="13"/>
    <x v="13"/>
    <n v="41574282.23450949"/>
    <n v="41880076.259772256"/>
    <n v="305794.02526276559"/>
    <x v="0"/>
  </r>
  <r>
    <x v="23"/>
    <x v="12"/>
    <x v="10"/>
    <x v="623"/>
    <x v="0"/>
    <d v="2019-07-16T00:00:00"/>
    <d v="2019-09-30T00:00:00"/>
    <s v="UST General Contracting, LLC"/>
    <s v="W91236"/>
    <s v="W9123619C0043 / 56747799"/>
    <x v="571"/>
    <x v="665"/>
    <x v="683"/>
    <d v="2020-12-04T00:00:00"/>
    <d v="2021-09-30T00:00:00"/>
    <n v="131000"/>
    <n v="300"/>
    <x v="11"/>
    <x v="10"/>
    <n v="30"/>
    <x v="198"/>
    <x v="12"/>
    <x v="11"/>
    <x v="12"/>
    <x v="9"/>
    <x v="9"/>
    <n v="5052665.6223017238"/>
    <n v="5183745.5770741645"/>
    <n v="131079.95477244072"/>
    <x v="0"/>
  </r>
  <r>
    <x v="23"/>
    <x v="12"/>
    <x v="10"/>
    <x v="624"/>
    <x v="0"/>
    <d v="2019-08-01T00:00:00"/>
    <d v="2019-09-30T00:00:00"/>
    <s v="Rockford"/>
    <s v="W91236"/>
    <s v="W9123619C0044 / 56765125"/>
    <x v="572"/>
    <x v="666"/>
    <x v="684"/>
    <d v="2020-12-04T00:00:00"/>
    <d v="2021-08-16T00:00:00"/>
    <n v="123000"/>
    <n v="255"/>
    <x v="11"/>
    <x v="8"/>
    <n v="16"/>
    <x v="185"/>
    <x v="12"/>
    <x v="11"/>
    <x v="12"/>
    <x v="9"/>
    <x v="9"/>
    <n v="8559834.1740437988"/>
    <n v="8682909.2460820451"/>
    <n v="123075.07203824632"/>
    <x v="0"/>
  </r>
  <r>
    <x v="24"/>
    <x v="8"/>
    <x v="10"/>
    <x v="625"/>
    <x v="0"/>
    <d v="2018-08-09T00:00:00"/>
    <d v="2019-06-07T00:00:00"/>
    <s v="Creative Times Inc"/>
    <s v="W91238"/>
    <s v="W9123819C0010"/>
    <x v="573"/>
    <x v="667"/>
    <x v="685"/>
    <d v="2021-07-07T00:00:00"/>
    <d v="2022-01-31T00:00:00"/>
    <n v="520032"/>
    <n v="208"/>
    <x v="3"/>
    <x v="4"/>
    <n v="31"/>
    <x v="427"/>
    <x v="12"/>
    <x v="3"/>
    <x v="12"/>
    <x v="13"/>
    <x v="13"/>
    <n v="20017475.355386939"/>
    <n v="20525535.031250987"/>
    <n v="508059.6758640483"/>
    <x v="0"/>
  </r>
  <r>
    <x v="1"/>
    <x v="9"/>
    <x v="1"/>
    <x v="626"/>
    <x v="0"/>
    <d v="2018-06-29T00:00:00"/>
    <d v="2019-05-31T00:00:00"/>
    <s v="ARS Aleut Construction"/>
    <s v="W91238"/>
    <s v="W9123819C0015"/>
    <x v="574"/>
    <x v="668"/>
    <x v="686"/>
    <d v="2020-06-02T00:00:00"/>
    <d v="2022-02-25T00:00:00"/>
    <n v="1486000"/>
    <n v="633"/>
    <x v="3"/>
    <x v="2"/>
    <n v="25"/>
    <x v="392"/>
    <x v="12"/>
    <x v="3"/>
    <x v="12"/>
    <x v="13"/>
    <x v="13"/>
    <n v="9162002.5805251524"/>
    <n v="10613791.467235928"/>
    <n v="1451788.886710776"/>
    <x v="0"/>
  </r>
  <r>
    <x v="18"/>
    <x v="11"/>
    <x v="17"/>
    <x v="627"/>
    <x v="0"/>
    <d v="2018-02-23T00:00:00"/>
    <d v="2018-10-30T00:00:00"/>
    <s v="Bodell Construction Company"/>
    <s v="W91242"/>
    <s v="W9124219C5001"/>
    <x v="575"/>
    <x v="669"/>
    <x v="687"/>
    <d v="2021-01-27T00:00:00"/>
    <d v="2021-01-27T00:00:00"/>
    <n v="-556136"/>
    <n v="0"/>
    <x v="11"/>
    <x v="4"/>
    <n v="27"/>
    <x v="547"/>
    <x v="12"/>
    <x v="11"/>
    <x v="12"/>
    <x v="9"/>
    <x v="9"/>
    <n v="21455608.676326148"/>
    <n v="20899133.243293125"/>
    <n v="-556475.43303302303"/>
    <x v="0"/>
  </r>
  <r>
    <x v="18"/>
    <x v="11"/>
    <x v="17"/>
    <x v="628"/>
    <x v="0"/>
    <d v="2018-09-19T00:00:00"/>
    <d v="2019-03-29T00:00:00"/>
    <s v="Cleveland Construction Inc"/>
    <s v="W91242"/>
    <s v="W9124219C5004"/>
    <x v="576"/>
    <x v="670"/>
    <x v="688"/>
    <d v="2020-10-28T00:00:00"/>
    <d v="2020-10-28T00:00:00"/>
    <n v="-991433"/>
    <n v="0"/>
    <x v="10"/>
    <x v="11"/>
    <n v="28"/>
    <x v="548"/>
    <x v="12"/>
    <x v="11"/>
    <x v="12"/>
    <x v="9"/>
    <x v="9"/>
    <n v="29966030.102939807"/>
    <n v="28973991.989963435"/>
    <n v="-992038.11297637224"/>
    <x v="0"/>
  </r>
  <r>
    <x v="13"/>
    <x v="12"/>
    <x v="17"/>
    <x v="629"/>
    <x v="0"/>
    <d v="2019-03-28T00:00:00"/>
    <d v="2019-07-12T00:00:00"/>
    <s v="GVA-AVM Joint Venture"/>
    <s v="W91242"/>
    <s v="W9124219C5007"/>
    <x v="577"/>
    <x v="671"/>
    <x v="689"/>
    <d v="2020-08-26T00:00:00"/>
    <d v="2020-08-26T00:00:00"/>
    <n v="-175553"/>
    <n v="0"/>
    <x v="10"/>
    <x v="8"/>
    <n v="26"/>
    <x v="549"/>
    <x v="12"/>
    <x v="15"/>
    <x v="12"/>
    <x v="9"/>
    <x v="9"/>
    <n v="5369148.278735443"/>
    <n v="5193488.13140593"/>
    <n v="-175660.14732951298"/>
    <x v="0"/>
  </r>
  <r>
    <x v="12"/>
    <x v="12"/>
    <x v="11"/>
    <x v="630"/>
    <x v="0"/>
    <d v="2019-02-26T00:00:00"/>
    <d v="2019-02-27T00:00:00"/>
    <s v="Swank Enterprises - Valier"/>
    <s v="W9124V"/>
    <s v="W9124V-16-2-2001"/>
    <x v="578"/>
    <x v="672"/>
    <x v="690"/>
    <d v="2020-12-04T00:00:00"/>
    <d v="2020-12-04T00:00:00"/>
    <n v="4098733"/>
    <n v="0"/>
    <x v="10"/>
    <x v="1"/>
    <s v="04"/>
    <x v="550"/>
    <x v="12"/>
    <x v="11"/>
    <x v="12"/>
    <x v="9"/>
    <x v="9"/>
    <n v="13160244.605708458"/>
    <n v="17261479.233680286"/>
    <n v="4101234.627971828"/>
    <x v="0"/>
  </r>
  <r>
    <x v="1"/>
    <x v="10"/>
    <x v="4"/>
    <x v="631"/>
    <x v="0"/>
    <d v="2017-11-29T00:00:00"/>
    <d v="2019-01-16T00:00:00"/>
    <s v="Cadell Construction Co"/>
    <s v="W9126G"/>
    <s v="W9126G19C0001"/>
    <x v="579"/>
    <x v="673"/>
    <x v="691"/>
    <d v="2021-08-03T00:00:00"/>
    <d v="2022-10-03T00:00:00"/>
    <n v="0"/>
    <n v="426"/>
    <x v="3"/>
    <x v="11"/>
    <s v="03"/>
    <x v="551"/>
    <x v="12"/>
    <x v="7"/>
    <x v="12"/>
    <x v="13"/>
    <x v="13"/>
    <n v="101125635.33787163"/>
    <n v="101125635.33787163"/>
    <n v="0"/>
    <x v="0"/>
  </r>
  <r>
    <x v="1"/>
    <x v="10"/>
    <x v="4"/>
    <x v="632"/>
    <x v="0"/>
    <d v="2017-11-29T00:00:00"/>
    <d v="2019-01-16T00:00:00"/>
    <s v="Caddell Construction - DCF 3"/>
    <s v="W9126G"/>
    <s v="W9126G19C0001"/>
    <x v="579"/>
    <x v="674"/>
    <x v="692"/>
    <d v="2021-08-03T00:00:00"/>
    <d v="2022-06-22T00:00:00"/>
    <n v="0"/>
    <n v="323"/>
    <x v="3"/>
    <x v="0"/>
    <n v="22"/>
    <x v="552"/>
    <x v="12"/>
    <x v="3"/>
    <x v="12"/>
    <x v="13"/>
    <x v="13"/>
    <n v="57199545.343385994"/>
    <n v="57199545.343385994"/>
    <n v="0"/>
    <x v="0"/>
  </r>
  <r>
    <x v="1"/>
    <x v="10"/>
    <x v="4"/>
    <x v="633"/>
    <x v="0"/>
    <d v="2018-11-30T00:00:00"/>
    <d v="2019-03-01T00:00:00"/>
    <s v="Express Contracting"/>
    <s v="W9126G"/>
    <s v="W9126G19C0019"/>
    <x v="580"/>
    <x v="675"/>
    <x v="693"/>
    <d v="2020-06-30T00:00:00"/>
    <d v="2020-06-30T00:00:00"/>
    <n v="0"/>
    <n v="0"/>
    <x v="10"/>
    <x v="0"/>
    <n v="30"/>
    <x v="553"/>
    <x v="12"/>
    <x v="15"/>
    <x v="12"/>
    <x v="9"/>
    <x v="9"/>
    <n v="2951241.7464410313"/>
    <n v="2951241.7464410313"/>
    <n v="0"/>
    <x v="0"/>
  </r>
  <r>
    <x v="6"/>
    <x v="12"/>
    <x v="1"/>
    <x v="634"/>
    <x v="0"/>
    <d v="2018-11-09T00:00:00"/>
    <d v="2019-03-08T00:00:00"/>
    <s v="Carothers"/>
    <s v="W9126G"/>
    <s v="W9126G19C0020"/>
    <x v="581"/>
    <x v="676"/>
    <x v="694"/>
    <d v="2020-10-07T00:00:00"/>
    <d v="2021-06-20T00:00:00"/>
    <n v="612000"/>
    <n v="256"/>
    <x v="11"/>
    <x v="0"/>
    <n v="20"/>
    <x v="554"/>
    <x v="12"/>
    <x v="11"/>
    <x v="12"/>
    <x v="9"/>
    <x v="9"/>
    <n v="23451684.936377864"/>
    <n v="24064058.465543769"/>
    <n v="612373.52916590497"/>
    <x v="0"/>
  </r>
  <r>
    <x v="1"/>
    <x v="11"/>
    <x v="4"/>
    <x v="635"/>
    <x v="0"/>
    <d v="2019-01-22T00:00:00"/>
    <d v="2019-09-26T00:00:00"/>
    <s v="ATC 6"/>
    <s v="W9126G"/>
    <s v="W9126G19C0023"/>
    <x v="582"/>
    <x v="677"/>
    <x v="695"/>
    <d v="2022-04-13T00:00:00"/>
    <d v="2022-10-27T00:00:00"/>
    <n v="0"/>
    <n v="197"/>
    <x v="3"/>
    <x v="11"/>
    <n v="27"/>
    <x v="555"/>
    <x v="12"/>
    <x v="7"/>
    <x v="12"/>
    <x v="13"/>
    <x v="13"/>
    <n v="105843415.174061"/>
    <n v="105843415.174061"/>
    <n v="0"/>
    <x v="0"/>
  </r>
  <r>
    <x v="23"/>
    <x v="12"/>
    <x v="10"/>
    <x v="636"/>
    <x v="0"/>
    <d v="2019-03-29T00:00:00"/>
    <d v="2019-06-10T00:00:00"/>
    <s v="Diversified Construction of Oklahoma"/>
    <s v="W9126G"/>
    <s v="W9126G19C0026 / 56924533"/>
    <x v="583"/>
    <x v="666"/>
    <x v="684"/>
    <d v="2020-09-30T00:00:00"/>
    <d v="2022-02-28T00:00:00"/>
    <n v="123000"/>
    <n v="516"/>
    <x v="3"/>
    <x v="2"/>
    <n v="28"/>
    <x v="125"/>
    <x v="12"/>
    <x v="3"/>
    <x v="12"/>
    <x v="13"/>
    <x v="13"/>
    <n v="8559834.1740437988"/>
    <n v="8680002.433172619"/>
    <n v="120168.25912882015"/>
    <x v="0"/>
  </r>
  <r>
    <x v="1"/>
    <x v="10"/>
    <x v="4"/>
    <x v="631"/>
    <x v="0"/>
    <d v="2019-05-27T00:00:00"/>
    <d v="2019-06-26T00:00:00"/>
    <s v="SB Demo"/>
    <s v="W9126G"/>
    <s v="W9126G19C0035"/>
    <x v="584"/>
    <x v="678"/>
    <x v="696"/>
    <d v="2019-07-26T00:00:00"/>
    <d v="2022-10-03T00:00:00"/>
    <n v="0"/>
    <n v="1165"/>
    <x v="3"/>
    <x v="11"/>
    <s v="03"/>
    <x v="551"/>
    <x v="12"/>
    <x v="7"/>
    <x v="12"/>
    <x v="13"/>
    <x v="13"/>
    <n v="5699203.358911152"/>
    <n v="5699203.358911152"/>
    <n v="0"/>
    <x v="0"/>
  </r>
  <r>
    <x v="1"/>
    <x v="8"/>
    <x v="1"/>
    <x v="637"/>
    <x v="0"/>
    <d v="2019-06-18T00:00:00"/>
    <d v="2019-09-05T00:00:00"/>
    <s v="M.W. Builders"/>
    <s v="W9126G"/>
    <s v="W9126G19C0119"/>
    <x v="585"/>
    <x v="679"/>
    <x v="697"/>
    <d v="2021-08-15T00:00:00"/>
    <d v="2022-02-05T00:00:00"/>
    <n v="5546000"/>
    <n v="174"/>
    <x v="3"/>
    <x v="2"/>
    <s v="05"/>
    <x v="461"/>
    <x v="12"/>
    <x v="3"/>
    <x v="12"/>
    <x v="13"/>
    <x v="13"/>
    <n v="31317895.092717033"/>
    <n v="36736213.508395337"/>
    <n v="5418318.4156783037"/>
    <x v="0"/>
  </r>
  <r>
    <x v="6"/>
    <x v="12"/>
    <x v="1"/>
    <x v="638"/>
    <x v="0"/>
    <d v="2019-07-03T00:00:00"/>
    <d v="2019-08-29T00:00:00"/>
    <s v="Perikin Enterprise, LLC"/>
    <s v="W9126G"/>
    <s v="W9126G19C0124"/>
    <x v="586"/>
    <x v="680"/>
    <x v="698"/>
    <d v="2020-09-22T00:00:00"/>
    <d v="2021-06-21T00:00:00"/>
    <n v="65000"/>
    <n v="272"/>
    <x v="11"/>
    <x v="0"/>
    <n v="21"/>
    <x v="556"/>
    <x v="12"/>
    <x v="11"/>
    <x v="12"/>
    <x v="9"/>
    <x v="9"/>
    <n v="2470329.0941658216"/>
    <n v="2535368.7663811548"/>
    <n v="65039.672215333208"/>
    <x v="0"/>
  </r>
  <r>
    <x v="1"/>
    <x v="12"/>
    <x v="4"/>
    <x v="639"/>
    <x v="0"/>
    <d v="2019-08-26T00:00:00"/>
    <d v="2019-09-26T00:00:00"/>
    <s v="Southeast Cherokee Const INC"/>
    <s v="W91278"/>
    <s v="W9127810518"/>
    <x v="587"/>
    <x v="681"/>
    <x v="699"/>
    <d v="2021-11-02T00:00:00"/>
    <d v="2021-11-02T00:00:00"/>
    <n v="-10000"/>
    <n v="0"/>
    <x v="11"/>
    <x v="9"/>
    <s v="02"/>
    <x v="372"/>
    <x v="12"/>
    <x v="3"/>
    <x v="12"/>
    <x v="13"/>
    <x v="13"/>
    <n v="17082675.067143351"/>
    <n v="17072905.289978407"/>
    <n v="-9769.7771649435163"/>
    <x v="0"/>
  </r>
  <r>
    <x v="1"/>
    <x v="8"/>
    <x v="4"/>
    <x v="640"/>
    <x v="0"/>
    <d v="2019-07-19T00:00:00"/>
    <d v="2019-09-26T00:00:00"/>
    <s v="Southeast Cherokee Constr. Inc"/>
    <s v="W91278"/>
    <s v="W9127816D0015"/>
    <x v="423"/>
    <x v="682"/>
    <x v="700"/>
    <d v="2021-06-17T00:00:00"/>
    <d v="2021-06-17T00:00:00"/>
    <n v="0"/>
    <n v="0"/>
    <x v="11"/>
    <x v="0"/>
    <n v="17"/>
    <x v="557"/>
    <x v="12"/>
    <x v="11"/>
    <x v="12"/>
    <x v="9"/>
    <x v="9"/>
    <n v="8389012.5613280535"/>
    <n v="8389012.5613280535"/>
    <n v="0"/>
    <x v="0"/>
  </r>
  <r>
    <x v="1"/>
    <x v="11"/>
    <x v="4"/>
    <x v="641"/>
    <x v="0"/>
    <d v="2018-06-07T00:00:00"/>
    <d v="2019-03-15T00:00:00"/>
    <s v="Speegle"/>
    <s v="W91278"/>
    <s v="W9127816D0031"/>
    <x v="588"/>
    <x v="683"/>
    <x v="701"/>
    <d v="2020-03-16T00:00:00"/>
    <d v="2020-03-16T00:00:00"/>
    <n v="25109"/>
    <n v="0"/>
    <x v="10"/>
    <x v="5"/>
    <n v="16"/>
    <x v="558"/>
    <x v="12"/>
    <x v="15"/>
    <x v="12"/>
    <x v="9"/>
    <x v="9"/>
    <n v="7899292.4254147001"/>
    <n v="7924416.7504863124"/>
    <n v="25124.325071612373"/>
    <x v="0"/>
  </r>
  <r>
    <x v="1"/>
    <x v="11"/>
    <x v="4"/>
    <x v="641"/>
    <x v="0"/>
    <d v="2018-06-07T00:00:00"/>
    <d v="2019-03-15T00:00:00"/>
    <s v="Hensel Phelps"/>
    <s v="W91278"/>
    <s v="W9127819C00006"/>
    <x v="589"/>
    <x v="684"/>
    <x v="702"/>
    <d v="2020-11-11T00:00:00"/>
    <d v="2020-11-11T00:00:00"/>
    <n v="220470"/>
    <n v="0"/>
    <x v="10"/>
    <x v="9"/>
    <n v="11"/>
    <x v="559"/>
    <x v="12"/>
    <x v="11"/>
    <x v="12"/>
    <x v="9"/>
    <x v="9"/>
    <n v="61096831.677281313"/>
    <n v="61317436.239332303"/>
    <n v="220604.56205099076"/>
    <x v="0"/>
  </r>
  <r>
    <x v="1"/>
    <x v="12"/>
    <x v="4"/>
    <x v="642"/>
    <x v="0"/>
    <d v="2018-11-12T00:00:00"/>
    <d v="2019-03-21T00:00:00"/>
    <s v="Whitesell-Green"/>
    <s v="W91278"/>
    <s v="W9127819C0012"/>
    <x v="590"/>
    <x v="685"/>
    <x v="703"/>
    <d v="2021-04-21T00:00:00"/>
    <d v="2021-04-21T00:00:00"/>
    <n v="10954"/>
    <n v="0"/>
    <x v="11"/>
    <x v="6"/>
    <n v="21"/>
    <x v="220"/>
    <x v="12"/>
    <x v="11"/>
    <x v="12"/>
    <x v="9"/>
    <x v="9"/>
    <n v="27104221.668363769"/>
    <n v="27115182.354047567"/>
    <n v="10960.685683798045"/>
    <x v="0"/>
  </r>
  <r>
    <x v="1"/>
    <x v="12"/>
    <x v="4"/>
    <x v="643"/>
    <x v="0"/>
    <d v="2019-03-26T00:00:00"/>
    <d v="2019-04-25T00:00:00"/>
    <s v="Korte Construction"/>
    <s v="W91278"/>
    <s v="W9127819C0013"/>
    <x v="591"/>
    <x v="686"/>
    <x v="704"/>
    <d v="2020-04-24T00:00:00"/>
    <d v="2020-04-26T00:00:00"/>
    <n v="-8754"/>
    <n v="2"/>
    <x v="10"/>
    <x v="6"/>
    <n v="26"/>
    <x v="560"/>
    <x v="12"/>
    <x v="15"/>
    <x v="12"/>
    <x v="9"/>
    <x v="9"/>
    <n v="32158503.691524528"/>
    <n v="32149744.348592635"/>
    <n v="-8759.3429318927228"/>
    <x v="0"/>
  </r>
  <r>
    <x v="1"/>
    <x v="11"/>
    <x v="4"/>
    <x v="644"/>
    <x v="0"/>
    <d v="2018-01-01T00:00:00"/>
    <d v="2019-05-08T00:00:00"/>
    <s v="Southeast Cherokee"/>
    <s v="W91278"/>
    <s v="W9127819C0017"/>
    <x v="592"/>
    <x v="687"/>
    <x v="705"/>
    <d v="2021-04-20T00:00:00"/>
    <d v="2021-04-20T00:00:00"/>
    <n v="0"/>
    <n v="0"/>
    <x v="11"/>
    <x v="6"/>
    <n v="20"/>
    <x v="561"/>
    <x v="12"/>
    <x v="11"/>
    <x v="12"/>
    <x v="9"/>
    <x v="9"/>
    <n v="13709093.363255503"/>
    <n v="13709093.363255503"/>
    <n v="0"/>
    <x v="0"/>
  </r>
  <r>
    <x v="1"/>
    <x v="12"/>
    <x v="1"/>
    <x v="645"/>
    <x v="0"/>
    <d v="2019-03-15T00:00:00"/>
    <d v="2019-06-14T00:00:00"/>
    <s v="ETERNA SA"/>
    <s v="W91278"/>
    <s v="W9127819C0019"/>
    <x v="593"/>
    <x v="688"/>
    <x v="706"/>
    <d v="2022-07-14T00:00:00"/>
    <d v="2022-10-13T00:00:00"/>
    <n v="96000"/>
    <n v="91"/>
    <x v="3"/>
    <x v="11"/>
    <n v="13"/>
    <x v="562"/>
    <x v="12"/>
    <x v="7"/>
    <x v="12"/>
    <x v="13"/>
    <x v="13"/>
    <n v="19401948.264120165"/>
    <n v="19495738.124903634"/>
    <n v="93789.860783468932"/>
    <x v="0"/>
  </r>
  <r>
    <x v="1"/>
    <x v="8"/>
    <x v="1"/>
    <x v="646"/>
    <x v="0"/>
    <d v="2019-03-21T00:00:00"/>
    <d v="2019-09-10T00:00:00"/>
    <s v="The Robins &amp; Morton Group"/>
    <s v="W91278"/>
    <s v="W9127819C0024"/>
    <x v="594"/>
    <x v="689"/>
    <x v="707"/>
    <d v="2021-10-10T00:00:00"/>
    <d v="2022-04-14T00:00:00"/>
    <n v="1061000"/>
    <n v="186"/>
    <x v="3"/>
    <x v="6"/>
    <n v="14"/>
    <x v="563"/>
    <x v="12"/>
    <x v="3"/>
    <x v="12"/>
    <x v="13"/>
    <x v="13"/>
    <n v="33905369.576539636"/>
    <n v="34941942.933740266"/>
    <n v="1036573.35720063"/>
    <x v="0"/>
  </r>
  <r>
    <x v="1"/>
    <x v="8"/>
    <x v="4"/>
    <x v="647"/>
    <x v="0"/>
    <d v="2019-05-20T00:00:00"/>
    <d v="2019-09-30T00:00:00"/>
    <s v="Dormitories Replace Dorm 19"/>
    <s v="W91278"/>
    <s v="W9127819C0034"/>
    <x v="595"/>
    <x v="690"/>
    <x v="708"/>
    <d v="2021-11-05T00:00:00"/>
    <d v="2022-05-04T00:00:00"/>
    <n v="0"/>
    <n v="180"/>
    <x v="3"/>
    <x v="7"/>
    <s v="04"/>
    <x v="540"/>
    <x v="12"/>
    <x v="3"/>
    <x v="12"/>
    <x v="13"/>
    <x v="13"/>
    <n v="46980916.010343969"/>
    <n v="46980916.010343969"/>
    <n v="0"/>
    <x v="0"/>
  </r>
  <r>
    <x v="1"/>
    <x v="12"/>
    <x v="4"/>
    <x v="648"/>
    <x v="0"/>
    <d v="2019-07-17T00:00:00"/>
    <d v="2019-09-30T00:00:00"/>
    <s v="Bear Brothers, INC"/>
    <s v="W91278"/>
    <s v="W9127819C0037"/>
    <x v="596"/>
    <x v="691"/>
    <x v="709"/>
    <d v="2021-05-26T00:00:00"/>
    <d v="2021-05-26T00:00:00"/>
    <n v="0"/>
    <n v="0"/>
    <x v="11"/>
    <x v="7"/>
    <n v="26"/>
    <x v="380"/>
    <x v="12"/>
    <x v="11"/>
    <x v="12"/>
    <x v="9"/>
    <x v="9"/>
    <n v="13120393.593811268"/>
    <n v="13120393.593811268"/>
    <n v="0"/>
    <x v="0"/>
  </r>
  <r>
    <x v="1"/>
    <x v="12"/>
    <x v="4"/>
    <x v="649"/>
    <x v="0"/>
    <d v="2019-08-12T00:00:00"/>
    <d v="2019-09-23T00:00:00"/>
    <s v="Green Simmons Company INC"/>
    <s v="W91278"/>
    <s v="W9127819F0486"/>
    <x v="597"/>
    <x v="692"/>
    <x v="710"/>
    <d v="2021-11-09T00:00:00"/>
    <d v="2021-11-09T00:00:00"/>
    <n v="0"/>
    <n v="0"/>
    <x v="11"/>
    <x v="9"/>
    <s v="09"/>
    <x v="310"/>
    <x v="12"/>
    <x v="3"/>
    <x v="12"/>
    <x v="13"/>
    <x v="13"/>
    <n v="12710412.474973239"/>
    <n v="12710412.474973239"/>
    <n v="0"/>
    <x v="0"/>
  </r>
  <r>
    <x v="1"/>
    <x v="8"/>
    <x v="1"/>
    <x v="650"/>
    <x v="0"/>
    <d v="2019-05-17T00:00:00"/>
    <d v="2019-09-05T00:00:00"/>
    <s v="Nakasato Contracting, LLC"/>
    <s v="W9128A"/>
    <s v="W9128A19C0006"/>
    <x v="598"/>
    <x v="693"/>
    <x v="711"/>
    <d v="2021-09-23T00:00:00"/>
    <d v="2022-03-01T00:00:00"/>
    <n v="1066000"/>
    <n v="159"/>
    <x v="3"/>
    <x v="5"/>
    <s v="01"/>
    <x v="497"/>
    <x v="12"/>
    <x v="3"/>
    <x v="12"/>
    <x v="13"/>
    <x v="13"/>
    <n v="14591794.150230726"/>
    <n v="15633252.396013826"/>
    <n v="1041458.2457830999"/>
    <x v="0"/>
  </r>
  <r>
    <x v="1"/>
    <x v="8"/>
    <x v="4"/>
    <x v="651"/>
    <x v="0"/>
    <d v="2019-01-25T00:00:00"/>
    <d v="2019-05-29T00:00:00"/>
    <s v="Minot Indoor Firing Range"/>
    <s v="W9128F"/>
    <s v="W9128F18C0026"/>
    <x v="599"/>
    <x v="694"/>
    <x v="712"/>
    <d v="2021-02-17T00:00:00"/>
    <d v="2021-12-19T00:00:00"/>
    <n v="0"/>
    <n v="305"/>
    <x v="11"/>
    <x v="1"/>
    <n v="19"/>
    <x v="564"/>
    <x v="12"/>
    <x v="3"/>
    <x v="12"/>
    <x v="13"/>
    <x v="13"/>
    <n v="25683125.80848166"/>
    <n v="25683125.80848166"/>
    <n v="0"/>
    <x v="0"/>
  </r>
  <r>
    <x v="1"/>
    <x v="8"/>
    <x v="4"/>
    <x v="652"/>
    <x v="0"/>
    <d v="2018-02-01T00:00:00"/>
    <d v="2018-12-18T00:00:00"/>
    <s v="Mortenson"/>
    <s v="W9128F"/>
    <s v="W9128F18R00040030"/>
    <x v="600"/>
    <x v="695"/>
    <x v="713"/>
    <d v="2021-04-22T00:00:00"/>
    <d v="2022-01-15T00:00:00"/>
    <n v="722796"/>
    <n v="268"/>
    <x v="3"/>
    <x v="4"/>
    <n v="15"/>
    <x v="296"/>
    <x v="12"/>
    <x v="3"/>
    <x v="12"/>
    <x v="13"/>
    <x v="13"/>
    <n v="35193968.862764239"/>
    <n v="35900124.448335573"/>
    <n v="706155.58557133377"/>
    <x v="0"/>
  </r>
  <r>
    <x v="1"/>
    <x v="10"/>
    <x v="4"/>
    <x v="653"/>
    <x v="0"/>
    <d v="2017-09-19T00:00:00"/>
    <d v="2018-12-07T00:00:00"/>
    <s v="Construction Contract"/>
    <s v="W9128F"/>
    <s v="W9128F19C0005"/>
    <x v="601"/>
    <x v="696"/>
    <x v="714"/>
    <d v="2022-04-20T00:00:00"/>
    <d v="2022-11-05T00:00:00"/>
    <n v="0"/>
    <n v="199"/>
    <x v="3"/>
    <x v="9"/>
    <s v="05"/>
    <x v="525"/>
    <x v="12"/>
    <x v="7"/>
    <x v="12"/>
    <x v="13"/>
    <x v="13"/>
    <n v="158938606.34864852"/>
    <n v="158938606.34864852"/>
    <n v="0"/>
    <x v="0"/>
  </r>
  <r>
    <x v="2"/>
    <x v="12"/>
    <x v="2"/>
    <x v="654"/>
    <x v="0"/>
    <d v="2019-01-10T00:00:00"/>
    <d v="2019-04-19T00:00:00"/>
    <s v="A4 Construction Co."/>
    <s v="W9128F"/>
    <s v="W9128F19C0016"/>
    <x v="602"/>
    <x v="697"/>
    <x v="715"/>
    <d v="2021-05-31T00:00:00"/>
    <d v="2022-08-15T00:00:00"/>
    <n v="482374"/>
    <n v="441"/>
    <x v="3"/>
    <x v="8"/>
    <n v="15"/>
    <x v="565"/>
    <x v="12"/>
    <x v="3"/>
    <x v="12"/>
    <x v="13"/>
    <x v="13"/>
    <n v="9036970.4288892839"/>
    <n v="9508239.077905586"/>
    <n v="471268.64901630208"/>
    <x v="0"/>
  </r>
  <r>
    <x v="2"/>
    <x v="12"/>
    <x v="2"/>
    <x v="655"/>
    <x v="0"/>
    <d v="2019-01-09T00:00:00"/>
    <d v="2019-05-03T00:00:00"/>
    <s v="A4 Construction Co."/>
    <s v="W9128F"/>
    <s v="W9128F19C0018"/>
    <x v="603"/>
    <x v="698"/>
    <x v="716"/>
    <d v="2021-05-31T00:00:00"/>
    <d v="2022-06-04T00:00:00"/>
    <n v="1564157"/>
    <n v="369"/>
    <x v="3"/>
    <x v="0"/>
    <s v="04"/>
    <x v="566"/>
    <x v="12"/>
    <x v="3"/>
    <x v="12"/>
    <x v="13"/>
    <x v="13"/>
    <n v="12649458.851479631"/>
    <n v="14177605.385578465"/>
    <n v="1528146.5340988338"/>
    <x v="0"/>
  </r>
  <r>
    <x v="6"/>
    <x v="12"/>
    <x v="1"/>
    <x v="656"/>
    <x v="0"/>
    <d v="2019-02-22T00:00:00"/>
    <d v="2019-05-15T00:00:00"/>
    <s v="Relyant Global LLC"/>
    <s v="W9128F"/>
    <s v="W9128F19C0022"/>
    <x v="604"/>
    <x v="699"/>
    <x v="717"/>
    <d v="2020-06-09T00:00:00"/>
    <d v="2020-12-01T00:00:00"/>
    <n v="73000"/>
    <n v="175"/>
    <x v="10"/>
    <x v="1"/>
    <s v="01"/>
    <x v="432"/>
    <x v="12"/>
    <x v="11"/>
    <x v="12"/>
    <x v="9"/>
    <x v="9"/>
    <n v="6740997.8609516593"/>
    <n v="6814042.4159011869"/>
    <n v="73044.554949527606"/>
    <x v="0"/>
  </r>
  <r>
    <x v="1"/>
    <x v="12"/>
    <x v="4"/>
    <x v="657"/>
    <x v="0"/>
    <d v="2019-03-18T00:00:00"/>
    <d v="2019-05-20T00:00:00"/>
    <s v="Sapper Construction - PARKING LOT, USSTRATCOM"/>
    <s v="W9128F"/>
    <s v="W9128F19C0023"/>
    <x v="605"/>
    <x v="700"/>
    <x v="718"/>
    <d v="2019-06-19T00:00:00"/>
    <d v="2020-08-21T00:00:00"/>
    <n v="0"/>
    <n v="429"/>
    <x v="10"/>
    <x v="8"/>
    <n v="21"/>
    <x v="567"/>
    <x v="12"/>
    <x v="15"/>
    <x v="12"/>
    <x v="9"/>
    <x v="9"/>
    <n v="9384911.7604015358"/>
    <n v="9384911.7604015358"/>
    <n v="0"/>
    <x v="0"/>
  </r>
  <r>
    <x v="1"/>
    <x v="12"/>
    <x v="1"/>
    <x v="658"/>
    <x v="0"/>
    <d v="2019-04-03T00:00:00"/>
    <d v="2019-08-09T00:00:00"/>
    <s v="Federal/Bryan"/>
    <s v="W9128F"/>
    <s v="W9128F19C0029"/>
    <x v="606"/>
    <x v="701"/>
    <x v="719"/>
    <d v="2021-05-04T00:00:00"/>
    <d v="2021-10-15T00:00:00"/>
    <n v="1770000"/>
    <n v="164"/>
    <x v="11"/>
    <x v="11"/>
    <n v="15"/>
    <x v="239"/>
    <x v="12"/>
    <x v="3"/>
    <x v="12"/>
    <x v="13"/>
    <x v="13"/>
    <n v="71054844.373662263"/>
    <n v="72784094.931857467"/>
    <n v="1729250.5581952035"/>
    <x v="0"/>
  </r>
  <r>
    <x v="13"/>
    <x v="12"/>
    <x v="10"/>
    <x v="659"/>
    <x v="0"/>
    <d v="2018-08-01T00:00:00"/>
    <d v="2019-06-28T00:00:00"/>
    <s v="SES Energy Services, LLC"/>
    <s v="W9128F"/>
    <s v="W9128F19C0032 / 42718510"/>
    <x v="607"/>
    <x v="702"/>
    <x v="720"/>
    <d v="2019-07-06T00:00:00"/>
    <d v="2021-07-15T00:00:00"/>
    <n v="216459"/>
    <n v="740"/>
    <x v="11"/>
    <x v="3"/>
    <n v="15"/>
    <x v="568"/>
    <x v="12"/>
    <x v="11"/>
    <x v="12"/>
    <x v="9"/>
    <x v="9"/>
    <n v="7706461.8657194013"/>
    <n v="7923052.9796895366"/>
    <n v="216591.11397013534"/>
    <x v="0"/>
  </r>
  <r>
    <x v="15"/>
    <x v="11"/>
    <x v="13"/>
    <x v="660"/>
    <x v="0"/>
    <d v="2018-01-03T00:00:00"/>
    <d v="2019-02-27T00:00:00"/>
    <s v="Dobco, Inc."/>
    <s v="W912BU"/>
    <s v="W912BU-19-C-0017/53356011"/>
    <x v="608"/>
    <x v="703"/>
    <x v="721"/>
    <d v="2021-12-24T00:00:00"/>
    <d v="2022-02-25T00:00:00"/>
    <n v="1818306"/>
    <n v="63"/>
    <x v="3"/>
    <x v="2"/>
    <n v="25"/>
    <x v="392"/>
    <x v="12"/>
    <x v="3"/>
    <x v="12"/>
    <x v="13"/>
    <x v="13"/>
    <n v="49285932.40788132"/>
    <n v="51062376.851649508"/>
    <n v="1776444.4437681884"/>
    <x v="0"/>
  </r>
  <r>
    <x v="1"/>
    <x v="11"/>
    <x v="4"/>
    <x v="661"/>
    <x v="0"/>
    <d v="2017-12-22T00:00:00"/>
    <d v="2019-02-07T00:00:00"/>
    <s v="Record Steel and Construction"/>
    <s v="W912BV"/>
    <s v="W912BV19C0002"/>
    <x v="609"/>
    <x v="704"/>
    <x v="722"/>
    <d v="2020-11-24T00:00:00"/>
    <d v="2020-11-24T00:00:00"/>
    <n v="0"/>
    <n v="0"/>
    <x v="10"/>
    <x v="9"/>
    <n v="24"/>
    <x v="569"/>
    <x v="12"/>
    <x v="11"/>
    <x v="12"/>
    <x v="9"/>
    <x v="9"/>
    <n v="25560115.956204079"/>
    <n v="25560115.956204079"/>
    <n v="0"/>
    <x v="0"/>
  </r>
  <r>
    <x v="6"/>
    <x v="10"/>
    <x v="1"/>
    <x v="662"/>
    <x v="0"/>
    <d v="2017-11-30T00:00:00"/>
    <d v="2018-12-14T00:00:00"/>
    <s v="Harper Construction"/>
    <s v="W912BV"/>
    <s v="W912BV19C0003"/>
    <x v="610"/>
    <x v="705"/>
    <x v="723"/>
    <d v="2020-12-26T00:00:00"/>
    <d v="2020-12-26T00:00:00"/>
    <n v="0"/>
    <n v="0"/>
    <x v="10"/>
    <x v="1"/>
    <n v="26"/>
    <x v="570"/>
    <x v="12"/>
    <x v="11"/>
    <x v="12"/>
    <x v="9"/>
    <x v="9"/>
    <n v="61107762.164209202"/>
    <n v="61107762.164209202"/>
    <n v="0"/>
    <x v="0"/>
  </r>
  <r>
    <x v="1"/>
    <x v="12"/>
    <x v="4"/>
    <x v="663"/>
    <x v="0"/>
    <d v="2018-10-29T00:00:00"/>
    <d v="2019-06-17T00:00:00"/>
    <s v="SGS, LLC; Yukon OK"/>
    <s v="W912BV"/>
    <s v="W912BV19C0011"/>
    <x v="611"/>
    <x v="706"/>
    <x v="724"/>
    <d v="2021-02-14T00:00:00"/>
    <d v="2021-02-14T00:00:00"/>
    <n v="0"/>
    <n v="0"/>
    <x v="11"/>
    <x v="2"/>
    <n v="14"/>
    <x v="571"/>
    <x v="12"/>
    <x v="11"/>
    <x v="12"/>
    <x v="9"/>
    <x v="9"/>
    <n v="12588990.251002846"/>
    <n v="12588990.251002846"/>
    <n v="0"/>
    <x v="0"/>
  </r>
  <r>
    <x v="1"/>
    <x v="12"/>
    <x v="4"/>
    <x v="664"/>
    <x v="0"/>
    <d v="2018-08-31T00:00:00"/>
    <d v="2019-08-29T00:00:00"/>
    <s v="Korte"/>
    <s v="W912BV"/>
    <s v="W912BV19C0015"/>
    <x v="612"/>
    <x v="707"/>
    <x v="725"/>
    <d v="2022-03-19T00:00:00"/>
    <d v="2022-03-19T00:00:00"/>
    <n v="0"/>
    <n v="0"/>
    <x v="3"/>
    <x v="5"/>
    <n v="19"/>
    <x v="383"/>
    <x v="12"/>
    <x v="3"/>
    <x v="12"/>
    <x v="13"/>
    <x v="13"/>
    <n v="71696875.09554331"/>
    <n v="71696875.09554331"/>
    <n v="0"/>
    <x v="0"/>
  </r>
  <r>
    <x v="1"/>
    <x v="12"/>
    <x v="4"/>
    <x v="665"/>
    <x v="0"/>
    <d v="2018-10-01T00:00:00"/>
    <d v="2019-09-27T00:00:00"/>
    <s v="Korte Const Co"/>
    <s v="W912BV"/>
    <s v="W912BV19C0017"/>
    <x v="613"/>
    <x v="708"/>
    <x v="726"/>
    <d v="2022-03-20T00:00:00"/>
    <d v="2022-03-20T00:00:00"/>
    <n v="0"/>
    <n v="0"/>
    <x v="3"/>
    <x v="5"/>
    <n v="20"/>
    <x v="572"/>
    <x v="12"/>
    <x v="3"/>
    <x v="12"/>
    <x v="13"/>
    <x v="13"/>
    <n v="73906072.729888245"/>
    <n v="73906072.729888245"/>
    <n v="0"/>
    <x v="0"/>
  </r>
  <r>
    <x v="23"/>
    <x v="12"/>
    <x v="10"/>
    <x v="666"/>
    <x v="0"/>
    <d v="2019-07-16T00:00:00"/>
    <d v="2019-09-20T00:00:00"/>
    <s v="Diversified Constr."/>
    <s v="W912BV"/>
    <s v="W912BV19C0022 / 56986550"/>
    <x v="614"/>
    <x v="709"/>
    <x v="727"/>
    <d v="2020-12-31T00:00:00"/>
    <d v="2021-10-01T00:00:00"/>
    <n v="531000"/>
    <n v="274"/>
    <x v="11"/>
    <x v="11"/>
    <s v="01"/>
    <x v="573"/>
    <x v="12"/>
    <x v="3"/>
    <x v="12"/>
    <x v="13"/>
    <x v="13"/>
    <n v="6356678.7755864281"/>
    <n v="6875453.9430449894"/>
    <n v="518775.16745856125"/>
    <x v="0"/>
  </r>
  <r>
    <x v="1"/>
    <x v="10"/>
    <x v="4"/>
    <x v="667"/>
    <x v="0"/>
    <d v="2018-06-14T00:00:00"/>
    <d v="2019-09-27T00:00:00"/>
    <s v="Sheffield-Korte Team"/>
    <s v="W912BV"/>
    <s v="W912BV19C0024"/>
    <x v="615"/>
    <x v="14"/>
    <x v="27"/>
    <d v="2021-10-26T00:00:00"/>
    <d v="2022-11-09T00:00:00"/>
    <n v="0"/>
    <n v="379"/>
    <x v="3"/>
    <x v="9"/>
    <s v="09"/>
    <x v="574"/>
    <x v="12"/>
    <x v="7"/>
    <x v="12"/>
    <x v="13"/>
    <x v="13"/>
    <n v="0"/>
    <n v="0"/>
    <n v="0"/>
    <x v="0"/>
  </r>
  <r>
    <x v="1"/>
    <x v="8"/>
    <x v="23"/>
    <x v="668"/>
    <x v="0"/>
    <d v="2019-04-07T00:00:00"/>
    <d v="2019-07-10T00:00:00"/>
    <s v="Modular Management Group (MMG)"/>
    <s v="W912DQ"/>
    <s v="W912DQ-17-C-7002"/>
    <x v="616"/>
    <x v="710"/>
    <x v="728"/>
    <d v="2024-07-08T00:00:00"/>
    <d v="2024-07-08T00:00:00"/>
    <n v="6342"/>
    <n v="0"/>
    <x v="18"/>
    <x v="3"/>
    <s v="08"/>
    <x v="575"/>
    <x v="12"/>
    <x v="18"/>
    <x v="12"/>
    <x v="14"/>
    <x v="14"/>
    <n v="3232867.4839050337"/>
    <n v="3238936.8541737669"/>
    <n v="6069.3702687332407"/>
    <x v="0"/>
  </r>
  <r>
    <x v="6"/>
    <x v="8"/>
    <x v="1"/>
    <x v="669"/>
    <x v="0"/>
    <d v="2018-10-03T00:00:00"/>
    <d v="2018-12-06T00:00:00"/>
    <s v="Fortis Networks, Inc."/>
    <s v="W912DQ"/>
    <s v="W912DQ17D4016"/>
    <x v="617"/>
    <x v="711"/>
    <x v="729"/>
    <d v="2020-02-25T00:00:00"/>
    <d v="2020-09-29T00:00:00"/>
    <n v="11000"/>
    <n v="217"/>
    <x v="10"/>
    <x v="10"/>
    <n v="29"/>
    <x v="420"/>
    <x v="12"/>
    <x v="15"/>
    <x v="12"/>
    <x v="9"/>
    <x v="9"/>
    <n v="2033602.8607962399"/>
    <n v="2044609.5745557579"/>
    <n v="11006.713759517996"/>
    <x v="0"/>
  </r>
  <r>
    <x v="1"/>
    <x v="8"/>
    <x v="23"/>
    <x v="670"/>
    <x v="0"/>
    <d v="2018-04-20T00:00:00"/>
    <d v="2019-03-19T00:00:00"/>
    <s v="McCarthy HITT - Next NGA West JV"/>
    <s v="W912DQ"/>
    <s v="W912DQ-17-R-7000"/>
    <x v="618"/>
    <x v="712"/>
    <x v="730"/>
    <d v="2023-10-19T00:00:00"/>
    <d v="2024-06-20T00:00:00"/>
    <n v="16948960"/>
    <n v="245"/>
    <x v="18"/>
    <x v="0"/>
    <n v="20"/>
    <x v="576"/>
    <x v="12"/>
    <x v="18"/>
    <x v="12"/>
    <x v="14"/>
    <x v="14"/>
    <n v="328794091.23575288"/>
    <n v="345014449.78352153"/>
    <n v="16220358.547768652"/>
    <x v="0"/>
  </r>
  <r>
    <x v="1"/>
    <x v="12"/>
    <x v="23"/>
    <x v="671"/>
    <x v="0"/>
    <d v="2018-04-20T00:00:00"/>
    <d v="2019-03-19T00:00:00"/>
    <s v="McCarthy HITT - Next NGA West JV"/>
    <s v="W912DQ"/>
    <s v="W912DQ-17-R-7000"/>
    <x v="618"/>
    <x v="713"/>
    <x v="731"/>
    <d v="2023-10-19T00:00:00"/>
    <d v="2024-06-20T00:00:00"/>
    <n v="30263920"/>
    <n v="245"/>
    <x v="18"/>
    <x v="0"/>
    <n v="20"/>
    <x v="576"/>
    <x v="12"/>
    <x v="18"/>
    <x v="12"/>
    <x v="14"/>
    <x v="14"/>
    <n v="324213200.92533314"/>
    <n v="353176136.31847745"/>
    <n v="28962935.39314431"/>
    <x v="0"/>
  </r>
  <r>
    <x v="1"/>
    <x v="8"/>
    <x v="4"/>
    <x v="672"/>
    <x v="0"/>
    <d v="2019-06-28T00:00:00"/>
    <d v="2019-09-28T00:00:00"/>
    <s v="McConnell COMBAT ARMS FACILITY"/>
    <s v="W912DQ"/>
    <s v="W912DQ18C4051"/>
    <x v="619"/>
    <x v="14"/>
    <x v="27"/>
    <d v="2020-07-05T00:00:00"/>
    <d v="2021-06-30T00:00:00"/>
    <n v="0"/>
    <n v="360"/>
    <x v="11"/>
    <x v="0"/>
    <n v="30"/>
    <x v="238"/>
    <x v="12"/>
    <x v="11"/>
    <x v="12"/>
    <x v="9"/>
    <x v="9"/>
    <n v="0"/>
    <n v="0"/>
    <n v="0"/>
    <x v="0"/>
  </r>
  <r>
    <x v="6"/>
    <x v="11"/>
    <x v="1"/>
    <x v="673"/>
    <x v="0"/>
    <d v="2018-02-28T00:00:00"/>
    <d v="2018-12-21T00:00:00"/>
    <s v="Zodiac-Poettker Joint Venture II, LLC"/>
    <s v="W912DQ"/>
    <s v="W912DQ19C4000"/>
    <x v="620"/>
    <x v="714"/>
    <x v="732"/>
    <d v="2020-02-05T00:00:00"/>
    <d v="2020-11-20T00:00:00"/>
    <n v="333000"/>
    <n v="289"/>
    <x v="10"/>
    <x v="9"/>
    <n v="20"/>
    <x v="288"/>
    <x v="12"/>
    <x v="11"/>
    <x v="12"/>
    <x v="9"/>
    <x v="9"/>
    <n v="8929766.9834862687"/>
    <n v="9262970.2272971291"/>
    <n v="333203.24381086044"/>
    <x v="0"/>
  </r>
  <r>
    <x v="1"/>
    <x v="10"/>
    <x v="4"/>
    <x v="674"/>
    <x v="0"/>
    <d v="2018-07-02T00:00:00"/>
    <d v="2019-01-31T00:00:00"/>
    <s v="YWHG031002R2, Consolidated Stealth Operations &amp; Nuclear Alert Facility"/>
    <s v="W912DQ"/>
    <s v="W912DQ19C4001"/>
    <x v="621"/>
    <x v="715"/>
    <x v="733"/>
    <d v="2020-09-09T00:00:00"/>
    <d v="2020-09-09T00:00:00"/>
    <n v="0"/>
    <n v="0"/>
    <x v="10"/>
    <x v="10"/>
    <s v="09"/>
    <x v="577"/>
    <x v="12"/>
    <x v="15"/>
    <x v="12"/>
    <x v="9"/>
    <x v="9"/>
    <n v="230363.32598664958"/>
    <n v="230363.32598664958"/>
    <n v="0"/>
    <x v="0"/>
  </r>
  <r>
    <x v="0"/>
    <x v="8"/>
    <x v="0"/>
    <x v="675"/>
    <x v="0"/>
    <d v="2019-01-31T00:00:00"/>
    <d v="2019-08-08T00:00:00"/>
    <s v="J.E. Dunn Construction"/>
    <s v="W912DQ"/>
    <s v="W912DQ-19-C-4011"/>
    <x v="622"/>
    <x v="716"/>
    <x v="734"/>
    <d v="2023-10-13T00:00:00"/>
    <d v="2023-10-25T00:00:00"/>
    <n v="5301000"/>
    <n v="12"/>
    <x v="7"/>
    <x v="11"/>
    <n v="25"/>
    <x v="578"/>
    <x v="12"/>
    <x v="18"/>
    <x v="12"/>
    <x v="14"/>
    <x v="14"/>
    <n v="305090781.08516568"/>
    <n v="310163901.83485895"/>
    <n v="5073120.7496932745"/>
    <x v="0"/>
  </r>
  <r>
    <x v="0"/>
    <x v="14"/>
    <x v="0"/>
    <x v="675"/>
    <x v="67"/>
    <d v="2019-01-31T00:00:00"/>
    <d v="2019-08-08T00:00:00"/>
    <s v="J.E. Dunn Construction"/>
    <s v="W912DQ"/>
    <s v="W912DQ-19-C-4011"/>
    <x v="622"/>
    <x v="716"/>
    <x v="734"/>
    <d v="2023-10-13T00:00:00"/>
    <d v="2023-10-25T00:00:00"/>
    <n v="5301000"/>
    <n v="12"/>
    <x v="7"/>
    <x v="11"/>
    <n v="25"/>
    <x v="578"/>
    <x v="12"/>
    <x v="18"/>
    <x v="12"/>
    <x v="14"/>
    <x v="14"/>
    <n v="305090781.08516568"/>
    <n v="310163901.83485895"/>
    <n v="5073120.7496932745"/>
    <x v="0"/>
  </r>
  <r>
    <x v="0"/>
    <x v="13"/>
    <x v="0"/>
    <x v="675"/>
    <x v="68"/>
    <d v="2019-01-31T00:00:00"/>
    <d v="2019-08-08T00:00:00"/>
    <s v="J.E. Dunn Construction"/>
    <s v="W912DQ"/>
    <s v="W912DQ-19-C-4011"/>
    <x v="622"/>
    <x v="716"/>
    <x v="734"/>
    <d v="2023-10-13T00:00:00"/>
    <d v="2023-10-25T00:00:00"/>
    <n v="5301000"/>
    <n v="12"/>
    <x v="7"/>
    <x v="11"/>
    <n v="25"/>
    <x v="578"/>
    <x v="12"/>
    <x v="18"/>
    <x v="12"/>
    <x v="14"/>
    <x v="14"/>
    <n v="305090781.08516568"/>
    <n v="310163901.83485895"/>
    <n v="5073120.7496932745"/>
    <x v="0"/>
  </r>
  <r>
    <x v="6"/>
    <x v="12"/>
    <x v="1"/>
    <x v="676"/>
    <x v="0"/>
    <d v="2019-06-20T00:00:00"/>
    <d v="2019-07-29T00:00:00"/>
    <s v="LGC Global, Inc."/>
    <s v="W912DQ"/>
    <s v="W912DQ19D4001"/>
    <x v="623"/>
    <x v="717"/>
    <x v="735"/>
    <d v="2020-09-12T00:00:00"/>
    <d v="2021-03-22T00:00:00"/>
    <n v="4000"/>
    <n v="191"/>
    <x v="11"/>
    <x v="5"/>
    <n v="22"/>
    <x v="579"/>
    <x v="12"/>
    <x v="11"/>
    <x v="12"/>
    <x v="9"/>
    <x v="9"/>
    <n v="2666599.0013977983"/>
    <n v="2670601.4427648955"/>
    <n v="4002.441367097199"/>
    <x v="0"/>
  </r>
  <r>
    <x v="0"/>
    <x v="8"/>
    <x v="0"/>
    <x v="677"/>
    <x v="0"/>
    <d v="2018-06-22T00:00:00"/>
    <d v="2019-01-24T00:00:00"/>
    <s v="Walga Ross Group JV"/>
    <s v="W912DQ"/>
    <s v="W912DQ-19-F-4003"/>
    <x v="624"/>
    <x v="718"/>
    <x v="736"/>
    <d v="2020-09-16T00:00:00"/>
    <d v="2021-10-29T00:00:00"/>
    <n v="-55000"/>
    <n v="408"/>
    <x v="11"/>
    <x v="11"/>
    <n v="29"/>
    <x v="388"/>
    <x v="12"/>
    <x v="3"/>
    <x v="12"/>
    <x v="13"/>
    <x v="13"/>
    <n v="10877052.188745933"/>
    <n v="10823318.414338738"/>
    <n v="-53733.774407194927"/>
    <x v="0"/>
  </r>
  <r>
    <x v="20"/>
    <x v="8"/>
    <x v="5"/>
    <x v="678"/>
    <x v="0"/>
    <d v="2019-03-08T00:00:00"/>
    <d v="2019-06-28T00:00:00"/>
    <s v="Grunley Construction Company, Inc."/>
    <s v="W912DR"/>
    <s v="W912DR-17-D-0002"/>
    <x v="625"/>
    <x v="719"/>
    <x v="737"/>
    <d v="2021-01-22T00:00:00"/>
    <d v="2023-02-28T00:00:00"/>
    <n v="0"/>
    <n v="767"/>
    <x v="7"/>
    <x v="2"/>
    <n v="28"/>
    <x v="580"/>
    <x v="12"/>
    <x v="7"/>
    <x v="12"/>
    <x v="13"/>
    <x v="13"/>
    <n v="24668352.842988651"/>
    <n v="24668352.842988651"/>
    <n v="0"/>
    <x v="0"/>
  </r>
  <r>
    <x v="1"/>
    <x v="12"/>
    <x v="3"/>
    <x v="679"/>
    <x v="0"/>
    <d v="2018-10-04T00:00:00"/>
    <d v="2019-03-28T00:00:00"/>
    <s v="Hensel-Phelps"/>
    <s v="W912DR"/>
    <s v="W912DR-19-C-0013"/>
    <x v="626"/>
    <x v="720"/>
    <x v="738"/>
    <d v="2023-04-30T00:00:00"/>
    <d v="2023-05-09T00:00:00"/>
    <n v="25042918"/>
    <n v="9"/>
    <x v="7"/>
    <x v="7"/>
    <s v="09"/>
    <x v="581"/>
    <x v="12"/>
    <x v="7"/>
    <x v="12"/>
    <x v="13"/>
    <x v="13"/>
    <n v="668202440.55797064"/>
    <n v="692668813.39996874"/>
    <n v="24466372.8419981"/>
    <x v="0"/>
  </r>
  <r>
    <x v="20"/>
    <x v="12"/>
    <x v="5"/>
    <x v="680"/>
    <x v="0"/>
    <d v="2019-07-22T00:00:00"/>
    <d v="2019-09-30T00:00:00"/>
    <s v="John C. Grimberg Co, Inc."/>
    <s v="W912DR"/>
    <s v="W912DR19C0057"/>
    <x v="627"/>
    <x v="721"/>
    <x v="739"/>
    <d v="2021-04-23T00:00:00"/>
    <d v="2022-04-22T00:00:00"/>
    <n v="0"/>
    <n v="364"/>
    <x v="3"/>
    <x v="6"/>
    <n v="22"/>
    <x v="582"/>
    <x v="12"/>
    <x v="3"/>
    <x v="12"/>
    <x v="13"/>
    <x v="13"/>
    <n v="9510355.976083478"/>
    <n v="9510355.976083478"/>
    <n v="0"/>
    <x v="0"/>
  </r>
  <r>
    <x v="1"/>
    <x v="8"/>
    <x v="4"/>
    <x v="681"/>
    <x v="0"/>
    <d v="2018-08-24T00:00:00"/>
    <d v="2019-02-27T00:00:00"/>
    <s v="RANCO CONSTRUCTION INC"/>
    <s v="W912DS"/>
    <s v="W912DS18B00210013"/>
    <x v="628"/>
    <x v="722"/>
    <x v="740"/>
    <d v="2021-03-08T00:00:00"/>
    <d v="2021-03-08T00:00:00"/>
    <n v="130749"/>
    <n v="0"/>
    <x v="11"/>
    <x v="5"/>
    <s v="08"/>
    <x v="583"/>
    <x v="12"/>
    <x v="11"/>
    <x v="12"/>
    <x v="9"/>
    <x v="9"/>
    <n v="4549351.4832324982"/>
    <n v="4680180.2848091535"/>
    <n v="130828.80157665536"/>
    <x v="0"/>
  </r>
  <r>
    <x v="1"/>
    <x v="8"/>
    <x v="4"/>
    <x v="682"/>
    <x v="0"/>
    <d v="2019-06-12T00:00:00"/>
    <d v="2019-09-25T00:00:00"/>
    <s v="TDX Quality"/>
    <s v="W912DS"/>
    <s v="W912DS19B007"/>
    <x v="629"/>
    <x v="723"/>
    <x v="741"/>
    <d v="2021-03-19T00:00:00"/>
    <d v="2021-05-14T00:00:00"/>
    <n v="61124"/>
    <n v="56"/>
    <x v="11"/>
    <x v="7"/>
    <n v="14"/>
    <x v="584"/>
    <x v="12"/>
    <x v="11"/>
    <x v="12"/>
    <x v="9"/>
    <x v="9"/>
    <n v="8215587.0326702856"/>
    <n v="8276748.3392009009"/>
    <n v="61161.306530615315"/>
    <x v="0"/>
  </r>
  <r>
    <x v="6"/>
    <x v="10"/>
    <x v="1"/>
    <x v="683"/>
    <x v="0"/>
    <d v="2018-08-20T00:00:00"/>
    <d v="2019-04-01T00:00:00"/>
    <s v="Call Associates, Inc"/>
    <s v="W912DS"/>
    <s v="W912DS19C0008"/>
    <x v="630"/>
    <x v="724"/>
    <x v="742"/>
    <d v="2020-04-25T00:00:00"/>
    <d v="2020-11-20T00:00:00"/>
    <n v="938000"/>
    <n v="209"/>
    <x v="10"/>
    <x v="9"/>
    <n v="20"/>
    <x v="288"/>
    <x v="12"/>
    <x v="11"/>
    <x v="12"/>
    <x v="9"/>
    <x v="9"/>
    <n v="4300468.9097687034"/>
    <n v="5239041.4103530478"/>
    <n v="938572.50058434438"/>
    <x v="0"/>
  </r>
  <r>
    <x v="1"/>
    <x v="8"/>
    <x v="4"/>
    <x v="684"/>
    <x v="0"/>
    <d v="2018-10-29T00:00:00"/>
    <d v="2019-07-11T00:00:00"/>
    <s v="Walsh Federal LLC"/>
    <s v="W912DS"/>
    <s v="W912DS19C0011"/>
    <x v="631"/>
    <x v="725"/>
    <x v="743"/>
    <d v="2021-07-23T00:00:00"/>
    <d v="2021-09-13T00:00:00"/>
    <n v="372600"/>
    <n v="52"/>
    <x v="11"/>
    <x v="10"/>
    <n v="13"/>
    <x v="585"/>
    <x v="12"/>
    <x v="11"/>
    <x v="12"/>
    <x v="9"/>
    <x v="9"/>
    <n v="53767678.670188211"/>
    <n v="54140506.083533339"/>
    <n v="372827.4133451283"/>
    <x v="0"/>
  </r>
  <r>
    <x v="1"/>
    <x v="8"/>
    <x v="1"/>
    <x v="685"/>
    <x v="0"/>
    <d v="2019-07-11T00:00:00"/>
    <d v="2019-08-30T00:00:00"/>
    <s v="Intercontinental Construction Contracting, INC."/>
    <s v="W912DS"/>
    <s v="W912DS19C0018"/>
    <x v="632"/>
    <x v="726"/>
    <x v="744"/>
    <d v="2021-09-01T00:00:00"/>
    <d v="2022-07-30T00:00:00"/>
    <n v="2891000"/>
    <n v="332"/>
    <x v="3"/>
    <x v="3"/>
    <n v="30"/>
    <x v="586"/>
    <x v="12"/>
    <x v="3"/>
    <x v="12"/>
    <x v="13"/>
    <x v="13"/>
    <n v="15303914.80840748"/>
    <n v="18128357.38679298"/>
    <n v="2824442.5783855002"/>
    <x v="0"/>
  </r>
  <r>
    <x v="1"/>
    <x v="12"/>
    <x v="1"/>
    <x v="686"/>
    <x v="0"/>
    <d v="2019-07-26T00:00:00"/>
    <d v="2019-09-27T00:00:00"/>
    <s v="Benard Associates, Inc"/>
    <s v="W912DS"/>
    <s v="W912DS19C0033"/>
    <x v="633"/>
    <x v="727"/>
    <x v="745"/>
    <d v="2021-11-03T00:00:00"/>
    <d v="2022-11-30T00:00:00"/>
    <n v="5131000"/>
    <n v="392"/>
    <x v="3"/>
    <x v="9"/>
    <n v="30"/>
    <x v="587"/>
    <x v="12"/>
    <x v="7"/>
    <x v="12"/>
    <x v="13"/>
    <x v="13"/>
    <n v="25858303.380028591"/>
    <n v="30871176.043361694"/>
    <n v="5012872.6633331031"/>
    <x v="0"/>
  </r>
  <r>
    <x v="1"/>
    <x v="11"/>
    <x v="4"/>
    <x v="687"/>
    <x v="0"/>
    <d v="2018-08-10T00:00:00"/>
    <d v="2018-12-28T00:00:00"/>
    <s v="GARCO Construction"/>
    <s v="W912DW"/>
    <s v="W912DW19C0002"/>
    <x v="634"/>
    <x v="728"/>
    <x v="746"/>
    <d v="2021-11-14T00:00:00"/>
    <d v="2021-11-14T00:00:00"/>
    <n v="0"/>
    <n v="0"/>
    <x v="11"/>
    <x v="9"/>
    <n v="14"/>
    <x v="588"/>
    <x v="12"/>
    <x v="3"/>
    <x v="12"/>
    <x v="13"/>
    <x v="13"/>
    <n v="24128867.495885048"/>
    <n v="24128867.495885048"/>
    <n v="0"/>
    <x v="0"/>
  </r>
  <r>
    <x v="1"/>
    <x v="11"/>
    <x v="4"/>
    <x v="688"/>
    <x v="0"/>
    <d v="2019-05-20T00:00:00"/>
    <d v="2019-06-19T00:00:00"/>
    <s v="MMDF"/>
    <s v="W912DW"/>
    <s v="W912DW19C0008"/>
    <x v="635"/>
    <x v="729"/>
    <x v="747"/>
    <d v="2021-03-10T00:00:00"/>
    <d v="2021-09-17T00:00:00"/>
    <n v="0"/>
    <n v="191"/>
    <x v="11"/>
    <x v="10"/>
    <n v="17"/>
    <x v="434"/>
    <x v="12"/>
    <x v="11"/>
    <x v="12"/>
    <x v="9"/>
    <x v="9"/>
    <n v="20416620.525681715"/>
    <n v="20416620.525681715"/>
    <n v="0"/>
    <x v="0"/>
  </r>
  <r>
    <x v="1"/>
    <x v="8"/>
    <x v="1"/>
    <x v="689"/>
    <x v="0"/>
    <d v="2019-04-24T00:00:00"/>
    <d v="2019-07-17T00:00:00"/>
    <s v="Doyon Management Services, LLC"/>
    <s v="W912DW"/>
    <s v="W912DW19C0012"/>
    <x v="636"/>
    <x v="730"/>
    <x v="748"/>
    <d v="2020-08-15T00:00:00"/>
    <d v="2022-03-09T00:00:00"/>
    <n v="147000"/>
    <n v="571"/>
    <x v="3"/>
    <x v="5"/>
    <s v="09"/>
    <x v="589"/>
    <x v="12"/>
    <x v="3"/>
    <x v="12"/>
    <x v="13"/>
    <x v="13"/>
    <n v="5216052.6131388145"/>
    <n v="5359668.3374635009"/>
    <n v="143615.72432468645"/>
    <x v="0"/>
  </r>
  <r>
    <x v="6"/>
    <x v="12"/>
    <x v="1"/>
    <x v="690"/>
    <x v="0"/>
    <d v="2019-06-06T00:00:00"/>
    <d v="2019-07-29T00:00:00"/>
    <s v="DAP Construction Management, LLC"/>
    <s v="W912DW"/>
    <s v="W912DW19C0015"/>
    <x v="637"/>
    <x v="731"/>
    <x v="749"/>
    <d v="2020-08-27T00:00:00"/>
    <d v="2020-10-07T00:00:00"/>
    <n v="33000"/>
    <n v="41"/>
    <x v="10"/>
    <x v="11"/>
    <s v="07"/>
    <x v="590"/>
    <x v="12"/>
    <x v="11"/>
    <x v="12"/>
    <x v="9"/>
    <x v="9"/>
    <n v="2922469.1945955059"/>
    <n v="2955489.3358740597"/>
    <n v="33020.141278553754"/>
    <x v="0"/>
  </r>
  <r>
    <x v="23"/>
    <x v="12"/>
    <x v="10"/>
    <x v="691"/>
    <x v="0"/>
    <d v="2019-05-01T00:00:00"/>
    <d v="2019-08-01T00:00:00"/>
    <s v="WHH Nisqually-Garco JV 2"/>
    <s v="W912DW"/>
    <s v="W912DW19C0017 / 56848368"/>
    <x v="638"/>
    <x v="732"/>
    <x v="750"/>
    <d v="2022-05-31T00:00:00"/>
    <d v="2021-10-30T00:00:00"/>
    <n v="946000"/>
    <n v="-213"/>
    <x v="11"/>
    <x v="11"/>
    <n v="30"/>
    <x v="428"/>
    <x v="12"/>
    <x v="3"/>
    <x v="12"/>
    <x v="13"/>
    <x v="13"/>
    <n v="22927613.456334364"/>
    <n v="23851834.376138128"/>
    <n v="924220.91980376467"/>
    <x v="0"/>
  </r>
  <r>
    <x v="1"/>
    <x v="10"/>
    <x v="4"/>
    <x v="692"/>
    <x v="0"/>
    <d v="2019-05-06T00:00:00"/>
    <d v="2019-06-05T00:00:00"/>
    <s v="Construct MMDF"/>
    <s v="W912DW"/>
    <s v="W912DW19C008"/>
    <x v="639"/>
    <x v="729"/>
    <x v="747"/>
    <d v="2020-12-26T00:00:00"/>
    <d v="2020-08-31T00:00:00"/>
    <n v="0"/>
    <n v="-117"/>
    <x v="10"/>
    <x v="8"/>
    <n v="31"/>
    <x v="229"/>
    <x v="12"/>
    <x v="15"/>
    <x v="12"/>
    <x v="9"/>
    <x v="9"/>
    <n v="20416620.525681715"/>
    <n v="20416620.525681715"/>
    <n v="0"/>
    <x v="0"/>
  </r>
  <r>
    <x v="1"/>
    <x v="8"/>
    <x v="4"/>
    <x v="693"/>
    <x v="0"/>
    <d v="2018-08-01T00:00:00"/>
    <d v="2019-03-01T00:00:00"/>
    <s v="Black &amp; Veatch Special Project"/>
    <s v="W912ER"/>
    <s v="W912ER18D0005"/>
    <x v="640"/>
    <x v="733"/>
    <x v="751"/>
    <d v="2020-08-08T00:00:00"/>
    <d v="2022-03-31T00:00:00"/>
    <n v="64805"/>
    <n v="600"/>
    <x v="3"/>
    <x v="5"/>
    <n v="31"/>
    <x v="423"/>
    <x v="12"/>
    <x v="3"/>
    <x v="12"/>
    <x v="13"/>
    <x v="13"/>
    <n v="3807379.3025160125"/>
    <n v="3870692.3434334365"/>
    <n v="63313.040917424019"/>
    <x v="0"/>
  </r>
  <r>
    <x v="1"/>
    <x v="8"/>
    <x v="4"/>
    <x v="694"/>
    <x v="0"/>
    <d v="2018-06-28T00:00:00"/>
    <d v="2019-04-05T00:00:00"/>
    <s v="The Morganti Group, Inc / Danbury, CT (Pkg 3, Dorm)"/>
    <s v="W912ER"/>
    <s v="W912ER19C0008"/>
    <x v="641"/>
    <x v="734"/>
    <x v="752"/>
    <d v="2020-08-29T00:00:00"/>
    <d v="2021-10-09T00:00:00"/>
    <n v="-40735"/>
    <n v="406"/>
    <x v="11"/>
    <x v="11"/>
    <s v="09"/>
    <x v="235"/>
    <x v="12"/>
    <x v="3"/>
    <x v="12"/>
    <x v="13"/>
    <x v="13"/>
    <n v="10722239.418358808"/>
    <n v="10682442.231077407"/>
    <n v="-39797.187281401828"/>
    <x v="0"/>
  </r>
  <r>
    <x v="1"/>
    <x v="8"/>
    <x v="4"/>
    <x v="458"/>
    <x v="0"/>
    <d v="2019-03-06T00:00:00"/>
    <d v="2019-04-05T00:00:00"/>
    <s v="The Morganti Group, Inc (Pkg 3, Dorm), Danbury, CT"/>
    <s v="W912ER"/>
    <s v="W912ER19C0008"/>
    <x v="641"/>
    <x v="735"/>
    <x v="753"/>
    <d v="2020-10-13T00:00:00"/>
    <d v="2021-02-18T00:00:00"/>
    <n v="0"/>
    <n v="128"/>
    <x v="11"/>
    <x v="2"/>
    <n v="18"/>
    <x v="591"/>
    <x v="12"/>
    <x v="11"/>
    <x v="12"/>
    <x v="9"/>
    <x v="9"/>
    <n v="121305.07858073499"/>
    <n v="121305.07858073499"/>
    <n v="0"/>
    <x v="0"/>
  </r>
  <r>
    <x v="1"/>
    <x v="11"/>
    <x v="4"/>
    <x v="695"/>
    <x v="0"/>
    <d v="2018-04-01T00:00:00"/>
    <d v="2019-09-06T00:00:00"/>
    <s v="Amana Contracting &amp; Steel Building Co. WLL, Abu Dhabi UAE"/>
    <s v="W912ER"/>
    <s v="W912ER19C0015"/>
    <x v="642"/>
    <x v="736"/>
    <x v="754"/>
    <d v="2021-10-15T00:00:00"/>
    <d v="2021-11-16T00:00:00"/>
    <n v="375559"/>
    <n v="32"/>
    <x v="11"/>
    <x v="9"/>
    <n v="16"/>
    <x v="592"/>
    <x v="12"/>
    <x v="3"/>
    <x v="12"/>
    <x v="13"/>
    <x v="13"/>
    <n v="25846444.978303686"/>
    <n v="26213357.752532631"/>
    <n v="366912.77422894537"/>
    <x v="0"/>
  </r>
  <r>
    <x v="1"/>
    <x v="8"/>
    <x v="4"/>
    <x v="696"/>
    <x v="0"/>
    <d v="2019-05-29T00:00:00"/>
    <d v="2019-09-26T00:00:00"/>
    <s v="MVL USA, Inc. / Houston / TX"/>
    <s v="W912ER"/>
    <s v="W912ER19C0016"/>
    <x v="643"/>
    <x v="737"/>
    <x v="755"/>
    <d v="2021-01-20T00:00:00"/>
    <d v="2021-11-23T00:00:00"/>
    <n v="-155509"/>
    <n v="307"/>
    <x v="11"/>
    <x v="9"/>
    <n v="23"/>
    <x v="593"/>
    <x v="12"/>
    <x v="3"/>
    <x v="12"/>
    <x v="13"/>
    <x v="13"/>
    <n v="14273713.589578444"/>
    <n v="14121784.761864107"/>
    <n v="-151928.82771433704"/>
    <x v="0"/>
  </r>
  <r>
    <x v="1"/>
    <x v="12"/>
    <x v="1"/>
    <x v="697"/>
    <x v="0"/>
    <d v="2019-07-12T00:00:00"/>
    <d v="2019-09-30T00:00:00"/>
    <s v="MVL USA Inc"/>
    <s v="W912ER"/>
    <s v="W912ER19C0018"/>
    <x v="644"/>
    <x v="738"/>
    <x v="756"/>
    <d v="2021-05-02T00:00:00"/>
    <d v="2022-01-05T00:00:00"/>
    <n v="55000"/>
    <n v="248"/>
    <x v="3"/>
    <x v="4"/>
    <s v="05"/>
    <x v="594"/>
    <x v="12"/>
    <x v="3"/>
    <x v="12"/>
    <x v="13"/>
    <x v="13"/>
    <n v="26097732.115028858"/>
    <n v="26151465.889436055"/>
    <n v="53733.77440719679"/>
    <x v="0"/>
  </r>
  <r>
    <x v="1"/>
    <x v="10"/>
    <x v="1"/>
    <x v="698"/>
    <x v="0"/>
    <d v="2019-04-08T00:00:00"/>
    <d v="2019-04-18T00:00:00"/>
    <s v="Staatliches Hochbauamt Amberg"/>
    <s v="W912GB"/>
    <s v="W912GB-15-C-0007"/>
    <x v="645"/>
    <x v="739"/>
    <x v="757"/>
    <d v="2023-06-03T00:00:00"/>
    <d v="2023-06-03T00:00:00"/>
    <n v="1930000"/>
    <n v="0"/>
    <x v="7"/>
    <x v="0"/>
    <s v="03"/>
    <x v="595"/>
    <x v="12"/>
    <x v="7"/>
    <x v="12"/>
    <x v="13"/>
    <x v="13"/>
    <n v="43359208.040069401"/>
    <n v="45244775.032903716"/>
    <n v="1885566.9928343147"/>
    <x v="0"/>
  </r>
  <r>
    <x v="15"/>
    <x v="11"/>
    <x v="13"/>
    <x v="699"/>
    <x v="0"/>
    <d v="2019-03-19T00:00:00"/>
    <d v="2019-09-16T00:00:00"/>
    <s v="LBB Kaiserslautern"/>
    <s v="W912GB"/>
    <s v="W912GB-15-C-0013/47316927"/>
    <x v="646"/>
    <x v="740"/>
    <x v="758"/>
    <d v="2023-05-02T00:00:00"/>
    <d v="2025-05-01T00:00:00"/>
    <n v="317870"/>
    <n v="730"/>
    <x v="19"/>
    <x v="7"/>
    <s v="01"/>
    <x v="596"/>
    <x v="12"/>
    <x v="19"/>
    <x v="12"/>
    <x v="14"/>
    <x v="14"/>
    <n v="49337044.791052625"/>
    <n v="49641250.203749284"/>
    <n v="304205.41269665956"/>
    <x v="0"/>
  </r>
  <r>
    <x v="1"/>
    <x v="12"/>
    <x v="1"/>
    <x v="700"/>
    <x v="0"/>
    <d v="2019-06-24T00:00:00"/>
    <d v="2019-09-25T00:00:00"/>
    <s v="EIFFAGE INFRAESTRUCTURAS SA"/>
    <s v="W912GB"/>
    <s v="W912GB19D0039"/>
    <x v="647"/>
    <x v="741"/>
    <x v="759"/>
    <d v="2022-04-17T00:00:00"/>
    <d v="2022-04-17T00:00:00"/>
    <n v="318000"/>
    <n v="0"/>
    <x v="3"/>
    <x v="6"/>
    <n v="17"/>
    <x v="597"/>
    <x v="12"/>
    <x v="3"/>
    <x v="12"/>
    <x v="13"/>
    <x v="13"/>
    <n v="11713511.374540849"/>
    <n v="12024190.288386088"/>
    <n v="310678.91384523921"/>
    <x v="0"/>
  </r>
  <r>
    <x v="1"/>
    <x v="8"/>
    <x v="4"/>
    <x v="701"/>
    <x v="0"/>
    <d v="2018-08-29T00:00:00"/>
    <d v="2019-05-13T00:00:00"/>
    <s v="EMTA INSAAT TAAHHUT VE TICARET ANONIUM SI"/>
    <s v="W912GB"/>
    <s v="W912GB19F0076"/>
    <x v="648"/>
    <x v="742"/>
    <x v="760"/>
    <d v="2021-09-28T00:00:00"/>
    <d v="2021-09-28T00:00:00"/>
    <n v="0"/>
    <n v="0"/>
    <x v="11"/>
    <x v="10"/>
    <n v="28"/>
    <x v="598"/>
    <x v="12"/>
    <x v="11"/>
    <x v="12"/>
    <x v="9"/>
    <x v="9"/>
    <n v="3899854.2841475313"/>
    <n v="3899854.2841475313"/>
    <n v="0"/>
    <x v="0"/>
  </r>
  <r>
    <x v="1"/>
    <x v="11"/>
    <x v="1"/>
    <x v="702"/>
    <x v="0"/>
    <d v="2018-05-25T00:00:00"/>
    <d v="2019-01-18T00:00:00"/>
    <s v="Odyssey International"/>
    <s v="W912HN"/>
    <s v="W912HN19C3000"/>
    <x v="649"/>
    <x v="743"/>
    <x v="761"/>
    <d v="2020-06-14T00:00:00"/>
    <d v="2021-12-06T00:00:00"/>
    <n v="777000"/>
    <n v="540"/>
    <x v="11"/>
    <x v="1"/>
    <s v="06"/>
    <x v="599"/>
    <x v="12"/>
    <x v="3"/>
    <x v="12"/>
    <x v="13"/>
    <x v="13"/>
    <n v="14386275.922762688"/>
    <n v="15145387.608478887"/>
    <n v="759111.68571619876"/>
    <x v="0"/>
  </r>
  <r>
    <x v="6"/>
    <x v="8"/>
    <x v="1"/>
    <x v="507"/>
    <x v="0"/>
    <d v="2018-11-08T00:00:00"/>
    <d v="2019-02-08T00:00:00"/>
    <s v="Windamir Development"/>
    <s v="W912HN"/>
    <s v="W912HN19C3001"/>
    <x v="650"/>
    <x v="744"/>
    <x v="762"/>
    <d v="2020-05-13T00:00:00"/>
    <d v="2021-03-16T00:00:00"/>
    <n v="35000"/>
    <n v="307"/>
    <x v="11"/>
    <x v="5"/>
    <n v="16"/>
    <x v="600"/>
    <x v="12"/>
    <x v="11"/>
    <x v="12"/>
    <x v="9"/>
    <x v="9"/>
    <n v="2932745.1059689079"/>
    <n v="2967766.4679310103"/>
    <n v="35021.361962102354"/>
    <x v="0"/>
  </r>
  <r>
    <x v="0"/>
    <x v="8"/>
    <x v="0"/>
    <x v="703"/>
    <x v="0"/>
    <d v="2018-05-24T00:00:00"/>
    <d v="2019-02-08T00:00:00"/>
    <s v="Gilbane Federal JV"/>
    <s v="W912HN"/>
    <s v="W912HN-19-C-3002"/>
    <x v="651"/>
    <x v="745"/>
    <x v="763"/>
    <d v="2021-03-14T00:00:00"/>
    <d v="2021-07-12T00:00:00"/>
    <n v="-7480000"/>
    <n v="120"/>
    <x v="11"/>
    <x v="3"/>
    <n v="12"/>
    <x v="368"/>
    <x v="12"/>
    <x v="11"/>
    <x v="12"/>
    <x v="9"/>
    <x v="9"/>
    <n v="10319070.201170208"/>
    <n v="2834504.8446980342"/>
    <n v="-7484565.3564721737"/>
    <x v="0"/>
  </r>
  <r>
    <x v="1"/>
    <x v="8"/>
    <x v="1"/>
    <x v="704"/>
    <x v="0"/>
    <d v="2018-08-14T00:00:00"/>
    <d v="2019-02-22T00:00:00"/>
    <s v="ACC Construction Co."/>
    <s v="W912HN"/>
    <s v="W912HN19C3003"/>
    <x v="652"/>
    <x v="746"/>
    <x v="764"/>
    <d v="2020-10-08T00:00:00"/>
    <d v="2021-12-01T00:00:00"/>
    <n v="948000"/>
    <n v="419"/>
    <x v="11"/>
    <x v="1"/>
    <s v="01"/>
    <x v="601"/>
    <x v="12"/>
    <x v="3"/>
    <x v="12"/>
    <x v="13"/>
    <x v="13"/>
    <n v="22028471.211161695"/>
    <n v="22954646.086398449"/>
    <n v="926174.87523675337"/>
    <x v="0"/>
  </r>
  <r>
    <x v="6"/>
    <x v="8"/>
    <x v="1"/>
    <x v="705"/>
    <x v="0"/>
    <d v="2018-11-29T00:00:00"/>
    <d v="2019-03-08T00:00:00"/>
    <s v="Windamir Development"/>
    <s v="W912HN"/>
    <s v="W912HN19C3004"/>
    <x v="653"/>
    <x v="747"/>
    <x v="608"/>
    <d v="2020-07-26T00:00:00"/>
    <d v="2021-07-21T00:00:00"/>
    <n v="146000"/>
    <n v="360"/>
    <x v="11"/>
    <x v="3"/>
    <n v="21"/>
    <x v="501"/>
    <x v="12"/>
    <x v="11"/>
    <x v="12"/>
    <x v="9"/>
    <x v="9"/>
    <n v="3495865.0492313332"/>
    <n v="3641954.1591303889"/>
    <n v="146089.10989905568"/>
    <x v="0"/>
  </r>
  <r>
    <x v="1"/>
    <x v="10"/>
    <x v="4"/>
    <x v="706"/>
    <x v="0"/>
    <d v="2017-08-21T00:00:00"/>
    <d v="2019-06-28T00:00:00"/>
    <s v="Walsh Federal Construction Contract-SJ ATCT"/>
    <s v="W912HN"/>
    <s v="W912HN19C3006"/>
    <x v="654"/>
    <x v="748"/>
    <x v="765"/>
    <d v="2019-07-28T00:00:00"/>
    <d v="2021-08-09T00:00:00"/>
    <n v="0"/>
    <n v="743"/>
    <x v="11"/>
    <x v="8"/>
    <s v="09"/>
    <x v="602"/>
    <x v="12"/>
    <x v="11"/>
    <x v="12"/>
    <x v="9"/>
    <x v="9"/>
    <n v="24371116.968557313"/>
    <n v="24371116.968557313"/>
    <n v="0"/>
    <x v="0"/>
  </r>
  <r>
    <x v="1"/>
    <x v="8"/>
    <x v="1"/>
    <x v="707"/>
    <x v="0"/>
    <d v="2019-06-07T00:00:00"/>
    <d v="2019-07-25T00:00:00"/>
    <s v="Siler Excavating LLC"/>
    <s v="W912HN"/>
    <s v="W912HN19C3008"/>
    <x v="655"/>
    <x v="749"/>
    <x v="766"/>
    <d v="2020-06-17T00:00:00"/>
    <d v="2021-11-02T00:00:00"/>
    <n v="140000"/>
    <n v="503"/>
    <x v="11"/>
    <x v="9"/>
    <s v="02"/>
    <x v="372"/>
    <x v="12"/>
    <x v="3"/>
    <x v="12"/>
    <x v="13"/>
    <x v="13"/>
    <n v="4762884.9215717902"/>
    <n v="4899661.8018810153"/>
    <n v="136776.88030922506"/>
    <x v="0"/>
  </r>
  <r>
    <x v="1"/>
    <x v="12"/>
    <x v="1"/>
    <x v="708"/>
    <x v="0"/>
    <d v="2019-07-02T00:00:00"/>
    <d v="2019-08-26T00:00:00"/>
    <s v="TDX Quality, LLC"/>
    <s v="W912HN"/>
    <s v="W912HN19C3010"/>
    <x v="656"/>
    <x v="750"/>
    <x v="767"/>
    <d v="2020-12-10T00:00:00"/>
    <d v="2021-10-14T00:00:00"/>
    <n v="16000"/>
    <n v="308"/>
    <x v="11"/>
    <x v="11"/>
    <n v="14"/>
    <x v="603"/>
    <x v="12"/>
    <x v="3"/>
    <x v="12"/>
    <x v="13"/>
    <x v="13"/>
    <n v="7118123.8083555102"/>
    <n v="7133755.4518194217"/>
    <n v="15631.643463911489"/>
    <x v="0"/>
  </r>
  <r>
    <x v="6"/>
    <x v="9"/>
    <x v="1"/>
    <x v="709"/>
    <x v="0"/>
    <d v="2018-02-26T00:00:00"/>
    <d v="2019-05-07T00:00:00"/>
    <s v="NISHIMATSU CONSTRUCTION CO., LTD."/>
    <s v="W912HV"/>
    <s v="W912HV16D0009"/>
    <x v="450"/>
    <x v="751"/>
    <x v="768"/>
    <d v="2021-05-25T00:00:00"/>
    <d v="2021-06-25T00:00:00"/>
    <n v="581000"/>
    <n v="31"/>
    <x v="11"/>
    <x v="0"/>
    <n v="25"/>
    <x v="604"/>
    <x v="12"/>
    <x v="11"/>
    <x v="12"/>
    <x v="9"/>
    <x v="9"/>
    <n v="18829580.00062168"/>
    <n v="19410934.60919258"/>
    <n v="581354.60857089981"/>
    <x v="0"/>
  </r>
  <r>
    <x v="2"/>
    <x v="11"/>
    <x v="2"/>
    <x v="710"/>
    <x v="0"/>
    <d v="2018-04-12T00:00:00"/>
    <d v="2019-05-30T00:00:00"/>
    <s v="NISHIMATSU CONSTRUCTION CO., LTD."/>
    <s v="W912HV"/>
    <s v="W912HV-16-D-0009"/>
    <x v="450"/>
    <x v="752"/>
    <x v="769"/>
    <d v="2021-09-27T00:00:00"/>
    <d v="2021-09-29T00:00:00"/>
    <n v="451596"/>
    <n v="2"/>
    <x v="11"/>
    <x v="10"/>
    <n v="29"/>
    <x v="304"/>
    <x v="12"/>
    <x v="11"/>
    <x v="12"/>
    <x v="9"/>
    <x v="9"/>
    <n v="17200874.765307046"/>
    <n v="17652746.393210977"/>
    <n v="451871.62790393084"/>
    <x v="0"/>
  </r>
  <r>
    <x v="2"/>
    <x v="11"/>
    <x v="2"/>
    <x v="474"/>
    <x v="0"/>
    <d v="2018-03-23T00:00:00"/>
    <d v="2019-08-02T00:00:00"/>
    <s v="NIPPO CORPORATION"/>
    <s v="W912HV"/>
    <s v="W912HV-17-D-0015"/>
    <x v="657"/>
    <x v="753"/>
    <x v="770"/>
    <d v="2021-12-26T00:00:00"/>
    <d v="2021-12-26T00:00:00"/>
    <n v="3995671"/>
    <n v="0"/>
    <x v="11"/>
    <x v="1"/>
    <n v="26"/>
    <x v="605"/>
    <x v="12"/>
    <x v="3"/>
    <x v="12"/>
    <x v="13"/>
    <x v="13"/>
    <n v="64792028.855333894"/>
    <n v="68695710.384777054"/>
    <n v="3903681.5294431597"/>
    <x v="0"/>
  </r>
  <r>
    <x v="23"/>
    <x v="8"/>
    <x v="10"/>
    <x v="711"/>
    <x v="0"/>
    <d v="2018-05-21T00:00:00"/>
    <d v="2018-12-27T00:00:00"/>
    <s v="TOA CORPORATION"/>
    <s v="W912HV"/>
    <s v="W912HV19C0003 / 51379145"/>
    <x v="658"/>
    <x v="754"/>
    <x v="771"/>
    <d v="2021-04-01T00:00:00"/>
    <d v="2022-02-28T00:00:00"/>
    <n v="0"/>
    <n v="333"/>
    <x v="3"/>
    <x v="2"/>
    <n v="28"/>
    <x v="125"/>
    <x v="12"/>
    <x v="3"/>
    <x v="12"/>
    <x v="13"/>
    <x v="13"/>
    <n v="34378061.499716125"/>
    <n v="34378061.499716125"/>
    <n v="0"/>
    <x v="0"/>
  </r>
  <r>
    <x v="2"/>
    <x v="8"/>
    <x v="2"/>
    <x v="712"/>
    <x v="0"/>
    <d v="2018-10-30T00:00:00"/>
    <d v="2019-03-25T00:00:00"/>
    <s v="KYUDENKO CORPORATION"/>
    <s v="W912HV"/>
    <s v="W912HV19C0004"/>
    <x v="659"/>
    <x v="755"/>
    <x v="772"/>
    <d v="2021-04-18T00:00:00"/>
    <d v="2022-04-06T00:00:00"/>
    <n v="881658"/>
    <n v="353"/>
    <x v="3"/>
    <x v="6"/>
    <s v="06"/>
    <x v="606"/>
    <x v="12"/>
    <x v="3"/>
    <x v="12"/>
    <x v="13"/>
    <x v="13"/>
    <n v="17443940.145342357"/>
    <n v="18305300.364911433"/>
    <n v="861360.21956907585"/>
    <x v="0"/>
  </r>
  <r>
    <x v="0"/>
    <x v="8"/>
    <x v="0"/>
    <x v="713"/>
    <x v="0"/>
    <d v="2018-10-12T00:00:00"/>
    <d v="2019-04-10T00:00:00"/>
    <s v="Shinsampeikensetsu-Unite Corporation JV"/>
    <s v="W912HV"/>
    <s v="W912HV-19-C-0005"/>
    <x v="660"/>
    <x v="756"/>
    <x v="773"/>
    <d v="2020-08-21T00:00:00"/>
    <d v="2021-01-30T00:00:00"/>
    <n v="154000"/>
    <n v="162"/>
    <x v="11"/>
    <x v="4"/>
    <n v="30"/>
    <x v="404"/>
    <x v="12"/>
    <x v="11"/>
    <x v="12"/>
    <x v="9"/>
    <x v="9"/>
    <n v="4224427.1656055292"/>
    <n v="4378521.1582387798"/>
    <n v="154093.99263325054"/>
    <x v="0"/>
  </r>
  <r>
    <x v="15"/>
    <x v="9"/>
    <x v="13"/>
    <x v="714"/>
    <x v="0"/>
    <d v="2018-09-21T00:00:00"/>
    <d v="2019-07-29T00:00:00"/>
    <s v="Nippo Corporation"/>
    <s v="W912HV"/>
    <s v="W912HV19C0007/36943919"/>
    <x v="661"/>
    <x v="757"/>
    <x v="774"/>
    <d v="2022-08-05T00:00:00"/>
    <d v="2022-08-05T00:00:00"/>
    <n v="-1748257"/>
    <n v="0"/>
    <x v="3"/>
    <x v="8"/>
    <s v="05"/>
    <x v="607"/>
    <x v="12"/>
    <x v="3"/>
    <x v="12"/>
    <x v="13"/>
    <x v="13"/>
    <n v="53894639.61038886"/>
    <n v="52186631.478683397"/>
    <n v="-1708008.1317054629"/>
    <x v="0"/>
  </r>
  <r>
    <x v="13"/>
    <x v="8"/>
    <x v="17"/>
    <x v="715"/>
    <x v="0"/>
    <d v="2018-06-15T00:00:00"/>
    <d v="2019-05-07T00:00:00"/>
    <s v="HI Technology Devel. Corp."/>
    <s v="W912J6"/>
    <s v="W912J61822021"/>
    <x v="662"/>
    <x v="758"/>
    <x v="775"/>
    <d v="2021-05-23T00:00:00"/>
    <d v="2021-05-23T00:00:00"/>
    <n v="-258964"/>
    <n v="0"/>
    <x v="11"/>
    <x v="7"/>
    <n v="23"/>
    <x v="608"/>
    <x v="12"/>
    <x v="11"/>
    <x v="12"/>
    <x v="9"/>
    <x v="9"/>
    <n v="3213264.1277779951"/>
    <n v="2954142.0712307412"/>
    <n v="-259122.05654725386"/>
    <x v="0"/>
  </r>
  <r>
    <x v="21"/>
    <x v="8"/>
    <x v="17"/>
    <x v="716"/>
    <x v="0"/>
    <d v="2019-06-14T00:00:00"/>
    <d v="2019-09-30T00:00:00"/>
    <s v="Collins Construction Services, Inc."/>
    <s v="W912JM"/>
    <s v="W912JM19C0012"/>
    <x v="663"/>
    <x v="759"/>
    <x v="776"/>
    <d v="2020-11-15T00:00:00"/>
    <d v="2021-05-21T00:00:00"/>
    <n v="87964"/>
    <n v="187"/>
    <x v="11"/>
    <x v="7"/>
    <n v="21"/>
    <x v="609"/>
    <x v="12"/>
    <x v="11"/>
    <x v="12"/>
    <x v="9"/>
    <x v="9"/>
    <n v="2920971.9943084014"/>
    <n v="3008989.6824122407"/>
    <n v="88017.688103839289"/>
    <x v="0"/>
  </r>
  <r>
    <x v="13"/>
    <x v="8"/>
    <x v="17"/>
    <x v="717"/>
    <x v="0"/>
    <d v="2018-06-08T00:00:00"/>
    <d v="2019-08-05T00:00:00"/>
    <s v="Messer Construction Company"/>
    <s v="W912L7"/>
    <s v="W912L719C7001"/>
    <x v="664"/>
    <x v="760"/>
    <x v="777"/>
    <d v="2021-08-22T00:00:00"/>
    <d v="2021-08-22T00:00:00"/>
    <n v="605700"/>
    <n v="0"/>
    <x v="11"/>
    <x v="8"/>
    <n v="22"/>
    <x v="610"/>
    <x v="12"/>
    <x v="11"/>
    <x v="12"/>
    <x v="9"/>
    <x v="9"/>
    <n v="30430279.33733191"/>
    <n v="31036349.021344636"/>
    <n v="606069.68401272595"/>
    <x v="0"/>
  </r>
  <r>
    <x v="12"/>
    <x v="12"/>
    <x v="11"/>
    <x v="718"/>
    <x v="0"/>
    <d v="2019-02-07T00:00:00"/>
    <d v="2019-02-15T00:00:00"/>
    <s v="RCS Construction, Inc."/>
    <s v="W912MM"/>
    <s v="W912MM-17-2-2001"/>
    <x v="665"/>
    <x v="470"/>
    <x v="778"/>
    <d v="2020-11-15T00:00:00"/>
    <d v="2020-11-15T00:00:00"/>
    <n v="-1977000"/>
    <n v="0"/>
    <x v="10"/>
    <x v="9"/>
    <n v="15"/>
    <x v="611"/>
    <x v="12"/>
    <x v="11"/>
    <x v="12"/>
    <x v="9"/>
    <x v="9"/>
    <n v="15413867.06010288"/>
    <n v="13435660.41441498"/>
    <n v="-1978206.6456879005"/>
    <x v="0"/>
  </r>
  <r>
    <x v="13"/>
    <x v="8"/>
    <x v="17"/>
    <x v="503"/>
    <x v="0"/>
    <d v="2019-07-02T00:00:00"/>
    <d v="2019-08-21T00:00:00"/>
    <s v="Lee Grover Construction"/>
    <s v="W912NS"/>
    <s v="W912NS19C6003"/>
    <x v="666"/>
    <x v="761"/>
    <x v="779"/>
    <d v="2021-03-23T00:00:00"/>
    <d v="2021-03-23T00:00:00"/>
    <n v="83608"/>
    <n v="0"/>
    <x v="11"/>
    <x v="5"/>
    <n v="23"/>
    <x v="512"/>
    <x v="12"/>
    <x v="11"/>
    <x v="12"/>
    <x v="9"/>
    <x v="9"/>
    <n v="6219450.1447414691"/>
    <n v="6303109.1741965394"/>
    <n v="83659.029455070384"/>
    <x v="0"/>
  </r>
  <r>
    <x v="6"/>
    <x v="8"/>
    <x v="1"/>
    <x v="719"/>
    <x v="0"/>
    <d v="2018-08-07T00:00:00"/>
    <d v="2019-01-25T00:00:00"/>
    <s v="Nicklaus Engineering, Inc"/>
    <s v="W912PL"/>
    <s v="W912PL19C0007"/>
    <x v="667"/>
    <x v="762"/>
    <x v="780"/>
    <d v="2021-04-15T00:00:00"/>
    <d v="2021-05-27T00:00:00"/>
    <n v="0"/>
    <n v="42"/>
    <x v="11"/>
    <x v="7"/>
    <n v="27"/>
    <x v="260"/>
    <x v="12"/>
    <x v="11"/>
    <x v="12"/>
    <x v="9"/>
    <x v="9"/>
    <n v="4104199.0025367271"/>
    <n v="4104199.0025367271"/>
    <n v="0"/>
    <x v="0"/>
  </r>
  <r>
    <x v="1"/>
    <x v="8"/>
    <x v="1"/>
    <x v="720"/>
    <x v="0"/>
    <d v="2019-01-15T00:00:00"/>
    <d v="2019-06-18T00:00:00"/>
    <s v="Ral Investment Corporation dba Silverstrand Construction"/>
    <s v="W912PL"/>
    <s v="W912PL19C0017"/>
    <x v="668"/>
    <x v="763"/>
    <x v="781"/>
    <d v="2020-09-15T00:00:00"/>
    <d v="2021-11-30T00:00:00"/>
    <n v="344000"/>
    <n v="441"/>
    <x v="11"/>
    <x v="9"/>
    <n v="30"/>
    <x v="242"/>
    <x v="12"/>
    <x v="3"/>
    <x v="12"/>
    <x v="13"/>
    <x v="13"/>
    <n v="5239687.2092976393"/>
    <n v="5575767.5437717354"/>
    <n v="336080.33447409607"/>
    <x v="0"/>
  </r>
  <r>
    <x v="1"/>
    <x v="8"/>
    <x v="4"/>
    <x v="721"/>
    <x v="0"/>
    <d v="2018-08-16T00:00:00"/>
    <d v="2019-07-03T00:00:00"/>
    <s v="Record Steel and Construction, Inc., dba RSCI"/>
    <s v="W912PL"/>
    <s v="W912PL19C0023"/>
    <x v="669"/>
    <x v="764"/>
    <x v="782"/>
    <d v="2021-08-02T00:00:00"/>
    <d v="2021-12-20T00:00:00"/>
    <n v="666225"/>
    <n v="140"/>
    <x v="11"/>
    <x v="1"/>
    <n v="20"/>
    <x v="173"/>
    <x v="12"/>
    <x v="3"/>
    <x v="12"/>
    <x v="13"/>
    <x v="13"/>
    <n v="22219603.162706971"/>
    <n v="22870490.141878497"/>
    <n v="650886.97917152569"/>
    <x v="0"/>
  </r>
  <r>
    <x v="1"/>
    <x v="12"/>
    <x v="4"/>
    <x v="722"/>
    <x v="0"/>
    <d v="2019-04-17T00:00:00"/>
    <d v="2019-08-27T00:00:00"/>
    <s v="GUARDIAN/EC JV LLC"/>
    <s v="W912PL"/>
    <s v="W912PL19C0024"/>
    <x v="670"/>
    <x v="765"/>
    <x v="783"/>
    <d v="2021-06-02T00:00:00"/>
    <d v="2022-07-29T00:00:00"/>
    <n v="267159"/>
    <n v="422"/>
    <x v="3"/>
    <x v="3"/>
    <n v="29"/>
    <x v="4"/>
    <x v="12"/>
    <x v="3"/>
    <x v="12"/>
    <x v="13"/>
    <x v="13"/>
    <n v="5708961.3643513341"/>
    <n v="5969969.754112279"/>
    <n v="261008.38976094499"/>
    <x v="0"/>
  </r>
  <r>
    <x v="1"/>
    <x v="12"/>
    <x v="4"/>
    <x v="723"/>
    <x v="0"/>
    <d v="2019-07-31T00:00:00"/>
    <d v="2019-09-26T00:00:00"/>
    <s v="KORTE"/>
    <s v="W912PL"/>
    <s v="W912PL19C0028"/>
    <x v="671"/>
    <x v="766"/>
    <x v="784"/>
    <d v="2021-10-02T00:00:00"/>
    <d v="2022-04-22T00:00:00"/>
    <n v="709368"/>
    <n v="202"/>
    <x v="3"/>
    <x v="6"/>
    <n v="22"/>
    <x v="582"/>
    <x v="12"/>
    <x v="3"/>
    <x v="12"/>
    <x v="13"/>
    <x v="13"/>
    <n v="25697177.089693651"/>
    <n v="26390213.818487898"/>
    <n v="693036.72879424691"/>
    <x v="0"/>
  </r>
  <r>
    <x v="1"/>
    <x v="12"/>
    <x v="4"/>
    <x v="724"/>
    <x v="0"/>
    <d v="2019-07-31T00:00:00"/>
    <d v="2019-09-26T00:00:00"/>
    <s v="KORTE"/>
    <s v="W912PL"/>
    <s v="W912PL19C0028"/>
    <x v="671"/>
    <x v="767"/>
    <x v="785"/>
    <d v="2021-11-02T00:00:00"/>
    <d v="2022-05-23T00:00:00"/>
    <n v="434983"/>
    <n v="202"/>
    <x v="3"/>
    <x v="7"/>
    <n v="23"/>
    <x v="612"/>
    <x v="12"/>
    <x v="3"/>
    <x v="12"/>
    <x v="13"/>
    <x v="13"/>
    <n v="25333101.549734019"/>
    <n v="25758070.24778793"/>
    <n v="424968.69805391133"/>
    <x v="0"/>
  </r>
  <r>
    <x v="1"/>
    <x v="12"/>
    <x v="4"/>
    <x v="725"/>
    <x v="0"/>
    <d v="2019-07-30T00:00:00"/>
    <d v="2019-09-28T00:00:00"/>
    <s v="BFL Construction CO"/>
    <s v="W912PL"/>
    <s v="W912PL19C0035"/>
    <x v="672"/>
    <x v="14"/>
    <x v="27"/>
    <d v="2021-04-20T00:00:00"/>
    <d v="2022-06-10T00:00:00"/>
    <n v="0"/>
    <n v="416"/>
    <x v="3"/>
    <x v="0"/>
    <n v="10"/>
    <x v="545"/>
    <x v="12"/>
    <x v="3"/>
    <x v="12"/>
    <x v="13"/>
    <x v="13"/>
    <n v="0"/>
    <n v="0"/>
    <n v="0"/>
    <x v="0"/>
  </r>
  <r>
    <x v="2"/>
    <x v="8"/>
    <x v="2"/>
    <x v="726"/>
    <x v="0"/>
    <d v="2018-09-07T00:00:00"/>
    <d v="2018-12-19T00:00:00"/>
    <s v="ACC"/>
    <s v="W912PM"/>
    <s v="W912PM19C0007"/>
    <x v="673"/>
    <x v="768"/>
    <x v="786"/>
    <d v="2020-12-27T00:00:00"/>
    <d v="2021-08-18T00:00:00"/>
    <n v="1233878"/>
    <n v="234"/>
    <x v="11"/>
    <x v="8"/>
    <n v="18"/>
    <x v="613"/>
    <x v="12"/>
    <x v="11"/>
    <x v="12"/>
    <x v="9"/>
    <x v="9"/>
    <n v="16929075.881889429"/>
    <n v="18163706.969177287"/>
    <n v="1234631.0872878581"/>
    <x v="0"/>
  </r>
  <r>
    <x v="2"/>
    <x v="11"/>
    <x v="2"/>
    <x v="727"/>
    <x v="0"/>
    <d v="2017-03-02T00:00:00"/>
    <d v="2019-01-15T00:00:00"/>
    <s v="ACC Construction Co., Inc."/>
    <s v="W912PM"/>
    <s v="W912PM19C0008"/>
    <x v="674"/>
    <x v="769"/>
    <x v="787"/>
    <d v="2020-11-08T00:00:00"/>
    <d v="2022-02-08T00:00:00"/>
    <n v="1195694"/>
    <n v="457"/>
    <x v="3"/>
    <x v="2"/>
    <s v="08"/>
    <x v="614"/>
    <x v="12"/>
    <x v="3"/>
    <x v="12"/>
    <x v="13"/>
    <x v="13"/>
    <n v="30834298.37239109"/>
    <n v="32002464.766137224"/>
    <n v="1168166.3937461339"/>
    <x v="0"/>
  </r>
  <r>
    <x v="2"/>
    <x v="8"/>
    <x v="2"/>
    <x v="728"/>
    <x v="0"/>
    <d v="2018-01-12T00:00:00"/>
    <d v="2019-01-23T00:00:00"/>
    <s v="ACC Construction Co., Inc."/>
    <s v="W912PM"/>
    <s v="W912PM19C0011"/>
    <x v="675"/>
    <x v="770"/>
    <x v="788"/>
    <d v="2021-11-03T00:00:00"/>
    <d v="2022-07-22T00:00:00"/>
    <n v="1023513"/>
    <n v="261"/>
    <x v="3"/>
    <x v="3"/>
    <n v="22"/>
    <x v="615"/>
    <x v="12"/>
    <x v="3"/>
    <x v="12"/>
    <x v="13"/>
    <x v="13"/>
    <n v="21619508.435140774"/>
    <n v="22619457.828683175"/>
    <n v="999949.39354240149"/>
    <x v="0"/>
  </r>
  <r>
    <x v="2"/>
    <x v="12"/>
    <x v="2"/>
    <x v="729"/>
    <x v="0"/>
    <d v="2018-12-20T00:00:00"/>
    <d v="2019-04-05T00:00:00"/>
    <s v="Sauer"/>
    <s v="W912PM"/>
    <s v="W912PM19C0016"/>
    <x v="676"/>
    <x v="771"/>
    <x v="789"/>
    <d v="2020-05-20T00:00:00"/>
    <d v="2020-10-28T00:00:00"/>
    <n v="58566"/>
    <n v="161"/>
    <x v="10"/>
    <x v="11"/>
    <n v="28"/>
    <x v="548"/>
    <x v="12"/>
    <x v="11"/>
    <x v="12"/>
    <x v="9"/>
    <x v="9"/>
    <n v="10045730.958637718"/>
    <n v="10104332.703914074"/>
    <n v="58601.745276356116"/>
    <x v="0"/>
  </r>
  <r>
    <x v="2"/>
    <x v="11"/>
    <x v="2"/>
    <x v="730"/>
    <x v="0"/>
    <d v="2017-12-01T00:00:00"/>
    <d v="2019-04-11T00:00:00"/>
    <s v="Windamir Development, Inc."/>
    <s v="W912PM"/>
    <s v="W912PM19C0020"/>
    <x v="677"/>
    <x v="772"/>
    <x v="790"/>
    <d v="2021-04-28T00:00:00"/>
    <d v="2022-04-08T00:00:00"/>
    <n v="1202937"/>
    <n v="345"/>
    <x v="3"/>
    <x v="6"/>
    <s v="08"/>
    <x v="616"/>
    <x v="12"/>
    <x v="3"/>
    <x v="12"/>
    <x v="13"/>
    <x v="13"/>
    <n v="11825476.6772743"/>
    <n v="13000719.320621002"/>
    <n v="1175242.6433467027"/>
    <x v="0"/>
  </r>
  <r>
    <x v="1"/>
    <x v="8"/>
    <x v="1"/>
    <x v="731"/>
    <x v="0"/>
    <d v="2019-05-10T00:00:00"/>
    <d v="2019-08-14T00:00:00"/>
    <s v="Crowder Construction Company"/>
    <s v="W912PM"/>
    <s v="W912PM19C0027"/>
    <x v="678"/>
    <x v="773"/>
    <x v="791"/>
    <d v="2021-05-15T00:00:00"/>
    <d v="2022-02-11T00:00:00"/>
    <n v="277000"/>
    <n v="272"/>
    <x v="3"/>
    <x v="2"/>
    <n v="11"/>
    <x v="443"/>
    <x v="12"/>
    <x v="3"/>
    <x v="12"/>
    <x v="13"/>
    <x v="13"/>
    <n v="3970612.1546825022"/>
    <n v="4241234.9821514692"/>
    <n v="270622.82746896707"/>
    <x v="0"/>
  </r>
  <r>
    <x v="2"/>
    <x v="12"/>
    <x v="2"/>
    <x v="732"/>
    <x v="0"/>
    <d v="2019-06-10T00:00:00"/>
    <d v="2019-09-30T00:00:00"/>
    <s v="ACC"/>
    <s v="W912PM"/>
    <s v="W912PM19C0042"/>
    <x v="679"/>
    <x v="774"/>
    <x v="792"/>
    <d v="2022-01-06T00:00:00"/>
    <d v="2022-01-06T00:00:00"/>
    <n v="0"/>
    <n v="0"/>
    <x v="3"/>
    <x v="4"/>
    <s v="06"/>
    <x v="617"/>
    <x v="12"/>
    <x v="3"/>
    <x v="12"/>
    <x v="13"/>
    <x v="13"/>
    <n v="17532067.388871789"/>
    <n v="17532067.388871789"/>
    <n v="0"/>
    <x v="0"/>
  </r>
  <r>
    <x v="1"/>
    <x v="12"/>
    <x v="1"/>
    <x v="733"/>
    <x v="0"/>
    <d v="2019-06-18T00:00:00"/>
    <d v="2019-09-30T00:00:00"/>
    <s v="ACC Construction Company, Inc."/>
    <s v="W912PM"/>
    <s v="W912PM19C0043"/>
    <x v="680"/>
    <x v="775"/>
    <x v="793"/>
    <d v="2021-06-30T00:00:00"/>
    <d v="2021-11-29T00:00:00"/>
    <n v="101000"/>
    <n v="152"/>
    <x v="11"/>
    <x v="9"/>
    <n v="29"/>
    <x v="618"/>
    <x v="12"/>
    <x v="3"/>
    <x v="12"/>
    <x v="13"/>
    <x v="13"/>
    <n v="9915226.8841955122"/>
    <n v="10013901.633561453"/>
    <n v="98674.74936594069"/>
    <x v="0"/>
  </r>
  <r>
    <x v="2"/>
    <x v="9"/>
    <x v="2"/>
    <x v="734"/>
    <x v="0"/>
    <d v="2016-12-13T00:00:00"/>
    <d v="2018-10-05T00:00:00"/>
    <s v="Federal Contracting, Inc."/>
    <s v="W912PP"/>
    <s v="W912PP19C0001"/>
    <x v="681"/>
    <x v="776"/>
    <x v="794"/>
    <d v="2021-05-16T00:00:00"/>
    <d v="2022-02-22T00:00:00"/>
    <n v="1970636"/>
    <n v="282"/>
    <x v="3"/>
    <x v="2"/>
    <n v="22"/>
    <x v="619"/>
    <x v="12"/>
    <x v="3"/>
    <x v="12"/>
    <x v="13"/>
    <x v="13"/>
    <n v="37205009.932549037"/>
    <n v="39130277.391870826"/>
    <n v="1925267.4593217894"/>
    <x v="0"/>
  </r>
  <r>
    <x v="2"/>
    <x v="10"/>
    <x v="2"/>
    <x v="735"/>
    <x v="0"/>
    <d v="2016-12-13T00:00:00"/>
    <d v="2018-10-05T00:00:00"/>
    <s v="Federal Contracting, Inc."/>
    <s v="W912PP"/>
    <s v="W912PP19C0001"/>
    <x v="681"/>
    <x v="777"/>
    <x v="795"/>
    <d v="2021-05-16T00:00:00"/>
    <d v="2022-02-22T00:00:00"/>
    <n v="357546"/>
    <n v="282"/>
    <x v="3"/>
    <x v="2"/>
    <n v="22"/>
    <x v="619"/>
    <x v="12"/>
    <x v="3"/>
    <x v="12"/>
    <x v="13"/>
    <x v="13"/>
    <n v="17064829.919452302"/>
    <n v="17414144.394074034"/>
    <n v="349314.47462173179"/>
    <x v="0"/>
  </r>
  <r>
    <x v="13"/>
    <x v="8"/>
    <x v="17"/>
    <x v="736"/>
    <x v="0"/>
    <d v="2019-04-04T00:00:00"/>
    <d v="2019-09-30T00:00:00"/>
    <s v="Expert Maintenance &amp; Construction Services"/>
    <s v="W912QG"/>
    <s v="W912QG19C0006"/>
    <x v="682"/>
    <x v="778"/>
    <x v="796"/>
    <d v="2021-04-22T00:00:00"/>
    <d v="2021-04-22T00:00:00"/>
    <n v="-87696"/>
    <n v="0"/>
    <x v="11"/>
    <x v="6"/>
    <n v="22"/>
    <x v="215"/>
    <x v="12"/>
    <x v="11"/>
    <x v="12"/>
    <x v="9"/>
    <x v="9"/>
    <n v="3209764.1523642144"/>
    <n v="3122014.6278319708"/>
    <n v="-87749.524532243609"/>
    <x v="0"/>
  </r>
  <r>
    <x v="2"/>
    <x v="12"/>
    <x v="2"/>
    <x v="737"/>
    <x v="0"/>
    <d v="2018-09-17T00:00:00"/>
    <d v="2019-05-23T00:00:00"/>
    <s v="Howard W. Pence, Inc"/>
    <s v="W912QR"/>
    <s v="W912QR-15-D-0001"/>
    <x v="683"/>
    <x v="779"/>
    <x v="797"/>
    <d v="2020-12-03T00:00:00"/>
    <d v="2021-06-17T00:00:00"/>
    <n v="277112"/>
    <n v="196"/>
    <x v="11"/>
    <x v="0"/>
    <n v="17"/>
    <x v="557"/>
    <x v="12"/>
    <x v="11"/>
    <x v="12"/>
    <x v="9"/>
    <x v="9"/>
    <n v="5554530.8578673005"/>
    <n v="5831811.9908970753"/>
    <n v="277281.13302977476"/>
    <x v="0"/>
  </r>
  <r>
    <x v="1"/>
    <x v="12"/>
    <x v="19"/>
    <x v="738"/>
    <x v="0"/>
    <d v="2019-06-24T00:00:00"/>
    <d v="2019-09-28T00:00:00"/>
    <s v="Roundhouse PBN"/>
    <s v="W912QR"/>
    <s v="W912QR17C0049"/>
    <x v="684"/>
    <x v="780"/>
    <x v="798"/>
    <d v="2021-03-15T00:00:00"/>
    <d v="2021-08-12T00:00:00"/>
    <n v="0"/>
    <n v="150"/>
    <x v="11"/>
    <x v="8"/>
    <n v="12"/>
    <x v="620"/>
    <x v="12"/>
    <x v="11"/>
    <x v="12"/>
    <x v="9"/>
    <x v="9"/>
    <n v="2942605.8705228246"/>
    <n v="2942605.8705228246"/>
    <n v="0"/>
    <x v="0"/>
  </r>
  <r>
    <x v="6"/>
    <x v="12"/>
    <x v="18"/>
    <x v="739"/>
    <x v="0"/>
    <d v="2018-11-02T00:00:00"/>
    <d v="2019-02-28T00:00:00"/>
    <s v="Dean S.H. Pak, Inc."/>
    <s v="W912QR"/>
    <s v="W912QR19C0009"/>
    <x v="685"/>
    <x v="781"/>
    <x v="799"/>
    <d v="2020-06-10T00:00:00"/>
    <d v="2020-10-14T00:00:00"/>
    <n v="-12000"/>
    <n v="126"/>
    <x v="10"/>
    <x v="11"/>
    <n v="14"/>
    <x v="621"/>
    <x v="12"/>
    <x v="11"/>
    <x v="12"/>
    <x v="9"/>
    <x v="9"/>
    <n v="1881519.3724698916"/>
    <n v="1869512.0483685993"/>
    <n v="-12007.324101292295"/>
    <x v="0"/>
  </r>
  <r>
    <x v="1"/>
    <x v="12"/>
    <x v="18"/>
    <x v="740"/>
    <x v="0"/>
    <d v="2018-11-20T00:00:00"/>
    <d v="2019-02-28T00:00:00"/>
    <s v="Straub Construction, Inc."/>
    <s v="W912QR"/>
    <s v="W912QR19C0012"/>
    <x v="686"/>
    <x v="782"/>
    <x v="800"/>
    <d v="2020-11-21T00:00:00"/>
    <d v="2022-02-09T00:00:00"/>
    <n v="1695000"/>
    <n v="445"/>
    <x v="3"/>
    <x v="2"/>
    <s v="09"/>
    <x v="622"/>
    <x v="12"/>
    <x v="3"/>
    <x v="12"/>
    <x v="13"/>
    <x v="13"/>
    <n v="29735404.741213135"/>
    <n v="31391381.970671255"/>
    <n v="1655977.2294581197"/>
    <x v="0"/>
  </r>
  <r>
    <x v="2"/>
    <x v="12"/>
    <x v="2"/>
    <x v="741"/>
    <x v="0"/>
    <d v="2018-11-27T00:00:00"/>
    <d v="2019-05-23T00:00:00"/>
    <s v="Howard W. Pence, Inc"/>
    <s v="W912QR"/>
    <s v="W912QR19C0017"/>
    <x v="687"/>
    <x v="783"/>
    <x v="801"/>
    <d v="2020-12-03T00:00:00"/>
    <d v="2021-02-16T00:00:00"/>
    <n v="297657"/>
    <n v="75"/>
    <x v="11"/>
    <x v="2"/>
    <n v="16"/>
    <x v="623"/>
    <x v="12"/>
    <x v="11"/>
    <x v="12"/>
    <x v="9"/>
    <x v="9"/>
    <n v="9068655.174018031"/>
    <n v="9366493.8465195596"/>
    <n v="297838.67250152864"/>
    <x v="0"/>
  </r>
  <r>
    <x v="1"/>
    <x v="8"/>
    <x v="18"/>
    <x v="742"/>
    <x v="0"/>
    <d v="2018-06-29T00:00:00"/>
    <d v="2019-06-05T00:00:00"/>
    <s v="Caribe General Constructors"/>
    <s v="W912QR"/>
    <s v="W912QR19C0018"/>
    <x v="688"/>
    <x v="784"/>
    <x v="802"/>
    <d v="2020-12-19T00:00:00"/>
    <d v="2022-02-15T00:00:00"/>
    <n v="1226000"/>
    <n v="423"/>
    <x v="3"/>
    <x v="2"/>
    <n v="15"/>
    <x v="624"/>
    <x v="12"/>
    <x v="3"/>
    <x v="12"/>
    <x v="13"/>
    <x v="13"/>
    <n v="17879058.198582001"/>
    <n v="19076832.879004214"/>
    <n v="1197774.6804222129"/>
    <x v="0"/>
  </r>
  <r>
    <x v="1"/>
    <x v="8"/>
    <x v="19"/>
    <x v="743"/>
    <x v="0"/>
    <d v="2019-04-08T00:00:00"/>
    <d v="2019-08-01T00:00:00"/>
    <s v="P &amp; S Construction, Inc."/>
    <s v="W912QR"/>
    <s v="W912QR19C0020"/>
    <x v="689"/>
    <x v="785"/>
    <x v="803"/>
    <d v="2020-12-12T00:00:00"/>
    <d v="2021-08-12T00:00:00"/>
    <n v="-551749"/>
    <n v="243"/>
    <x v="11"/>
    <x v="8"/>
    <n v="12"/>
    <x v="620"/>
    <x v="12"/>
    <x v="11"/>
    <x v="12"/>
    <x v="9"/>
    <x v="9"/>
    <n v="10670486.845908945"/>
    <n v="10118401.090445288"/>
    <n v="-552085.7554636579"/>
    <x v="0"/>
  </r>
  <r>
    <x v="1"/>
    <x v="12"/>
    <x v="19"/>
    <x v="744"/>
    <x v="0"/>
    <d v="2019-04-29T00:00:00"/>
    <d v="2019-07-03T00:00:00"/>
    <s v="LGC Global, Inc."/>
    <s v="W912QR"/>
    <s v="W912QR19C0021"/>
    <x v="690"/>
    <x v="786"/>
    <x v="804"/>
    <d v="2021-07-23T00:00:00"/>
    <d v="2021-12-08T00:00:00"/>
    <n v="22739"/>
    <n v="138"/>
    <x v="11"/>
    <x v="1"/>
    <s v="08"/>
    <x v="495"/>
    <x v="12"/>
    <x v="3"/>
    <x v="12"/>
    <x v="13"/>
    <x v="13"/>
    <n v="11623130.62364723"/>
    <n v="11645346.119942598"/>
    <n v="22215.496295368299"/>
    <x v="0"/>
  </r>
  <r>
    <x v="1"/>
    <x v="12"/>
    <x v="19"/>
    <x v="745"/>
    <x v="0"/>
    <d v="2019-04-23T00:00:00"/>
    <d v="2019-08-01T00:00:00"/>
    <s v="NISOU LGC JV, LLC"/>
    <s v="W912QR"/>
    <s v="W912QR19C0026"/>
    <x v="691"/>
    <x v="787"/>
    <x v="805"/>
    <d v="2020-10-27T00:00:00"/>
    <d v="2022-02-28T00:00:00"/>
    <n v="0"/>
    <n v="489"/>
    <x v="3"/>
    <x v="2"/>
    <n v="28"/>
    <x v="125"/>
    <x v="12"/>
    <x v="3"/>
    <x v="12"/>
    <x v="13"/>
    <x v="13"/>
    <n v="10202114.915873835"/>
    <n v="10202114.915873835"/>
    <n v="0"/>
    <x v="0"/>
  </r>
  <r>
    <x v="1"/>
    <x v="12"/>
    <x v="4"/>
    <x v="746"/>
    <x v="0"/>
    <d v="2019-07-17T00:00:00"/>
    <d v="2019-08-16T00:00:00"/>
    <s v="ADAL Intelligence Production Facility, Golf Course"/>
    <s v="W912QR"/>
    <s v="W912QR19C0027"/>
    <x v="692"/>
    <x v="788"/>
    <x v="806"/>
    <d v="2020-06-11T00:00:00"/>
    <d v="2024-06-10T00:00:00"/>
    <n v="0"/>
    <n v="1460"/>
    <x v="18"/>
    <x v="0"/>
    <n v="10"/>
    <x v="625"/>
    <x v="12"/>
    <x v="18"/>
    <x v="12"/>
    <x v="14"/>
    <x v="14"/>
    <n v="2233392.267673607"/>
    <n v="2233392.267673607"/>
    <n v="0"/>
    <x v="0"/>
  </r>
  <r>
    <x v="1"/>
    <x v="12"/>
    <x v="1"/>
    <x v="747"/>
    <x v="0"/>
    <d v="2019-08-09T00:00:00"/>
    <d v="2019-09-26T00:00:00"/>
    <s v="P &amp; R JV"/>
    <s v="W912QR"/>
    <s v="W912QR19C0039"/>
    <x v="693"/>
    <x v="789"/>
    <x v="807"/>
    <d v="2022-02-05T00:00:00"/>
    <d v="2022-10-14T00:00:00"/>
    <n v="389000"/>
    <n v="251"/>
    <x v="3"/>
    <x v="11"/>
    <n v="14"/>
    <x v="626"/>
    <x v="12"/>
    <x v="7"/>
    <x v="12"/>
    <x v="13"/>
    <x v="13"/>
    <n v="47057508.543356754"/>
    <n v="47437552.875073098"/>
    <n v="380044.33171634376"/>
    <x v="0"/>
  </r>
  <r>
    <x v="1"/>
    <x v="8"/>
    <x v="19"/>
    <x v="748"/>
    <x v="0"/>
    <d v="2019-06-28T00:00:00"/>
    <d v="2019-09-24T00:00:00"/>
    <s v="ACC Construction Company, Inc."/>
    <s v="W912QR"/>
    <s v="W912QR19C0042"/>
    <x v="694"/>
    <x v="790"/>
    <x v="808"/>
    <d v="2021-11-26T00:00:00"/>
    <d v="2022-07-30T00:00:00"/>
    <n v="-3176550"/>
    <n v="246"/>
    <x v="3"/>
    <x v="3"/>
    <n v="30"/>
    <x v="586"/>
    <x v="12"/>
    <x v="3"/>
    <x v="12"/>
    <x v="13"/>
    <x v="13"/>
    <n v="32979211.960366294"/>
    <n v="29875793.3950358"/>
    <n v="-3103418.5653304942"/>
    <x v="0"/>
  </r>
  <r>
    <x v="1"/>
    <x v="10"/>
    <x v="18"/>
    <x v="749"/>
    <x v="0"/>
    <d v="2019-08-02T00:00:00"/>
    <d v="2019-09-29T00:00:00"/>
    <s v="Trans4Fed, LLC"/>
    <s v="W912QR"/>
    <s v="W912QR19C0045"/>
    <x v="695"/>
    <x v="791"/>
    <x v="809"/>
    <d v="2021-06-23T00:00:00"/>
    <d v="2022-04-29T00:00:00"/>
    <n v="85000"/>
    <n v="310"/>
    <x v="3"/>
    <x v="6"/>
    <n v="29"/>
    <x v="261"/>
    <x v="12"/>
    <x v="3"/>
    <x v="12"/>
    <x v="13"/>
    <x v="13"/>
    <n v="10588299.079153338"/>
    <n v="10671342.185055368"/>
    <n v="83043.105902029201"/>
    <x v="0"/>
  </r>
  <r>
    <x v="1"/>
    <x v="8"/>
    <x v="18"/>
    <x v="750"/>
    <x v="0"/>
    <d v="2019-08-05T00:00:00"/>
    <d v="2019-09-27T00:00:00"/>
    <s v="RBC Constuction"/>
    <s v="W912QR"/>
    <s v="W912QR19C0046"/>
    <x v="696"/>
    <x v="792"/>
    <x v="810"/>
    <d v="2021-04-22T00:00:00"/>
    <d v="2022-05-10T00:00:00"/>
    <n v="225000"/>
    <n v="383"/>
    <x v="3"/>
    <x v="7"/>
    <n v="10"/>
    <x v="394"/>
    <x v="12"/>
    <x v="3"/>
    <x v="12"/>
    <x v="13"/>
    <x v="13"/>
    <n v="19357761.845214538"/>
    <n v="19577581.831425793"/>
    <n v="219819.98621125519"/>
    <x v="0"/>
  </r>
  <r>
    <x v="1"/>
    <x v="12"/>
    <x v="18"/>
    <x v="751"/>
    <x v="0"/>
    <d v="2019-06-10T00:00:00"/>
    <d v="2019-09-27T00:00:00"/>
    <s v="LS Black Constructors"/>
    <s v="W912QR"/>
    <s v="W912QR19C0051"/>
    <x v="697"/>
    <x v="793"/>
    <x v="811"/>
    <d v="2021-08-22T00:00:00"/>
    <d v="2021-12-05T00:00:00"/>
    <n v="897000"/>
    <n v="105"/>
    <x v="11"/>
    <x v="1"/>
    <s v="05"/>
    <x v="627"/>
    <x v="12"/>
    <x v="3"/>
    <x v="12"/>
    <x v="13"/>
    <x v="13"/>
    <n v="21254695.084744532"/>
    <n v="22131044.096440066"/>
    <n v="876349.01169553399"/>
    <x v="0"/>
  </r>
  <r>
    <x v="1"/>
    <x v="11"/>
    <x v="1"/>
    <x v="344"/>
    <x v="0"/>
    <d v="2017-06-13T00:00:00"/>
    <d v="2019-02-26T00:00:00"/>
    <s v="Yojin Const and Engr Co., Ltd."/>
    <s v="W912UM"/>
    <s v="W912UM19C0007"/>
    <x v="698"/>
    <x v="385"/>
    <x v="397"/>
    <d v="2022-07-25T00:00:00"/>
    <d v="2023-02-05T00:00:00"/>
    <n v="7460000"/>
    <n v="195"/>
    <x v="7"/>
    <x v="2"/>
    <s v="05"/>
    <x v="628"/>
    <x v="12"/>
    <x v="7"/>
    <x v="12"/>
    <x v="13"/>
    <x v="13"/>
    <n v="392750470.64710808"/>
    <n v="400038724.41215676"/>
    <n v="7288253.7650486827"/>
    <x v="0"/>
  </r>
  <r>
    <x v="1"/>
    <x v="12"/>
    <x v="1"/>
    <x v="344"/>
    <x v="69"/>
    <d v="2018-10-10T00:00:00"/>
    <d v="2019-02-26T00:00:00"/>
    <s v="Yojin"/>
    <s v="W912UM"/>
    <s v="W912UM19C0007"/>
    <x v="698"/>
    <x v="385"/>
    <x v="397"/>
    <d v="2022-07-25T00:00:00"/>
    <d v="2023-02-05T00:00:00"/>
    <n v="7460000"/>
    <n v="195"/>
    <x v="7"/>
    <x v="2"/>
    <s v="05"/>
    <x v="628"/>
    <x v="12"/>
    <x v="7"/>
    <x v="12"/>
    <x v="13"/>
    <x v="13"/>
    <n v="392750470.64710808"/>
    <n v="400038724.41215676"/>
    <n v="7288253.7650486827"/>
    <x v="0"/>
  </r>
  <r>
    <x v="1"/>
    <x v="8"/>
    <x v="1"/>
    <x v="344"/>
    <x v="59"/>
    <d v="2018-07-27T00:00:00"/>
    <d v="2019-02-26T00:00:00"/>
    <s v="Yojin Const and Engr Co., Ltd."/>
    <s v="W912UM"/>
    <s v="W912UM19C0007"/>
    <x v="698"/>
    <x v="385"/>
    <x v="397"/>
    <d v="2022-07-25T00:00:00"/>
    <d v="2023-02-05T00:00:00"/>
    <n v="7460000"/>
    <n v="195"/>
    <x v="7"/>
    <x v="2"/>
    <s v="05"/>
    <x v="628"/>
    <x v="12"/>
    <x v="7"/>
    <x v="12"/>
    <x v="13"/>
    <x v="13"/>
    <n v="392750470.64710808"/>
    <n v="400038724.41215676"/>
    <n v="7288253.7650486827"/>
    <x v="0"/>
  </r>
  <r>
    <x v="1"/>
    <x v="11"/>
    <x v="1"/>
    <x v="752"/>
    <x v="0"/>
    <d v="2019-03-21T00:00:00"/>
    <d v="2019-06-03T00:00:00"/>
    <s v="Daebo E &amp; C"/>
    <s v="W912UM"/>
    <s v="W912UM19C0015"/>
    <x v="699"/>
    <x v="794"/>
    <x v="812"/>
    <d v="2021-07-14T00:00:00"/>
    <d v="2021-12-31T00:00:00"/>
    <n v="7297000"/>
    <n v="170"/>
    <x v="11"/>
    <x v="1"/>
    <n v="31"/>
    <x v="347"/>
    <x v="12"/>
    <x v="3"/>
    <x v="12"/>
    <x v="13"/>
    <x v="13"/>
    <n v="44362136.99011343"/>
    <n v="51491143.387373544"/>
    <n v="7129006.3972601146"/>
    <x v="0"/>
  </r>
  <r>
    <x v="1"/>
    <x v="12"/>
    <x v="4"/>
    <x v="753"/>
    <x v="0"/>
    <d v="2019-06-27T00:00:00"/>
    <d v="2019-09-27T00:00:00"/>
    <s v="Kumsung Construction Co., Ltd"/>
    <s v="W912UM"/>
    <s v="W912UM19C0017"/>
    <x v="700"/>
    <x v="795"/>
    <x v="813"/>
    <d v="2021-02-21T00:00:00"/>
    <d v="2021-02-21T00:00:00"/>
    <n v="0"/>
    <n v="0"/>
    <x v="11"/>
    <x v="2"/>
    <n v="21"/>
    <x v="629"/>
    <x v="12"/>
    <x v="11"/>
    <x v="12"/>
    <x v="9"/>
    <x v="9"/>
    <n v="1261542.8115784335"/>
    <n v="1261542.8115784335"/>
    <n v="0"/>
    <x v="0"/>
  </r>
  <r>
    <x v="1"/>
    <x v="8"/>
    <x v="1"/>
    <x v="754"/>
    <x v="0"/>
    <d v="2018-07-02T00:00:00"/>
    <d v="2019-05-09T00:00:00"/>
    <s v="Tocci Building Corporation"/>
    <s v="W912WJ"/>
    <s v="W912WJ19C0011"/>
    <x v="701"/>
    <x v="796"/>
    <x v="814"/>
    <d v="2021-06-02T00:00:00"/>
    <d v="2021-11-26T00:00:00"/>
    <n v="5770000"/>
    <n v="177"/>
    <x v="11"/>
    <x v="9"/>
    <n v="26"/>
    <x v="630"/>
    <x v="12"/>
    <x v="3"/>
    <x v="12"/>
    <x v="13"/>
    <x v="13"/>
    <n v="21180708.522856038"/>
    <n v="26817869.947029103"/>
    <n v="5637161.4241730645"/>
    <x v="0"/>
  </r>
  <r>
    <x v="1"/>
    <x v="12"/>
    <x v="4"/>
    <x v="755"/>
    <x v="0"/>
    <d v="2019-07-07T00:00:00"/>
    <d v="2019-08-06T00:00:00"/>
    <s v="Ritter &amp; Paratore Contracting Inc"/>
    <s v="W912WJ"/>
    <s v="W912WJ19C0014"/>
    <x v="702"/>
    <x v="797"/>
    <x v="815"/>
    <d v="2020-05-17T00:00:00"/>
    <d v="2020-04-26T00:00:00"/>
    <n v="0"/>
    <n v="-21"/>
    <x v="10"/>
    <x v="6"/>
    <n v="26"/>
    <x v="560"/>
    <x v="12"/>
    <x v="15"/>
    <x v="12"/>
    <x v="9"/>
    <x v="9"/>
    <n v="2411756.3993374305"/>
    <n v="2411756.3993374305"/>
    <n v="0"/>
    <x v="0"/>
  </r>
  <r>
    <x v="12"/>
    <x v="12"/>
    <x v="11"/>
    <x v="756"/>
    <x v="0"/>
    <d v="2019-09-10T00:00:00"/>
    <d v="2019-09-13T00:00:00"/>
    <s v="Vissering Construction Company"/>
    <s v="W91SMC"/>
    <s v="W91SMC-19-2-2001"/>
    <x v="703"/>
    <x v="798"/>
    <x v="816"/>
    <d v="2020-10-16T00:00:00"/>
    <d v="2021-11-18T00:00:00"/>
    <n v="-445000"/>
    <n v="398"/>
    <x v="11"/>
    <x v="9"/>
    <n v="18"/>
    <x v="186"/>
    <x v="12"/>
    <x v="3"/>
    <x v="12"/>
    <x v="13"/>
    <x v="13"/>
    <n v="5137955.6867009597"/>
    <n v="4703200.6028609229"/>
    <n v="-434755.08384003676"/>
    <x v="0"/>
  </r>
  <r>
    <x v="13"/>
    <x v="12"/>
    <x v="17"/>
    <x v="757"/>
    <x v="0"/>
    <d v="2019-02-18T00:00:00"/>
    <d v="2019-06-01T00:00:00"/>
    <s v="A. WBE-CCI Joint Venture One, LLC"/>
    <s v="W91SMC"/>
    <s v="W91SMC19C6001"/>
    <x v="704"/>
    <x v="799"/>
    <x v="817"/>
    <d v="2023-10-18T00:00:00"/>
    <d v="2023-10-18T00:00:00"/>
    <n v="-282986"/>
    <n v="0"/>
    <x v="7"/>
    <x v="11"/>
    <n v="18"/>
    <x v="631"/>
    <x v="12"/>
    <x v="18"/>
    <x v="12"/>
    <x v="14"/>
    <x v="14"/>
    <n v="8410500.5196009744"/>
    <n v="8139679.5144184222"/>
    <n v="-270821.00518255215"/>
    <x v="0"/>
  </r>
  <r>
    <x v="13"/>
    <x v="8"/>
    <x v="17"/>
    <x v="758"/>
    <x v="0"/>
    <d v="2018-06-30T00:00:00"/>
    <d v="2018-11-20T00:00:00"/>
    <s v="LAROSA BUILDING GROUP, LLC"/>
    <s v="W91ZRS"/>
    <s v="W91ZRS18R00020002"/>
    <x v="705"/>
    <x v="800"/>
    <x v="818"/>
    <d v="2024-05-20T00:00:00"/>
    <d v="2024-05-20T00:00:00"/>
    <n v="-354423"/>
    <n v="0"/>
    <x v="18"/>
    <x v="7"/>
    <n v="20"/>
    <x v="632"/>
    <x v="12"/>
    <x v="18"/>
    <x v="12"/>
    <x v="14"/>
    <x v="14"/>
    <n v="6893073.128548909"/>
    <n v="6553886.0552667836"/>
    <n v="-339187.07328212541"/>
    <x v="0"/>
  </r>
  <r>
    <x v="13"/>
    <x v="8"/>
    <x v="17"/>
    <x v="759"/>
    <x v="0"/>
    <d v="2018-06-30T00:00:00"/>
    <d v="2018-12-18T00:00:00"/>
    <s v="LAROSA BUILDING GROUP, LLC"/>
    <s v="W91ZRS"/>
    <s v="W91ZRS18R50010002"/>
    <x v="706"/>
    <x v="801"/>
    <x v="819"/>
    <d v="2024-12-26T00:00:00"/>
    <d v="2024-12-26T00:00:00"/>
    <n v="10652"/>
    <n v="0"/>
    <x v="18"/>
    <x v="1"/>
    <n v="26"/>
    <x v="633"/>
    <x v="12"/>
    <x v="19"/>
    <x v="12"/>
    <x v="14"/>
    <x v="14"/>
    <n v="5116855.1302868165"/>
    <n v="5127049.222387502"/>
    <n v="10194.092100685462"/>
    <x v="0"/>
  </r>
  <r>
    <x v="12"/>
    <x v="12"/>
    <x v="11"/>
    <x v="760"/>
    <x v="0"/>
    <d v="2018-10-02T00:00:00"/>
    <d v="2019-07-19T00:00:00"/>
    <s v="TDX Quality, LLC"/>
    <s v="W91ZRU"/>
    <s v="W91ZRU-16-2-2001"/>
    <x v="707"/>
    <x v="802"/>
    <x v="820"/>
    <d v="2021-04-23T00:00:00"/>
    <d v="2021-10-30T00:00:00"/>
    <n v="-4511000"/>
    <n v="190"/>
    <x v="11"/>
    <x v="11"/>
    <n v="30"/>
    <x v="428"/>
    <x v="12"/>
    <x v="3"/>
    <x v="12"/>
    <x v="13"/>
    <x v="13"/>
    <n v="27744960.708185185"/>
    <n v="23337814.22907865"/>
    <n v="-4407146.4791065343"/>
    <x v="0"/>
  </r>
  <r>
    <x v="12"/>
    <x v="13"/>
    <x v="11"/>
    <x v="761"/>
    <x v="0"/>
    <d v="2020-06-02T00:00:00"/>
    <d v="2020-09-25T00:00:00"/>
    <s v="Fowler General Construction, Inc."/>
    <s v="2018-5"/>
    <s v="2018-586 G (1-1)"/>
    <x v="708"/>
    <x v="803"/>
    <x v="821"/>
    <d v="2022-03-21T00:00:00"/>
    <d v="2022-03-21T00:00:00"/>
    <n v="-539000"/>
    <n v="0"/>
    <x v="3"/>
    <x v="5"/>
    <n v="21"/>
    <x v="634"/>
    <x v="13"/>
    <x v="3"/>
    <x v="13"/>
    <x v="13"/>
    <x v="13"/>
    <n v="11406957.896227645"/>
    <n v="10880366.907037128"/>
    <n v="-526590.98919051699"/>
    <x v="0"/>
  </r>
  <r>
    <x v="12"/>
    <x v="13"/>
    <x v="11"/>
    <x v="762"/>
    <x v="0"/>
    <d v="2020-09-22T00:00:00"/>
    <d v="2020-09-29T00:00:00"/>
    <s v="Dew Construction"/>
    <s v="40766"/>
    <s v="40766"/>
    <x v="709"/>
    <x v="804"/>
    <x v="822"/>
    <d v="2022-09-02T00:00:00"/>
    <d v="2022-09-02T00:00:00"/>
    <n v="-1225000"/>
    <n v="0"/>
    <x v="3"/>
    <x v="10"/>
    <s v="02"/>
    <x v="635"/>
    <x v="13"/>
    <x v="3"/>
    <x v="13"/>
    <x v="13"/>
    <x v="13"/>
    <n v="30018310.253230646"/>
    <n v="28821512.550524928"/>
    <n v="-1196797.7027057186"/>
    <x v="0"/>
  </r>
  <r>
    <x v="12"/>
    <x v="12"/>
    <x v="11"/>
    <x v="763"/>
    <x v="0"/>
    <d v="2020-05-26T00:00:00"/>
    <d v="2020-07-10T00:00:00"/>
    <s v="Silvercreek Contracting, LLC"/>
    <s v="411104"/>
    <s v="411104A0001"/>
    <x v="710"/>
    <x v="805"/>
    <x v="823"/>
    <d v="2020-12-31T00:00:00"/>
    <d v="2021-09-30T00:00:00"/>
    <n v="0"/>
    <n v="273"/>
    <x v="11"/>
    <x v="10"/>
    <n v="30"/>
    <x v="198"/>
    <x v="13"/>
    <x v="11"/>
    <x v="13"/>
    <x v="13"/>
    <x v="13"/>
    <n v="3001831.0253230645"/>
    <n v="3001831.0253230645"/>
    <n v="0"/>
    <x v="0"/>
  </r>
  <r>
    <x v="12"/>
    <x v="10"/>
    <x v="11"/>
    <x v="764"/>
    <x v="0"/>
    <d v="2020-05-29T00:00:00"/>
    <d v="2020-07-22T00:00:00"/>
    <s v="Rotschy, Inc."/>
    <s v="411305"/>
    <s v="411305C001"/>
    <x v="711"/>
    <x v="805"/>
    <x v="824"/>
    <d v="2021-01-31T00:00:00"/>
    <d v="2021-09-30T00:00:00"/>
    <n v="-21000"/>
    <n v="242"/>
    <x v="11"/>
    <x v="10"/>
    <n v="30"/>
    <x v="198"/>
    <x v="13"/>
    <x v="11"/>
    <x v="13"/>
    <x v="13"/>
    <x v="13"/>
    <n v="3001831.0253230645"/>
    <n v="2981314.4932766808"/>
    <n v="-20516.532046383712"/>
    <x v="0"/>
  </r>
  <r>
    <x v="12"/>
    <x v="13"/>
    <x v="11"/>
    <x v="765"/>
    <x v="0"/>
    <d v="2020-09-17T00:00:00"/>
    <d v="2020-09-30T00:00:00"/>
    <s v="Suffolk Construction Co., Inc."/>
    <s v="46086C"/>
    <s v="46086C"/>
    <x v="712"/>
    <x v="806"/>
    <x v="825"/>
    <d v="2022-09-16T00:00:00"/>
    <d v="2024-04-12T00:00:00"/>
    <n v="-22398000"/>
    <n v="574"/>
    <x v="18"/>
    <x v="6"/>
    <n v="12"/>
    <x v="636"/>
    <x v="13"/>
    <x v="18"/>
    <x v="13"/>
    <x v="14"/>
    <x v="14"/>
    <n v="91055541.101466283"/>
    <n v="69620385.743678987"/>
    <n v="-21435155.357787296"/>
    <x v="0"/>
  </r>
  <r>
    <x v="12"/>
    <x v="13"/>
    <x v="11"/>
    <x v="766"/>
    <x v="0"/>
    <d v="2020-09-08T00:00:00"/>
    <d v="2020-09-11T00:00:00"/>
    <s v="Happe Commercial"/>
    <s v="8425A0"/>
    <s v="8425A033"/>
    <x v="713"/>
    <x v="805"/>
    <x v="826"/>
    <d v="2021-04-15T00:00:00"/>
    <d v="2021-04-15T00:00:00"/>
    <n v="-16000"/>
    <n v="0"/>
    <x v="11"/>
    <x v="6"/>
    <n v="15"/>
    <x v="637"/>
    <x v="13"/>
    <x v="11"/>
    <x v="13"/>
    <x v="13"/>
    <x v="13"/>
    <n v="3001831.0253230645"/>
    <n v="2986199.381859153"/>
    <n v="-15631.643463911489"/>
    <x v="0"/>
  </r>
  <r>
    <x v="12"/>
    <x v="12"/>
    <x v="11"/>
    <x v="767"/>
    <x v="0"/>
    <d v="2020-09-17T00:00:00"/>
    <d v="2020-09-23T00:00:00"/>
    <s v="Ross Sparks Builders, Inc."/>
    <s v="975200"/>
    <s v="9752002"/>
    <x v="714"/>
    <x v="807"/>
    <x v="827"/>
    <d v="2021-10-15T00:00:00"/>
    <d v="2022-04-30T00:00:00"/>
    <n v="-532000"/>
    <n v="197"/>
    <x v="3"/>
    <x v="6"/>
    <n v="30"/>
    <x v="638"/>
    <x v="13"/>
    <x v="3"/>
    <x v="13"/>
    <x v="13"/>
    <x v="13"/>
    <n v="2151312.2348148627"/>
    <n v="1631560.0896398071"/>
    <n v="-519752.1451750556"/>
    <x v="0"/>
  </r>
  <r>
    <x v="12"/>
    <x v="13"/>
    <x v="8"/>
    <x v="768"/>
    <x v="0"/>
    <d v="2020-07-23T00:00:00"/>
    <d v="2020-09-29T00:00:00"/>
    <s v="TUCKMAN-BARBEE CONSTRUCTION"/>
    <s v="N40080"/>
    <s v="N4008019D0018 N4008020F5390"/>
    <x v="715"/>
    <x v="808"/>
    <x v="828"/>
    <d v="2021-11-10T00:00:00"/>
    <d v="2021-12-10T00:00:00"/>
    <n v="2000"/>
    <n v="30"/>
    <x v="11"/>
    <x v="1"/>
    <n v="10"/>
    <x v="639"/>
    <x v="13"/>
    <x v="3"/>
    <x v="13"/>
    <x v="13"/>
    <x v="13"/>
    <n v="3041855.4389940389"/>
    <n v="3043809.3944270276"/>
    <n v="1953.9554329887033"/>
    <x v="0"/>
  </r>
  <r>
    <x v="0"/>
    <x v="8"/>
    <x v="0"/>
    <x v="251"/>
    <x v="70"/>
    <d v="2018-05-08T00:00:00"/>
    <d v="2019-11-12T00:00:00"/>
    <s v="Clark Construction Group, LLC"/>
    <s v="N40080"/>
    <s v="N40080-20-C0001"/>
    <x v="716"/>
    <x v="809"/>
    <x v="829"/>
    <d v="2026-03-01T00:00:00"/>
    <d v="2027-05-13T00:00:00"/>
    <n v="-414350000"/>
    <n v="438"/>
    <x v="13"/>
    <x v="7"/>
    <n v="13"/>
    <x v="640"/>
    <x v="13"/>
    <x v="12"/>
    <x v="13"/>
    <x v="15"/>
    <x v="15"/>
    <n v="570347894.81138229"/>
    <e v="#N/A"/>
    <e v="#N/A"/>
    <x v="0"/>
  </r>
  <r>
    <x v="0"/>
    <x v="13"/>
    <x v="0"/>
    <x v="251"/>
    <x v="71"/>
    <d v="2018-05-08T00:00:00"/>
    <d v="2019-11-12T00:00:00"/>
    <s v="Clark Construction Group, LLC"/>
    <s v="N40080"/>
    <s v="N40080-20-C0001"/>
    <x v="716"/>
    <x v="809"/>
    <x v="829"/>
    <d v="2026-03-01T00:00:00"/>
    <d v="2027-05-13T00:00:00"/>
    <n v="-414350000"/>
    <n v="438"/>
    <x v="13"/>
    <x v="7"/>
    <n v="13"/>
    <x v="640"/>
    <x v="13"/>
    <x v="12"/>
    <x v="13"/>
    <x v="15"/>
    <x v="15"/>
    <n v="570347894.81138229"/>
    <e v="#N/A"/>
    <e v="#N/A"/>
    <x v="0"/>
  </r>
  <r>
    <x v="9"/>
    <x v="13"/>
    <x v="2"/>
    <x v="769"/>
    <x v="0"/>
    <d v="2020-06-30T00:00:00"/>
    <d v="2020-09-22T00:00:00"/>
    <s v="QUADRANT CONSTRUCTION, INC"/>
    <s v="N40085"/>
    <s v="N4008515D0851 N4008520F6725"/>
    <x v="717"/>
    <x v="810"/>
    <x v="830"/>
    <d v="2021-09-18T00:00:00"/>
    <d v="2022-07-15T00:00:00"/>
    <n v="604"/>
    <n v="300"/>
    <x v="3"/>
    <x v="3"/>
    <n v="15"/>
    <x v="489"/>
    <x v="13"/>
    <x v="3"/>
    <x v="13"/>
    <x v="13"/>
    <x v="13"/>
    <n v="4526.761186187181"/>
    <n v="5116.8557269498378"/>
    <n v="590.09454076265683"/>
    <x v="0"/>
  </r>
  <r>
    <x v="12"/>
    <x v="13"/>
    <x v="2"/>
    <x v="770"/>
    <x v="0"/>
    <d v="2020-06-30T00:00:00"/>
    <d v="2020-09-22T00:00:00"/>
    <s v="QUADRANT CONSTRUCTION, INC"/>
    <s v="N40085"/>
    <s v="N4008515D0851 N4008520F6725"/>
    <x v="717"/>
    <x v="811"/>
    <x v="830"/>
    <d v="2021-09-18T00:00:00"/>
    <d v="2022-07-15T00:00:00"/>
    <n v="-24"/>
    <n v="300"/>
    <x v="3"/>
    <x v="3"/>
    <n v="15"/>
    <x v="489"/>
    <x v="13"/>
    <x v="3"/>
    <x v="13"/>
    <x v="13"/>
    <x v="13"/>
    <n v="5155.1444808214765"/>
    <n v="5131.6970156256093"/>
    <n v="-23.447465195867153"/>
    <x v="0"/>
  </r>
  <r>
    <x v="12"/>
    <x v="11"/>
    <x v="12"/>
    <x v="771"/>
    <x v="0"/>
    <d v="2017-07-25T00:00:00"/>
    <d v="2020-02-05T00:00:00"/>
    <s v="OAK GROUP, INC., THE"/>
    <s v="N40085"/>
    <s v="N4008517D5038 N4008520F4527"/>
    <x v="492"/>
    <x v="812"/>
    <x v="831"/>
    <d v="2021-08-30T00:00:00"/>
    <d v="2022-06-01T00:00:00"/>
    <n v="7527000"/>
    <n v="275"/>
    <x v="3"/>
    <x v="0"/>
    <s v="01"/>
    <x v="345"/>
    <x v="13"/>
    <x v="3"/>
    <x v="13"/>
    <x v="13"/>
    <x v="13"/>
    <n v="17739820.749317538"/>
    <n v="25093532.021371379"/>
    <n v="7353711.2720538415"/>
    <x v="0"/>
  </r>
  <r>
    <x v="9"/>
    <x v="13"/>
    <x v="2"/>
    <x v="772"/>
    <x v="0"/>
    <d v="2020-08-05T00:00:00"/>
    <d v="2020-09-30T00:00:00"/>
    <s v="ASTURIAN-CONSIGLI JV, LLC"/>
    <s v="N40085"/>
    <s v="N4008518D1124 N4008520F6689"/>
    <x v="718"/>
    <x v="813"/>
    <x v="832"/>
    <d v="2022-08-16T00:00:00"/>
    <d v="2022-08-16T00:00:00"/>
    <n v="1269"/>
    <n v="0"/>
    <x v="3"/>
    <x v="8"/>
    <n v="16"/>
    <x v="641"/>
    <x v="13"/>
    <x v="3"/>
    <x v="13"/>
    <x v="13"/>
    <x v="13"/>
    <n v="11136.793103948568"/>
    <n v="12376.577826180044"/>
    <n v="1239.7847222314758"/>
    <x v="0"/>
  </r>
  <r>
    <x v="12"/>
    <x v="13"/>
    <x v="2"/>
    <x v="773"/>
    <x v="0"/>
    <d v="2020-08-05T00:00:00"/>
    <d v="2020-09-30T00:00:00"/>
    <s v="ASTURIAN-CONSIGLI JV, LLC"/>
    <s v="N40085"/>
    <s v="N4008518D1124 N4008520F6689"/>
    <x v="718"/>
    <x v="814"/>
    <x v="832"/>
    <d v="2022-08-16T00:00:00"/>
    <d v="2022-08-16T00:00:00"/>
    <n v="-101"/>
    <n v="0"/>
    <x v="3"/>
    <x v="8"/>
    <n v="16"/>
    <x v="641"/>
    <x v="13"/>
    <x v="3"/>
    <x v="13"/>
    <x v="13"/>
    <x v="13"/>
    <n v="12507.629272179434"/>
    <n v="12408.954522813494"/>
    <n v="-98.674749365940443"/>
    <x v="0"/>
  </r>
  <r>
    <x v="9"/>
    <x v="12"/>
    <x v="2"/>
    <x v="774"/>
    <x v="0"/>
    <d v="2019-03-22T00:00:00"/>
    <d v="2019-11-12T00:00:00"/>
    <s v="Awarded by Other Agency"/>
    <s v="N40085"/>
    <s v="N4008518D1125 N4008520F4066"/>
    <x v="719"/>
    <x v="815"/>
    <x v="833"/>
    <d v="2021-05-20T00:00:00"/>
    <d v="2021-08-18T00:00:00"/>
    <n v="80"/>
    <n v="90"/>
    <x v="11"/>
    <x v="8"/>
    <n v="18"/>
    <x v="613"/>
    <x v="13"/>
    <x v="11"/>
    <x v="13"/>
    <x v="13"/>
    <x v="13"/>
    <n v="10592.46107802332"/>
    <n v="10670.619295342876"/>
    <n v="78.15821731955657"/>
    <x v="0"/>
  </r>
  <r>
    <x v="12"/>
    <x v="12"/>
    <x v="2"/>
    <x v="775"/>
    <x v="0"/>
    <d v="2019-03-22T00:00:00"/>
    <d v="2019-11-12T00:00:00"/>
    <s v="Awarded by Other Agency"/>
    <s v="N40085"/>
    <s v="N4008518D1125 N4008520F4066"/>
    <x v="719"/>
    <x v="815"/>
    <x v="834"/>
    <d v="2021-05-20T00:00:00"/>
    <d v="2021-05-20T00:00:00"/>
    <n v="-353"/>
    <n v="0"/>
    <x v="11"/>
    <x v="7"/>
    <n v="20"/>
    <x v="532"/>
    <x v="13"/>
    <x v="11"/>
    <x v="13"/>
    <x v="13"/>
    <x v="13"/>
    <n v="10592.46107802332"/>
    <n v="10247.587944100773"/>
    <n v="-344.87313392254691"/>
    <x v="0"/>
  </r>
  <r>
    <x v="12"/>
    <x v="12"/>
    <x v="8"/>
    <x v="776"/>
    <x v="0"/>
    <d v="2020-02-14T00:00:00"/>
    <d v="2020-07-24T00:00:00"/>
    <s v="RQ-DPR JV"/>
    <s v="N40085"/>
    <s v="N4008520C0044 AWD"/>
    <x v="720"/>
    <x v="816"/>
    <x v="835"/>
    <d v="2020-12-29T00:00:00"/>
    <d v="2025-01-11T00:00:00"/>
    <n v="174000"/>
    <n v="1474"/>
    <x v="19"/>
    <x v="4"/>
    <n v="11"/>
    <x v="642"/>
    <x v="13"/>
    <x v="19"/>
    <x v="13"/>
    <x v="16"/>
    <x v="16"/>
    <n v="7379501.2705858666"/>
    <n v="7542747.7338404199"/>
    <n v="163246.46325455327"/>
    <x v="0"/>
  </r>
  <r>
    <x v="12"/>
    <x v="12"/>
    <x v="8"/>
    <x v="777"/>
    <x v="0"/>
    <d v="2020-02-14T00:00:00"/>
    <d v="2020-07-24T00:00:00"/>
    <s v="RQ-DPR JV"/>
    <s v="N40085"/>
    <s v="N4008520C0044 AWD"/>
    <x v="720"/>
    <x v="817"/>
    <x v="836"/>
    <d v="2021-06-16T00:00:00"/>
    <d v="2025-01-11T00:00:00"/>
    <n v="116000"/>
    <n v="1305"/>
    <x v="19"/>
    <x v="4"/>
    <n v="11"/>
    <x v="642"/>
    <x v="13"/>
    <x v="19"/>
    <x v="13"/>
    <x v="16"/>
    <x v="16"/>
    <n v="14151632.0637147"/>
    <n v="14260463.039217735"/>
    <n v="108830.97550303489"/>
    <x v="0"/>
  </r>
  <r>
    <x v="12"/>
    <x v="13"/>
    <x v="8"/>
    <x v="778"/>
    <x v="0"/>
    <d v="2020-02-14T00:00:00"/>
    <d v="2020-07-24T00:00:00"/>
    <s v="RQ-DPR JV"/>
    <s v="N40085"/>
    <s v="N4008520C0044 AWD"/>
    <x v="720"/>
    <x v="818"/>
    <x v="837"/>
    <d v="2024-09-30T00:00:00"/>
    <d v="2025-09-27T00:00:00"/>
    <n v="3493000"/>
    <n v="362"/>
    <x v="19"/>
    <x v="10"/>
    <n v="27"/>
    <x v="643"/>
    <x v="13"/>
    <x v="19"/>
    <x v="13"/>
    <x v="16"/>
    <x v="16"/>
    <n v="55050579.173399679"/>
    <n v="58327705.0133316"/>
    <n v="3277125.8399319202"/>
    <x v="0"/>
  </r>
  <r>
    <x v="12"/>
    <x v="13"/>
    <x v="8"/>
    <x v="779"/>
    <x v="0"/>
    <d v="2020-02-14T00:00:00"/>
    <d v="2020-07-24T00:00:00"/>
    <s v="RQ-DPR JV"/>
    <s v="N40085"/>
    <s v="N4008520C0044 AWD"/>
    <x v="720"/>
    <x v="819"/>
    <x v="838"/>
    <d v="2024-09-30T00:00:00"/>
    <d v="2025-09-27T00:00:00"/>
    <n v="990000"/>
    <n v="362"/>
    <x v="19"/>
    <x v="10"/>
    <n v="27"/>
    <x v="643"/>
    <x v="13"/>
    <x v="19"/>
    <x v="13"/>
    <x v="16"/>
    <x v="16"/>
    <n v="29259847.614165682"/>
    <n v="30188663.698200207"/>
    <n v="928816.08403452486"/>
    <x v="0"/>
  </r>
  <r>
    <x v="12"/>
    <x v="13"/>
    <x v="8"/>
    <x v="780"/>
    <x v="0"/>
    <d v="2020-02-14T00:00:00"/>
    <d v="2020-07-24T00:00:00"/>
    <s v="RQ-DPR JV"/>
    <s v="N40085"/>
    <s v="N4008520C0044 AWD"/>
    <x v="720"/>
    <x v="820"/>
    <x v="839"/>
    <d v="2024-09-30T00:00:00"/>
    <d v="2025-09-27T00:00:00"/>
    <n v="3496000"/>
    <n v="362"/>
    <x v="19"/>
    <x v="10"/>
    <n v="27"/>
    <x v="643"/>
    <x v="13"/>
    <x v="19"/>
    <x v="13"/>
    <x v="16"/>
    <x v="16"/>
    <n v="54620316.726436704"/>
    <n v="57900257.160562664"/>
    <n v="3279940.4341259599"/>
    <x v="0"/>
  </r>
  <r>
    <x v="12"/>
    <x v="13"/>
    <x v="8"/>
    <x v="781"/>
    <x v="0"/>
    <d v="2020-02-14T00:00:00"/>
    <d v="2020-07-24T00:00:00"/>
    <s v="RQ-DPR JV"/>
    <s v="N40085"/>
    <s v="N4008520C0044 AWD"/>
    <x v="720"/>
    <x v="821"/>
    <x v="840"/>
    <d v="2025-05-27T00:00:00"/>
    <d v="2026-01-22T00:00:00"/>
    <n v="2106000"/>
    <n v="240"/>
    <x v="15"/>
    <x v="4"/>
    <n v="22"/>
    <x v="644"/>
    <x v="13"/>
    <x v="16"/>
    <x v="13"/>
    <x v="16"/>
    <x v="16"/>
    <n v="135429607.92813361"/>
    <n v="137405453.05235252"/>
    <n v="1975845.1242189109"/>
    <x v="0"/>
  </r>
  <r>
    <x v="12"/>
    <x v="13"/>
    <x v="8"/>
    <x v="782"/>
    <x v="0"/>
    <d v="2020-02-14T00:00:00"/>
    <d v="2020-07-24T00:00:00"/>
    <s v="RQ-DPR JV"/>
    <s v="N40085"/>
    <s v="N4008520C0044 AWD"/>
    <x v="720"/>
    <x v="822"/>
    <x v="841"/>
    <d v="2025-05-27T00:00:00"/>
    <d v="2026-01-22T00:00:00"/>
    <n v="481000"/>
    <n v="240"/>
    <x v="15"/>
    <x v="4"/>
    <n v="22"/>
    <x v="644"/>
    <x v="13"/>
    <x v="16"/>
    <x v="13"/>
    <x v="16"/>
    <x v="16"/>
    <n v="48132359.270371787"/>
    <n v="48583632.53948351"/>
    <n v="451273.26911172271"/>
    <x v="0"/>
  </r>
  <r>
    <x v="12"/>
    <x v="13"/>
    <x v="8"/>
    <x v="783"/>
    <x v="0"/>
    <d v="2020-02-14T00:00:00"/>
    <d v="2020-07-24T00:00:00"/>
    <s v="RQ-DPR JV"/>
    <s v="N40085"/>
    <s v="N4008520C0044 AWD"/>
    <x v="720"/>
    <x v="823"/>
    <x v="842"/>
    <d v="2024-10-12T00:00:00"/>
    <d v="2025-02-18T00:00:00"/>
    <n v="4065000"/>
    <n v="129"/>
    <x v="19"/>
    <x v="2"/>
    <n v="18"/>
    <x v="645"/>
    <x v="13"/>
    <x v="19"/>
    <x v="13"/>
    <x v="16"/>
    <x v="16"/>
    <n v="223638412.60725185"/>
    <n v="227452187.74018151"/>
    <n v="3813775.1329296529"/>
    <x v="0"/>
  </r>
  <r>
    <x v="12"/>
    <x v="13"/>
    <x v="8"/>
    <x v="784"/>
    <x v="0"/>
    <d v="2020-02-14T00:00:00"/>
    <d v="2020-07-24T00:00:00"/>
    <s v="RQ-DPR JV"/>
    <s v="N40085"/>
    <s v="N4008520C0044 AWD"/>
    <x v="720"/>
    <x v="824"/>
    <x v="843"/>
    <d v="2024-10-12T00:00:00"/>
    <d v="2025-02-18T00:00:00"/>
    <n v="1605000"/>
    <n v="129"/>
    <x v="19"/>
    <x v="2"/>
    <n v="18"/>
    <x v="645"/>
    <x v="13"/>
    <x v="19"/>
    <x v="13"/>
    <x v="16"/>
    <x v="16"/>
    <n v="67699294.503769293"/>
    <n v="69205102.397582844"/>
    <n v="1505807.8938135505"/>
    <x v="0"/>
  </r>
  <r>
    <x v="12"/>
    <x v="13"/>
    <x v="8"/>
    <x v="785"/>
    <x v="0"/>
    <d v="2020-02-14T00:00:00"/>
    <d v="2020-07-24T00:00:00"/>
    <s v="RQ-DPR JV"/>
    <s v="N40085"/>
    <s v="N4008520C0044 AWD"/>
    <x v="720"/>
    <x v="825"/>
    <x v="844"/>
    <d v="2024-10-12T00:00:00"/>
    <d v="2025-02-18T00:00:00"/>
    <n v="1798000"/>
    <n v="129"/>
    <x v="19"/>
    <x v="2"/>
    <n v="18"/>
    <x v="645"/>
    <x v="13"/>
    <x v="19"/>
    <x v="13"/>
    <x v="16"/>
    <x v="16"/>
    <n v="80026813.914429352"/>
    <n v="81713694.034726396"/>
    <n v="1686880.1202970445"/>
    <x v="0"/>
  </r>
  <r>
    <x v="12"/>
    <x v="13"/>
    <x v="8"/>
    <x v="786"/>
    <x v="0"/>
    <d v="2020-02-14T00:00:00"/>
    <d v="2020-07-24T00:00:00"/>
    <s v="RQ-DPR JV"/>
    <s v="N40085"/>
    <s v="N4008520C0044 AWD"/>
    <x v="720"/>
    <x v="826"/>
    <x v="845"/>
    <d v="2024-10-12T00:00:00"/>
    <d v="2025-02-18T00:00:00"/>
    <n v="857000"/>
    <n v="129"/>
    <x v="19"/>
    <x v="2"/>
    <n v="18"/>
    <x v="645"/>
    <x v="13"/>
    <x v="19"/>
    <x v="13"/>
    <x v="16"/>
    <x v="16"/>
    <n v="48604647.351689287"/>
    <n v="49408683.093121193"/>
    <n v="804035.74143190682"/>
    <x v="0"/>
  </r>
  <r>
    <x v="12"/>
    <x v="12"/>
    <x v="8"/>
    <x v="787"/>
    <x v="0"/>
    <d v="2019-10-15T00:00:00"/>
    <d v="2020-07-24T00:00:00"/>
    <s v="RQ-DPR JV"/>
    <s v="N40085"/>
    <s v="N4008520C0044 AWD"/>
    <x v="720"/>
    <x v="827"/>
    <x v="846"/>
    <d v="2024-10-12T00:00:00"/>
    <d v="2025-01-11T00:00:00"/>
    <n v="201000"/>
    <n v="91"/>
    <x v="19"/>
    <x v="4"/>
    <n v="11"/>
    <x v="642"/>
    <x v="13"/>
    <x v="19"/>
    <x v="13"/>
    <x v="16"/>
    <x v="16"/>
    <n v="19153683.1622447"/>
    <n v="19342260.973245651"/>
    <n v="188577.81100095063"/>
    <x v="0"/>
  </r>
  <r>
    <x v="12"/>
    <x v="12"/>
    <x v="8"/>
    <x v="788"/>
    <x v="0"/>
    <d v="2020-02-14T00:00:00"/>
    <d v="2020-07-24T00:00:00"/>
    <s v="RQ-DPR JV"/>
    <s v="N40085"/>
    <s v="N4008520C0044 AWD"/>
    <x v="720"/>
    <x v="828"/>
    <x v="847"/>
    <d v="2024-10-12T00:00:00"/>
    <d v="2025-01-11T00:00:00"/>
    <n v="502000"/>
    <n v="91"/>
    <x v="19"/>
    <x v="4"/>
    <n v="11"/>
    <x v="642"/>
    <x v="13"/>
    <x v="19"/>
    <x v="13"/>
    <x v="16"/>
    <x v="16"/>
    <n v="17836879.952469651"/>
    <n v="18307855.380939685"/>
    <n v="470975.42847003415"/>
    <x v="0"/>
  </r>
  <r>
    <x v="12"/>
    <x v="13"/>
    <x v="8"/>
    <x v="789"/>
    <x v="0"/>
    <d v="2020-02-14T00:00:00"/>
    <d v="2020-07-24T00:00:00"/>
    <s v="RQ-DPR JV"/>
    <s v="N40085"/>
    <s v="N4008520C0044 AWD"/>
    <x v="720"/>
    <x v="829"/>
    <x v="848"/>
    <d v="2024-10-12T00:00:00"/>
    <d v="2025-01-11T00:00:00"/>
    <n v="1339195"/>
    <n v="91"/>
    <x v="19"/>
    <x v="4"/>
    <n v="11"/>
    <x v="642"/>
    <x v="13"/>
    <x v="19"/>
    <x v="13"/>
    <x v="16"/>
    <x v="16"/>
    <n v="22984825.041882057"/>
    <n v="24241255.199112982"/>
    <n v="1256430.1572309248"/>
    <x v="0"/>
  </r>
  <r>
    <x v="12"/>
    <x v="12"/>
    <x v="8"/>
    <x v="790"/>
    <x v="0"/>
    <d v="2020-02-14T00:00:00"/>
    <d v="2020-07-24T00:00:00"/>
    <s v="RQ-DPR JV"/>
    <s v="N40085"/>
    <s v="N4008520C0044 AWD"/>
    <x v="720"/>
    <x v="830"/>
    <x v="849"/>
    <d v="2017-05-30T00:00:00"/>
    <d v="2025-01-11T00:00:00"/>
    <n v="7290000"/>
    <n v="2783"/>
    <x v="19"/>
    <x v="4"/>
    <n v="11"/>
    <x v="642"/>
    <x v="13"/>
    <x v="19"/>
    <x v="13"/>
    <x v="16"/>
    <x v="16"/>
    <n v="33411379.922187481"/>
    <n v="40250843.813714445"/>
    <n v="6839463.8915269636"/>
    <x v="0"/>
  </r>
  <r>
    <x v="12"/>
    <x v="12"/>
    <x v="8"/>
    <x v="791"/>
    <x v="0"/>
    <d v="2020-02-14T00:00:00"/>
    <d v="2020-07-24T00:00:00"/>
    <s v="RQ-DPR JV"/>
    <s v="N40085"/>
    <s v="N4008520C0044 AWD"/>
    <x v="720"/>
    <x v="831"/>
    <x v="850"/>
    <d v="2019-10-25T00:00:00"/>
    <d v="2025-01-11T00:00:00"/>
    <n v="194000"/>
    <n v="1905"/>
    <x v="19"/>
    <x v="4"/>
    <n v="11"/>
    <x v="642"/>
    <x v="13"/>
    <x v="19"/>
    <x v="13"/>
    <x v="16"/>
    <x v="16"/>
    <n v="15392388.8875149"/>
    <n v="15574399.312063079"/>
    <n v="182010.42454817891"/>
    <x v="0"/>
  </r>
  <r>
    <x v="12"/>
    <x v="12"/>
    <x v="8"/>
    <x v="792"/>
    <x v="0"/>
    <d v="2020-02-14T00:00:00"/>
    <d v="2020-07-24T00:00:00"/>
    <s v="RQ-DPR JV"/>
    <s v="N40085"/>
    <s v="N4008520C0044 AWD"/>
    <x v="720"/>
    <x v="832"/>
    <x v="851"/>
    <d v="2019-10-25T00:00:00"/>
    <d v="2025-01-11T00:00:00"/>
    <n v="252000"/>
    <n v="1905"/>
    <x v="19"/>
    <x v="4"/>
    <n v="11"/>
    <x v="642"/>
    <x v="13"/>
    <x v="19"/>
    <x v="13"/>
    <x v="16"/>
    <x v="16"/>
    <n v="26623239.363590259"/>
    <n v="26859665.275889955"/>
    <n v="236425.91229969636"/>
    <x v="0"/>
  </r>
  <r>
    <x v="12"/>
    <x v="12"/>
    <x v="8"/>
    <x v="793"/>
    <x v="0"/>
    <d v="2020-02-06T00:00:00"/>
    <d v="2020-08-12T00:00:00"/>
    <s v="WHITING-TURNER CONTRACTING CO"/>
    <s v="N40085"/>
    <s v="N4008520C0055 AWD"/>
    <x v="721"/>
    <x v="833"/>
    <x v="852"/>
    <d v="2025-08-12T00:00:00"/>
    <d v="2025-08-12T00:00:00"/>
    <n v="121000"/>
    <n v="0"/>
    <x v="19"/>
    <x v="8"/>
    <n v="12"/>
    <x v="646"/>
    <x v="13"/>
    <x v="19"/>
    <x v="13"/>
    <x v="16"/>
    <x v="16"/>
    <n v="33851648.472568199"/>
    <n v="33965170.438394643"/>
    <n v="113521.96582644433"/>
    <x v="0"/>
  </r>
  <r>
    <x v="12"/>
    <x v="12"/>
    <x v="8"/>
    <x v="794"/>
    <x v="0"/>
    <d v="2020-02-07T00:00:00"/>
    <d v="2020-08-12T00:00:00"/>
    <s v="WHITING-TURNER CONTRACTING CO"/>
    <s v="N40085"/>
    <s v="N4008520C0055 AWD"/>
    <x v="721"/>
    <x v="834"/>
    <x v="853"/>
    <d v="2025-08-12T00:00:00"/>
    <d v="2025-08-12T00:00:00"/>
    <n v="376000"/>
    <n v="0"/>
    <x v="19"/>
    <x v="8"/>
    <n v="12"/>
    <x v="646"/>
    <x v="13"/>
    <x v="19"/>
    <x v="13"/>
    <x v="16"/>
    <x v="16"/>
    <n v="40795884.244482219"/>
    <n v="41148646.716802403"/>
    <n v="352762.47232018411"/>
    <x v="0"/>
  </r>
  <r>
    <x v="12"/>
    <x v="12"/>
    <x v="8"/>
    <x v="795"/>
    <x v="0"/>
    <d v="2020-02-06T00:00:00"/>
    <d v="2020-08-12T00:00:00"/>
    <s v="WHITING-TURNER CONTRACTING CO"/>
    <s v="N40085"/>
    <s v="N4008520C0055 AWD"/>
    <x v="721"/>
    <x v="835"/>
    <x v="854"/>
    <d v="2025-08-12T00:00:00"/>
    <d v="2025-08-12T00:00:00"/>
    <n v="3819000"/>
    <n v="0"/>
    <x v="19"/>
    <x v="8"/>
    <n v="12"/>
    <x v="646"/>
    <x v="13"/>
    <x v="19"/>
    <x v="13"/>
    <x v="16"/>
    <x v="16"/>
    <n v="41295188.805027626"/>
    <n v="44878167.214045659"/>
    <n v="3582978.4090180323"/>
    <x v="0"/>
  </r>
  <r>
    <x v="12"/>
    <x v="13"/>
    <x v="8"/>
    <x v="796"/>
    <x v="0"/>
    <d v="2020-02-06T00:00:00"/>
    <d v="2020-08-12T00:00:00"/>
    <s v="WHITING-TURNER CONTRACTING CO"/>
    <s v="N40085"/>
    <s v="N4008520C0055 AWD"/>
    <x v="721"/>
    <x v="836"/>
    <x v="855"/>
    <d v="2025-08-12T00:00:00"/>
    <d v="2025-08-12T00:00:00"/>
    <n v="1639958"/>
    <n v="0"/>
    <x v="19"/>
    <x v="8"/>
    <n v="12"/>
    <x v="646"/>
    <x v="13"/>
    <x v="19"/>
    <x v="13"/>
    <x v="16"/>
    <x v="16"/>
    <n v="17757873.761103831"/>
    <n v="19296479.182862513"/>
    <n v="1538605.4217586815"/>
    <x v="0"/>
  </r>
  <r>
    <x v="12"/>
    <x v="12"/>
    <x v="8"/>
    <x v="797"/>
    <x v="0"/>
    <d v="2020-02-07T00:00:00"/>
    <d v="2020-08-12T00:00:00"/>
    <s v="WHITING-TURNER CONTRACTING CO"/>
    <s v="N40085"/>
    <s v="N4008520C0055 AWD"/>
    <x v="721"/>
    <x v="837"/>
    <x v="856"/>
    <d v="2025-08-12T00:00:00"/>
    <d v="2025-08-12T00:00:00"/>
    <n v="-86000"/>
    <n v="0"/>
    <x v="19"/>
    <x v="8"/>
    <n v="12"/>
    <x v="646"/>
    <x v="13"/>
    <x v="19"/>
    <x v="13"/>
    <x v="16"/>
    <x v="16"/>
    <n v="31008914.491587255"/>
    <n v="30928229.458024658"/>
    <n v="-80685.033562596887"/>
    <x v="0"/>
  </r>
  <r>
    <x v="12"/>
    <x v="13"/>
    <x v="9"/>
    <x v="798"/>
    <x v="0"/>
    <d v="2020-04-16T00:00:00"/>
    <d v="2020-09-04T00:00:00"/>
    <s v="MEB GENERAL CONTRACTORS, INC."/>
    <s v="N40085"/>
    <s v="N4008520C0063 AWD"/>
    <x v="722"/>
    <x v="838"/>
    <x v="857"/>
    <d v="2023-06-17T00:00:00"/>
    <d v="2023-07-13T00:00:00"/>
    <n v="2665065"/>
    <n v="26"/>
    <x v="7"/>
    <x v="3"/>
    <n v="13"/>
    <x v="647"/>
    <x v="13"/>
    <x v="7"/>
    <x v="13"/>
    <x v="14"/>
    <x v="14"/>
    <n v="47015613.089279391"/>
    <n v="49566112.344284363"/>
    <n v="2550499.2550049722"/>
    <x v="0"/>
  </r>
  <r>
    <x v="12"/>
    <x v="13"/>
    <x v="9"/>
    <x v="799"/>
    <x v="0"/>
    <d v="2020-04-07T00:00:00"/>
    <d v="2020-09-29T00:00:00"/>
    <s v="WEEKS MARINE, INC"/>
    <s v="N40085"/>
    <s v="N4008520C0074 AWD"/>
    <x v="723"/>
    <x v="839"/>
    <x v="858"/>
    <d v="2022-10-26T00:00:00"/>
    <d v="2022-11-12T00:00:00"/>
    <n v="8701000"/>
    <n v="17"/>
    <x v="3"/>
    <x v="9"/>
    <n v="12"/>
    <x v="648"/>
    <x v="13"/>
    <x v="7"/>
    <x v="13"/>
    <x v="14"/>
    <x v="14"/>
    <n v="67366091.259958431"/>
    <n v="75693052.897966608"/>
    <n v="8326961.6380081773"/>
    <x v="0"/>
  </r>
  <r>
    <x v="12"/>
    <x v="8"/>
    <x v="2"/>
    <x v="800"/>
    <x v="0"/>
    <d v="2020-01-27T00:00:00"/>
    <d v="2020-07-22T00:00:00"/>
    <s v="PATRIOT CONSTRUCTION, LLC"/>
    <s v="N40085"/>
    <s v="N4008520C0142 AWD"/>
    <x v="724"/>
    <x v="840"/>
    <x v="859"/>
    <d v="2022-02-07T00:00:00"/>
    <d v="2022-02-07T00:00:00"/>
    <n v="-142"/>
    <n v="0"/>
    <x v="3"/>
    <x v="2"/>
    <s v="07"/>
    <x v="649"/>
    <x v="13"/>
    <x v="3"/>
    <x v="13"/>
    <x v="13"/>
    <x v="13"/>
    <n v="7966.8595412074128"/>
    <n v="7828.1287054651984"/>
    <n v="-138.73083574221437"/>
    <x v="0"/>
  </r>
  <r>
    <x v="9"/>
    <x v="8"/>
    <x v="2"/>
    <x v="801"/>
    <x v="0"/>
    <d v="2020-01-27T00:00:00"/>
    <d v="2020-07-22T00:00:00"/>
    <s v="PATRIOT CONSTRUCTION, LLC"/>
    <s v="N40085"/>
    <s v="N4008520C0142 AWD"/>
    <x v="724"/>
    <x v="840"/>
    <x v="860"/>
    <d v="2022-02-07T00:00:00"/>
    <d v="2022-02-07T00:00:00"/>
    <n v="244"/>
    <n v="0"/>
    <x v="3"/>
    <x v="2"/>
    <s v="07"/>
    <x v="649"/>
    <x v="13"/>
    <x v="3"/>
    <x v="13"/>
    <x v="13"/>
    <x v="13"/>
    <n v="7966.8595412074128"/>
    <n v="8205.2421040320623"/>
    <n v="238.38256282464954"/>
    <x v="0"/>
  </r>
  <r>
    <x v="12"/>
    <x v="13"/>
    <x v="8"/>
    <x v="802"/>
    <x v="0"/>
    <d v="2019-12-05T00:00:00"/>
    <d v="2020-08-13T00:00:00"/>
    <s v="RQ CONSTRUCTION, LLC"/>
    <s v="N40085"/>
    <s v="N4008520C0145 AWD"/>
    <x v="725"/>
    <x v="841"/>
    <x v="861"/>
    <d v="2025-05-27T00:00:00"/>
    <d v="2026-01-22T00:00:00"/>
    <n v="1223000"/>
    <n v="240"/>
    <x v="15"/>
    <x v="4"/>
    <n v="22"/>
    <x v="644"/>
    <x v="13"/>
    <x v="16"/>
    <x v="13"/>
    <x v="16"/>
    <x v="16"/>
    <n v="51277277.574568585"/>
    <n v="52424693.807673864"/>
    <n v="1147416.2331052795"/>
    <x v="0"/>
  </r>
  <r>
    <x v="12"/>
    <x v="13"/>
    <x v="8"/>
    <x v="803"/>
    <x v="0"/>
    <d v="2019-12-05T00:00:00"/>
    <d v="2020-08-13T00:00:00"/>
    <s v="RQ CONSTRUCTION, LLC"/>
    <s v="N40085"/>
    <s v="N4008520C0145 AWD"/>
    <x v="725"/>
    <x v="842"/>
    <x v="862"/>
    <d v="2023-03-05T00:00:00"/>
    <d v="2023-03-19T00:00:00"/>
    <n v="1930686"/>
    <n v="14"/>
    <x v="7"/>
    <x v="5"/>
    <n v="19"/>
    <x v="650"/>
    <x v="13"/>
    <x v="7"/>
    <x v="13"/>
    <x v="14"/>
    <x v="14"/>
    <n v="35538991.700447075"/>
    <n v="37386681.420828581"/>
    <n v="1847689.7203815058"/>
    <x v="0"/>
  </r>
  <r>
    <x v="12"/>
    <x v="12"/>
    <x v="9"/>
    <x v="804"/>
    <x v="0"/>
    <d v="2019-02-19T00:00:00"/>
    <d v="2019-11-21T00:00:00"/>
    <s v="CIANBRO CORPORATION"/>
    <s v="N40085"/>
    <s v="N4008520C8500 AWD"/>
    <x v="726"/>
    <x v="843"/>
    <x v="863"/>
    <d v="2021-01-27T00:00:00"/>
    <d v="2022-03-20T00:00:00"/>
    <n v="2315000"/>
    <n v="417"/>
    <x v="3"/>
    <x v="5"/>
    <n v="20"/>
    <x v="572"/>
    <x v="13"/>
    <x v="3"/>
    <x v="13"/>
    <x v="13"/>
    <x v="13"/>
    <n v="43549563.905045241"/>
    <n v="45811267.31872993"/>
    <n v="2261703.4136846885"/>
    <x v="0"/>
  </r>
  <r>
    <x v="12"/>
    <x v="12"/>
    <x v="9"/>
    <x v="805"/>
    <x v="0"/>
    <d v="2019-02-19T00:00:00"/>
    <d v="2019-11-21T00:00:00"/>
    <s v="CIANBRO CORPORATION"/>
    <s v="N40085"/>
    <s v="N4008520C8500 AWD"/>
    <x v="726"/>
    <x v="844"/>
    <x v="864"/>
    <d v="2021-01-27T00:00:00"/>
    <d v="2022-03-20T00:00:00"/>
    <n v="-39119000"/>
    <n v="417"/>
    <x v="3"/>
    <x v="5"/>
    <n v="20"/>
    <x v="572"/>
    <x v="13"/>
    <x v="3"/>
    <x v="13"/>
    <x v="13"/>
    <x v="13"/>
    <n v="178022588.34644255"/>
    <n v="139804197.05489555"/>
    <n v="-38218391.291547"/>
    <x v="0"/>
  </r>
  <r>
    <x v="12"/>
    <x v="12"/>
    <x v="8"/>
    <x v="806"/>
    <x v="0"/>
    <d v="2019-08-05T00:00:00"/>
    <d v="2019-12-23T00:00:00"/>
    <s v="WALSH FEDERAL, LLC"/>
    <s v="N40085"/>
    <s v="N4008520C8501 AWD"/>
    <x v="727"/>
    <x v="845"/>
    <x v="865"/>
    <d v="2022-07-14T00:00:00"/>
    <d v="2022-12-30T00:00:00"/>
    <n v="122620000"/>
    <n v="169"/>
    <x v="3"/>
    <x v="1"/>
    <n v="30"/>
    <x v="492"/>
    <x v="13"/>
    <x v="7"/>
    <x v="13"/>
    <x v="14"/>
    <x v="14"/>
    <n v="5816547.9167343248"/>
    <n v="123165362.54178469"/>
    <n v="117348814.62505037"/>
    <x v="0"/>
  </r>
  <r>
    <x v="12"/>
    <x v="12"/>
    <x v="8"/>
    <x v="807"/>
    <x v="0"/>
    <d v="2019-08-05T00:00:00"/>
    <d v="2019-12-23T00:00:00"/>
    <s v="WALSH FEDERAL, LLC"/>
    <s v="N40085"/>
    <s v="N4008520C8501 AWD"/>
    <x v="727"/>
    <x v="846"/>
    <x v="866"/>
    <d v="2022-07-14T00:00:00"/>
    <d v="2022-12-30T00:00:00"/>
    <n v="7882000"/>
    <n v="169"/>
    <x v="3"/>
    <x v="1"/>
    <n v="30"/>
    <x v="492"/>
    <x v="13"/>
    <x v="7"/>
    <x v="13"/>
    <x v="14"/>
    <x v="14"/>
    <n v="53105392.668990336"/>
    <n v="60648561.457725018"/>
    <n v="7543168.7887346819"/>
    <x v="0"/>
  </r>
  <r>
    <x v="12"/>
    <x v="8"/>
    <x v="9"/>
    <x v="808"/>
    <x v="0"/>
    <d v="2019-08-28T00:00:00"/>
    <d v="2020-02-14T00:00:00"/>
    <s v="SYNCON, LLC"/>
    <s v="N40085"/>
    <s v="N4008520C8503 AWD"/>
    <x v="728"/>
    <x v="847"/>
    <x v="867"/>
    <d v="2022-03-01T00:00:00"/>
    <d v="2022-07-04T00:00:00"/>
    <n v="-1228000"/>
    <n v="125"/>
    <x v="3"/>
    <x v="3"/>
    <s v="04"/>
    <x v="474"/>
    <x v="13"/>
    <x v="3"/>
    <x v="13"/>
    <x v="13"/>
    <x v="13"/>
    <n v="25810743.766069483"/>
    <n v="24611015.130214281"/>
    <n v="-1199728.6358552016"/>
    <x v="0"/>
  </r>
  <r>
    <x v="12"/>
    <x v="12"/>
    <x v="8"/>
    <x v="809"/>
    <x v="0"/>
    <d v="2019-08-07T00:00:00"/>
    <d v="2020-01-31T00:00:00"/>
    <s v="THE HASKELL COMPANY"/>
    <s v="N40085"/>
    <s v="N4008520C8504 AWD"/>
    <x v="729"/>
    <x v="848"/>
    <x v="868"/>
    <d v="2022-05-04T00:00:00"/>
    <d v="2022-07-27T00:00:00"/>
    <n v="-970000"/>
    <n v="84"/>
    <x v="3"/>
    <x v="3"/>
    <n v="27"/>
    <x v="651"/>
    <x v="13"/>
    <x v="3"/>
    <x v="13"/>
    <x v="13"/>
    <x v="13"/>
    <n v="29435955.03431797"/>
    <n v="28488286.649318337"/>
    <n v="-947668.38499963284"/>
    <x v="0"/>
  </r>
  <r>
    <x v="12"/>
    <x v="12"/>
    <x v="8"/>
    <x v="810"/>
    <x v="0"/>
    <d v="2019-10-09T00:00:00"/>
    <d v="2020-07-24T00:00:00"/>
    <s v="ARCHER WESTERN CONSTRUCTION, LLC"/>
    <s v="N40085"/>
    <s v="N4008520C8505 AWD"/>
    <x v="730"/>
    <x v="849"/>
    <x v="869"/>
    <d v="2025-03-06T00:00:00"/>
    <d v="2025-03-06T00:00:00"/>
    <n v="1936000"/>
    <n v="0"/>
    <x v="19"/>
    <x v="5"/>
    <s v="06"/>
    <x v="652"/>
    <x v="13"/>
    <x v="19"/>
    <x v="13"/>
    <x v="16"/>
    <x v="16"/>
    <n v="64960623.998332888"/>
    <n v="66776975.45155596"/>
    <n v="1816351.453223072"/>
    <x v="0"/>
  </r>
  <r>
    <x v="12"/>
    <x v="12"/>
    <x v="8"/>
    <x v="811"/>
    <x v="0"/>
    <d v="2020-01-23T00:00:00"/>
    <d v="2020-07-24T00:00:00"/>
    <s v="ARCHER WESTERN CONSTRUCTION, LLC"/>
    <s v="N40085"/>
    <s v="N4008520C8505 AWD"/>
    <x v="730"/>
    <x v="850"/>
    <x v="870"/>
    <d v="2019-10-25T00:00:00"/>
    <d v="2025-03-06T00:00:00"/>
    <n v="-1516000"/>
    <n v="1959"/>
    <x v="19"/>
    <x v="5"/>
    <s v="06"/>
    <x v="652"/>
    <x v="13"/>
    <x v="19"/>
    <x v="13"/>
    <x v="16"/>
    <x v="16"/>
    <n v="66076304.529411294"/>
    <n v="64653996.263354383"/>
    <n v="-1422308.2660569102"/>
    <x v="0"/>
  </r>
  <r>
    <x v="12"/>
    <x v="13"/>
    <x v="8"/>
    <x v="812"/>
    <x v="0"/>
    <d v="2020-03-30T00:00:00"/>
    <d v="2020-09-15T00:00:00"/>
    <s v="RQ CONSTRUCTION, LLC"/>
    <s v="N40085"/>
    <s v="N4008520D0034 N4008520F6501"/>
    <x v="731"/>
    <x v="851"/>
    <x v="871"/>
    <d v="2024-09-30T00:00:00"/>
    <d v="2025-09-27T00:00:00"/>
    <n v="976000"/>
    <n v="362"/>
    <x v="19"/>
    <x v="10"/>
    <n v="27"/>
    <x v="643"/>
    <x v="13"/>
    <x v="19"/>
    <x v="13"/>
    <x v="16"/>
    <x v="16"/>
    <n v="27704899.143048335"/>
    <n v="28620580.454177324"/>
    <n v="915681.31112898886"/>
    <x v="0"/>
  </r>
  <r>
    <x v="12"/>
    <x v="13"/>
    <x v="8"/>
    <x v="813"/>
    <x v="0"/>
    <d v="2020-03-30T00:00:00"/>
    <d v="2020-09-15T00:00:00"/>
    <s v="RQ CONSTRUCTION, LLC"/>
    <s v="N40085"/>
    <s v="N4008520D0034 N4008520F6501"/>
    <x v="731"/>
    <x v="852"/>
    <x v="872"/>
    <d v="2024-09-30T00:00:00"/>
    <d v="2025-09-27T00:00:00"/>
    <n v="2378000"/>
    <n v="362"/>
    <x v="19"/>
    <x v="10"/>
    <n v="27"/>
    <x v="643"/>
    <x v="13"/>
    <x v="19"/>
    <x v="13"/>
    <x v="16"/>
    <x v="16"/>
    <n v="28062117.03506178"/>
    <n v="30293152.032874003"/>
    <n v="2231034.9978122227"/>
    <x v="0"/>
  </r>
  <r>
    <x v="12"/>
    <x v="13"/>
    <x v="8"/>
    <x v="814"/>
    <x v="0"/>
    <d v="2020-03-30T00:00:00"/>
    <d v="2020-09-15T00:00:00"/>
    <s v="RQ CONSTRUCTION, LLC"/>
    <s v="N40085"/>
    <s v="N4008520D0034 N4008520F6501"/>
    <x v="731"/>
    <x v="853"/>
    <x v="873"/>
    <d v="2024-09-30T00:00:00"/>
    <d v="2025-09-27T00:00:00"/>
    <n v="1050000"/>
    <n v="362"/>
    <x v="19"/>
    <x v="10"/>
    <n v="27"/>
    <x v="643"/>
    <x v="13"/>
    <x v="19"/>
    <x v="13"/>
    <x v="16"/>
    <x v="16"/>
    <n v="36485254.892118298"/>
    <n v="37470362.860033706"/>
    <n v="985107.96791540831"/>
    <x v="0"/>
  </r>
  <r>
    <x v="12"/>
    <x v="13"/>
    <x v="8"/>
    <x v="815"/>
    <x v="0"/>
    <d v="2020-03-30T00:00:00"/>
    <d v="2020-09-15T00:00:00"/>
    <s v="RQ CONSTRUCTION, LLC"/>
    <s v="N40085"/>
    <s v="N4008520D0034 N4008520F6501"/>
    <x v="731"/>
    <x v="854"/>
    <x v="874"/>
    <d v="2024-09-30T00:00:00"/>
    <d v="2025-09-27T00:00:00"/>
    <n v="1231000"/>
    <n v="362"/>
    <x v="19"/>
    <x v="10"/>
    <n v="27"/>
    <x v="643"/>
    <x v="13"/>
    <x v="19"/>
    <x v="13"/>
    <x v="16"/>
    <x v="16"/>
    <n v="43828734.190400288"/>
    <n v="44983656.008023016"/>
    <n v="1154921.8176227286"/>
    <x v="0"/>
  </r>
  <r>
    <x v="12"/>
    <x v="13"/>
    <x v="8"/>
    <x v="816"/>
    <x v="0"/>
    <d v="2020-03-30T00:00:00"/>
    <d v="2020-09-15T00:00:00"/>
    <s v="RQ CONSTRUCTION, LLC"/>
    <s v="N40085"/>
    <s v="N4008520D0034 N4008520F6501"/>
    <x v="731"/>
    <x v="855"/>
    <x v="875"/>
    <d v="2024-05-27T00:00:00"/>
    <d v="2025-01-07T00:00:00"/>
    <n v="3911320"/>
    <n v="225"/>
    <x v="19"/>
    <x v="4"/>
    <s v="07"/>
    <x v="653"/>
    <x v="13"/>
    <x v="19"/>
    <x v="13"/>
    <x v="16"/>
    <x v="16"/>
    <n v="17329250.313880682"/>
    <n v="20998843.168230098"/>
    <n v="3669592.8543494157"/>
    <x v="0"/>
  </r>
  <r>
    <x v="12"/>
    <x v="13"/>
    <x v="2"/>
    <x v="817"/>
    <x v="0"/>
    <d v="2020-03-30T00:00:00"/>
    <d v="2020-09-15T00:00:00"/>
    <s v="RQ CONSTRUCTION, LLC"/>
    <s v="N40085"/>
    <s v="N4008520D0034 N4008520F6501"/>
    <x v="731"/>
    <x v="856"/>
    <x v="876"/>
    <d v="2024-05-27T00:00:00"/>
    <d v="2025-01-07T00:00:00"/>
    <n v="716"/>
    <n v="225"/>
    <x v="19"/>
    <x v="4"/>
    <s v="07"/>
    <x v="653"/>
    <x v="13"/>
    <x v="19"/>
    <x v="13"/>
    <x v="16"/>
    <x v="16"/>
    <n v="26095.917713475174"/>
    <n v="26767.667527787013"/>
    <n v="671.74981431183915"/>
    <x v="0"/>
  </r>
  <r>
    <x v="9"/>
    <x v="13"/>
    <x v="2"/>
    <x v="818"/>
    <x v="0"/>
    <d v="2020-03-30T00:00:00"/>
    <d v="2020-09-15T00:00:00"/>
    <s v="RQ CONSTRUCTION, LLC"/>
    <s v="N40085"/>
    <s v="N4008520D0034 N4008520F6501"/>
    <x v="731"/>
    <x v="857"/>
    <x v="876"/>
    <d v="2024-05-27T00:00:00"/>
    <d v="2024-05-27T00:00:00"/>
    <n v="-11422"/>
    <n v="0"/>
    <x v="18"/>
    <x v="7"/>
    <n v="27"/>
    <x v="654"/>
    <x v="13"/>
    <x v="18"/>
    <x v="13"/>
    <x v="14"/>
    <x v="14"/>
    <n v="38241.326041932291"/>
    <n v="27310.334681246226"/>
    <n v="-10930.991360686065"/>
    <x v="0"/>
  </r>
  <r>
    <x v="12"/>
    <x v="13"/>
    <x v="8"/>
    <x v="819"/>
    <x v="0"/>
    <d v="2020-07-17T00:00:00"/>
    <d v="2020-09-25T00:00:00"/>
    <s v="SAUER, INC."/>
    <s v="N40085"/>
    <s v="N4008520D0035 N4008520F6732"/>
    <x v="732"/>
    <x v="858"/>
    <x v="877"/>
    <d v="2021-09-28T00:00:00"/>
    <d v="2022-06-22T00:00:00"/>
    <n v="658516"/>
    <n v="267"/>
    <x v="3"/>
    <x v="0"/>
    <n v="22"/>
    <x v="552"/>
    <x v="13"/>
    <x v="3"/>
    <x v="13"/>
    <x v="13"/>
    <x v="13"/>
    <n v="11467478.812139524"/>
    <n v="12110834.270094594"/>
    <n v="643355.45795506984"/>
    <x v="0"/>
  </r>
  <r>
    <x v="12"/>
    <x v="8"/>
    <x v="2"/>
    <x v="820"/>
    <x v="0"/>
    <d v="2019-09-17T00:00:00"/>
    <d v="2020-03-27T00:00:00"/>
    <s v="WHITING-TURNER CONTRACTING CO"/>
    <s v="N40085"/>
    <s v="N4008520D0036"/>
    <x v="733"/>
    <x v="859"/>
    <x v="878"/>
    <d v="2021-10-04T00:00:00"/>
    <d v="2022-03-28T00:00:00"/>
    <n v="254"/>
    <n v="175"/>
    <x v="3"/>
    <x v="5"/>
    <n v="28"/>
    <x v="655"/>
    <x v="13"/>
    <x v="3"/>
    <x v="13"/>
    <x v="13"/>
    <x v="13"/>
    <n v="11665.115364405428"/>
    <n v="11913.267704395023"/>
    <n v="248.15233998959411"/>
    <x v="0"/>
  </r>
  <r>
    <x v="9"/>
    <x v="8"/>
    <x v="2"/>
    <x v="821"/>
    <x v="0"/>
    <d v="2019-09-17T00:00:00"/>
    <d v="2020-03-27T00:00:00"/>
    <s v="WHITING-TURNER CONTRACTING CO"/>
    <s v="N40085"/>
    <s v="N4008520D0036"/>
    <x v="733"/>
    <x v="859"/>
    <x v="879"/>
    <d v="2021-10-04T00:00:00"/>
    <d v="2021-10-23T00:00:00"/>
    <n v="257"/>
    <n v="19"/>
    <x v="11"/>
    <x v="11"/>
    <n v="23"/>
    <x v="351"/>
    <x v="13"/>
    <x v="3"/>
    <x v="13"/>
    <x v="13"/>
    <x v="13"/>
    <n v="11665.115364405428"/>
    <n v="11916.198637544507"/>
    <n v="251.0832731390783"/>
    <x v="0"/>
  </r>
  <r>
    <x v="1"/>
    <x v="13"/>
    <x v="4"/>
    <x v="822"/>
    <x v="0"/>
    <d v="2020-06-15T00:00:00"/>
    <d v="2020-09-30T00:00:00"/>
    <s v="Serrano Construction"/>
    <s v="N40192"/>
    <s v="N4019218D2804"/>
    <x v="734"/>
    <x v="860"/>
    <x v="880"/>
    <d v="2022-06-30T00:00:00"/>
    <d v="2022-06-30T00:00:00"/>
    <n v="0"/>
    <n v="0"/>
    <x v="3"/>
    <x v="0"/>
    <n v="30"/>
    <x v="533"/>
    <x v="13"/>
    <x v="3"/>
    <x v="13"/>
    <x v="13"/>
    <x v="13"/>
    <n v="3969793.4528660057"/>
    <n v="3969793.4528660057"/>
    <n v="0"/>
    <x v="0"/>
  </r>
  <r>
    <x v="12"/>
    <x v="13"/>
    <x v="9"/>
    <x v="823"/>
    <x v="0"/>
    <d v="2020-01-10T00:00:00"/>
    <d v="2020-06-08T00:00:00"/>
    <s v="N4425520C1002 AWD"/>
    <s v="N44255"/>
    <s v="N4425520C1002 AWD"/>
    <x v="735"/>
    <x v="861"/>
    <x v="881"/>
    <d v="2023-08-02T00:00:00"/>
    <d v="2023-08-02T00:00:00"/>
    <n v="7147112"/>
    <n v="0"/>
    <x v="7"/>
    <x v="8"/>
    <s v="02"/>
    <x v="656"/>
    <x v="13"/>
    <x v="7"/>
    <x v="13"/>
    <x v="14"/>
    <x v="14"/>
    <n v="43798603.811788782"/>
    <n v="50638475.946778774"/>
    <n v="6839872.1349899918"/>
    <x v="0"/>
  </r>
  <r>
    <x v="12"/>
    <x v="11"/>
    <x v="9"/>
    <x v="824"/>
    <x v="0"/>
    <d v="2019-03-18T00:00:00"/>
    <d v="2020-02-03T00:00:00"/>
    <s v="MANSON CONSTRUCTION CO"/>
    <s v="N44255"/>
    <s v="N4425520C2002 AWD"/>
    <x v="736"/>
    <x v="862"/>
    <x v="882"/>
    <d v="2022-07-04T00:00:00"/>
    <d v="2022-07-04T00:00:00"/>
    <n v="28304000"/>
    <n v="0"/>
    <x v="3"/>
    <x v="3"/>
    <s v="04"/>
    <x v="474"/>
    <x v="13"/>
    <x v="3"/>
    <x v="13"/>
    <x v="13"/>
    <x v="13"/>
    <n v="73044554.949527904"/>
    <n v="100696932.23718725"/>
    <n v="27652377.287659347"/>
    <x v="0"/>
  </r>
  <r>
    <x v="12"/>
    <x v="13"/>
    <x v="9"/>
    <x v="825"/>
    <x v="0"/>
    <d v="2020-05-08T00:00:00"/>
    <d v="2020-09-10T00:00:00"/>
    <s v="ENVIRONMENTAL CHEMICAL CORPORATION"/>
    <s v="N62470"/>
    <s v="N6247019D8025 N6247320F5226"/>
    <x v="514"/>
    <x v="863"/>
    <x v="883"/>
    <d v="2023-11-30T00:00:00"/>
    <d v="2023-11-30T00:00:00"/>
    <n v="46311594"/>
    <n v="0"/>
    <x v="7"/>
    <x v="9"/>
    <n v="30"/>
    <x v="657"/>
    <x v="13"/>
    <x v="18"/>
    <x v="13"/>
    <x v="14"/>
    <x v="14"/>
    <n v="437576314.19880009"/>
    <n v="481897066.59887016"/>
    <n v="44320752.400070071"/>
    <x v="0"/>
  </r>
  <r>
    <x v="12"/>
    <x v="12"/>
    <x v="9"/>
    <x v="826"/>
    <x v="0"/>
    <d v="2020-05-14T00:00:00"/>
    <d v="2020-09-23T00:00:00"/>
    <s v="CONSTRUCTORA SAN JOSE SA"/>
    <s v="N62470"/>
    <s v="N6247020C0009 AWD"/>
    <x v="737"/>
    <x v="864"/>
    <x v="884"/>
    <d v="2022-06-30T00:00:00"/>
    <d v="2022-06-30T00:00:00"/>
    <n v="570197.37000000011"/>
    <n v="0"/>
    <x v="3"/>
    <x v="0"/>
    <n v="30"/>
    <x v="533"/>
    <x v="13"/>
    <x v="3"/>
    <x v="13"/>
    <x v="13"/>
    <x v="13"/>
    <n v="4601609.4713571016"/>
    <n v="5158679.5958508514"/>
    <n v="557070.12449374981"/>
    <x v="0"/>
  </r>
  <r>
    <x v="1"/>
    <x v="13"/>
    <x v="4"/>
    <x v="827"/>
    <x v="0"/>
    <d v="2019-11-08T00:00:00"/>
    <d v="2020-09-21T00:00:00"/>
    <s v="Icelandic Prime Contractors"/>
    <s v="N62470"/>
    <s v="N6247020C0010"/>
    <x v="738"/>
    <x v="865"/>
    <x v="885"/>
    <d v="2023-07-14T00:00:00"/>
    <d v="2023-07-14T00:00:00"/>
    <n v="0"/>
    <n v="0"/>
    <x v="7"/>
    <x v="3"/>
    <n v="14"/>
    <x v="658"/>
    <x v="13"/>
    <x v="7"/>
    <x v="13"/>
    <x v="14"/>
    <x v="14"/>
    <n v="19788746.53152068"/>
    <n v="19788746.53152068"/>
    <n v="0"/>
    <x v="0"/>
  </r>
  <r>
    <x v="1"/>
    <x v="13"/>
    <x v="4"/>
    <x v="828"/>
    <x v="0"/>
    <d v="2019-11-15T00:00:00"/>
    <d v="2020-09-21T00:00:00"/>
    <s v="Icelandic Prime Contractors"/>
    <s v="N62470"/>
    <s v="N6247020C0010"/>
    <x v="738"/>
    <x v="866"/>
    <x v="886"/>
    <d v="2023-07-14T00:00:00"/>
    <d v="2023-07-14T00:00:00"/>
    <n v="0"/>
    <n v="0"/>
    <x v="7"/>
    <x v="3"/>
    <n v="14"/>
    <x v="658"/>
    <x v="13"/>
    <x v="7"/>
    <x v="13"/>
    <x v="14"/>
    <x v="14"/>
    <n v="4674243.1456819866"/>
    <n v="4674243.1456819866"/>
    <n v="0"/>
    <x v="0"/>
  </r>
  <r>
    <x v="1"/>
    <x v="13"/>
    <x v="4"/>
    <x v="829"/>
    <x v="0"/>
    <d v="2019-11-08T00:00:00"/>
    <d v="2020-09-21T00:00:00"/>
    <s v="Icelandic Prime Contractors"/>
    <s v="N62470"/>
    <s v="N6247020C0010"/>
    <x v="738"/>
    <x v="867"/>
    <x v="887"/>
    <d v="2023-07-14T00:00:00"/>
    <d v="2023-07-14T00:00:00"/>
    <n v="0"/>
    <n v="0"/>
    <x v="7"/>
    <x v="3"/>
    <n v="14"/>
    <x v="658"/>
    <x v="13"/>
    <x v="7"/>
    <x v="13"/>
    <x v="14"/>
    <x v="14"/>
    <n v="14413239.636350922"/>
    <n v="14413239.636350922"/>
    <n v="0"/>
    <x v="0"/>
  </r>
  <r>
    <x v="12"/>
    <x v="13"/>
    <x v="9"/>
    <x v="830"/>
    <x v="0"/>
    <d v="2020-07-06T00:00:00"/>
    <d v="2020-09-29T00:00:00"/>
    <s v="WOLFF &amp; MULLER GOVERNMENT SERVICES"/>
    <s v="N62470"/>
    <s v="N6247020C0013 AWD"/>
    <x v="739"/>
    <x v="868"/>
    <x v="888"/>
    <d v="2025-06-05T00:00:00"/>
    <d v="2025-06-05T00:00:00"/>
    <n v="5876632"/>
    <n v="0"/>
    <x v="19"/>
    <x v="0"/>
    <s v="05"/>
    <x v="659"/>
    <x v="13"/>
    <x v="19"/>
    <x v="13"/>
    <x v="16"/>
    <x v="16"/>
    <n v="39736606.117148951"/>
    <n v="45250050.886393376"/>
    <n v="5513444.769244425"/>
    <x v="0"/>
  </r>
  <r>
    <x v="9"/>
    <x v="12"/>
    <x v="2"/>
    <x v="831"/>
    <x v="0"/>
    <d v="2019-01-30T00:00:00"/>
    <d v="2020-06-30T00:00:00"/>
    <s v="RQ CONSTRUCTION, LLC"/>
    <s v="N62473"/>
    <s v="N6247317D0820 N6247320F4839"/>
    <x v="380"/>
    <x v="869"/>
    <x v="889"/>
    <d v="2023-01-20T00:00:00"/>
    <d v="2023-01-20T00:00:00"/>
    <n v="4032"/>
    <n v="0"/>
    <x v="7"/>
    <x v="4"/>
    <n v="20"/>
    <x v="660"/>
    <x v="13"/>
    <x v="7"/>
    <x v="13"/>
    <x v="14"/>
    <x v="14"/>
    <n v="26447.131943437973"/>
    <n v="30305.804432169036"/>
    <n v="3858.6724887310629"/>
    <x v="0"/>
  </r>
  <r>
    <x v="12"/>
    <x v="12"/>
    <x v="2"/>
    <x v="832"/>
    <x v="0"/>
    <d v="2019-01-30T00:00:00"/>
    <d v="2020-06-30T00:00:00"/>
    <s v="RQ CONSTRUCTION, LLC"/>
    <s v="N62473"/>
    <s v="N6247317D0820 N6247320F4839"/>
    <x v="380"/>
    <x v="869"/>
    <x v="890"/>
    <d v="2023-01-20T00:00:00"/>
    <d v="2023-01-20T00:00:00"/>
    <n v="4239"/>
    <n v="0"/>
    <x v="7"/>
    <x v="4"/>
    <n v="20"/>
    <x v="660"/>
    <x v="13"/>
    <x v="7"/>
    <x v="13"/>
    <x v="14"/>
    <x v="14"/>
    <n v="26447.131943437973"/>
    <n v="30503.905921545855"/>
    <n v="4056.7739781078817"/>
    <x v="0"/>
  </r>
  <r>
    <x v="9"/>
    <x v="12"/>
    <x v="2"/>
    <x v="833"/>
    <x v="0"/>
    <d v="2019-02-28T00:00:00"/>
    <d v="2019-10-28T00:00:00"/>
    <s v="WHITING-TURNER CONTRACTING CO"/>
    <s v="N62473"/>
    <s v="N6247317D0822 N6247320F4023"/>
    <x v="381"/>
    <x v="870"/>
    <x v="891"/>
    <d v="2022-05-19T00:00:00"/>
    <d v="2022-09-12T00:00:00"/>
    <n v="1209"/>
    <n v="116"/>
    <x v="3"/>
    <x v="10"/>
    <n v="12"/>
    <x v="661"/>
    <x v="13"/>
    <x v="3"/>
    <x v="13"/>
    <x v="13"/>
    <x v="13"/>
    <n v="15476.440156223945"/>
    <n v="16657.606215465756"/>
    <n v="1181.1660592418102"/>
    <x v="0"/>
  </r>
  <r>
    <x v="9"/>
    <x v="12"/>
    <x v="2"/>
    <x v="834"/>
    <x v="0"/>
    <d v="2019-02-28T00:00:00"/>
    <d v="2019-10-28T00:00:00"/>
    <s v="WHITING-TURNER CONTRACTING CO"/>
    <s v="N62473"/>
    <s v="N6247317D0822 N6247320F4023"/>
    <x v="381"/>
    <x v="871"/>
    <x v="892"/>
    <d v="2022-05-19T00:00:00"/>
    <d v="2022-09-12T00:00:00"/>
    <n v="2624"/>
    <n v="116"/>
    <x v="3"/>
    <x v="10"/>
    <n v="12"/>
    <x v="661"/>
    <x v="13"/>
    <x v="3"/>
    <x v="13"/>
    <x v="13"/>
    <x v="13"/>
    <n v="18445.251040268457"/>
    <n v="21008.840568349933"/>
    <n v="2563.5895280814766"/>
    <x v="0"/>
  </r>
  <r>
    <x v="12"/>
    <x v="12"/>
    <x v="2"/>
    <x v="835"/>
    <x v="0"/>
    <d v="2019-02-28T00:00:00"/>
    <d v="2019-10-28T00:00:00"/>
    <s v="WHITING-TURNER CONTRACTING CO"/>
    <s v="N62473"/>
    <s v="N6247317D0822 N6247320F4023"/>
    <x v="381"/>
    <x v="870"/>
    <x v="893"/>
    <d v="2022-05-19T00:00:00"/>
    <d v="2022-09-12T00:00:00"/>
    <n v="722"/>
    <n v="116"/>
    <x v="3"/>
    <x v="10"/>
    <n v="12"/>
    <x v="661"/>
    <x v="13"/>
    <x v="3"/>
    <x v="13"/>
    <x v="13"/>
    <x v="13"/>
    <n v="15476.440156223945"/>
    <n v="16181.818067532949"/>
    <n v="705.37791130900405"/>
    <x v="0"/>
  </r>
  <r>
    <x v="12"/>
    <x v="12"/>
    <x v="2"/>
    <x v="836"/>
    <x v="0"/>
    <d v="2019-02-28T00:00:00"/>
    <d v="2019-10-28T00:00:00"/>
    <s v="WHITING-TURNER CONTRACTING CO"/>
    <s v="N62473"/>
    <s v="N6247317D0822 N6247320F4023"/>
    <x v="381"/>
    <x v="871"/>
    <x v="894"/>
    <d v="2022-05-19T00:00:00"/>
    <d v="2022-09-12T00:00:00"/>
    <n v="1725"/>
    <n v="116"/>
    <x v="3"/>
    <x v="10"/>
    <n v="12"/>
    <x v="661"/>
    <x v="13"/>
    <x v="3"/>
    <x v="13"/>
    <x v="13"/>
    <x v="13"/>
    <n v="18445.251040268457"/>
    <n v="20130.537601221411"/>
    <n v="1685.2865609529545"/>
    <x v="0"/>
  </r>
  <r>
    <x v="12"/>
    <x v="13"/>
    <x v="8"/>
    <x v="837"/>
    <x v="0"/>
    <d v="2020-03-02T00:00:00"/>
    <d v="2020-05-29T00:00:00"/>
    <s v="BRISTOL DESIGN BUILD SERVICES, LLC"/>
    <s v="N62473"/>
    <s v="N6247317D4627 N6247320F4683"/>
    <x v="740"/>
    <x v="872"/>
    <x v="895"/>
    <d v="2022-02-03T00:00:00"/>
    <d v="2022-02-03T00:00:00"/>
    <n v="607961"/>
    <n v="0"/>
    <x v="3"/>
    <x v="2"/>
    <s v="03"/>
    <x v="662"/>
    <x v="13"/>
    <x v="3"/>
    <x v="13"/>
    <x v="13"/>
    <x v="13"/>
    <n v="9530852.5292040594"/>
    <n v="10124816.87870175"/>
    <n v="593964.3494976908"/>
    <x v="0"/>
  </r>
  <r>
    <x v="1"/>
    <x v="13"/>
    <x v="4"/>
    <x v="838"/>
    <x v="0"/>
    <d v="2020-06-20T00:00:00"/>
    <d v="2020-07-16T00:00:00"/>
    <s v="J.I. Garcia Construction Inc. Travis AFB KC-46A Alter B881, B885 &amp; B887 Squadron Ops/AMU"/>
    <s v="N62473"/>
    <s v="N6247318D5817"/>
    <x v="520"/>
    <x v="14"/>
    <x v="27"/>
    <d v="2021-09-09T00:00:00"/>
    <d v="2023-08-31T00:00:00"/>
    <n v="0"/>
    <n v="721"/>
    <x v="7"/>
    <x v="8"/>
    <n v="31"/>
    <x v="663"/>
    <x v="13"/>
    <x v="7"/>
    <x v="13"/>
    <x v="14"/>
    <x v="14"/>
    <n v="0"/>
    <n v="0"/>
    <n v="0"/>
    <x v="0"/>
  </r>
  <r>
    <x v="12"/>
    <x v="13"/>
    <x v="9"/>
    <x v="839"/>
    <x v="0"/>
    <d v="2020-05-22T00:00:00"/>
    <d v="2020-09-17T00:00:00"/>
    <s v="HARPER CONSTRUCTION COMPANY, INC"/>
    <s v="N62473"/>
    <s v="N6247318D5853 N6247320F5462"/>
    <x v="390"/>
    <x v="873"/>
    <x v="896"/>
    <d v="2022-11-04T00:00:00"/>
    <d v="2022-11-04T00:00:00"/>
    <n v="13001000"/>
    <n v="0"/>
    <x v="3"/>
    <x v="9"/>
    <s v="04"/>
    <x v="664"/>
    <x v="13"/>
    <x v="7"/>
    <x v="13"/>
    <x v="14"/>
    <x v="14"/>
    <n v="112012324.09958838"/>
    <n v="124454437.44928892"/>
    <n v="12442113.34970054"/>
    <x v="0"/>
  </r>
  <r>
    <x v="0"/>
    <x v="8"/>
    <x v="0"/>
    <x v="840"/>
    <x v="0"/>
    <d v="2018-06-12T00:00:00"/>
    <d v="2019-12-18T00:00:00"/>
    <s v="Soltek Pacific Construction Co."/>
    <s v="N62473"/>
    <s v="N6247318D5855"/>
    <x v="521"/>
    <x v="874"/>
    <x v="897"/>
    <d v="2022-05-10T00:00:00"/>
    <d v="2022-05-10T00:00:00"/>
    <n v="266000"/>
    <n v="0"/>
    <x v="3"/>
    <x v="7"/>
    <n v="10"/>
    <x v="394"/>
    <x v="13"/>
    <x v="3"/>
    <x v="13"/>
    <x v="13"/>
    <x v="13"/>
    <n v="27815966.890985288"/>
    <n v="28075842.963572815"/>
    <n v="259876.07258752733"/>
    <x v="0"/>
  </r>
  <r>
    <x v="0"/>
    <x v="13"/>
    <x v="0"/>
    <x v="841"/>
    <x v="0"/>
    <d v="2020-08-04T00:00:00"/>
    <d v="2020-09-30T00:00:00"/>
    <s v="Soltek Pacific Construction Co."/>
    <s v="N62473"/>
    <s v="N6247318D5855"/>
    <x v="521"/>
    <x v="875"/>
    <x v="898"/>
    <d v="2022-10-30T00:00:00"/>
    <d v="2022-10-30T00:00:00"/>
    <n v="213000"/>
    <n v="0"/>
    <x v="3"/>
    <x v="11"/>
    <n v="30"/>
    <x v="665"/>
    <x v="13"/>
    <x v="7"/>
    <x v="13"/>
    <x v="14"/>
    <x v="14"/>
    <n v="15776623.258756252"/>
    <n v="15980466.820288919"/>
    <n v="203843.56153266691"/>
    <x v="0"/>
  </r>
  <r>
    <x v="12"/>
    <x v="13"/>
    <x v="9"/>
    <x v="842"/>
    <x v="0"/>
    <d v="2020-05-15T00:00:00"/>
    <d v="2020-09-03T00:00:00"/>
    <s v="SOLPAC CONSTRUCTION INC"/>
    <s v="N62473"/>
    <s v="N6247318D5855 N6247320F5296"/>
    <x v="521"/>
    <x v="876"/>
    <x v="899"/>
    <d v="2022-09-19T00:00:00"/>
    <d v="2022-09-19T00:00:00"/>
    <n v="8479000"/>
    <n v="0"/>
    <x v="3"/>
    <x v="10"/>
    <n v="19"/>
    <x v="666"/>
    <x v="13"/>
    <x v="3"/>
    <x v="13"/>
    <x v="13"/>
    <x v="13"/>
    <n v="53458608.119636677"/>
    <n v="61742402.177793249"/>
    <n v="8283794.0581565723"/>
    <x v="0"/>
  </r>
  <r>
    <x v="12"/>
    <x v="13"/>
    <x v="9"/>
    <x v="843"/>
    <x v="0"/>
    <d v="2020-04-15T00:00:00"/>
    <d v="2020-06-26T00:00:00"/>
    <s v="BALDI BROS INC201 CALIFORNIA AVENUE"/>
    <s v="N62473"/>
    <s v="N6247319D2438 N6247320F4817"/>
    <x v="741"/>
    <x v="877"/>
    <x v="900"/>
    <d v="2022-04-10T00:00:00"/>
    <d v="2022-04-10T00:00:00"/>
    <n v="3298549"/>
    <n v="0"/>
    <x v="3"/>
    <x v="6"/>
    <n v="10"/>
    <x v="667"/>
    <x v="13"/>
    <x v="3"/>
    <x v="13"/>
    <x v="13"/>
    <x v="13"/>
    <n v="53899327.945281535"/>
    <n v="57121936.815046638"/>
    <n v="3222608.8697651029"/>
    <x v="0"/>
  </r>
  <r>
    <x v="12"/>
    <x v="13"/>
    <x v="8"/>
    <x v="844"/>
    <x v="0"/>
    <d v="2020-04-16T00:00:00"/>
    <d v="2020-09-24T00:00:00"/>
    <s v="DPR-RQ CONSTRUCTION, LLC"/>
    <s v="N62473"/>
    <s v="N6247320C0055 AWD"/>
    <x v="742"/>
    <x v="878"/>
    <x v="901"/>
    <d v="2024-01-07T00:00:00"/>
    <d v="2024-01-07T00:00:00"/>
    <n v="27259581"/>
    <n v="0"/>
    <x v="18"/>
    <x v="4"/>
    <s v="07"/>
    <x v="668"/>
    <x v="13"/>
    <x v="18"/>
    <x v="13"/>
    <x v="14"/>
    <x v="14"/>
    <n v="53579100.616382807"/>
    <n v="79666847.456421509"/>
    <n v="26087746.840038702"/>
    <x v="0"/>
  </r>
  <r>
    <x v="12"/>
    <x v="13"/>
    <x v="9"/>
    <x v="845"/>
    <x v="0"/>
    <d v="2019-10-16T00:00:00"/>
    <d v="2020-06-11T00:00:00"/>
    <s v="HARPER CONSTRUCTION COMPANY, INC"/>
    <s v="N62473"/>
    <s v="N6247320C0553 AWD"/>
    <x v="743"/>
    <x v="879"/>
    <x v="902"/>
    <d v="2023-01-01T00:00:00"/>
    <d v="2023-01-01T00:00:00"/>
    <n v="5178944"/>
    <n v="0"/>
    <x v="7"/>
    <x v="4"/>
    <s v="01"/>
    <x v="669"/>
    <x v="13"/>
    <x v="7"/>
    <x v="13"/>
    <x v="14"/>
    <x v="14"/>
    <n v="69843658.500370875"/>
    <n v="74799970.190221772"/>
    <n v="4956311.6898508966"/>
    <x v="0"/>
  </r>
  <r>
    <x v="12"/>
    <x v="12"/>
    <x v="8"/>
    <x v="846"/>
    <x v="0"/>
    <d v="2019-07-24T00:00:00"/>
    <d v="2019-12-12T00:00:00"/>
    <s v="ORION CONSTRUCTION CORPORATION"/>
    <s v="N62473"/>
    <s v="N6247320C0612 AWD"/>
    <x v="744"/>
    <x v="880"/>
    <x v="903"/>
    <d v="2022-05-30T00:00:00"/>
    <d v="2022-05-30T00:00:00"/>
    <n v="-1171000"/>
    <n v="0"/>
    <x v="3"/>
    <x v="7"/>
    <n v="30"/>
    <x v="322"/>
    <x v="13"/>
    <x v="3"/>
    <x v="13"/>
    <x v="13"/>
    <x v="13"/>
    <n v="35939922.255851276"/>
    <n v="34795881.34983626"/>
    <n v="-1144040.9060150161"/>
    <x v="0"/>
  </r>
  <r>
    <x v="1"/>
    <x v="8"/>
    <x v="4"/>
    <x v="847"/>
    <x v="0"/>
    <d v="2018-10-26T00:00:00"/>
    <d v="2019-12-30T00:00:00"/>
    <s v="Walsh Federal"/>
    <s v="N62473"/>
    <s v="N6247320C0613"/>
    <x v="745"/>
    <x v="881"/>
    <x v="904"/>
    <d v="2022-06-17T00:00:00"/>
    <d v="2022-06-17T00:00:00"/>
    <n v="683622"/>
    <n v="0"/>
    <x v="3"/>
    <x v="0"/>
    <n v="17"/>
    <x v="399"/>
    <x v="13"/>
    <x v="3"/>
    <x v="13"/>
    <x v="13"/>
    <x v="13"/>
    <n v="123719315.00679706"/>
    <n v="124387198.46730244"/>
    <n v="667883.46050538123"/>
    <x v="0"/>
  </r>
  <r>
    <x v="12"/>
    <x v="12"/>
    <x v="8"/>
    <x v="848"/>
    <x v="0"/>
    <d v="2019-09-06T00:00:00"/>
    <d v="2020-02-03T00:00:00"/>
    <s v="RORE, INC."/>
    <s v="N62478"/>
    <s v="N6247818D4024 N6274220F4001"/>
    <x v="746"/>
    <x v="882"/>
    <x v="905"/>
    <d v="2020-12-29T00:00:00"/>
    <d v="2022-06-30T00:00:00"/>
    <n v="-66000"/>
    <n v="548"/>
    <x v="3"/>
    <x v="0"/>
    <n v="30"/>
    <x v="533"/>
    <x v="13"/>
    <x v="3"/>
    <x v="13"/>
    <x v="13"/>
    <x v="13"/>
    <n v="17907923.286735628"/>
    <n v="17843442.757446993"/>
    <n v="-64480.529288634658"/>
    <x v="0"/>
  </r>
  <r>
    <x v="9"/>
    <x v="13"/>
    <x v="2"/>
    <x v="849"/>
    <x v="0"/>
    <d v="2019-08-29T00:00:00"/>
    <d v="2020-04-15T00:00:00"/>
    <s v="HENSEL PHELPS CONSTRUCTION CO."/>
    <s v="N62478"/>
    <s v="N6247819D5029"/>
    <x v="747"/>
    <x v="883"/>
    <x v="906"/>
    <d v="2022-04-15T00:00:00"/>
    <d v="2022-04-15T00:00:00"/>
    <n v="7125"/>
    <n v="0"/>
    <x v="3"/>
    <x v="6"/>
    <n v="15"/>
    <x v="478"/>
    <x v="13"/>
    <x v="3"/>
    <x v="13"/>
    <x v="13"/>
    <x v="13"/>
    <n v="54312.128741170207"/>
    <n v="61273.09497119327"/>
    <n v="6960.966230023063"/>
    <x v="0"/>
  </r>
  <r>
    <x v="12"/>
    <x v="13"/>
    <x v="2"/>
    <x v="850"/>
    <x v="0"/>
    <d v="2019-08-29T00:00:00"/>
    <d v="2020-04-15T00:00:00"/>
    <s v="HENSEL PHELPS CONSTRUCTION CO."/>
    <s v="N62478"/>
    <s v="N6247819D5029"/>
    <x v="747"/>
    <x v="14"/>
    <x v="907"/>
    <d v="2022-04-15T00:00:00"/>
    <d v="2022-04-15T00:00:00"/>
    <n v="64930"/>
    <n v="0"/>
    <x v="3"/>
    <x v="6"/>
    <n v="15"/>
    <x v="478"/>
    <x v="13"/>
    <x v="3"/>
    <x v="13"/>
    <x v="13"/>
    <x v="13"/>
    <n v="0"/>
    <n v="63435.163131985639"/>
    <n v="63435.163131985639"/>
    <x v="0"/>
  </r>
  <r>
    <x v="12"/>
    <x v="13"/>
    <x v="9"/>
    <x v="851"/>
    <x v="0"/>
    <d v="2020-04-22T00:00:00"/>
    <d v="2020-08-10T00:00:00"/>
    <s v="HDR ENGINEERING, INC.DBA HONOLULU HDR HAWAII PACIFIC"/>
    <s v="N62478"/>
    <s v="N6247820C4016 AWD"/>
    <x v="748"/>
    <x v="434"/>
    <x v="908"/>
    <d v="2022-09-09T00:00:00"/>
    <d v="2022-09-09T00:00:00"/>
    <n v="-14494000"/>
    <n v="0"/>
    <x v="3"/>
    <x v="10"/>
    <s v="09"/>
    <x v="670"/>
    <x v="13"/>
    <x v="3"/>
    <x v="13"/>
    <x v="13"/>
    <x v="13"/>
    <n v="50460779.535680711"/>
    <n v="36300464.512809932"/>
    <n v="-14160315.022870779"/>
    <x v="0"/>
  </r>
  <r>
    <x v="12"/>
    <x v="13"/>
    <x v="9"/>
    <x v="852"/>
    <x v="0"/>
    <d v="2020-03-02T00:00:00"/>
    <d v="2020-08-07T00:00:00"/>
    <s v="BLACK CONSTRUCTION-TUTOR PERINI JV"/>
    <s v="N62742"/>
    <s v="N6274219D1328 N6274220F9924"/>
    <x v="749"/>
    <x v="884"/>
    <x v="909"/>
    <d v="2022-12-20T00:00:00"/>
    <d v="2022-12-20T00:00:00"/>
    <n v="3648991"/>
    <n v="0"/>
    <x v="3"/>
    <x v="1"/>
    <n v="20"/>
    <x v="671"/>
    <x v="13"/>
    <x v="7"/>
    <x v="13"/>
    <x v="14"/>
    <x v="14"/>
    <n v="50544839.809882835"/>
    <n v="54036968.079557255"/>
    <n v="3492128.2696744204"/>
    <x v="0"/>
  </r>
  <r>
    <x v="1"/>
    <x v="13"/>
    <x v="4"/>
    <x v="853"/>
    <x v="0"/>
    <d v="2019-12-05T00:00:00"/>
    <d v="2020-05-28T00:00:00"/>
    <s v="ICON SI (Aust) Pty Ltd"/>
    <s v="N62742"/>
    <s v="N6274220C1303"/>
    <x v="750"/>
    <x v="885"/>
    <x v="910"/>
    <d v="2022-02-03T00:00:00"/>
    <d v="2022-02-27T00:00:00"/>
    <n v="110369"/>
    <n v="24"/>
    <x v="3"/>
    <x v="2"/>
    <n v="27"/>
    <x v="672"/>
    <x v="13"/>
    <x v="3"/>
    <x v="13"/>
    <x v="13"/>
    <x v="13"/>
    <n v="10317290.232204348"/>
    <n v="10425118.285796126"/>
    <n v="107828.0535917785"/>
    <x v="0"/>
  </r>
  <r>
    <x v="12"/>
    <x v="8"/>
    <x v="8"/>
    <x v="854"/>
    <x v="0"/>
    <d v="2020-05-20T00:00:00"/>
    <d v="2020-09-23T00:00:00"/>
    <s v="NIKING CORP."/>
    <s v="N62742"/>
    <s v="N6274220C1304 AWD"/>
    <x v="751"/>
    <x v="455"/>
    <x v="911"/>
    <d v="2022-01-07T00:00:00"/>
    <d v="2022-02-11T00:00:00"/>
    <n v="-16263000"/>
    <n v="35"/>
    <x v="3"/>
    <x v="2"/>
    <n v="11"/>
    <x v="443"/>
    <x v="13"/>
    <x v="3"/>
    <x v="13"/>
    <x v="13"/>
    <x v="13"/>
    <n v="34534064.725658305"/>
    <n v="18645476.122308813"/>
    <n v="-15888588.603349492"/>
    <x v="0"/>
  </r>
  <r>
    <x v="1"/>
    <x v="13"/>
    <x v="4"/>
    <x v="855"/>
    <x v="0"/>
    <d v="2020-01-17T00:00:00"/>
    <d v="2020-09-16T00:00:00"/>
    <s v="Core Tech-Hawaiian Dredging"/>
    <s v="N62742"/>
    <s v="N6274220C1324"/>
    <x v="752"/>
    <x v="886"/>
    <x v="912"/>
    <d v="2023-07-16T00:00:00"/>
    <d v="2023-07-16T00:00:00"/>
    <n v="0"/>
    <n v="0"/>
    <x v="7"/>
    <x v="3"/>
    <n v="16"/>
    <x v="673"/>
    <x v="13"/>
    <x v="7"/>
    <x v="13"/>
    <x v="14"/>
    <x v="14"/>
    <n v="49708050.393874116"/>
    <n v="49708050.393874116"/>
    <n v="0"/>
    <x v="0"/>
  </r>
  <r>
    <x v="12"/>
    <x v="12"/>
    <x v="9"/>
    <x v="856"/>
    <x v="0"/>
    <d v="2019-07-26T00:00:00"/>
    <d v="2020-01-10T00:00:00"/>
    <s v="EMR, INC."/>
    <s v="N69450"/>
    <s v="N6945018D1318 N6945020F0875"/>
    <x v="401"/>
    <x v="887"/>
    <x v="295"/>
    <d v="2021-01-11T00:00:00"/>
    <d v="2022-03-30T00:00:00"/>
    <n v="2117000"/>
    <n v="443"/>
    <x v="3"/>
    <x v="5"/>
    <n v="30"/>
    <x v="438"/>
    <x v="13"/>
    <x v="3"/>
    <x v="13"/>
    <x v="13"/>
    <x v="13"/>
    <n v="2467505.1028155591"/>
    <n v="4535766.9286343427"/>
    <n v="2068261.8258187836"/>
    <x v="0"/>
  </r>
  <r>
    <x v="12"/>
    <x v="12"/>
    <x v="12"/>
    <x v="857"/>
    <x v="0"/>
    <d v="2019-10-03T00:00:00"/>
    <d v="2020-01-09T00:00:00"/>
    <s v="DAWSON FEDERAL, INC."/>
    <s v="N69450"/>
    <s v="N6945018D1320 N6945020F0873"/>
    <x v="753"/>
    <x v="888"/>
    <x v="913"/>
    <d v="2021-01-28T00:00:00"/>
    <d v="2021-10-19T00:00:00"/>
    <n v="-154000"/>
    <n v="264"/>
    <x v="11"/>
    <x v="11"/>
    <n v="19"/>
    <x v="674"/>
    <x v="13"/>
    <x v="3"/>
    <x v="13"/>
    <x v="13"/>
    <x v="13"/>
    <n v="4634827.1030988116"/>
    <n v="4484372.5347586637"/>
    <n v="-150454.56834014785"/>
    <x v="0"/>
  </r>
  <r>
    <x v="12"/>
    <x v="13"/>
    <x v="12"/>
    <x v="858"/>
    <x v="0"/>
    <d v="2020-01-30T00:00:00"/>
    <d v="2020-08-13T00:00:00"/>
    <s v="B.L. HARBERT INTERNATIONAL, L.L.C."/>
    <s v="N69450"/>
    <s v="N6945019D0908 N6945020F0891"/>
    <x v="754"/>
    <x v="889"/>
    <x v="914"/>
    <d v="2023-03-06T00:00:00"/>
    <d v="2023-03-06T00:00:00"/>
    <n v="19334000"/>
    <n v="0"/>
    <x v="7"/>
    <x v="5"/>
    <s v="06"/>
    <x v="675"/>
    <x v="13"/>
    <x v="7"/>
    <x v="13"/>
    <x v="14"/>
    <x v="14"/>
    <n v="6800147.8826985154"/>
    <n v="25303018.392898515"/>
    <n v="18502870.510200001"/>
    <x v="0"/>
  </r>
  <r>
    <x v="0"/>
    <x v="12"/>
    <x v="0"/>
    <x v="859"/>
    <x v="0"/>
    <d v="2020-02-25T00:00:00"/>
    <d v="2020-08-18T00:00:00"/>
    <s v="Korte Construction Company"/>
    <s v="N69450"/>
    <s v="N6945019D0910"/>
    <x v="755"/>
    <x v="585"/>
    <x v="915"/>
    <d v="2022-09-03T00:00:00"/>
    <d v="2022-10-05T00:00:00"/>
    <n v="1000000"/>
    <n v="32"/>
    <x v="3"/>
    <x v="11"/>
    <s v="05"/>
    <x v="676"/>
    <x v="13"/>
    <x v="7"/>
    <x v="13"/>
    <x v="14"/>
    <x v="14"/>
    <n v="21908363.433149498"/>
    <n v="22865375.459124465"/>
    <n v="957012.02597496659"/>
    <x v="0"/>
  </r>
  <r>
    <x v="12"/>
    <x v="13"/>
    <x v="8"/>
    <x v="860"/>
    <x v="0"/>
    <d v="2020-06-26T00:00:00"/>
    <d v="2020-09-16T00:00:00"/>
    <s v="THE CLEMENT GROUP LLC"/>
    <s v="N69450"/>
    <s v="N6945019D0918 N6945020F0894"/>
    <x v="756"/>
    <x v="890"/>
    <x v="916"/>
    <d v="2022-03-25T00:00:00"/>
    <d v="2022-03-25T00:00:00"/>
    <n v="1691755"/>
    <n v="0"/>
    <x v="3"/>
    <x v="5"/>
    <n v="25"/>
    <x v="530"/>
    <x v="13"/>
    <x v="3"/>
    <x v="13"/>
    <x v="13"/>
    <x v="13"/>
    <n v="10939918.016152756"/>
    <n v="12592724.95292085"/>
    <n v="1652806.9367680941"/>
    <x v="0"/>
  </r>
  <r>
    <x v="0"/>
    <x v="12"/>
    <x v="0"/>
    <x v="861"/>
    <x v="0"/>
    <d v="2020-02-17T00:00:00"/>
    <d v="2020-08-25T00:00:00"/>
    <s v="GCBJV1, Pensacola, FL"/>
    <s v="N69450"/>
    <s v="N6945019D0920"/>
    <x v="757"/>
    <x v="891"/>
    <x v="917"/>
    <d v="2021-09-10T00:00:00"/>
    <d v="2022-03-22T00:00:00"/>
    <n v="51000"/>
    <n v="193"/>
    <x v="3"/>
    <x v="5"/>
    <n v="22"/>
    <x v="677"/>
    <x v="13"/>
    <x v="3"/>
    <x v="13"/>
    <x v="13"/>
    <x v="13"/>
    <n v="3861355.308907235"/>
    <n v="3911181.1724484526"/>
    <n v="49825.863541217521"/>
    <x v="0"/>
  </r>
  <r>
    <x v="1"/>
    <x v="11"/>
    <x v="4"/>
    <x v="862"/>
    <x v="0"/>
    <d v="2019-05-22T00:00:00"/>
    <d v="2020-05-28T00:00:00"/>
    <s v="U-SMC/DeMaria JV, LLC"/>
    <s v="N69450"/>
    <s v="N6945019D0921"/>
    <x v="758"/>
    <x v="892"/>
    <x v="918"/>
    <d v="2021-06-25T00:00:00"/>
    <d v="2021-06-25T00:00:00"/>
    <n v="0"/>
    <n v="0"/>
    <x v="11"/>
    <x v="0"/>
    <n v="25"/>
    <x v="604"/>
    <x v="13"/>
    <x v="11"/>
    <x v="13"/>
    <x v="13"/>
    <x v="13"/>
    <n v="3594083.2811262291"/>
    <n v="3594083.2811262291"/>
    <n v="0"/>
    <x v="0"/>
  </r>
  <r>
    <x v="1"/>
    <x v="11"/>
    <x v="4"/>
    <x v="863"/>
    <x v="0"/>
    <d v="2019-06-12T00:00:00"/>
    <d v="2020-05-28T00:00:00"/>
    <s v="TU-SMC/DeMaria JV, LLC"/>
    <s v="N69450"/>
    <s v="N6945019D0921"/>
    <x v="758"/>
    <x v="893"/>
    <x v="919"/>
    <d v="2021-06-25T00:00:00"/>
    <d v="2021-06-25T00:00:00"/>
    <n v="0"/>
    <n v="0"/>
    <x v="11"/>
    <x v="0"/>
    <n v="25"/>
    <x v="604"/>
    <x v="13"/>
    <x v="11"/>
    <x v="13"/>
    <x v="13"/>
    <x v="13"/>
    <n v="4010037.0002018283"/>
    <n v="4010037.0002018283"/>
    <n v="0"/>
    <x v="0"/>
  </r>
  <r>
    <x v="12"/>
    <x v="13"/>
    <x v="22"/>
    <x v="864"/>
    <x v="0"/>
    <d v="2020-05-08T00:00:00"/>
    <d v="2020-09-24T00:00:00"/>
    <s v="N6945020C2575 AWD"/>
    <s v="N69450"/>
    <s v="N6945020C2575 AWD"/>
    <x v="759"/>
    <x v="894"/>
    <x v="920"/>
    <d v="2021-09-20T00:00:00"/>
    <d v="2021-09-21T00:00:00"/>
    <n v="158000"/>
    <n v="1"/>
    <x v="11"/>
    <x v="10"/>
    <n v="21"/>
    <x v="320"/>
    <x v="13"/>
    <x v="11"/>
    <x v="13"/>
    <x v="13"/>
    <x v="13"/>
    <n v="1764076.0325481875"/>
    <n v="1918438.511754313"/>
    <n v="154362.47920612548"/>
    <x v="0"/>
  </r>
  <r>
    <x v="12"/>
    <x v="13"/>
    <x v="22"/>
    <x v="865"/>
    <x v="0"/>
    <d v="2020-06-25T00:00:00"/>
    <d v="2020-09-25T00:00:00"/>
    <s v="ENCANTO FACILITY SERVICES 2, LLC"/>
    <s v="N69450"/>
    <s v="N6945020D0036 N6945020F1278"/>
    <x v="760"/>
    <x v="14"/>
    <x v="921"/>
    <d v="2021-09-26T00:00:00"/>
    <d v="2021-09-26T00:00:00"/>
    <n v="1101000"/>
    <n v="0"/>
    <x v="11"/>
    <x v="10"/>
    <n v="26"/>
    <x v="678"/>
    <x v="13"/>
    <x v="11"/>
    <x v="13"/>
    <x v="13"/>
    <x v="13"/>
    <n v="0"/>
    <n v="1075652.4658604064"/>
    <n v="1075652.4658604064"/>
    <x v="0"/>
  </r>
  <r>
    <x v="1"/>
    <x v="12"/>
    <x v="19"/>
    <x v="866"/>
    <x v="0"/>
    <d v="2019-10-01T00:00:00"/>
    <d v="2019-12-11T00:00:00"/>
    <s v="EMR, Inc."/>
    <s v="N69450"/>
    <s v="N6945020F0870"/>
    <x v="761"/>
    <x v="895"/>
    <x v="922"/>
    <d v="2020-10-31T00:00:00"/>
    <d v="2021-08-30T00:00:00"/>
    <n v="0"/>
    <n v="303"/>
    <x v="11"/>
    <x v="8"/>
    <n v="30"/>
    <x v="259"/>
    <x v="13"/>
    <x v="11"/>
    <x v="13"/>
    <x v="13"/>
    <x v="13"/>
    <n v="5060143.5331423935"/>
    <n v="5060143.5331423935"/>
    <n v="0"/>
    <x v="0"/>
  </r>
  <r>
    <x v="12"/>
    <x v="13"/>
    <x v="11"/>
    <x v="867"/>
    <x v="0"/>
    <d v="2020-07-20T00:00:00"/>
    <d v="2020-07-31T00:00:00"/>
    <s v="Chris Albrition Construction"/>
    <s v="NGB22-"/>
    <s v="NGB22-20-C-0002"/>
    <x v="762"/>
    <x v="896"/>
    <x v="923"/>
    <d v="2021-09-30T00:00:00"/>
    <d v="2022-05-14T00:00:00"/>
    <n v="-2031000"/>
    <n v="226"/>
    <x v="3"/>
    <x v="7"/>
    <n v="14"/>
    <x v="679"/>
    <x v="13"/>
    <x v="3"/>
    <x v="13"/>
    <x v="13"/>
    <x v="13"/>
    <n v="8104943.768372274"/>
    <n v="6120702.0261720149"/>
    <n v="-1984241.7422002591"/>
    <x v="0"/>
  </r>
  <r>
    <x v="12"/>
    <x v="8"/>
    <x v="11"/>
    <x v="868"/>
    <x v="0"/>
    <d v="2019-12-03T00:00:00"/>
    <d v="2019-12-12T00:00:00"/>
    <s v="C-2 Construction Inc."/>
    <s v="NGBID-"/>
    <s v="NGBID-20-B-0009"/>
    <x v="763"/>
    <x v="805"/>
    <x v="924"/>
    <d v="2021-01-23T00:00:00"/>
    <d v="2021-12-14T00:00:00"/>
    <n v="-570000"/>
    <n v="325"/>
    <x v="11"/>
    <x v="1"/>
    <n v="14"/>
    <x v="680"/>
    <x v="13"/>
    <x v="3"/>
    <x v="13"/>
    <x v="13"/>
    <x v="13"/>
    <n v="3001831.0253230645"/>
    <n v="2444953.7269212194"/>
    <n v="-556877.29840184515"/>
    <x v="0"/>
  </r>
  <r>
    <x v="12"/>
    <x v="13"/>
    <x v="11"/>
    <x v="869"/>
    <x v="0"/>
    <d v="2020-05-28T00:00:00"/>
    <d v="2020-07-10T00:00:00"/>
    <s v="Pro-Prost Joint Venture"/>
    <s v="T1809-"/>
    <s v="T1809-01"/>
    <x v="764"/>
    <x v="897"/>
    <x v="925"/>
    <d v="2021-08-18T00:00:00"/>
    <d v="2021-12-15T00:00:00"/>
    <n v="-2066000"/>
    <n v="119"/>
    <x v="11"/>
    <x v="1"/>
    <n v="15"/>
    <x v="462"/>
    <x v="13"/>
    <x v="3"/>
    <x v="13"/>
    <x v="13"/>
    <x v="13"/>
    <n v="12007324.101292258"/>
    <n v="9988888.139014693"/>
    <n v="-2018435.9622775652"/>
    <x v="0"/>
  </r>
  <r>
    <x v="13"/>
    <x v="13"/>
    <x v="17"/>
    <x v="870"/>
    <x v="0"/>
    <d v="2020-06-23T00:00:00"/>
    <d v="2020-09-25T00:00:00"/>
    <s v="Ashford Leebcor Enterprises IV LLC"/>
    <s v="W50S70"/>
    <s v="W50S7020C0002"/>
    <x v="765"/>
    <x v="898"/>
    <x v="926"/>
    <d v="2022-01-23T00:00:00"/>
    <d v="2022-03-27T00:00:00"/>
    <n v="208795"/>
    <n v="63"/>
    <x v="3"/>
    <x v="5"/>
    <n v="27"/>
    <x v="681"/>
    <x v="13"/>
    <x v="3"/>
    <x v="13"/>
    <x v="13"/>
    <x v="13"/>
    <n v="20226292.421161428"/>
    <n v="20430280.483476888"/>
    <n v="203988.06231546029"/>
    <x v="0"/>
  </r>
  <r>
    <x v="13"/>
    <x v="13"/>
    <x v="17"/>
    <x v="871"/>
    <x v="0"/>
    <d v="2020-06-09T00:00:00"/>
    <d v="2020-09-02T00:00:00"/>
    <s v="Lee Grover"/>
    <s v="W50S7G"/>
    <s v="W50S7G20C0001"/>
    <x v="766"/>
    <x v="899"/>
    <x v="927"/>
    <d v="2022-03-31T00:00:00"/>
    <d v="2022-03-31T00:00:00"/>
    <n v="-309086"/>
    <n v="0"/>
    <x v="3"/>
    <x v="5"/>
    <n v="31"/>
    <x v="423"/>
    <x v="13"/>
    <x v="3"/>
    <x v="13"/>
    <x v="13"/>
    <x v="13"/>
    <n v="5965738.9186928812"/>
    <n v="5663768.7842124728"/>
    <n v="-301970.13448040839"/>
    <x v="0"/>
  </r>
  <r>
    <x v="13"/>
    <x v="8"/>
    <x v="17"/>
    <x v="872"/>
    <x v="0"/>
    <d v="2020-04-30T00:00:00"/>
    <d v="2020-07-14T00:00:00"/>
    <s v="SJ Thomas Co Inc"/>
    <s v="W50S8N"/>
    <s v="W50S8N20C0001"/>
    <x v="767"/>
    <x v="900"/>
    <x v="928"/>
    <d v="2021-08-08T00:00:00"/>
    <d v="2021-08-08T00:00:00"/>
    <n v="-103005"/>
    <n v="0"/>
    <x v="11"/>
    <x v="8"/>
    <s v="08"/>
    <x v="682"/>
    <x v="13"/>
    <x v="11"/>
    <x v="13"/>
    <x v="13"/>
    <x v="13"/>
    <n v="3430897.7429276165"/>
    <n v="3330264.1532401042"/>
    <n v="-100633.58968751226"/>
    <x v="0"/>
  </r>
  <r>
    <x v="13"/>
    <x v="12"/>
    <x v="17"/>
    <x v="873"/>
    <x v="0"/>
    <d v="2019-10-25T00:00:00"/>
    <d v="2020-02-18T00:00:00"/>
    <s v="CANCO, LLC"/>
    <s v="W50S8R"/>
    <s v="W50S8R20C0003"/>
    <x v="768"/>
    <x v="901"/>
    <x v="929"/>
    <d v="2022-05-25T00:00:00"/>
    <d v="2022-05-25T00:00:00"/>
    <n v="48605"/>
    <n v="0"/>
    <x v="3"/>
    <x v="7"/>
    <n v="25"/>
    <x v="479"/>
    <x v="13"/>
    <x v="3"/>
    <x v="13"/>
    <x v="13"/>
    <x v="13"/>
    <n v="10322791.587863423"/>
    <n v="10370277.589773636"/>
    <n v="47486.001910213381"/>
    <x v="0"/>
  </r>
  <r>
    <x v="13"/>
    <x v="8"/>
    <x v="17"/>
    <x v="874"/>
    <x v="0"/>
    <d v="2019-12-04T00:00:00"/>
    <d v="2020-02-25T00:00:00"/>
    <s v="AWBE-Cornerstone JV Cnstr"/>
    <s v="W50S8Z"/>
    <s v="W50S8Z20C0001"/>
    <x v="769"/>
    <x v="902"/>
    <x v="930"/>
    <d v="2021-03-26T00:00:00"/>
    <d v="2021-03-26T00:00:00"/>
    <n v="-305476"/>
    <n v="0"/>
    <x v="11"/>
    <x v="5"/>
    <n v="26"/>
    <x v="321"/>
    <x v="13"/>
    <x v="11"/>
    <x v="13"/>
    <x v="13"/>
    <x v="13"/>
    <n v="12189047.947292924"/>
    <n v="11890604.70236906"/>
    <n v="-298443.24492386356"/>
    <x v="0"/>
  </r>
  <r>
    <x v="1"/>
    <x v="11"/>
    <x v="4"/>
    <x v="292"/>
    <x v="0"/>
    <d v="2020-05-31T00:00:00"/>
    <d v="2020-06-30T00:00:00"/>
    <s v="Sundance - EA II, LLC"/>
    <s v="W911KB"/>
    <s v="W911KB17F0055"/>
    <x v="770"/>
    <x v="903"/>
    <x v="931"/>
    <d v="2020-08-14T00:00:00"/>
    <d v="2020-08-14T00:00:00"/>
    <n v="0"/>
    <n v="0"/>
    <x v="10"/>
    <x v="8"/>
    <n v="14"/>
    <x v="382"/>
    <x v="13"/>
    <x v="15"/>
    <x v="13"/>
    <x v="9"/>
    <x v="9"/>
    <n v="37221.704103664226"/>
    <n v="37221.704103664226"/>
    <n v="0"/>
    <x v="0"/>
  </r>
  <r>
    <x v="1"/>
    <x v="8"/>
    <x v="4"/>
    <x v="434"/>
    <x v="0"/>
    <d v="2020-05-31T00:00:00"/>
    <d v="2020-06-30T00:00:00"/>
    <s v="Sundance - EA II, LLC"/>
    <s v="W911KB"/>
    <s v="W911KB17F0055"/>
    <x v="770"/>
    <x v="904"/>
    <x v="932"/>
    <d v="2020-08-14T00:00:00"/>
    <d v="2020-08-14T00:00:00"/>
    <n v="0"/>
    <n v="0"/>
    <x v="10"/>
    <x v="8"/>
    <n v="14"/>
    <x v="382"/>
    <x v="13"/>
    <x v="15"/>
    <x v="13"/>
    <x v="9"/>
    <x v="9"/>
    <n v="22559.760765644605"/>
    <n v="22559.760765644605"/>
    <n v="0"/>
    <x v="0"/>
  </r>
  <r>
    <x v="1"/>
    <x v="11"/>
    <x v="4"/>
    <x v="436"/>
    <x v="0"/>
    <d v="2020-05-31T00:00:00"/>
    <d v="2020-06-30T00:00:00"/>
    <s v="Sundance - EA II, LLC"/>
    <s v="W911KB"/>
    <s v="W911KB17F0055"/>
    <x v="770"/>
    <x v="905"/>
    <x v="933"/>
    <d v="2020-08-14T00:00:00"/>
    <d v="2020-08-14T00:00:00"/>
    <n v="0"/>
    <n v="0"/>
    <x v="10"/>
    <x v="8"/>
    <n v="14"/>
    <x v="382"/>
    <x v="13"/>
    <x v="15"/>
    <x v="13"/>
    <x v="9"/>
    <x v="9"/>
    <n v="692910.65435463947"/>
    <n v="692910.65435463947"/>
    <n v="0"/>
    <x v="0"/>
  </r>
  <r>
    <x v="1"/>
    <x v="11"/>
    <x v="4"/>
    <x v="292"/>
    <x v="0"/>
    <d v="2020-05-25T00:00:00"/>
    <d v="2020-06-24T00:00:00"/>
    <s v="AECOM Technical Services, Inc"/>
    <s v="W911KB"/>
    <s v="W911KB19F0159"/>
    <x v="771"/>
    <x v="906"/>
    <x v="934"/>
    <d v="2020-08-08T00:00:00"/>
    <d v="2020-08-08T00:00:00"/>
    <n v="0"/>
    <n v="0"/>
    <x v="10"/>
    <x v="8"/>
    <s v="08"/>
    <x v="683"/>
    <x v="13"/>
    <x v="15"/>
    <x v="13"/>
    <x v="9"/>
    <x v="9"/>
    <n v="30117.370677066305"/>
    <n v="30117.370677066305"/>
    <n v="0"/>
    <x v="0"/>
  </r>
  <r>
    <x v="1"/>
    <x v="8"/>
    <x v="4"/>
    <x v="434"/>
    <x v="0"/>
    <d v="2020-05-25T00:00:00"/>
    <d v="2020-06-24T00:00:00"/>
    <s v="AECOM Technical Services, Inc"/>
    <s v="W911KB"/>
    <s v="W911KB19F0159"/>
    <x v="771"/>
    <x v="907"/>
    <x v="935"/>
    <d v="2020-08-08T00:00:00"/>
    <d v="2020-08-08T00:00:00"/>
    <n v="0"/>
    <n v="0"/>
    <x v="10"/>
    <x v="8"/>
    <s v="08"/>
    <x v="683"/>
    <x v="13"/>
    <x v="15"/>
    <x v="13"/>
    <x v="9"/>
    <x v="9"/>
    <n v="18253.133854647782"/>
    <n v="18253.133854647782"/>
    <n v="0"/>
    <x v="0"/>
  </r>
  <r>
    <x v="1"/>
    <x v="11"/>
    <x v="4"/>
    <x v="436"/>
    <x v="0"/>
    <d v="2020-05-25T00:00:00"/>
    <d v="2020-06-24T00:00:00"/>
    <s v="AECOM Technical Services, Inc"/>
    <s v="W911KB"/>
    <s v="W911KB19F0159"/>
    <x v="771"/>
    <x v="908"/>
    <x v="936"/>
    <d v="2020-08-08T00:00:00"/>
    <d v="2020-08-08T00:00:00"/>
    <n v="0"/>
    <n v="0"/>
    <x v="10"/>
    <x v="8"/>
    <s v="08"/>
    <x v="683"/>
    <x v="13"/>
    <x v="15"/>
    <x v="13"/>
    <x v="9"/>
    <x v="9"/>
    <n v="560653.98182027228"/>
    <n v="560653.98182027228"/>
    <n v="0"/>
    <x v="0"/>
  </r>
  <r>
    <x v="21"/>
    <x v="12"/>
    <x v="6"/>
    <x v="617"/>
    <x v="0"/>
    <d v="2019-09-23T00:00:00"/>
    <d v="2019-12-18T00:00:00"/>
    <s v="CP04-RED POINT CONSTRUCTION, LLC"/>
    <s v="W911KB"/>
    <s v="W911KB20C0002"/>
    <x v="772"/>
    <x v="909"/>
    <x v="937"/>
    <d v="2021-06-14T00:00:00"/>
    <d v="2021-08-16T00:00:00"/>
    <n v="1487457"/>
    <n v="63"/>
    <x v="11"/>
    <x v="8"/>
    <n v="16"/>
    <x v="185"/>
    <x v="13"/>
    <x v="11"/>
    <x v="13"/>
    <x v="13"/>
    <x v="13"/>
    <n v="13828434.923321584"/>
    <n v="15281647.266565293"/>
    <n v="1453212.3432437088"/>
    <x v="0"/>
  </r>
  <r>
    <x v="1"/>
    <x v="12"/>
    <x v="6"/>
    <x v="617"/>
    <x v="0"/>
    <d v="2019-09-23T00:00:00"/>
    <d v="2019-12-18T00:00:00"/>
    <s v="CP04-RED POINT CONSTRUCTION, LLC"/>
    <s v="W911KB"/>
    <s v="W911KB-20-C-0002"/>
    <x v="772"/>
    <x v="909"/>
    <x v="937"/>
    <d v="2021-06-14T00:00:00"/>
    <d v="2021-08-16T00:00:00"/>
    <n v="1487457"/>
    <n v="63"/>
    <x v="11"/>
    <x v="8"/>
    <n v="16"/>
    <x v="185"/>
    <x v="13"/>
    <x v="11"/>
    <x v="13"/>
    <x v="13"/>
    <x v="13"/>
    <n v="13828434.923321584"/>
    <n v="15281647.266565293"/>
    <n v="1453212.3432437088"/>
    <x v="0"/>
  </r>
  <r>
    <x v="1"/>
    <x v="11"/>
    <x v="4"/>
    <x v="875"/>
    <x v="0"/>
    <d v="2016-10-20T00:00:00"/>
    <d v="2020-04-01T00:00:00"/>
    <s v="ADD/ALTER AWACS ALERT HANGAR"/>
    <s v="W911KB"/>
    <s v="W911KB20C008"/>
    <x v="773"/>
    <x v="910"/>
    <x v="938"/>
    <d v="2022-03-17T00:00:00"/>
    <d v="2022-03-17T00:00:00"/>
    <n v="0"/>
    <n v="0"/>
    <x v="3"/>
    <x v="5"/>
    <n v="17"/>
    <x v="684"/>
    <x v="13"/>
    <x v="3"/>
    <x v="13"/>
    <x v="13"/>
    <x v="13"/>
    <n v="51478141.09518671"/>
    <n v="51478141.09518671"/>
    <n v="0"/>
    <x v="0"/>
  </r>
  <r>
    <x v="2"/>
    <x v="12"/>
    <x v="2"/>
    <x v="876"/>
    <x v="0"/>
    <d v="2020-03-05T00:00:00"/>
    <d v="2020-09-29T00:00:00"/>
    <s v="Balfour Beatty Construction, LLC"/>
    <s v="W91236"/>
    <s v="W9123620C2025"/>
    <x v="774"/>
    <x v="911"/>
    <x v="939"/>
    <d v="2023-01-11T00:00:00"/>
    <d v="2023-01-11T00:00:00"/>
    <n v="371062"/>
    <n v="0"/>
    <x v="7"/>
    <x v="4"/>
    <n v="11"/>
    <x v="685"/>
    <x v="13"/>
    <x v="7"/>
    <x v="13"/>
    <x v="14"/>
    <x v="14"/>
    <n v="104607438.34524204"/>
    <n v="104962549.14162436"/>
    <n v="355110.79638232291"/>
    <x v="0"/>
  </r>
  <r>
    <x v="1"/>
    <x v="13"/>
    <x v="1"/>
    <x v="877"/>
    <x v="0"/>
    <d v="2020-06-12T00:00:00"/>
    <d v="2020-09-29T00:00:00"/>
    <s v="Purcell Construction"/>
    <s v="W91236"/>
    <s v="W9123620C2027"/>
    <x v="775"/>
    <x v="912"/>
    <x v="940"/>
    <d v="2022-11-03T00:00:00"/>
    <d v="2022-11-03T00:00:00"/>
    <n v="-438000"/>
    <n v="0"/>
    <x v="3"/>
    <x v="9"/>
    <s v="03"/>
    <x v="686"/>
    <x v="13"/>
    <x v="7"/>
    <x v="13"/>
    <x v="14"/>
    <x v="14"/>
    <n v="47297850.24533198"/>
    <n v="46878678.977954946"/>
    <n v="-419171.26737703383"/>
    <x v="0"/>
  </r>
  <r>
    <x v="1"/>
    <x v="13"/>
    <x v="4"/>
    <x v="878"/>
    <x v="0"/>
    <d v="2020-06-27T00:00:00"/>
    <d v="2020-07-27T00:00:00"/>
    <s v="GBSD Mission Integration Facility"/>
    <s v="W91238"/>
    <s v="W9123820C0012"/>
    <x v="776"/>
    <x v="913"/>
    <x v="941"/>
    <d v="2023-04-13T00:00:00"/>
    <d v="2023-04-04T00:00:00"/>
    <n v="0"/>
    <n v="-9"/>
    <x v="7"/>
    <x v="6"/>
    <s v="04"/>
    <x v="687"/>
    <x v="13"/>
    <x v="7"/>
    <x v="13"/>
    <x v="14"/>
    <x v="14"/>
    <n v="100871483.52680732"/>
    <n v="100871483.52680732"/>
    <n v="0"/>
    <x v="0"/>
  </r>
  <r>
    <x v="12"/>
    <x v="13"/>
    <x v="11"/>
    <x v="879"/>
    <x v="0"/>
    <d v="2020-08-26T00:00:00"/>
    <d v="2020-08-31T00:00:00"/>
    <s v="Sampson Construction Company, Inc."/>
    <s v="W91243"/>
    <s v="W91243-19-2-2001"/>
    <x v="777"/>
    <x v="415"/>
    <x v="942"/>
    <d v="2022-10-28T00:00:00"/>
    <d v="2022-10-28T00:00:00"/>
    <n v="-7775000"/>
    <n v="0"/>
    <x v="3"/>
    <x v="11"/>
    <n v="28"/>
    <x v="688"/>
    <x v="13"/>
    <x v="7"/>
    <x v="13"/>
    <x v="14"/>
    <x v="14"/>
    <n v="35021361.962102421"/>
    <n v="27580593.460147057"/>
    <n v="-7440768.5019553639"/>
    <x v="0"/>
  </r>
  <r>
    <x v="6"/>
    <x v="12"/>
    <x v="1"/>
    <x v="880"/>
    <x v="0"/>
    <d v="2019-11-16T00:00:00"/>
    <d v="2020-01-17T00:00:00"/>
    <s v="SLSCO, Ltd"/>
    <s v="W9126G"/>
    <s v="W9126G19D0021"/>
    <x v="778"/>
    <x v="914"/>
    <x v="943"/>
    <d v="2021-01-24T00:00:00"/>
    <d v="2021-09-02T00:00:00"/>
    <n v="22648000"/>
    <n v="221"/>
    <x v="11"/>
    <x v="10"/>
    <s v="02"/>
    <x v="689"/>
    <x v="13"/>
    <x v="11"/>
    <x v="13"/>
    <x v="13"/>
    <x v="13"/>
    <n v="43646623.108197354"/>
    <n v="65773214.431364007"/>
    <n v="22126591.323166654"/>
    <x v="0"/>
  </r>
  <r>
    <x v="6"/>
    <x v="12"/>
    <x v="1"/>
    <x v="881"/>
    <x v="0"/>
    <d v="2019-11-16T00:00:00"/>
    <d v="2020-01-17T00:00:00"/>
    <s v="SLSCO, Ltd"/>
    <s v="W9126G"/>
    <s v="W9126G19D0021"/>
    <x v="778"/>
    <x v="915"/>
    <x v="944"/>
    <d v="2021-01-25T00:00:00"/>
    <d v="2021-09-02T00:00:00"/>
    <n v="47887000"/>
    <n v="220"/>
    <x v="11"/>
    <x v="10"/>
    <s v="02"/>
    <x v="689"/>
    <x v="13"/>
    <x v="11"/>
    <x v="13"/>
    <x v="13"/>
    <x v="13"/>
    <n v="130829802.18699689"/>
    <n v="177614334.09676737"/>
    <n v="46784531.909770474"/>
    <x v="0"/>
  </r>
  <r>
    <x v="6"/>
    <x v="12"/>
    <x v="1"/>
    <x v="882"/>
    <x v="0"/>
    <d v="2019-11-07T00:00:00"/>
    <d v="2020-01-10T00:00:00"/>
    <s v="SLSCO, Ltd"/>
    <s v="W9126G"/>
    <s v="W9126G19D0021"/>
    <x v="778"/>
    <x v="916"/>
    <x v="945"/>
    <d v="2021-07-20T00:00:00"/>
    <d v="2021-08-29T00:00:00"/>
    <n v="10213000"/>
    <n v="40"/>
    <x v="11"/>
    <x v="8"/>
    <n v="29"/>
    <x v="690"/>
    <x v="13"/>
    <x v="11"/>
    <x v="13"/>
    <x v="13"/>
    <x v="13"/>
    <n v="37128647.341879211"/>
    <n v="47106520.760437191"/>
    <n v="9977873.4185579792"/>
    <x v="0"/>
  </r>
  <r>
    <x v="6"/>
    <x v="12"/>
    <x v="1"/>
    <x v="883"/>
    <x v="0"/>
    <d v="2019-10-11T00:00:00"/>
    <d v="2019-11-19T00:00:00"/>
    <s v="CJW Joint Venture"/>
    <s v="W9126G"/>
    <s v="W9126G19D0024"/>
    <x v="779"/>
    <x v="917"/>
    <x v="946"/>
    <d v="2021-03-03T00:00:00"/>
    <d v="2021-05-21T00:00:00"/>
    <n v="66016000"/>
    <n v="79"/>
    <x v="11"/>
    <x v="7"/>
    <n v="21"/>
    <x v="609"/>
    <x v="13"/>
    <x v="11"/>
    <x v="13"/>
    <x v="13"/>
    <x v="13"/>
    <n v="55876082.705363519"/>
    <n v="120372243.63746214"/>
    <n v="64496160.93209862"/>
    <x v="0"/>
  </r>
  <r>
    <x v="6"/>
    <x v="8"/>
    <x v="1"/>
    <x v="884"/>
    <x v="0"/>
    <d v="2019-05-14T00:00:00"/>
    <d v="2019-11-12T00:00:00"/>
    <s v="Tarver Land Development, LLC"/>
    <s v="W9126G"/>
    <s v="W9126G20C0004"/>
    <x v="780"/>
    <x v="918"/>
    <x v="947"/>
    <d v="2021-01-15T00:00:00"/>
    <d v="2021-07-26T00:00:00"/>
    <n v="0"/>
    <n v="192"/>
    <x v="11"/>
    <x v="3"/>
    <n v="26"/>
    <x v="691"/>
    <x v="13"/>
    <x v="11"/>
    <x v="13"/>
    <x v="13"/>
    <x v="13"/>
    <n v="4001440.7567556449"/>
    <n v="4001440.7567556449"/>
    <n v="0"/>
    <x v="0"/>
  </r>
  <r>
    <x v="1"/>
    <x v="12"/>
    <x v="1"/>
    <x v="885"/>
    <x v="0"/>
    <d v="2020-05-22T00:00:00"/>
    <d v="2020-08-13T00:00:00"/>
    <s v="NASCO"/>
    <s v="W9126G"/>
    <s v="W9126G20C0005"/>
    <x v="781"/>
    <x v="919"/>
    <x v="948"/>
    <d v="2022-02-25T00:00:00"/>
    <d v="2022-05-28T00:00:00"/>
    <n v="88000"/>
    <n v="92"/>
    <x v="3"/>
    <x v="7"/>
    <n v="28"/>
    <x v="692"/>
    <x v="13"/>
    <x v="3"/>
    <x v="13"/>
    <x v="13"/>
    <x v="13"/>
    <n v="8320074.9918537606"/>
    <n v="8406049.0309052728"/>
    <n v="85974.039051512256"/>
    <x v="0"/>
  </r>
  <r>
    <x v="0"/>
    <x v="8"/>
    <x v="0"/>
    <x v="886"/>
    <x v="0"/>
    <d v="2019-07-29T00:00:00"/>
    <d v="2020-01-30T00:00:00"/>
    <s v="SGS, LLC"/>
    <s v="W9126G"/>
    <s v="W9126G-20-C-0009"/>
    <x v="782"/>
    <x v="920"/>
    <x v="949"/>
    <d v="2022-04-03T00:00:00"/>
    <d v="2022-04-03T00:00:00"/>
    <n v="325000"/>
    <n v="0"/>
    <x v="3"/>
    <x v="6"/>
    <s v="03"/>
    <x v="693"/>
    <x v="13"/>
    <x v="3"/>
    <x v="13"/>
    <x v="13"/>
    <x v="13"/>
    <n v="9001490.6346020959"/>
    <n v="9319008.3924627975"/>
    <n v="317517.75786070153"/>
    <x v="0"/>
  </r>
  <r>
    <x v="1"/>
    <x v="13"/>
    <x v="1"/>
    <x v="887"/>
    <x v="0"/>
    <d v="2020-06-30T00:00:00"/>
    <d v="2020-09-22T00:00:00"/>
    <s v="James Construction Group"/>
    <s v="W9126G"/>
    <s v="W9126G20C0038"/>
    <x v="783"/>
    <x v="921"/>
    <x v="950"/>
    <d v="2022-07-12T00:00:00"/>
    <d v="2022-08-08T00:00:00"/>
    <n v="-209000"/>
    <n v="27"/>
    <x v="3"/>
    <x v="8"/>
    <s v="08"/>
    <x v="694"/>
    <x v="13"/>
    <x v="3"/>
    <x v="13"/>
    <x v="13"/>
    <x v="13"/>
    <n v="13358148.062687637"/>
    <n v="13153959.719940294"/>
    <n v="-204188.3427473437"/>
    <x v="0"/>
  </r>
  <r>
    <x v="1"/>
    <x v="12"/>
    <x v="1"/>
    <x v="888"/>
    <x v="0"/>
    <d v="2018-12-17T00:00:00"/>
    <d v="2020-02-27T00:00:00"/>
    <s v="Bates Engineers/Contractors, Inc"/>
    <s v="W91278"/>
    <s v="W9127816D0018"/>
    <x v="784"/>
    <x v="922"/>
    <x v="951"/>
    <d v="2022-03-11T00:00:00"/>
    <d v="2022-03-16T00:00:00"/>
    <n v="1134000"/>
    <n v="5"/>
    <x v="3"/>
    <x v="5"/>
    <n v="16"/>
    <x v="695"/>
    <x v="13"/>
    <x v="3"/>
    <x v="13"/>
    <x v="13"/>
    <x v="13"/>
    <n v="22006423.246643387"/>
    <n v="23114315.977148112"/>
    <n v="1107892.7305047251"/>
    <x v="0"/>
  </r>
  <r>
    <x v="1"/>
    <x v="8"/>
    <x v="1"/>
    <x v="889"/>
    <x v="0"/>
    <d v="2019-10-29T00:00:00"/>
    <d v="2020-01-31T00:00:00"/>
    <s v="CCI Utility and Construction Services, LLC"/>
    <s v="W91278"/>
    <s v="W9127820C0008"/>
    <x v="785"/>
    <x v="923"/>
    <x v="952"/>
    <d v="2021-05-22T00:00:00"/>
    <d v="2021-12-10T00:00:00"/>
    <n v="259000"/>
    <n v="202"/>
    <x v="11"/>
    <x v="1"/>
    <n v="10"/>
    <x v="639"/>
    <x v="13"/>
    <x v="3"/>
    <x v="13"/>
    <x v="13"/>
    <x v="13"/>
    <n v="5295229.9286698857"/>
    <n v="5548267.1572419526"/>
    <n v="253037.22857206687"/>
    <x v="0"/>
  </r>
  <r>
    <x v="2"/>
    <x v="8"/>
    <x v="2"/>
    <x v="890"/>
    <x v="0"/>
    <d v="2019-06-27T00:00:00"/>
    <d v="2020-02-27T00:00:00"/>
    <s v="RC Construction Co, Inc"/>
    <s v="W91278"/>
    <s v="W9127820C0009"/>
    <x v="786"/>
    <x v="924"/>
    <x v="953"/>
    <d v="2023-03-18T00:00:00"/>
    <d v="2023-03-18T00:00:00"/>
    <n v="-270235"/>
    <n v="0"/>
    <x v="7"/>
    <x v="5"/>
    <n v="18"/>
    <x v="696"/>
    <x v="13"/>
    <x v="7"/>
    <x v="13"/>
    <x v="14"/>
    <x v="14"/>
    <n v="30146338.346460674"/>
    <n v="29887720.201621328"/>
    <n v="-258618.14483934641"/>
    <x v="0"/>
  </r>
  <r>
    <x v="1"/>
    <x v="12"/>
    <x v="4"/>
    <x v="891"/>
    <x v="0"/>
    <d v="2019-08-09T00:00:00"/>
    <d v="2020-02-26T00:00:00"/>
    <s v="HCR"/>
    <s v="W91278"/>
    <s v="W9127820C0010"/>
    <x v="787"/>
    <x v="925"/>
    <x v="954"/>
    <d v="2021-06-18T00:00:00"/>
    <d v="2021-06-18T00:00:00"/>
    <n v="0"/>
    <n v="0"/>
    <x v="11"/>
    <x v="0"/>
    <n v="18"/>
    <x v="396"/>
    <x v="13"/>
    <x v="11"/>
    <x v="13"/>
    <x v="13"/>
    <x v="13"/>
    <n v="3353172.3327992684"/>
    <n v="3353172.3327992684"/>
    <n v="0"/>
    <x v="0"/>
  </r>
  <r>
    <x v="14"/>
    <x v="13"/>
    <x v="10"/>
    <x v="892"/>
    <x v="0"/>
    <d v="2020-04-28T00:00:00"/>
    <d v="2020-09-11T00:00:00"/>
    <s v="SGJV, LLC"/>
    <s v="W91278"/>
    <s v="W9127820C0027 &amp;#x2f; 68228349"/>
    <x v="788"/>
    <x v="926"/>
    <x v="955"/>
    <d v="2021-10-16T00:00:00"/>
    <d v="2022-02-22T00:00:00"/>
    <n v="0"/>
    <n v="129"/>
    <x v="3"/>
    <x v="2"/>
    <n v="22"/>
    <x v="619"/>
    <x v="13"/>
    <x v="3"/>
    <x v="13"/>
    <x v="13"/>
    <x v="13"/>
    <n v="13058965.570497105"/>
    <n v="13058965.570497105"/>
    <n v="0"/>
    <x v="0"/>
  </r>
  <r>
    <x v="1"/>
    <x v="13"/>
    <x v="4"/>
    <x v="893"/>
    <x v="0"/>
    <d v="2020-07-07T00:00:00"/>
    <d v="2020-09-29T00:00:00"/>
    <s v="Cyberspace Test Facility"/>
    <s v="W91278"/>
    <s v="W9127820C0033"/>
    <x v="789"/>
    <x v="14"/>
    <x v="27"/>
    <d v="2022-04-30T00:00:00"/>
    <d v="2022-10-31T00:00:00"/>
    <n v="0"/>
    <n v="184"/>
    <x v="3"/>
    <x v="11"/>
    <n v="31"/>
    <x v="697"/>
    <x v="13"/>
    <x v="7"/>
    <x v="13"/>
    <x v="14"/>
    <x v="14"/>
    <n v="0"/>
    <n v="0"/>
    <n v="0"/>
    <x v="0"/>
  </r>
  <r>
    <x v="1"/>
    <x v="13"/>
    <x v="4"/>
    <x v="894"/>
    <x v="0"/>
    <d v="2020-05-15T00:00:00"/>
    <d v="2020-08-31T00:00:00"/>
    <s v="The Ross Group Construction"/>
    <s v="W9127S"/>
    <s v="W9127S20C6006"/>
    <x v="790"/>
    <x v="927"/>
    <x v="956"/>
    <d v="2020-08-31T00:00:00"/>
    <d v="2023-10-15T00:00:00"/>
    <n v="0"/>
    <n v="1140"/>
    <x v="7"/>
    <x v="11"/>
    <n v="15"/>
    <x v="698"/>
    <x v="13"/>
    <x v="18"/>
    <x v="13"/>
    <x v="14"/>
    <x v="14"/>
    <n v="35418204.023650125"/>
    <n v="35418204.023650125"/>
    <n v="0"/>
    <x v="0"/>
  </r>
  <r>
    <x v="1"/>
    <x v="12"/>
    <x v="1"/>
    <x v="895"/>
    <x v="0"/>
    <d v="2019-10-24T00:00:00"/>
    <d v="2020-04-07T00:00:00"/>
    <s v="Anderson Burton Construction, Inc."/>
    <s v="W9128A"/>
    <s v="W9128A-16-D-0005"/>
    <x v="791"/>
    <x v="928"/>
    <x v="957"/>
    <d v="2022-01-08T00:00:00"/>
    <d v="2022-01-08T00:00:00"/>
    <n v="0"/>
    <n v="0"/>
    <x v="3"/>
    <x v="4"/>
    <s v="08"/>
    <x v="699"/>
    <x v="13"/>
    <x v="3"/>
    <x v="13"/>
    <x v="13"/>
    <x v="13"/>
    <n v="5830556.4615191659"/>
    <n v="5830556.4615191659"/>
    <n v="0"/>
    <x v="0"/>
  </r>
  <r>
    <x v="0"/>
    <x v="10"/>
    <x v="0"/>
    <x v="227"/>
    <x v="72"/>
    <d v="2020-07-31T00:00:00"/>
    <d v="2020-09-21T00:00:00"/>
    <s v="Su-Mo Builders Inc."/>
    <s v="W9128A"/>
    <s v="W9128A-16-D-0011 TO W9128A20F0067"/>
    <x v="792"/>
    <x v="929"/>
    <x v="958"/>
    <d v="2022-05-02T00:00:00"/>
    <d v="2022-05-02T00:00:00"/>
    <n v="0"/>
    <n v="0"/>
    <x v="3"/>
    <x v="7"/>
    <s v="02"/>
    <x v="700"/>
    <x v="13"/>
    <x v="3"/>
    <x v="13"/>
    <x v="13"/>
    <x v="13"/>
    <n v="1484905.7471931425"/>
    <n v="1484905.7471931425"/>
    <n v="0"/>
    <x v="0"/>
  </r>
  <r>
    <x v="1"/>
    <x v="12"/>
    <x v="1"/>
    <x v="896"/>
    <x v="0"/>
    <d v="2020-02-27T00:00:00"/>
    <d v="2020-09-29T00:00:00"/>
    <s v="Kiewit Infrastructure West Co."/>
    <s v="W9128A"/>
    <s v="W9128A20C0006"/>
    <x v="793"/>
    <x v="930"/>
    <x v="959"/>
    <d v="2022-08-03T00:00:00"/>
    <d v="2022-08-03T00:00:00"/>
    <n v="672000"/>
    <n v="0"/>
    <x v="3"/>
    <x v="8"/>
    <s v="03"/>
    <x v="527"/>
    <x v="13"/>
    <x v="3"/>
    <x v="13"/>
    <x v="13"/>
    <x v="13"/>
    <n v="44952419.604212888"/>
    <n v="45608948.629697166"/>
    <n v="656529.0254842788"/>
    <x v="0"/>
  </r>
  <r>
    <x v="0"/>
    <x v="12"/>
    <x v="0"/>
    <x v="897"/>
    <x v="0"/>
    <d v="2019-09-10T00:00:00"/>
    <d v="2019-12-15T00:00:00"/>
    <s v="NVE-HHI JV"/>
    <s v="W9128F"/>
    <s v="W9128F-20-C-0006"/>
    <x v="794"/>
    <x v="931"/>
    <x v="960"/>
    <d v="2021-06-15T00:00:00"/>
    <d v="2021-07-15T00:00:00"/>
    <n v="0"/>
    <n v="30"/>
    <x v="11"/>
    <x v="3"/>
    <n v="15"/>
    <x v="568"/>
    <x v="13"/>
    <x v="11"/>
    <x v="13"/>
    <x v="13"/>
    <x v="13"/>
    <n v="3386065.3965644166"/>
    <n v="3386065.3965644166"/>
    <n v="0"/>
    <x v="0"/>
  </r>
  <r>
    <x v="1"/>
    <x v="13"/>
    <x v="1"/>
    <x v="898"/>
    <x v="0"/>
    <d v="2020-02-28T00:00:00"/>
    <d v="2020-06-19T00:00:00"/>
    <s v="TEPA EC"/>
    <s v="W9128F"/>
    <s v="W9128F20C0029"/>
    <x v="795"/>
    <x v="932"/>
    <x v="961"/>
    <d v="2022-06-12T00:00:00"/>
    <d v="2022-07-28T00:00:00"/>
    <n v="536000"/>
    <n v="46"/>
    <x v="3"/>
    <x v="3"/>
    <n v="28"/>
    <x v="701"/>
    <x v="13"/>
    <x v="3"/>
    <x v="13"/>
    <x v="13"/>
    <x v="13"/>
    <n v="46237203.283051163"/>
    <n v="46760863.339092195"/>
    <n v="523660.05604103208"/>
    <x v="0"/>
  </r>
  <r>
    <x v="1"/>
    <x v="8"/>
    <x v="4"/>
    <x v="899"/>
    <x v="0"/>
    <d v="2020-04-16T00:00:00"/>
    <d v="2020-08-21T00:00:00"/>
    <s v="Bryan Construction"/>
    <s v="W9128F"/>
    <s v="W9128F20C0038"/>
    <x v="796"/>
    <x v="933"/>
    <x v="962"/>
    <d v="2023-08-13T00:00:00"/>
    <d v="2023-10-20T00:00:00"/>
    <n v="83243"/>
    <n v="68"/>
    <x v="7"/>
    <x v="11"/>
    <n v="20"/>
    <x v="702"/>
    <x v="13"/>
    <x v="18"/>
    <x v="13"/>
    <x v="14"/>
    <x v="14"/>
    <n v="26760848.300842777"/>
    <n v="26840512.852921013"/>
    <n v="79664.552078235894"/>
    <x v="0"/>
  </r>
  <r>
    <x v="23"/>
    <x v="13"/>
    <x v="10"/>
    <x v="900"/>
    <x v="0"/>
    <d v="2020-05-28T00:00:00"/>
    <d v="2020-09-15T00:00:00"/>
    <s v="Nova Group, Inc."/>
    <s v="W9128F"/>
    <s v="W9128F20C0039 / 59008927"/>
    <x v="797"/>
    <x v="934"/>
    <x v="963"/>
    <d v="2022-11-30T00:00:00"/>
    <d v="2022-11-30T00:00:00"/>
    <n v="77000"/>
    <n v="0"/>
    <x v="3"/>
    <x v="9"/>
    <n v="30"/>
    <x v="587"/>
    <x v="13"/>
    <x v="7"/>
    <x v="13"/>
    <x v="14"/>
    <x v="14"/>
    <n v="22137503.201415826"/>
    <n v="22211193.127415899"/>
    <n v="73689.926000073552"/>
    <x v="0"/>
  </r>
  <r>
    <x v="1"/>
    <x v="12"/>
    <x v="4"/>
    <x v="901"/>
    <x v="0"/>
    <d v="2020-07-15T00:00:00"/>
    <d v="2020-09-25T00:00:00"/>
    <s v="Iron Mike Construction"/>
    <s v="W9128F"/>
    <s v="W9128F20C0048"/>
    <x v="798"/>
    <x v="935"/>
    <x v="964"/>
    <d v="2021-12-12T00:00:00"/>
    <d v="2022-03-01T00:00:00"/>
    <n v="85136"/>
    <n v="79"/>
    <x v="3"/>
    <x v="5"/>
    <s v="01"/>
    <x v="497"/>
    <x v="13"/>
    <x v="3"/>
    <x v="13"/>
    <x v="13"/>
    <x v="13"/>
    <n v="4766898.6627199501"/>
    <n v="4850074.6375914225"/>
    <n v="83175.974871472456"/>
    <x v="0"/>
  </r>
  <r>
    <x v="25"/>
    <x v="8"/>
    <x v="17"/>
    <x v="902"/>
    <x v="0"/>
    <d v="2019-06-10T00:00:00"/>
    <d v="2019-10-03T00:00:00"/>
    <s v="Military Construction Cooperative Agreement"/>
    <s v="W9128F"/>
    <s v="W9128F21C0040"/>
    <x v="799"/>
    <x v="936"/>
    <x v="965"/>
    <d v="2020-11-01T00:00:00"/>
    <d v="2020-11-01T00:00:00"/>
    <n v="0"/>
    <n v="0"/>
    <x v="10"/>
    <x v="9"/>
    <s v="01"/>
    <x v="703"/>
    <x v="13"/>
    <x v="11"/>
    <x v="13"/>
    <x v="13"/>
    <x v="13"/>
    <n v="8004882.7341948384"/>
    <n v="8004882.7341948384"/>
    <n v="0"/>
    <x v="0"/>
  </r>
  <r>
    <x v="1"/>
    <x v="11"/>
    <x v="4"/>
    <x v="903"/>
    <x v="0"/>
    <d v="2020-03-01T00:00:00"/>
    <d v="2020-03-31T00:00:00"/>
    <s v="Aircraft Maintenance Hangar"/>
    <s v="W912BU"/>
    <s v="W912BU20C0015"/>
    <x v="800"/>
    <x v="937"/>
    <x v="966"/>
    <d v="2021-12-31T00:00:00"/>
    <d v="2022-01-23T00:00:00"/>
    <n v="0"/>
    <n v="23"/>
    <x v="3"/>
    <x v="4"/>
    <n v="23"/>
    <x v="422"/>
    <x v="13"/>
    <x v="3"/>
    <x v="13"/>
    <x v="13"/>
    <x v="13"/>
    <n v="47070711.697749197"/>
    <n v="47070711.697749197"/>
    <n v="0"/>
    <x v="0"/>
  </r>
  <r>
    <x v="0"/>
    <x v="8"/>
    <x v="0"/>
    <x v="904"/>
    <x v="0"/>
    <d v="2020-04-21T00:00:00"/>
    <d v="2020-07-08T00:00:00"/>
    <s v="Kimball Construction Company, Inc"/>
    <s v="W912BU"/>
    <s v="W912BU20C0033"/>
    <x v="801"/>
    <x v="938"/>
    <x v="967"/>
    <d v="2022-02-03T00:00:00"/>
    <d v="2022-02-22T00:00:00"/>
    <n v="44000"/>
    <n v="19"/>
    <x v="3"/>
    <x v="2"/>
    <n v="22"/>
    <x v="619"/>
    <x v="13"/>
    <x v="3"/>
    <x v="13"/>
    <x v="13"/>
    <x v="13"/>
    <n v="3410080.0447670012"/>
    <n v="3453067.0642927578"/>
    <n v="42987.019525756594"/>
    <x v="0"/>
  </r>
  <r>
    <x v="1"/>
    <x v="13"/>
    <x v="1"/>
    <x v="905"/>
    <x v="0"/>
    <d v="2020-06-25T00:00:00"/>
    <d v="2020-09-15T00:00:00"/>
    <s v="Weldin Construction, LLC"/>
    <s v="W912BV"/>
    <s v="W912BV17D0017"/>
    <x v="802"/>
    <x v="939"/>
    <x v="968"/>
    <d v="2021-11-09T00:00:00"/>
    <d v="2021-11-09T00:00:00"/>
    <n v="0"/>
    <n v="0"/>
    <x v="11"/>
    <x v="9"/>
    <s v="09"/>
    <x v="310"/>
    <x v="13"/>
    <x v="3"/>
    <x v="13"/>
    <x v="13"/>
    <x v="13"/>
    <n v="4625821.610022842"/>
    <n v="4625821.610022842"/>
    <n v="0"/>
    <x v="0"/>
  </r>
  <r>
    <x v="1"/>
    <x v="8"/>
    <x v="4"/>
    <x v="906"/>
    <x v="0"/>
    <d v="2020-02-22T00:00:00"/>
    <d v="2020-03-23T00:00:00"/>
    <s v="Original Award"/>
    <s v="W912BV"/>
    <s v="W912BV20C0005"/>
    <x v="803"/>
    <x v="940"/>
    <x v="969"/>
    <d v="2022-04-22T00:00:00"/>
    <d v="2022-04-19T00:00:00"/>
    <n v="0"/>
    <n v="-3"/>
    <x v="3"/>
    <x v="6"/>
    <n v="19"/>
    <x v="704"/>
    <x v="13"/>
    <x v="3"/>
    <x v="13"/>
    <x v="13"/>
    <x v="13"/>
    <n v="183973.21804897464"/>
    <n v="183973.21804897464"/>
    <n v="0"/>
    <x v="0"/>
  </r>
  <r>
    <x v="6"/>
    <x v="12"/>
    <x v="1"/>
    <x v="907"/>
    <x v="0"/>
    <d v="2019-07-29T00:00:00"/>
    <d v="2019-10-07T00:00:00"/>
    <s v="GBA Builders, LLC."/>
    <s v="W912DQ"/>
    <s v="W912DQ20C4000"/>
    <x v="804"/>
    <x v="941"/>
    <x v="970"/>
    <d v="2020-12-02T00:00:00"/>
    <d v="2020-12-14T00:00:00"/>
    <n v="1785000"/>
    <n v="12"/>
    <x v="10"/>
    <x v="1"/>
    <n v="14"/>
    <x v="459"/>
    <x v="13"/>
    <x v="11"/>
    <x v="13"/>
    <x v="13"/>
    <x v="13"/>
    <n v="2715656.467575599"/>
    <n v="4459561.6915182192"/>
    <n v="1743905.2239426202"/>
    <x v="0"/>
  </r>
  <r>
    <x v="8"/>
    <x v="11"/>
    <x v="5"/>
    <x v="908"/>
    <x v="0"/>
    <d v="2019-03-27T00:00:00"/>
    <d v="2020-01-21T00:00:00"/>
    <s v="M.A. Mortenson Company"/>
    <s v="W912DR"/>
    <s v="W912DR-16-D-0017"/>
    <x v="805"/>
    <x v="942"/>
    <x v="116"/>
    <d v="2021-08-13T00:00:00"/>
    <d v="2021-08-13T00:00:00"/>
    <n v="-7232827"/>
    <n v="0"/>
    <x v="11"/>
    <x v="8"/>
    <n v="13"/>
    <x v="294"/>
    <x v="13"/>
    <x v="11"/>
    <x v="13"/>
    <x v="13"/>
    <x v="13"/>
    <n v="7237241.4964647815"/>
    <n v="170930.6902052667"/>
    <n v="-7066310.8062595148"/>
    <x v="0"/>
  </r>
  <r>
    <x v="20"/>
    <x v="8"/>
    <x v="5"/>
    <x v="909"/>
    <x v="0"/>
    <d v="2019-05-22T00:00:00"/>
    <d v="2020-01-07T00:00:00"/>
    <s v="HSU Development, Inc"/>
    <s v="W912DR"/>
    <s v="W912DR-17-D-0015"/>
    <x v="806"/>
    <x v="943"/>
    <x v="116"/>
    <d v="2022-01-20T00:00:00"/>
    <d v="2022-01-20T00:00:00"/>
    <n v="-11774418"/>
    <n v="0"/>
    <x v="3"/>
    <x v="4"/>
    <n v="20"/>
    <x v="354"/>
    <x v="13"/>
    <x v="3"/>
    <x v="13"/>
    <x v="13"/>
    <x v="13"/>
    <n v="11781604.419174116"/>
    <n v="278260.40848278627"/>
    <n v="-11503344.01069133"/>
    <x v="0"/>
  </r>
  <r>
    <x v="1"/>
    <x v="12"/>
    <x v="3"/>
    <x v="910"/>
    <x v="0"/>
    <d v="2019-03-18T00:00:00"/>
    <d v="2020-01-30T00:00:00"/>
    <s v="Hensel-Phelps"/>
    <s v="W912DR"/>
    <s v="W912DR-20-C-0004"/>
    <x v="807"/>
    <x v="944"/>
    <x v="971"/>
    <d v="2022-11-17T00:00:00"/>
    <d v="2022-11-17T00:00:00"/>
    <n v="1479934"/>
    <n v="0"/>
    <x v="3"/>
    <x v="9"/>
    <n v="17"/>
    <x v="705"/>
    <x v="13"/>
    <x v="7"/>
    <x v="13"/>
    <x v="14"/>
    <x v="14"/>
    <n v="34247995.23199673"/>
    <n v="35664309.867645964"/>
    <n v="1416314.6356492341"/>
    <x v="0"/>
  </r>
  <r>
    <x v="1"/>
    <x v="13"/>
    <x v="1"/>
    <x v="911"/>
    <x v="0"/>
    <d v="2019-11-20T00:00:00"/>
    <d v="2020-03-09T00:00:00"/>
    <s v="Manhattan Construction Company"/>
    <s v="W912DR"/>
    <s v="W912DR20C0007"/>
    <x v="808"/>
    <x v="945"/>
    <x v="972"/>
    <d v="2023-04-01T00:00:00"/>
    <d v="2023-04-29T00:00:00"/>
    <n v="4394000"/>
    <n v="28"/>
    <x v="7"/>
    <x v="6"/>
    <n v="29"/>
    <x v="706"/>
    <x v="13"/>
    <x v="7"/>
    <x v="13"/>
    <x v="14"/>
    <x v="14"/>
    <n v="76445629.50121893"/>
    <n v="80650740.343352929"/>
    <n v="4205110.8421339989"/>
    <x v="0"/>
  </r>
  <r>
    <x v="1"/>
    <x v="14"/>
    <x v="1"/>
    <x v="911"/>
    <x v="73"/>
    <d v="2019-11-20T00:00:00"/>
    <d v="2020-03-09T00:00:00"/>
    <s v="Manhattan Construction Company"/>
    <s v="W912DR"/>
    <s v="W912DR20C0007"/>
    <x v="808"/>
    <x v="945"/>
    <x v="972"/>
    <d v="2023-04-29T00:00:00"/>
    <d v="2023-04-29T00:00:00"/>
    <n v="4394000"/>
    <n v="0"/>
    <x v="7"/>
    <x v="6"/>
    <n v="29"/>
    <x v="706"/>
    <x v="13"/>
    <x v="7"/>
    <x v="13"/>
    <x v="14"/>
    <x v="14"/>
    <n v="76445629.50121893"/>
    <n v="80650740.343352929"/>
    <n v="4205110.8421339989"/>
    <x v="0"/>
  </r>
  <r>
    <x v="20"/>
    <x v="8"/>
    <x v="5"/>
    <x v="912"/>
    <x v="0"/>
    <d v="2018-07-05T00:00:00"/>
    <d v="2020-03-27T00:00:00"/>
    <s v="Sauer Incorporated"/>
    <s v="W912DR"/>
    <s v="W912DR-20-C-0014"/>
    <x v="809"/>
    <x v="946"/>
    <x v="973"/>
    <d v="2022-06-21T00:00:00"/>
    <d v="2022-12-31T00:00:00"/>
    <n v="0"/>
    <n v="193"/>
    <x v="3"/>
    <x v="1"/>
    <n v="31"/>
    <x v="707"/>
    <x v="13"/>
    <x v="7"/>
    <x v="13"/>
    <x v="14"/>
    <x v="14"/>
    <n v="9716927.0289707594"/>
    <n v="9716927.0289707594"/>
    <n v="0"/>
    <x v="0"/>
  </r>
  <r>
    <x v="20"/>
    <x v="12"/>
    <x v="5"/>
    <x v="913"/>
    <x v="0"/>
    <d v="2019-10-25T00:00:00"/>
    <d v="2020-03-27T00:00:00"/>
    <s v="Grunley Construction Company, Inc."/>
    <s v="W912DR"/>
    <s v="W912DR-20-C-0015"/>
    <x v="810"/>
    <x v="947"/>
    <x v="974"/>
    <d v="2022-07-05T00:00:00"/>
    <d v="2022-09-08T00:00:00"/>
    <n v="0"/>
    <n v="65"/>
    <x v="3"/>
    <x v="10"/>
    <s v="08"/>
    <x v="334"/>
    <x v="13"/>
    <x v="3"/>
    <x v="13"/>
    <x v="13"/>
    <x v="13"/>
    <n v="20565544.354488313"/>
    <n v="20565544.354488313"/>
    <n v="0"/>
    <x v="0"/>
  </r>
  <r>
    <x v="1"/>
    <x v="10"/>
    <x v="1"/>
    <x v="914"/>
    <x v="0"/>
    <d v="2020-01-17T00:00:00"/>
    <d v="2020-09-03T00:00:00"/>
    <s v="Tuckman Barbee Construction Co., Inc."/>
    <s v="W912DR"/>
    <s v="W912DR20C0042"/>
    <x v="811"/>
    <x v="948"/>
    <x v="975"/>
    <d v="2022-10-27T00:00:00"/>
    <d v="2022-09-27T00:00:00"/>
    <n v="121000"/>
    <n v="-30"/>
    <x v="3"/>
    <x v="10"/>
    <n v="27"/>
    <x v="708"/>
    <x v="13"/>
    <x v="3"/>
    <x v="13"/>
    <x v="13"/>
    <x v="13"/>
    <n v="24496942.387319755"/>
    <n v="24615156.691015586"/>
    <n v="118214.30369583145"/>
    <x v="0"/>
  </r>
  <r>
    <x v="1"/>
    <x v="12"/>
    <x v="4"/>
    <x v="915"/>
    <x v="0"/>
    <d v="2019-07-18T00:00:00"/>
    <d v="2020-01-17T00:00:00"/>
    <s v="FOUR TRIBES ENTERPRISES, LLC"/>
    <s v="W912DS"/>
    <s v="W912DS20C0005"/>
    <x v="812"/>
    <x v="949"/>
    <x v="976"/>
    <d v="2021-08-03T00:00:00"/>
    <d v="2021-09-10T00:00:00"/>
    <n v="0"/>
    <n v="38"/>
    <x v="11"/>
    <x v="10"/>
    <n v="10"/>
    <x v="709"/>
    <x v="13"/>
    <x v="11"/>
    <x v="13"/>
    <x v="13"/>
    <x v="13"/>
    <n v="13155992.75411828"/>
    <n v="13155992.75411828"/>
    <n v="0"/>
    <x v="0"/>
  </r>
  <r>
    <x v="1"/>
    <x v="13"/>
    <x v="1"/>
    <x v="916"/>
    <x v="0"/>
    <d v="2020-03-06T00:00:00"/>
    <d v="2020-09-25T00:00:00"/>
    <s v="Structural Associates, Inc."/>
    <s v="W912DS"/>
    <s v="W912DS20C0025"/>
    <x v="813"/>
    <x v="950"/>
    <x v="977"/>
    <d v="2022-10-11T00:00:00"/>
    <d v="2022-10-11T00:00:00"/>
    <n v="-30000"/>
    <n v="0"/>
    <x v="3"/>
    <x v="11"/>
    <n v="11"/>
    <x v="710"/>
    <x v="13"/>
    <x v="7"/>
    <x v="13"/>
    <x v="14"/>
    <x v="14"/>
    <n v="21745263.947440278"/>
    <n v="21716553.58666103"/>
    <n v="-28710.360779248178"/>
    <x v="0"/>
  </r>
  <r>
    <x v="6"/>
    <x v="12"/>
    <x v="1"/>
    <x v="917"/>
    <x v="0"/>
    <d v="2019-06-28T00:00:00"/>
    <d v="2020-01-16T00:00:00"/>
    <s v="National Native American Construction Inc."/>
    <s v="W912DW"/>
    <s v="W912DW19C0016"/>
    <x v="814"/>
    <x v="951"/>
    <x v="978"/>
    <d v="2021-04-07T00:00:00"/>
    <d v="2021-06-30T00:00:00"/>
    <n v="40000"/>
    <n v="84"/>
    <x v="11"/>
    <x v="0"/>
    <n v="30"/>
    <x v="238"/>
    <x v="13"/>
    <x v="11"/>
    <x v="13"/>
    <x v="13"/>
    <x v="13"/>
    <n v="3871361.412324979"/>
    <n v="3910440.5209847577"/>
    <n v="39079.108659778722"/>
    <x v="0"/>
  </r>
  <r>
    <x v="1"/>
    <x v="8"/>
    <x v="1"/>
    <x v="918"/>
    <x v="0"/>
    <d v="2018-07-11T00:00:00"/>
    <d v="2019-10-15T00:00:00"/>
    <s v="WHH Nisqually-Garco JV"/>
    <s v="W912DW"/>
    <s v="W912DW20C0001"/>
    <x v="815"/>
    <x v="952"/>
    <x v="979"/>
    <d v="2021-11-29T00:00:00"/>
    <d v="2022-03-27T00:00:00"/>
    <n v="533000"/>
    <n v="118"/>
    <x v="3"/>
    <x v="5"/>
    <n v="27"/>
    <x v="681"/>
    <x v="13"/>
    <x v="3"/>
    <x v="13"/>
    <x v="13"/>
    <x v="13"/>
    <n v="21099870.276995819"/>
    <n v="21620599.399887368"/>
    <n v="520729.12289154902"/>
    <x v="0"/>
  </r>
  <r>
    <x v="1"/>
    <x v="8"/>
    <x v="1"/>
    <x v="919"/>
    <x v="0"/>
    <d v="2018-06-20T00:00:00"/>
    <d v="2019-11-15T00:00:00"/>
    <s v="Walsh Federal JV"/>
    <s v="W912DW"/>
    <s v="W912DW20C0002"/>
    <x v="816"/>
    <x v="953"/>
    <x v="980"/>
    <d v="2022-08-22T00:00:00"/>
    <d v="2022-10-23T00:00:00"/>
    <n v="2068000"/>
    <n v="62"/>
    <x v="3"/>
    <x v="11"/>
    <n v="23"/>
    <x v="711"/>
    <x v="13"/>
    <x v="7"/>
    <x v="13"/>
    <x v="14"/>
    <x v="14"/>
    <n v="77355184.301891819"/>
    <n v="79334285.171608046"/>
    <n v="1979100.8697162271"/>
    <x v="0"/>
  </r>
  <r>
    <x v="2"/>
    <x v="13"/>
    <x v="2"/>
    <x v="920"/>
    <x v="0"/>
    <d v="2019-12-13T00:00:00"/>
    <d v="2020-05-28T00:00:00"/>
    <s v="Jabez-Absher Small Business Joint Venture"/>
    <s v="W912DW"/>
    <s v="W912DW20C0005"/>
    <x v="817"/>
    <x v="954"/>
    <x v="981"/>
    <d v="2022-06-16T00:00:00"/>
    <d v="2022-11-22T00:00:00"/>
    <n v="1941552"/>
    <n v="159"/>
    <x v="3"/>
    <x v="9"/>
    <n v="22"/>
    <x v="712"/>
    <x v="13"/>
    <x v="7"/>
    <x v="13"/>
    <x v="14"/>
    <x v="14"/>
    <n v="42769245.934895247"/>
    <n v="44627334.547950998"/>
    <n v="1858088.6130557507"/>
    <x v="0"/>
  </r>
  <r>
    <x v="1"/>
    <x v="13"/>
    <x v="1"/>
    <x v="921"/>
    <x v="0"/>
    <d v="2020-02-07T00:00:00"/>
    <d v="2020-06-26T00:00:00"/>
    <s v="Walsh Federal, LLC"/>
    <s v="W912DW"/>
    <s v="W912DW20C0007"/>
    <x v="818"/>
    <x v="955"/>
    <x v="982"/>
    <d v="2022-12-31T00:00:00"/>
    <d v="2023-01-11T00:00:00"/>
    <n v="1070000"/>
    <n v="11"/>
    <x v="7"/>
    <x v="4"/>
    <n v="11"/>
    <x v="685"/>
    <x v="13"/>
    <x v="7"/>
    <x v="13"/>
    <x v="14"/>
    <x v="14"/>
    <n v="38050209.466653392"/>
    <n v="39074212.334446609"/>
    <n v="1024002.8677932173"/>
    <x v="0"/>
  </r>
  <r>
    <x v="1"/>
    <x v="12"/>
    <x v="4"/>
    <x v="922"/>
    <x v="0"/>
    <d v="2020-06-25T00:00:00"/>
    <d v="2020-09-24T00:00:00"/>
    <s v="Garco Construction INC"/>
    <s v="W912DW"/>
    <s v="W912DW20C0015"/>
    <x v="819"/>
    <x v="956"/>
    <x v="983"/>
    <d v="2020-09-24T00:00:00"/>
    <d v="2023-06-05T00:00:00"/>
    <n v="0"/>
    <n v="984"/>
    <x v="7"/>
    <x v="0"/>
    <s v="05"/>
    <x v="713"/>
    <x v="13"/>
    <x v="7"/>
    <x v="13"/>
    <x v="14"/>
    <x v="14"/>
    <n v="12237464.47990036"/>
    <n v="12237464.47990036"/>
    <n v="0"/>
    <x v="0"/>
  </r>
  <r>
    <x v="1"/>
    <x v="8"/>
    <x v="4"/>
    <x v="458"/>
    <x v="0"/>
    <d v="2019-10-21T00:00:00"/>
    <d v="2019-11-20T00:00:00"/>
    <s v="The Morganti Group, Inc (Pkg 2, Aprons),Danbury/CT"/>
    <s v="W912ER"/>
    <s v="W912ER20C0002"/>
    <x v="820"/>
    <x v="957"/>
    <x v="984"/>
    <d v="2020-01-04T00:00:00"/>
    <d v="2020-09-05T00:00:00"/>
    <n v="250000"/>
    <n v="245"/>
    <x v="10"/>
    <x v="10"/>
    <s v="05"/>
    <x v="714"/>
    <x v="13"/>
    <x v="15"/>
    <x v="13"/>
    <x v="9"/>
    <x v="9"/>
    <n v="100061.03417743547"/>
    <n v="350213.61962102418"/>
    <n v="250152.5854435887"/>
    <x v="0"/>
  </r>
  <r>
    <x v="1"/>
    <x v="8"/>
    <x v="4"/>
    <x v="458"/>
    <x v="0"/>
    <d v="2020-03-11T00:00:00"/>
    <d v="2020-04-10T00:00:00"/>
    <s v="American International Contractors, Inc (Pkg 2, Aprons)"/>
    <s v="W912ER"/>
    <s v="W912ER20C0009"/>
    <x v="821"/>
    <x v="958"/>
    <x v="985"/>
    <d v="2023-03-21T00:00:00"/>
    <d v="2023-11-17T00:00:00"/>
    <n v="-233646"/>
    <n v="241"/>
    <x v="7"/>
    <x v="9"/>
    <n v="17"/>
    <x v="715"/>
    <x v="13"/>
    <x v="18"/>
    <x v="13"/>
    <x v="14"/>
    <x v="14"/>
    <n v="28418684.530353073"/>
    <n v="28195082.498532128"/>
    <n v="-223602.03182094544"/>
    <x v="0"/>
  </r>
  <r>
    <x v="1"/>
    <x v="8"/>
    <x v="4"/>
    <x v="923"/>
    <x v="0"/>
    <d v="2019-01-11T00:00:00"/>
    <d v="2020-04-10T00:00:00"/>
    <s v="American International Contractors, (Pkg 2, Aprons)"/>
    <s v="W912ER"/>
    <s v="W912ER20C0009"/>
    <x v="821"/>
    <x v="959"/>
    <x v="986"/>
    <d v="2023-03-28T00:00:00"/>
    <d v="2023-03-28T00:00:00"/>
    <n v="0"/>
    <n v="0"/>
    <x v="7"/>
    <x v="5"/>
    <n v="28"/>
    <x v="446"/>
    <x v="13"/>
    <x v="7"/>
    <x v="13"/>
    <x v="14"/>
    <x v="14"/>
    <n v="32494456.626957767"/>
    <n v="32494456.626957767"/>
    <n v="0"/>
    <x v="0"/>
  </r>
  <r>
    <x v="1"/>
    <x v="8"/>
    <x v="4"/>
    <x v="924"/>
    <x v="0"/>
    <d v="2019-01-11T00:00:00"/>
    <d v="2020-04-10T00:00:00"/>
    <s v="American International Contractors, Inc.(Pkg 2, Aprons)"/>
    <s v="W912ER"/>
    <s v="W912ER20C0009"/>
    <x v="821"/>
    <x v="960"/>
    <x v="987"/>
    <d v="2023-03-28T00:00:00"/>
    <d v="2023-03-28T00:00:00"/>
    <n v="-6092"/>
    <n v="0"/>
    <x v="7"/>
    <x v="5"/>
    <n v="28"/>
    <x v="446"/>
    <x v="13"/>
    <x v="7"/>
    <x v="13"/>
    <x v="14"/>
    <x v="14"/>
    <n v="9868864.7063174862"/>
    <n v="9863034.5890552476"/>
    <n v="-5830.1172622386366"/>
    <x v="0"/>
  </r>
  <r>
    <x v="1"/>
    <x v="8"/>
    <x v="4"/>
    <x v="925"/>
    <x v="0"/>
    <d v="2019-01-11T00:00:00"/>
    <d v="2020-04-10T00:00:00"/>
    <s v="American International Contractors, Inc, (Pkg 2, Aprons)"/>
    <s v="W912ER"/>
    <s v="W912ER20C0009"/>
    <x v="821"/>
    <x v="961"/>
    <x v="988"/>
    <d v="2023-03-28T00:00:00"/>
    <d v="2023-03-28T00:00:00"/>
    <n v="0"/>
    <n v="0"/>
    <x v="7"/>
    <x v="5"/>
    <n v="28"/>
    <x v="446"/>
    <x v="13"/>
    <x v="7"/>
    <x v="13"/>
    <x v="14"/>
    <x v="14"/>
    <n v="8272714.1031568963"/>
    <n v="8272714.1031568963"/>
    <n v="0"/>
    <x v="0"/>
  </r>
  <r>
    <x v="1"/>
    <x v="8"/>
    <x v="4"/>
    <x v="926"/>
    <x v="0"/>
    <d v="2019-01-11T00:00:00"/>
    <d v="2020-04-10T00:00:00"/>
    <s v="American International Contractors, Inc.(Pkg 2, Aprons)"/>
    <s v="W912ER"/>
    <s v="W912ER20C0009"/>
    <x v="821"/>
    <x v="962"/>
    <x v="989"/>
    <d v="2023-03-28T00:00:00"/>
    <d v="2023-03-28T00:00:00"/>
    <n v="1234"/>
    <n v="0"/>
    <x v="7"/>
    <x v="5"/>
    <n v="28"/>
    <x v="446"/>
    <x v="13"/>
    <x v="7"/>
    <x v="13"/>
    <x v="14"/>
    <x v="14"/>
    <n v="805312.21587717801"/>
    <n v="806493.16871723114"/>
    <n v="1180.9528400531271"/>
    <x v="0"/>
  </r>
  <r>
    <x v="1"/>
    <x v="11"/>
    <x v="4"/>
    <x v="927"/>
    <x v="0"/>
    <d v="2020-02-18T00:00:00"/>
    <d v="2020-08-19T00:00:00"/>
    <s v="Astlanda Ehitus OU"/>
    <s v="W912GB"/>
    <s v="W912GB15D0029"/>
    <x v="822"/>
    <x v="963"/>
    <x v="990"/>
    <d v="2024-04-10T00:00:00"/>
    <d v="2024-04-10T00:00:00"/>
    <n v="0"/>
    <n v="0"/>
    <x v="18"/>
    <x v="6"/>
    <n v="10"/>
    <x v="716"/>
    <x v="13"/>
    <x v="18"/>
    <x v="13"/>
    <x v="14"/>
    <x v="14"/>
    <n v="1452516.9910402484"/>
    <n v="1452516.9910402484"/>
    <n v="0"/>
    <x v="0"/>
  </r>
  <r>
    <x v="1"/>
    <x v="8"/>
    <x v="4"/>
    <x v="928"/>
    <x v="0"/>
    <d v="2020-02-18T00:00:00"/>
    <d v="2020-08-19T00:00:00"/>
    <s v="Astlanda Ehitus OU"/>
    <s v="W912GB"/>
    <s v="W912GB15D0029"/>
    <x v="822"/>
    <x v="964"/>
    <x v="991"/>
    <d v="2024-04-10T00:00:00"/>
    <d v="2024-04-10T00:00:00"/>
    <n v="0"/>
    <n v="0"/>
    <x v="18"/>
    <x v="6"/>
    <n v="10"/>
    <x v="716"/>
    <x v="13"/>
    <x v="18"/>
    <x v="13"/>
    <x v="14"/>
    <x v="14"/>
    <n v="1211064.7125183877"/>
    <n v="1211064.7125183877"/>
    <n v="0"/>
    <x v="0"/>
  </r>
  <r>
    <x v="6"/>
    <x v="9"/>
    <x v="1"/>
    <x v="929"/>
    <x v="0"/>
    <d v="2017-09-28T00:00:00"/>
    <d v="2020-06-23T00:00:00"/>
    <s v="LBB Landau"/>
    <s v="W912GB"/>
    <s v="W912GB-16-C-0003"/>
    <x v="823"/>
    <x v="965"/>
    <x v="992"/>
    <d v="2021-05-31T00:00:00"/>
    <d v="2021-08-05T00:00:00"/>
    <n v="161000"/>
    <n v="66"/>
    <x v="11"/>
    <x v="8"/>
    <s v="05"/>
    <x v="717"/>
    <x v="13"/>
    <x v="11"/>
    <x v="13"/>
    <x v="13"/>
    <x v="13"/>
    <n v="2580574.0714360611"/>
    <n v="2737867.4837916698"/>
    <n v="157293.41235560877"/>
    <x v="0"/>
  </r>
  <r>
    <x v="1"/>
    <x v="9"/>
    <x v="1"/>
    <x v="930"/>
    <x v="0"/>
    <d v="2019-02-11T00:00:00"/>
    <d v="2020-04-01T00:00:00"/>
    <s v="Staatliches Hochbauamt Amberg"/>
    <s v="W912GB"/>
    <s v="W912GB-16-C-0006"/>
    <x v="824"/>
    <x v="966"/>
    <x v="993"/>
    <d v="2021-09-05T00:00:00"/>
    <d v="2022-03-04T00:00:00"/>
    <n v="417000"/>
    <n v="180"/>
    <x v="3"/>
    <x v="5"/>
    <s v="04"/>
    <x v="718"/>
    <x v="13"/>
    <x v="3"/>
    <x v="13"/>
    <x v="13"/>
    <x v="13"/>
    <n v="2419475.80641039"/>
    <n v="2826875.5141885821"/>
    <n v="407399.70777819213"/>
    <x v="0"/>
  </r>
  <r>
    <x v="1"/>
    <x v="8"/>
    <x v="1"/>
    <x v="931"/>
    <x v="0"/>
    <d v="2019-03-28T00:00:00"/>
    <d v="2020-01-27T00:00:00"/>
    <s v="Landesbetrieb Bau und Immobilien Hessen Zentrale"/>
    <s v="W912GB"/>
    <s v="W912GB-17-C-0002"/>
    <x v="825"/>
    <x v="967"/>
    <x v="994"/>
    <d v="2022-06-22T00:00:00"/>
    <d v="2023-03-19T00:00:00"/>
    <n v="366000"/>
    <n v="270"/>
    <x v="7"/>
    <x v="5"/>
    <n v="19"/>
    <x v="650"/>
    <x v="13"/>
    <x v="7"/>
    <x v="13"/>
    <x v="14"/>
    <x v="14"/>
    <n v="43534554.749918632"/>
    <n v="43884821.151425473"/>
    <n v="350266.40150684118"/>
    <x v="0"/>
  </r>
  <r>
    <x v="0"/>
    <x v="13"/>
    <x v="0"/>
    <x v="932"/>
    <x v="0"/>
    <d v="2020-08-12T00:00:00"/>
    <d v="2020-09-30T00:00:00"/>
    <s v="Federal Republic of Germany"/>
    <s v="W912GB"/>
    <s v="W912GB-17-C-0005"/>
    <x v="826"/>
    <x v="968"/>
    <x v="995"/>
    <d v="2021-09-26T00:00:00"/>
    <d v="2021-12-22T00:00:00"/>
    <n v="0"/>
    <n v="87"/>
    <x v="11"/>
    <x v="1"/>
    <n v="22"/>
    <x v="719"/>
    <x v="13"/>
    <x v="3"/>
    <x v="13"/>
    <x v="13"/>
    <x v="13"/>
    <n v="212129.39245616322"/>
    <n v="212129.39245616322"/>
    <n v="0"/>
    <x v="0"/>
  </r>
  <r>
    <x v="26"/>
    <x v="14"/>
    <x v="0"/>
    <x v="932"/>
    <x v="0"/>
    <d v="2020-08-12T00:00:00"/>
    <d v="2020-09-30T00:00:00"/>
    <s v="Federal Republic of Germany"/>
    <s v="W912GB"/>
    <s v="W912GB-17-C-0005"/>
    <x v="826"/>
    <x v="969"/>
    <x v="996"/>
    <d v="2022-11-11T00:00:00"/>
    <d v="2022-11-11T00:00:00"/>
    <n v="0"/>
    <n v="0"/>
    <x v="3"/>
    <x v="9"/>
    <n v="11"/>
    <x v="720"/>
    <x v="13"/>
    <x v="7"/>
    <x v="13"/>
    <x v="14"/>
    <x v="14"/>
    <n v="1892154.1562953049"/>
    <n v="1892154.1562953049"/>
    <n v="0"/>
    <x v="0"/>
  </r>
  <r>
    <x v="15"/>
    <x v="11"/>
    <x v="13"/>
    <x v="933"/>
    <x v="0"/>
    <d v="2020-02-12T00:00:00"/>
    <d v="2020-07-22T00:00:00"/>
    <s v="Staatliches Hochbauamt Amberg"/>
    <s v="W912GB"/>
    <s v="W912GB-17-C-0023/ 58997935"/>
    <x v="827"/>
    <x v="970"/>
    <x v="997"/>
    <d v="2021-04-29T00:00:00"/>
    <d v="2021-12-10T00:00:00"/>
    <n v="111066"/>
    <n v="225"/>
    <x v="11"/>
    <x v="1"/>
    <n v="10"/>
    <x v="639"/>
    <x v="13"/>
    <x v="3"/>
    <x v="13"/>
    <x v="13"/>
    <x v="13"/>
    <n v="1305441.2793442032"/>
    <n v="1413950.2864043775"/>
    <n v="108509.00706017436"/>
    <x v="0"/>
  </r>
  <r>
    <x v="27"/>
    <x v="11"/>
    <x v="13"/>
    <x v="933"/>
    <x v="0"/>
    <d v="2020-02-12T00:00:00"/>
    <d v="2020-07-22T00:00:00"/>
    <s v="Staatliches Hochbauamt Amberg"/>
    <s v="W912GB"/>
    <s v="W912GB-17-C-0023/58997935"/>
    <x v="827"/>
    <x v="970"/>
    <x v="998"/>
    <d v="2021-04-29T00:00:00"/>
    <d v="2021-10-17T00:00:00"/>
    <n v="91509"/>
    <n v="171"/>
    <x v="11"/>
    <x v="11"/>
    <n v="17"/>
    <x v="721"/>
    <x v="13"/>
    <x v="3"/>
    <x v="13"/>
    <x v="13"/>
    <x v="13"/>
    <n v="1305441.2793442032"/>
    <n v="1394843.5332028952"/>
    <n v="89402.253858692013"/>
    <x v="0"/>
  </r>
  <r>
    <x v="1"/>
    <x v="10"/>
    <x v="1"/>
    <x v="934"/>
    <x v="0"/>
    <d v="2019-02-12T00:00:00"/>
    <d v="2019-11-12T00:00:00"/>
    <s v="C&amp;C Contractors"/>
    <s v="W912HN"/>
    <s v="W912HN20C3001"/>
    <x v="828"/>
    <x v="971"/>
    <x v="999"/>
    <d v="2021-01-09T00:00:00"/>
    <d v="2021-11-30T00:00:00"/>
    <n v="75000"/>
    <n v="325"/>
    <x v="11"/>
    <x v="9"/>
    <n v="30"/>
    <x v="242"/>
    <x v="13"/>
    <x v="3"/>
    <x v="13"/>
    <x v="13"/>
    <x v="13"/>
    <n v="5158146.3118467992"/>
    <n v="5231419.640583884"/>
    <n v="73273.328737084754"/>
    <x v="0"/>
  </r>
  <r>
    <x v="1"/>
    <x v="11"/>
    <x v="1"/>
    <x v="935"/>
    <x v="0"/>
    <d v="2019-02-12T00:00:00"/>
    <d v="2019-11-13T00:00:00"/>
    <s v="C&amp;C Contractors"/>
    <s v="W912HN"/>
    <s v="W912HN20C3002"/>
    <x v="829"/>
    <x v="972"/>
    <x v="1000"/>
    <d v="2021-01-09T00:00:00"/>
    <d v="2021-11-30T00:00:00"/>
    <n v="85000"/>
    <n v="325"/>
    <x v="11"/>
    <x v="9"/>
    <n v="30"/>
    <x v="242"/>
    <x v="13"/>
    <x v="3"/>
    <x v="13"/>
    <x v="13"/>
    <x v="13"/>
    <n v="4999049.2675046762"/>
    <n v="5082092.3734067054"/>
    <n v="83043.105902029201"/>
    <x v="0"/>
  </r>
  <r>
    <x v="1"/>
    <x v="8"/>
    <x v="1"/>
    <x v="936"/>
    <x v="0"/>
    <d v="2020-02-25T00:00:00"/>
    <d v="2020-04-30T00:00:00"/>
    <s v="Allen-Batchelor Construction Co., Inc."/>
    <s v="W912HN"/>
    <s v="W912HN20C3004"/>
    <x v="830"/>
    <x v="973"/>
    <x v="563"/>
    <d v="2022-10-01T00:00:00"/>
    <d v="2022-10-01T00:00:00"/>
    <n v="4586000"/>
    <n v="0"/>
    <x v="3"/>
    <x v="11"/>
    <s v="01"/>
    <x v="722"/>
    <x v="13"/>
    <x v="7"/>
    <x v="13"/>
    <x v="14"/>
    <x v="14"/>
    <n v="6190776.1845579334"/>
    <n v="10579633.335679129"/>
    <n v="4388857.1511211954"/>
    <x v="0"/>
  </r>
  <r>
    <x v="1"/>
    <x v="12"/>
    <x v="1"/>
    <x v="937"/>
    <x v="0"/>
    <d v="2019-05-31T00:00:00"/>
    <d v="2020-06-19T00:00:00"/>
    <s v="Gilbane Federal"/>
    <s v="W912HN"/>
    <s v="W912HN20C3006"/>
    <x v="831"/>
    <x v="974"/>
    <x v="1001"/>
    <d v="2022-07-07T00:00:00"/>
    <d v="2022-11-04T00:00:00"/>
    <n v="2046000"/>
    <n v="120"/>
    <x v="3"/>
    <x v="9"/>
    <s v="04"/>
    <x v="664"/>
    <x v="13"/>
    <x v="7"/>
    <x v="13"/>
    <x v="14"/>
    <x v="14"/>
    <n v="193925288.5082624"/>
    <n v="195883335.11340716"/>
    <n v="1958046.605144769"/>
    <x v="0"/>
  </r>
  <r>
    <x v="1"/>
    <x v="11"/>
    <x v="4"/>
    <x v="938"/>
    <x v="0"/>
    <d v="2020-06-23T00:00:00"/>
    <d v="2020-09-03T00:00:00"/>
    <s v="McKnight Construction"/>
    <s v="W912HN"/>
    <s v="W912HN20C3007"/>
    <x v="832"/>
    <x v="975"/>
    <x v="1002"/>
    <d v="2023-05-03T00:00:00"/>
    <d v="2023-05-03T00:00:00"/>
    <n v="0"/>
    <n v="0"/>
    <x v="7"/>
    <x v="7"/>
    <s v="03"/>
    <x v="723"/>
    <x v="13"/>
    <x v="7"/>
    <x v="13"/>
    <x v="14"/>
    <x v="14"/>
    <n v="23486254.898793392"/>
    <n v="23486254.898793392"/>
    <n v="0"/>
    <x v="0"/>
  </r>
  <r>
    <x v="1"/>
    <x v="13"/>
    <x v="1"/>
    <x v="939"/>
    <x v="0"/>
    <d v="2020-08-13T00:00:00"/>
    <d v="2020-09-24T00:00:00"/>
    <s v="A.R. CHESSON CONSTRUCTION COMPANY"/>
    <s v="W912HN"/>
    <s v="W912HN20C3011"/>
    <x v="833"/>
    <x v="976"/>
    <x v="1003"/>
    <d v="2021-11-15T00:00:00"/>
    <d v="2021-12-22T00:00:00"/>
    <n v="-7000"/>
    <n v="37"/>
    <x v="11"/>
    <x v="1"/>
    <n v="22"/>
    <x v="719"/>
    <x v="13"/>
    <x v="3"/>
    <x v="13"/>
    <x v="13"/>
    <x v="13"/>
    <n v="7038293.1440408118"/>
    <n v="7031454.3000253504"/>
    <n v="-6838.8440154613927"/>
    <x v="0"/>
  </r>
  <r>
    <x v="1"/>
    <x v="12"/>
    <x v="4"/>
    <x v="940"/>
    <x v="0"/>
    <d v="2020-07-24T00:00:00"/>
    <d v="2020-09-25T00:00:00"/>
    <s v="Caddell Constr Co. Montgomery"/>
    <s v="W912HN"/>
    <s v="W912HN20D3003"/>
    <x v="834"/>
    <x v="977"/>
    <x v="1004"/>
    <d v="2022-09-16T00:00:00"/>
    <d v="2022-09-16T00:00:00"/>
    <n v="0"/>
    <n v="0"/>
    <x v="3"/>
    <x v="10"/>
    <n v="16"/>
    <x v="724"/>
    <x v="13"/>
    <x v="3"/>
    <x v="13"/>
    <x v="13"/>
    <x v="13"/>
    <n v="26009865.224082578"/>
    <n v="26009865.224082578"/>
    <n v="0"/>
    <x v="0"/>
  </r>
  <r>
    <x v="1"/>
    <x v="8"/>
    <x v="4"/>
    <x v="941"/>
    <x v="0"/>
    <d v="2018-12-12T00:00:00"/>
    <d v="2020-05-20T00:00:00"/>
    <s v="Hensel Phelps, Orlando, FL"/>
    <s v="W912HN"/>
    <s v="W912HN20F4009"/>
    <x v="835"/>
    <x v="978"/>
    <x v="1005"/>
    <d v="2021-12-10T00:00:00"/>
    <d v="2021-12-10T00:00:00"/>
    <n v="0"/>
    <n v="0"/>
    <x v="11"/>
    <x v="1"/>
    <n v="10"/>
    <x v="639"/>
    <x v="13"/>
    <x v="3"/>
    <x v="13"/>
    <x v="13"/>
    <x v="13"/>
    <n v="10834168.512182333"/>
    <n v="10834168.512182333"/>
    <n v="0"/>
    <x v="0"/>
  </r>
  <r>
    <x v="1"/>
    <x v="13"/>
    <x v="4"/>
    <x v="942"/>
    <x v="0"/>
    <d v="2020-02-05T00:00:00"/>
    <d v="2020-08-18T00:00:00"/>
    <s v="Improve MFH PAIP 8A"/>
    <s v="W912HV"/>
    <s v="W912HV17D001520F004"/>
    <x v="836"/>
    <x v="979"/>
    <x v="1006"/>
    <d v="2022-09-06T00:00:00"/>
    <d v="2022-09-06T00:00:00"/>
    <n v="0"/>
    <n v="0"/>
    <x v="3"/>
    <x v="10"/>
    <s v="06"/>
    <x v="725"/>
    <x v="13"/>
    <x v="3"/>
    <x v="13"/>
    <x v="13"/>
    <x v="13"/>
    <n v="10156263.010512942"/>
    <n v="10156263.010512942"/>
    <n v="0"/>
    <x v="0"/>
  </r>
  <r>
    <x v="1"/>
    <x v="8"/>
    <x v="4"/>
    <x v="943"/>
    <x v="0"/>
    <d v="2019-11-27T00:00:00"/>
    <d v="2020-05-18T00:00:00"/>
    <s v="Kyowa Exeo Corporation"/>
    <s v="W912HV"/>
    <s v="W912HV20B00010004"/>
    <x v="837"/>
    <x v="980"/>
    <x v="1007"/>
    <d v="2022-12-30T00:00:00"/>
    <d v="2022-12-30T00:00:00"/>
    <n v="0"/>
    <n v="0"/>
    <x v="3"/>
    <x v="1"/>
    <n v="30"/>
    <x v="492"/>
    <x v="13"/>
    <x v="7"/>
    <x v="13"/>
    <x v="14"/>
    <x v="14"/>
    <n v="52681986.404089198"/>
    <n v="52681986.404089198"/>
    <n v="0"/>
    <x v="0"/>
  </r>
  <r>
    <x v="1"/>
    <x v="10"/>
    <x v="4"/>
    <x v="944"/>
    <x v="0"/>
    <d v="2020-03-31T00:00:00"/>
    <d v="2020-08-19T00:00:00"/>
    <s v="Onaka Gumi Co., Ltd."/>
    <s v="W912HV"/>
    <s v="W912HV20C0006"/>
    <x v="838"/>
    <x v="981"/>
    <x v="1008"/>
    <d v="2021-09-07T00:00:00"/>
    <d v="2021-12-14T00:00:00"/>
    <n v="15340"/>
    <n v="98"/>
    <x v="11"/>
    <x v="1"/>
    <n v="14"/>
    <x v="680"/>
    <x v="13"/>
    <x v="3"/>
    <x v="13"/>
    <x v="13"/>
    <x v="13"/>
    <n v="2414670.8755491893"/>
    <n v="2429657.7137202146"/>
    <n v="14986.838171025272"/>
    <x v="0"/>
  </r>
  <r>
    <x v="13"/>
    <x v="12"/>
    <x v="17"/>
    <x v="945"/>
    <x v="0"/>
    <d v="2019-06-24T00:00:00"/>
    <d v="2020-08-07T00:00:00"/>
    <s v="Pacific Federal Contractors, LLC"/>
    <s v="W912J6"/>
    <s v="W912J620C0001"/>
    <x v="839"/>
    <x v="982"/>
    <x v="1009"/>
    <d v="2023-03-05T00:00:00"/>
    <d v="2023-03-05T00:00:00"/>
    <n v="-1961423"/>
    <n v="0"/>
    <x v="7"/>
    <x v="5"/>
    <s v="05"/>
    <x v="726"/>
    <x v="13"/>
    <x v="7"/>
    <x v="13"/>
    <x v="14"/>
    <x v="14"/>
    <n v="20249092.328409098"/>
    <n v="18371986.9293852"/>
    <n v="-1877105.3990238979"/>
    <x v="0"/>
  </r>
  <r>
    <x v="12"/>
    <x v="13"/>
    <x v="11"/>
    <x v="946"/>
    <x v="0"/>
    <d v="2020-08-25T00:00:00"/>
    <d v="2020-08-31T00:00:00"/>
    <s v="IMCO Construction"/>
    <s v="W912J7"/>
    <s v="W912J7-19-2-2001"/>
    <x v="840"/>
    <x v="550"/>
    <x v="1010"/>
    <d v="2022-09-02T00:00:00"/>
    <d v="2022-03-16T00:00:00"/>
    <n v="1185000"/>
    <n v="-170"/>
    <x v="3"/>
    <x v="5"/>
    <n v="16"/>
    <x v="695"/>
    <x v="13"/>
    <x v="3"/>
    <x v="13"/>
    <x v="13"/>
    <x v="13"/>
    <n v="29017699.911456291"/>
    <n v="30175418.505502231"/>
    <n v="1157718.5940459408"/>
    <x v="0"/>
  </r>
  <r>
    <x v="12"/>
    <x v="12"/>
    <x v="11"/>
    <x v="947"/>
    <x v="0"/>
    <d v="2020-09-16T00:00:00"/>
    <d v="2020-09-18T00:00:00"/>
    <s v="HC Company"/>
    <s v="W912J7"/>
    <s v="W912J7-19-2-2002"/>
    <x v="841"/>
    <x v="983"/>
    <x v="1011"/>
    <d v="2021-08-20T00:00:00"/>
    <d v="2021-10-30T00:00:00"/>
    <n v="-485000"/>
    <n v="71"/>
    <x v="11"/>
    <x v="11"/>
    <n v="30"/>
    <x v="428"/>
    <x v="13"/>
    <x v="3"/>
    <x v="13"/>
    <x v="13"/>
    <x v="13"/>
    <n v="6003662.0506461291"/>
    <n v="5529827.8581463136"/>
    <n v="-473834.19249981549"/>
    <x v="0"/>
  </r>
  <r>
    <x v="13"/>
    <x v="8"/>
    <x v="17"/>
    <x v="948"/>
    <x v="0"/>
    <d v="2020-04-17T00:00:00"/>
    <d v="2020-06-15T00:00:00"/>
    <s v="Wescott Construction"/>
    <s v="W912KZ"/>
    <s v="W912KZ1922101"/>
    <x v="842"/>
    <x v="984"/>
    <x v="1012"/>
    <d v="2021-11-17T00:00:00"/>
    <d v="2021-11-17T00:00:00"/>
    <n v="-827791"/>
    <n v="0"/>
    <x v="11"/>
    <x v="9"/>
    <n v="17"/>
    <x v="727"/>
    <x v="13"/>
    <x v="3"/>
    <x v="13"/>
    <x v="13"/>
    <x v="13"/>
    <n v="8494972.6741028409"/>
    <n v="7686239.313188171"/>
    <n v="-808733.36091466993"/>
    <x v="0"/>
  </r>
  <r>
    <x v="21"/>
    <x v="8"/>
    <x v="17"/>
    <x v="902"/>
    <x v="0"/>
    <d v="2019-09-15T00:00:00"/>
    <d v="2019-10-03T00:00:00"/>
    <s v="Military Construction Cooperative Agreement"/>
    <s v="W912L1"/>
    <s v="W912L1922101"/>
    <x v="843"/>
    <x v="936"/>
    <x v="965"/>
    <d v="2020-11-01T00:00:00"/>
    <d v="2020-11-01T00:00:00"/>
    <n v="0"/>
    <n v="0"/>
    <x v="10"/>
    <x v="9"/>
    <s v="01"/>
    <x v="703"/>
    <x v="13"/>
    <x v="11"/>
    <x v="13"/>
    <x v="13"/>
    <x v="13"/>
    <n v="8004882.7341948384"/>
    <n v="8004882.7341948384"/>
    <n v="0"/>
    <x v="0"/>
  </r>
  <r>
    <x v="13"/>
    <x v="8"/>
    <x v="17"/>
    <x v="902"/>
    <x v="0"/>
    <d v="2019-09-15T00:00:00"/>
    <d v="2019-10-03T00:00:00"/>
    <s v="MCCA:"/>
    <s v="W912L6"/>
    <s v="W912L61922101"/>
    <x v="844"/>
    <x v="936"/>
    <x v="965"/>
    <d v="2020-11-01T00:00:00"/>
    <d v="2020-11-01T00:00:00"/>
    <n v="0"/>
    <n v="0"/>
    <x v="10"/>
    <x v="9"/>
    <s v="01"/>
    <x v="703"/>
    <x v="13"/>
    <x v="11"/>
    <x v="13"/>
    <x v="13"/>
    <x v="13"/>
    <n v="8004882.7341948384"/>
    <n v="8004882.7341948384"/>
    <n v="0"/>
    <x v="0"/>
  </r>
  <r>
    <x v="12"/>
    <x v="9"/>
    <x v="11"/>
    <x v="949"/>
    <x v="0"/>
    <d v="2020-02-20T00:00:00"/>
    <d v="2020-04-14T00:00:00"/>
    <s v="Marbury Construction"/>
    <s v="W912l7"/>
    <s v="W912l7-18-R-0005"/>
    <x v="845"/>
    <x v="985"/>
    <x v="1013"/>
    <d v="2021-01-20T00:00:00"/>
    <d v="2021-06-15T00:00:00"/>
    <n v="-70000"/>
    <n v="146"/>
    <x v="11"/>
    <x v="0"/>
    <n v="15"/>
    <x v="728"/>
    <x v="13"/>
    <x v="11"/>
    <x v="13"/>
    <x v="13"/>
    <x v="13"/>
    <n v="1606980.2088896139"/>
    <n v="1538591.7687350013"/>
    <n v="-68388.44015461253"/>
    <x v="0"/>
  </r>
  <r>
    <x v="12"/>
    <x v="8"/>
    <x v="11"/>
    <x v="950"/>
    <x v="0"/>
    <d v="2020-04-07T00:00:00"/>
    <d v="2020-04-13T00:00:00"/>
    <s v="Iron Mike Construction, LLC"/>
    <s v="W912LC"/>
    <s v="W912LC-18-2-2001"/>
    <x v="846"/>
    <x v="986"/>
    <x v="1014"/>
    <d v="2021-05-01T00:00:00"/>
    <d v="2021-12-31T00:00:00"/>
    <n v="480045"/>
    <n v="244"/>
    <x v="11"/>
    <x v="1"/>
    <n v="31"/>
    <x v="347"/>
    <x v="13"/>
    <x v="3"/>
    <x v="13"/>
    <x v="13"/>
    <x v="13"/>
    <n v="5523324.0591290584"/>
    <n v="5992317.3270436442"/>
    <n v="468993.26791458577"/>
    <x v="0"/>
  </r>
  <r>
    <x v="12"/>
    <x v="13"/>
    <x v="11"/>
    <x v="951"/>
    <x v="0"/>
    <d v="2020-08-07T00:00:00"/>
    <d v="2020-08-20T00:00:00"/>
    <s v="Ainsworth-Benning"/>
    <s v="W912MM"/>
    <s v="W912MM-20-2-2001"/>
    <x v="847"/>
    <x v="805"/>
    <x v="1015"/>
    <d v="2021-08-27T00:00:00"/>
    <d v="2021-08-27T00:00:00"/>
    <n v="593000"/>
    <n v="0"/>
    <x v="11"/>
    <x v="8"/>
    <n v="27"/>
    <x v="481"/>
    <x v="13"/>
    <x v="11"/>
    <x v="13"/>
    <x v="13"/>
    <x v="13"/>
    <n v="3001831.0253230645"/>
    <n v="3581178.8112042826"/>
    <n v="579347.78588121803"/>
    <x v="0"/>
  </r>
  <r>
    <x v="1"/>
    <x v="8"/>
    <x v="4"/>
    <x v="952"/>
    <x v="0"/>
    <d v="2019-03-04T00:00:00"/>
    <d v="2019-10-02T00:00:00"/>
    <s v="Bristol Prime Contractors, LLC"/>
    <s v="W912PL"/>
    <s v="W912PL20C0001"/>
    <x v="848"/>
    <x v="987"/>
    <x v="1016"/>
    <d v="2020-11-11T00:00:00"/>
    <d v="2022-07-29T00:00:00"/>
    <n v="447538"/>
    <n v="625"/>
    <x v="3"/>
    <x v="3"/>
    <n v="29"/>
    <x v="4"/>
    <x v="13"/>
    <x v="3"/>
    <x v="13"/>
    <x v="13"/>
    <x v="13"/>
    <n v="3700923.4503691858"/>
    <n v="4138158.1036536857"/>
    <n v="437234.65328449989"/>
    <x v="0"/>
  </r>
  <r>
    <x v="6"/>
    <x v="12"/>
    <x v="1"/>
    <x v="953"/>
    <x v="0"/>
    <d v="2019-09-27T00:00:00"/>
    <d v="2019-11-06T00:00:00"/>
    <s v="BFBC, LLC"/>
    <s v="W912PL"/>
    <s v="W912PL20C0002"/>
    <x v="849"/>
    <x v="988"/>
    <x v="1017"/>
    <d v="2021-06-08T00:00:00"/>
    <d v="2021-06-29T00:00:00"/>
    <n v="-327000"/>
    <n v="21"/>
    <x v="11"/>
    <x v="0"/>
    <n v="29"/>
    <x v="729"/>
    <x v="13"/>
    <x v="11"/>
    <x v="13"/>
    <x v="13"/>
    <x v="13"/>
    <n v="15242297.336248746"/>
    <n v="14922825.622955056"/>
    <n v="-319471.71329369023"/>
    <x v="0"/>
  </r>
  <r>
    <x v="6"/>
    <x v="12"/>
    <x v="1"/>
    <x v="954"/>
    <x v="0"/>
    <d v="2019-09-27T00:00:00"/>
    <d v="2019-11-06T00:00:00"/>
    <s v="BFBC, LLC"/>
    <s v="W912PL"/>
    <s v="W912PL20C0002"/>
    <x v="849"/>
    <x v="989"/>
    <x v="1018"/>
    <d v="2021-06-08T00:00:00"/>
    <d v="2021-06-29T00:00:00"/>
    <n v="159436000"/>
    <n v="21"/>
    <x v="11"/>
    <x v="0"/>
    <n v="29"/>
    <x v="729"/>
    <x v="13"/>
    <x v="11"/>
    <x v="13"/>
    <x v="13"/>
    <x v="13"/>
    <n v="245390680.82708454"/>
    <n v="401156100.03409612"/>
    <n v="155765419.20701158"/>
    <x v="0"/>
  </r>
  <r>
    <x v="6"/>
    <x v="12"/>
    <x v="1"/>
    <x v="955"/>
    <x v="0"/>
    <d v="2019-10-22T00:00:00"/>
    <d v="2019-12-02T00:00:00"/>
    <s v="Fisher Sand &amp; Gravel CO."/>
    <s v="W912PL"/>
    <s v="W912PL20C0004"/>
    <x v="850"/>
    <x v="990"/>
    <x v="1019"/>
    <d v="2021-01-08T00:00:00"/>
    <d v="2021-04-27T00:00:00"/>
    <n v="151777000"/>
    <n v="109"/>
    <x v="11"/>
    <x v="6"/>
    <n v="27"/>
    <x v="730"/>
    <x v="13"/>
    <x v="11"/>
    <x v="13"/>
    <x v="13"/>
    <x v="13"/>
    <n v="268236616.1504766"/>
    <n v="416519363.02685708"/>
    <n v="148282746.87638047"/>
    <x v="0"/>
  </r>
  <r>
    <x v="1"/>
    <x v="10"/>
    <x v="4"/>
    <x v="956"/>
    <x v="0"/>
    <d v="2019-03-13T00:00:00"/>
    <d v="2019-12-17T00:00:00"/>
    <s v="BRISTOL"/>
    <s v="W912PL"/>
    <s v="W912PL20C0007"/>
    <x v="851"/>
    <x v="991"/>
    <x v="1020"/>
    <d v="2020-11-25T00:00:00"/>
    <d v="2022-05-05T00:00:00"/>
    <n v="2408160"/>
    <n v="526"/>
    <x v="3"/>
    <x v="7"/>
    <s v="05"/>
    <x v="731"/>
    <x v="13"/>
    <x v="3"/>
    <x v="13"/>
    <x v="13"/>
    <x v="13"/>
    <n v="2669143.095838218"/>
    <n v="5021861.75359153"/>
    <n v="2352718.657753312"/>
    <x v="0"/>
  </r>
  <r>
    <x v="1"/>
    <x v="12"/>
    <x v="4"/>
    <x v="957"/>
    <x v="0"/>
    <d v="2019-04-12T00:00:00"/>
    <d v="2020-01-17T00:00:00"/>
    <s v="Chase, Carson and White, LLC"/>
    <s v="W912PL"/>
    <s v="W912PL20C0008"/>
    <x v="852"/>
    <x v="14"/>
    <x v="27"/>
    <d v="2021-02-11T00:00:00"/>
    <d v="2021-06-25T00:00:00"/>
    <n v="0"/>
    <n v="134"/>
    <x v="11"/>
    <x v="0"/>
    <n v="25"/>
    <x v="604"/>
    <x v="13"/>
    <x v="11"/>
    <x v="13"/>
    <x v="13"/>
    <x v="13"/>
    <n v="0"/>
    <n v="0"/>
    <n v="0"/>
    <x v="0"/>
  </r>
  <r>
    <x v="1"/>
    <x v="13"/>
    <x v="4"/>
    <x v="958"/>
    <x v="0"/>
    <d v="2020-03-13T00:00:00"/>
    <d v="2020-06-19T00:00:00"/>
    <s v="Record Steel and Construction, Inc., dba RsCI"/>
    <s v="W912PL"/>
    <s v="W912PL20C0018"/>
    <x v="853"/>
    <x v="992"/>
    <x v="1021"/>
    <d v="2022-07-24T00:00:00"/>
    <d v="2022-07-24T00:00:00"/>
    <n v="0"/>
    <n v="0"/>
    <x v="3"/>
    <x v="3"/>
    <n v="24"/>
    <x v="732"/>
    <x v="13"/>
    <x v="3"/>
    <x v="13"/>
    <x v="13"/>
    <x v="13"/>
    <n v="27570817.357250571"/>
    <n v="27570817.357250571"/>
    <n v="0"/>
    <x v="0"/>
  </r>
  <r>
    <x v="1"/>
    <x v="12"/>
    <x v="1"/>
    <x v="959"/>
    <x v="0"/>
    <d v="2020-03-10T00:00:00"/>
    <d v="2020-06-23T00:00:00"/>
    <s v="Anna Lisa Luna Construction, Inc."/>
    <s v="W912PL"/>
    <s v="W912PL20C0019"/>
    <x v="854"/>
    <x v="993"/>
    <x v="1022"/>
    <d v="2021-08-18T00:00:00"/>
    <d v="2021-12-12T00:00:00"/>
    <n v="319000"/>
    <n v="116"/>
    <x v="11"/>
    <x v="1"/>
    <n v="12"/>
    <x v="733"/>
    <x v="13"/>
    <x v="3"/>
    <x v="13"/>
    <x v="13"/>
    <x v="13"/>
    <n v="5484345.2832652386"/>
    <n v="5796001.1748269731"/>
    <n v="311655.89156173449"/>
    <x v="0"/>
  </r>
  <r>
    <x v="1"/>
    <x v="13"/>
    <x v="4"/>
    <x v="960"/>
    <x v="0"/>
    <d v="2020-07-23T00:00:00"/>
    <d v="2020-09-30T00:00:00"/>
    <s v="KORTE"/>
    <s v="W912PL"/>
    <s v="W912PL20C0021"/>
    <x v="855"/>
    <x v="994"/>
    <x v="1023"/>
    <d v="2022-12-28T00:00:00"/>
    <d v="2023-05-07T00:00:00"/>
    <n v="871716"/>
    <n v="130"/>
    <x v="7"/>
    <x v="7"/>
    <s v="07"/>
    <x v="734"/>
    <x v="13"/>
    <x v="7"/>
    <x v="13"/>
    <x v="14"/>
    <x v="14"/>
    <n v="36708042.785935044"/>
    <n v="37542285.481169835"/>
    <n v="834242.69523479044"/>
    <x v="0"/>
  </r>
  <r>
    <x v="1"/>
    <x v="13"/>
    <x v="4"/>
    <x v="961"/>
    <x v="0"/>
    <d v="2020-01-31T00:00:00"/>
    <d v="2020-08-06T00:00:00"/>
    <s v="Korte Construction Company"/>
    <s v="W912PL"/>
    <s v="W912PL20C0030"/>
    <x v="856"/>
    <x v="995"/>
    <x v="1024"/>
    <d v="2020-08-06T00:00:00"/>
    <d v="2023-08-09T00:00:00"/>
    <n v="0"/>
    <n v="1098"/>
    <x v="7"/>
    <x v="8"/>
    <s v="09"/>
    <x v="735"/>
    <x v="13"/>
    <x v="7"/>
    <x v="13"/>
    <x v="14"/>
    <x v="14"/>
    <n v="34441218.092045069"/>
    <n v="34441218.092045069"/>
    <n v="0"/>
    <x v="0"/>
  </r>
  <r>
    <x v="1"/>
    <x v="13"/>
    <x v="4"/>
    <x v="962"/>
    <x v="0"/>
    <d v="2020-06-15T00:00:00"/>
    <d v="2020-09-16T00:00:00"/>
    <s v="GUARDIAN"/>
    <s v="W912PL"/>
    <s v="W912PL20C0035"/>
    <x v="857"/>
    <x v="996"/>
    <x v="1025"/>
    <d v="2021-12-01T00:00:00"/>
    <d v="2021-12-01T00:00:00"/>
    <n v="0"/>
    <n v="0"/>
    <x v="11"/>
    <x v="1"/>
    <s v="01"/>
    <x v="601"/>
    <x v="13"/>
    <x v="3"/>
    <x v="13"/>
    <x v="13"/>
    <x v="13"/>
    <n v="5662904.1987548722"/>
    <n v="5662904.1987548722"/>
    <n v="0"/>
    <x v="0"/>
  </r>
  <r>
    <x v="1"/>
    <x v="13"/>
    <x v="1"/>
    <x v="963"/>
    <x v="0"/>
    <d v="2020-01-16T00:00:00"/>
    <d v="2020-05-29T00:00:00"/>
    <s v="Sauer"/>
    <s v="W912PM"/>
    <s v="W912PM20C0014"/>
    <x v="858"/>
    <x v="997"/>
    <x v="1026"/>
    <d v="2022-03-10T00:00:00"/>
    <d v="2022-11-30T00:00:00"/>
    <n v="194000"/>
    <n v="265"/>
    <x v="3"/>
    <x v="9"/>
    <n v="30"/>
    <x v="587"/>
    <x v="13"/>
    <x v="7"/>
    <x v="13"/>
    <x v="14"/>
    <x v="14"/>
    <n v="10486396.381795239"/>
    <n v="10672056.714834383"/>
    <n v="185660.33303914405"/>
    <x v="0"/>
  </r>
  <r>
    <x v="2"/>
    <x v="13"/>
    <x v="2"/>
    <x v="964"/>
    <x v="0"/>
    <d v="2020-02-12T00:00:00"/>
    <d v="2020-06-19T00:00:00"/>
    <s v="Sauer Incorporated"/>
    <s v="W912PM"/>
    <s v="W912PM20C0016"/>
    <x v="859"/>
    <x v="998"/>
    <x v="1027"/>
    <d v="2022-03-03T00:00:00"/>
    <d v="2022-08-23T00:00:00"/>
    <n v="1337601"/>
    <n v="173"/>
    <x v="3"/>
    <x v="8"/>
    <n v="23"/>
    <x v="385"/>
    <x v="13"/>
    <x v="3"/>
    <x v="13"/>
    <x v="13"/>
    <x v="13"/>
    <n v="20780675.577969801"/>
    <n v="22087481.948530514"/>
    <n v="1306806.3705607131"/>
    <x v="0"/>
  </r>
  <r>
    <x v="2"/>
    <x v="13"/>
    <x v="2"/>
    <x v="965"/>
    <x v="0"/>
    <d v="2020-02-28T00:00:00"/>
    <d v="2020-07-20T00:00:00"/>
    <s v="Russell Construction Co"/>
    <s v="W912PM"/>
    <s v="W912PM20C0018"/>
    <x v="860"/>
    <x v="999"/>
    <x v="1028"/>
    <d v="2022-09-09T00:00:00"/>
    <d v="2023-02-06T00:00:00"/>
    <n v="397563"/>
    <n v="150"/>
    <x v="7"/>
    <x v="2"/>
    <s v="06"/>
    <x v="736"/>
    <x v="13"/>
    <x v="7"/>
    <x v="13"/>
    <x v="14"/>
    <x v="14"/>
    <n v="10290576.937909998"/>
    <n v="10671049.509992683"/>
    <n v="380472.57208268531"/>
    <x v="0"/>
  </r>
  <r>
    <x v="2"/>
    <x v="13"/>
    <x v="2"/>
    <x v="966"/>
    <x v="0"/>
    <d v="2020-07-24T00:00:00"/>
    <d v="2020-09-18T00:00:00"/>
    <s v="ACC CONSTRUCTION CO., INC."/>
    <s v="W912PM"/>
    <s v="W912PM20C0031"/>
    <x v="861"/>
    <x v="1000"/>
    <x v="1029"/>
    <d v="2023-03-08T00:00:00"/>
    <d v="2023-06-18T00:00:00"/>
    <n v="470981"/>
    <n v="102"/>
    <x v="7"/>
    <x v="0"/>
    <n v="18"/>
    <x v="737"/>
    <x v="13"/>
    <x v="7"/>
    <x v="13"/>
    <x v="14"/>
    <x v="14"/>
    <n v="24900826.744452871"/>
    <n v="25351561.225458588"/>
    <n v="450734.48100571707"/>
    <x v="0"/>
  </r>
  <r>
    <x v="1"/>
    <x v="8"/>
    <x v="4"/>
    <x v="967"/>
    <x v="0"/>
    <d v="2018-08-22T00:00:00"/>
    <d v="2019-10-31T00:00:00"/>
    <s v="RPA Fixed Ground Control Station"/>
    <s v="W912PP"/>
    <s v="W912PP19C0019"/>
    <x v="862"/>
    <x v="14"/>
    <x v="27"/>
    <d v="2020-12-30T00:00:00"/>
    <d v="2021-10-25T00:00:00"/>
    <n v="0"/>
    <n v="299"/>
    <x v="11"/>
    <x v="11"/>
    <n v="25"/>
    <x v="738"/>
    <x v="13"/>
    <x v="3"/>
    <x v="13"/>
    <x v="13"/>
    <x v="13"/>
    <n v="0"/>
    <n v="0"/>
    <n v="0"/>
    <x v="0"/>
  </r>
  <r>
    <x v="1"/>
    <x v="12"/>
    <x v="4"/>
    <x v="746"/>
    <x v="0"/>
    <d v="2019-10-20T00:00:00"/>
    <d v="2019-11-19T00:00:00"/>
    <s v="Add/Alter Intelligence Production Facility, Road and Utilities Relocation"/>
    <s v="W912QR"/>
    <s v="W912QR19B00160005"/>
    <x v="863"/>
    <x v="1001"/>
    <x v="1030"/>
    <d v="2020-10-14T00:00:00"/>
    <d v="2024-06-10T00:00:00"/>
    <n v="0"/>
    <n v="1335"/>
    <x v="18"/>
    <x v="0"/>
    <n v="10"/>
    <x v="625"/>
    <x v="13"/>
    <x v="18"/>
    <x v="13"/>
    <x v="14"/>
    <x v="14"/>
    <n v="4914381.6228250982"/>
    <n v="4914381.6228250982"/>
    <n v="0"/>
    <x v="0"/>
  </r>
  <r>
    <x v="6"/>
    <x v="13"/>
    <x v="18"/>
    <x v="968"/>
    <x v="0"/>
    <d v="2020-01-13T00:00:00"/>
    <d v="2020-05-19T00:00:00"/>
    <s v="James Dean Construction, Inc."/>
    <s v="W912QR"/>
    <s v="W912QR20C0009"/>
    <x v="864"/>
    <x v="1002"/>
    <x v="1031"/>
    <d v="2021-07-22T00:00:00"/>
    <d v="2021-09-20T00:00:00"/>
    <n v="1159000"/>
    <n v="60"/>
    <x v="11"/>
    <x v="10"/>
    <n v="20"/>
    <x v="739"/>
    <x v="13"/>
    <x v="11"/>
    <x v="13"/>
    <x v="13"/>
    <x v="13"/>
    <n v="3705260.0955904359"/>
    <n v="4837577.2690075208"/>
    <n v="1132317.1734170849"/>
    <x v="0"/>
  </r>
  <r>
    <x v="1"/>
    <x v="8"/>
    <x v="4"/>
    <x v="969"/>
    <x v="0"/>
    <d v="2020-01-27T00:00:00"/>
    <d v="2020-04-14T00:00:00"/>
    <s v="Butt Construction"/>
    <s v="W912QR"/>
    <s v="W912QR20C0011"/>
    <x v="865"/>
    <x v="1003"/>
    <x v="1032"/>
    <d v="2021-09-15T00:00:00"/>
    <d v="2021-09-15T00:00:00"/>
    <n v="0"/>
    <n v="0"/>
    <x v="11"/>
    <x v="10"/>
    <n v="15"/>
    <x v="740"/>
    <x v="13"/>
    <x v="11"/>
    <x v="13"/>
    <x v="13"/>
    <x v="13"/>
    <n v="6614034.3591284854"/>
    <n v="6614034.3591284854"/>
    <n v="0"/>
    <x v="0"/>
  </r>
  <r>
    <x v="1"/>
    <x v="13"/>
    <x v="18"/>
    <x v="970"/>
    <x v="0"/>
    <d v="2019-11-01T00:00:00"/>
    <d v="2020-03-26T00:00:00"/>
    <s v="Harkins Builders"/>
    <s v="W912QR"/>
    <s v="W912QR20C0012"/>
    <x v="866"/>
    <x v="1004"/>
    <x v="1033"/>
    <d v="2022-03-28T00:00:00"/>
    <d v="2021-12-02T00:00:00"/>
    <n v="600000"/>
    <n v="-116"/>
    <x v="11"/>
    <x v="1"/>
    <s v="02"/>
    <x v="389"/>
    <x v="13"/>
    <x v="3"/>
    <x v="13"/>
    <x v="13"/>
    <x v="13"/>
    <n v="19763054.860385284"/>
    <n v="20349241.490281962"/>
    <n v="586186.62989667803"/>
    <x v="0"/>
  </r>
  <r>
    <x v="6"/>
    <x v="13"/>
    <x v="1"/>
    <x v="971"/>
    <x v="0"/>
    <d v="2020-02-19T00:00:00"/>
    <d v="2020-04-29T00:00:00"/>
    <s v="Intec Group, LLC"/>
    <s v="W912QR"/>
    <s v="W912QR20C0019"/>
    <x v="867"/>
    <x v="1005"/>
    <x v="1034"/>
    <d v="2021-05-12T00:00:00"/>
    <d v="2021-08-31T00:00:00"/>
    <n v="227000"/>
    <n v="111"/>
    <x v="11"/>
    <x v="8"/>
    <n v="31"/>
    <x v="266"/>
    <x v="13"/>
    <x v="11"/>
    <x v="13"/>
    <x v="13"/>
    <x v="13"/>
    <n v="6109726.7468742104"/>
    <n v="6331500.6885184543"/>
    <n v="221773.9416442439"/>
    <x v="0"/>
  </r>
  <r>
    <x v="1"/>
    <x v="13"/>
    <x v="1"/>
    <x v="972"/>
    <x v="0"/>
    <d v="2020-02-06T00:00:00"/>
    <d v="2020-05-20T00:00:00"/>
    <s v="B.L. Harbert Internationl"/>
    <s v="W912QR"/>
    <s v="W912QR20C0022"/>
    <x v="868"/>
    <x v="1006"/>
    <x v="1035"/>
    <d v="2022-07-11T00:00:00"/>
    <d v="2022-10-08T00:00:00"/>
    <n v="2646000"/>
    <n v="89"/>
    <x v="3"/>
    <x v="11"/>
    <s v="08"/>
    <x v="741"/>
    <x v="13"/>
    <x v="7"/>
    <x v="13"/>
    <x v="14"/>
    <x v="14"/>
    <n v="37164669.314183086"/>
    <n v="39696923.134912848"/>
    <n v="2532253.8207297623"/>
    <x v="0"/>
  </r>
  <r>
    <x v="1"/>
    <x v="13"/>
    <x v="1"/>
    <x v="973"/>
    <x v="0"/>
    <d v="2020-04-14T00:00:00"/>
    <d v="2020-07-21T00:00:00"/>
    <s v="Walsh Motor City JV"/>
    <s v="W912QR"/>
    <s v="W912QR20C0027"/>
    <x v="869"/>
    <x v="1007"/>
    <x v="1036"/>
    <d v="2022-10-28T00:00:00"/>
    <d v="2022-10-28T00:00:00"/>
    <n v="666000"/>
    <n v="0"/>
    <x v="3"/>
    <x v="11"/>
    <n v="28"/>
    <x v="688"/>
    <x v="13"/>
    <x v="7"/>
    <x v="13"/>
    <x v="14"/>
    <x v="14"/>
    <n v="22357637.476606183"/>
    <n v="22995007.485905509"/>
    <n v="637370.00929932669"/>
    <x v="0"/>
  </r>
  <r>
    <x v="1"/>
    <x v="11"/>
    <x v="4"/>
    <x v="974"/>
    <x v="0"/>
    <d v="2020-02-24T00:00:00"/>
    <d v="2020-07-29T00:00:00"/>
    <s v="River City Construction, LLC/East Peoria IL"/>
    <s v="W912QR"/>
    <s v="W912QR20C0028"/>
    <x v="870"/>
    <x v="1008"/>
    <x v="1037"/>
    <d v="2023-03-08T00:00:00"/>
    <d v="2023-10-12T00:00:00"/>
    <n v="0"/>
    <n v="218"/>
    <x v="7"/>
    <x v="11"/>
    <n v="12"/>
    <x v="742"/>
    <x v="13"/>
    <x v="18"/>
    <x v="13"/>
    <x v="14"/>
    <x v="14"/>
    <n v="30118371.28740808"/>
    <n v="30118371.28740808"/>
    <n v="0"/>
    <x v="0"/>
  </r>
  <r>
    <x v="1"/>
    <x v="12"/>
    <x v="18"/>
    <x v="975"/>
    <x v="0"/>
    <d v="2020-02-18T00:00:00"/>
    <d v="2020-09-04T00:00:00"/>
    <s v="WHH Nisqually-Garco JVW"/>
    <s v="W912QR"/>
    <s v="W912QR20C0035"/>
    <x v="871"/>
    <x v="1009"/>
    <x v="1038"/>
    <d v="2022-06-22T00:00:00"/>
    <d v="2022-06-22T00:00:00"/>
    <n v="0"/>
    <n v="0"/>
    <x v="3"/>
    <x v="0"/>
    <n v="22"/>
    <x v="552"/>
    <x v="13"/>
    <x v="3"/>
    <x v="13"/>
    <x v="13"/>
    <x v="13"/>
    <n v="20229339.27965213"/>
    <n v="20229339.27965213"/>
    <n v="0"/>
    <x v="0"/>
  </r>
  <r>
    <x v="1"/>
    <x v="12"/>
    <x v="19"/>
    <x v="976"/>
    <x v="0"/>
    <d v="2020-06-01T00:00:00"/>
    <d v="2020-09-16T00:00:00"/>
    <s v="Messer Construction Co."/>
    <s v="W912QR"/>
    <s v="W912QR20C0039"/>
    <x v="872"/>
    <x v="1010"/>
    <x v="1039"/>
    <d v="2022-05-04T00:00:00"/>
    <d v="2022-05-04T00:00:00"/>
    <n v="0"/>
    <n v="0"/>
    <x v="3"/>
    <x v="7"/>
    <s v="04"/>
    <x v="540"/>
    <x v="13"/>
    <x v="3"/>
    <x v="13"/>
    <x v="13"/>
    <x v="13"/>
    <n v="11478001.230493624"/>
    <n v="11478001.230493624"/>
    <n v="0"/>
    <x v="0"/>
  </r>
  <r>
    <x v="1"/>
    <x v="13"/>
    <x v="19"/>
    <x v="977"/>
    <x v="0"/>
    <d v="2020-06-01T00:00:00"/>
    <d v="2020-09-23T00:00:00"/>
    <s v="Kinsley Construction, Inc."/>
    <s v="W912QR"/>
    <s v="W912QR20C0049"/>
    <x v="873"/>
    <x v="1011"/>
    <x v="1040"/>
    <d v="2022-05-26T00:00:00"/>
    <d v="2022-05-26T00:00:00"/>
    <n v="0"/>
    <n v="0"/>
    <x v="3"/>
    <x v="7"/>
    <n v="26"/>
    <x v="534"/>
    <x v="13"/>
    <x v="3"/>
    <x v="13"/>
    <x v="13"/>
    <x v="13"/>
    <n v="9998245.6247295942"/>
    <n v="9998245.6247295942"/>
    <n v="0"/>
    <x v="0"/>
  </r>
  <r>
    <x v="1"/>
    <x v="12"/>
    <x v="19"/>
    <x v="978"/>
    <x v="0"/>
    <d v="2020-06-01T00:00:00"/>
    <d v="2020-09-24T00:00:00"/>
    <s v="Patriot Construction"/>
    <s v="W912QR"/>
    <s v="W912QR20C0050"/>
    <x v="874"/>
    <x v="1012"/>
    <x v="1041"/>
    <d v="2022-07-25T00:00:00"/>
    <d v="2022-10-23T00:00:00"/>
    <n v="0"/>
    <n v="90"/>
    <x v="3"/>
    <x v="11"/>
    <n v="23"/>
    <x v="711"/>
    <x v="13"/>
    <x v="7"/>
    <x v="13"/>
    <x v="14"/>
    <x v="14"/>
    <n v="20451344.696181607"/>
    <n v="20451344.696181607"/>
    <n v="0"/>
    <x v="0"/>
  </r>
  <r>
    <x v="1"/>
    <x v="13"/>
    <x v="18"/>
    <x v="979"/>
    <x v="0"/>
    <d v="2020-07-30T00:00:00"/>
    <d v="2020-09-29T00:00:00"/>
    <s v="LS Black Constructors"/>
    <s v="W912QR"/>
    <s v="W912QR20C0052"/>
    <x v="875"/>
    <x v="1013"/>
    <x v="1042"/>
    <d v="2022-12-17T00:00:00"/>
    <d v="2022-12-17T00:00:00"/>
    <n v="253000"/>
    <n v="0"/>
    <x v="3"/>
    <x v="1"/>
    <n v="17"/>
    <x v="743"/>
    <x v="13"/>
    <x v="7"/>
    <x v="13"/>
    <x v="14"/>
    <x v="14"/>
    <n v="18835489.073560454"/>
    <n v="19077613.116132122"/>
    <n v="242124.04257166758"/>
    <x v="0"/>
  </r>
  <r>
    <x v="15"/>
    <x v="12"/>
    <x v="13"/>
    <x v="980"/>
    <x v="0"/>
    <d v="2020-06-29T00:00:00"/>
    <d v="2020-09-30T00:00:00"/>
    <s v="A&amp;K Construction Inc"/>
    <s v="W912QR"/>
    <s v="W912QR-20-C-0054/33717697"/>
    <x v="876"/>
    <x v="1014"/>
    <x v="1043"/>
    <d v="2023-09-09T00:00:00"/>
    <d v="2024-01-07T00:00:00"/>
    <n v="1478931"/>
    <n v="120"/>
    <x v="18"/>
    <x v="4"/>
    <s v="07"/>
    <x v="668"/>
    <x v="13"/>
    <x v="18"/>
    <x v="13"/>
    <x v="14"/>
    <x v="14"/>
    <n v="56104221.863288075"/>
    <n v="57519576.615875259"/>
    <n v="1415354.7525871843"/>
    <x v="0"/>
  </r>
  <r>
    <x v="1"/>
    <x v="8"/>
    <x v="19"/>
    <x v="981"/>
    <x v="0"/>
    <d v="2020-06-01T00:00:00"/>
    <d v="2020-09-29T00:00:00"/>
    <s v="Ocean Construction Services, Inc."/>
    <s v="W912QR"/>
    <s v="W912QR20C0056"/>
    <x v="877"/>
    <x v="1015"/>
    <x v="1044"/>
    <d v="2022-07-08T00:00:00"/>
    <d v="2022-10-06T00:00:00"/>
    <n v="0"/>
    <n v="90"/>
    <x v="3"/>
    <x v="11"/>
    <s v="06"/>
    <x v="744"/>
    <x v="13"/>
    <x v="7"/>
    <x v="13"/>
    <x v="14"/>
    <x v="14"/>
    <n v="4630976.7545036636"/>
    <n v="4630976.7545036636"/>
    <n v="0"/>
    <x v="0"/>
  </r>
  <r>
    <x v="12"/>
    <x v="13"/>
    <x v="11"/>
    <x v="982"/>
    <x v="0"/>
    <d v="2020-09-03T00:00:00"/>
    <d v="2020-09-21T00:00:00"/>
    <s v="Turnstone Corporation"/>
    <s v="W912TF"/>
    <s v="W912TF-18-2-2001"/>
    <x v="878"/>
    <x v="1016"/>
    <x v="1045"/>
    <d v="2022-09-02T00:00:00"/>
    <d v="2022-09-02T00:00:00"/>
    <n v="589000"/>
    <n v="0"/>
    <x v="3"/>
    <x v="10"/>
    <s v="02"/>
    <x v="635"/>
    <x v="13"/>
    <x v="3"/>
    <x v="13"/>
    <x v="13"/>
    <x v="13"/>
    <n v="5953631.5335574113"/>
    <n v="6529071.4085726514"/>
    <n v="575439.87501524016"/>
    <x v="0"/>
  </r>
  <r>
    <x v="1"/>
    <x v="12"/>
    <x v="1"/>
    <x v="983"/>
    <x v="0"/>
    <d v="2019-07-22T00:00:00"/>
    <d v="2019-10-30T00:00:00"/>
    <s v="Daebo Engineering &amp; Construction Co., Ltd."/>
    <s v="W912UM"/>
    <s v="W912UM20C0001"/>
    <x v="879"/>
    <x v="1017"/>
    <x v="1046"/>
    <d v="2022-09-05T00:00:00"/>
    <d v="2022-10-24T00:00:00"/>
    <n v="731000"/>
    <n v="49"/>
    <x v="3"/>
    <x v="11"/>
    <n v="24"/>
    <x v="745"/>
    <x v="13"/>
    <x v="7"/>
    <x v="13"/>
    <x v="14"/>
    <x v="14"/>
    <n v="54972531.56674128"/>
    <n v="55672107.35772898"/>
    <n v="699575.79098770022"/>
    <x v="0"/>
  </r>
  <r>
    <x v="5"/>
    <x v="12"/>
    <x v="11"/>
    <x v="984"/>
    <x v="0"/>
    <d v="2020-08-06T00:00:00"/>
    <d v="2020-09-02T00:00:00"/>
    <s v="USPFO - OH"/>
    <s v="W91364"/>
    <s v="W91364-20-B-0001"/>
    <x v="880"/>
    <x v="1018"/>
    <x v="1047"/>
    <d v="2022-09-30T00:00:00"/>
    <d v="2022-09-30T00:00:00"/>
    <n v="-455000"/>
    <n v="0"/>
    <x v="3"/>
    <x v="10"/>
    <n v="30"/>
    <x v="746"/>
    <x v="13"/>
    <x v="3"/>
    <x v="13"/>
    <x v="13"/>
    <x v="13"/>
    <n v="7404516.529130226"/>
    <n v="6959991.6681252439"/>
    <n v="-444524.86100498214"/>
    <x v="0"/>
  </r>
  <r>
    <x v="12"/>
    <x v="12"/>
    <x v="11"/>
    <x v="984"/>
    <x v="0"/>
    <d v="2020-08-06T00:00:00"/>
    <d v="2020-09-30T00:00:00"/>
    <s v="USPFO for Ohio"/>
    <s v="W91364"/>
    <s v="W9136420C0002"/>
    <x v="881"/>
    <x v="1018"/>
    <x v="1047"/>
    <d v="2022-09-30T00:00:00"/>
    <d v="2022-09-30T00:00:00"/>
    <n v="-455000"/>
    <n v="0"/>
    <x v="3"/>
    <x v="10"/>
    <n v="30"/>
    <x v="746"/>
    <x v="13"/>
    <x v="3"/>
    <x v="13"/>
    <x v="13"/>
    <x v="13"/>
    <n v="7404516.529130226"/>
    <n v="6959991.6681252439"/>
    <n v="-444524.86100498214"/>
    <x v="0"/>
  </r>
  <r>
    <x v="12"/>
    <x v="12"/>
    <x v="11"/>
    <x v="985"/>
    <x v="0"/>
    <d v="2019-12-18T00:00:00"/>
    <d v="2020-01-03T00:00:00"/>
    <s v="Ripman Construction Co Inc."/>
    <s v="Y20003"/>
    <s v="Y20003"/>
    <x v="882"/>
    <x v="805"/>
    <x v="1048"/>
    <d v="2020-10-02T00:00:00"/>
    <d v="2021-04-20T00:00:00"/>
    <n v="-96000"/>
    <n v="200"/>
    <x v="11"/>
    <x v="6"/>
    <n v="20"/>
    <x v="561"/>
    <x v="13"/>
    <x v="11"/>
    <x v="13"/>
    <x v="13"/>
    <x v="13"/>
    <n v="3001831.0253230645"/>
    <n v="2908041.1645395961"/>
    <n v="-93789.860783468466"/>
    <x v="0"/>
  </r>
  <r>
    <x v="12"/>
    <x v="13"/>
    <x v="11"/>
    <x v="986"/>
    <x v="0"/>
    <d v="2020-09-10T00:00:00"/>
    <d v="2020-09-25T00:00:00"/>
    <s v="Ripman Construction Co Inc."/>
    <s v="Y20410"/>
    <s v="Y20410"/>
    <x v="883"/>
    <x v="1019"/>
    <x v="1049"/>
    <d v="2021-11-05T00:00:00"/>
    <d v="2021-11-05T00:00:00"/>
    <n v="-86000"/>
    <n v="0"/>
    <x v="11"/>
    <x v="9"/>
    <s v="05"/>
    <x v="366"/>
    <x v="13"/>
    <x v="3"/>
    <x v="13"/>
    <x v="13"/>
    <x v="13"/>
    <n v="4143527.4252876034"/>
    <n v="4059507.3416690794"/>
    <n v="-84020.083618524019"/>
    <x v="0"/>
  </r>
  <r>
    <x v="21"/>
    <x v="14"/>
    <x v="17"/>
    <x v="987"/>
    <x v="0"/>
    <d v="2021-03-29T00:00:00"/>
    <d v="2021-08-30T00:00:00"/>
    <s v="Granite Construction Compnay"/>
    <s v="101191"/>
    <s v="10119102"/>
    <x v="884"/>
    <x v="1020"/>
    <x v="1050"/>
    <d v="2022-08-30T00:00:00"/>
    <d v="2022-08-30T00:00:00"/>
    <n v="-978864"/>
    <n v="0"/>
    <x v="3"/>
    <x v="8"/>
    <n v="30"/>
    <x v="747"/>
    <x v="14"/>
    <x v="3"/>
    <x v="14"/>
    <x v="14"/>
    <x v="14"/>
    <n v="4229909.0436464064"/>
    <n v="3293124.423852447"/>
    <n v="-936784.61979395943"/>
    <x v="0"/>
  </r>
  <r>
    <x v="12"/>
    <x v="12"/>
    <x v="11"/>
    <x v="988"/>
    <x v="0"/>
    <d v="2021-09-21T00:00:00"/>
    <d v="2021-09-30T00:00:00"/>
    <s v="Brennan Construction of MN, Inc."/>
    <s v="12345-"/>
    <s v="12345-Brennan"/>
    <x v="885"/>
    <x v="1021"/>
    <x v="1051"/>
    <d v="2023-03-15T00:00:00"/>
    <d v="2023-03-15T00:00:00"/>
    <n v="2144000"/>
    <n v="0"/>
    <x v="7"/>
    <x v="5"/>
    <n v="15"/>
    <x v="748"/>
    <x v="14"/>
    <x v="7"/>
    <x v="14"/>
    <x v="14"/>
    <x v="14"/>
    <n v="1953955.4329889307"/>
    <n v="4005789.2166792583"/>
    <n v="2051833.7836903275"/>
    <x v="0"/>
  </r>
  <r>
    <x v="12"/>
    <x v="13"/>
    <x v="11"/>
    <x v="989"/>
    <x v="0"/>
    <d v="2020-12-29T00:00:00"/>
    <d v="2021-01-08T00:00:00"/>
    <s v="Donlar Construction Company"/>
    <s v="187596"/>
    <s v="187596"/>
    <x v="886"/>
    <x v="1022"/>
    <x v="1052"/>
    <d v="2022-08-20T00:00:00"/>
    <d v="2022-08-20T00:00:00"/>
    <n v="1235000"/>
    <n v="0"/>
    <x v="3"/>
    <x v="8"/>
    <n v="20"/>
    <x v="749"/>
    <x v="14"/>
    <x v="3"/>
    <x v="14"/>
    <x v="14"/>
    <x v="14"/>
    <n v="10942150.424738012"/>
    <n v="12124060.276817096"/>
    <n v="1181909.8520790841"/>
    <x v="0"/>
  </r>
  <r>
    <x v="5"/>
    <x v="8"/>
    <x v="11"/>
    <x v="990"/>
    <x v="0"/>
    <d v="2021-01-12T00:00:00"/>
    <d v="2021-01-13T00:00:00"/>
    <s v="Project One Construction, Inc."/>
    <s v="188046"/>
    <s v="188046"/>
    <x v="887"/>
    <x v="1023"/>
    <x v="1053"/>
    <d v="2023-07-20T00:00:00"/>
    <d v="2021-11-27T00:00:00"/>
    <n v="-399000"/>
    <n v="-600"/>
    <x v="11"/>
    <x v="9"/>
    <n v="27"/>
    <x v="750"/>
    <x v="14"/>
    <x v="3"/>
    <x v="14"/>
    <x v="14"/>
    <x v="14"/>
    <n v="1690171.4495354251"/>
    <n v="1308323.6511714135"/>
    <n v="-381847.79836401157"/>
    <x v="0"/>
  </r>
  <r>
    <x v="12"/>
    <x v="14"/>
    <x v="11"/>
    <x v="991"/>
    <x v="0"/>
    <d v="2021-09-23T00:00:00"/>
    <d v="2021-09-27T00:00:00"/>
    <s v="Fowler General Construction, Inc."/>
    <s v="219995"/>
    <s v="219995C001"/>
    <x v="888"/>
    <x v="1024"/>
    <x v="1054"/>
    <d v="2023-10-30T00:00:00"/>
    <d v="2023-10-30T00:00:00"/>
    <n v="-1508000"/>
    <n v="0"/>
    <x v="7"/>
    <x v="11"/>
    <n v="30"/>
    <x v="751"/>
    <x v="14"/>
    <x v="18"/>
    <x v="14"/>
    <x v="16"/>
    <x v="16"/>
    <n v="9085892.7633985281"/>
    <n v="7671090.0818590689"/>
    <n v="-1414802.6815394592"/>
    <x v="0"/>
  </r>
  <r>
    <x v="12"/>
    <x v="14"/>
    <x v="11"/>
    <x v="992"/>
    <x v="0"/>
    <d v="2021-09-23T00:00:00"/>
    <d v="2021-09-28T00:00:00"/>
    <s v="Fowler General Construction, Inc."/>
    <s v="219995"/>
    <s v="219995C003"/>
    <x v="889"/>
    <x v="1025"/>
    <x v="1055"/>
    <d v="2023-10-30T00:00:00"/>
    <d v="2023-10-30T00:00:00"/>
    <n v="-7402000"/>
    <n v="0"/>
    <x v="7"/>
    <x v="11"/>
    <n v="30"/>
    <x v="751"/>
    <x v="14"/>
    <x v="18"/>
    <x v="14"/>
    <x v="16"/>
    <x v="16"/>
    <n v="15372744.369040413"/>
    <n v="8428202.2942691408"/>
    <n v="-6944542.074771272"/>
    <x v="0"/>
  </r>
  <r>
    <x v="12"/>
    <x v="14"/>
    <x v="11"/>
    <x v="993"/>
    <x v="0"/>
    <d v="2021-09-20T00:00:00"/>
    <d v="2021-09-29T00:00:00"/>
    <s v="Hogan &amp; Associated Construction Inc."/>
    <s v="227155"/>
    <s v="2271555"/>
    <x v="890"/>
    <x v="897"/>
    <x v="1056"/>
    <d v="2023-10-30T00:00:00"/>
    <d v="2023-10-30T00:00:00"/>
    <n v="1043000"/>
    <n v="0"/>
    <x v="7"/>
    <x v="11"/>
    <n v="30"/>
    <x v="751"/>
    <x v="14"/>
    <x v="18"/>
    <x v="14"/>
    <x v="16"/>
    <x v="16"/>
    <n v="11723732.597933585"/>
    <n v="12702273.179396221"/>
    <n v="978540.58146263659"/>
    <x v="0"/>
  </r>
  <r>
    <x v="12"/>
    <x v="14"/>
    <x v="11"/>
    <x v="994"/>
    <x v="0"/>
    <d v="2021-09-15T00:00:00"/>
    <d v="2021-09-27T00:00:00"/>
    <s v="Monarch Construction"/>
    <s v="785 22"/>
    <s v="785 22000000107"/>
    <x v="891"/>
    <x v="470"/>
    <x v="1057"/>
    <d v="2023-09-27T00:00:00"/>
    <d v="2023-09-27T00:00:00"/>
    <n v="1511000"/>
    <n v="0"/>
    <x v="7"/>
    <x v="10"/>
    <n v="27"/>
    <x v="752"/>
    <x v="14"/>
    <x v="7"/>
    <x v="14"/>
    <x v="14"/>
    <x v="14"/>
    <n v="14654665.747416981"/>
    <n v="16100710.918665154"/>
    <n v="1446045.1712481733"/>
    <x v="0"/>
  </r>
  <r>
    <x v="12"/>
    <x v="13"/>
    <x v="11"/>
    <x v="995"/>
    <x v="0"/>
    <d v="2020-07-10T00:00:00"/>
    <d v="2021-07-12T00:00:00"/>
    <s v="Nearen Construction Company"/>
    <s v="AC-20-"/>
    <s v="AC-20-C-0014-S"/>
    <x v="892"/>
    <x v="897"/>
    <x v="1058"/>
    <d v="2021-09-30T00:00:00"/>
    <d v="2022-07-12T00:00:00"/>
    <n v="-106000"/>
    <n v="285"/>
    <x v="3"/>
    <x v="3"/>
    <n v="12"/>
    <x v="753"/>
    <x v="14"/>
    <x v="3"/>
    <x v="14"/>
    <x v="14"/>
    <x v="14"/>
    <n v="11723732.597933585"/>
    <n v="11622289.323180238"/>
    <n v="-101443.27475334704"/>
    <x v="0"/>
  </r>
  <r>
    <x v="12"/>
    <x v="13"/>
    <x v="11"/>
    <x v="996"/>
    <x v="0"/>
    <d v="2021-04-22T00:00:00"/>
    <d v="2021-06-10T00:00:00"/>
    <s v="Carmon Construction, Inc."/>
    <s v="AC-21-"/>
    <s v="AC-21-C-0004-S"/>
    <x v="893"/>
    <x v="1026"/>
    <x v="1059"/>
    <d v="2022-10-21T00:00:00"/>
    <d v="2023-08-27T00:00:00"/>
    <n v="880000"/>
    <n v="310"/>
    <x v="7"/>
    <x v="8"/>
    <n v="27"/>
    <x v="754"/>
    <x v="14"/>
    <x v="7"/>
    <x v="14"/>
    <x v="14"/>
    <x v="14"/>
    <n v="33217242.360811822"/>
    <n v="34059412.943669796"/>
    <n v="842170.58285797387"/>
    <x v="0"/>
  </r>
  <r>
    <x v="12"/>
    <x v="14"/>
    <x v="11"/>
    <x v="997"/>
    <x v="0"/>
    <d v="2021-05-02T00:00:00"/>
    <d v="2021-05-24T00:00:00"/>
    <s v="Lloyd Construction Company"/>
    <s v="CTR054"/>
    <s v="CTR054747"/>
    <x v="894"/>
    <x v="1027"/>
    <x v="1060"/>
    <d v="2022-08-26T00:00:00"/>
    <d v="2022-08-26T00:00:00"/>
    <n v="-980000"/>
    <n v="0"/>
    <x v="3"/>
    <x v="8"/>
    <n v="26"/>
    <x v="755"/>
    <x v="14"/>
    <x v="3"/>
    <x v="14"/>
    <x v="14"/>
    <x v="14"/>
    <n v="17683296.668549825"/>
    <n v="16745424.883094357"/>
    <n v="-937871.78545546718"/>
    <x v="0"/>
  </r>
  <r>
    <x v="1"/>
    <x v="8"/>
    <x v="4"/>
    <x v="998"/>
    <x v="0"/>
    <d v="2018-06-08T00:00:00"/>
    <d v="2021-04-26T00:00:00"/>
    <s v="KVF 35"/>
    <s v="DIOCB2"/>
    <s v="DIOCB2076"/>
    <x v="481"/>
    <x v="1028"/>
    <x v="1061"/>
    <d v="2023-03-29T00:00:00"/>
    <d v="2023-03-29T00:00:00"/>
    <n v="0"/>
    <n v="0"/>
    <x v="7"/>
    <x v="5"/>
    <n v="29"/>
    <x v="756"/>
    <x v="14"/>
    <x v="7"/>
    <x v="14"/>
    <x v="14"/>
    <x v="14"/>
    <n v="53844833.326095819"/>
    <n v="53844833.326095819"/>
    <n v="0"/>
    <x v="0"/>
  </r>
  <r>
    <x v="13"/>
    <x v="14"/>
    <x v="17"/>
    <x v="987"/>
    <x v="0"/>
    <d v="2021-03-29T00:00:00"/>
    <d v="2021-08-30T00:00:00"/>
    <s v="Granite Construction Compnay"/>
    <s v="F9K3CE"/>
    <s v="F9K3CE1084MW01"/>
    <x v="895"/>
    <x v="1020"/>
    <x v="1050"/>
    <d v="2022-08-30T00:00:00"/>
    <d v="2022-08-30T00:00:00"/>
    <n v="-978864"/>
    <n v="0"/>
    <x v="3"/>
    <x v="8"/>
    <n v="30"/>
    <x v="747"/>
    <x v="14"/>
    <x v="3"/>
    <x v="14"/>
    <x v="14"/>
    <x v="14"/>
    <n v="4229909.0436464064"/>
    <n v="3293124.423852447"/>
    <n v="-936784.61979395943"/>
    <x v="0"/>
  </r>
  <r>
    <x v="1"/>
    <x v="11"/>
    <x v="4"/>
    <x v="999"/>
    <x v="0"/>
    <d v="2019-04-17T00:00:00"/>
    <d v="2021-09-28T00:00:00"/>
    <s v="Sociedad Espanola de Montajes"/>
    <s v="FA5575"/>
    <s v="FA557521C0007"/>
    <x v="896"/>
    <x v="1029"/>
    <x v="1062"/>
    <d v="2022-12-19T00:00:00"/>
    <d v="2022-12-19T00:00:00"/>
    <n v="0"/>
    <n v="0"/>
    <x v="3"/>
    <x v="1"/>
    <n v="19"/>
    <x v="757"/>
    <x v="14"/>
    <x v="7"/>
    <x v="14"/>
    <x v="14"/>
    <x v="14"/>
    <n v="1305355.5586517192"/>
    <n v="1305355.5586517192"/>
    <n v="0"/>
    <x v="0"/>
  </r>
  <r>
    <x v="12"/>
    <x v="13"/>
    <x v="11"/>
    <x v="1000"/>
    <x v="0"/>
    <d v="2021-07-29T00:00:00"/>
    <d v="2021-09-07T00:00:00"/>
    <s v="Mapp Construction"/>
    <s v="LA21-C"/>
    <s v="LA21-C-116"/>
    <x v="897"/>
    <x v="1030"/>
    <x v="1063"/>
    <d v="2023-02-24T00:00:00"/>
    <d v="2023-02-24T00:00:00"/>
    <n v="1376000"/>
    <n v="0"/>
    <x v="7"/>
    <x v="2"/>
    <n v="24"/>
    <x v="758"/>
    <x v="14"/>
    <x v="7"/>
    <x v="14"/>
    <x v="14"/>
    <x v="14"/>
    <n v="16120132.322158679"/>
    <n v="17436980.869900234"/>
    <n v="1316848.5477415547"/>
    <x v="0"/>
  </r>
  <r>
    <x v="12"/>
    <x v="14"/>
    <x v="11"/>
    <x v="1001"/>
    <x v="0"/>
    <d v="2021-09-08T00:00:00"/>
    <d v="2021-09-21T00:00:00"/>
    <s v="Messer Construction Co."/>
    <s v="MDI-SA"/>
    <s v="MDI-SAB-21-C-0012"/>
    <x v="898"/>
    <x v="897"/>
    <x v="1064"/>
    <d v="2023-04-01T00:00:00"/>
    <d v="2023-04-01T00:00:00"/>
    <n v="1716000"/>
    <n v="0"/>
    <x v="7"/>
    <x v="6"/>
    <s v="01"/>
    <x v="759"/>
    <x v="14"/>
    <x v="7"/>
    <x v="14"/>
    <x v="14"/>
    <x v="14"/>
    <n v="11723732.597933585"/>
    <n v="13365965.234506628"/>
    <n v="1642232.6365730427"/>
    <x v="0"/>
  </r>
  <r>
    <x v="12"/>
    <x v="13"/>
    <x v="9"/>
    <x v="1002"/>
    <x v="0"/>
    <d v="2020-09-03T00:00:00"/>
    <d v="2021-04-12T00:00:00"/>
    <s v="UTE CASTELLANO COBRA MACC"/>
    <s v="N33191"/>
    <s v="N3319119D0801 N3319121F4133"/>
    <x v="899"/>
    <x v="1031"/>
    <x v="1065"/>
    <d v="2023-01-17T00:00:00"/>
    <d v="2023-01-17T00:00:00"/>
    <n v="1999000"/>
    <n v="0"/>
    <x v="7"/>
    <x v="4"/>
    <n v="17"/>
    <x v="760"/>
    <x v="14"/>
    <x v="7"/>
    <x v="14"/>
    <x v="14"/>
    <x v="14"/>
    <n v="6962920.1854560552"/>
    <n v="8875987.2253800128"/>
    <n v="1913067.0399239575"/>
    <x v="0"/>
  </r>
  <r>
    <x v="12"/>
    <x v="13"/>
    <x v="8"/>
    <x v="1003"/>
    <x v="0"/>
    <d v="2020-10-26T00:00:00"/>
    <d v="2021-03-22T00:00:00"/>
    <s v="CLARK CONSTRUCTION GROUP, LLC."/>
    <s v="N40080"/>
    <s v="N4008021C0005 AWD"/>
    <x v="900"/>
    <x v="1032"/>
    <x v="1066"/>
    <d v="2023-07-05T00:00:00"/>
    <d v="2023-07-05T00:00:00"/>
    <n v="8508845"/>
    <n v="0"/>
    <x v="7"/>
    <x v="3"/>
    <s v="05"/>
    <x v="761"/>
    <x v="14"/>
    <x v="7"/>
    <x v="14"/>
    <x v="14"/>
    <x v="14"/>
    <n v="60387144.088068962"/>
    <n v="68530211.08022593"/>
    <n v="8143066.9921569675"/>
    <x v="0"/>
  </r>
  <r>
    <x v="12"/>
    <x v="14"/>
    <x v="9"/>
    <x v="1004"/>
    <x v="0"/>
    <d v="2020-10-23T00:00:00"/>
    <d v="2021-03-05T00:00:00"/>
    <s v="NIPPO CORPORATION"/>
    <s v="N40084"/>
    <s v="N4008419D0075 N4008421F4145"/>
    <x v="901"/>
    <x v="1033"/>
    <x v="1067"/>
    <d v="2024-05-01T00:00:00"/>
    <d v="2024-05-01T00:00:00"/>
    <n v="725000"/>
    <n v="0"/>
    <x v="18"/>
    <x v="7"/>
    <s v="01"/>
    <x v="762"/>
    <x v="14"/>
    <x v="18"/>
    <x v="14"/>
    <x v="16"/>
    <x v="16"/>
    <n v="1350183.2041953511"/>
    <n v="2030376.8010893222"/>
    <n v="680193.59689397109"/>
    <x v="0"/>
  </r>
  <r>
    <x v="12"/>
    <x v="14"/>
    <x v="8"/>
    <x v="1005"/>
    <x v="0"/>
    <d v="2021-06-01T00:00:00"/>
    <d v="2021-09-09T00:00:00"/>
    <s v="MECCS MITOMO JV"/>
    <s v="N40084"/>
    <s v="N4008420D0071 N4008421F4605"/>
    <x v="902"/>
    <x v="14"/>
    <x v="1068"/>
    <d v="2022-07-06T00:00:00"/>
    <d v="2022-07-06T00:00:00"/>
    <n v="986000"/>
    <n v="0"/>
    <x v="3"/>
    <x v="3"/>
    <s v="06"/>
    <x v="763"/>
    <x v="14"/>
    <x v="3"/>
    <x v="14"/>
    <x v="14"/>
    <x v="14"/>
    <n v="0"/>
    <n v="943613.85761131672"/>
    <n v="943613.85761131672"/>
    <x v="0"/>
  </r>
  <r>
    <x v="12"/>
    <x v="13"/>
    <x v="8"/>
    <x v="1006"/>
    <x v="0"/>
    <d v="2020-11-13T00:00:00"/>
    <d v="2021-02-11T00:00:00"/>
    <s v="SANKYO REINETSU CO., LTD."/>
    <s v="N40084"/>
    <s v="N4008420D0073 N4008421F4127"/>
    <x v="903"/>
    <x v="1034"/>
    <x v="1069"/>
    <d v="2023-07-02T00:00:00"/>
    <d v="2023-07-02T00:00:00"/>
    <n v="-895000"/>
    <n v="0"/>
    <x v="7"/>
    <x v="3"/>
    <s v="02"/>
    <x v="764"/>
    <x v="14"/>
    <x v="7"/>
    <x v="14"/>
    <x v="14"/>
    <x v="14"/>
    <n v="18364250.136946466"/>
    <n v="17507724.373698872"/>
    <n v="-856525.76324759424"/>
    <x v="0"/>
  </r>
  <r>
    <x v="12"/>
    <x v="14"/>
    <x v="8"/>
    <x v="1007"/>
    <x v="0"/>
    <d v="2021-05-18T00:00:00"/>
    <d v="2021-07-01T00:00:00"/>
    <s v="ACTY CO.,LTD."/>
    <s v="N40084"/>
    <s v="N4008421C8000 AWD"/>
    <x v="904"/>
    <x v="1035"/>
    <x v="1070"/>
    <d v="2022-03-14T00:00:00"/>
    <d v="2022-03-14T00:00:00"/>
    <n v="-162000"/>
    <n v="0"/>
    <x v="3"/>
    <x v="5"/>
    <n v="14"/>
    <x v="765"/>
    <x v="14"/>
    <x v="3"/>
    <x v="14"/>
    <x v="14"/>
    <x v="14"/>
    <n v="3338332.8572615883"/>
    <n v="3183296.9090536437"/>
    <n v="-155035.94820794463"/>
    <x v="0"/>
  </r>
  <r>
    <x v="12"/>
    <x v="13"/>
    <x v="8"/>
    <x v="1008"/>
    <x v="0"/>
    <d v="2020-10-26T00:00:00"/>
    <d v="2021-02-18T00:00:00"/>
    <s v="MILITARY &amp; FEDERAL CONSTRUCTION CO,INC."/>
    <s v="N40085"/>
    <s v="N4008516D6303 N4008521F4682"/>
    <x v="352"/>
    <x v="1036"/>
    <x v="1071"/>
    <d v="2022-03-05T00:00:00"/>
    <d v="2022-03-05T00:00:00"/>
    <n v="1000"/>
    <n v="0"/>
    <x v="3"/>
    <x v="5"/>
    <s v="05"/>
    <x v="766"/>
    <x v="14"/>
    <x v="3"/>
    <x v="14"/>
    <x v="14"/>
    <x v="14"/>
    <n v="1336505.5161644288"/>
    <n v="1337462.5281904037"/>
    <n v="957.01202597492374"/>
    <x v="0"/>
  </r>
  <r>
    <x v="9"/>
    <x v="13"/>
    <x v="2"/>
    <x v="1009"/>
    <x v="0"/>
    <d v="2020-07-09T00:00:00"/>
    <d v="2020-10-07T00:00:00"/>
    <s v="ASTURIAN-CONSIGLI JV, LLC"/>
    <s v="N40085"/>
    <s v="N4008518D1124 N4008521F4027"/>
    <x v="718"/>
    <x v="1037"/>
    <x v="1072"/>
    <d v="2022-04-23T00:00:00"/>
    <d v="2022-04-23T00:00:00"/>
    <n v="455"/>
    <n v="0"/>
    <x v="3"/>
    <x v="6"/>
    <n v="23"/>
    <x v="767"/>
    <x v="14"/>
    <x v="3"/>
    <x v="14"/>
    <x v="14"/>
    <x v="14"/>
    <n v="4519.4989165033967"/>
    <n v="4954.9393883220064"/>
    <n v="435.44047181860969"/>
    <x v="0"/>
  </r>
  <r>
    <x v="12"/>
    <x v="13"/>
    <x v="2"/>
    <x v="1010"/>
    <x v="0"/>
    <d v="2020-07-09T00:00:00"/>
    <d v="2020-10-07T00:00:00"/>
    <s v="ASTURIAN-CONSIGLI JV, LLC"/>
    <s v="N40085"/>
    <s v="N4008518D1124 N4008521F4027"/>
    <x v="718"/>
    <x v="1038"/>
    <x v="1073"/>
    <d v="2022-04-23T00:00:00"/>
    <d v="2022-04-23T00:00:00"/>
    <n v="-15"/>
    <n v="0"/>
    <x v="3"/>
    <x v="6"/>
    <n v="23"/>
    <x v="767"/>
    <x v="14"/>
    <x v="3"/>
    <x v="14"/>
    <x v="14"/>
    <x v="14"/>
    <n v="4980.6323986887846"/>
    <n v="4966.2772182991603"/>
    <n v="-14.355180389624365"/>
    <x v="0"/>
  </r>
  <r>
    <x v="12"/>
    <x v="8"/>
    <x v="2"/>
    <x v="1011"/>
    <x v="0"/>
    <d v="2020-12-21T00:00:00"/>
    <d v="2021-03-24T00:00:00"/>
    <s v="SYNCON, LLC"/>
    <s v="N40085"/>
    <s v="N4008518D1143 N4008521F4963"/>
    <x v="494"/>
    <x v="1039"/>
    <x v="1074"/>
    <d v="2022-08-08T00:00:00"/>
    <d v="2022-09-05T00:00:00"/>
    <n v="1453"/>
    <n v="28"/>
    <x v="3"/>
    <x v="10"/>
    <s v="05"/>
    <x v="768"/>
    <x v="14"/>
    <x v="3"/>
    <x v="14"/>
    <x v="14"/>
    <x v="14"/>
    <n v="2780.4785811432484"/>
    <n v="4171.0170548848746"/>
    <n v="1390.5384737416261"/>
    <x v="0"/>
  </r>
  <r>
    <x v="9"/>
    <x v="8"/>
    <x v="2"/>
    <x v="1012"/>
    <x v="0"/>
    <d v="2020-12-21T00:00:00"/>
    <d v="2021-03-24T00:00:00"/>
    <s v="SYNCON, LLC"/>
    <s v="N40085"/>
    <s v="N4008518D1143 N4008521F4963"/>
    <x v="494"/>
    <x v="1039"/>
    <x v="1075"/>
    <d v="2022-08-08T00:00:00"/>
    <d v="2022-08-08T00:00:00"/>
    <n v="1599"/>
    <n v="0"/>
    <x v="3"/>
    <x v="8"/>
    <s v="08"/>
    <x v="694"/>
    <x v="14"/>
    <x v="3"/>
    <x v="14"/>
    <x v="14"/>
    <x v="14"/>
    <n v="2780.4785811432484"/>
    <n v="4310.74081067722"/>
    <n v="1530.2622295339715"/>
    <x v="0"/>
  </r>
  <r>
    <x v="12"/>
    <x v="13"/>
    <x v="9"/>
    <x v="1013"/>
    <x v="0"/>
    <d v="2020-07-23T00:00:00"/>
    <d v="2020-12-11T00:00:00"/>
    <s v="TAZEWELL-BGI JV, LLC"/>
    <s v="N40085"/>
    <s v="N4008518D1144 N4008521F4343"/>
    <x v="905"/>
    <x v="1040"/>
    <x v="1076"/>
    <d v="2022-06-10T00:00:00"/>
    <d v="2022-10-18T00:00:00"/>
    <n v="201000"/>
    <n v="130"/>
    <x v="3"/>
    <x v="11"/>
    <n v="18"/>
    <x v="769"/>
    <x v="14"/>
    <x v="7"/>
    <x v="14"/>
    <x v="14"/>
    <x v="14"/>
    <n v="4120892.0081736553"/>
    <n v="4313251.4253946235"/>
    <n v="192359.41722096829"/>
    <x v="0"/>
  </r>
  <r>
    <x v="12"/>
    <x v="13"/>
    <x v="2"/>
    <x v="1014"/>
    <x v="0"/>
    <d v="2020-08-10T00:00:00"/>
    <d v="2021-01-29T00:00:00"/>
    <s v="WHITING-TURNER CONTRACTING CO"/>
    <s v="N40085"/>
    <s v="N4008519D9070 N4008521F4540"/>
    <x v="906"/>
    <x v="1041"/>
    <x v="1077"/>
    <d v="2023-08-05T00:00:00"/>
    <d v="2023-09-06T00:00:00"/>
    <n v="-663"/>
    <n v="32"/>
    <x v="7"/>
    <x v="10"/>
    <s v="06"/>
    <x v="770"/>
    <x v="14"/>
    <x v="7"/>
    <x v="14"/>
    <x v="14"/>
    <x v="14"/>
    <n v="26180.071868902189"/>
    <n v="25545.572895680787"/>
    <n v="-634.49897322140168"/>
    <x v="0"/>
  </r>
  <r>
    <x v="12"/>
    <x v="13"/>
    <x v="2"/>
    <x v="1015"/>
    <x v="0"/>
    <d v="2020-08-10T00:00:00"/>
    <d v="2021-01-29T00:00:00"/>
    <s v="WHITING-TURNER CONTRACTING CO"/>
    <s v="N40085"/>
    <s v="N4008519D9070 N4008521F4540"/>
    <x v="906"/>
    <x v="1042"/>
    <x v="1078"/>
    <d v="2023-08-05T00:00:00"/>
    <d v="2023-09-06T00:00:00"/>
    <n v="651"/>
    <n v="32"/>
    <x v="7"/>
    <x v="10"/>
    <s v="06"/>
    <x v="770"/>
    <x v="14"/>
    <x v="7"/>
    <x v="14"/>
    <x v="14"/>
    <x v="14"/>
    <n v="10600.20822396495"/>
    <n v="11223.223052874653"/>
    <n v="623.01482890970328"/>
    <x v="0"/>
  </r>
  <r>
    <x v="9"/>
    <x v="13"/>
    <x v="2"/>
    <x v="1016"/>
    <x v="0"/>
    <d v="2020-08-10T00:00:00"/>
    <d v="2021-01-29T00:00:00"/>
    <s v="WHITING-TURNER CONTRACTING CO"/>
    <s v="N40085"/>
    <s v="N4008519D9070 N4008521F4540"/>
    <x v="906"/>
    <x v="1043"/>
    <x v="1077"/>
    <d v="2023-08-05T00:00:00"/>
    <d v="2023-08-05T00:00:00"/>
    <n v="24306"/>
    <n v="0"/>
    <x v="7"/>
    <x v="8"/>
    <s v="05"/>
    <x v="771"/>
    <x v="14"/>
    <x v="7"/>
    <x v="14"/>
    <x v="14"/>
    <x v="14"/>
    <n v="1785.9152657518828"/>
    <n v="25047.049569099414"/>
    <n v="23261.134303347531"/>
    <x v="0"/>
  </r>
  <r>
    <x v="9"/>
    <x v="13"/>
    <x v="2"/>
    <x v="1017"/>
    <x v="0"/>
    <d v="2020-08-10T00:00:00"/>
    <d v="2021-01-29T00:00:00"/>
    <s v="WHITING-TURNER CONTRACTING CO"/>
    <s v="N40085"/>
    <s v="N4008519D9070 N4008521F4540"/>
    <x v="906"/>
    <x v="1043"/>
    <x v="1078"/>
    <d v="2023-08-05T00:00:00"/>
    <d v="2023-08-05T00:00:00"/>
    <n v="9673"/>
    <n v="0"/>
    <x v="7"/>
    <x v="8"/>
    <s v="05"/>
    <x v="771"/>
    <x v="14"/>
    <x v="7"/>
    <x v="14"/>
    <x v="14"/>
    <x v="14"/>
    <n v="1785.9152657518828"/>
    <n v="11043.092593007732"/>
    <n v="9257.1773272558494"/>
    <x v="0"/>
  </r>
  <r>
    <x v="12"/>
    <x v="14"/>
    <x v="9"/>
    <x v="1018"/>
    <x v="0"/>
    <d v="2021-03-29T00:00:00"/>
    <d v="2021-09-30T00:00:00"/>
    <s v="BAMFORTH  ENGINEERS + SURVEYORS,INC."/>
    <s v="N40085"/>
    <s v="N4008519D9164 N4008520F4014-New Mod"/>
    <x v="907"/>
    <x v="14"/>
    <x v="1079"/>
    <d v="2019-11-30T00:00:00"/>
    <d v="2023-06-20T00:00:00"/>
    <n v="1458000"/>
    <n v="1298"/>
    <x v="7"/>
    <x v="0"/>
    <n v="20"/>
    <x v="772"/>
    <x v="14"/>
    <x v="7"/>
    <x v="14"/>
    <x v="14"/>
    <x v="14"/>
    <n v="0"/>
    <n v="1395323.5338715008"/>
    <n v="1395323.5338715008"/>
    <x v="0"/>
  </r>
  <r>
    <x v="28"/>
    <x v="13"/>
    <x v="0"/>
    <x v="1019"/>
    <x v="0"/>
    <d v="2021-04-19T00:00:00"/>
    <d v="2021-09-27T00:00:00"/>
    <s v="RQ Construction"/>
    <s v="N40085"/>
    <s v="N4008520D0034"/>
    <x v="731"/>
    <x v="1044"/>
    <x v="1080"/>
    <d v="2024-07-15T00:00:00"/>
    <s v=""/>
    <n v="0"/>
    <s v=""/>
    <x v="20"/>
    <x v="12"/>
    <e v="#VALUE!"/>
    <x v="773"/>
    <x v="14"/>
    <x v="20"/>
    <x v="14"/>
    <x v="17"/>
    <x v="17"/>
    <n v="15184187.669756981"/>
    <e v="#VALUE!"/>
    <e v="#VALUE!"/>
    <x v="0"/>
  </r>
  <r>
    <x v="28"/>
    <x v="13"/>
    <x v="0"/>
    <x v="1020"/>
    <x v="0"/>
    <d v="2021-04-19T00:00:00"/>
    <d v="2021-09-27T00:00:00"/>
    <s v="RQ Construction"/>
    <s v="N40085"/>
    <s v="N4008520D0034"/>
    <x v="731"/>
    <x v="1045"/>
    <x v="1081"/>
    <d v="2024-07-15T00:00:00"/>
    <s v=""/>
    <n v="0"/>
    <s v=""/>
    <x v="20"/>
    <x v="12"/>
    <e v="#VALUE!"/>
    <x v="773"/>
    <x v="14"/>
    <x v="20"/>
    <x v="14"/>
    <x v="17"/>
    <x v="17"/>
    <n v="18408214.134188719"/>
    <e v="#VALUE!"/>
    <e v="#VALUE!"/>
    <x v="0"/>
  </r>
  <r>
    <x v="9"/>
    <x v="14"/>
    <x v="2"/>
    <x v="1021"/>
    <x v="0"/>
    <d v="2020-10-14T00:00:00"/>
    <d v="2021-05-07T00:00:00"/>
    <s v="RQ CONSTRUCTION, LLC"/>
    <s v="N40085"/>
    <s v="N4008520D0034 N4008521F5236"/>
    <x v="731"/>
    <x v="1046"/>
    <x v="27"/>
    <d v="2024-03-16T00:00:00"/>
    <d v="2024-03-16T00:00:00"/>
    <n v="-48989"/>
    <n v="0"/>
    <x v="18"/>
    <x v="5"/>
    <n v="16"/>
    <x v="774"/>
    <x v="14"/>
    <x v="18"/>
    <x v="14"/>
    <x v="16"/>
    <x v="16"/>
    <n v="47861.161353347365"/>
    <n v="1899.776362673234"/>
    <n v="-45961.384990674131"/>
    <x v="0"/>
  </r>
  <r>
    <x v="12"/>
    <x v="14"/>
    <x v="2"/>
    <x v="1022"/>
    <x v="0"/>
    <d v="2020-10-14T00:00:00"/>
    <d v="2021-05-07T00:00:00"/>
    <s v="RQ CONSTRUCTION, LLC"/>
    <s v="N40085"/>
    <s v="N4008520D0034 N4008521F5236"/>
    <x v="731"/>
    <x v="14"/>
    <x v="27"/>
    <d v="2024-03-16T00:00:00"/>
    <d v="2024-03-16T00:00:00"/>
    <n v="0"/>
    <n v="0"/>
    <x v="18"/>
    <x v="5"/>
    <n v="16"/>
    <x v="774"/>
    <x v="14"/>
    <x v="18"/>
    <x v="14"/>
    <x v="16"/>
    <x v="16"/>
    <n v="0"/>
    <n v="0"/>
    <n v="0"/>
    <x v="0"/>
  </r>
  <r>
    <x v="12"/>
    <x v="14"/>
    <x v="2"/>
    <x v="1023"/>
    <x v="0"/>
    <d v="2021-02-07T00:00:00"/>
    <d v="2021-05-07T00:00:00"/>
    <s v="Unkown"/>
    <s v="N40085"/>
    <s v="N4008520D0036 #N4008521F5235"/>
    <x v="733"/>
    <x v="1047"/>
    <x v="27"/>
    <d v="2023-07-26T00:00:00"/>
    <d v="2023-08-19T00:00:00"/>
    <n v="-44471"/>
    <n v="24"/>
    <x v="7"/>
    <x v="8"/>
    <n v="19"/>
    <x v="775"/>
    <x v="14"/>
    <x v="7"/>
    <x v="14"/>
    <x v="14"/>
    <x v="14"/>
    <n v="43447.176030225368"/>
    <n v="887.89422309264046"/>
    <n v="-42559.281807132727"/>
    <x v="0"/>
  </r>
  <r>
    <x v="9"/>
    <x v="14"/>
    <x v="2"/>
    <x v="1024"/>
    <x v="0"/>
    <d v="2021-01-07T00:00:00"/>
    <d v="2021-05-07T00:00:00"/>
    <s v="WHITING-TURNER CONTRACTING CO"/>
    <s v="N40085"/>
    <s v="N4008520D0036 #N4008521F5235"/>
    <x v="733"/>
    <x v="1047"/>
    <x v="1082"/>
    <d v="2023-07-26T00:00:00"/>
    <d v="2023-07-26T00:00:00"/>
    <n v="0"/>
    <n v="0"/>
    <x v="7"/>
    <x v="3"/>
    <n v="26"/>
    <x v="486"/>
    <x v="14"/>
    <x v="7"/>
    <x v="14"/>
    <x v="14"/>
    <x v="14"/>
    <n v="43447.176030225368"/>
    <n v="43447.176030225368"/>
    <n v="0"/>
    <x v="0"/>
  </r>
  <r>
    <x v="12"/>
    <x v="14"/>
    <x v="8"/>
    <x v="1025"/>
    <x v="0"/>
    <d v="2020-07-10T00:00:00"/>
    <d v="2021-03-02T00:00:00"/>
    <s v="ARCHER WESTERN FEDERAL JV"/>
    <s v="N40085"/>
    <s v="N4008521C0017"/>
    <x v="908"/>
    <x v="1048"/>
    <x v="1083"/>
    <d v="2026-07-23T00:00:00"/>
    <d v="2027-03-20T00:00:00"/>
    <n v="-102609610"/>
    <n v="240"/>
    <x v="13"/>
    <x v="5"/>
    <n v="20"/>
    <x v="776"/>
    <x v="14"/>
    <x v="12"/>
    <x v="14"/>
    <x v="15"/>
    <x v="15"/>
    <n v="100266842.02251755"/>
    <e v="#N/A"/>
    <e v="#N/A"/>
    <x v="0"/>
  </r>
  <r>
    <x v="12"/>
    <x v="13"/>
    <x v="8"/>
    <x v="1026"/>
    <x v="0"/>
    <d v="2020-07-10T00:00:00"/>
    <d v="2020-12-22T00:00:00"/>
    <s v="ML: CON21 DC/AM"/>
    <s v="N40085"/>
    <s v="N4008521C0017"/>
    <x v="908"/>
    <x v="1049"/>
    <x v="1084"/>
    <d v="2026-07-23T00:00:00"/>
    <d v="2027-03-20T00:00:00"/>
    <n v="76245000"/>
    <n v="240"/>
    <x v="13"/>
    <x v="5"/>
    <n v="20"/>
    <x v="776"/>
    <x v="14"/>
    <x v="12"/>
    <x v="14"/>
    <x v="15"/>
    <x v="15"/>
    <n v="5715319.6414926229"/>
    <e v="#N/A"/>
    <e v="#N/A"/>
    <x v="0"/>
  </r>
  <r>
    <x v="12"/>
    <x v="13"/>
    <x v="8"/>
    <x v="1027"/>
    <x v="0"/>
    <d v="2020-07-10T00:00:00"/>
    <d v="2020-12-22T00:00:00"/>
    <s v="ML: CON21 DC/AM"/>
    <s v="N40085"/>
    <s v="N4008521C0017"/>
    <x v="908"/>
    <x v="1049"/>
    <x v="1085"/>
    <d v="2026-07-23T00:00:00"/>
    <d v="2027-03-20T00:00:00"/>
    <n v="54017000"/>
    <n v="240"/>
    <x v="13"/>
    <x v="5"/>
    <n v="20"/>
    <x v="776"/>
    <x v="14"/>
    <x v="12"/>
    <x v="14"/>
    <x v="15"/>
    <x v="15"/>
    <n v="5715319.6414926229"/>
    <e v="#N/A"/>
    <e v="#N/A"/>
    <x v="0"/>
  </r>
  <r>
    <x v="9"/>
    <x v="13"/>
    <x v="2"/>
    <x v="1028"/>
    <x v="0"/>
    <d v="2020-07-14T00:00:00"/>
    <d v="2020-12-18T00:00:00"/>
    <s v="WHITING-TURNER CONTRACTING CO"/>
    <s v="N40085"/>
    <s v="N4008521C0018 AWD"/>
    <x v="909"/>
    <x v="1050"/>
    <x v="1086"/>
    <d v="2022-12-17T00:00:00"/>
    <d v="2023-02-17T00:00:00"/>
    <n v="2289"/>
    <n v="62"/>
    <x v="7"/>
    <x v="2"/>
    <n v="17"/>
    <x v="777"/>
    <x v="14"/>
    <x v="7"/>
    <x v="14"/>
    <x v="14"/>
    <x v="14"/>
    <n v="13128.626554252625"/>
    <n v="15319.227081709323"/>
    <n v="2190.6005274566978"/>
    <x v="0"/>
  </r>
  <r>
    <x v="12"/>
    <x v="13"/>
    <x v="2"/>
    <x v="1029"/>
    <x v="0"/>
    <d v="2020-07-14T00:00:00"/>
    <d v="2020-12-18T00:00:00"/>
    <s v="WHITING-TURNER CONTRACTING CO"/>
    <s v="N40085"/>
    <s v="N4008521C0018 AWD"/>
    <x v="909"/>
    <x v="1051"/>
    <x v="1087"/>
    <d v="2022-12-17T00:00:00"/>
    <d v="2023-02-17T00:00:00"/>
    <n v="266"/>
    <n v="62"/>
    <x v="7"/>
    <x v="2"/>
    <n v="17"/>
    <x v="777"/>
    <x v="14"/>
    <x v="7"/>
    <x v="14"/>
    <x v="14"/>
    <x v="14"/>
    <n v="15062.065455195174"/>
    <n v="15316.630654104514"/>
    <n v="254.56519890934032"/>
    <x v="0"/>
  </r>
  <r>
    <x v="12"/>
    <x v="13"/>
    <x v="9"/>
    <x v="1030"/>
    <x v="0"/>
    <d v="2020-11-09T00:00:00"/>
    <d v="2021-03-25T00:00:00"/>
    <s v="SAUER, INC."/>
    <s v="N40085"/>
    <s v="N4008521C0028 AWD"/>
    <x v="910"/>
    <x v="1052"/>
    <x v="1088"/>
    <d v="2023-06-25T00:00:00"/>
    <d v="2023-10-21T00:00:00"/>
    <n v="5984260"/>
    <n v="118"/>
    <x v="7"/>
    <x v="11"/>
    <n v="21"/>
    <x v="778"/>
    <x v="14"/>
    <x v="18"/>
    <x v="14"/>
    <x v="16"/>
    <x v="16"/>
    <n v="50990166.965072848"/>
    <n v="56604588.115622796"/>
    <n v="5614421.1505499482"/>
    <x v="0"/>
  </r>
  <r>
    <x v="12"/>
    <x v="8"/>
    <x v="8"/>
    <x v="1031"/>
    <x v="0"/>
    <d v="2019-04-30T00:00:00"/>
    <d v="2021-05-27T00:00:00"/>
    <s v="WHITING-TURNER CONTRACTING CO"/>
    <s v="N40085"/>
    <s v="N4008521C0035 AWD"/>
    <x v="911"/>
    <x v="1053"/>
    <x v="1089"/>
    <d v="2023-05-01T00:00:00"/>
    <d v="2023-01-05T00:00:00"/>
    <n v="-1073000"/>
    <n v="-116"/>
    <x v="7"/>
    <x v="4"/>
    <s v="05"/>
    <x v="779"/>
    <x v="14"/>
    <x v="7"/>
    <x v="14"/>
    <x v="14"/>
    <x v="14"/>
    <n v="22154923.676944993"/>
    <n v="21128049.773073856"/>
    <n v="-1026873.9038711376"/>
    <x v="0"/>
  </r>
  <r>
    <x v="12"/>
    <x v="14"/>
    <x v="9"/>
    <x v="1032"/>
    <x v="0"/>
    <d v="2020-11-13T00:00:00"/>
    <d v="2021-08-13T00:00:00"/>
    <s v="CAISSON PROCUREMENT"/>
    <s v="N40085"/>
    <s v="N4008521C0077 AWD"/>
    <x v="912"/>
    <x v="14"/>
    <x v="1090"/>
    <d v="2028-06-01T00:00:00"/>
    <d v="2028-06-01T00:00:00"/>
    <n v="68582000"/>
    <n v="0"/>
    <x v="21"/>
    <x v="0"/>
    <s v="01"/>
    <x v="780"/>
    <x v="14"/>
    <x v="21"/>
    <x v="14"/>
    <x v="18"/>
    <x v="15"/>
    <n v="0"/>
    <e v="#N/A"/>
    <e v="#N/A"/>
    <x v="0"/>
  </r>
  <r>
    <x v="12"/>
    <x v="13"/>
    <x v="9"/>
    <x v="1033"/>
    <x v="0"/>
    <d v="2020-11-12T00:00:00"/>
    <d v="2021-08-20T00:00:00"/>
    <s v="BALLARD, S.B., INC.DBA S.B. BALLARD CONSTRUCTION CO."/>
    <s v="N40085"/>
    <s v="N4008521D0083 N4008521F6191"/>
    <x v="913"/>
    <x v="14"/>
    <x v="1091"/>
    <d v="2024-03-22T00:00:00"/>
    <d v="2024-03-22T00:00:00"/>
    <n v="2907000"/>
    <n v="0"/>
    <x v="18"/>
    <x v="5"/>
    <n v="22"/>
    <x v="781"/>
    <x v="14"/>
    <x v="18"/>
    <x v="14"/>
    <x v="16"/>
    <x v="16"/>
    <n v="0"/>
    <n v="2727341.7740286533"/>
    <n v="2727341.7740286533"/>
    <x v="0"/>
  </r>
  <r>
    <x v="12"/>
    <x v="14"/>
    <x v="9"/>
    <x v="1034"/>
    <x v="0"/>
    <d v="2020-11-12T00:00:00"/>
    <d v="2021-08-20T00:00:00"/>
    <s v="BALLARD, S.B., INC.DBA S.B. BALLARD CONSTRUCTION CO."/>
    <s v="N40085"/>
    <s v="N4008521D0083 N4008521F6191"/>
    <x v="913"/>
    <x v="14"/>
    <x v="1091"/>
    <d v="2024-03-22T00:00:00"/>
    <d v="2024-03-22T00:00:00"/>
    <n v="2907000"/>
    <n v="0"/>
    <x v="18"/>
    <x v="5"/>
    <n v="22"/>
    <x v="781"/>
    <x v="14"/>
    <x v="18"/>
    <x v="14"/>
    <x v="16"/>
    <x v="16"/>
    <n v="0"/>
    <n v="2727341.7740286533"/>
    <n v="2727341.7740286533"/>
    <x v="0"/>
  </r>
  <r>
    <x v="24"/>
    <x v="14"/>
    <x v="10"/>
    <x v="1035"/>
    <x v="0"/>
    <d v="2021-01-04T00:00:00"/>
    <d v="2021-05-21T00:00:00"/>
    <s v="Garco"/>
    <s v="N44255"/>
    <s v="N4425521R20000014"/>
    <x v="914"/>
    <x v="1054"/>
    <x v="1092"/>
    <d v="2024-01-20T00:00:00"/>
    <d v="2024-01-21T00:00:00"/>
    <n v="138326"/>
    <n v="1"/>
    <x v="18"/>
    <x v="4"/>
    <n v="21"/>
    <x v="472"/>
    <x v="14"/>
    <x v="18"/>
    <x v="14"/>
    <x v="16"/>
    <x v="16"/>
    <n v="53000064.142108254"/>
    <n v="53129841.327603363"/>
    <n v="129777.18549510837"/>
    <x v="0"/>
  </r>
  <r>
    <x v="12"/>
    <x v="12"/>
    <x v="9"/>
    <x v="1036"/>
    <x v="0"/>
    <d v="2020-12-28T00:00:00"/>
    <d v="2021-08-30T00:00:00"/>
    <s v="ACCIONA CMS JV, LLC"/>
    <s v="N62470"/>
    <s v="N6247021D0011 N6247021F9009"/>
    <x v="915"/>
    <x v="1055"/>
    <x v="1093"/>
    <d v="2024-04-16T00:00:00"/>
    <d v="2024-04-16T00:00:00"/>
    <n v="17302.449999999255"/>
    <n v="0"/>
    <x v="18"/>
    <x v="6"/>
    <n v="16"/>
    <x v="782"/>
    <x v="14"/>
    <x v="18"/>
    <x v="14"/>
    <x v="16"/>
    <x v="16"/>
    <n v="17696678.869670395"/>
    <n v="17712911.99477464"/>
    <n v="16233.125104244798"/>
    <x v="0"/>
  </r>
  <r>
    <x v="12"/>
    <x v="13"/>
    <x v="9"/>
    <x v="1037"/>
    <x v="0"/>
    <d v="2020-10-16T00:00:00"/>
    <d v="2021-01-22T00:00:00"/>
    <s v="BARNHART-REESE CONSTRUCTION INC"/>
    <s v="N62473"/>
    <s v="N6247317D4635 N6247321F4264"/>
    <x v="519"/>
    <x v="1056"/>
    <x v="1094"/>
    <d v="2023-02-06T00:00:00"/>
    <d v="2023-02-06T00:00:00"/>
    <n v="3326000"/>
    <n v="0"/>
    <x v="7"/>
    <x v="2"/>
    <s v="06"/>
    <x v="736"/>
    <x v="14"/>
    <x v="7"/>
    <x v="14"/>
    <x v="14"/>
    <x v="14"/>
    <n v="1621783.0093808125"/>
    <n v="4804805.0077735502"/>
    <n v="3183021.9983927375"/>
    <x v="0"/>
  </r>
  <r>
    <x v="1"/>
    <x v="14"/>
    <x v="4"/>
    <x v="1038"/>
    <x v="0"/>
    <d v="2021-03-31T00:00:00"/>
    <d v="2021-08-30T00:00:00"/>
    <s v="J.I. Garcia Construction, Inc."/>
    <s v="N62473"/>
    <s v="N6247318D5817"/>
    <x v="520"/>
    <x v="1057"/>
    <x v="1095"/>
    <d v="2022-11-13T00:00:00"/>
    <d v="2022-11-13T00:00:00"/>
    <n v="0"/>
    <n v="0"/>
    <x v="3"/>
    <x v="9"/>
    <n v="13"/>
    <x v="783"/>
    <x v="14"/>
    <x v="7"/>
    <x v="14"/>
    <x v="14"/>
    <x v="14"/>
    <n v="4639667.175632216"/>
    <n v="4639667.175632216"/>
    <n v="0"/>
    <x v="0"/>
  </r>
  <r>
    <x v="12"/>
    <x v="13"/>
    <x v="9"/>
    <x v="1039"/>
    <x v="0"/>
    <d v="2020-11-23T00:00:00"/>
    <d v="2021-03-03T00:00:00"/>
    <s v="SOLPAC CONSTRUCTION INC"/>
    <s v="N62473"/>
    <s v="N6247318D5855 N6247321F4428"/>
    <x v="521"/>
    <x v="1058"/>
    <x v="1096"/>
    <d v="2023-05-03T00:00:00"/>
    <d v="2023-05-03T00:00:00"/>
    <n v="7995000"/>
    <n v="0"/>
    <x v="7"/>
    <x v="7"/>
    <s v="03"/>
    <x v="723"/>
    <x v="14"/>
    <x v="7"/>
    <x v="14"/>
    <x v="14"/>
    <x v="14"/>
    <n v="49751613.234764159"/>
    <n v="57402924.382434011"/>
    <n v="7651311.1476698518"/>
    <x v="0"/>
  </r>
  <r>
    <x v="12"/>
    <x v="13"/>
    <x v="8"/>
    <x v="1040"/>
    <x v="0"/>
    <d v="2020-05-28T00:00:00"/>
    <d v="2020-12-17T00:00:00"/>
    <s v="WHITING-TURNER CONTRACTING CO"/>
    <s v="N62473"/>
    <s v="N6247318D5858 N6247321F4212"/>
    <x v="916"/>
    <x v="1059"/>
    <x v="1097"/>
    <d v="2025-02-14T00:00:00"/>
    <d v="2025-02-14T00:00:00"/>
    <n v="8390737.5099999979"/>
    <n v="0"/>
    <x v="19"/>
    <x v="2"/>
    <n v="14"/>
    <x v="784"/>
    <x v="14"/>
    <x v="19"/>
    <x v="14"/>
    <x v="16"/>
    <x v="16"/>
    <n v="52377008.805865593"/>
    <n v="60249182.498996712"/>
    <n v="7872173.693131119"/>
    <x v="0"/>
  </r>
  <r>
    <x v="12"/>
    <x v="14"/>
    <x v="9"/>
    <x v="1041"/>
    <x v="0"/>
    <d v="2021-05-05T00:00:00"/>
    <d v="2021-08-12T00:00:00"/>
    <s v="REYES CONSTRUCTION INC"/>
    <s v="N62473"/>
    <s v="N6247318D5862 N6247321F5105"/>
    <x v="523"/>
    <x v="1060"/>
    <x v="1098"/>
    <d v="2023-08-27T00:00:00"/>
    <d v="2023-08-27T00:00:00"/>
    <n v="2655700"/>
    <n v="0"/>
    <x v="7"/>
    <x v="8"/>
    <n v="27"/>
    <x v="754"/>
    <x v="14"/>
    <x v="7"/>
    <x v="14"/>
    <x v="14"/>
    <x v="14"/>
    <n v="18556030.862694331"/>
    <n v="21097567.700076047"/>
    <n v="2541536.8373817168"/>
    <x v="0"/>
  </r>
  <r>
    <x v="12"/>
    <x v="14"/>
    <x v="9"/>
    <x v="1042"/>
    <x v="0"/>
    <d v="2020-10-30T00:00:00"/>
    <d v="2021-03-25T00:00:00"/>
    <s v="SYNERGY ELECTRIC COMPANY INC"/>
    <s v="N62473"/>
    <s v="N6247319D2430 N6247321F4370"/>
    <x v="532"/>
    <x v="1061"/>
    <x v="1099"/>
    <d v="2023-05-03T00:00:00"/>
    <d v="2023-10-16T00:00:00"/>
    <n v="29656456"/>
    <n v="166"/>
    <x v="7"/>
    <x v="11"/>
    <n v="16"/>
    <x v="785"/>
    <x v="14"/>
    <x v="18"/>
    <x v="14"/>
    <x v="16"/>
    <x v="16"/>
    <n v="19017402.727442544"/>
    <n v="46841032.351949841"/>
    <n v="27823629.624507297"/>
    <x v="0"/>
  </r>
  <r>
    <x v="12"/>
    <x v="14"/>
    <x v="8"/>
    <x v="1043"/>
    <x v="0"/>
    <d v="2020-05-15T00:00:00"/>
    <d v="2021-03-23T00:00:00"/>
    <s v="DPR-RQ CONSTRUCTION, LLC"/>
    <s v="N62473"/>
    <s v="N6247320C0055 PC000009"/>
    <x v="742"/>
    <x v="14"/>
    <x v="1100"/>
    <d v="2024-01-07T00:00:00"/>
    <d v="2024-01-07T00:00:00"/>
    <n v="248000"/>
    <n v="0"/>
    <x v="18"/>
    <x v="4"/>
    <s v="07"/>
    <x v="668"/>
    <x v="14"/>
    <x v="18"/>
    <x v="14"/>
    <x v="16"/>
    <x v="16"/>
    <n v="0"/>
    <n v="232673.12004097214"/>
    <n v="232673.12004097214"/>
    <x v="0"/>
  </r>
  <r>
    <x v="12"/>
    <x v="14"/>
    <x v="8"/>
    <x v="1044"/>
    <x v="0"/>
    <d v="2020-07-23T00:00:00"/>
    <d v="2021-02-18T00:00:00"/>
    <s v="HARPER CONSTRUCTION COMPANY, INC"/>
    <s v="N62473"/>
    <s v="N6247321D1206 N6247321F4378"/>
    <x v="917"/>
    <x v="1062"/>
    <x v="1101"/>
    <d v="2023-05-13T00:00:00"/>
    <d v="2023-05-22T00:00:00"/>
    <n v="5472121"/>
    <n v="9"/>
    <x v="7"/>
    <x v="7"/>
    <n v="22"/>
    <x v="786"/>
    <x v="14"/>
    <x v="7"/>
    <x v="14"/>
    <x v="14"/>
    <x v="14"/>
    <n v="41679705.126783185"/>
    <n v="46916590.73137334"/>
    <n v="5236885.6045901552"/>
    <x v="0"/>
  </r>
  <r>
    <x v="12"/>
    <x v="13"/>
    <x v="9"/>
    <x v="1045"/>
    <x v="0"/>
    <d v="2021-02-03T00:00:00"/>
    <d v="2021-05-20T00:00:00"/>
    <s v="HARPER CONSTRUCTION COMPANY, INC"/>
    <s v="N62473"/>
    <s v="N6247321D1206 N6247321F4741"/>
    <x v="917"/>
    <x v="1063"/>
    <x v="1102"/>
    <d v="2024-02-05T00:00:00"/>
    <d v="2024-02-05T00:00:00"/>
    <n v="9776384"/>
    <n v="0"/>
    <x v="18"/>
    <x v="2"/>
    <s v="05"/>
    <x v="787"/>
    <x v="14"/>
    <x v="18"/>
    <x v="14"/>
    <x v="16"/>
    <x v="16"/>
    <n v="35214786.631599873"/>
    <n v="44386971.179981485"/>
    <n v="9172184.5483816117"/>
    <x v="0"/>
  </r>
  <r>
    <x v="12"/>
    <x v="13"/>
    <x v="9"/>
    <x v="1046"/>
    <x v="0"/>
    <d v="2021-02-03T00:00:00"/>
    <d v="2021-06-10T00:00:00"/>
    <s v="HARPER CONSTRUCTION COMPANY, INC"/>
    <s v="N62473"/>
    <s v="N6247321D1206 N6247321F4825"/>
    <x v="917"/>
    <x v="1064"/>
    <x v="1103"/>
    <d v="2024-01-23T00:00:00"/>
    <d v="2024-01-23T00:00:00"/>
    <n v="20959005"/>
    <n v="0"/>
    <x v="18"/>
    <x v="4"/>
    <n v="23"/>
    <x v="788"/>
    <x v="14"/>
    <x v="18"/>
    <x v="14"/>
    <x v="16"/>
    <x v="16"/>
    <n v="51097883.64320495"/>
    <n v="70761581.571851462"/>
    <n v="19663697.928646512"/>
    <x v="0"/>
  </r>
  <r>
    <x v="12"/>
    <x v="13"/>
    <x v="9"/>
    <x v="1047"/>
    <x v="0"/>
    <d v="2021-02-11T00:00:00"/>
    <d v="2021-06-25T00:00:00"/>
    <s v="RQ CONSTRUCTION, LLC"/>
    <s v="N62473"/>
    <s v="N6247321D1211 N6247321F4921"/>
    <x v="918"/>
    <x v="1065"/>
    <x v="1104"/>
    <d v="2025-08-29T00:00:00"/>
    <d v="2025-08-29T00:00:00"/>
    <n v="18796158"/>
    <n v="0"/>
    <x v="19"/>
    <x v="8"/>
    <n v="29"/>
    <x v="789"/>
    <x v="14"/>
    <x v="19"/>
    <x v="14"/>
    <x v="16"/>
    <x v="16"/>
    <n v="212646861.45427313"/>
    <n v="230281380.51331782"/>
    <n v="17634519.059044689"/>
    <x v="0"/>
  </r>
  <r>
    <x v="12"/>
    <x v="13"/>
    <x v="9"/>
    <x v="1048"/>
    <x v="0"/>
    <d v="2021-01-19T00:00:00"/>
    <d v="2021-06-24T00:00:00"/>
    <s v="WEBCOR CONSTRUCTION LP"/>
    <s v="N62473"/>
    <s v="N6247321D1214 N6247321F4923"/>
    <x v="919"/>
    <x v="1066"/>
    <x v="1105"/>
    <d v="2024-01-22T00:00:00"/>
    <d v="2024-01-22T00:00:00"/>
    <n v="32344345"/>
    <n v="0"/>
    <x v="18"/>
    <x v="4"/>
    <n v="22"/>
    <x v="790"/>
    <x v="14"/>
    <x v="18"/>
    <x v="14"/>
    <x v="16"/>
    <x v="16"/>
    <n v="110687330.31064476"/>
    <n v="141032732.1930303"/>
    <n v="30345401.882385537"/>
    <x v="0"/>
  </r>
  <r>
    <x v="12"/>
    <x v="14"/>
    <x v="8"/>
    <x v="1049"/>
    <x v="0"/>
    <d v="2021-04-26T00:00:00"/>
    <d v="2021-06-30T00:00:00"/>
    <s v="DE LA FUENTE CONSTRUCTION, INC."/>
    <s v="N62473"/>
    <s v="N6247321D1220 N6247321F4960"/>
    <x v="920"/>
    <x v="14"/>
    <x v="1106"/>
    <d v="2023-03-07T00:00:00"/>
    <d v="2023-03-07T00:00:00"/>
    <n v="5325000"/>
    <n v="0"/>
    <x v="7"/>
    <x v="5"/>
    <s v="07"/>
    <x v="791"/>
    <x v="14"/>
    <x v="7"/>
    <x v="14"/>
    <x v="14"/>
    <x v="14"/>
    <n v="0"/>
    <n v="5096089.038316695"/>
    <n v="5096089.038316695"/>
    <x v="0"/>
  </r>
  <r>
    <x v="12"/>
    <x v="14"/>
    <x v="9"/>
    <x v="1050"/>
    <x v="0"/>
    <d v="2021-03-05T00:00:00"/>
    <d v="2021-04-30T00:00:00"/>
    <s v="MANSON CONSTRUCTION CO"/>
    <s v="N62473"/>
    <s v="N6247321D1406 N6247321F4668"/>
    <x v="921"/>
    <x v="1067"/>
    <x v="1107"/>
    <d v="2023-09-17T00:00:00"/>
    <d v="2023-09-17T00:00:00"/>
    <n v="6625000"/>
    <n v="0"/>
    <x v="7"/>
    <x v="10"/>
    <n v="17"/>
    <x v="792"/>
    <x v="14"/>
    <x v="7"/>
    <x v="14"/>
    <x v="14"/>
    <x v="14"/>
    <n v="54222263.265442833"/>
    <n v="60562467.937526986"/>
    <n v="6340204.6720841527"/>
    <x v="0"/>
  </r>
  <r>
    <x v="1"/>
    <x v="8"/>
    <x v="19"/>
    <x v="1051"/>
    <x v="0"/>
    <d v="2020-09-01T00:00:00"/>
    <d v="2020-12-17T00:00:00"/>
    <s v="Hensel Phelps Construction Co."/>
    <s v="N62478"/>
    <s v="N6247820D4003"/>
    <x v="922"/>
    <x v="1068"/>
    <x v="1108"/>
    <d v="2022-07-11T00:00:00"/>
    <d v="2022-07-11T00:00:00"/>
    <n v="0"/>
    <n v="0"/>
    <x v="3"/>
    <x v="3"/>
    <n v="11"/>
    <x v="323"/>
    <x v="14"/>
    <x v="3"/>
    <x v="14"/>
    <x v="14"/>
    <x v="14"/>
    <n v="8355113.4314606683"/>
    <n v="8355113.4314606683"/>
    <n v="0"/>
    <x v="0"/>
  </r>
  <r>
    <x v="12"/>
    <x v="14"/>
    <x v="9"/>
    <x v="1052"/>
    <x v="0"/>
    <d v="2020-11-02T00:00:00"/>
    <d v="2021-04-30T00:00:00"/>
    <s v="TNT CONSTRUCTORS"/>
    <s v="N62478"/>
    <s v="N6247820D4015 N6247821F4087"/>
    <x v="923"/>
    <x v="1069"/>
    <x v="1109"/>
    <d v="2023-11-12T00:00:00"/>
    <d v="2023-11-12T00:00:00"/>
    <n v="-19459450"/>
    <n v="0"/>
    <x v="7"/>
    <x v="9"/>
    <n v="12"/>
    <x v="793"/>
    <x v="14"/>
    <x v="18"/>
    <x v="14"/>
    <x v="16"/>
    <x v="16"/>
    <n v="57218116.584187284"/>
    <n v="38961298.254423998"/>
    <n v="-18256818.329763286"/>
    <x v="0"/>
  </r>
  <r>
    <x v="12"/>
    <x v="14"/>
    <x v="9"/>
    <x v="1053"/>
    <x v="0"/>
    <d v="2020-11-02T00:00:00"/>
    <d v="2021-04-30T00:00:00"/>
    <s v="TNT CONSTRUCTORS"/>
    <s v="N62478"/>
    <s v="N6247820D4015 N6247821F4087"/>
    <x v="923"/>
    <x v="1069"/>
    <x v="1110"/>
    <d v="2023-11-12T00:00:00"/>
    <d v="2023-11-12T00:00:00"/>
    <n v="-28239450"/>
    <n v="0"/>
    <x v="7"/>
    <x v="9"/>
    <n v="12"/>
    <x v="793"/>
    <x v="14"/>
    <x v="18"/>
    <x v="14"/>
    <x v="16"/>
    <x v="16"/>
    <n v="57218116.584187284"/>
    <n v="30723919.246521838"/>
    <n v="-26494197.337665446"/>
    <x v="0"/>
  </r>
  <r>
    <x v="12"/>
    <x v="14"/>
    <x v="8"/>
    <x v="1054"/>
    <x v="0"/>
    <d v="2021-04-08T00:00:00"/>
    <d v="2021-08-16T00:00:00"/>
    <s v="CADDELL-NAN A JOINT VENTURE"/>
    <s v="N62742"/>
    <s v="N6274219D1329 N6274221F9933"/>
    <x v="924"/>
    <x v="1070"/>
    <x v="1111"/>
    <d v="2023-12-07T00:00:00"/>
    <d v="2023-12-07T00:00:00"/>
    <n v="4787334"/>
    <n v="0"/>
    <x v="7"/>
    <x v="1"/>
    <s v="07"/>
    <x v="794"/>
    <x v="14"/>
    <x v="18"/>
    <x v="14"/>
    <x v="16"/>
    <x v="16"/>
    <n v="35729702.737078279"/>
    <n v="40221170.230861455"/>
    <n v="4491467.4937831759"/>
    <x v="0"/>
  </r>
  <r>
    <x v="12"/>
    <x v="14"/>
    <x v="8"/>
    <x v="1055"/>
    <x v="0"/>
    <d v="2020-08-18T00:00:00"/>
    <d v="2021-03-17T00:00:00"/>
    <s v="CORE TECH-HDCC-KAJIMA LLC"/>
    <s v="N62742"/>
    <s v="N6274219D1330 N6274221F9928"/>
    <x v="925"/>
    <x v="1071"/>
    <x v="1112"/>
    <d v="2023-03-28T00:00:00"/>
    <d v="2023-03-28T00:00:00"/>
    <n v="266000"/>
    <n v="0"/>
    <x v="7"/>
    <x v="5"/>
    <n v="28"/>
    <x v="446"/>
    <x v="14"/>
    <x v="7"/>
    <x v="14"/>
    <x v="14"/>
    <x v="14"/>
    <n v="17275896.960771631"/>
    <n v="17530462.159680974"/>
    <n v="254565.19890934229"/>
    <x v="0"/>
  </r>
  <r>
    <x v="12"/>
    <x v="14"/>
    <x v="8"/>
    <x v="1056"/>
    <x v="0"/>
    <d v="2020-09-14T00:00:00"/>
    <d v="2021-03-15T00:00:00"/>
    <s v="HENSEL PHELPS CONSTRUCTION CO."/>
    <s v="N62742"/>
    <s v="N6274219D1332 N6274221F9927"/>
    <x v="926"/>
    <x v="1072"/>
    <x v="1113"/>
    <d v="2023-08-23T00:00:00"/>
    <d v="2023-08-23T00:00:00"/>
    <n v="252000"/>
    <n v="0"/>
    <x v="7"/>
    <x v="8"/>
    <n v="23"/>
    <x v="795"/>
    <x v="14"/>
    <x v="7"/>
    <x v="14"/>
    <x v="14"/>
    <x v="14"/>
    <n v="27155095.629963666"/>
    <n v="27396262.660509359"/>
    <n v="241167.03054569289"/>
    <x v="0"/>
  </r>
  <r>
    <x v="12"/>
    <x v="14"/>
    <x v="8"/>
    <x v="1057"/>
    <x v="0"/>
    <d v="2021-04-08T00:00:00"/>
    <d v="2021-08-13T00:00:00"/>
    <s v="CHUGACH CONSOLIDATED SOLUTIONS, LLC"/>
    <s v="N62742"/>
    <s v="N6274221C1315 AWD"/>
    <x v="927"/>
    <x v="14"/>
    <x v="1114"/>
    <d v="2022-08-27T00:00:00"/>
    <d v="2022-09-04T00:00:00"/>
    <n v="9380000"/>
    <n v="8"/>
    <x v="3"/>
    <x v="10"/>
    <s v="04"/>
    <x v="374"/>
    <x v="14"/>
    <x v="3"/>
    <x v="14"/>
    <x v="14"/>
    <x v="14"/>
    <n v="0"/>
    <n v="8976772.8036451843"/>
    <n v="8976772.8036451843"/>
    <x v="0"/>
  </r>
  <r>
    <x v="12"/>
    <x v="14"/>
    <x v="8"/>
    <x v="1058"/>
    <x v="0"/>
    <d v="2020-02-24T00:00:00"/>
    <d v="2021-03-22T00:00:00"/>
    <s v="CORE TECH-HDCC-KAJIMA LLC"/>
    <s v="N62742"/>
    <s v="N6274221C1335 AWD"/>
    <x v="928"/>
    <x v="1073"/>
    <x v="1115"/>
    <d v="2024-03-12T00:00:00"/>
    <d v="2024-03-12T00:00:00"/>
    <n v="0"/>
    <n v="0"/>
    <x v="18"/>
    <x v="5"/>
    <n v="12"/>
    <x v="796"/>
    <x v="14"/>
    <x v="18"/>
    <x v="14"/>
    <x v="16"/>
    <x v="16"/>
    <n v="35273780.454032674"/>
    <n v="35273780.454032674"/>
    <n v="0"/>
    <x v="0"/>
  </r>
  <r>
    <x v="1"/>
    <x v="14"/>
    <x v="4"/>
    <x v="1059"/>
    <x v="0"/>
    <d v="2020-09-16T00:00:00"/>
    <d v="2021-02-25T00:00:00"/>
    <s v="Granite-Obayashi, a Joint Venture"/>
    <s v="N62742"/>
    <s v="N6274221C1338"/>
    <x v="929"/>
    <x v="1074"/>
    <x v="1116"/>
    <d v="2023-03-25T00:00:00"/>
    <d v="2023-07-05T00:00:00"/>
    <n v="992937"/>
    <n v="102"/>
    <x v="7"/>
    <x v="3"/>
    <s v="05"/>
    <x v="761"/>
    <x v="14"/>
    <x v="7"/>
    <x v="14"/>
    <x v="14"/>
    <x v="14"/>
    <n v="40979037.225045405"/>
    <n v="41929289.875080913"/>
    <n v="950252.65003550798"/>
    <x v="0"/>
  </r>
  <r>
    <x v="12"/>
    <x v="12"/>
    <x v="8"/>
    <x v="1060"/>
    <x v="0"/>
    <d v="2019-06-11T00:00:00"/>
    <d v="2021-09-28T00:00:00"/>
    <s v="BLACK CONSTRUCTION CORP."/>
    <s v="N62742"/>
    <s v="N6274221C1346 AWD"/>
    <x v="930"/>
    <x v="14"/>
    <x v="1117"/>
    <d v="2024-10-25T00:00:00"/>
    <d v="2024-10-25T00:00:00"/>
    <n v="6003000"/>
    <n v="0"/>
    <x v="18"/>
    <x v="11"/>
    <n v="25"/>
    <x v="797"/>
    <x v="14"/>
    <x v="19"/>
    <x v="14"/>
    <x v="16"/>
    <x v="16"/>
    <n v="0"/>
    <n v="5632002.9822820798"/>
    <n v="5632002.9822820798"/>
    <x v="0"/>
  </r>
  <r>
    <x v="12"/>
    <x v="13"/>
    <x v="9"/>
    <x v="1061"/>
    <x v="0"/>
    <d v="2019-06-11T00:00:00"/>
    <d v="2021-09-28T00:00:00"/>
    <s v="BLACK CONSTRUCTION CORP."/>
    <s v="N62742"/>
    <s v="N6274221C1346 AWD"/>
    <x v="930"/>
    <x v="1075"/>
    <x v="1118"/>
    <d v="2024-10-25T00:00:00"/>
    <d v="2024-10-25T00:00:00"/>
    <n v="-36963577.150000006"/>
    <n v="0"/>
    <x v="18"/>
    <x v="11"/>
    <n v="25"/>
    <x v="797"/>
    <x v="14"/>
    <x v="19"/>
    <x v="14"/>
    <x v="16"/>
    <x v="16"/>
    <n v="119325691.2221736"/>
    <n v="84646534.676344216"/>
    <n v="-34679156.545829386"/>
    <x v="0"/>
  </r>
  <r>
    <x v="0"/>
    <x v="12"/>
    <x v="0"/>
    <x v="1062"/>
    <x v="0"/>
    <d v="2021-06-14T00:00:00"/>
    <d v="2021-08-25T00:00:00"/>
    <s v="RQ-AECOM JV"/>
    <s v="N69450"/>
    <s v="N6945018D1317"/>
    <x v="931"/>
    <x v="1076"/>
    <x v="1119"/>
    <d v="2023-06-02T00:00:00"/>
    <d v="2023-06-02T00:00:00"/>
    <n v="0"/>
    <n v="0"/>
    <x v="7"/>
    <x v="0"/>
    <s v="02"/>
    <x v="798"/>
    <x v="14"/>
    <x v="7"/>
    <x v="14"/>
    <x v="14"/>
    <x v="14"/>
    <n v="5504292.4547298178"/>
    <n v="5504292.4547298178"/>
    <n v="0"/>
    <x v="0"/>
  </r>
  <r>
    <x v="10"/>
    <x v="13"/>
    <x v="2"/>
    <x v="1063"/>
    <x v="0"/>
    <d v="2021-06-24T00:00:00"/>
    <d v="2021-09-28T00:00:00"/>
    <s v="DRACE ANDERSON JOINT VENTURE"/>
    <s v="N69450"/>
    <s v="N6945018D1323 N6945021F0743"/>
    <x v="932"/>
    <x v="14"/>
    <x v="1120"/>
    <d v="2022-10-03T00:00:00"/>
    <d v="2022-10-03T00:00:00"/>
    <n v="3141"/>
    <n v="0"/>
    <x v="3"/>
    <x v="11"/>
    <s v="03"/>
    <x v="551"/>
    <x v="14"/>
    <x v="7"/>
    <x v="14"/>
    <x v="14"/>
    <x v="14"/>
    <n v="0"/>
    <n v="3005.9747735873689"/>
    <n v="3005.9747735873689"/>
    <x v="0"/>
  </r>
  <r>
    <x v="12"/>
    <x v="14"/>
    <x v="2"/>
    <x v="1063"/>
    <x v="0"/>
    <d v="2021-06-24T00:00:00"/>
    <d v="2021-09-28T00:00:00"/>
    <s v="DRACE ANDERSON JOINT VENTURE"/>
    <s v="N69450"/>
    <s v="N6945018D1323 N6945021F0743"/>
    <x v="932"/>
    <x v="14"/>
    <x v="1121"/>
    <d v="2022-10-03T00:00:00"/>
    <d v="2022-10-03T00:00:00"/>
    <n v="3187"/>
    <n v="0"/>
    <x v="3"/>
    <x v="11"/>
    <s v="03"/>
    <x v="551"/>
    <x v="14"/>
    <x v="7"/>
    <x v="14"/>
    <x v="14"/>
    <x v="14"/>
    <n v="0"/>
    <n v="3049.9973267822174"/>
    <n v="3049.9973267822174"/>
    <x v="0"/>
  </r>
  <r>
    <x v="9"/>
    <x v="13"/>
    <x v="2"/>
    <x v="1064"/>
    <x v="0"/>
    <d v="2020-01-23T00:00:00"/>
    <d v="2021-01-15T00:00:00"/>
    <s v="EG DESIGNBUILD, L.L.C"/>
    <s v="N69450"/>
    <s v="N6945019D0919 N6945021F0872"/>
    <x v="933"/>
    <x v="1077"/>
    <x v="1122"/>
    <d v="2022-10-31T00:00:00"/>
    <d v="2022-10-31T00:00:00"/>
    <n v="1054"/>
    <n v="0"/>
    <x v="3"/>
    <x v="11"/>
    <n v="31"/>
    <x v="697"/>
    <x v="14"/>
    <x v="7"/>
    <x v="14"/>
    <x v="14"/>
    <x v="14"/>
    <n v="16769.8225036275"/>
    <n v="17778.513179005113"/>
    <n v="1008.6906753776129"/>
    <x v="0"/>
  </r>
  <r>
    <x v="12"/>
    <x v="13"/>
    <x v="2"/>
    <x v="1065"/>
    <x v="0"/>
    <d v="2020-01-23T00:00:00"/>
    <d v="2021-01-15T00:00:00"/>
    <s v="EG DESIGNBUILD, L.L.C"/>
    <s v="N69450"/>
    <s v="N6945019D0919 N6945021F0872"/>
    <x v="933"/>
    <x v="1078"/>
    <x v="1122"/>
    <d v="2022-10-31T00:00:00"/>
    <d v="2022-10-31T00:00:00"/>
    <n v="-189"/>
    <n v="0"/>
    <x v="3"/>
    <x v="11"/>
    <n v="31"/>
    <x v="697"/>
    <x v="14"/>
    <x v="7"/>
    <x v="14"/>
    <x v="14"/>
    <x v="14"/>
    <n v="17984.205805230118"/>
    <n v="17803.330532320848"/>
    <n v="-180.87527290927028"/>
    <x v="0"/>
  </r>
  <r>
    <x v="12"/>
    <x v="12"/>
    <x v="9"/>
    <x v="1066"/>
    <x v="0"/>
    <d v="2019-05-13T00:00:00"/>
    <d v="2021-05-12T00:00:00"/>
    <s v="WEBCO L.L.C."/>
    <s v="N69450"/>
    <s v="N6945019D1085 N6945021F0280"/>
    <x v="934"/>
    <x v="1079"/>
    <x v="1123"/>
    <d v="2024-05-11T00:00:00"/>
    <d v="2024-05-11T00:00:00"/>
    <n v="5843000"/>
    <n v="0"/>
    <x v="18"/>
    <x v="7"/>
    <n v="11"/>
    <x v="799"/>
    <x v="14"/>
    <x v="18"/>
    <x v="14"/>
    <x v="16"/>
    <x v="16"/>
    <n v="10258266.023191886"/>
    <n v="15740157.315124951"/>
    <n v="5481891.2919330653"/>
    <x v="0"/>
  </r>
  <r>
    <x v="1"/>
    <x v="12"/>
    <x v="4"/>
    <x v="1067"/>
    <x v="0"/>
    <d v="2020-08-11T00:00:00"/>
    <d v="2020-12-30T00:00:00"/>
    <s v="B.L. Harbert International, L.L.C."/>
    <s v="N69450"/>
    <s v="N6945021C0004"/>
    <x v="935"/>
    <x v="1080"/>
    <x v="1124"/>
    <d v="2022-12-30T00:00:00"/>
    <d v="2022-12-30T00:00:00"/>
    <n v="0"/>
    <n v="0"/>
    <x v="3"/>
    <x v="1"/>
    <n v="30"/>
    <x v="492"/>
    <x v="14"/>
    <x v="7"/>
    <x v="14"/>
    <x v="14"/>
    <x v="14"/>
    <n v="45417535.896051958"/>
    <n v="45417535.896051958"/>
    <n v="0"/>
    <x v="0"/>
  </r>
  <r>
    <x v="13"/>
    <x v="12"/>
    <x v="17"/>
    <x v="1068"/>
    <x v="0"/>
    <d v="2020-08-20T00:00:00"/>
    <d v="2021-03-11T00:00:00"/>
    <s v="B.L. HARBERT INTERNATIONAL, L.L.C."/>
    <s v="N69450"/>
    <s v="N6945021C0005"/>
    <x v="936"/>
    <x v="1081"/>
    <x v="1125"/>
    <d v="2024-10-01T00:00:00"/>
    <d v="2024-10-01T00:00:00"/>
    <n v="-860649"/>
    <n v="0"/>
    <x v="18"/>
    <x v="11"/>
    <s v="01"/>
    <x v="800"/>
    <x v="14"/>
    <x v="19"/>
    <x v="14"/>
    <x v="16"/>
    <x v="16"/>
    <n v="7094469.258004318"/>
    <n v="6287010.0318343882"/>
    <n v="-807459.22616992984"/>
    <x v="0"/>
  </r>
  <r>
    <x v="13"/>
    <x v="12"/>
    <x v="17"/>
    <x v="1069"/>
    <x v="0"/>
    <d v="2020-08-20T00:00:00"/>
    <d v="2021-03-11T00:00:00"/>
    <s v="B.L. HARBERT INTERNATIONAL, L.L.C."/>
    <s v="N69450"/>
    <s v="N6945021C0005"/>
    <x v="936"/>
    <x v="1082"/>
    <x v="1126"/>
    <d v="2024-10-01T00:00:00"/>
    <d v="2024-10-01T00:00:00"/>
    <n v="-2586553"/>
    <n v="0"/>
    <x v="18"/>
    <x v="11"/>
    <s v="01"/>
    <x v="800"/>
    <x v="14"/>
    <x v="19"/>
    <x v="14"/>
    <x v="16"/>
    <x v="16"/>
    <n v="21328848.961562544"/>
    <n v="18902149.94276683"/>
    <n v="-2426699.0187957138"/>
    <x v="0"/>
  </r>
  <r>
    <x v="12"/>
    <x v="8"/>
    <x v="9"/>
    <x v="1070"/>
    <x v="0"/>
    <d v="2019-05-03T00:00:00"/>
    <d v="2021-05-13T00:00:00"/>
    <s v="KORTE CONSTRUCTION COMPANY"/>
    <s v="N69450"/>
    <s v="N6945021C0019 AWD"/>
    <x v="937"/>
    <x v="1083"/>
    <x v="1127"/>
    <d v="2023-12-29T00:00:00"/>
    <d v="2023-12-29T00:00:00"/>
    <n v="-347000"/>
    <n v="0"/>
    <x v="7"/>
    <x v="1"/>
    <n v="29"/>
    <x v="801"/>
    <x v="14"/>
    <x v="18"/>
    <x v="14"/>
    <x v="16"/>
    <x v="16"/>
    <n v="51062717.330299728"/>
    <n v="50737162.6018553"/>
    <n v="-325554.72844442725"/>
    <x v="0"/>
  </r>
  <r>
    <x v="13"/>
    <x v="13"/>
    <x v="17"/>
    <x v="1071"/>
    <x v="0"/>
    <d v="2020-12-17T00:00:00"/>
    <d v="2021-08-19T00:00:00"/>
    <s v="QB GROUP LLC"/>
    <s v="N69450"/>
    <s v="N6945021C0031"/>
    <x v="938"/>
    <x v="1084"/>
    <x v="1128"/>
    <d v="2024-02-28T00:00:00"/>
    <d v="2024-02-28T00:00:00"/>
    <n v="-1410235"/>
    <n v="0"/>
    <x v="18"/>
    <x v="2"/>
    <n v="28"/>
    <x v="802"/>
    <x v="14"/>
    <x v="18"/>
    <x v="14"/>
    <x v="16"/>
    <x v="16"/>
    <n v="8989401.559228953"/>
    <n v="7666321.8114830647"/>
    <n v="-1323079.7477458883"/>
    <x v="0"/>
  </r>
  <r>
    <x v="13"/>
    <x v="13"/>
    <x v="17"/>
    <x v="1072"/>
    <x v="0"/>
    <d v="2020-12-17T00:00:00"/>
    <d v="2021-08-19T00:00:00"/>
    <s v="QB GROUP LLC"/>
    <s v="N69450"/>
    <s v="N6945021C0031"/>
    <x v="938"/>
    <x v="1085"/>
    <x v="1129"/>
    <d v="2024-02-28T00:00:00"/>
    <d v="2024-02-28T00:00:00"/>
    <n v="-4511307"/>
    <n v="0"/>
    <x v="18"/>
    <x v="2"/>
    <n v="28"/>
    <x v="802"/>
    <x v="14"/>
    <x v="18"/>
    <x v="14"/>
    <x v="16"/>
    <x v="16"/>
    <n v="31010549.63140979"/>
    <n v="26778050.134826411"/>
    <n v="-4232499.4965833798"/>
    <x v="0"/>
  </r>
  <r>
    <x v="1"/>
    <x v="14"/>
    <x v="19"/>
    <x v="1073"/>
    <x v="0"/>
    <d v="2021-06-01T00:00:00"/>
    <d v="2021-09-29T00:00:00"/>
    <s v="Conti Federal Services, Inc."/>
    <s v="N69450"/>
    <s v="N6945021C0038"/>
    <x v="939"/>
    <x v="1086"/>
    <x v="1130"/>
    <d v="2024-09-30T00:00:00"/>
    <d v="2024-09-30T00:00:00"/>
    <n v="0"/>
    <n v="0"/>
    <x v="18"/>
    <x v="10"/>
    <n v="30"/>
    <x v="803"/>
    <x v="14"/>
    <x v="18"/>
    <x v="14"/>
    <x v="16"/>
    <x v="16"/>
    <n v="11000373.4117525"/>
    <n v="11000373.4117525"/>
    <n v="0"/>
    <x v="0"/>
  </r>
  <r>
    <x v="1"/>
    <x v="14"/>
    <x v="19"/>
    <x v="1074"/>
    <x v="0"/>
    <d v="2021-06-01T00:00:00"/>
    <d v="2021-09-29T00:00:00"/>
    <s v="Conti Federal Services, Inc."/>
    <s v="N69450"/>
    <s v="N6945021C0038"/>
    <x v="939"/>
    <x v="1087"/>
    <x v="1131"/>
    <d v="2024-09-30T00:00:00"/>
    <d v="2024-09-30T00:00:00"/>
    <n v="0"/>
    <n v="0"/>
    <x v="18"/>
    <x v="10"/>
    <n v="30"/>
    <x v="803"/>
    <x v="14"/>
    <x v="18"/>
    <x v="14"/>
    <x v="16"/>
    <x v="16"/>
    <n v="16401595.694369869"/>
    <n v="16401595.694369869"/>
    <n v="0"/>
    <x v="0"/>
  </r>
  <r>
    <x v="12"/>
    <x v="13"/>
    <x v="11"/>
    <x v="1075"/>
    <x v="0"/>
    <d v="2021-02-25T00:00:00"/>
    <d v="2021-03-08T00:00:00"/>
    <s v="TBD"/>
    <s v="NGB-01"/>
    <s v="NGB-01"/>
    <x v="940"/>
    <x v="805"/>
    <x v="1132"/>
    <d v="2022-07-30T00:00:00"/>
    <d v="2022-07-30T00:00:00"/>
    <n v="-105000"/>
    <n v="0"/>
    <x v="3"/>
    <x v="3"/>
    <n v="30"/>
    <x v="586"/>
    <x v="14"/>
    <x v="3"/>
    <x v="14"/>
    <x v="14"/>
    <x v="14"/>
    <n v="2930933.1494833962"/>
    <n v="2830446.8867560248"/>
    <n v="-100486.26272737142"/>
    <x v="0"/>
  </r>
  <r>
    <x v="1"/>
    <x v="12"/>
    <x v="4"/>
    <x v="940"/>
    <x v="0"/>
    <d v="2021-01-26T00:00:00"/>
    <d v="2021-02-25T00:00:00"/>
    <s v="Gulf Coast Electric Cooperative"/>
    <s v="S/CLIN"/>
    <s v="S/CLIN 1019AA"/>
    <x v="941"/>
    <x v="1088"/>
    <x v="1133"/>
    <d v="2023-03-12T00:00:00"/>
    <d v="2023-03-12T00:00:00"/>
    <n v="0"/>
    <n v="0"/>
    <x v="7"/>
    <x v="5"/>
    <n v="12"/>
    <x v="804"/>
    <x v="14"/>
    <x v="7"/>
    <x v="14"/>
    <x v="14"/>
    <x v="14"/>
    <n v="72013.02748280704"/>
    <n v="72013.02748280704"/>
    <n v="0"/>
    <x v="0"/>
  </r>
  <r>
    <x v="1"/>
    <x v="12"/>
    <x v="4"/>
    <x v="940"/>
    <x v="0"/>
    <d v="2021-01-26T00:00:00"/>
    <d v="2021-02-25T00:00:00"/>
    <s v="Gulf Coast Electric Cooperative"/>
    <s v="S/CLIN"/>
    <s v="S/CLIN 1019AB"/>
    <x v="941"/>
    <x v="1089"/>
    <x v="1134"/>
    <d v="2023-03-12T00:00:00"/>
    <d v="2023-03-12T00:00:00"/>
    <n v="0"/>
    <n v="0"/>
    <x v="7"/>
    <x v="5"/>
    <n v="12"/>
    <x v="804"/>
    <x v="14"/>
    <x v="7"/>
    <x v="14"/>
    <x v="14"/>
    <x v="14"/>
    <n v="231666.8180014666"/>
    <n v="231666.8180014666"/>
    <n v="0"/>
    <x v="0"/>
  </r>
  <r>
    <x v="1"/>
    <x v="12"/>
    <x v="4"/>
    <x v="940"/>
    <x v="0"/>
    <d v="2021-01-26T00:00:00"/>
    <d v="2021-02-25T00:00:00"/>
    <s v="Gulf Coast Electric Cooperative"/>
    <s v="S/CLIN"/>
    <s v="S/CLIN 1019AC"/>
    <x v="941"/>
    <x v="1090"/>
    <x v="1135"/>
    <d v="2023-03-12T00:00:00"/>
    <d v="2023-03-12T00:00:00"/>
    <n v="0"/>
    <n v="0"/>
    <x v="7"/>
    <x v="5"/>
    <n v="12"/>
    <x v="804"/>
    <x v="14"/>
    <x v="7"/>
    <x v="14"/>
    <x v="14"/>
    <x v="14"/>
    <n v="35145.796373171899"/>
    <n v="35145.796373171899"/>
    <n v="0"/>
    <x v="0"/>
  </r>
  <r>
    <x v="1"/>
    <x v="12"/>
    <x v="4"/>
    <x v="940"/>
    <x v="0"/>
    <d v="2021-01-26T00:00:00"/>
    <d v="2021-02-25T00:00:00"/>
    <s v="Gulf Coast Electric Cooperative"/>
    <s v="S/CLIN"/>
    <s v="S/CLIN 1019AD"/>
    <x v="941"/>
    <x v="1091"/>
    <x v="1136"/>
    <d v="2023-03-12T00:00:00"/>
    <d v="2023-03-12T00:00:00"/>
    <n v="0"/>
    <n v="0"/>
    <x v="7"/>
    <x v="5"/>
    <n v="12"/>
    <x v="804"/>
    <x v="14"/>
    <x v="7"/>
    <x v="14"/>
    <x v="14"/>
    <x v="14"/>
    <n v="585544.75553694239"/>
    <n v="585544.75553694239"/>
    <n v="0"/>
    <x v="0"/>
  </r>
  <r>
    <x v="1"/>
    <x v="12"/>
    <x v="4"/>
    <x v="940"/>
    <x v="0"/>
    <d v="2021-01-26T00:00:00"/>
    <d v="2021-02-25T00:00:00"/>
    <s v="Gulf Coast Electric Cooperative"/>
    <s v="S/CLIN"/>
    <s v="S/CLIN 1019AE"/>
    <x v="941"/>
    <x v="1092"/>
    <x v="1137"/>
    <d v="2023-03-12T00:00:00"/>
    <d v="2023-03-12T00:00:00"/>
    <n v="0"/>
    <n v="0"/>
    <x v="7"/>
    <x v="5"/>
    <n v="12"/>
    <x v="804"/>
    <x v="14"/>
    <x v="7"/>
    <x v="14"/>
    <x v="14"/>
    <x v="14"/>
    <n v="15743.018923591815"/>
    <n v="15743.018923591815"/>
    <n v="0"/>
    <x v="0"/>
  </r>
  <r>
    <x v="1"/>
    <x v="12"/>
    <x v="4"/>
    <x v="940"/>
    <x v="0"/>
    <d v="2021-01-26T00:00:00"/>
    <d v="2021-02-25T00:00:00"/>
    <s v="Gulf Coast Electric Cooperative"/>
    <s v="S/CLIN"/>
    <s v="S/CLIN 1019AF"/>
    <x v="941"/>
    <x v="1093"/>
    <x v="1138"/>
    <d v="2023-03-12T00:00:00"/>
    <d v="2023-03-12T00:00:00"/>
    <n v="0"/>
    <n v="0"/>
    <x v="7"/>
    <x v="5"/>
    <n v="12"/>
    <x v="804"/>
    <x v="14"/>
    <x v="7"/>
    <x v="14"/>
    <x v="14"/>
    <x v="14"/>
    <n v="8242.7609940638049"/>
    <n v="8242.7609940638049"/>
    <n v="0"/>
    <x v="0"/>
  </r>
  <r>
    <x v="1"/>
    <x v="12"/>
    <x v="4"/>
    <x v="940"/>
    <x v="0"/>
    <d v="2021-01-26T00:00:00"/>
    <d v="2021-02-25T00:00:00"/>
    <s v="Gulf Coast Electric Cooperative"/>
    <s v="S/CLIN"/>
    <s v="S/CLIN 1019AG"/>
    <x v="941"/>
    <x v="1094"/>
    <x v="1139"/>
    <d v="2023-03-12T00:00:00"/>
    <d v="2023-03-12T00:00:00"/>
    <n v="0"/>
    <n v="0"/>
    <x v="7"/>
    <x v="5"/>
    <n v="12"/>
    <x v="804"/>
    <x v="14"/>
    <x v="7"/>
    <x v="14"/>
    <x v="14"/>
    <x v="14"/>
    <n v="99850.053558883854"/>
    <n v="99850.053558883854"/>
    <n v="0"/>
    <x v="0"/>
  </r>
  <r>
    <x v="13"/>
    <x v="8"/>
    <x v="17"/>
    <x v="1076"/>
    <x v="0"/>
    <d v="2020-07-17T00:00:00"/>
    <d v="2021-03-01T00:00:00"/>
    <s v="Qayaq Gov. Solutions"/>
    <s v="W50S6V"/>
    <s v="W50S6V21C0001"/>
    <x v="942"/>
    <x v="1095"/>
    <x v="1140"/>
    <d v="2022-03-26T00:00:00"/>
    <d v="2022-03-26T00:00:00"/>
    <n v="-273301"/>
    <n v="0"/>
    <x v="3"/>
    <x v="5"/>
    <n v="26"/>
    <x v="805"/>
    <x v="14"/>
    <x v="3"/>
    <x v="14"/>
    <x v="14"/>
    <x v="14"/>
    <n v="7987898.7711173268"/>
    <n v="7726346.4274063427"/>
    <n v="-261552.3437109841"/>
    <x v="0"/>
  </r>
  <r>
    <x v="13"/>
    <x v="13"/>
    <x v="17"/>
    <x v="1077"/>
    <x v="0"/>
    <d v="2021-05-14T00:00:00"/>
    <d v="2021-09-24T00:00:00"/>
    <s v="Showalter Construction Company"/>
    <s v="W50S87"/>
    <s v="W50S8721C5001"/>
    <x v="943"/>
    <x v="1096"/>
    <x v="1141"/>
    <d v="2022-06-21T00:00:00"/>
    <d v="2022-06-21T00:00:00"/>
    <n v="-63011"/>
    <n v="0"/>
    <x v="3"/>
    <x v="0"/>
    <n v="21"/>
    <x v="806"/>
    <x v="14"/>
    <x v="3"/>
    <x v="14"/>
    <x v="14"/>
    <x v="14"/>
    <n v="3204399.9590850784"/>
    <n v="3144097.6743163699"/>
    <n v="-60302.284768708516"/>
    <x v="0"/>
  </r>
  <r>
    <x v="13"/>
    <x v="14"/>
    <x v="17"/>
    <x v="1078"/>
    <x v="0"/>
    <d v="2021-05-19T00:00:00"/>
    <d v="2021-09-30T00:00:00"/>
    <s v="Brantley Construction Services LLC"/>
    <s v="W50S87"/>
    <s v="W50S8721C5002"/>
    <x v="944"/>
    <x v="1097"/>
    <x v="1142"/>
    <d v="2023-01-23T00:00:00"/>
    <d v="2023-01-23T00:00:00"/>
    <n v="-91432"/>
    <n v="0"/>
    <x v="7"/>
    <x v="4"/>
    <n v="23"/>
    <x v="807"/>
    <x v="14"/>
    <x v="7"/>
    <x v="14"/>
    <x v="14"/>
    <x v="14"/>
    <n v="4582154.4514176203"/>
    <n v="4494652.9278586768"/>
    <n v="-87501.523558943532"/>
    <x v="0"/>
  </r>
  <r>
    <x v="13"/>
    <x v="13"/>
    <x v="17"/>
    <x v="1079"/>
    <x v="0"/>
    <d v="2020-10-28T00:00:00"/>
    <d v="2021-04-02T00:00:00"/>
    <s v="Massillon Construction &amp; Supply, LLC"/>
    <s v="W50S8R"/>
    <s v="W50S8R21C0002"/>
    <x v="945"/>
    <x v="1098"/>
    <x v="1143"/>
    <d v="2022-02-26T00:00:00"/>
    <d v="2022-02-26T00:00:00"/>
    <n v="-118464"/>
    <n v="0"/>
    <x v="3"/>
    <x v="2"/>
    <n v="26"/>
    <x v="808"/>
    <x v="14"/>
    <x v="3"/>
    <x v="14"/>
    <x v="14"/>
    <x v="14"/>
    <n v="2226646.5222837166"/>
    <n v="2113275.0496386182"/>
    <n v="-113371.47264509834"/>
    <x v="0"/>
  </r>
  <r>
    <x v="13"/>
    <x v="13"/>
    <x v="17"/>
    <x v="1080"/>
    <x v="0"/>
    <d v="2020-07-24T00:00:00"/>
    <d v="2021-03-24T00:00:00"/>
    <s v="Thompson Builders Corporation"/>
    <s v="W50S8X"/>
    <s v="W50S8X21C0001"/>
    <x v="946"/>
    <x v="1099"/>
    <x v="1144"/>
    <d v="2022-10-17T00:00:00"/>
    <d v="2022-10-17T00:00:00"/>
    <n v="-1482565"/>
    <n v="0"/>
    <x v="3"/>
    <x v="11"/>
    <n v="17"/>
    <x v="809"/>
    <x v="14"/>
    <x v="7"/>
    <x v="14"/>
    <x v="14"/>
    <x v="14"/>
    <n v="54419676.267726287"/>
    <n v="53000843.733436711"/>
    <n v="-1418832.5342895761"/>
    <x v="0"/>
  </r>
  <r>
    <x v="13"/>
    <x v="8"/>
    <x v="17"/>
    <x v="1081"/>
    <x v="0"/>
    <d v="2020-09-23T00:00:00"/>
    <d v="2021-02-19T00:00:00"/>
    <s v="Ahtna Environmental Inc"/>
    <s v="W50S8Z"/>
    <s v="W50S8Z21C0001"/>
    <x v="947"/>
    <x v="1100"/>
    <x v="1145"/>
    <d v="2022-05-05T00:00:00"/>
    <d v="2022-05-05T00:00:00"/>
    <n v="-175547"/>
    <n v="0"/>
    <x v="3"/>
    <x v="7"/>
    <s v="05"/>
    <x v="731"/>
    <x v="14"/>
    <x v="3"/>
    <x v="14"/>
    <x v="14"/>
    <x v="14"/>
    <n v="7691871.5920863543"/>
    <n v="7523871.0019625267"/>
    <n v="-168000.59012382757"/>
    <x v="0"/>
  </r>
  <r>
    <x v="13"/>
    <x v="13"/>
    <x v="17"/>
    <x v="1082"/>
    <x v="0"/>
    <d v="2020-08-20T00:00:00"/>
    <d v="2021-04-15T00:00:00"/>
    <s v="J. H. FINDORFF &amp; SON, INC."/>
    <s v="W50S9F"/>
    <s v="W50S9F21C0001"/>
    <x v="948"/>
    <x v="1101"/>
    <x v="1146"/>
    <d v="2023-01-07T00:00:00"/>
    <d v="2023-01-07T00:00:00"/>
    <n v="-1416563"/>
    <n v="0"/>
    <x v="7"/>
    <x v="4"/>
    <s v="07"/>
    <x v="810"/>
    <x v="14"/>
    <x v="7"/>
    <x v="14"/>
    <x v="14"/>
    <x v="14"/>
    <n v="10309374.658474863"/>
    <n v="8953706.831923686"/>
    <n v="-1355667.8265511766"/>
    <x v="0"/>
  </r>
  <r>
    <x v="13"/>
    <x v="14"/>
    <x v="17"/>
    <x v="1083"/>
    <x v="0"/>
    <d v="2021-03-16T00:00:00"/>
    <d v="2021-07-20T00:00:00"/>
    <s v="Gast Construction"/>
    <s v="W901UZ"/>
    <s v="W901UZ21C0001"/>
    <x v="949"/>
    <x v="1102"/>
    <x v="1147"/>
    <d v="2022-08-19T00:00:00"/>
    <d v="2022-08-19T00:00:00"/>
    <n v="-517821"/>
    <n v="0"/>
    <x v="3"/>
    <x v="8"/>
    <n v="19"/>
    <x v="811"/>
    <x v="14"/>
    <x v="3"/>
    <x v="14"/>
    <x v="14"/>
    <x v="14"/>
    <n v="13245200.512362462"/>
    <n v="12749639.588060079"/>
    <n v="-495560.92430238239"/>
    <x v="0"/>
  </r>
  <r>
    <x v="21"/>
    <x v="14"/>
    <x v="6"/>
    <x v="1084"/>
    <x v="0"/>
    <d v="2020-09-28T00:00:00"/>
    <d v="2021-03-17T00:00:00"/>
    <s v="Davis Constructors &amp; Engineers, Inc"/>
    <s v="W911KB"/>
    <s v="W911KB21C0012"/>
    <x v="950"/>
    <x v="1103"/>
    <x v="1148"/>
    <d v="2023-01-31T00:00:00"/>
    <d v="2023-07-23T00:00:00"/>
    <n v="160000"/>
    <n v="173"/>
    <x v="7"/>
    <x v="3"/>
    <n v="23"/>
    <x v="812"/>
    <x v="14"/>
    <x v="7"/>
    <x v="14"/>
    <x v="14"/>
    <x v="14"/>
    <n v="44439846.939779885"/>
    <n v="44592968.86393588"/>
    <n v="153121.92415599525"/>
    <x v="0"/>
  </r>
  <r>
    <x v="1"/>
    <x v="14"/>
    <x v="6"/>
    <x v="1084"/>
    <x v="0"/>
    <d v="2020-09-28T00:00:00"/>
    <d v="2021-03-17T00:00:00"/>
    <s v="Davis Constructors &amp; Engineers, Inc"/>
    <s v="W911KB"/>
    <s v="W911KB-21-C-0012"/>
    <x v="950"/>
    <x v="1103"/>
    <x v="1148"/>
    <d v="2023-01-31T00:00:00"/>
    <d v="2023-07-23T00:00:00"/>
    <n v="160000"/>
    <n v="173"/>
    <x v="7"/>
    <x v="3"/>
    <n v="23"/>
    <x v="812"/>
    <x v="14"/>
    <x v="7"/>
    <x v="14"/>
    <x v="14"/>
    <x v="14"/>
    <n v="44439846.939779885"/>
    <n v="44592968.86393588"/>
    <n v="153121.92415599525"/>
    <x v="0"/>
  </r>
  <r>
    <x v="1"/>
    <x v="11"/>
    <x v="4"/>
    <x v="292"/>
    <x v="0"/>
    <d v="2021-08-25T00:00:00"/>
    <d v="2021-09-24T00:00:00"/>
    <s v="Bethel Environmental Solutions LLC"/>
    <s v="W911KB"/>
    <s v="W911KB21C0033"/>
    <x v="951"/>
    <x v="1104"/>
    <x v="1149"/>
    <d v="2021-11-08T00:00:00"/>
    <d v="2021-11-08T00:00:00"/>
    <n v="0"/>
    <n v="0"/>
    <x v="11"/>
    <x v="9"/>
    <s v="08"/>
    <x v="293"/>
    <x v="14"/>
    <x v="3"/>
    <x v="14"/>
    <x v="14"/>
    <x v="14"/>
    <n v="1147790.5464909247"/>
    <n v="1147790.5464909247"/>
    <n v="0"/>
    <x v="0"/>
  </r>
  <r>
    <x v="1"/>
    <x v="11"/>
    <x v="4"/>
    <x v="292"/>
    <x v="0"/>
    <d v="2021-05-31T00:00:00"/>
    <d v="2021-06-30T00:00:00"/>
    <s v="Bethel Environmental Solutions LLC"/>
    <s v="W911KB"/>
    <s v="W911KB21F0085"/>
    <x v="952"/>
    <x v="1105"/>
    <x v="1150"/>
    <d v="2021-08-14T00:00:00"/>
    <d v="2021-08-14T00:00:00"/>
    <n v="0"/>
    <n v="0"/>
    <x v="11"/>
    <x v="8"/>
    <n v="14"/>
    <x v="356"/>
    <x v="14"/>
    <x v="11"/>
    <x v="14"/>
    <x v="13"/>
    <x v="13"/>
    <n v="15229.128644715727"/>
    <n v="15229.128644715727"/>
    <n v="0"/>
    <x v="0"/>
  </r>
  <r>
    <x v="1"/>
    <x v="8"/>
    <x v="4"/>
    <x v="434"/>
    <x v="0"/>
    <d v="2021-05-31T00:00:00"/>
    <d v="2021-06-30T00:00:00"/>
    <s v="Bethel Environmental Solutions LLC"/>
    <s v="W911KB"/>
    <s v="W911KB21F0085"/>
    <x v="952"/>
    <x v="1106"/>
    <x v="1151"/>
    <d v="2021-08-14T00:00:00"/>
    <d v="2021-08-14T00:00:00"/>
    <n v="0"/>
    <n v="0"/>
    <x v="11"/>
    <x v="8"/>
    <n v="14"/>
    <x v="356"/>
    <x v="14"/>
    <x v="11"/>
    <x v="14"/>
    <x v="13"/>
    <x v="13"/>
    <n v="25441.476715232373"/>
    <n v="25441.476715232373"/>
    <n v="0"/>
    <x v="0"/>
  </r>
  <r>
    <x v="1"/>
    <x v="11"/>
    <x v="4"/>
    <x v="436"/>
    <x v="0"/>
    <d v="2021-05-31T00:00:00"/>
    <d v="2021-06-30T00:00:00"/>
    <s v="Bethel Environmental Solutions LLC"/>
    <s v="W911KB"/>
    <s v="W911KB21F0085"/>
    <x v="952"/>
    <x v="1107"/>
    <x v="1152"/>
    <d v="2021-08-14T00:00:00"/>
    <d v="2021-08-14T00:00:00"/>
    <n v="0"/>
    <n v="0"/>
    <x v="11"/>
    <x v="8"/>
    <n v="14"/>
    <x v="356"/>
    <x v="14"/>
    <x v="11"/>
    <x v="14"/>
    <x v="13"/>
    <x v="13"/>
    <n v="30688.824030524149"/>
    <n v="30688.824030524149"/>
    <n v="0"/>
    <x v="0"/>
  </r>
  <r>
    <x v="12"/>
    <x v="13"/>
    <x v="11"/>
    <x v="1085"/>
    <x v="0"/>
    <d v="2021-04-20T00:00:00"/>
    <d v="2021-06-03T00:00:00"/>
    <s v="STG Contracting Group"/>
    <s v="W911YN"/>
    <s v="W911YN-20-2-2003"/>
    <x v="953"/>
    <x v="805"/>
    <x v="823"/>
    <d v="2022-11-18T00:00:00"/>
    <d v="2022-11-18T00:00:00"/>
    <n v="0"/>
    <n v="0"/>
    <x v="3"/>
    <x v="9"/>
    <n v="18"/>
    <x v="813"/>
    <x v="14"/>
    <x v="7"/>
    <x v="14"/>
    <x v="14"/>
    <x v="14"/>
    <n v="2930933.1494833962"/>
    <n v="2930933.1494833962"/>
    <n v="0"/>
    <x v="0"/>
  </r>
  <r>
    <x v="1"/>
    <x v="11"/>
    <x v="4"/>
    <x v="1086"/>
    <x v="0"/>
    <d v="2020-11-03T00:00:00"/>
    <d v="2021-05-11T00:00:00"/>
    <s v="Source Selection Sensitive"/>
    <s v="W91236"/>
    <s v="W9123621C2005"/>
    <x v="954"/>
    <x v="1108"/>
    <x v="1153"/>
    <d v="2023-08-03T00:00:00"/>
    <d v="2023-08-03T00:00:00"/>
    <n v="0"/>
    <n v="0"/>
    <x v="7"/>
    <x v="8"/>
    <s v="03"/>
    <x v="814"/>
    <x v="14"/>
    <x v="7"/>
    <x v="14"/>
    <x v="14"/>
    <x v="14"/>
    <n v="45307341.602430835"/>
    <n v="45307341.602430835"/>
    <n v="0"/>
    <x v="0"/>
  </r>
  <r>
    <x v="13"/>
    <x v="12"/>
    <x v="17"/>
    <x v="1087"/>
    <x v="0"/>
    <d v="2020-11-03T00:00:00"/>
    <d v="2020-12-23T00:00:00"/>
    <s v="Ocean Construction Services"/>
    <s v="W91236"/>
    <s v="W9123621C2013"/>
    <x v="955"/>
    <x v="1109"/>
    <x v="1154"/>
    <d v="2023-01-31T00:00:00"/>
    <d v="2023-01-31T00:00:00"/>
    <n v="-896237"/>
    <n v="0"/>
    <x v="7"/>
    <x v="4"/>
    <n v="31"/>
    <x v="815"/>
    <x v="14"/>
    <x v="7"/>
    <x v="14"/>
    <x v="14"/>
    <x v="14"/>
    <n v="7468607.7594244564"/>
    <n v="6610898.1723007308"/>
    <n v="-857709.58712372556"/>
    <x v="0"/>
  </r>
  <r>
    <x v="1"/>
    <x v="13"/>
    <x v="1"/>
    <x v="1088"/>
    <x v="0"/>
    <d v="2020-02-13T00:00:00"/>
    <d v="2021-04-30T00:00:00"/>
    <s v="M. A. Mortenson Company"/>
    <s v="W91236"/>
    <s v="W9123621C2024"/>
    <x v="956"/>
    <x v="1110"/>
    <x v="1155"/>
    <d v="2024-05-31T00:00:00"/>
    <d v="2024-05-31T00:00:00"/>
    <n v="159000"/>
    <n v="0"/>
    <x v="18"/>
    <x v="7"/>
    <n v="31"/>
    <x v="816"/>
    <x v="14"/>
    <x v="18"/>
    <x v="14"/>
    <x v="16"/>
    <x v="16"/>
    <n v="62375142.309589148"/>
    <n v="62524315.801873483"/>
    <n v="149173.4922843352"/>
    <x v="0"/>
  </r>
  <r>
    <x v="1"/>
    <x v="11"/>
    <x v="4"/>
    <x v="1089"/>
    <x v="0"/>
    <d v="2019-01-11T00:00:00"/>
    <d v="2020-12-30T00:00:00"/>
    <s v="The Povolny Group, Inc"/>
    <s v="W91238"/>
    <s v="W9123821C0007"/>
    <x v="957"/>
    <x v="1111"/>
    <x v="1156"/>
    <d v="2020-12-31T00:00:00"/>
    <d v="2023-03-20T00:00:00"/>
    <n v="0"/>
    <n v="809"/>
    <x v="7"/>
    <x v="5"/>
    <n v="20"/>
    <x v="817"/>
    <x v="14"/>
    <x v="7"/>
    <x v="14"/>
    <x v="14"/>
    <x v="14"/>
    <n v="3803276.5525413044"/>
    <n v="3803276.5525413044"/>
    <n v="0"/>
    <x v="0"/>
  </r>
  <r>
    <x v="1"/>
    <x v="11"/>
    <x v="1"/>
    <x v="1090"/>
    <x v="0"/>
    <d v="2020-10-28T00:00:00"/>
    <d v="2021-08-19T00:00:00"/>
    <s v="Walsh Federal LLC"/>
    <s v="W91238"/>
    <s v="W9123821C0011"/>
    <x v="958"/>
    <x v="1112"/>
    <x v="1157"/>
    <d v="2022-11-26T00:00:00"/>
    <d v="2023-02-24T00:00:00"/>
    <n v="0"/>
    <n v="90"/>
    <x v="7"/>
    <x v="2"/>
    <n v="24"/>
    <x v="758"/>
    <x v="14"/>
    <x v="7"/>
    <x v="14"/>
    <x v="14"/>
    <x v="14"/>
    <n v="13128626.554252626"/>
    <n v="13128626.554252626"/>
    <n v="0"/>
    <x v="0"/>
  </r>
  <r>
    <x v="12"/>
    <x v="11"/>
    <x v="11"/>
    <x v="1091"/>
    <x v="0"/>
    <d v="2021-09-28T00:00:00"/>
    <d v="2021-09-29T00:00:00"/>
    <s v="Garanco Inc"/>
    <s v="W91242"/>
    <s v="W91242-18-2-20019"/>
    <x v="959"/>
    <x v="1113"/>
    <x v="611"/>
    <d v="2023-08-05T00:00:00"/>
    <d v="2023-08-05T00:00:00"/>
    <n v="2810000"/>
    <n v="0"/>
    <x v="7"/>
    <x v="8"/>
    <s v="05"/>
    <x v="771"/>
    <x v="14"/>
    <x v="7"/>
    <x v="14"/>
    <x v="14"/>
    <x v="14"/>
    <n v="1905106.5471642076"/>
    <n v="4594310.3401538627"/>
    <n v="2689203.7929896554"/>
    <x v="0"/>
  </r>
  <r>
    <x v="12"/>
    <x v="14"/>
    <x v="11"/>
    <x v="1092"/>
    <x v="0"/>
    <d v="2021-01-14T00:00:00"/>
    <d v="2021-02-06T00:00:00"/>
    <s v="Perry Reid Construction"/>
    <s v="W91243"/>
    <s v="W91243-18-2-2001"/>
    <x v="960"/>
    <x v="1024"/>
    <x v="1158"/>
    <d v="2022-09-20T00:00:00"/>
    <d v="2022-09-20T00:00:00"/>
    <n v="-615000"/>
    <n v="0"/>
    <x v="3"/>
    <x v="10"/>
    <n v="20"/>
    <x v="818"/>
    <x v="14"/>
    <x v="3"/>
    <x v="14"/>
    <x v="14"/>
    <x v="14"/>
    <n v="9085892.7633985281"/>
    <n v="8497330.3674239237"/>
    <n v="-588562.39597460441"/>
    <x v="0"/>
  </r>
  <r>
    <x v="1"/>
    <x v="12"/>
    <x v="1"/>
    <x v="1093"/>
    <x v="0"/>
    <d v="2020-10-13T00:00:00"/>
    <d v="2021-03-26T00:00:00"/>
    <s v="SGS, LLC"/>
    <s v="W9126G"/>
    <s v="W9126G21C0005"/>
    <x v="961"/>
    <x v="1114"/>
    <x v="1159"/>
    <d v="2023-12-11T00:00:00"/>
    <d v="2023-12-11T00:00:00"/>
    <n v="1000"/>
    <n v="0"/>
    <x v="7"/>
    <x v="1"/>
    <n v="11"/>
    <x v="819"/>
    <x v="14"/>
    <x v="18"/>
    <x v="14"/>
    <x v="16"/>
    <x v="16"/>
    <n v="43892677.86894685"/>
    <n v="43893616.067011535"/>
    <n v="938.19806468486786"/>
    <x v="0"/>
  </r>
  <r>
    <x v="1"/>
    <x v="13"/>
    <x v="1"/>
    <x v="1094"/>
    <x v="0"/>
    <d v="2020-04-10T00:00:00"/>
    <d v="2021-07-02T00:00:00"/>
    <s v="M.W. Builders"/>
    <s v="W9126G"/>
    <s v="W9126G21C0014"/>
    <x v="962"/>
    <x v="1115"/>
    <x v="1160"/>
    <d v="2023-07-20T00:00:00"/>
    <d v="2023-07-20T00:00:00"/>
    <n v="11000"/>
    <n v="0"/>
    <x v="7"/>
    <x v="3"/>
    <n v="20"/>
    <x v="820"/>
    <x v="14"/>
    <x v="7"/>
    <x v="14"/>
    <x v="14"/>
    <x v="14"/>
    <n v="35673364.340078913"/>
    <n v="35683891.472364634"/>
    <n v="10527.1322857216"/>
    <x v="0"/>
  </r>
  <r>
    <x v="1"/>
    <x v="13"/>
    <x v="1"/>
    <x v="1095"/>
    <x v="0"/>
    <d v="2021-04-01T00:00:00"/>
    <d v="2021-08-18T00:00:00"/>
    <s v="EMR, Inc"/>
    <s v="W91278"/>
    <s v="W91278-16-D-0035"/>
    <x v="963"/>
    <x v="1116"/>
    <x v="1161"/>
    <d v="2022-11-01T00:00:00"/>
    <d v="2022-11-01T00:00:00"/>
    <n v="0"/>
    <n v="0"/>
    <x v="3"/>
    <x v="9"/>
    <s v="01"/>
    <x v="821"/>
    <x v="14"/>
    <x v="7"/>
    <x v="14"/>
    <x v="14"/>
    <x v="14"/>
    <n v="3838545.4481067546"/>
    <n v="3838545.4481067546"/>
    <n v="0"/>
    <x v="0"/>
  </r>
  <r>
    <x v="1"/>
    <x v="13"/>
    <x v="1"/>
    <x v="1096"/>
    <x v="0"/>
    <d v="2020-06-29T00:00:00"/>
    <d v="2020-11-10T00:00:00"/>
    <s v="Turner Construction Co, Inc"/>
    <s v="W91278"/>
    <s v="W9127821C0006"/>
    <x v="964"/>
    <x v="1117"/>
    <x v="1162"/>
    <d v="2022-12-25T00:00:00"/>
    <d v="2022-12-25T00:00:00"/>
    <n v="712000"/>
    <n v="0"/>
    <x v="3"/>
    <x v="1"/>
    <n v="25"/>
    <x v="822"/>
    <x v="14"/>
    <x v="7"/>
    <x v="14"/>
    <x v="14"/>
    <x v="14"/>
    <n v="33266091.246636547"/>
    <n v="33947483.809130721"/>
    <n v="681392.56249417365"/>
    <x v="0"/>
  </r>
  <r>
    <x v="23"/>
    <x v="11"/>
    <x v="10"/>
    <x v="457"/>
    <x v="0"/>
    <d v="2021-03-08T00:00:00"/>
    <d v="2021-04-30T00:00:00"/>
    <s v="Structural Associates, Inc"/>
    <s v="W91278"/>
    <s v="W9127821C0012 &amp;#x2f; 34813933"/>
    <x v="965"/>
    <x v="1118"/>
    <x v="1163"/>
    <d v="2022-10-17T00:00:00"/>
    <d v="2023-01-03T00:00:00"/>
    <n v="51000"/>
    <n v="78"/>
    <x v="7"/>
    <x v="4"/>
    <s v="03"/>
    <x v="823"/>
    <x v="14"/>
    <x v="7"/>
    <x v="14"/>
    <x v="14"/>
    <x v="14"/>
    <n v="14418237.140025321"/>
    <n v="14467044.753350046"/>
    <n v="48807.613324724138"/>
    <x v="0"/>
  </r>
  <r>
    <x v="13"/>
    <x v="8"/>
    <x v="17"/>
    <x v="1097"/>
    <x v="0"/>
    <d v="2021-06-24T00:00:00"/>
    <d v="2021-09-29T00:00:00"/>
    <s v="Codaray Construction"/>
    <s v="W9127Q"/>
    <s v="W9127Q21C0015"/>
    <x v="966"/>
    <x v="1119"/>
    <x v="1164"/>
    <d v="2022-12-28T00:00:00"/>
    <d v="2022-12-28T00:00:00"/>
    <n v="-109535"/>
    <n v="0"/>
    <x v="3"/>
    <x v="1"/>
    <n v="28"/>
    <x v="824"/>
    <x v="14"/>
    <x v="7"/>
    <x v="14"/>
    <x v="14"/>
    <x v="14"/>
    <n v="7066514.0176245458"/>
    <n v="6961687.7053593779"/>
    <n v="-104826.31226516794"/>
    <x v="0"/>
  </r>
  <r>
    <x v="1"/>
    <x v="14"/>
    <x v="1"/>
    <x v="1098"/>
    <x v="0"/>
    <d v="2021-02-10T00:00:00"/>
    <d v="2021-09-21T00:00:00"/>
    <s v="Hensel Phelps Construction Co."/>
    <s v="W9128A"/>
    <s v="W9128A21C0007"/>
    <x v="967"/>
    <x v="1120"/>
    <x v="1165"/>
    <d v="2024-10-12T00:00:00"/>
    <d v="2024-10-12T00:00:00"/>
    <n v="1957000"/>
    <n v="0"/>
    <x v="18"/>
    <x v="11"/>
    <n v="12"/>
    <x v="825"/>
    <x v="14"/>
    <x v="19"/>
    <x v="14"/>
    <x v="16"/>
    <x v="16"/>
    <n v="74830631.217177078"/>
    <n v="76666684.829758465"/>
    <n v="1836053.6125813872"/>
    <x v="0"/>
  </r>
  <r>
    <x v="1"/>
    <x v="13"/>
    <x v="4"/>
    <x v="1099"/>
    <x v="0"/>
    <d v="2020-09-23T00:00:00"/>
    <d v="2021-01-29T00:00:00"/>
    <s v="JBI Inc"/>
    <s v="W9128F"/>
    <s v="W9128F21C0013"/>
    <x v="968"/>
    <x v="1121"/>
    <x v="1166"/>
    <d v="2023-02-27T00:00:00"/>
    <d v="2023-02-27T00:00:00"/>
    <n v="0"/>
    <n v="0"/>
    <x v="7"/>
    <x v="2"/>
    <n v="27"/>
    <x v="826"/>
    <x v="14"/>
    <x v="7"/>
    <x v="14"/>
    <x v="14"/>
    <x v="14"/>
    <n v="4924065.3889037548"/>
    <n v="4924065.3889037548"/>
    <n v="0"/>
    <x v="0"/>
  </r>
  <r>
    <x v="1"/>
    <x v="13"/>
    <x v="4"/>
    <x v="1100"/>
    <x v="0"/>
    <d v="2020-10-06T00:00:00"/>
    <d v="2021-04-27T00:00:00"/>
    <s v="JE Dunn"/>
    <s v="W9128F"/>
    <s v="W9128F21C0019"/>
    <x v="969"/>
    <x v="1122"/>
    <x v="1167"/>
    <d v="2023-09-11T00:00:00"/>
    <d v="2023-09-11T00:00:00"/>
    <n v="0"/>
    <n v="0"/>
    <x v="7"/>
    <x v="10"/>
    <n v="11"/>
    <x v="827"/>
    <x v="14"/>
    <x v="7"/>
    <x v="14"/>
    <x v="14"/>
    <x v="14"/>
    <n v="42781297.327994235"/>
    <n v="42781297.327994235"/>
    <n v="0"/>
    <x v="0"/>
  </r>
  <r>
    <x v="13"/>
    <x v="13"/>
    <x v="17"/>
    <x v="1101"/>
    <x v="0"/>
    <d v="2020-11-04T00:00:00"/>
    <d v="2021-07-19T00:00:00"/>
    <s v="CONTI FEDERAL SERVICES, INC"/>
    <s v="W9128F"/>
    <s v="W9128F21C0039"/>
    <x v="970"/>
    <x v="1123"/>
    <x v="1168"/>
    <d v="2022-11-11T00:00:00"/>
    <d v="2022-11-11T00:00:00"/>
    <n v="-2300110"/>
    <n v="0"/>
    <x v="3"/>
    <x v="9"/>
    <n v="11"/>
    <x v="720"/>
    <x v="14"/>
    <x v="7"/>
    <x v="14"/>
    <x v="14"/>
    <x v="14"/>
    <n v="21472905.302837372"/>
    <n v="19271672.371772092"/>
    <n v="-2201232.93106528"/>
    <x v="0"/>
  </r>
  <r>
    <x v="1"/>
    <x v="13"/>
    <x v="4"/>
    <x v="1102"/>
    <x v="0"/>
    <d v="2021-06-10T00:00:00"/>
    <d v="2021-09-01T00:00:00"/>
    <s v="Hensel Phelps"/>
    <s v="W9128F"/>
    <s v="W9128F21C0041"/>
    <x v="971"/>
    <x v="1124"/>
    <x v="1169"/>
    <d v="2025-03-14T00:00:00"/>
    <d v="2025-03-14T00:00:00"/>
    <n v="0"/>
    <n v="0"/>
    <x v="19"/>
    <x v="5"/>
    <n v="14"/>
    <x v="828"/>
    <x v="14"/>
    <x v="19"/>
    <x v="14"/>
    <x v="16"/>
    <x v="16"/>
    <n v="119160018.12539695"/>
    <n v="119160018.12539695"/>
    <n v="0"/>
    <x v="0"/>
  </r>
  <r>
    <x v="12"/>
    <x v="11"/>
    <x v="11"/>
    <x v="1103"/>
    <x v="0"/>
    <d v="2021-09-20T00:00:00"/>
    <d v="2021-09-29T00:00:00"/>
    <s v="USPFO - PA"/>
    <s v="W912DR"/>
    <s v="W912DR-17-D-0014"/>
    <x v="972"/>
    <x v="373"/>
    <x v="1170"/>
    <d v="2023-08-10T00:00:00"/>
    <d v="2023-08-10T00:00:00"/>
    <n v="-4275000"/>
    <n v="0"/>
    <x v="7"/>
    <x v="8"/>
    <n v="10"/>
    <x v="829"/>
    <x v="14"/>
    <x v="7"/>
    <x v="14"/>
    <x v="14"/>
    <x v="14"/>
    <n v="19539554.329889309"/>
    <n v="15448327.918846328"/>
    <n v="-4091226.4110429808"/>
    <x v="0"/>
  </r>
  <r>
    <x v="2"/>
    <x v="12"/>
    <x v="2"/>
    <x v="1104"/>
    <x v="0"/>
    <d v="2020-07-10T00:00:00"/>
    <d v="2021-05-10T00:00:00"/>
    <s v="HSU Development, Inc"/>
    <s v="W912DR"/>
    <s v="W912DR-17-D-0015"/>
    <x v="806"/>
    <x v="1125"/>
    <x v="1171"/>
    <d v="2023-06-10T00:00:00"/>
    <d v="2023-04-05T00:00:00"/>
    <n v="825805"/>
    <n v="-66"/>
    <x v="7"/>
    <x v="6"/>
    <s v="05"/>
    <x v="830"/>
    <x v="14"/>
    <x v="7"/>
    <x v="14"/>
    <x v="14"/>
    <x v="14"/>
    <n v="7567368.4828294488"/>
    <n v="8357673.7989397058"/>
    <n v="790305.31611025706"/>
    <x v="0"/>
  </r>
  <r>
    <x v="20"/>
    <x v="13"/>
    <x v="5"/>
    <x v="1105"/>
    <x v="0"/>
    <d v="2020-03-12T00:00:00"/>
    <d v="2021-03-25T00:00:00"/>
    <s v="Grunley Construction Company, Inc."/>
    <s v="W912DR"/>
    <s v="W912DR-21-C-0009"/>
    <x v="973"/>
    <x v="1126"/>
    <x v="1172"/>
    <d v="2023-04-30T00:00:00"/>
    <d v="2023-06-30T00:00:00"/>
    <n v="0"/>
    <n v="61"/>
    <x v="7"/>
    <x v="0"/>
    <n v="30"/>
    <x v="831"/>
    <x v="14"/>
    <x v="7"/>
    <x v="14"/>
    <x v="14"/>
    <x v="14"/>
    <n v="16305758.088292629"/>
    <n v="16305758.088292629"/>
    <n v="0"/>
    <x v="0"/>
  </r>
  <r>
    <x v="1"/>
    <x v="11"/>
    <x v="3"/>
    <x v="1106"/>
    <x v="0"/>
    <d v="2021-08-09T00:00:00"/>
    <d v="2021-08-24T00:00:00"/>
    <s v="Grunley Construction"/>
    <s v="W912DR"/>
    <s v="W912DR-21-C-0016"/>
    <x v="974"/>
    <x v="1127"/>
    <x v="1173"/>
    <d v="2024-03-28T00:00:00"/>
    <d v="2024-03-28T00:00:00"/>
    <n v="0"/>
    <n v="0"/>
    <x v="18"/>
    <x v="5"/>
    <n v="28"/>
    <x v="832"/>
    <x v="14"/>
    <x v="18"/>
    <x v="14"/>
    <x v="16"/>
    <x v="16"/>
    <n v="20893645.444950636"/>
    <n v="20893645.444950636"/>
    <n v="0"/>
    <x v="0"/>
  </r>
  <r>
    <x v="0"/>
    <x v="3"/>
    <x v="0"/>
    <x v="174"/>
    <x v="74"/>
    <d v="2021-07-31T00:00:00"/>
    <d v="2021-09-26T00:00:00"/>
    <s v="BeltBuilt LLC"/>
    <s v="W912DR"/>
    <s v="W912DR-21-C-0052"/>
    <x v="975"/>
    <x v="1128"/>
    <x v="1174"/>
    <d v="2022-12-06T00:00:00"/>
    <d v="2022-12-06T00:00:00"/>
    <n v="0"/>
    <n v="0"/>
    <x v="3"/>
    <x v="1"/>
    <s v="06"/>
    <x v="833"/>
    <x v="14"/>
    <x v="7"/>
    <x v="14"/>
    <x v="14"/>
    <x v="14"/>
    <n v="2981735.9907411085"/>
    <n v="2981735.9907411085"/>
    <n v="0"/>
    <x v="0"/>
  </r>
  <r>
    <x v="1"/>
    <x v="12"/>
    <x v="1"/>
    <x v="1107"/>
    <x v="0"/>
    <d v="2020-06-03T00:00:00"/>
    <d v="2020-12-04T00:00:00"/>
    <s v="DOBCO GROUP, INC."/>
    <s v="W912DS"/>
    <s v="W912DS21C0002"/>
    <x v="976"/>
    <x v="1129"/>
    <x v="1175"/>
    <d v="2025-01-04T00:00:00"/>
    <d v="2025-02-11T00:00:00"/>
    <n v="948000"/>
    <n v="38"/>
    <x v="19"/>
    <x v="2"/>
    <n v="11"/>
    <x v="834"/>
    <x v="14"/>
    <x v="19"/>
    <x v="14"/>
    <x v="16"/>
    <x v="16"/>
    <n v="182378292.20432082"/>
    <n v="183267703.96963874"/>
    <n v="889411.76531791687"/>
    <x v="0"/>
  </r>
  <r>
    <x v="14"/>
    <x v="14"/>
    <x v="10"/>
    <x v="1108"/>
    <x v="0"/>
    <d v="2021-01-01T00:00:00"/>
    <d v="2021-09-30T00:00:00"/>
    <s v="WHH Nisqually-Garco JV 2"/>
    <s v="W912DW"/>
    <s v="W912DW21C0021"/>
    <x v="977"/>
    <x v="1130"/>
    <x v="1176"/>
    <d v="2023-05-23T00:00:00"/>
    <d v="2022-01-01T00:00:00"/>
    <n v="0"/>
    <n v="-507"/>
    <x v="3"/>
    <x v="4"/>
    <s v="01"/>
    <x v="835"/>
    <x v="14"/>
    <x v="3"/>
    <x v="14"/>
    <x v="14"/>
    <x v="14"/>
    <n v="9618345.6188880112"/>
    <n v="9618345.6188880112"/>
    <n v="0"/>
    <x v="0"/>
  </r>
  <r>
    <x v="14"/>
    <x v="14"/>
    <x v="10"/>
    <x v="1109"/>
    <x v="0"/>
    <d v="2021-01-01T00:00:00"/>
    <d v="2021-02-04T00:00:00"/>
    <s v="WHH Nisqually-Garco JV 2"/>
    <s v="W912DW"/>
    <s v="W912DW21C0022"/>
    <x v="978"/>
    <x v="1131"/>
    <x v="1177"/>
    <d v="2023-05-23T00:00:00"/>
    <d v="2022-06-11T00:00:00"/>
    <n v="0"/>
    <n v="-346"/>
    <x v="3"/>
    <x v="0"/>
    <n v="11"/>
    <x v="836"/>
    <x v="14"/>
    <x v="3"/>
    <x v="14"/>
    <x v="14"/>
    <x v="14"/>
    <n v="10042353.94784661"/>
    <n v="10042353.94784661"/>
    <n v="0"/>
    <x v="0"/>
  </r>
  <r>
    <x v="1"/>
    <x v="14"/>
    <x v="6"/>
    <x v="1110"/>
    <x v="0"/>
    <d v="2020-06-01T00:00:00"/>
    <d v="2021-09-30T00:00:00"/>
    <s v="AYTEKIN SEROL INSAAT TAAHHUT MUHENDISLIK"/>
    <s v="W912GB"/>
    <s v="W912GB-18-F-0186"/>
    <x v="979"/>
    <x v="1132"/>
    <x v="27"/>
    <d v="2023-10-01T00:00:00"/>
    <d v="2023-10-01T00:00:00"/>
    <n v="-3260896"/>
    <n v="0"/>
    <x v="7"/>
    <x v="11"/>
    <s v="01"/>
    <x v="440"/>
    <x v="14"/>
    <x v="18"/>
    <x v="14"/>
    <x v="16"/>
    <x v="16"/>
    <n v="3185822.7278059362"/>
    <n v="126456.4114788156"/>
    <n v="-3059366.3163271206"/>
    <x v="0"/>
  </r>
  <r>
    <x v="1"/>
    <x v="14"/>
    <x v="4"/>
    <x v="1111"/>
    <x v="0"/>
    <d v="2021-03-17T00:00:00"/>
    <d v="2021-08-09T00:00:00"/>
    <s v="Tepe Bozdemir Joint Venture"/>
    <s v="W912GB"/>
    <s v="W912GB21C0022"/>
    <x v="980"/>
    <x v="1133"/>
    <x v="1178"/>
    <d v="2024-03-09T00:00:00"/>
    <d v="2024-03-09T00:00:00"/>
    <n v="0"/>
    <n v="0"/>
    <x v="18"/>
    <x v="5"/>
    <s v="09"/>
    <x v="837"/>
    <x v="14"/>
    <x v="18"/>
    <x v="14"/>
    <x v="16"/>
    <x v="16"/>
    <n v="12194824.4139832"/>
    <n v="12194824.4139832"/>
    <n v="0"/>
    <x v="0"/>
  </r>
  <r>
    <x v="1"/>
    <x v="14"/>
    <x v="4"/>
    <x v="1112"/>
    <x v="0"/>
    <d v="2021-03-08T00:00:00"/>
    <d v="2021-06-04T00:00:00"/>
    <s v="Eiffage Infraestructura SA"/>
    <s v="W912GB"/>
    <s v="W912GB21D0019"/>
    <x v="981"/>
    <x v="1134"/>
    <x v="1179"/>
    <d v="2023-11-06T00:00:00"/>
    <d v="2023-11-06T00:00:00"/>
    <n v="0"/>
    <n v="0"/>
    <x v="7"/>
    <x v="9"/>
    <s v="06"/>
    <x v="838"/>
    <x v="14"/>
    <x v="18"/>
    <x v="14"/>
    <x v="16"/>
    <x v="16"/>
    <n v="10602517.799286742"/>
    <n v="10602517.799286742"/>
    <n v="0"/>
    <x v="0"/>
  </r>
  <r>
    <x v="1"/>
    <x v="14"/>
    <x v="4"/>
    <x v="1113"/>
    <x v="0"/>
    <d v="2021-06-23T00:00:00"/>
    <d v="2021-09-16T00:00:00"/>
    <s v="Relyant Global LLC"/>
    <s v="W912GB"/>
    <s v="W912GB21F0202"/>
    <x v="982"/>
    <x v="1135"/>
    <x v="1180"/>
    <d v="2024-11-05T00:00:00"/>
    <d v="2024-11-05T00:00:00"/>
    <n v="0"/>
    <n v="0"/>
    <x v="18"/>
    <x v="9"/>
    <s v="05"/>
    <x v="839"/>
    <x v="14"/>
    <x v="19"/>
    <x v="14"/>
    <x v="16"/>
    <x v="16"/>
    <n v="26758210.156370386"/>
    <n v="26758210.156370386"/>
    <n v="0"/>
    <x v="0"/>
  </r>
  <r>
    <x v="1"/>
    <x v="14"/>
    <x v="4"/>
    <x v="1114"/>
    <x v="0"/>
    <d v="2020-11-26T00:00:00"/>
    <d v="2021-09-21T00:00:00"/>
    <s v="Sociedad Espanola De Montajes Industrial (SEMI)"/>
    <s v="W912GB"/>
    <s v="W912GB21F0202"/>
    <x v="982"/>
    <x v="1136"/>
    <x v="1181"/>
    <d v="2023-12-13T00:00:00"/>
    <d v="2023-12-13T00:00:00"/>
    <n v="0"/>
    <n v="0"/>
    <x v="7"/>
    <x v="1"/>
    <n v="13"/>
    <x v="840"/>
    <x v="14"/>
    <x v="18"/>
    <x v="14"/>
    <x v="16"/>
    <x v="16"/>
    <n v="11883371.733786497"/>
    <n v="11883371.733786497"/>
    <n v="0"/>
    <x v="0"/>
  </r>
  <r>
    <x v="1"/>
    <x v="13"/>
    <x v="1"/>
    <x v="1115"/>
    <x v="0"/>
    <d v="2020-12-02T00:00:00"/>
    <d v="2021-04-02T00:00:00"/>
    <s v="J. KOKOLAKIS CONTRACTING"/>
    <s v="W912HN"/>
    <s v="W912HN21C3003"/>
    <x v="983"/>
    <x v="1137"/>
    <x v="1182"/>
    <d v="2024-04-25T00:00:00"/>
    <d v="2024-04-25T00:00:00"/>
    <n v="-17000"/>
    <n v="0"/>
    <x v="18"/>
    <x v="6"/>
    <n v="25"/>
    <x v="841"/>
    <x v="14"/>
    <x v="18"/>
    <x v="14"/>
    <x v="16"/>
    <x v="16"/>
    <n v="109789824.84649853"/>
    <n v="109773875.47939895"/>
    <n v="-15949.367099583149"/>
    <x v="0"/>
  </r>
  <r>
    <x v="1"/>
    <x v="14"/>
    <x v="1"/>
    <x v="1116"/>
    <x v="0"/>
    <d v="2021-02-12T00:00:00"/>
    <d v="2021-05-28T00:00:00"/>
    <s v="ACC"/>
    <s v="W912HN"/>
    <s v="W912HN21C3004"/>
    <x v="984"/>
    <x v="1138"/>
    <x v="1183"/>
    <d v="2023-07-05T00:00:00"/>
    <d v="2023-07-05T00:00:00"/>
    <n v="0"/>
    <n v="0"/>
    <x v="7"/>
    <x v="3"/>
    <s v="05"/>
    <x v="761"/>
    <x v="14"/>
    <x v="7"/>
    <x v="14"/>
    <x v="14"/>
    <x v="14"/>
    <n v="60779737.698553681"/>
    <n v="60779737.698553681"/>
    <n v="0"/>
    <x v="0"/>
  </r>
  <r>
    <x v="1"/>
    <x v="13"/>
    <x v="1"/>
    <x v="1117"/>
    <x v="0"/>
    <d v="2020-10-29T00:00:00"/>
    <d v="2021-06-15T00:00:00"/>
    <s v="Zodiac-Poettker"/>
    <s v="W912HN"/>
    <s v="W912HN21C3005"/>
    <x v="985"/>
    <x v="1139"/>
    <x v="1184"/>
    <d v="2023-08-01T00:00:00"/>
    <d v="2023-08-01T00:00:00"/>
    <n v="0"/>
    <n v="0"/>
    <x v="7"/>
    <x v="8"/>
    <s v="01"/>
    <x v="842"/>
    <x v="14"/>
    <x v="7"/>
    <x v="14"/>
    <x v="14"/>
    <x v="14"/>
    <n v="54998960.550055929"/>
    <n v="54998960.550055929"/>
    <n v="0"/>
    <x v="0"/>
  </r>
  <r>
    <x v="1"/>
    <x v="11"/>
    <x v="4"/>
    <x v="1118"/>
    <x v="0"/>
    <d v="2020-06-12T00:00:00"/>
    <d v="2021-06-25T00:00:00"/>
    <s v="Nishimatsu Construction Co."/>
    <s v="W912HV"/>
    <s v="W912HV21C0001"/>
    <x v="986"/>
    <x v="1140"/>
    <x v="1185"/>
    <d v="2023-09-01T00:00:00"/>
    <d v="2023-09-01T00:00:00"/>
    <n v="0"/>
    <n v="0"/>
    <x v="7"/>
    <x v="10"/>
    <s v="01"/>
    <x v="843"/>
    <x v="14"/>
    <x v="7"/>
    <x v="14"/>
    <x v="14"/>
    <x v="14"/>
    <n v="48465089.898575582"/>
    <n v="48465089.898575582"/>
    <n v="0"/>
    <x v="0"/>
  </r>
  <r>
    <x v="2"/>
    <x v="11"/>
    <x v="2"/>
    <x v="1119"/>
    <x v="0"/>
    <d v="2020-07-24T00:00:00"/>
    <d v="2021-04-14T00:00:00"/>
    <s v="NIPPO CORPORATION"/>
    <s v="W912HV"/>
    <s v="W912HV21C0002"/>
    <x v="987"/>
    <x v="1141"/>
    <x v="1186"/>
    <d v="2023-06-04T00:00:00"/>
    <d v="2023-06-04T00:00:00"/>
    <n v="0"/>
    <n v="0"/>
    <x v="7"/>
    <x v="0"/>
    <s v="04"/>
    <x v="844"/>
    <x v="14"/>
    <x v="7"/>
    <x v="14"/>
    <x v="14"/>
    <x v="14"/>
    <n v="10511808.34924338"/>
    <n v="10511808.34924338"/>
    <n v="0"/>
    <x v="0"/>
  </r>
  <r>
    <x v="12"/>
    <x v="14"/>
    <x v="11"/>
    <x v="1120"/>
    <x v="0"/>
    <d v="2021-08-23T00:00:00"/>
    <d v="2021-09-14T00:00:00"/>
    <s v="Miron Construction"/>
    <s v="W912J2"/>
    <s v="W912J2-20-2-2001"/>
    <x v="988"/>
    <x v="1142"/>
    <x v="1187"/>
    <d v="2023-05-19T00:00:00"/>
    <d v="2023-05-19T00:00:00"/>
    <n v="-2549000"/>
    <n v="0"/>
    <x v="7"/>
    <x v="7"/>
    <n v="19"/>
    <x v="845"/>
    <x v="14"/>
    <x v="7"/>
    <x v="14"/>
    <x v="14"/>
    <x v="14"/>
    <n v="11332941.511335799"/>
    <n v="8893517.8571256101"/>
    <n v="-2439423.6542101894"/>
    <x v="0"/>
  </r>
  <r>
    <x v="12"/>
    <x v="8"/>
    <x v="11"/>
    <x v="1121"/>
    <x v="0"/>
    <d v="2021-03-11T00:00:00"/>
    <d v="2021-04-01T00:00:00"/>
    <s v="Cheney Construction"/>
    <s v="W912JC"/>
    <s v="W912JC-19-2-2001"/>
    <x v="989"/>
    <x v="1143"/>
    <x v="1188"/>
    <d v="2021-06-22T00:00:00"/>
    <d v="2021-06-22T00:00:00"/>
    <n v="-292000"/>
    <n v="0"/>
    <x v="11"/>
    <x v="0"/>
    <n v="22"/>
    <x v="846"/>
    <x v="14"/>
    <x v="11"/>
    <x v="14"/>
    <x v="13"/>
    <x v="13"/>
    <n v="3614817.551029522"/>
    <n v="3329540.0578131382"/>
    <n v="-285277.49321638374"/>
    <x v="0"/>
  </r>
  <r>
    <x v="12"/>
    <x v="11"/>
    <x v="11"/>
    <x v="1122"/>
    <x v="0"/>
    <d v="2021-09-18T00:00:00"/>
    <d v="2021-09-26T00:00:00"/>
    <s v="Department of General Services -  PA"/>
    <s v="W912KC"/>
    <s v="W912KC-17-2-2001"/>
    <x v="990"/>
    <x v="1144"/>
    <x v="1189"/>
    <d v="2023-11-20T00:00:00"/>
    <d v="2023-11-20T00:00:00"/>
    <n v="815000"/>
    <n v="0"/>
    <x v="7"/>
    <x v="9"/>
    <n v="20"/>
    <x v="847"/>
    <x v="14"/>
    <x v="18"/>
    <x v="14"/>
    <x v="16"/>
    <x v="16"/>
    <n v="2507901.7982412926"/>
    <n v="3272533.220956584"/>
    <n v="764631.42271529138"/>
    <x v="0"/>
  </r>
  <r>
    <x v="12"/>
    <x v="14"/>
    <x v="11"/>
    <x v="1123"/>
    <x v="0"/>
    <d v="2021-09-05T00:00:00"/>
    <d v="2021-09-22T00:00:00"/>
    <s v="DMD Contracting"/>
    <s v="W912KN"/>
    <s v="W912KN-19-2-2001"/>
    <x v="991"/>
    <x v="470"/>
    <x v="1190"/>
    <d v="2023-06-15T00:00:00"/>
    <d v="2023-06-15T00:00:00"/>
    <n v="-1470000"/>
    <n v="0"/>
    <x v="7"/>
    <x v="0"/>
    <n v="15"/>
    <x v="848"/>
    <x v="14"/>
    <x v="7"/>
    <x v="14"/>
    <x v="14"/>
    <x v="14"/>
    <n v="14654665.747416981"/>
    <n v="13247858.069233781"/>
    <n v="-1406807.6781831998"/>
    <x v="0"/>
  </r>
  <r>
    <x v="12"/>
    <x v="14"/>
    <x v="11"/>
    <x v="1124"/>
    <x v="0"/>
    <d v="2021-09-01T00:00:00"/>
    <d v="2021-09-20T00:00:00"/>
    <s v="SMR Construction, Inc"/>
    <s v="W912l1"/>
    <s v="W912l1-20-2-2002"/>
    <x v="992"/>
    <x v="1145"/>
    <x v="1191"/>
    <d v="2023-03-15T00:00:00"/>
    <d v="2023-03-15T00:00:00"/>
    <n v="1428000"/>
    <n v="0"/>
    <x v="7"/>
    <x v="5"/>
    <n v="15"/>
    <x v="748"/>
    <x v="14"/>
    <x v="7"/>
    <x v="14"/>
    <x v="14"/>
    <x v="14"/>
    <n v="7620426.1886568302"/>
    <n v="8987039.3617490828"/>
    <n v="1366613.1730922526"/>
    <x v="0"/>
  </r>
  <r>
    <x v="12"/>
    <x v="14"/>
    <x v="11"/>
    <x v="1125"/>
    <x v="0"/>
    <d v="2019-06-26T00:00:00"/>
    <d v="2021-08-04T00:00:00"/>
    <s v="Flintco, LLC"/>
    <s v="W912L6"/>
    <s v="W912L6-19-2-2014"/>
    <x v="993"/>
    <x v="1146"/>
    <x v="1192"/>
    <d v="2023-02-23T00:00:00"/>
    <d v="2023-02-25T00:00:00"/>
    <n v="-477000"/>
    <n v="2"/>
    <x v="7"/>
    <x v="2"/>
    <n v="25"/>
    <x v="849"/>
    <x v="14"/>
    <x v="7"/>
    <x v="14"/>
    <x v="14"/>
    <x v="14"/>
    <n v="9574381.6216457617"/>
    <n v="9117886.8852557018"/>
    <n v="-456494.73639005981"/>
    <x v="0"/>
  </r>
  <r>
    <x v="12"/>
    <x v="8"/>
    <x v="11"/>
    <x v="1126"/>
    <x v="0"/>
    <d v="2021-08-17T00:00:00"/>
    <d v="2021-09-02T00:00:00"/>
    <s v="USPFO - RI"/>
    <s v="W912LD"/>
    <s v="W912LD-19-2-2001"/>
    <x v="994"/>
    <x v="1147"/>
    <x v="1193"/>
    <d v="2022-10-30T00:00:00"/>
    <d v="2022-10-29T00:00:00"/>
    <n v="615000"/>
    <n v="-1"/>
    <x v="3"/>
    <x v="11"/>
    <n v="29"/>
    <x v="850"/>
    <x v="14"/>
    <x v="7"/>
    <x v="14"/>
    <x v="14"/>
    <x v="14"/>
    <n v="2833235.3778339499"/>
    <n v="3421797.7738085543"/>
    <n v="588562.39597460441"/>
    <x v="0"/>
  </r>
  <r>
    <x v="13"/>
    <x v="8"/>
    <x v="17"/>
    <x v="1127"/>
    <x v="0"/>
    <d v="2020-09-28T00:00:00"/>
    <d v="2021-04-19T00:00:00"/>
    <s v="Max Gray Construction"/>
    <s v="W912LM"/>
    <s v="W912LM21C0002"/>
    <x v="995"/>
    <x v="1148"/>
    <x v="1194"/>
    <d v="2022-10-11T00:00:00"/>
    <d v="2022-10-11T00:00:00"/>
    <n v="-87185"/>
    <n v="0"/>
    <x v="3"/>
    <x v="11"/>
    <n v="11"/>
    <x v="710"/>
    <x v="14"/>
    <x v="7"/>
    <x v="14"/>
    <x v="14"/>
    <x v="14"/>
    <n v="2383615.5780374492"/>
    <n v="2300178.4845528216"/>
    <n v="-83437.093484627549"/>
    <x v="0"/>
  </r>
  <r>
    <x v="1"/>
    <x v="8"/>
    <x v="1"/>
    <x v="1128"/>
    <x v="0"/>
    <d v="2020-09-18T00:00:00"/>
    <d v="2021-03-19T00:00:00"/>
    <s v="AMG"/>
    <s v="W912PL"/>
    <s v="W912PL21C0007"/>
    <x v="996"/>
    <x v="1149"/>
    <x v="1195"/>
    <d v="2023-02-10T00:00:00"/>
    <d v="2023-02-10T00:00:00"/>
    <n v="45000"/>
    <n v="0"/>
    <x v="7"/>
    <x v="2"/>
    <n v="10"/>
    <x v="516"/>
    <x v="14"/>
    <x v="7"/>
    <x v="14"/>
    <x v="14"/>
    <x v="14"/>
    <n v="25863531.088757984"/>
    <n v="25906596.629926857"/>
    <n v="43065.541168872267"/>
    <x v="0"/>
  </r>
  <r>
    <x v="11"/>
    <x v="14"/>
    <x v="7"/>
    <x v="1129"/>
    <x v="0"/>
    <d v="2021-04-16T00:00:00"/>
    <d v="2021-09-13T00:00:00"/>
    <s v="The Korte Company"/>
    <s v="W912PL"/>
    <s v="W912PL21C0013"/>
    <x v="997"/>
    <x v="1150"/>
    <x v="1196"/>
    <d v="2023-09-13T00:00:00"/>
    <d v="2023-09-13T00:00:00"/>
    <n v="0"/>
    <n v="0"/>
    <x v="7"/>
    <x v="10"/>
    <n v="13"/>
    <x v="851"/>
    <x v="14"/>
    <x v="7"/>
    <x v="14"/>
    <x v="14"/>
    <x v="14"/>
    <n v="27099147.047073178"/>
    <n v="27099147.047073178"/>
    <n v="0"/>
    <x v="0"/>
  </r>
  <r>
    <x v="2"/>
    <x v="14"/>
    <x v="2"/>
    <x v="1130"/>
    <x v="0"/>
    <d v="2021-03-10T00:00:00"/>
    <d v="2021-08-10T00:00:00"/>
    <s v="Harper"/>
    <s v="W912PL"/>
    <s v="W912PL21C0017"/>
    <x v="998"/>
    <x v="1151"/>
    <x v="1197"/>
    <d v="2023-11-07T00:00:00"/>
    <d v="2023-11-07T00:00:00"/>
    <n v="0"/>
    <n v="0"/>
    <x v="7"/>
    <x v="9"/>
    <s v="07"/>
    <x v="852"/>
    <x v="14"/>
    <x v="18"/>
    <x v="14"/>
    <x v="16"/>
    <x v="16"/>
    <n v="44127462.22284165"/>
    <n v="44127462.22284165"/>
    <n v="0"/>
    <x v="0"/>
  </r>
  <r>
    <x v="1"/>
    <x v="11"/>
    <x v="4"/>
    <x v="1131"/>
    <x v="0"/>
    <d v="2019-10-30T00:00:00"/>
    <d v="2021-04-06T00:00:00"/>
    <s v="QA Engineering, LLC"/>
    <s v="W912PP"/>
    <s v="W912PP19D0035"/>
    <x v="999"/>
    <x v="1152"/>
    <x v="1198"/>
    <d v="2022-07-11T00:00:00"/>
    <d v="2022-07-11T00:00:00"/>
    <n v="0"/>
    <n v="0"/>
    <x v="3"/>
    <x v="3"/>
    <n v="11"/>
    <x v="323"/>
    <x v="14"/>
    <x v="3"/>
    <x v="14"/>
    <x v="14"/>
    <x v="14"/>
    <n v="2790037.3311214303"/>
    <n v="2790037.3311214303"/>
    <n v="0"/>
    <x v="0"/>
  </r>
  <r>
    <x v="1"/>
    <x v="8"/>
    <x v="4"/>
    <x v="1132"/>
    <x v="0"/>
    <d v="2020-08-14T00:00:00"/>
    <d v="2020-11-20T00:00:00"/>
    <s v="Encanto Facillity Services 2"/>
    <s v="W912PP"/>
    <s v="W912PP19D0037"/>
    <x v="1000"/>
    <x v="1153"/>
    <x v="1199"/>
    <d v="2022-04-11T00:00:00"/>
    <d v="2022-04-11T00:00:00"/>
    <n v="0"/>
    <n v="0"/>
    <x v="3"/>
    <x v="6"/>
    <n v="11"/>
    <x v="352"/>
    <x v="14"/>
    <x v="3"/>
    <x v="14"/>
    <x v="14"/>
    <x v="14"/>
    <n v="8233259.8857708955"/>
    <n v="8233259.8857708955"/>
    <n v="0"/>
    <x v="0"/>
  </r>
  <r>
    <x v="13"/>
    <x v="12"/>
    <x v="17"/>
    <x v="1133"/>
    <x v="0"/>
    <d v="2020-08-13T00:00:00"/>
    <d v="2021-09-30T00:00:00"/>
    <s v="CCCS International LLC"/>
    <s v="W912QG"/>
    <s v="W912QG21C0004"/>
    <x v="1001"/>
    <x v="1154"/>
    <x v="1200"/>
    <d v="2023-10-30T00:00:00"/>
    <d v="2023-10-30T00:00:00"/>
    <n v="-177402"/>
    <n v="0"/>
    <x v="7"/>
    <x v="11"/>
    <n v="30"/>
    <x v="751"/>
    <x v="14"/>
    <x v="18"/>
    <x v="14"/>
    <x v="16"/>
    <x v="16"/>
    <n v="4639480.5728883659"/>
    <n v="4473042.3598177666"/>
    <n v="-166438.21307059936"/>
    <x v="0"/>
  </r>
  <r>
    <x v="1"/>
    <x v="13"/>
    <x v="19"/>
    <x v="1134"/>
    <x v="0"/>
    <d v="2020-11-15T00:00:00"/>
    <d v="2021-01-29T00:00:00"/>
    <s v="ACC Construction Company, Inc."/>
    <s v="W912QR"/>
    <s v="W912QR19C0009"/>
    <x v="685"/>
    <x v="1155"/>
    <x v="1201"/>
    <d v="2023-04-11T00:00:00"/>
    <d v="2023-04-11T00:00:00"/>
    <n v="0"/>
    <n v="0"/>
    <x v="7"/>
    <x v="6"/>
    <n v="11"/>
    <x v="853"/>
    <x v="14"/>
    <x v="7"/>
    <x v="14"/>
    <x v="14"/>
    <x v="14"/>
    <n v="30510101.588934951"/>
    <n v="30510101.588934951"/>
    <n v="0"/>
    <x v="0"/>
  </r>
  <r>
    <x v="2"/>
    <x v="12"/>
    <x v="2"/>
    <x v="1135"/>
    <x v="0"/>
    <d v="2019-05-28T00:00:00"/>
    <d v="2020-11-30T00:00:00"/>
    <s v="Archer Western Federal JV"/>
    <s v="W912QR"/>
    <s v="W912QR21C0003"/>
    <x v="1002"/>
    <x v="1156"/>
    <x v="1202"/>
    <d v="2022-05-01T00:00:00"/>
    <d v="2022-05-01T00:00:00"/>
    <n v="65052"/>
    <n v="0"/>
    <x v="3"/>
    <x v="7"/>
    <s v="01"/>
    <x v="854"/>
    <x v="14"/>
    <x v="3"/>
    <x v="14"/>
    <x v="14"/>
    <x v="14"/>
    <n v="4855945.6176211787"/>
    <n v="4918201.1639349023"/>
    <n v="62255.546313723549"/>
    <x v="0"/>
  </r>
  <r>
    <x v="1"/>
    <x v="12"/>
    <x v="19"/>
    <x v="1136"/>
    <x v="0"/>
    <d v="2019-07-26T00:00:00"/>
    <d v="2021-06-17T00:00:00"/>
    <s v="Ciambro AZ JV"/>
    <s v="W912QR"/>
    <s v="W912QR21C0025"/>
    <x v="1003"/>
    <x v="1157"/>
    <x v="1203"/>
    <d v="2023-09-29T00:00:00"/>
    <d v="2023-09-29T00:00:00"/>
    <n v="0"/>
    <n v="0"/>
    <x v="7"/>
    <x v="10"/>
    <n v="29"/>
    <x v="855"/>
    <x v="14"/>
    <x v="7"/>
    <x v="14"/>
    <x v="14"/>
    <x v="14"/>
    <n v="45352282.577389576"/>
    <n v="45352282.577389576"/>
    <n v="0"/>
    <x v="0"/>
  </r>
  <r>
    <x v="1"/>
    <x v="14"/>
    <x v="18"/>
    <x v="1137"/>
    <x v="0"/>
    <d v="2021-03-17T00:00:00"/>
    <d v="2021-07-16T00:00:00"/>
    <s v="LRG Construction JV, LLC"/>
    <s v="W912QR"/>
    <s v="W912QR21C0031"/>
    <x v="1004"/>
    <x v="1158"/>
    <x v="1204"/>
    <d v="2022-09-15T00:00:00"/>
    <d v="2022-09-15T00:00:00"/>
    <n v="0"/>
    <n v="0"/>
    <x v="3"/>
    <x v="10"/>
    <n v="15"/>
    <x v="856"/>
    <x v="14"/>
    <x v="3"/>
    <x v="14"/>
    <x v="14"/>
    <x v="14"/>
    <n v="3870785.7127510719"/>
    <n v="3870785.7127510719"/>
    <n v="0"/>
    <x v="0"/>
  </r>
  <r>
    <x v="15"/>
    <x v="14"/>
    <x v="13"/>
    <x v="1138"/>
    <x v="0"/>
    <d v="2021-04-29T00:00:00"/>
    <d v="2021-08-11T00:00:00"/>
    <s v="Messer Construction"/>
    <s v="W912QR"/>
    <s v="W912QR-21-C-0033/59023911"/>
    <x v="1005"/>
    <x v="1159"/>
    <x v="1205"/>
    <d v="2025-09-28T00:00:00"/>
    <d v="2024-10-09T00:00:00"/>
    <n v="0"/>
    <n v="-354"/>
    <x v="18"/>
    <x v="11"/>
    <s v="09"/>
    <x v="857"/>
    <x v="14"/>
    <x v="19"/>
    <x v="14"/>
    <x v="16"/>
    <x v="16"/>
    <n v="57630.938518292023"/>
    <n v="57630.938518292023"/>
    <n v="0"/>
    <x v="0"/>
  </r>
  <r>
    <x v="1"/>
    <x v="14"/>
    <x v="19"/>
    <x v="1139"/>
    <x v="0"/>
    <d v="2021-06-01T00:00:00"/>
    <d v="2021-09-22T00:00:00"/>
    <s v="L.S.Black Construction, LLC"/>
    <s v="W912QR"/>
    <s v="W912QR21C0043"/>
    <x v="1006"/>
    <x v="1160"/>
    <x v="1206"/>
    <d v="2024-09-22T00:00:00"/>
    <d v="2024-09-22T00:00:00"/>
    <n v="0"/>
    <n v="0"/>
    <x v="18"/>
    <x v="10"/>
    <n v="22"/>
    <x v="858"/>
    <x v="14"/>
    <x v="18"/>
    <x v="14"/>
    <x v="16"/>
    <x v="16"/>
    <n v="10269096.798156945"/>
    <n v="10269096.798156945"/>
    <n v="0"/>
    <x v="0"/>
  </r>
  <r>
    <x v="1"/>
    <x v="14"/>
    <x v="18"/>
    <x v="1140"/>
    <x v="0"/>
    <d v="2021-08-02T00:00:00"/>
    <d v="2021-09-28T00:00:00"/>
    <s v="Range &amp; Civil Const"/>
    <s v="W912QR"/>
    <s v="W912QR21C0046"/>
    <x v="1007"/>
    <x v="1161"/>
    <x v="1207"/>
    <d v="2023-11-03T00:00:00"/>
    <d v="2023-11-03T00:00:00"/>
    <n v="0"/>
    <n v="0"/>
    <x v="7"/>
    <x v="9"/>
    <s v="03"/>
    <x v="859"/>
    <x v="14"/>
    <x v="18"/>
    <x v="14"/>
    <x v="16"/>
    <x v="16"/>
    <n v="9742421.7888828088"/>
    <n v="9742421.7888828088"/>
    <n v="0"/>
    <x v="0"/>
  </r>
  <r>
    <x v="1"/>
    <x v="14"/>
    <x v="18"/>
    <x v="1141"/>
    <x v="0"/>
    <d v="2021-08-04T00:00:00"/>
    <d v="2021-09-30T00:00:00"/>
    <s v="Sauer Construction, LLC"/>
    <s v="W912QR"/>
    <s v="W912QR21C0049"/>
    <x v="1008"/>
    <x v="1162"/>
    <x v="1208"/>
    <d v="2023-10-20T00:00:00"/>
    <d v="2023-10-20T00:00:00"/>
    <n v="0"/>
    <n v="0"/>
    <x v="7"/>
    <x v="11"/>
    <n v="20"/>
    <x v="702"/>
    <x v="14"/>
    <x v="18"/>
    <x v="14"/>
    <x v="16"/>
    <x v="16"/>
    <n v="32363363.836595662"/>
    <n v="32363363.836595662"/>
    <n v="0"/>
    <x v="0"/>
  </r>
  <r>
    <x v="1"/>
    <x v="14"/>
    <x v="18"/>
    <x v="1142"/>
    <x v="0"/>
    <d v="2021-08-23T00:00:00"/>
    <d v="2021-09-29T00:00:00"/>
    <s v="R. ZOPPO CORPORATION"/>
    <s v="W912QR"/>
    <s v="W912QR21C0054"/>
    <x v="1009"/>
    <x v="1163"/>
    <x v="1209"/>
    <d v="2023-11-08T00:00:00"/>
    <d v="2023-11-08T00:00:00"/>
    <n v="0"/>
    <n v="0"/>
    <x v="7"/>
    <x v="9"/>
    <s v="08"/>
    <x v="860"/>
    <x v="14"/>
    <x v="18"/>
    <x v="14"/>
    <x v="16"/>
    <x v="16"/>
    <n v="7750364.2249505939"/>
    <n v="7750364.2249505939"/>
    <n v="0"/>
    <x v="0"/>
  </r>
  <r>
    <x v="14"/>
    <x v="13"/>
    <x v="10"/>
    <x v="1143"/>
    <x v="0"/>
    <d v="2020-08-10T00:00:00"/>
    <d v="2021-04-14T00:00:00"/>
    <s v="Rockford Corporation"/>
    <s v="W912WJ"/>
    <s v="W912WJ21C0009"/>
    <x v="1010"/>
    <x v="1164"/>
    <x v="1210"/>
    <d v="2022-08-15T00:00:00"/>
    <d v="2023-05-25T00:00:00"/>
    <n v="0"/>
    <n v="283"/>
    <x v="7"/>
    <x v="7"/>
    <n v="25"/>
    <x v="15"/>
    <x v="14"/>
    <x v="7"/>
    <x v="14"/>
    <x v="14"/>
    <x v="14"/>
    <n v="1135736595.4248161"/>
    <n v="1135736595.4248161"/>
    <n v="0"/>
    <x v="0"/>
  </r>
  <r>
    <x v="12"/>
    <x v="14"/>
    <x v="11"/>
    <x v="1144"/>
    <x v="0"/>
    <d v="2021-11-12T00:00:00"/>
    <d v="2021-11-19T00:00:00"/>
    <s v="Sheridan Corporation"/>
    <s v="230139"/>
    <s v="230139-D"/>
    <x v="1011"/>
    <x v="16"/>
    <x v="1211"/>
    <d v="2021-05-23T00:00:00"/>
    <d v="2023-05-23T00:00:00"/>
    <n v="-292000"/>
    <n v="730"/>
    <x v="7"/>
    <x v="7"/>
    <n v="23"/>
    <x v="861"/>
    <x v="15"/>
    <x v="7"/>
    <x v="15"/>
    <x v="16"/>
    <x v="16"/>
    <n v="3062438.483119892"/>
    <n v="2788484.6482329411"/>
    <n v="-273953.83488695091"/>
    <x v="0"/>
  </r>
  <r>
    <x v="12"/>
    <x v="12"/>
    <x v="9"/>
    <x v="1145"/>
    <x v="0"/>
    <d v="2021-09-02T00:00:00"/>
    <d v="2021-11-29T00:00:00"/>
    <s v="W.M. JORDAN COMPANY INC."/>
    <s v="N40085"/>
    <s v="N4008519D9089 N4008522F4169"/>
    <x v="1012"/>
    <x v="1165"/>
    <x v="1212"/>
    <d v="2024-01-28T00:00:00"/>
    <d v="2024-01-28T00:00:00"/>
    <n v="2039149"/>
    <n v="0"/>
    <x v="18"/>
    <x v="4"/>
    <n v="28"/>
    <x v="862"/>
    <x v="15"/>
    <x v="18"/>
    <x v="15"/>
    <x v="16"/>
    <x v="16"/>
    <n v="22303022.67055472"/>
    <n v="24216148.315951608"/>
    <n v="1913125.6453968883"/>
    <x v="0"/>
  </r>
  <r>
    <x v="12"/>
    <x v="14"/>
    <x v="9"/>
    <x v="1146"/>
    <x v="0"/>
    <d v="2021-07-22T00:00:00"/>
    <d v="2021-12-16T00:00:00"/>
    <s v="ACCIONA CMS JV, LLC"/>
    <s v="N62470"/>
    <s v="N6247021D0011 N6247022F9000"/>
    <x v="915"/>
    <x v="1166"/>
    <x v="1213"/>
    <d v="2024-09-09T00:00:00"/>
    <d v="2024-09-09T00:00:00"/>
    <n v="6418111.2400000021"/>
    <n v="0"/>
    <x v="18"/>
    <x v="10"/>
    <s v="09"/>
    <x v="863"/>
    <x v="15"/>
    <x v="18"/>
    <x v="15"/>
    <x v="16"/>
    <x v="16"/>
    <n v="49533878.994420506"/>
    <n v="55555338.538698062"/>
    <n v="6021459.5442775562"/>
    <x v="0"/>
  </r>
  <r>
    <x v="12"/>
    <x v="14"/>
    <x v="9"/>
    <x v="1147"/>
    <x v="0"/>
    <d v="2021-09-01T00:00:00"/>
    <d v="2021-12-21T00:00:00"/>
    <s v="ACCIONA CMS JV, LLC"/>
    <s v="N62470"/>
    <s v="N6247021D0011 N6247022F9001"/>
    <x v="915"/>
    <x v="1167"/>
    <x v="1214"/>
    <d v="2024-07-01T00:00:00"/>
    <d v="2024-07-01T00:00:00"/>
    <n v="1833023.6900000013"/>
    <n v="0"/>
    <x v="18"/>
    <x v="3"/>
    <s v="01"/>
    <x v="864"/>
    <x v="15"/>
    <x v="18"/>
    <x v="15"/>
    <x v="16"/>
    <x v="16"/>
    <n v="22904146.146043971"/>
    <n v="24623885.424517021"/>
    <n v="1719739.2784730494"/>
    <x v="0"/>
  </r>
  <r>
    <x v="12"/>
    <x v="13"/>
    <x v="9"/>
    <x v="1148"/>
    <x v="0"/>
    <d v="2021-10-07T00:00:00"/>
    <d v="2021-12-21T00:00:00"/>
    <s v="FERROVIAL AGROMAN SA"/>
    <s v="N62470"/>
    <s v="N6247021D0016 N6247022F9002"/>
    <x v="1013"/>
    <x v="14"/>
    <x v="27"/>
    <d v="2023-12-31T00:00:00"/>
    <d v="2023-12-31T00:00:00"/>
    <n v="0"/>
    <n v="0"/>
    <x v="7"/>
    <x v="1"/>
    <n v="31"/>
    <x v="865"/>
    <x v="15"/>
    <x v="18"/>
    <x v="15"/>
    <x v="16"/>
    <x v="16"/>
    <n v="0"/>
    <n v="0"/>
    <n v="0"/>
    <x v="0"/>
  </r>
  <r>
    <x v="1"/>
    <x v="14"/>
    <x v="4"/>
    <x v="1059"/>
    <x v="0"/>
    <d v="2021-09-08T00:00:00"/>
    <d v="2021-10-08T00:00:00"/>
    <s v="Navy Crane Center"/>
    <s v="N62742"/>
    <s v="N6274221C1339"/>
    <x v="1014"/>
    <x v="1168"/>
    <x v="1215"/>
    <d v="2021-11-22T00:00:00"/>
    <d v="2021-11-22T00:00:00"/>
    <n v="0"/>
    <n v="0"/>
    <x v="11"/>
    <x v="9"/>
    <n v="22"/>
    <x v="467"/>
    <x v="15"/>
    <x v="3"/>
    <x v="15"/>
    <x v="14"/>
    <x v="14"/>
    <n v="63746.571050192506"/>
    <n v="63746.571050192506"/>
    <n v="0"/>
    <x v="0"/>
  </r>
  <r>
    <x v="13"/>
    <x v="14"/>
    <x v="17"/>
    <x v="1149"/>
    <x v="0"/>
    <d v="2021-04-23T00:00:00"/>
    <d v="2021-11-15T00:00:00"/>
    <s v="Raxor Cosulting"/>
    <s v="W50S8W"/>
    <s v="W50S8W22C0001"/>
    <x v="1015"/>
    <x v="1169"/>
    <x v="1216"/>
    <d v="2023-02-28T00:00:00"/>
    <d v="2023-02-28T00:00:00"/>
    <n v="-151800"/>
    <n v="0"/>
    <x v="7"/>
    <x v="2"/>
    <n v="28"/>
    <x v="580"/>
    <x v="15"/>
    <x v="7"/>
    <x v="15"/>
    <x v="16"/>
    <x v="16"/>
    <n v="5290051.4506811714"/>
    <n v="5147632.9844625443"/>
    <n v="-142418.46621862706"/>
    <x v="0"/>
  </r>
  <r>
    <x v="1"/>
    <x v="14"/>
    <x v="1"/>
    <x v="1150"/>
    <x v="0"/>
    <d v="2021-08-26T00:00:00"/>
    <d v="2021-11-04T00:00:00"/>
    <s v="KLK Electric, Inc"/>
    <s v="W912DS"/>
    <s v="W912DS22C0002"/>
    <x v="1016"/>
    <x v="14"/>
    <x v="27"/>
    <d v="2023-02-02T00:00:00"/>
    <d v="2023-01-25T00:00:00"/>
    <n v="0"/>
    <n v="-8"/>
    <x v="7"/>
    <x v="4"/>
    <n v="25"/>
    <x v="866"/>
    <x v="15"/>
    <x v="7"/>
    <x v="15"/>
    <x v="16"/>
    <x v="16"/>
    <n v="0"/>
    <n v="0"/>
    <n v="0"/>
    <x v="0"/>
  </r>
  <r>
    <x v="21"/>
    <x v="8"/>
    <x v="1"/>
    <x v="1151"/>
    <x v="0"/>
    <d v="2021-07-21T00:00:00"/>
    <d v="2021-12-09T00:00:00"/>
    <s v="Staatliches Hochbauamt Amberg"/>
    <s v="W912GB"/>
    <s v="W912GB18C0002"/>
    <x v="1017"/>
    <x v="14"/>
    <x v="27"/>
    <d v="2023-09-18T00:00:00"/>
    <d v="2023-09-18T00:00:00"/>
    <n v="0"/>
    <n v="0"/>
    <x v="7"/>
    <x v="10"/>
    <n v="18"/>
    <x v="867"/>
    <x v="15"/>
    <x v="7"/>
    <x v="15"/>
    <x v="16"/>
    <x v="16"/>
    <n v="0"/>
    <n v="0"/>
    <n v="0"/>
    <x v="0"/>
  </r>
  <r>
    <x v="1"/>
    <x v="12"/>
    <x v="1"/>
    <x v="1152"/>
    <x v="0"/>
    <d v="2020-11-16T00:00:00"/>
    <d v="2021-11-02T00:00:00"/>
    <s v="Staatliches Hochbauamt Amberg"/>
    <s v="W912GB"/>
    <s v="W912GB18C0024"/>
    <x v="1018"/>
    <x v="14"/>
    <x v="27"/>
    <d v="2023-05-04T00:00:00"/>
    <d v="2023-08-02T00:00:00"/>
    <n v="0"/>
    <n v="90"/>
    <x v="7"/>
    <x v="8"/>
    <s v="02"/>
    <x v="656"/>
    <x v="15"/>
    <x v="7"/>
    <x v="15"/>
    <x v="16"/>
    <x v="16"/>
    <n v="0"/>
    <n v="0"/>
    <n v="0"/>
    <x v="0"/>
  </r>
  <r>
    <x v="12"/>
    <x v="14"/>
    <x v="11"/>
    <x v="1153"/>
    <x v="0"/>
    <d v="2021-11-02T00:00:00"/>
    <d v="2021-11-16T00:00:00"/>
    <s v="USPFO - TN"/>
    <s v="W912L7"/>
    <s v="W912L7-19-2-2001"/>
    <x v="1019"/>
    <x v="1022"/>
    <x v="1217"/>
    <d v="2023-11-16T00:00:00"/>
    <d v="2023-11-16T00:00:00"/>
    <n v="1606000"/>
    <n v="0"/>
    <x v="7"/>
    <x v="9"/>
    <n v="16"/>
    <x v="868"/>
    <x v="15"/>
    <x v="18"/>
    <x v="15"/>
    <x v="16"/>
    <x v="16"/>
    <n v="10718534.690919623"/>
    <n v="12225280.782797854"/>
    <n v="1506746.0918782316"/>
    <x v="0"/>
  </r>
  <r>
    <x v="13"/>
    <x v="12"/>
    <x v="17"/>
    <x v="1154"/>
    <x v="0"/>
    <d v="2021-06-01T00:00:00"/>
    <d v="2021-10-06T00:00:00"/>
    <s v="Max Gray Construction"/>
    <s v="W912LM"/>
    <s v="W912LM21R10010002"/>
    <x v="1020"/>
    <x v="1170"/>
    <x v="1218"/>
    <d v="2022-10-31T00:00:00"/>
    <d v="2022-10-31T00:00:00"/>
    <n v="-164214"/>
    <n v="0"/>
    <x v="3"/>
    <x v="11"/>
    <n v="31"/>
    <x v="697"/>
    <x v="15"/>
    <x v="7"/>
    <x v="15"/>
    <x v="16"/>
    <x v="16"/>
    <n v="6122057.6088112621"/>
    <n v="5967992.3518176805"/>
    <n v="-154065.25699358154"/>
    <x v="0"/>
  </r>
  <r>
    <x v="1"/>
    <x v="15"/>
    <x v="18"/>
    <x v="1155"/>
    <x v="0"/>
    <d v="2021-08-17T00:00:00"/>
    <d v="2021-11-12T00:00:00"/>
    <s v="G.M. HILL ENGINEERING, INC."/>
    <s v="W912QR"/>
    <s v="W912QR20D0024"/>
    <x v="1021"/>
    <x v="1171"/>
    <x v="1219"/>
    <d v="2023-07-15T00:00:00"/>
    <d v="2023-07-15T00:00:00"/>
    <n v="0"/>
    <n v="0"/>
    <x v="7"/>
    <x v="3"/>
    <n v="15"/>
    <x v="441"/>
    <x v="15"/>
    <x v="7"/>
    <x v="15"/>
    <x v="16"/>
    <x v="16"/>
    <n v="4712327.2159007341"/>
    <n v="4712327.2159007341"/>
    <n v="0"/>
    <x v="0"/>
  </r>
  <r>
    <x v="9"/>
    <x v="14"/>
    <x v="8"/>
    <x v="1043"/>
    <x v="0"/>
    <s v=""/>
    <s v=""/>
    <s v=""/>
    <s v=""/>
    <s v=""/>
    <x v="1022"/>
    <x v="1172"/>
    <x v="116"/>
    <s v=""/>
    <s v=""/>
    <s v=""/>
    <s v=""/>
    <x v="20"/>
    <x v="12"/>
    <e v="#VALUE!"/>
    <x v="773"/>
    <x v="16"/>
    <x v="20"/>
    <x v="16"/>
    <x v="17"/>
    <x v="17"/>
    <e v="#VALUE!"/>
    <e v="#VALUE!"/>
    <e v="#VALUE!"/>
    <x v="0"/>
  </r>
  <r>
    <x v="12"/>
    <x v="13"/>
    <x v="8"/>
    <x v="1156"/>
    <x v="0"/>
    <s v=""/>
    <s v=""/>
    <s v=""/>
    <s v=""/>
    <s v=""/>
    <x v="1022"/>
    <x v="1172"/>
    <x v="116"/>
    <s v=""/>
    <s v=""/>
    <s v=""/>
    <s v=""/>
    <x v="20"/>
    <x v="12"/>
    <e v="#VALUE!"/>
    <x v="773"/>
    <x v="16"/>
    <x v="20"/>
    <x v="16"/>
    <x v="17"/>
    <x v="17"/>
    <e v="#VALUE!"/>
    <e v="#VALUE!"/>
    <e v="#VALUE!"/>
    <x v="0"/>
  </r>
  <r>
    <x v="12"/>
    <x v="8"/>
    <x v="8"/>
    <x v="1157"/>
    <x v="0"/>
    <s v=""/>
    <s v=""/>
    <s v=""/>
    <s v=""/>
    <s v=""/>
    <x v="1022"/>
    <x v="1172"/>
    <x v="116"/>
    <s v=""/>
    <s v=""/>
    <s v=""/>
    <s v=""/>
    <x v="20"/>
    <x v="12"/>
    <e v="#VALUE!"/>
    <x v="773"/>
    <x v="16"/>
    <x v="20"/>
    <x v="16"/>
    <x v="17"/>
    <x v="17"/>
    <e v="#VALUE!"/>
    <e v="#VALUE!"/>
    <e v="#VALUE!"/>
    <x v="0"/>
  </r>
  <r>
    <x v="12"/>
    <x v="11"/>
    <x v="8"/>
    <x v="1158"/>
    <x v="0"/>
    <s v=""/>
    <s v=""/>
    <s v=""/>
    <s v=""/>
    <s v=""/>
    <x v="1022"/>
    <x v="1172"/>
    <x v="116"/>
    <s v=""/>
    <s v=""/>
    <s v=""/>
    <s v=""/>
    <x v="20"/>
    <x v="12"/>
    <e v="#VALUE!"/>
    <x v="773"/>
    <x v="16"/>
    <x v="20"/>
    <x v="16"/>
    <x v="17"/>
    <x v="17"/>
    <e v="#VALUE!"/>
    <e v="#VALUE!"/>
    <e v="#VALUE!"/>
    <x v="0"/>
  </r>
  <r>
    <x v="12"/>
    <x v="10"/>
    <x v="8"/>
    <x v="1159"/>
    <x v="0"/>
    <s v=""/>
    <s v=""/>
    <s v=""/>
    <s v=""/>
    <s v=""/>
    <x v="1022"/>
    <x v="1172"/>
    <x v="116"/>
    <s v=""/>
    <s v=""/>
    <s v=""/>
    <s v=""/>
    <x v="20"/>
    <x v="12"/>
    <e v="#VALUE!"/>
    <x v="773"/>
    <x v="16"/>
    <x v="20"/>
    <x v="16"/>
    <x v="17"/>
    <x v="17"/>
    <e v="#VALUE!"/>
    <e v="#VALUE!"/>
    <e v="#VALUE!"/>
    <x v="0"/>
  </r>
  <r>
    <x v="12"/>
    <x v="9"/>
    <x v="8"/>
    <x v="1160"/>
    <x v="0"/>
    <s v=""/>
    <s v=""/>
    <s v=""/>
    <s v=""/>
    <s v=""/>
    <x v="1022"/>
    <x v="1172"/>
    <x v="116"/>
    <s v=""/>
    <s v=""/>
    <s v=""/>
    <s v=""/>
    <x v="20"/>
    <x v="12"/>
    <e v="#VALUE!"/>
    <x v="773"/>
    <x v="16"/>
    <x v="20"/>
    <x v="16"/>
    <x v="17"/>
    <x v="17"/>
    <e v="#VALUE!"/>
    <e v="#VALUE!"/>
    <e v="#VALUE!"/>
    <x v="0"/>
  </r>
  <r>
    <x v="12"/>
    <x v="11"/>
    <x v="8"/>
    <x v="1161"/>
    <x v="0"/>
    <s v=""/>
    <s v=""/>
    <s v=""/>
    <s v=""/>
    <s v=""/>
    <x v="1022"/>
    <x v="1172"/>
    <x v="116"/>
    <s v=""/>
    <s v=""/>
    <s v=""/>
    <s v=""/>
    <x v="20"/>
    <x v="12"/>
    <e v="#VALUE!"/>
    <x v="773"/>
    <x v="16"/>
    <x v="20"/>
    <x v="16"/>
    <x v="17"/>
    <x v="17"/>
    <e v="#VALUE!"/>
    <e v="#VALUE!"/>
    <e v="#VALUE!"/>
    <x v="0"/>
  </r>
  <r>
    <x v="28"/>
    <x v="12"/>
    <x v="8"/>
    <x v="1060"/>
    <x v="0"/>
    <s v=""/>
    <s v=""/>
    <s v=""/>
    <s v=""/>
    <s v=""/>
    <x v="1022"/>
    <x v="1172"/>
    <x v="116"/>
    <s v=""/>
    <s v=""/>
    <s v=""/>
    <s v=""/>
    <x v="20"/>
    <x v="12"/>
    <e v="#VALUE!"/>
    <x v="773"/>
    <x v="16"/>
    <x v="20"/>
    <x v="16"/>
    <x v="17"/>
    <x v="17"/>
    <e v="#VALUE!"/>
    <e v="#VALUE!"/>
    <e v="#VALUE!"/>
    <x v="0"/>
  </r>
  <r>
    <x v="12"/>
    <x v="14"/>
    <x v="8"/>
    <x v="1162"/>
    <x v="0"/>
    <s v=""/>
    <s v=""/>
    <s v=""/>
    <s v=""/>
    <s v=""/>
    <x v="1022"/>
    <x v="1172"/>
    <x v="116"/>
    <s v=""/>
    <s v=""/>
    <s v=""/>
    <s v=""/>
    <x v="20"/>
    <x v="12"/>
    <e v="#VALUE!"/>
    <x v="773"/>
    <x v="16"/>
    <x v="20"/>
    <x v="16"/>
    <x v="17"/>
    <x v="17"/>
    <e v="#VALUE!"/>
    <e v="#VALUE!"/>
    <e v="#VALUE!"/>
    <x v="0"/>
  </r>
  <r>
    <x v="12"/>
    <x v="13"/>
    <x v="22"/>
    <x v="1163"/>
    <x v="0"/>
    <s v=""/>
    <s v=""/>
    <s v=""/>
    <s v=""/>
    <s v=""/>
    <x v="1022"/>
    <x v="1172"/>
    <x v="116"/>
    <s v=""/>
    <s v=""/>
    <s v=""/>
    <s v=""/>
    <x v="20"/>
    <x v="12"/>
    <e v="#VALUE!"/>
    <x v="773"/>
    <x v="16"/>
    <x v="20"/>
    <x v="16"/>
    <x v="17"/>
    <x v="17"/>
    <e v="#VALUE!"/>
    <e v="#VALUE!"/>
    <e v="#VALUE!"/>
    <x v="0"/>
  </r>
  <r>
    <x v="12"/>
    <x v="13"/>
    <x v="22"/>
    <x v="1164"/>
    <x v="0"/>
    <s v=""/>
    <s v=""/>
    <s v=""/>
    <s v=""/>
    <s v=""/>
    <x v="1022"/>
    <x v="1172"/>
    <x v="116"/>
    <s v=""/>
    <s v=""/>
    <s v=""/>
    <s v=""/>
    <x v="20"/>
    <x v="12"/>
    <e v="#VALUE!"/>
    <x v="773"/>
    <x v="16"/>
    <x v="20"/>
    <x v="16"/>
    <x v="17"/>
    <x v="17"/>
    <e v="#VALUE!"/>
    <e v="#VALUE!"/>
    <e v="#VALUE!"/>
    <x v="0"/>
  </r>
  <r>
    <x v="12"/>
    <x v="13"/>
    <x v="22"/>
    <x v="1165"/>
    <x v="0"/>
    <s v=""/>
    <s v=""/>
    <s v=""/>
    <s v=""/>
    <s v=""/>
    <x v="1022"/>
    <x v="1172"/>
    <x v="116"/>
    <s v=""/>
    <s v=""/>
    <s v=""/>
    <s v=""/>
    <x v="20"/>
    <x v="12"/>
    <e v="#VALUE!"/>
    <x v="773"/>
    <x v="16"/>
    <x v="20"/>
    <x v="16"/>
    <x v="17"/>
    <x v="17"/>
    <e v="#VALUE!"/>
    <e v="#VALUE!"/>
    <e v="#VALUE!"/>
    <x v="0"/>
  </r>
  <r>
    <x v="28"/>
    <x v="13"/>
    <x v="22"/>
    <x v="865"/>
    <x v="0"/>
    <s v=""/>
    <s v=""/>
    <s v=""/>
    <s v=""/>
    <s v=""/>
    <x v="1022"/>
    <x v="1172"/>
    <x v="116"/>
    <s v=""/>
    <s v=""/>
    <s v=""/>
    <s v=""/>
    <x v="20"/>
    <x v="12"/>
    <e v="#VALUE!"/>
    <x v="773"/>
    <x v="16"/>
    <x v="20"/>
    <x v="16"/>
    <x v="17"/>
    <x v="17"/>
    <e v="#VALUE!"/>
    <e v="#VALUE!"/>
    <e v="#VALUE!"/>
    <x v="0"/>
  </r>
  <r>
    <x v="3"/>
    <x v="8"/>
    <x v="3"/>
    <x v="1166"/>
    <x v="0"/>
    <s v=""/>
    <s v=""/>
    <s v=""/>
    <s v=""/>
    <s v=""/>
    <x v="1022"/>
    <x v="1172"/>
    <x v="116"/>
    <s v=""/>
    <s v=""/>
    <s v=""/>
    <s v=""/>
    <x v="20"/>
    <x v="12"/>
    <e v="#VALUE!"/>
    <x v="773"/>
    <x v="16"/>
    <x v="20"/>
    <x v="16"/>
    <x v="17"/>
    <x v="17"/>
    <e v="#VALUE!"/>
    <e v="#VALUE!"/>
    <e v="#VALUE!"/>
    <x v="0"/>
  </r>
  <r>
    <x v="7"/>
    <x v="8"/>
    <x v="9"/>
    <x v="1070"/>
    <x v="0"/>
    <s v=""/>
    <s v=""/>
    <s v=""/>
    <s v=""/>
    <s v=""/>
    <x v="1022"/>
    <x v="1172"/>
    <x v="116"/>
    <s v=""/>
    <s v=""/>
    <s v=""/>
    <s v=""/>
    <x v="20"/>
    <x v="12"/>
    <e v="#VALUE!"/>
    <x v="773"/>
    <x v="16"/>
    <x v="20"/>
    <x v="16"/>
    <x v="17"/>
    <x v="17"/>
    <e v="#VALUE!"/>
    <e v="#VALUE!"/>
    <e v="#VALUE!"/>
    <x v="0"/>
  </r>
  <r>
    <x v="12"/>
    <x v="14"/>
    <x v="9"/>
    <x v="1167"/>
    <x v="0"/>
    <s v=""/>
    <s v=""/>
    <s v=""/>
    <s v=""/>
    <s v=""/>
    <x v="1022"/>
    <x v="1172"/>
    <x v="116"/>
    <s v=""/>
    <s v=""/>
    <s v=""/>
    <s v=""/>
    <x v="20"/>
    <x v="12"/>
    <e v="#VALUE!"/>
    <x v="773"/>
    <x v="16"/>
    <x v="20"/>
    <x v="16"/>
    <x v="17"/>
    <x v="17"/>
    <e v="#VALUE!"/>
    <e v="#VALUE!"/>
    <e v="#VALUE!"/>
    <x v="0"/>
  </r>
  <r>
    <x v="12"/>
    <x v="14"/>
    <x v="9"/>
    <x v="1168"/>
    <x v="0"/>
    <s v=""/>
    <s v=""/>
    <s v=""/>
    <s v=""/>
    <s v=""/>
    <x v="1022"/>
    <x v="1172"/>
    <x v="116"/>
    <s v=""/>
    <s v=""/>
    <s v=""/>
    <s v=""/>
    <x v="20"/>
    <x v="12"/>
    <e v="#VALUE!"/>
    <x v="773"/>
    <x v="16"/>
    <x v="20"/>
    <x v="16"/>
    <x v="17"/>
    <x v="17"/>
    <e v="#VALUE!"/>
    <e v="#VALUE!"/>
    <e v="#VALUE!"/>
    <x v="0"/>
  </r>
  <r>
    <x v="7"/>
    <x v="12"/>
    <x v="9"/>
    <x v="1145"/>
    <x v="0"/>
    <s v=""/>
    <s v=""/>
    <s v=""/>
    <s v=""/>
    <s v=""/>
    <x v="1022"/>
    <x v="1172"/>
    <x v="116"/>
    <s v=""/>
    <s v=""/>
    <s v=""/>
    <s v=""/>
    <x v="20"/>
    <x v="12"/>
    <e v="#VALUE!"/>
    <x v="773"/>
    <x v="16"/>
    <x v="20"/>
    <x v="16"/>
    <x v="17"/>
    <x v="17"/>
    <e v="#VALUE!"/>
    <e v="#VALUE!"/>
    <e v="#VALUE!"/>
    <x v="0"/>
  </r>
  <r>
    <x v="28"/>
    <x v="13"/>
    <x v="9"/>
    <x v="1061"/>
    <x v="0"/>
    <s v=""/>
    <s v=""/>
    <s v=""/>
    <s v=""/>
    <s v=""/>
    <x v="1022"/>
    <x v="1172"/>
    <x v="116"/>
    <s v=""/>
    <s v=""/>
    <s v=""/>
    <s v=""/>
    <x v="20"/>
    <x v="12"/>
    <e v="#VALUE!"/>
    <x v="773"/>
    <x v="16"/>
    <x v="20"/>
    <x v="16"/>
    <x v="17"/>
    <x v="17"/>
    <e v="#VALUE!"/>
    <e v="#VALUE!"/>
    <e v="#VALUE!"/>
    <x v="0"/>
  </r>
  <r>
    <x v="12"/>
    <x v="13"/>
    <x v="9"/>
    <x v="1169"/>
    <x v="0"/>
    <s v=""/>
    <s v=""/>
    <s v=""/>
    <s v=""/>
    <s v=""/>
    <x v="1022"/>
    <x v="1172"/>
    <x v="116"/>
    <s v=""/>
    <s v=""/>
    <s v=""/>
    <s v=""/>
    <x v="20"/>
    <x v="12"/>
    <e v="#VALUE!"/>
    <x v="773"/>
    <x v="16"/>
    <x v="20"/>
    <x v="16"/>
    <x v="17"/>
    <x v="17"/>
    <e v="#VALUE!"/>
    <e v="#VALUE!"/>
    <e v="#VALUE!"/>
    <x v="0"/>
  </r>
  <r>
    <x v="12"/>
    <x v="13"/>
    <x v="9"/>
    <x v="1170"/>
    <x v="0"/>
    <s v=""/>
    <s v=""/>
    <s v=""/>
    <s v=""/>
    <s v=""/>
    <x v="1022"/>
    <x v="1172"/>
    <x v="116"/>
    <s v=""/>
    <s v=""/>
    <s v=""/>
    <s v=""/>
    <x v="20"/>
    <x v="12"/>
    <e v="#VALUE!"/>
    <x v="773"/>
    <x v="16"/>
    <x v="20"/>
    <x v="16"/>
    <x v="17"/>
    <x v="17"/>
    <e v="#VALUE!"/>
    <e v="#VALUE!"/>
    <e v="#VALUE!"/>
    <x v="0"/>
  </r>
  <r>
    <x v="12"/>
    <x v="13"/>
    <x v="9"/>
    <x v="1171"/>
    <x v="0"/>
    <s v=""/>
    <s v=""/>
    <s v=""/>
    <s v=""/>
    <s v=""/>
    <x v="1022"/>
    <x v="1172"/>
    <x v="116"/>
    <s v=""/>
    <s v=""/>
    <s v=""/>
    <s v=""/>
    <x v="20"/>
    <x v="12"/>
    <e v="#VALUE!"/>
    <x v="773"/>
    <x v="16"/>
    <x v="20"/>
    <x v="16"/>
    <x v="17"/>
    <x v="17"/>
    <e v="#VALUE!"/>
    <e v="#VALUE!"/>
    <e v="#VALUE!"/>
    <x v="0"/>
  </r>
  <r>
    <x v="12"/>
    <x v="13"/>
    <x v="9"/>
    <x v="1172"/>
    <x v="0"/>
    <s v=""/>
    <s v=""/>
    <s v=""/>
    <s v=""/>
    <s v=""/>
    <x v="1022"/>
    <x v="1172"/>
    <x v="116"/>
    <s v=""/>
    <s v=""/>
    <s v=""/>
    <s v=""/>
    <x v="20"/>
    <x v="12"/>
    <e v="#VALUE!"/>
    <x v="773"/>
    <x v="16"/>
    <x v="20"/>
    <x v="16"/>
    <x v="17"/>
    <x v="17"/>
    <e v="#VALUE!"/>
    <e v="#VALUE!"/>
    <e v="#VALUE!"/>
    <x v="0"/>
  </r>
  <r>
    <x v="12"/>
    <x v="13"/>
    <x v="9"/>
    <x v="1173"/>
    <x v="0"/>
    <s v=""/>
    <s v=""/>
    <s v=""/>
    <s v=""/>
    <s v=""/>
    <x v="1022"/>
    <x v="1172"/>
    <x v="116"/>
    <s v=""/>
    <s v=""/>
    <s v=""/>
    <s v=""/>
    <x v="20"/>
    <x v="12"/>
    <e v="#VALUE!"/>
    <x v="773"/>
    <x v="16"/>
    <x v="20"/>
    <x v="16"/>
    <x v="17"/>
    <x v="17"/>
    <e v="#VALUE!"/>
    <e v="#VALUE!"/>
    <e v="#VALUE!"/>
    <x v="0"/>
  </r>
  <r>
    <x v="12"/>
    <x v="13"/>
    <x v="9"/>
    <x v="1174"/>
    <x v="0"/>
    <s v=""/>
    <s v=""/>
    <s v=""/>
    <s v=""/>
    <s v=""/>
    <x v="1022"/>
    <x v="1172"/>
    <x v="116"/>
    <s v=""/>
    <s v=""/>
    <s v=""/>
    <s v=""/>
    <x v="20"/>
    <x v="12"/>
    <e v="#VALUE!"/>
    <x v="773"/>
    <x v="16"/>
    <x v="20"/>
    <x v="16"/>
    <x v="17"/>
    <x v="17"/>
    <e v="#VALUE!"/>
    <e v="#VALUE!"/>
    <e v="#VALUE!"/>
    <x v="0"/>
  </r>
  <r>
    <x v="12"/>
    <x v="13"/>
    <x v="9"/>
    <x v="1175"/>
    <x v="0"/>
    <s v=""/>
    <s v=""/>
    <s v=""/>
    <s v=""/>
    <s v=""/>
    <x v="1022"/>
    <x v="1172"/>
    <x v="116"/>
    <s v=""/>
    <s v=""/>
    <s v=""/>
    <s v=""/>
    <x v="20"/>
    <x v="12"/>
    <e v="#VALUE!"/>
    <x v="773"/>
    <x v="16"/>
    <x v="20"/>
    <x v="16"/>
    <x v="17"/>
    <x v="17"/>
    <e v="#VALUE!"/>
    <e v="#VALUE!"/>
    <e v="#VALUE!"/>
    <x v="0"/>
  </r>
  <r>
    <x v="12"/>
    <x v="13"/>
    <x v="9"/>
    <x v="1176"/>
    <x v="0"/>
    <s v=""/>
    <s v=""/>
    <s v=""/>
    <s v=""/>
    <s v=""/>
    <x v="1022"/>
    <x v="1172"/>
    <x v="116"/>
    <s v=""/>
    <s v=""/>
    <s v=""/>
    <s v=""/>
    <x v="20"/>
    <x v="12"/>
    <e v="#VALUE!"/>
    <x v="773"/>
    <x v="16"/>
    <x v="20"/>
    <x v="16"/>
    <x v="17"/>
    <x v="17"/>
    <e v="#VALUE!"/>
    <e v="#VALUE!"/>
    <e v="#VALUE!"/>
    <x v="0"/>
  </r>
  <r>
    <x v="12"/>
    <x v="12"/>
    <x v="9"/>
    <x v="1177"/>
    <x v="0"/>
    <s v=""/>
    <s v=""/>
    <s v=""/>
    <s v=""/>
    <s v=""/>
    <x v="1022"/>
    <x v="1172"/>
    <x v="116"/>
    <s v=""/>
    <s v=""/>
    <s v=""/>
    <s v=""/>
    <x v="20"/>
    <x v="12"/>
    <e v="#VALUE!"/>
    <x v="773"/>
    <x v="16"/>
    <x v="20"/>
    <x v="16"/>
    <x v="17"/>
    <x v="17"/>
    <e v="#VALUE!"/>
    <e v="#VALUE!"/>
    <e v="#VALUE!"/>
    <x v="0"/>
  </r>
  <r>
    <x v="12"/>
    <x v="8"/>
    <x v="9"/>
    <x v="1178"/>
    <x v="0"/>
    <s v=""/>
    <s v=""/>
    <s v=""/>
    <s v=""/>
    <s v=""/>
    <x v="1022"/>
    <x v="1172"/>
    <x v="116"/>
    <s v=""/>
    <s v=""/>
    <s v=""/>
    <s v=""/>
    <x v="20"/>
    <x v="12"/>
    <e v="#VALUE!"/>
    <x v="773"/>
    <x v="16"/>
    <x v="20"/>
    <x v="16"/>
    <x v="17"/>
    <x v="17"/>
    <e v="#VALUE!"/>
    <e v="#VALUE!"/>
    <e v="#VALUE!"/>
    <x v="0"/>
  </r>
  <r>
    <x v="12"/>
    <x v="12"/>
    <x v="9"/>
    <x v="1179"/>
    <x v="0"/>
    <s v=""/>
    <s v=""/>
    <s v=""/>
    <s v=""/>
    <s v=""/>
    <x v="1022"/>
    <x v="1172"/>
    <x v="116"/>
    <s v=""/>
    <s v=""/>
    <s v=""/>
    <s v=""/>
    <x v="20"/>
    <x v="12"/>
    <e v="#VALUE!"/>
    <x v="773"/>
    <x v="16"/>
    <x v="20"/>
    <x v="16"/>
    <x v="17"/>
    <x v="17"/>
    <e v="#VALUE!"/>
    <e v="#VALUE!"/>
    <e v="#VALUE!"/>
    <x v="0"/>
  </r>
  <r>
    <x v="12"/>
    <x v="13"/>
    <x v="9"/>
    <x v="1180"/>
    <x v="0"/>
    <s v=""/>
    <s v=""/>
    <s v=""/>
    <s v=""/>
    <s v=""/>
    <x v="1022"/>
    <x v="1172"/>
    <x v="116"/>
    <s v=""/>
    <s v=""/>
    <s v=""/>
    <s v=""/>
    <x v="20"/>
    <x v="12"/>
    <e v="#VALUE!"/>
    <x v="773"/>
    <x v="16"/>
    <x v="20"/>
    <x v="16"/>
    <x v="17"/>
    <x v="17"/>
    <e v="#VALUE!"/>
    <e v="#VALUE!"/>
    <e v="#VALUE!"/>
    <x v="0"/>
  </r>
  <r>
    <x v="7"/>
    <x v="12"/>
    <x v="9"/>
    <x v="1036"/>
    <x v="0"/>
    <s v=""/>
    <s v=""/>
    <s v=""/>
    <s v=""/>
    <s v=""/>
    <x v="1022"/>
    <x v="1172"/>
    <x v="116"/>
    <s v=""/>
    <s v=""/>
    <s v=""/>
    <s v=""/>
    <x v="20"/>
    <x v="12"/>
    <e v="#VALUE!"/>
    <x v="773"/>
    <x v="16"/>
    <x v="20"/>
    <x v="16"/>
    <x v="17"/>
    <x v="17"/>
    <e v="#VALUE!"/>
    <e v="#VALUE!"/>
    <e v="#VALUE!"/>
    <x v="0"/>
  </r>
  <r>
    <x v="12"/>
    <x v="12"/>
    <x v="9"/>
    <x v="1181"/>
    <x v="0"/>
    <s v=""/>
    <s v=""/>
    <s v=""/>
    <s v=""/>
    <s v=""/>
    <x v="1022"/>
    <x v="1172"/>
    <x v="116"/>
    <s v=""/>
    <s v=""/>
    <s v=""/>
    <s v=""/>
    <x v="20"/>
    <x v="12"/>
    <e v="#VALUE!"/>
    <x v="773"/>
    <x v="16"/>
    <x v="20"/>
    <x v="16"/>
    <x v="17"/>
    <x v="17"/>
    <e v="#VALUE!"/>
    <e v="#VALUE!"/>
    <e v="#VALUE!"/>
    <x v="0"/>
  </r>
  <r>
    <x v="12"/>
    <x v="14"/>
    <x v="9"/>
    <x v="1182"/>
    <x v="0"/>
    <s v=""/>
    <s v=""/>
    <s v=""/>
    <s v=""/>
    <s v=""/>
    <x v="1022"/>
    <x v="1172"/>
    <x v="116"/>
    <s v=""/>
    <s v=""/>
    <s v=""/>
    <s v=""/>
    <x v="20"/>
    <x v="12"/>
    <e v="#VALUE!"/>
    <x v="773"/>
    <x v="16"/>
    <x v="20"/>
    <x v="16"/>
    <x v="17"/>
    <x v="17"/>
    <e v="#VALUE!"/>
    <e v="#VALUE!"/>
    <e v="#VALUE!"/>
    <x v="0"/>
  </r>
  <r>
    <x v="12"/>
    <x v="10"/>
    <x v="9"/>
    <x v="1183"/>
    <x v="0"/>
    <s v=""/>
    <s v=""/>
    <s v=""/>
    <s v=""/>
    <s v=""/>
    <x v="1022"/>
    <x v="1172"/>
    <x v="116"/>
    <s v=""/>
    <s v=""/>
    <s v=""/>
    <s v=""/>
    <x v="20"/>
    <x v="12"/>
    <e v="#VALUE!"/>
    <x v="773"/>
    <x v="16"/>
    <x v="20"/>
    <x v="16"/>
    <x v="17"/>
    <x v="17"/>
    <e v="#VALUE!"/>
    <e v="#VALUE!"/>
    <e v="#VALUE!"/>
    <x v="0"/>
  </r>
  <r>
    <x v="12"/>
    <x v="12"/>
    <x v="9"/>
    <x v="1184"/>
    <x v="0"/>
    <s v=""/>
    <s v=""/>
    <s v=""/>
    <s v=""/>
    <s v=""/>
    <x v="1022"/>
    <x v="1172"/>
    <x v="116"/>
    <s v=""/>
    <s v=""/>
    <s v=""/>
    <s v=""/>
    <x v="20"/>
    <x v="12"/>
    <e v="#VALUE!"/>
    <x v="773"/>
    <x v="16"/>
    <x v="20"/>
    <x v="16"/>
    <x v="17"/>
    <x v="17"/>
    <e v="#VALUE!"/>
    <e v="#VALUE!"/>
    <e v="#VALUE!"/>
    <x v="0"/>
  </r>
  <r>
    <x v="12"/>
    <x v="11"/>
    <x v="9"/>
    <x v="1185"/>
    <x v="0"/>
    <s v=""/>
    <s v=""/>
    <s v=""/>
    <s v=""/>
    <s v=""/>
    <x v="1022"/>
    <x v="1172"/>
    <x v="116"/>
    <s v=""/>
    <s v=""/>
    <s v=""/>
    <s v=""/>
    <x v="20"/>
    <x v="12"/>
    <e v="#VALUE!"/>
    <x v="773"/>
    <x v="16"/>
    <x v="20"/>
    <x v="16"/>
    <x v="17"/>
    <x v="17"/>
    <e v="#VALUE!"/>
    <e v="#VALUE!"/>
    <e v="#VALUE!"/>
    <x v="0"/>
  </r>
  <r>
    <x v="28"/>
    <x v="12"/>
    <x v="12"/>
    <x v="857"/>
    <x v="0"/>
    <s v=""/>
    <s v=""/>
    <s v=""/>
    <s v=""/>
    <s v=""/>
    <x v="1022"/>
    <x v="1172"/>
    <x v="116"/>
    <s v=""/>
    <s v=""/>
    <s v=""/>
    <s v=""/>
    <x v="20"/>
    <x v="12"/>
    <e v="#VALUE!"/>
    <x v="773"/>
    <x v="16"/>
    <x v="20"/>
    <x v="16"/>
    <x v="17"/>
    <x v="17"/>
    <e v="#VALUE!"/>
    <e v="#VALUE!"/>
    <e v="#VALUE!"/>
    <x v="0"/>
  </r>
  <r>
    <x v="20"/>
    <x v="15"/>
    <x v="5"/>
    <x v="1186"/>
    <x v="0"/>
    <s v=""/>
    <s v=""/>
    <s v=""/>
    <s v=""/>
    <s v=""/>
    <x v="1022"/>
    <x v="1172"/>
    <x v="116"/>
    <s v=""/>
    <s v=""/>
    <s v=""/>
    <s v=""/>
    <x v="20"/>
    <x v="12"/>
    <e v="#VALUE!"/>
    <x v="773"/>
    <x v="16"/>
    <x v="20"/>
    <x v="16"/>
    <x v="17"/>
    <x v="17"/>
    <e v="#VALUE!"/>
    <e v="#VALUE!"/>
    <e v="#VALUE!"/>
    <x v="0"/>
  </r>
  <r>
    <x v="20"/>
    <x v="13"/>
    <x v="5"/>
    <x v="1187"/>
    <x v="0"/>
    <s v=""/>
    <s v=""/>
    <s v=""/>
    <s v=""/>
    <s v=""/>
    <x v="1022"/>
    <x v="1172"/>
    <x v="116"/>
    <s v=""/>
    <s v=""/>
    <s v=""/>
    <s v=""/>
    <x v="20"/>
    <x v="12"/>
    <e v="#VALUE!"/>
    <x v="773"/>
    <x v="16"/>
    <x v="20"/>
    <x v="16"/>
    <x v="17"/>
    <x v="17"/>
    <e v="#VALUE!"/>
    <e v="#VALUE!"/>
    <e v="#VALUE!"/>
    <x v="0"/>
  </r>
  <r>
    <x v="20"/>
    <x v="15"/>
    <x v="5"/>
    <x v="1188"/>
    <x v="0"/>
    <s v=""/>
    <s v=""/>
    <s v=""/>
    <s v=""/>
    <s v=""/>
    <x v="1022"/>
    <x v="1172"/>
    <x v="116"/>
    <s v=""/>
    <s v=""/>
    <s v=""/>
    <s v=""/>
    <x v="20"/>
    <x v="12"/>
    <e v="#VALUE!"/>
    <x v="773"/>
    <x v="16"/>
    <x v="20"/>
    <x v="16"/>
    <x v="17"/>
    <x v="17"/>
    <e v="#VALUE!"/>
    <e v="#VALUE!"/>
    <e v="#VALUE!"/>
    <x v="0"/>
  </r>
  <r>
    <x v="20"/>
    <x v="15"/>
    <x v="5"/>
    <x v="1189"/>
    <x v="0"/>
    <s v=""/>
    <s v=""/>
    <s v=""/>
    <s v=""/>
    <s v=""/>
    <x v="1022"/>
    <x v="1172"/>
    <x v="116"/>
    <s v=""/>
    <s v=""/>
    <s v=""/>
    <s v=""/>
    <x v="20"/>
    <x v="12"/>
    <e v="#VALUE!"/>
    <x v="773"/>
    <x v="16"/>
    <x v="20"/>
    <x v="16"/>
    <x v="17"/>
    <x v="17"/>
    <e v="#VALUE!"/>
    <e v="#VALUE!"/>
    <e v="#VALUE!"/>
    <x v="0"/>
  </r>
</pivotCacheRecords>
</file>

<file path=xl/pivotCache/pivotCacheRecords2.xml><?xml version="1.0" encoding="utf-8"?>
<pivotCacheRecords xmlns="http://schemas.openxmlformats.org/spreadsheetml/2006/main" xmlns:r="http://schemas.openxmlformats.org/officeDocument/2006/relationships" count="1330">
  <r>
    <d v="2022-01-13T00:00:00"/>
    <n v="2007"/>
    <s v="Defense Health Agency"/>
    <x v="0"/>
    <x v="0"/>
    <d v="2007-06-30T00:00:00"/>
    <d v="2007-09-29T00:00:00"/>
    <s v="James Construction"/>
    <s v="W912DR"/>
    <s v="W912DR-07-C-0070"/>
    <s v="W912DR07C0070"/>
    <x v="0"/>
    <n v="2657000"/>
    <d v="2008-06-13T00:00:00"/>
    <d v="2008-06-08T00:00:00"/>
    <n v="0"/>
    <n v="-5"/>
    <n v="2008"/>
    <s v="06"/>
    <s v="08"/>
    <x v="0"/>
    <n v="2007"/>
    <n v="2008"/>
    <n v="1.3028518926753032"/>
    <n v="2008"/>
    <n v="1.2825639376233653"/>
    <n v="3461677.4788382808"/>
    <n v="3461677.4788382808"/>
    <n v="0"/>
    <n v="-5"/>
    <n v="258"/>
    <n v="-1.937984496124031E-2"/>
  </r>
  <r>
    <d v="2022-01-13T00:00:00"/>
    <n v="2007"/>
    <s v="Defense Health Agency"/>
    <x v="0"/>
    <x v="1"/>
    <d v="2008-06-15T00:00:00"/>
    <d v="2008-07-15T00:00:00"/>
    <s v="John C. Grimberg Co. Inc."/>
    <s v="W912DR"/>
    <s v="W912DR-08-C-0016"/>
    <s v="W912DR08C0016"/>
    <x v="1"/>
    <n v="604000"/>
    <d v="2013-10-31T00:00:00"/>
    <d v="2013-12-06T00:00:00"/>
    <n v="1000"/>
    <n v="36"/>
    <n v="2013"/>
    <n v="12"/>
    <s v="06"/>
    <x v="1"/>
    <n v="2008"/>
    <n v="2014"/>
    <n v="1.2825639376233653"/>
    <n v="2011"/>
    <n v="1.2082263446570523"/>
    <n v="773386.05438688921"/>
    <n v="774594.28073154623"/>
    <n v="1208.2263446570141"/>
    <n v="36"/>
    <n v="1934"/>
    <n v="1.8614270941054809E-2"/>
  </r>
  <r>
    <d v="2022-01-13T00:00:00"/>
    <n v="2007"/>
    <s v="Defense Health Agency"/>
    <x v="0"/>
    <x v="2"/>
    <d v="2008-01-10T00:00:00"/>
    <d v="2008-08-01T00:00:00"/>
    <s v="James Construction"/>
    <s v="W912DR"/>
    <s v="W912DR-08-C-0038"/>
    <s v="W912DR08C0038"/>
    <x v="2"/>
    <n v="1472000"/>
    <d v="2009-02-15T00:00:00"/>
    <d v="2009-02-13T00:00:00"/>
    <n v="0"/>
    <n v="-2"/>
    <n v="2009"/>
    <s v="02"/>
    <n v="13"/>
    <x v="2"/>
    <n v="2008"/>
    <n v="2009"/>
    <n v="1.2825639376233653"/>
    <n v="2009"/>
    <n v="1.258060736811446"/>
    <n v="1887934.1161815936"/>
    <n v="1887934.1161815936"/>
    <n v="0"/>
    <n v="-2"/>
    <n v="198"/>
    <n v="-1.0101010101010102E-2"/>
  </r>
  <r>
    <d v="2022-01-13T00:00:00"/>
    <n v="2007"/>
    <s v="Defense Health Agency"/>
    <x v="0"/>
    <x v="3"/>
    <d v="2008-01-10T00:00:00"/>
    <d v="2008-09-25T00:00:00"/>
    <s v="Grunley/Goel JVA LLC"/>
    <s v="W912DR"/>
    <s v="W912DR-08-C-0053"/>
    <s v="W912DR08C0053"/>
    <x v="3"/>
    <n v="2465000"/>
    <d v="2009-07-24T00:00:00"/>
    <d v="2009-07-24T00:00:00"/>
    <n v="0"/>
    <n v="0"/>
    <n v="2009"/>
    <s v="07"/>
    <n v="24"/>
    <x v="3"/>
    <n v="2008"/>
    <n v="2009"/>
    <n v="1.2825639376233653"/>
    <n v="2009"/>
    <n v="1.258060736811446"/>
    <n v="3161520.1062415955"/>
    <n v="3161520.1062415955"/>
    <n v="0"/>
    <n v="0"/>
    <n v="302"/>
    <n v="0"/>
  </r>
  <r>
    <d v="2021-12-31T00:00:00"/>
    <n v="2008"/>
    <s v="Army Active"/>
    <x v="1"/>
    <x v="0"/>
    <d v="2008-02-15T00:00:00"/>
    <d v="2008-03-31T00:00:00"/>
    <s v="Staatliches Hochbauamt Nurnberg II"/>
    <s v="W912GB"/>
    <s v="W912GB-06-C-0038"/>
    <s v="W912GB06C0038"/>
    <x v="4"/>
    <n v="55561000"/>
    <d v="2010-10-09T00:00:00"/>
    <d v="2022-07-29T00:00:00"/>
    <n v="2375000"/>
    <n v="4311"/>
    <n v="2022"/>
    <s v="07"/>
    <n v="29"/>
    <x v="4"/>
    <n v="2008"/>
    <n v="2022"/>
    <n v="1.2825639376233653"/>
    <n v="2015"/>
    <n v="1.1226717559690906"/>
    <n v="68214445.586436301"/>
    <n v="70880791.006862894"/>
    <n v="2666345.4204265922"/>
    <n v="4311"/>
    <n v="922"/>
    <n v="4.6757049891540134"/>
  </r>
  <r>
    <d v="2022-01-13T00:00:00"/>
    <n v="2008"/>
    <s v="Defense Health Agency"/>
    <x v="2"/>
    <x v="0"/>
    <d v="2008-05-05T00:00:00"/>
    <d v="2008-08-29T00:00:00"/>
    <s v="Federal Republic of Germany"/>
    <s v="W912GB"/>
    <s v="W912GB-07-C-0007-NA"/>
    <s v="W912GB07C0007NA"/>
    <x v="5"/>
    <n v="28027000"/>
    <d v="2012-05-15T00:00:00"/>
    <d v="2012-07-16T00:00:00"/>
    <n v="2098000"/>
    <n v="62"/>
    <n v="2012"/>
    <s v="07"/>
    <n v="16"/>
    <x v="5"/>
    <n v="2008"/>
    <n v="2012"/>
    <n v="1.2825639376233653"/>
    <n v="2010"/>
    <n v="1.2319371555441641"/>
    <n v="33255600.338636238"/>
    <n v="35840204.490967892"/>
    <n v="2584604.152331654"/>
    <n v="62"/>
    <n v="1355"/>
    <n v="4.5756457564575644E-2"/>
  </r>
  <r>
    <d v="2022-01-06T00:00:00"/>
    <n v="2008"/>
    <s v="Special Operations Command"/>
    <x v="3"/>
    <x v="0"/>
    <d v="2007-11-26T00:00:00"/>
    <d v="2008-03-28T00:00:00"/>
    <s v="ACC Construction Co."/>
    <s v="W912HN"/>
    <s v="W912HN-07-D-0042"/>
    <s v="W912HN07D0042"/>
    <x v="6"/>
    <n v="16883761"/>
    <d v="2010-04-21T00:00:00"/>
    <d v="2010-07-31T00:00:00"/>
    <n v="312186"/>
    <n v="101"/>
    <n v="2010"/>
    <s v="07"/>
    <n v="31"/>
    <x v="6"/>
    <n v="2008"/>
    <n v="2010"/>
    <n v="1.2825639376233653"/>
    <n v="2009"/>
    <n v="1.258060736811446"/>
    <n v="21254104.484620921"/>
    <n v="21646853.433803141"/>
    <n v="392748.9491822198"/>
    <n v="101"/>
    <n v="754"/>
    <n v="0.13395225464190982"/>
  </r>
  <r>
    <d v="2022-01-06T00:00:00"/>
    <n v="2008"/>
    <s v="Special Operations Command"/>
    <x v="4"/>
    <x v="0"/>
    <d v="2007-11-26T00:00:00"/>
    <d v="2008-03-28T00:00:00"/>
    <s v="ACC Construction Co."/>
    <s v="W912HN"/>
    <s v="W912HN-07-D-0042"/>
    <s v="W912HN07D0042"/>
    <x v="7"/>
    <n v="7193709"/>
    <d v="2010-04-21T00:00:00"/>
    <d v="2010-07-31T00:00:00"/>
    <n v="9353"/>
    <n v="101"/>
    <n v="2010"/>
    <s v="07"/>
    <n v="31"/>
    <x v="6"/>
    <n v="2008"/>
    <n v="2010"/>
    <n v="1.2825639376233653"/>
    <n v="2009"/>
    <n v="1.258060736811446"/>
    <n v="9214395.9206480496"/>
    <n v="9226162.5627194475"/>
    <n v="11766.642071397975"/>
    <n v="101"/>
    <n v="754"/>
    <n v="0.13395225464190982"/>
  </r>
  <r>
    <d v="2022-01-06T00:00:00"/>
    <n v="2008"/>
    <s v="Special Operations Command"/>
    <x v="5"/>
    <x v="0"/>
    <d v="2007-10-09T00:00:00"/>
    <d v="2008-02-14T00:00:00"/>
    <s v="Walbridge Aldinger Company"/>
    <s v="W912HN"/>
    <s v="W912HN-07-D-0054"/>
    <s v="W912HN07D0054"/>
    <x v="8"/>
    <n v="5507227"/>
    <d v="2009-04-05T00:00:00"/>
    <d v="2009-06-16T00:00:00"/>
    <n v="364227"/>
    <n v="72"/>
    <n v="2009"/>
    <s v="06"/>
    <n v="16"/>
    <x v="7"/>
    <n v="2008"/>
    <n v="2009"/>
    <n v="1.2825639376233653"/>
    <n v="2009"/>
    <n v="1.258060736811446"/>
    <n v="6596226.3311969675"/>
    <n v="7054446.0191835901"/>
    <n v="458219.68798662256"/>
    <n v="72"/>
    <n v="416"/>
    <n v="0.17307692307692307"/>
  </r>
  <r>
    <d v="2022-01-06T00:00:00"/>
    <n v="2008"/>
    <s v="Special Operations Command"/>
    <x v="6"/>
    <x v="0"/>
    <d v="2007-10-23T00:00:00"/>
    <d v="2008-03-28T00:00:00"/>
    <s v="Walbridge Aldinger Company"/>
    <s v="W912HN"/>
    <s v="W912HN-07-D-0054"/>
    <s v="W912HN07D0054"/>
    <x v="9"/>
    <n v="13733299"/>
    <d v="2010-04-23T00:00:00"/>
    <d v="2010-06-11T00:00:00"/>
    <n v="378549"/>
    <n v="49"/>
    <n v="2010"/>
    <s v="06"/>
    <n v="11"/>
    <x v="8"/>
    <n v="2008"/>
    <n v="2010"/>
    <n v="1.2825639376233653"/>
    <n v="2009"/>
    <n v="1.258060736811446"/>
    <n v="17128320.745975636"/>
    <n v="17604558.379834872"/>
    <n v="476237.63385923579"/>
    <n v="49"/>
    <n v="756"/>
    <n v="6.4814814814814811E-2"/>
  </r>
  <r>
    <d v="2022-01-06T00:00:00"/>
    <n v="2008"/>
    <s v="Special Operations Command"/>
    <x v="7"/>
    <x v="0"/>
    <d v="2007-10-31T00:00:00"/>
    <d v="2008-03-20T00:00:00"/>
    <s v="B.L. Harbert International, LLC"/>
    <s v="W912QR"/>
    <s v="W912QR-08-C-0009"/>
    <s v="W912QR08C0009"/>
    <x v="10"/>
    <n v="26435895"/>
    <d v="2009-12-09T00:00:00"/>
    <d v="2010-01-29T00:00:00"/>
    <n v="528900"/>
    <n v="51"/>
    <n v="2010"/>
    <s v="01"/>
    <n v="29"/>
    <x v="9"/>
    <n v="2008"/>
    <n v="2010"/>
    <n v="1.2825639376233653"/>
    <n v="2009"/>
    <n v="1.258060736811446"/>
    <n v="33227377.519188836"/>
    <n v="33892765.842888407"/>
    <n v="665388.32369957119"/>
    <n v="51"/>
    <n v="629"/>
    <n v="8.1081081081081086E-2"/>
  </r>
  <r>
    <d v="2022-01-06T00:00:00"/>
    <n v="2008"/>
    <s v="Special Operations Command"/>
    <x v="8"/>
    <x v="0"/>
    <d v="2007-10-18T00:00:00"/>
    <d v="2008-03-21T00:00:00"/>
    <s v="TJC Engineering Inc"/>
    <s v="W912QR"/>
    <s v="W912QR-08-C-0012"/>
    <s v="W912QR08C0012"/>
    <x v="11"/>
    <n v="15519395"/>
    <d v="2009-08-11T00:00:00"/>
    <d v="2010-03-11T00:00:00"/>
    <n v="357966"/>
    <n v="212"/>
    <n v="2010"/>
    <s v="03"/>
    <n v="11"/>
    <x v="10"/>
    <n v="2008"/>
    <n v="2010"/>
    <n v="1.2825639376233653"/>
    <n v="2009"/>
    <n v="1.258060736811446"/>
    <n v="19445502.078237083"/>
    <n v="19895845.047950529"/>
    <n v="450342.96971344575"/>
    <n v="212"/>
    <n v="508"/>
    <n v="0.41732283464566927"/>
  </r>
  <r>
    <d v="2022-01-06T00:00:00"/>
    <n v="2008"/>
    <s v="Special Operations Command"/>
    <x v="9"/>
    <x v="0"/>
    <d v="2008-05-16T00:00:00"/>
    <d v="2008-10-16T00:00:00"/>
    <s v="Rush-PEAK Three, JV"/>
    <s v="W91278"/>
    <s v="W91278-09-C-0003"/>
    <s v="W9127809C0003"/>
    <x v="12"/>
    <n v="9544521"/>
    <d v="2010-06-05T00:00:00"/>
    <d v="2010-06-07T00:00:00"/>
    <n v="301521"/>
    <n v="2"/>
    <n v="2010"/>
    <s v="06"/>
    <s v="07"/>
    <x v="11"/>
    <n v="2009"/>
    <n v="2010"/>
    <n v="1.258060736811446"/>
    <n v="2010"/>
    <n v="1.2319371555441641"/>
    <n v="11628255.390348196"/>
    <n v="11999710.313425029"/>
    <n v="371454.92307683267"/>
    <n v="2"/>
    <n v="597"/>
    <n v="3.3500837520938024E-3"/>
  </r>
  <r>
    <d v="2022-01-06T00:00:00"/>
    <n v="2009"/>
    <s v="Special Operations Command"/>
    <x v="10"/>
    <x v="0"/>
    <d v="2008-10-15T00:00:00"/>
    <d v="2009-03-03T00:00:00"/>
    <s v="CCSI/Barlovento, LLC, JV"/>
    <s v="W91278"/>
    <s v="W91278-09-C-0010"/>
    <s v="W9127809C0010"/>
    <x v="13"/>
    <n v="6602985"/>
    <d v="2010-09-28T00:00:00"/>
    <d v="2011-06-08T00:00:00"/>
    <n v="1362485"/>
    <n v="253"/>
    <n v="2011"/>
    <s v="06"/>
    <s v="08"/>
    <x v="12"/>
    <n v="2009"/>
    <n v="2011"/>
    <n v="1.258060736811446"/>
    <n v="2010"/>
    <n v="1.2319371555441641"/>
    <n v="6592867.2912603831"/>
    <n v="8271363.1866319738"/>
    <n v="1678495.8953715907"/>
    <n v="253"/>
    <n v="574"/>
    <n v="0.44076655052264807"/>
  </r>
  <r>
    <d v="2022-01-06T00:00:00"/>
    <n v="2009"/>
    <s v="Special Operations Command"/>
    <x v="11"/>
    <x v="0"/>
    <d v="2008-07-21T00:00:00"/>
    <d v="2009-01-23T00:00:00"/>
    <s v="Hensel Phelps Construction Company"/>
    <s v="W91278"/>
    <s v="W91278-09-C-0017"/>
    <s v="W9127809C0017"/>
    <x v="14"/>
    <n v="39068176"/>
    <d v="2011-07-29T00:00:00"/>
    <d v="2011-07-29T00:00:00"/>
    <n v="39068176"/>
    <n v="0"/>
    <n v="2011"/>
    <s v="07"/>
    <n v="29"/>
    <x v="13"/>
    <n v="2009"/>
    <n v="2011"/>
    <n v="1.258060736811446"/>
    <n v="2010"/>
    <n v="1.2319371555441641"/>
    <n v="0"/>
    <n v="48129537.613738775"/>
    <n v="48129537.613738775"/>
    <n v="0"/>
    <n v="917"/>
    <n v="0"/>
  </r>
  <r>
    <d v="2022-01-13T00:00:00"/>
    <n v="2007"/>
    <s v="Defense Health Agency"/>
    <x v="0"/>
    <x v="4"/>
    <d v="2008-05-01T00:00:00"/>
    <d v="2009-09-28T00:00:00"/>
    <s v="James Construction"/>
    <s v="W912DR"/>
    <s v="W912DR-08-C-0078"/>
    <s v="W912DR08C0078"/>
    <x v="15"/>
    <n v="706000"/>
    <d v="2010-04-13T00:00:00"/>
    <d v="2010-04-13T00:00:00"/>
    <n v="0"/>
    <n v="0"/>
    <n v="2010"/>
    <s v="04"/>
    <n v="13"/>
    <x v="14"/>
    <n v="2009"/>
    <n v="2010"/>
    <n v="1.258060736811446"/>
    <n v="2010"/>
    <n v="1.2319371555441641"/>
    <n v="888190.88018888095"/>
    <n v="888190.88018888095"/>
    <n v="0"/>
    <n v="0"/>
    <n v="197"/>
    <n v="0"/>
  </r>
  <r>
    <d v="2022-01-13T00:00:00"/>
    <n v="2007"/>
    <s v="Defense Health Agency"/>
    <x v="0"/>
    <x v="5"/>
    <d v="2008-08-14T00:00:00"/>
    <d v="2009-03-27T00:00:00"/>
    <s v="Manhattan/Torcon JV"/>
    <s v="W912DR"/>
    <s v="W912DR-09-C-0026"/>
    <s v="W912DR09C0026"/>
    <x v="14"/>
    <n v="3949000"/>
    <d v="2014-05-31T00:00:00"/>
    <d v="2023-05-25T00:00:00"/>
    <n v="3949000"/>
    <n v="3281"/>
    <n v="2023"/>
    <s v="05"/>
    <n v="25"/>
    <x v="15"/>
    <n v="2009"/>
    <n v="2023"/>
    <n v="1.258060736811446"/>
    <n v="2016"/>
    <n v="1.0992552112271903"/>
    <n v="0"/>
    <n v="4340958.8291361742"/>
    <n v="4340958.8291361742"/>
    <n v="3281"/>
    <n v="1891"/>
    <n v="1.7350608143839239"/>
  </r>
  <r>
    <d v="2022-01-13T00:00:00"/>
    <n v="2014"/>
    <s v="Defense Health Agency"/>
    <x v="0"/>
    <x v="6"/>
    <d v="2008-08-14T00:00:00"/>
    <d v="2009-03-27T00:00:00"/>
    <s v="Manhattan/Torcon JV"/>
    <s v="W912DR"/>
    <s v="W912DR-09-C-0026"/>
    <s v="W912DR09C0026"/>
    <x v="16"/>
    <n v="3200000"/>
    <d v="2014-05-31T00:00:00"/>
    <d v="2023-05-25T00:00:00"/>
    <n v="0"/>
    <n v="3281"/>
    <n v="2023"/>
    <s v="05"/>
    <n v="25"/>
    <x v="15"/>
    <n v="2009"/>
    <n v="2023"/>
    <n v="1.258060736811446"/>
    <n v="2016"/>
    <n v="1.0992552112271903"/>
    <n v="4025794.3577966271"/>
    <n v="4025794.3577966271"/>
    <n v="0"/>
    <n v="3281"/>
    <n v="1891"/>
    <n v="1.7350608143839239"/>
  </r>
  <r>
    <d v="2022-01-13T00:00:00"/>
    <n v="2009"/>
    <s v="Defense Health Agency"/>
    <x v="12"/>
    <x v="0"/>
    <d v="2009-01-07T00:00:00"/>
    <d v="2009-04-08T00:00:00"/>
    <s v="Total Engineering INC"/>
    <s v="W912DR"/>
    <s v="W912DR-09-C-0030"/>
    <s v="W912DR09C0030"/>
    <x v="17"/>
    <n v="436000"/>
    <d v="2010-08-08T00:00:00"/>
    <d v="2010-08-31T00:00:00"/>
    <n v="0"/>
    <n v="23"/>
    <n v="2010"/>
    <s v="08"/>
    <n v="31"/>
    <x v="16"/>
    <n v="2009"/>
    <n v="2010"/>
    <n v="1.258060736811446"/>
    <n v="2010"/>
    <n v="1.2319371555441641"/>
    <n v="548514.48124979052"/>
    <n v="548514.48124979052"/>
    <n v="0"/>
    <n v="23"/>
    <n v="487"/>
    <n v="4.7227926078028747E-2"/>
  </r>
  <r>
    <d v="2022-01-13T00:00:00"/>
    <n v="2009"/>
    <s v="Defense Health Agency"/>
    <x v="13"/>
    <x v="0"/>
    <d v="2009-02-25T00:00:00"/>
    <d v="2009-08-14T00:00:00"/>
    <s v="Clark Construction Group, LLC"/>
    <s v="W912DR"/>
    <s v="W912DR-09-C-0052"/>
    <s v="W912DR09C0052"/>
    <x v="18"/>
    <n v="17919000"/>
    <d v="2013-06-01T00:00:00"/>
    <d v="2015-06-10T00:00:00"/>
    <n v="3521000"/>
    <n v="739"/>
    <n v="2015"/>
    <s v="06"/>
    <n v="10"/>
    <x v="17"/>
    <n v="2009"/>
    <n v="2015"/>
    <n v="1.258060736811446"/>
    <n v="2012"/>
    <n v="1.1913606177254064"/>
    <n v="18113558.488611199"/>
    <n v="22308339.223622356"/>
    <n v="4194780.7350111566"/>
    <n v="739"/>
    <n v="1387"/>
    <n v="0.53280461427541459"/>
  </r>
  <r>
    <d v="2022-01-13T00:00:00"/>
    <n v="2009"/>
    <s v="Defense Health Agency"/>
    <x v="12"/>
    <x v="7"/>
    <d v="2009-02-25T00:00:00"/>
    <d v="2009-08-14T00:00:00"/>
    <s v="Clark Construction Group, LLC"/>
    <s v="W912DR"/>
    <s v="W912DR-09-C-0052"/>
    <s v="W912DR09C0052"/>
    <x v="19"/>
    <n v="37771000"/>
    <d v="2013-06-01T00:00:00"/>
    <d v="2015-06-10T00:00:00"/>
    <n v="29855655"/>
    <n v="739"/>
    <n v="2015"/>
    <s v="06"/>
    <n v="10"/>
    <x v="17"/>
    <n v="2009"/>
    <n v="2015"/>
    <n v="1.258060736811446"/>
    <n v="2012"/>
    <n v="1.1913606177254064"/>
    <n v="9957984.7628167961"/>
    <n v="45526836.346213408"/>
    <n v="35568851.583396614"/>
    <n v="739"/>
    <n v="1387"/>
    <n v="0.53280461427541459"/>
  </r>
  <r>
    <d v="2022-01-06T00:00:00"/>
    <n v="2008"/>
    <s v="Special Operations Command"/>
    <x v="14"/>
    <x v="0"/>
    <d v="2009-02-13T00:00:00"/>
    <d v="2009-09-01T00:00:00"/>
    <s v="IAP Worldwide Services, Inc."/>
    <s v="W912ER"/>
    <s v="W912ER-09-C-0035"/>
    <s v="W912ER09C0035"/>
    <x v="20"/>
    <n v="6799124"/>
    <d v="2011-02-05T00:00:00"/>
    <d v="2012-11-15T00:00:00"/>
    <n v="159786"/>
    <n v="649"/>
    <n v="2012"/>
    <n v="11"/>
    <n v="15"/>
    <x v="18"/>
    <n v="2009"/>
    <n v="2013"/>
    <n v="1.258060736811446"/>
    <n v="2011"/>
    <n v="1.2082263446570523"/>
    <n v="8352690.4562202329"/>
    <n v="8545748.1109276041"/>
    <n v="193057.65470737126"/>
    <n v="649"/>
    <n v="522"/>
    <n v="1.2432950191570882"/>
  </r>
  <r>
    <d v="2022-01-06T00:00:00"/>
    <n v="2008"/>
    <s v="Special Operations Command"/>
    <x v="15"/>
    <x v="0"/>
    <d v="2008-05-27T00:00:00"/>
    <d v="2009-09-25T00:00:00"/>
    <s v="Contrack Watts, Inc"/>
    <s v="W912ER"/>
    <s v="W912ER-09-C-0051"/>
    <s v="W912ER09C0051"/>
    <x v="21"/>
    <n v="15889227"/>
    <d v="2011-12-13T00:00:00"/>
    <d v="2012-12-27T00:00:00"/>
    <n v="-11952725"/>
    <n v="380"/>
    <n v="2012"/>
    <n v="12"/>
    <n v="27"/>
    <x v="19"/>
    <n v="2009"/>
    <n v="2013"/>
    <n v="1.258060736811446"/>
    <n v="2011"/>
    <n v="1.2082263446570523"/>
    <n v="35026866.647388913"/>
    <n v="20585269.411947947"/>
    <n v="-14441597.235440966"/>
    <n v="380"/>
    <n v="809"/>
    <n v="0.46971569839307786"/>
  </r>
  <r>
    <d v="2022-01-06T00:00:00"/>
    <n v="2009"/>
    <s v="Special Operations Command"/>
    <x v="16"/>
    <x v="0"/>
    <d v="2009-03-25T00:00:00"/>
    <d v="2009-09-28T00:00:00"/>
    <s v="American International Contractors, Inc."/>
    <s v="W912ER"/>
    <s v="W912ER-09-C-0055"/>
    <s v="W912ER09C0055"/>
    <x v="22"/>
    <n v="10839492"/>
    <d v="2011-01-26T00:00:00"/>
    <d v="2012-08-15T00:00:00"/>
    <n v="861492"/>
    <n v="567"/>
    <n v="2012"/>
    <s v="08"/>
    <n v="15"/>
    <x v="20"/>
    <n v="2009"/>
    <n v="2012"/>
    <n v="1.258060736811446"/>
    <n v="2011"/>
    <n v="1.2082263446570523"/>
    <n v="12552930.031904608"/>
    <n v="13593807.362015901"/>
    <n v="1040877.3301112931"/>
    <n v="567"/>
    <n v="485"/>
    <n v="1.1690721649484537"/>
  </r>
  <r>
    <d v="2022-01-06T00:00:00"/>
    <n v="2009"/>
    <s v="Special Operations Command"/>
    <x v="17"/>
    <x v="0"/>
    <d v="2008-12-12T00:00:00"/>
    <d v="2009-04-30T00:00:00"/>
    <s v="Porter-Metcon"/>
    <s v="W912HN"/>
    <s v="W912HN-09-C-0022"/>
    <s v="W912HN09C0022"/>
    <x v="23"/>
    <n v="5753585"/>
    <d v="2010-11-24T00:00:00"/>
    <d v="2011-04-12T00:00:00"/>
    <n v="906585"/>
    <n v="139"/>
    <n v="2011"/>
    <s v="04"/>
    <n v="12"/>
    <x v="21"/>
    <n v="2009"/>
    <n v="2011"/>
    <n v="1.258060736811446"/>
    <n v="2010"/>
    <n v="1.2319371555441641"/>
    <n v="6097820.3913250789"/>
    <n v="7214676.1374840848"/>
    <n v="1116855.7461590059"/>
    <n v="139"/>
    <n v="573"/>
    <n v="0.2425828970331588"/>
  </r>
  <r>
    <d v="2022-01-06T00:00:00"/>
    <n v="2009"/>
    <s v="Special Operations Command"/>
    <x v="18"/>
    <x v="0"/>
    <d v="2009-04-15T00:00:00"/>
    <d v="2009-09-14T00:00:00"/>
    <s v="IronBridge Construction"/>
    <s v="W912HN"/>
    <s v="W912HN-09-C-0046"/>
    <s v="W912HN09C0046"/>
    <x v="24"/>
    <n v="13140227"/>
    <d v="2011-03-24T00:00:00"/>
    <d v="2012-03-05T00:00:00"/>
    <n v="866348"/>
    <n v="347"/>
    <n v="2012"/>
    <s v="03"/>
    <s v="05"/>
    <x v="22"/>
    <n v="2009"/>
    <n v="2012"/>
    <n v="1.258060736811446"/>
    <n v="2011"/>
    <n v="1.2082263446570523"/>
    <n v="15441285.258274535"/>
    <n v="16488029.735515483"/>
    <n v="1046744.477240948"/>
    <n v="347"/>
    <n v="556"/>
    <n v="0.62410071942446044"/>
  </r>
  <r>
    <d v="2022-01-06T00:00:00"/>
    <n v="2009"/>
    <s v="Special Operations Command"/>
    <x v="19"/>
    <x v="0"/>
    <d v="2009-04-09T00:00:00"/>
    <d v="2009-09-10T00:00:00"/>
    <s v="Heery International, Inc."/>
    <s v="W912HN"/>
    <s v="W912HN-09-C-0050"/>
    <s v="W912HN09C0050"/>
    <x v="25"/>
    <n v="12749904"/>
    <d v="2011-07-02T00:00:00"/>
    <d v="2012-09-24T00:00:00"/>
    <n v="972847"/>
    <n v="450"/>
    <n v="2012"/>
    <s v="09"/>
    <n v="24"/>
    <x v="23"/>
    <n v="2009"/>
    <n v="2012"/>
    <n v="1.258060736811446"/>
    <n v="2011"/>
    <n v="1.2082263446570523"/>
    <n v="14816253.006890398"/>
    <n v="15991672.381610977"/>
    <n v="1175419.374720579"/>
    <n v="450"/>
    <n v="660"/>
    <n v="0.68181818181818177"/>
  </r>
  <r>
    <d v="2022-01-06T00:00:00"/>
    <n v="2009"/>
    <s v="Special Operations Command"/>
    <x v="20"/>
    <x v="0"/>
    <d v="2009-06-15T00:00:00"/>
    <d v="2009-08-31T00:00:00"/>
    <s v="Team Construction LLC A JV of Mil Fed/WT Humphrey"/>
    <s v="W912HN"/>
    <s v="W912HN-09-C-0054"/>
    <s v="W912HN09C0054"/>
    <x v="14"/>
    <n v="0"/>
    <d v="2010-06-12T00:00:00"/>
    <d v="2010-11-15T00:00:00"/>
    <n v="0"/>
    <n v="156"/>
    <n v="2010"/>
    <n v="11"/>
    <n v="15"/>
    <x v="24"/>
    <n v="2009"/>
    <n v="2011"/>
    <n v="1.258060736811446"/>
    <n v="2010"/>
    <n v="1.2319371555441641"/>
    <n v="0"/>
    <n v="0"/>
    <n v="0"/>
    <n v="156"/>
    <n v="285"/>
    <n v="0.54736842105263162"/>
  </r>
  <r>
    <d v="2022-01-06T00:00:00"/>
    <n v="2009"/>
    <s v="Special Operations Command"/>
    <x v="21"/>
    <x v="0"/>
    <d v="2008-11-24T00:00:00"/>
    <d v="2009-03-27T00:00:00"/>
    <s v="Phil Howry Company"/>
    <s v="W912PP"/>
    <s v="W912PP-09-C-0006"/>
    <s v="W912PP09C0006"/>
    <x v="26"/>
    <n v="6043246"/>
    <d v="2010-09-10T00:00:00"/>
    <d v="2011-06-02T00:00:00"/>
    <n v="157713"/>
    <n v="265"/>
    <n v="2011"/>
    <s v="06"/>
    <s v="02"/>
    <x v="25"/>
    <n v="2009"/>
    <n v="2011"/>
    <n v="1.258060736811446"/>
    <n v="2010"/>
    <n v="1.2319371555441641"/>
    <n v="7404357.9825080801"/>
    <n v="7598650.4871204169"/>
    <n v="194292.50461233687"/>
    <n v="265"/>
    <n v="532"/>
    <n v="0.49812030075187969"/>
  </r>
  <r>
    <d v="2022-01-06T00:00:00"/>
    <n v="2009"/>
    <s v="Special Operations Command"/>
    <x v="22"/>
    <x v="0"/>
    <d v="2009-06-15T00:00:00"/>
    <d v="2009-09-28T00:00:00"/>
    <s v="Big D Construction Corp"/>
    <s v="W912PP"/>
    <s v="W912PP-09-C-0034"/>
    <s v="W912PP09C0034"/>
    <x v="27"/>
    <n v="16423555"/>
    <d v="2011-05-09T00:00:00"/>
    <d v="2012-02-02T00:00:00"/>
    <n v="5541235"/>
    <n v="269"/>
    <n v="2012"/>
    <s v="02"/>
    <s v="02"/>
    <x v="26"/>
    <n v="2009"/>
    <n v="2012"/>
    <n v="1.258060736811446"/>
    <n v="2011"/>
    <n v="1.2082263446570523"/>
    <n v="13690619.517417936"/>
    <n v="20385685.626353659"/>
    <n v="6695066.1089357231"/>
    <n v="269"/>
    <n v="588"/>
    <n v="0.45748299319727892"/>
  </r>
  <r>
    <d v="2022-01-06T00:00:00"/>
    <n v="2009"/>
    <s v="Special Operations Command"/>
    <x v="23"/>
    <x v="0"/>
    <d v="2008-11-13T00:00:00"/>
    <d v="2009-03-31T00:00:00"/>
    <s v="J&amp;S Construction Co., Inc."/>
    <s v="W912QR"/>
    <s v="W912QR-09-C-0023"/>
    <s v="W912QR09C0023"/>
    <x v="28"/>
    <n v="13455100"/>
    <d v="2010-08-09T00:00:00"/>
    <d v="2010-08-21T00:00:00"/>
    <n v="631050"/>
    <n v="12"/>
    <n v="2010"/>
    <s v="08"/>
    <n v="21"/>
    <x v="27"/>
    <n v="2009"/>
    <n v="2010"/>
    <n v="1.258060736811446"/>
    <n v="2010"/>
    <n v="1.2319371555441641"/>
    <n v="16133433.791906824"/>
    <n v="16910847.733912967"/>
    <n v="777413.94200614281"/>
    <n v="12"/>
    <n v="496"/>
    <n v="2.4193548387096774E-2"/>
  </r>
  <r>
    <d v="2022-01-06T00:00:00"/>
    <n v="2010"/>
    <s v="Special Operations Command"/>
    <x v="24"/>
    <x v="0"/>
    <d v="2009-11-04T00:00:00"/>
    <d v="2010-03-16T00:00:00"/>
    <s v="CCI Group, LLC"/>
    <s v="W91278"/>
    <s v="W91278-10-C-0041"/>
    <s v="W9127810C0041"/>
    <x v="29"/>
    <n v="3157424"/>
    <d v="2011-08-01T00:00:00"/>
    <d v="2012-05-31T00:00:00"/>
    <n v="513969"/>
    <n v="304"/>
    <n v="2012"/>
    <s v="05"/>
    <n v="31"/>
    <x v="28"/>
    <n v="2010"/>
    <n v="2012"/>
    <n v="1.2319371555441641"/>
    <n v="2011"/>
    <n v="1.2082263446570523"/>
    <n v="3256570.4335089982"/>
    <n v="3877561.3196460386"/>
    <n v="620990.88613704033"/>
    <n v="304"/>
    <n v="503"/>
    <n v="0.60437375745526833"/>
  </r>
  <r>
    <d v="2022-01-06T00:00:00"/>
    <n v="2010"/>
    <s v="Special Operations Command"/>
    <x v="25"/>
    <x v="0"/>
    <d v="2010-01-06T00:00:00"/>
    <d v="2010-08-03T00:00:00"/>
    <s v="Federal Contracting dba Bryan Construction"/>
    <s v="W9128F"/>
    <s v="W9128F-10-C-0061"/>
    <s v="W9128F10C0061"/>
    <x v="30"/>
    <n v="33108929"/>
    <d v="2012-05-01T00:00:00"/>
    <d v="2012-08-03T00:00:00"/>
    <n v="4522295"/>
    <n v="94"/>
    <n v="2012"/>
    <s v="08"/>
    <s v="03"/>
    <x v="29"/>
    <n v="2010"/>
    <n v="2012"/>
    <n v="1.2319371555441641"/>
    <n v="2011"/>
    <n v="1.2082263446570523"/>
    <n v="35216936.576542087"/>
    <n v="40680892.53385295"/>
    <n v="5463955.9573108628"/>
    <n v="94"/>
    <n v="637"/>
    <n v="0.14756671899529042"/>
  </r>
  <r>
    <d v="2020-12-09T00:00:00"/>
    <n v="2009"/>
    <s v="National Security Agency"/>
    <x v="26"/>
    <x v="0"/>
    <d v="2010-05-03T00:00:00"/>
    <d v="2010-08-30T00:00:00"/>
    <s v="Clark/McDean"/>
    <s v="W912DR"/>
    <s v="W912DR-10-C-0033"/>
    <s v="W912DR10C0033"/>
    <x v="31"/>
    <n v="13760000"/>
    <d v="2013-01-17T00:00:00"/>
    <d v="2014-04-18T00:00:00"/>
    <n v="1700000"/>
    <n v="456"/>
    <n v="2014"/>
    <s v="04"/>
    <n v="18"/>
    <x v="30"/>
    <n v="2010"/>
    <n v="2014"/>
    <n v="1.2319371555441641"/>
    <n v="2012"/>
    <n v="1.1913606177254064"/>
    <n v="14857162.095862618"/>
    <n v="16882475.145995807"/>
    <n v="2025313.0501331892"/>
    <n v="456"/>
    <n v="871"/>
    <n v="0.52353616532721015"/>
  </r>
  <r>
    <d v="2020-12-09T00:00:00"/>
    <n v="2010"/>
    <s v="National Security Agency"/>
    <x v="27"/>
    <x v="0"/>
    <d v="2010-05-03T00:00:00"/>
    <d v="2010-08-30T00:00:00"/>
    <s v="Clark/McDean"/>
    <s v="W912DR"/>
    <s v="W912DR-10-C-0033"/>
    <s v="W912DR10C0033"/>
    <x v="32"/>
    <n v="129078000"/>
    <d v="2014-04-18T00:00:00"/>
    <d v="2015-10-12T00:00:00"/>
    <n v="15855000"/>
    <n v="542"/>
    <n v="2015"/>
    <n v="10"/>
    <n v="12"/>
    <x v="31"/>
    <n v="2010"/>
    <n v="2016"/>
    <n v="1.2319371555441641"/>
    <n v="2013"/>
    <n v="1.1743184978402121"/>
    <n v="139483620.56217688"/>
    <n v="158102440.34543344"/>
    <n v="18618819.783256561"/>
    <n v="542"/>
    <n v="1327"/>
    <n v="0.40844009042954033"/>
  </r>
  <r>
    <d v="2020-12-09T00:00:00"/>
    <n v="2010"/>
    <s v="National Security Agency"/>
    <x v="28"/>
    <x v="0"/>
    <d v="2009-05-04T00:00:00"/>
    <d v="2010-08-26T00:00:00"/>
    <s v="Goels/Grunley"/>
    <s v="W912DR"/>
    <s v="W912DR-10-C-0035"/>
    <s v="W912DR10C0035"/>
    <x v="33"/>
    <n v="4201000"/>
    <d v="2011-09-26T00:00:00"/>
    <d v="2012-06-29T00:00:00"/>
    <n v="-242000"/>
    <n v="277"/>
    <n v="2012"/>
    <s v="06"/>
    <n v="29"/>
    <x v="32"/>
    <n v="2010"/>
    <n v="2012"/>
    <n v="1.2319371555441641"/>
    <n v="2011"/>
    <n v="1.2082263446570523"/>
    <n v="5473496.7820827207"/>
    <n v="5181106.0066757137"/>
    <n v="-292390.77540700696"/>
    <n v="277"/>
    <n v="396"/>
    <n v="0.6994949494949495"/>
  </r>
  <r>
    <d v="2020-12-09T00:00:00"/>
    <n v="2010"/>
    <s v="National Security Agency"/>
    <x v="29"/>
    <x v="0"/>
    <d v="2009-08-24T00:00:00"/>
    <d v="2010-06-24T00:00:00"/>
    <s v="Northern Tiaga Venture, LLC Inc. (NTVI)"/>
    <s v="W912DR"/>
    <s v="W912DR-10-C-0079"/>
    <s v="W912DR10C0079"/>
    <x v="34"/>
    <n v="11700000"/>
    <d v="2011-08-20T00:00:00"/>
    <d v="2012-05-30T00:00:00"/>
    <n v="0"/>
    <n v="284"/>
    <n v="2012"/>
    <s v="05"/>
    <n v="30"/>
    <x v="33"/>
    <n v="2010"/>
    <n v="2012"/>
    <n v="1.2319371555441641"/>
    <n v="2011"/>
    <n v="1.2082263446570523"/>
    <n v="14413664.719866719"/>
    <n v="14413664.719866719"/>
    <n v="0"/>
    <n v="284"/>
    <n v="422"/>
    <n v="0.67298578199052128"/>
  </r>
  <r>
    <d v="2022-01-13T00:00:00"/>
    <n v="2009"/>
    <s v="Defense Health Agency"/>
    <x v="12"/>
    <x v="8"/>
    <d v="2010-08-01T00:00:00"/>
    <d v="2010-08-23T00:00:00"/>
    <s v="BGE for Gas Line Contract"/>
    <s v="W912DR"/>
    <s v="W912DR-10-F-0217"/>
    <s v="W912DR10F0217"/>
    <x v="35"/>
    <n v="280922"/>
    <d v="2011-09-30T00:00:00"/>
    <d v="2011-09-30T00:00:00"/>
    <n v="0"/>
    <n v="0"/>
    <n v="2011"/>
    <s v="09"/>
    <n v="30"/>
    <x v="34"/>
    <n v="2010"/>
    <n v="2011"/>
    <n v="1.2319371555441641"/>
    <n v="2011"/>
    <n v="1.2082263446570523"/>
    <n v="346078.24960977765"/>
    <n v="346078.24960977765"/>
    <n v="0"/>
    <n v="0"/>
    <n v="403"/>
    <n v="0"/>
  </r>
  <r>
    <d v="2021-05-31T00:00:00"/>
    <n v="2013"/>
    <s v="National Security Agency"/>
    <x v="30"/>
    <x v="0"/>
    <d v="2009-12-18T00:00:00"/>
    <d v="2010-09-24T00:00:00"/>
    <s v="Walsh Federal, LLC"/>
    <s v="W912DR"/>
    <s v="W912DR-13-C-0038"/>
    <s v="W912DR13C0038"/>
    <x v="36"/>
    <n v="171004789"/>
    <d v="2015-10-11T00:00:00"/>
    <d v="2020-12-31T00:00:00"/>
    <n v="47946407"/>
    <n v="1908"/>
    <n v="2020"/>
    <n v="12"/>
    <n v="31"/>
    <x v="35"/>
    <n v="2010"/>
    <n v="2021"/>
    <n v="1.2319371555441641"/>
    <n v="2016"/>
    <n v="1.0992552112271903"/>
    <n v="151600193.08694714"/>
    <n v="204305530.84131697"/>
    <n v="52705337.754369825"/>
    <n v="1908"/>
    <n v="1843"/>
    <n v="1.0352685838307107"/>
  </r>
  <r>
    <d v="2022-01-06T00:00:00"/>
    <n v="2010"/>
    <s v="Special Operations Command"/>
    <x v="31"/>
    <x v="0"/>
    <d v="2010-03-22T00:00:00"/>
    <d v="2010-08-31T00:00:00"/>
    <s v="Atlantic Marine Construction Company, Inc"/>
    <s v="W912HN"/>
    <s v="W912HN-07-D-0024"/>
    <s v="W912HN07D0024"/>
    <x v="37"/>
    <n v="4036729"/>
    <d v="2011-09-21T00:00:00"/>
    <d v="2012-04-12T00:00:00"/>
    <n v="744221"/>
    <n v="204"/>
    <n v="2012"/>
    <s v="04"/>
    <n v="12"/>
    <x v="36"/>
    <n v="2010"/>
    <n v="2012"/>
    <n v="1.2319371555441641"/>
    <n v="2011"/>
    <n v="1.2082263446570523"/>
    <n v="4056162.9401264046"/>
    <n v="4955350.3585734209"/>
    <n v="899187.41844701627"/>
    <n v="204"/>
    <n v="386"/>
    <n v="0.52849740932642486"/>
  </r>
  <r>
    <d v="2022-01-06T00:00:00"/>
    <n v="2010"/>
    <s v="Special Operations Command"/>
    <x v="32"/>
    <x v="0"/>
    <d v="2010-07-01T00:00:00"/>
    <d v="2010-09-25T00:00:00"/>
    <s v="Caddell Construction CO., INC"/>
    <s v="W912HN"/>
    <s v="W912HN-07-D-0056"/>
    <s v="W912HN07D0056"/>
    <x v="38"/>
    <n v="12285692"/>
    <d v="2012-05-02T00:00:00"/>
    <d v="2013-06-07T00:00:00"/>
    <n v="572692"/>
    <n v="401"/>
    <n v="2013"/>
    <s v="06"/>
    <s v="07"/>
    <x v="37"/>
    <n v="2010"/>
    <n v="2013"/>
    <n v="1.2319371555441641"/>
    <n v="2012"/>
    <n v="1.1913606177254064"/>
    <n v="14429679.902888793"/>
    <n v="15111962.597775191"/>
    <n v="682282.69488639757"/>
    <n v="401"/>
    <n v="585"/>
    <n v="0.68547008547008548"/>
  </r>
  <r>
    <d v="2022-01-06T00:00:00"/>
    <n v="2010"/>
    <s v="Special Operations Command"/>
    <x v="33"/>
    <x v="0"/>
    <d v="2009-11-05T00:00:00"/>
    <d v="2010-03-31T00:00:00"/>
    <s v="WECC Incorporated"/>
    <s v="W912HN"/>
    <s v="W912HN-10-C-0024"/>
    <s v="W912HN10C0024"/>
    <x v="39"/>
    <n v="3091827"/>
    <d v="2011-12-14T00:00:00"/>
    <d v="2012-02-13T00:00:00"/>
    <n v="137812"/>
    <n v="61"/>
    <n v="2012"/>
    <s v="02"/>
    <n v="13"/>
    <x v="38"/>
    <n v="2010"/>
    <n v="2012"/>
    <n v="1.2319371555441641"/>
    <n v="2011"/>
    <n v="1.2082263446570523"/>
    <n v="3639160.836534794"/>
    <n v="3805668.9255446717"/>
    <n v="166508.08900987776"/>
    <n v="61"/>
    <n v="623"/>
    <n v="9.7913322632423749E-2"/>
  </r>
  <r>
    <d v="2022-01-06T00:00:00"/>
    <n v="2010"/>
    <s v="Special Operations Command"/>
    <x v="34"/>
    <x v="0"/>
    <d v="2009-12-11T00:00:00"/>
    <d v="2010-04-22T00:00:00"/>
    <s v="Johnson Roofing &amp; Construction Faith Construction-JV"/>
    <s v="W912HN"/>
    <s v="W912HN-10-C-0028"/>
    <s v="W912HN10C0028"/>
    <x v="40"/>
    <n v="3068801"/>
    <d v="2011-05-18T00:00:00"/>
    <d v="2011-11-02T00:00:00"/>
    <n v="351001"/>
    <n v="168"/>
    <n v="2011"/>
    <n v="11"/>
    <s v="02"/>
    <x v="39"/>
    <n v="2010"/>
    <n v="2012"/>
    <n v="1.2319371555441641"/>
    <n v="2011"/>
    <n v="1.2082263446570523"/>
    <n v="3348158.801337929"/>
    <n v="3772247.4565388989"/>
    <n v="424088.65520096989"/>
    <n v="168"/>
    <n v="391"/>
    <n v="0.42966751918158569"/>
  </r>
  <r>
    <d v="2022-01-06T00:00:00"/>
    <n v="2010"/>
    <s v="Special Operations Command"/>
    <x v="35"/>
    <x v="0"/>
    <d v="2010-04-27T00:00:00"/>
    <d v="2010-08-05T00:00:00"/>
    <s v="Sauer Inc"/>
    <s v="W912HN"/>
    <s v="W912HN-10-C-0054"/>
    <s v="W912HN10C0054"/>
    <x v="41"/>
    <n v="22880316"/>
    <d v="2013-02-11T00:00:00"/>
    <d v="2014-07-22T00:00:00"/>
    <n v="4231216"/>
    <n v="526"/>
    <n v="2014"/>
    <s v="07"/>
    <n v="22"/>
    <x v="40"/>
    <n v="2010"/>
    <n v="2014"/>
    <n v="1.2319371555441641"/>
    <n v="2012"/>
    <n v="1.1913606177254064"/>
    <n v="22974519.207458671"/>
    <n v="28015423.314948294"/>
    <n v="5040904.1074896231"/>
    <n v="526"/>
    <n v="921"/>
    <n v="0.57111834961997832"/>
  </r>
  <r>
    <d v="2022-01-06T00:00:00"/>
    <n v="2010"/>
    <s v="Special Operations Command"/>
    <x v="36"/>
    <x v="0"/>
    <d v="2010-03-29T00:00:00"/>
    <d v="2010-09-30T00:00:00"/>
    <s v="Sauer, Inc."/>
    <s v="W912HN"/>
    <s v="W912HN-10-C-0063"/>
    <s v="W912HN10C0063"/>
    <x v="42"/>
    <n v="7560146"/>
    <d v="2012-04-14T00:00:00"/>
    <d v="2013-03-01T00:00:00"/>
    <n v="898446"/>
    <n v="321"/>
    <n v="2013"/>
    <s v="03"/>
    <s v="01"/>
    <x v="41"/>
    <n v="2010"/>
    <n v="2013"/>
    <n v="1.2319371555441641"/>
    <n v="2012"/>
    <n v="1.1913606177254064"/>
    <n v="8206795.7490885574"/>
    <n v="9277168.9306414779"/>
    <n v="1070373.1815529205"/>
    <n v="321"/>
    <n v="562"/>
    <n v="0.57117437722419928"/>
  </r>
  <r>
    <d v="2022-01-06T00:00:00"/>
    <n v="2010"/>
    <s v="Special Operations Command"/>
    <x v="37"/>
    <x v="0"/>
    <d v="2009-12-18T00:00:00"/>
    <d v="2010-06-30T00:00:00"/>
    <s v="Lifecycle Construction Service, LLC"/>
    <s v="W912HN"/>
    <s v="W912HN-10-D-0033"/>
    <s v="W912HN10D0033"/>
    <x v="43"/>
    <n v="1024285"/>
    <d v="2011-07-22T00:00:00"/>
    <d v="2011-09-29T00:00:00"/>
    <n v="16350"/>
    <n v="69"/>
    <n v="2011"/>
    <s v="09"/>
    <n v="29"/>
    <x v="42"/>
    <n v="2010"/>
    <n v="2011"/>
    <n v="1.2319371555441641"/>
    <n v="2011"/>
    <n v="1.2082263446570523"/>
    <n v="1241712.576873407"/>
    <n v="1261467.0776085497"/>
    <n v="19754.500735142734"/>
    <n v="69"/>
    <n v="387"/>
    <n v="0.17829457364341086"/>
  </r>
  <r>
    <d v="2022-01-06T00:00:00"/>
    <n v="2010"/>
    <s v="Special Operations Command"/>
    <x v="38"/>
    <x v="0"/>
    <d v="2010-06-16T00:00:00"/>
    <d v="2010-09-30T00:00:00"/>
    <s v="Windamir Development, Inc"/>
    <s v="W912HN"/>
    <s v="W912HN-10-D-0059"/>
    <s v="W912HN10D0059"/>
    <x v="44"/>
    <n v="12372455"/>
    <d v="2012-03-16T00:00:00"/>
    <d v="2013-06-04T00:00:00"/>
    <n v="3045151"/>
    <n v="445"/>
    <n v="2013"/>
    <s v="06"/>
    <s v="04"/>
    <x v="43"/>
    <n v="2010"/>
    <n v="2013"/>
    <n v="1.2319371555441641"/>
    <n v="2012"/>
    <n v="1.1913606177254064"/>
    <n v="11490652.358655704"/>
    <n v="15118525.335082844"/>
    <n v="3627872.9764271397"/>
    <n v="445"/>
    <n v="533"/>
    <n v="0.83489681050656661"/>
  </r>
  <r>
    <d v="2022-01-06T00:00:00"/>
    <n v="2010"/>
    <s v="Special Operations Command"/>
    <x v="39"/>
    <x v="0"/>
    <d v="2009-09-24T00:00:00"/>
    <d v="2010-04-09T00:00:00"/>
    <s v="Hensel Phelps Construction Co."/>
    <s v="W912PP"/>
    <s v="W912PP-10-C-0015"/>
    <s v="W912PP10C0015"/>
    <x v="45"/>
    <n v="35162304"/>
    <d v="2012-12-24T00:00:00"/>
    <d v="2013-03-15T00:00:00"/>
    <n v="2396304"/>
    <n v="81"/>
    <n v="2013"/>
    <s v="03"/>
    <n v="15"/>
    <x v="44"/>
    <n v="2010"/>
    <n v="2013"/>
    <n v="1.2319371555441641"/>
    <n v="2012"/>
    <n v="1.1913606177254064"/>
    <n v="40365652.838560082"/>
    <n v="43220515.052257948"/>
    <n v="2854862.2136978656"/>
    <n v="81"/>
    <n v="990"/>
    <n v="8.1818181818181818E-2"/>
  </r>
  <r>
    <d v="2021-11-16T00:00:00"/>
    <n v="2010"/>
    <s v="Special Operations Command"/>
    <x v="40"/>
    <x v="0"/>
    <d v="2009-11-02T00:00:00"/>
    <d v="2010-04-16T00:00:00"/>
    <s v="Better Built Construction Inc."/>
    <s v="W912QR"/>
    <s v="W912QR-10-C-0048"/>
    <s v="W912QR10C0048"/>
    <x v="46"/>
    <n v="3257458"/>
    <d v="2011-04-11T00:00:00"/>
    <d v="2011-06-24T00:00:00"/>
    <n v="371873"/>
    <n v="74"/>
    <n v="2011"/>
    <s v="06"/>
    <n v="24"/>
    <x v="45"/>
    <n v="2010"/>
    <n v="2011"/>
    <n v="1.2319371555441641"/>
    <n v="2011"/>
    <n v="1.2082263446570523"/>
    <n v="3554859.3769809068"/>
    <n v="4004166.1324475589"/>
    <n v="449306.7554666521"/>
    <n v="74"/>
    <n v="360"/>
    <n v="0.20555555555555555"/>
  </r>
  <r>
    <d v="2020-12-09T00:00:00"/>
    <n v="2010"/>
    <s v="National Security Agency"/>
    <x v="41"/>
    <x v="0"/>
    <d v="2010-03-01T00:00:00"/>
    <d v="2011-03-15T00:00:00"/>
    <s v="NPGL"/>
    <s v="MWHL10"/>
    <s v="MWHL10-3001"/>
    <s v="MWHL103001"/>
    <x v="47"/>
    <n v="8257000"/>
    <d v="2013-02-01T00:00:00"/>
    <d v="2014-05-14T00:00:00"/>
    <n v="691000"/>
    <n v="467"/>
    <n v="2014"/>
    <s v="05"/>
    <n v="14"/>
    <x v="46"/>
    <n v="2011"/>
    <n v="2014"/>
    <n v="1.2082263446570523"/>
    <n v="2013"/>
    <n v="1.1743184978402121"/>
    <n v="9141440.5236752573"/>
    <n v="9952894.6056828443"/>
    <n v="811454.08200758696"/>
    <n v="467"/>
    <n v="689"/>
    <n v="0.67779390420899854"/>
  </r>
  <r>
    <d v="2022-01-13T00:00:00"/>
    <n v="2010"/>
    <s v="Defense Health Agency"/>
    <x v="42"/>
    <x v="9"/>
    <d v="2011-03-25T00:00:00"/>
    <d v="2011-06-17T00:00:00"/>
    <s v="Janco"/>
    <s v="W9126G"/>
    <s v="W9126G-09-D-0096-0002"/>
    <s v="W9126G09D00960002"/>
    <x v="48"/>
    <n v="10634000"/>
    <d v="2012-07-05T00:00:00"/>
    <d v="2012-12-31T00:00:00"/>
    <n v="146000"/>
    <n v="179"/>
    <n v="2012"/>
    <n v="12"/>
    <n v="31"/>
    <x v="47"/>
    <n v="2011"/>
    <n v="2013"/>
    <n v="1.2082263446570523"/>
    <n v="2012"/>
    <n v="1.1913606177254064"/>
    <n v="12671877.902763164"/>
    <n v="12845816.552951073"/>
    <n v="173938.6501879096"/>
    <n v="179"/>
    <n v="384"/>
    <n v="0.46614583333333331"/>
  </r>
  <r>
    <d v="2022-01-13T00:00:00"/>
    <n v="2010"/>
    <s v="Defense Health Agency"/>
    <x v="42"/>
    <x v="10"/>
    <d v="2011-07-25T00:00:00"/>
    <d v="2011-08-25T00:00:00"/>
    <s v="Temp Electric Contract"/>
    <s v="W9126G"/>
    <s v="W9126G-11-P-0208"/>
    <s v="W9126G11P0208"/>
    <x v="49"/>
    <n v="46000"/>
    <d v="2011-11-01T00:00:00"/>
    <d v="2011-11-01T00:00:00"/>
    <n v="0"/>
    <n v="0"/>
    <n v="2011"/>
    <n v="11"/>
    <s v="01"/>
    <x v="48"/>
    <n v="2011"/>
    <n v="2012"/>
    <n v="1.2082263446570523"/>
    <n v="2012"/>
    <n v="1.1913606177254064"/>
    <n v="55578.411854224403"/>
    <n v="55578.411854224403"/>
    <n v="0"/>
    <n v="0"/>
    <n v="68"/>
    <n v="0"/>
  </r>
  <r>
    <d v="2022-01-06T00:00:00"/>
    <n v="2009"/>
    <s v="Special Operations Command"/>
    <x v="43"/>
    <x v="0"/>
    <d v="2010-10-28T00:00:00"/>
    <d v="2011-03-30T00:00:00"/>
    <s v="Carothers Construction, Inc."/>
    <s v="W91278"/>
    <s v="W91278-07-D-0026"/>
    <s v="W9127807D0026"/>
    <x v="50"/>
    <n v="9584934"/>
    <d v="2012-10-13T00:00:00"/>
    <d v="2013-10-10T00:00:00"/>
    <n v="2409119"/>
    <n v="362"/>
    <n v="2013"/>
    <n v="10"/>
    <n v="10"/>
    <x v="49"/>
    <n v="2011"/>
    <n v="2014"/>
    <n v="1.2082263446570523"/>
    <n v="2013"/>
    <n v="1.1743184978402121"/>
    <n v="8670008.7273852453"/>
    <n v="11499081.73258356"/>
    <n v="2829073.0051983148"/>
    <n v="362"/>
    <n v="563"/>
    <n v="0.6429840142095915"/>
  </r>
  <r>
    <d v="2022-01-06T00:00:00"/>
    <n v="2010"/>
    <s v="Special Operations Command"/>
    <x v="44"/>
    <x v="0"/>
    <d v="2010-05-17T00:00:00"/>
    <d v="2010-10-29T00:00:00"/>
    <s v="Caddell Construction CO., INC"/>
    <s v="W91278"/>
    <s v="W91278-07-D-0036"/>
    <s v="W9127807D0036"/>
    <x v="51"/>
    <n v="15260312"/>
    <d v="2012-08-31T00:00:00"/>
    <d v="2012-12-20T00:00:00"/>
    <n v="188312"/>
    <n v="111"/>
    <n v="2012"/>
    <n v="12"/>
    <n v="20"/>
    <x v="50"/>
    <n v="2011"/>
    <n v="2013"/>
    <n v="1.2082263446570523"/>
    <n v="2012"/>
    <n v="1.1913606177254064"/>
    <n v="18210387.466671091"/>
    <n v="18434734.967316199"/>
    <n v="224347.50064510852"/>
    <n v="111"/>
    <n v="672"/>
    <n v="0.16517857142857142"/>
  </r>
  <r>
    <d v="2022-01-06T00:00:00"/>
    <n v="2011"/>
    <s v="Special Operations Command"/>
    <x v="45"/>
    <x v="0"/>
    <d v="2011-01-07T00:00:00"/>
    <d v="2011-05-23T00:00:00"/>
    <s v="Barlovento, LLC"/>
    <s v="W91278"/>
    <s v="W91278-10-D-0072"/>
    <s v="W9127810D0072"/>
    <x v="52"/>
    <n v="4984696"/>
    <d v="2012-09-26T00:00:00"/>
    <d v="2012-12-18T00:00:00"/>
    <n v="874416"/>
    <n v="83"/>
    <n v="2012"/>
    <n v="12"/>
    <n v="18"/>
    <x v="51"/>
    <n v="2011"/>
    <n v="2013"/>
    <n v="1.2082263446570523"/>
    <n v="2012"/>
    <n v="1.1913606177254064"/>
    <n v="4966148.5799169885"/>
    <n v="6007893.3658259679"/>
    <n v="1041744.7859089794"/>
    <n v="83"/>
    <n v="492"/>
    <n v="0.16869918699186992"/>
  </r>
  <r>
    <d v="2022-01-06T00:00:00"/>
    <n v="2011"/>
    <s v="Special Operations Command"/>
    <x v="46"/>
    <x v="0"/>
    <d v="2011-07-07T00:00:00"/>
    <d v="2011-09-25T00:00:00"/>
    <s v="Iron Mike Construction, LLC"/>
    <s v="W9128F"/>
    <s v="W9128F-12-C-0011"/>
    <s v="W9128F12C0011"/>
    <x v="53"/>
    <n v="3578435"/>
    <d v="2013-08-09T00:00:00"/>
    <d v="2014-01-27T00:00:00"/>
    <n v="72438"/>
    <n v="171"/>
    <n v="2014"/>
    <s v="01"/>
    <n v="27"/>
    <x v="52"/>
    <n v="2011"/>
    <n v="2014"/>
    <n v="1.2082263446570523"/>
    <n v="2013"/>
    <n v="1.1743184978402121"/>
    <n v="4236037.9396885913"/>
    <n v="4321103.2230351409"/>
    <n v="85065.283346549608"/>
    <n v="171"/>
    <n v="684"/>
    <n v="0.25"/>
  </r>
  <r>
    <d v="2020-12-09T00:00:00"/>
    <n v="2010"/>
    <s v="National Security Agency"/>
    <x v="47"/>
    <x v="0"/>
    <d v="2011-05-31T00:00:00"/>
    <d v="2011-08-30T00:00:00"/>
    <s v="Walsh Construction Company"/>
    <s v="W912DR"/>
    <s v="W912DR-11-C-0034"/>
    <s v="W912DR11C0034"/>
    <x v="16"/>
    <n v="3200000"/>
    <d v="2013-07-13T00:00:00"/>
    <d v="2015-11-30T00:00:00"/>
    <n v="0"/>
    <n v="870"/>
    <n v="2015"/>
    <n v="11"/>
    <n v="30"/>
    <x v="53"/>
    <n v="2011"/>
    <n v="2016"/>
    <n v="1.2082263446570523"/>
    <n v="2014"/>
    <n v="1.1518675949206576"/>
    <n v="3866324.3029025672"/>
    <n v="3866324.3029025672"/>
    <n v="0"/>
    <n v="870"/>
    <n v="683"/>
    <n v="1.273792093704246"/>
  </r>
  <r>
    <d v="2020-12-09T00:00:00"/>
    <n v="2011"/>
    <s v="National Security Agency"/>
    <x v="48"/>
    <x v="0"/>
    <d v="2011-06-10T00:00:00"/>
    <d v="2011-09-16T00:00:00"/>
    <s v="Hensel Phelps Construction Company"/>
    <s v="W912DR"/>
    <s v="W912DR-11-C-0036"/>
    <s v="W912DR11C0036"/>
    <x v="54"/>
    <n v="131089216"/>
    <d v="2014-11-30T00:00:00"/>
    <d v="2015-10-31T00:00:00"/>
    <n v="5189216"/>
    <n v="335"/>
    <n v="2015"/>
    <n v="10"/>
    <n v="31"/>
    <x v="54"/>
    <n v="2011"/>
    <n v="2016"/>
    <n v="1.2082263446570523"/>
    <n v="2014"/>
    <n v="1.1518675949206576"/>
    <n v="152115696.79232287"/>
    <n v="158092986.54576668"/>
    <n v="5977289.7534438074"/>
    <n v="335"/>
    <n v="1171"/>
    <n v="0.28608027327070878"/>
  </r>
  <r>
    <d v="2021-08-31T00:00:00"/>
    <n v="2011"/>
    <s v="Army Active"/>
    <x v="49"/>
    <x v="0"/>
    <d v="2011-06-23T00:00:00"/>
    <d v="2011-09-30T00:00:00"/>
    <s v="Walsh Construction Company II L.L.C."/>
    <s v="W912DS"/>
    <s v="W912DS-11-C-0023"/>
    <s v="W912DS11C0023"/>
    <x v="55"/>
    <n v="127708000"/>
    <d v="2016-01-29T00:00:00"/>
    <d v="2021-07-30T00:00:00"/>
    <n v="22438000"/>
    <n v="2009"/>
    <n v="2021"/>
    <s v="07"/>
    <n v="30"/>
    <x v="55"/>
    <n v="2011"/>
    <n v="2021"/>
    <n v="1.2082263446570523"/>
    <n v="2016"/>
    <n v="1.0992552112271903"/>
    <n v="127189987.30204789"/>
    <n v="151855075.7315636"/>
    <n v="24665088.429515705"/>
    <n v="2009"/>
    <n v="1582"/>
    <n v="1.2699115044247788"/>
  </r>
  <r>
    <d v="2022-01-13T00:00:00"/>
    <n v="2010"/>
    <s v="Defense Health Agency"/>
    <x v="42"/>
    <x v="11"/>
    <d v="2011-04-11T00:00:00"/>
    <d v="2011-07-27T00:00:00"/>
    <s v="Sundt Construction, Inc."/>
    <s v="W912G-"/>
    <s v="W912G-09-D-0004-0008"/>
    <s v="W912G09D00040008"/>
    <x v="56"/>
    <n v="47508000"/>
    <d v="2013-08-13T00:00:00"/>
    <d v="2013-10-12T00:00:00"/>
    <n v="8163000"/>
    <n v="60"/>
    <n v="2013"/>
    <n v="10"/>
    <n v="12"/>
    <x v="56"/>
    <n v="2011"/>
    <n v="2014"/>
    <n v="1.2082263446570523"/>
    <n v="2013"/>
    <n v="1.1743184978402121"/>
    <n v="47537665.530531719"/>
    <n v="57123627.428401373"/>
    <n v="9585961.897869654"/>
    <n v="60"/>
    <n v="748"/>
    <n v="8.0213903743315509E-2"/>
  </r>
  <r>
    <d v="2021-12-13T00:00:00"/>
    <n v="2008"/>
    <s v="Special Operations Command"/>
    <x v="6"/>
    <x v="0"/>
    <d v="2007-10-23T00:00:00"/>
    <d v="2011-06-21T00:00:00"/>
    <s v="Atlantic Marine Construction Company, Inc"/>
    <s v="W912HN"/>
    <s v="W912HN-07-D-0024"/>
    <s v="W912HN07D0024"/>
    <x v="57"/>
    <n v="343221"/>
    <d v="2011-11-27T00:00:00"/>
    <d v="2012-02-10T00:00:00"/>
    <n v="19873"/>
    <n v="75"/>
    <n v="2012"/>
    <s v="02"/>
    <n v="10"/>
    <x v="57"/>
    <n v="2011"/>
    <n v="2012"/>
    <n v="1.2082263446570523"/>
    <n v="2012"/>
    <n v="1.1913606177254064"/>
    <n v="390677.57209216856"/>
    <n v="414353.48164822557"/>
    <n v="23675.909556057013"/>
    <n v="75"/>
    <n v="159"/>
    <n v="0.47169811320754718"/>
  </r>
  <r>
    <d v="2022-01-06T00:00:00"/>
    <n v="2011"/>
    <s v="Special Operations Command"/>
    <x v="50"/>
    <x v="0"/>
    <d v="2011-06-27T00:00:00"/>
    <d v="2011-09-19T00:00:00"/>
    <s v="JAAAT Technical. Services, LLC"/>
    <s v="W912HN"/>
    <s v="W912HN-10-D-0057"/>
    <s v="W912HN10D0057"/>
    <x v="58"/>
    <n v="15637173"/>
    <d v="2013-06-19T00:00:00"/>
    <d v="2014-05-30T00:00:00"/>
    <n v="245595"/>
    <n v="345"/>
    <n v="2014"/>
    <s v="05"/>
    <n v="30"/>
    <x v="58"/>
    <n v="2011"/>
    <n v="2014"/>
    <n v="1.2082263446570523"/>
    <n v="2013"/>
    <n v="1.1743184978402121"/>
    <n v="18596510.025443904"/>
    <n v="18884916.776920971"/>
    <n v="288406.75147706643"/>
    <n v="345"/>
    <n v="639"/>
    <n v="0.539906103286385"/>
  </r>
  <r>
    <d v="2022-01-06T00:00:00"/>
    <n v="2011"/>
    <s v="Special Operations Command"/>
    <x v="51"/>
    <x v="0"/>
    <d v="2011-05-26T00:00:00"/>
    <d v="2011-09-26T00:00:00"/>
    <s v="R.C. Construction Co., Inc."/>
    <s v="W912HN"/>
    <s v="W912HN-10-D-0058"/>
    <s v="W912HN10D0058"/>
    <x v="59"/>
    <n v="9279066"/>
    <d v="2013-03-29T00:00:00"/>
    <d v="2014-01-23T00:00:00"/>
    <n v="792066"/>
    <n v="300"/>
    <n v="2014"/>
    <s v="01"/>
    <n v="23"/>
    <x v="59"/>
    <n v="2011"/>
    <n v="2014"/>
    <n v="1.2082263446570523"/>
    <n v="2013"/>
    <n v="1.1743184978402121"/>
    <n v="10254216.987104403"/>
    <n v="11184354.742414709"/>
    <n v="930137.75531030633"/>
    <n v="300"/>
    <n v="550"/>
    <n v="0.54545454545454541"/>
  </r>
  <r>
    <d v="2022-01-06T00:00:00"/>
    <n v="2011"/>
    <s v="Special Operations Command"/>
    <x v="52"/>
    <x v="0"/>
    <d v="2011-04-10T00:00:00"/>
    <d v="2011-08-10T00:00:00"/>
    <s v="Pacific Tech Sauer JV V"/>
    <s v="W912HN"/>
    <s v="W912HN-11-C-0009"/>
    <s v="W912HN11C0009"/>
    <x v="60"/>
    <n v="9864411"/>
    <d v="2013-01-16T00:00:00"/>
    <d v="2013-05-31T00:00:00"/>
    <n v="190411"/>
    <n v="135"/>
    <n v="2013"/>
    <s v="05"/>
    <n v="31"/>
    <x v="60"/>
    <n v="2011"/>
    <n v="2013"/>
    <n v="1.2082263446570523"/>
    <n v="2012"/>
    <n v="1.1913606177254064"/>
    <n v="11688381.658212323"/>
    <n v="11915229.824794035"/>
    <n v="226848.16658171266"/>
    <n v="135"/>
    <n v="525"/>
    <n v="0.25714285714285712"/>
  </r>
  <r>
    <d v="2022-01-06T00:00:00"/>
    <n v="2011"/>
    <s v="Special Operations Command"/>
    <x v="53"/>
    <x v="0"/>
    <d v="2011-03-21T00:00:00"/>
    <d v="2011-07-21T00:00:00"/>
    <s v="Sauer Incoporated"/>
    <s v="W912HN"/>
    <s v="W912HN-11-C-0010"/>
    <s v="W912HN11C0010"/>
    <x v="61"/>
    <n v="15616478"/>
    <d v="2014-06-10T00:00:00"/>
    <d v="2015-04-16T00:00:00"/>
    <n v="2228478"/>
    <n v="310"/>
    <n v="2015"/>
    <s v="04"/>
    <n v="16"/>
    <x v="61"/>
    <n v="2011"/>
    <n v="2015"/>
    <n v="1.2082263446570523"/>
    <n v="2013"/>
    <n v="1.1743184978402121"/>
    <n v="16175734.302268615"/>
    <n v="18792677.239698574"/>
    <n v="2616942.937429959"/>
    <n v="310"/>
    <n v="1055"/>
    <n v="0.29383886255924169"/>
  </r>
  <r>
    <d v="2022-01-06T00:00:00"/>
    <n v="2011"/>
    <s v="Special Operations Command"/>
    <x v="54"/>
    <x v="0"/>
    <d v="2010-12-16T00:00:00"/>
    <d v="2011-07-26T00:00:00"/>
    <s v="Holland and Holland, Inc."/>
    <s v="W912HN"/>
    <s v="W912HN-11-C-0011"/>
    <s v="W912HN11C0011"/>
    <x v="62"/>
    <n v="2836413"/>
    <d v="2012-08-16T00:00:00"/>
    <d v="2012-10-18T00:00:00"/>
    <n v="17839"/>
    <n v="63"/>
    <n v="2012"/>
    <n v="10"/>
    <n v="18"/>
    <x v="62"/>
    <n v="2011"/>
    <n v="2013"/>
    <n v="1.2082263446570523"/>
    <n v="2012"/>
    <n v="1.1913606177254064"/>
    <n v="3405475.3611654062"/>
    <n v="3426728.0432250099"/>
    <n v="21252.682059603743"/>
    <n v="63"/>
    <n v="387"/>
    <n v="0.16279069767441862"/>
  </r>
  <r>
    <d v="2022-01-06T00:00:00"/>
    <n v="2011"/>
    <s v="Special Operations Command"/>
    <x v="55"/>
    <x v="0"/>
    <d v="2011-04-30T00:00:00"/>
    <d v="2011-09-30T00:00:00"/>
    <s v="Archer Western Contractors, LLC"/>
    <s v="W912HN"/>
    <s v="W912HN-11-C-0014"/>
    <s v="W912HN11C0014"/>
    <x v="63"/>
    <n v="30484390"/>
    <d v="2013-05-11T00:00:00"/>
    <d v="2013-10-31T00:00:00"/>
    <n v="1584390"/>
    <n v="173"/>
    <n v="2013"/>
    <n v="10"/>
    <n v="31"/>
    <x v="63"/>
    <n v="2011"/>
    <n v="2014"/>
    <n v="1.2082263446570523"/>
    <n v="2013"/>
    <n v="1.1743184978402121"/>
    <n v="34917741.360588811"/>
    <n v="36778319.845381863"/>
    <n v="1860578.4847930521"/>
    <n v="173"/>
    <n v="589"/>
    <n v="0.29371816638370118"/>
  </r>
  <r>
    <d v="2022-01-06T00:00:00"/>
    <n v="2011"/>
    <s v="Special Operations Command"/>
    <x v="56"/>
    <x v="0"/>
    <d v="2010-12-17T00:00:00"/>
    <d v="2011-09-30T00:00:00"/>
    <s v="Komada, LLC"/>
    <s v="W912HN"/>
    <s v="W912HN-11-C-0016"/>
    <s v="W912HN11C0016"/>
    <x v="64"/>
    <n v="3227443"/>
    <d v="2013-01-08T00:00:00"/>
    <d v="2013-03-07T00:00:00"/>
    <n v="123515"/>
    <n v="58"/>
    <n v="2013"/>
    <s v="03"/>
    <s v="07"/>
    <x v="64"/>
    <n v="2011"/>
    <n v="2013"/>
    <n v="1.2082263446570523"/>
    <n v="2012"/>
    <n v="1.1913606177254064"/>
    <n v="3750247.5815186747"/>
    <n v="3897398.4882170283"/>
    <n v="147150.90669835359"/>
    <n v="58"/>
    <n v="466"/>
    <n v="0.12446351931330472"/>
  </r>
  <r>
    <d v="2022-01-06T00:00:00"/>
    <n v="2011"/>
    <s v="Special Operations Command"/>
    <x v="57"/>
    <x v="0"/>
    <d v="2010-12-23T00:00:00"/>
    <d v="2011-06-20T00:00:00"/>
    <s v="SFL+A Architects, PA"/>
    <s v="W912HN"/>
    <s v="W912HN-11-D-0003"/>
    <s v="W912HN11D0003"/>
    <x v="65"/>
    <n v="10179482"/>
    <d v="2013-01-09T00:00:00"/>
    <d v="2013-05-31T00:00:00"/>
    <n v="588482"/>
    <n v="142"/>
    <n v="2013"/>
    <s v="05"/>
    <n v="31"/>
    <x v="60"/>
    <n v="2011"/>
    <n v="2013"/>
    <n v="1.2082263446570523"/>
    <n v="2012"/>
    <n v="1.1913606177254064"/>
    <n v="11588098.871605787"/>
    <n v="12289193.15064607"/>
    <n v="701094.27904028259"/>
    <n v="142"/>
    <n v="569"/>
    <n v="0.24956063268892795"/>
  </r>
  <r>
    <d v="2022-01-06T00:00:00"/>
    <n v="2011"/>
    <s v="Special Operations Command"/>
    <x v="58"/>
    <x v="0"/>
    <d v="2011-02-23T00:00:00"/>
    <d v="2011-04-09T00:00:00"/>
    <s v="Hensel Phelps Construction Co."/>
    <s v="W912PP"/>
    <s v="W912PP-10-C-0015"/>
    <s v="W912PP10C0015"/>
    <x v="14"/>
    <n v="4616078"/>
    <d v="2012-02-26T00:00:00"/>
    <d v="2013-03-15T00:00:00"/>
    <n v="4616078"/>
    <n v="383"/>
    <n v="2013"/>
    <s v="03"/>
    <n v="15"/>
    <x v="44"/>
    <n v="2011"/>
    <n v="2013"/>
    <n v="1.2082263446570523"/>
    <n v="2012"/>
    <n v="1.1913606177254064"/>
    <n v="0"/>
    <n v="5499413.5375486584"/>
    <n v="5499413.5375486584"/>
    <n v="383"/>
    <n v="323"/>
    <n v="1.1857585139318885"/>
  </r>
  <r>
    <d v="2022-01-06T00:00:00"/>
    <n v="2010"/>
    <s v="Special Operations Command"/>
    <x v="59"/>
    <x v="0"/>
    <d v="2010-08-10T00:00:00"/>
    <d v="2010-10-25T00:00:00"/>
    <s v="A4 Construction Company, Inc."/>
    <s v="W912PP"/>
    <s v="W912PP-11-C-0002"/>
    <s v="W912PP11C0002"/>
    <x v="66"/>
    <n v="14296126"/>
    <d v="2012-08-07T00:00:00"/>
    <d v="2013-09-10T00:00:00"/>
    <n v="4766244"/>
    <n v="399"/>
    <n v="2013"/>
    <s v="09"/>
    <n v="10"/>
    <x v="65"/>
    <n v="2011"/>
    <n v="2013"/>
    <n v="1.2082263446570523"/>
    <n v="2012"/>
    <n v="1.1913606177254064"/>
    <n v="11514254.493873039"/>
    <n v="17192569.889943052"/>
    <n v="5678315.3960700128"/>
    <n v="399"/>
    <n v="652"/>
    <n v="0.6119631901840491"/>
  </r>
  <r>
    <d v="2022-01-06T00:00:00"/>
    <n v="2011"/>
    <s v="Special Operations Command"/>
    <x v="60"/>
    <x v="0"/>
    <d v="2011-02-23T00:00:00"/>
    <d v="2011-08-03T00:00:00"/>
    <s v="Sundt Construction, Inc."/>
    <s v="W912PP"/>
    <s v="W912PP-11-C-0016"/>
    <s v="W912PP11C0016"/>
    <x v="67"/>
    <n v="24809756"/>
    <d v="2012-10-04T00:00:00"/>
    <d v="2012-10-10T00:00:00"/>
    <n v="1065976"/>
    <n v="6"/>
    <n v="2012"/>
    <n v="10"/>
    <n v="10"/>
    <x v="66"/>
    <n v="2011"/>
    <n v="2013"/>
    <n v="1.2082263446570523"/>
    <n v="2012"/>
    <n v="1.1913606177254064"/>
    <n v="28687860.517741226"/>
    <n v="29957822.343581684"/>
    <n v="1269961.8258404583"/>
    <n v="6"/>
    <n v="428"/>
    <n v="1.4018691588785047E-2"/>
  </r>
  <r>
    <d v="2022-01-06T00:00:00"/>
    <n v="2011"/>
    <s v="Special Operations Command"/>
    <x v="61"/>
    <x v="0"/>
    <d v="2011-06-14T00:00:00"/>
    <d v="2011-09-09T00:00:00"/>
    <s v="Speegle Construction, Inc."/>
    <s v="W912PP"/>
    <s v="W912PP-11-C-0029"/>
    <s v="W912PP11C0029"/>
    <x v="68"/>
    <n v="20310963"/>
    <d v="2013-12-01T00:00:00"/>
    <d v="2014-04-11T00:00:00"/>
    <n v="878963"/>
    <n v="131"/>
    <n v="2014"/>
    <s v="04"/>
    <n v="11"/>
    <x v="67"/>
    <n v="2011"/>
    <n v="2014"/>
    <n v="1.2082263446570523"/>
    <n v="2013"/>
    <n v="1.1743184978402121"/>
    <n v="23478254.329375841"/>
    <n v="24510436.839192968"/>
    <n v="1032182.5098171271"/>
    <n v="131"/>
    <n v="814"/>
    <n v="0.16093366093366093"/>
  </r>
  <r>
    <d v="2022-01-06T00:00:00"/>
    <n v="2011"/>
    <s v="Special Operations Command"/>
    <x v="62"/>
    <x v="0"/>
    <d v="2011-05-24T00:00:00"/>
    <d v="2011-09-24T00:00:00"/>
    <s v="KL House Construction Co."/>
    <s v="W912PP"/>
    <s v="W912PP-12-C-0002"/>
    <s v="W912PP12C0002"/>
    <x v="69"/>
    <n v="16851420"/>
    <d v="2013-03-25T00:00:00"/>
    <d v="2013-05-31T00:00:00"/>
    <n v="3591420"/>
    <n v="67"/>
    <n v="2013"/>
    <s v="05"/>
    <n v="31"/>
    <x v="60"/>
    <n v="2011"/>
    <n v="2013"/>
    <n v="1.2082263446570523"/>
    <n v="2012"/>
    <n v="1.1913606177254064"/>
    <n v="16021081.330152513"/>
    <n v="20299757.679863892"/>
    <n v="4278676.349711379"/>
    <n v="67"/>
    <n v="548"/>
    <n v="0.12226277372262774"/>
  </r>
  <r>
    <d v="2020-12-09T00:00:00"/>
    <n v="2010"/>
    <s v="National Security Agency"/>
    <x v="63"/>
    <x v="0"/>
    <d v="2010-03-01T00:00:00"/>
    <d v="2012-08-12T00:00:00"/>
    <s v="Balfour Beaty Engineering Services"/>
    <s v="MWHL10"/>
    <s v="MWHL10-3001"/>
    <s v="MWHL103001"/>
    <x v="70"/>
    <n v="7316000"/>
    <d v="2013-02-01T00:00:00"/>
    <d v="2014-08-31T00:00:00"/>
    <n v="231000"/>
    <n v="576"/>
    <n v="2014"/>
    <s v="08"/>
    <n v="31"/>
    <x v="68"/>
    <n v="2012"/>
    <n v="2014"/>
    <n v="1.1913606177254064"/>
    <n v="2013"/>
    <n v="1.1743184978402121"/>
    <n v="8440789.9765845034"/>
    <n v="8712057.549585592"/>
    <n v="271267.57300108857"/>
    <n v="576"/>
    <n v="173"/>
    <n v="3.3294797687861273"/>
  </r>
  <r>
    <d v="2020-12-09T00:00:00"/>
    <n v="2010"/>
    <s v="National Security Agency"/>
    <x v="64"/>
    <x v="0"/>
    <d v="2010-03-01T00:00:00"/>
    <d v="2012-02-15T00:00:00"/>
    <s v="IUS"/>
    <s v="MWHL10"/>
    <s v="MWHL10-3001"/>
    <s v="MWHL103001"/>
    <x v="71"/>
    <n v="16448000"/>
    <d v="2013-02-01T00:00:00"/>
    <d v="2014-05-31T00:00:00"/>
    <n v="353000"/>
    <n v="484"/>
    <n v="2014"/>
    <s v="05"/>
    <n v="31"/>
    <x v="69"/>
    <n v="2012"/>
    <n v="2014"/>
    <n v="1.1913606177254064"/>
    <n v="2013"/>
    <n v="1.1743184978402121"/>
    <n v="19174949.142290417"/>
    <n v="19589483.572028011"/>
    <n v="414534.42973759398"/>
    <n v="484"/>
    <n v="352"/>
    <n v="1.375"/>
  </r>
  <r>
    <d v="2022-01-13T00:00:00"/>
    <n v="2010"/>
    <s v="Defense Health Agency"/>
    <x v="42"/>
    <x v="12"/>
    <d v="2012-03-16T00:00:00"/>
    <d v="2012-07-19T00:00:00"/>
    <s v="VEMAC"/>
    <s v="W9126G"/>
    <s v="W9126G-12-C-0038"/>
    <s v="W9126G12C0038"/>
    <x v="72"/>
    <n v="3879000"/>
    <d v="2013-06-19T00:00:00"/>
    <d v="2013-10-17T00:00:00"/>
    <n v="31000"/>
    <n v="120"/>
    <n v="2013"/>
    <n v="10"/>
    <n v="17"/>
    <x v="70"/>
    <n v="2012"/>
    <n v="2014"/>
    <n v="1.1913606177254064"/>
    <n v="2013"/>
    <n v="1.1743184978402121"/>
    <n v="4584355.6570073636"/>
    <n v="4620759.5304404106"/>
    <n v="36403.873433046974"/>
    <n v="120"/>
    <n v="335"/>
    <n v="0.35820895522388058"/>
  </r>
  <r>
    <d v="2022-01-13T00:00:00"/>
    <n v="2012"/>
    <s v="Defense Health Agency"/>
    <x v="65"/>
    <x v="0"/>
    <d v="2012-05-09T00:00:00"/>
    <d v="2012-09-21T00:00:00"/>
    <s v="Skanska USA Building Inc."/>
    <s v="W9126G"/>
    <s v="W9126G-12-C-0051"/>
    <s v="W9126G12C0051"/>
    <x v="73"/>
    <n v="22835000"/>
    <d v="2014-07-29T00:00:00"/>
    <d v="2016-09-02T00:00:00"/>
    <n v="6516000"/>
    <n v="766"/>
    <n v="2016"/>
    <s v="09"/>
    <s v="02"/>
    <x v="71"/>
    <n v="2012"/>
    <n v="2016"/>
    <n v="1.1913606177254064"/>
    <n v="2014"/>
    <n v="1.1518675949206576"/>
    <n v="19441813.920660906"/>
    <n v="26947383.169163913"/>
    <n v="7505569.248503007"/>
    <n v="766"/>
    <n v="676"/>
    <n v="1.1331360946745561"/>
  </r>
  <r>
    <d v="2022-01-13T00:00:00"/>
    <n v="2010"/>
    <s v="Defense Health Agency"/>
    <x v="42"/>
    <x v="13"/>
    <d v="2012-02-08T00:00:00"/>
    <d v="2012-09-04T00:00:00"/>
    <s v="El Paso Electric Company"/>
    <s v="W9126G"/>
    <s v="W9126G-12-P-0014"/>
    <s v="W9126G12P0014"/>
    <x v="74"/>
    <n v="4047000"/>
    <d v="2014-01-04T00:00:00"/>
    <d v="2015-09-16T00:00:00"/>
    <n v="0"/>
    <n v="620"/>
    <n v="2015"/>
    <s v="09"/>
    <n v="16"/>
    <x v="72"/>
    <n v="2012"/>
    <n v="2015"/>
    <n v="1.1913606177254064"/>
    <n v="2014"/>
    <n v="1.1518675949206576"/>
    <n v="4821436.4199347198"/>
    <n v="4821436.4199347198"/>
    <n v="0"/>
    <n v="620"/>
    <n v="487"/>
    <n v="1.2731006160164271"/>
  </r>
  <r>
    <d v="2022-01-06T00:00:00"/>
    <n v="2012"/>
    <s v="Special Operations Command"/>
    <x v="66"/>
    <x v="0"/>
    <d v="2012-05-15T00:00:00"/>
    <d v="2012-07-31T00:00:00"/>
    <s v="The Clement Group, LLC"/>
    <s v="W91278"/>
    <s v="W91278-11-D-0028"/>
    <s v="W9127811D0028"/>
    <x v="75"/>
    <n v="10581450"/>
    <d v="2014-01-19T00:00:00"/>
    <d v="2015-01-07T00:00:00"/>
    <n v="599900"/>
    <n v="353"/>
    <n v="2015"/>
    <s v="01"/>
    <s v="07"/>
    <x v="73"/>
    <n v="2012"/>
    <n v="2015"/>
    <n v="1.1913606177254064"/>
    <n v="2014"/>
    <n v="1.1518675949206576"/>
    <n v="11891625.57385703"/>
    <n v="12582630.944049932"/>
    <n v="691005.37019290216"/>
    <n v="353"/>
    <n v="537"/>
    <n v="0.65735567970204845"/>
  </r>
  <r>
    <d v="2022-01-06T00:00:00"/>
    <n v="2012"/>
    <s v="Special Operations Command"/>
    <x v="67"/>
    <x v="0"/>
    <d v="2012-03-23T00:00:00"/>
    <d v="2012-07-24T00:00:00"/>
    <s v="B.L. Harbert International, LLC"/>
    <s v="W91278"/>
    <s v="W91278-11-D-0068"/>
    <s v="W9127811D0068"/>
    <x v="76"/>
    <n v="19188822"/>
    <d v="2015-09-12T00:00:00"/>
    <d v="2016-01-27T00:00:00"/>
    <n v="2524622"/>
    <n v="137"/>
    <n v="2016"/>
    <s v="01"/>
    <n v="27"/>
    <x v="74"/>
    <n v="2012"/>
    <n v="2016"/>
    <n v="1.1913606177254064"/>
    <n v="2014"/>
    <n v="1.1518675949206576"/>
    <n v="19853071.605899718"/>
    <n v="22761101.877123497"/>
    <n v="2908030.2712237798"/>
    <n v="137"/>
    <n v="1145"/>
    <n v="0.11965065502183406"/>
  </r>
  <r>
    <d v="2022-01-06T00:00:00"/>
    <n v="2012"/>
    <s v="Special Operations Command"/>
    <x v="68"/>
    <x v="0"/>
    <d v="2012-03-23T00:00:00"/>
    <d v="2012-07-24T00:00:00"/>
    <s v="B.L. Harbert International, LLC"/>
    <s v="W91278"/>
    <s v="W91278-11-D-0068"/>
    <s v="W9127811D0068"/>
    <x v="77"/>
    <n v="20598546"/>
    <d v="2015-09-12T00:00:00"/>
    <d v="2016-01-27T00:00:00"/>
    <n v="1505746"/>
    <n v="137"/>
    <n v="2016"/>
    <s v="01"/>
    <n v="27"/>
    <x v="74"/>
    <n v="2012"/>
    <n v="2016"/>
    <n v="1.1913606177254064"/>
    <n v="2014"/>
    <n v="1.1518675949206576"/>
    <n v="22746410.002107639"/>
    <n v="24480830.025689039"/>
    <n v="1734420.0235814005"/>
    <n v="137"/>
    <n v="1145"/>
    <n v="0.11965065502183406"/>
  </r>
  <r>
    <d v="2020-12-09T00:00:00"/>
    <n v="2012"/>
    <s v="National Security Agency"/>
    <x v="69"/>
    <x v="0"/>
    <d v="2012-02-17T00:00:00"/>
    <d v="2012-09-26T00:00:00"/>
    <s v="Hensel Phelps Construction Company"/>
    <s v="W912DR"/>
    <s v="W912DR-12-C-0019"/>
    <s v="W912DR12C0019"/>
    <x v="78"/>
    <n v="132008057"/>
    <d v="2015-05-03T00:00:00"/>
    <d v="2015-07-28T00:00:00"/>
    <n v="15033057"/>
    <n v="86"/>
    <n v="2015"/>
    <s v="07"/>
    <n v="28"/>
    <x v="75"/>
    <n v="2012"/>
    <n v="2015"/>
    <n v="1.1913606177254064"/>
    <n v="2014"/>
    <n v="1.1518675949206576"/>
    <n v="139359408.25842941"/>
    <n v="156675499.46932456"/>
    <n v="17316091.210895151"/>
    <n v="86"/>
    <n v="949"/>
    <n v="9.0621707060063228E-2"/>
  </r>
  <r>
    <d v="2022-01-06T00:00:00"/>
    <n v="2008"/>
    <s v="Special Operations Command"/>
    <x v="70"/>
    <x v="0"/>
    <d v="2007-12-21T00:00:00"/>
    <d v="2012-01-04T00:00:00"/>
    <s v="Contrack International, Inc."/>
    <s v="W912ER"/>
    <s v="W912ER-12-C-0011"/>
    <s v="W912ER12C0011"/>
    <x v="79"/>
    <n v="5123284"/>
    <d v="2013-04-25T00:00:00"/>
    <d v="2015-03-05T00:00:00"/>
    <n v="548546"/>
    <n v="679"/>
    <n v="2015"/>
    <s v="03"/>
    <s v="05"/>
    <x v="76"/>
    <n v="2012"/>
    <n v="2015"/>
    <n v="1.1913606177254064"/>
    <n v="2014"/>
    <n v="1.1518675949206576"/>
    <n v="5450162.6896118904"/>
    <n v="6082015.0513352379"/>
    <n v="631852.36172334757"/>
    <n v="679"/>
    <n v="477"/>
    <n v="1.4234800838574424"/>
  </r>
  <r>
    <d v="2022-01-06T00:00:00"/>
    <n v="2008"/>
    <s v="Special Operations Command"/>
    <x v="71"/>
    <x v="0"/>
    <d v="2007-12-21T00:00:00"/>
    <d v="2012-01-04T00:00:00"/>
    <s v="Contrack International, Inc."/>
    <s v="W912ER"/>
    <s v="W912ER-12-C-0011"/>
    <s v="W912ER12C0011"/>
    <x v="80"/>
    <n v="3763908"/>
    <d v="2013-04-25T00:00:00"/>
    <d v="2015-01-21T00:00:00"/>
    <n v="160657"/>
    <n v="636"/>
    <n v="2015"/>
    <s v="01"/>
    <n v="21"/>
    <x v="77"/>
    <n v="2012"/>
    <n v="2015"/>
    <n v="1.1913606177254064"/>
    <n v="2014"/>
    <n v="1.1518675949206576"/>
    <n v="4292771.3371796878"/>
    <n v="4477826.9293768555"/>
    <n v="185055.59219716769"/>
    <n v="636"/>
    <n v="477"/>
    <n v="1.3333333333333333"/>
  </r>
  <r>
    <d v="2022-01-06T00:00:00"/>
    <n v="2008"/>
    <s v="Special Operations Command"/>
    <x v="72"/>
    <x v="0"/>
    <d v="2007-12-21T00:00:00"/>
    <d v="2012-01-04T00:00:00"/>
    <s v="Contrack International, Inc."/>
    <s v="W912ER"/>
    <s v="W912ER-12-C-0011"/>
    <s v="W912ER12C0011"/>
    <x v="81"/>
    <n v="3076695"/>
    <d v="2013-04-25T00:00:00"/>
    <d v="2015-01-21T00:00:00"/>
    <n v="146106"/>
    <n v="636"/>
    <n v="2015"/>
    <s v="01"/>
    <n v="21"/>
    <x v="77"/>
    <n v="2012"/>
    <n v="2015"/>
    <n v="1.1913606177254064"/>
    <n v="2014"/>
    <n v="1.1518675949206576"/>
    <n v="3491388.3213392808"/>
    <n v="3659683.0881627584"/>
    <n v="168294.76682347758"/>
    <n v="636"/>
    <n v="477"/>
    <n v="1.3333333333333333"/>
  </r>
  <r>
    <d v="2022-01-06T00:00:00"/>
    <n v="2008"/>
    <s v="Special Operations Command"/>
    <x v="73"/>
    <x v="0"/>
    <d v="2007-12-21T00:00:00"/>
    <d v="2012-01-04T00:00:00"/>
    <s v="Contrack International, Inc."/>
    <s v="W912ER"/>
    <s v="W912ER-12-C-0011"/>
    <s v="W912ER12C0011"/>
    <x v="82"/>
    <n v="17544730"/>
    <d v="2013-04-25T00:00:00"/>
    <d v="2015-01-21T00:00:00"/>
    <n v="794020"/>
    <n v="636"/>
    <n v="2015"/>
    <s v="01"/>
    <n v="21"/>
    <x v="77"/>
    <n v="2012"/>
    <n v="2015"/>
    <n v="1.1913606177254064"/>
    <n v="2014"/>
    <n v="1.1518675949206576"/>
    <n v="19956136.212939143"/>
    <n v="20870742.120658044"/>
    <n v="914605.90771890059"/>
    <n v="636"/>
    <n v="477"/>
    <n v="1.3333333333333333"/>
  </r>
  <r>
    <d v="2022-01-13T00:00:00"/>
    <n v="2012"/>
    <s v="Defense Health Agency"/>
    <x v="74"/>
    <x v="14"/>
    <d v="2012-02-01T00:00:00"/>
    <d v="2012-03-15T00:00:00"/>
    <s v="Joint Venture Bautra Baugesellschaft mbH / SRS Service GmbH"/>
    <s v="W912GB"/>
    <s v="W912GB-10-C-0031, ABG4 P00023"/>
    <s v="W912GB10C0031,"/>
    <x v="83"/>
    <n v="261000"/>
    <d v="2014-04-04T00:00:00"/>
    <d v="2014-04-04T00:00:00"/>
    <n v="0"/>
    <n v="0"/>
    <n v="2014"/>
    <s v="04"/>
    <s v="04"/>
    <x v="78"/>
    <n v="2012"/>
    <n v="2014"/>
    <n v="1.1913606177254064"/>
    <n v="2013"/>
    <n v="1.1743184978402121"/>
    <n v="310945.12122633104"/>
    <n v="310945.12122633104"/>
    <n v="0"/>
    <n v="0"/>
    <n v="750"/>
    <n v="0"/>
  </r>
  <r>
    <d v="2022-01-13T00:00:00"/>
    <n v="2012"/>
    <s v="Defense Health Agency"/>
    <x v="74"/>
    <x v="15"/>
    <d v="2012-02-01T00:00:00"/>
    <d v="2012-03-15T00:00:00"/>
    <s v="Bodo Freimuth Abbruch und Recycling GmbH"/>
    <s v="W912GB"/>
    <s v="W912GB-10-C-0031, ABG4 P00030"/>
    <s v="W912GB10C0031,"/>
    <x v="84"/>
    <n v="1747000"/>
    <d v="2014-10-29T00:00:00"/>
    <d v="2015-01-21T00:00:00"/>
    <n v="1066000"/>
    <n v="84"/>
    <n v="2015"/>
    <s v="01"/>
    <n v="21"/>
    <x v="77"/>
    <n v="2012"/>
    <n v="2015"/>
    <n v="1.1913606177254064"/>
    <n v="2014"/>
    <n v="1.1518675949206576"/>
    <n v="811316.58067100169"/>
    <n v="2039207.4368564228"/>
    <n v="1227890.8561854211"/>
    <n v="84"/>
    <n v="958"/>
    <n v="8.7682672233820466E-2"/>
  </r>
  <r>
    <d v="2022-01-13T00:00:00"/>
    <n v="2012"/>
    <s v="Defense Health Agency"/>
    <x v="74"/>
    <x v="16"/>
    <d v="2012-02-01T00:00:00"/>
    <d v="2012-03-15T00:00:00"/>
    <s v="FRG/Swarco Traffic Systems GmbH"/>
    <s v="W912GB"/>
    <s v="W912GB-10-C-0031, ABG4 P00031"/>
    <s v="W912GB10C0031,"/>
    <x v="85"/>
    <n v="17713"/>
    <d v="2014-12-31T00:00:00"/>
    <d v="2014-12-31T00:00:00"/>
    <n v="0"/>
    <n v="0"/>
    <n v="2014"/>
    <n v="12"/>
    <n v="31"/>
    <x v="79"/>
    <n v="2012"/>
    <n v="2015"/>
    <n v="1.1913606177254064"/>
    <n v="2014"/>
    <n v="1.1518675949206576"/>
    <n v="21102.570621770123"/>
    <n v="21102.570621770123"/>
    <n v="0"/>
    <n v="0"/>
    <n v="1021"/>
    <n v="0"/>
  </r>
  <r>
    <d v="2022-01-13T00:00:00"/>
    <n v="2012"/>
    <s v="Defense Health Agency"/>
    <x v="74"/>
    <x v="17"/>
    <d v="2012-02-01T00:00:00"/>
    <d v="2012-03-15T00:00:00"/>
    <s v="FRG/CREOS GmbH"/>
    <s v="W912GB"/>
    <s v="W912GB-10-C-0031, ABG4 P00032"/>
    <s v="W912GB10C0031,"/>
    <x v="86"/>
    <n v="492000"/>
    <d v="2014-10-16T00:00:00"/>
    <d v="2014-10-16T00:00:00"/>
    <n v="19000"/>
    <n v="0"/>
    <n v="2014"/>
    <n v="10"/>
    <n v="16"/>
    <x v="80"/>
    <n v="2012"/>
    <n v="2015"/>
    <n v="1.1913606177254064"/>
    <n v="2014"/>
    <n v="1.1518675949206576"/>
    <n v="563513.57218411716"/>
    <n v="585399.05648760963"/>
    <n v="21885.484303492471"/>
    <n v="0"/>
    <n v="945"/>
    <n v="0"/>
  </r>
  <r>
    <d v="2022-01-13T00:00:00"/>
    <n v="2012"/>
    <s v="Defense Health Agency"/>
    <x v="74"/>
    <x v="18"/>
    <d v="2012-02-01T00:00:00"/>
    <d v="2012-03-15T00:00:00"/>
    <s v="FRG/Swarco Traffic Systems GmbH (ABG4  P00033)"/>
    <s v="W912GB"/>
    <s v="W912GB-10-C-0031, ABG4 P00033"/>
    <s v="W912GB10C0031,"/>
    <x v="87"/>
    <n v="142000"/>
    <d v="2015-03-30T00:00:00"/>
    <d v="2015-05-01T00:00:00"/>
    <n v="766"/>
    <n v="32"/>
    <n v="2015"/>
    <s v="05"/>
    <s v="01"/>
    <x v="81"/>
    <n v="2012"/>
    <n v="2015"/>
    <n v="1.1913606177254064"/>
    <n v="2014"/>
    <n v="1.1518675949206576"/>
    <n v="168260.62548383005"/>
    <n v="169142.95606153927"/>
    <n v="882.33057770921732"/>
    <n v="32"/>
    <n v="1110"/>
    <n v="2.8828828828828829E-2"/>
  </r>
  <r>
    <d v="2022-01-13T00:00:00"/>
    <n v="2012"/>
    <s v="Defense Health Agency"/>
    <x v="74"/>
    <x v="19"/>
    <d v="2012-02-01T00:00:00"/>
    <d v="2012-03-15T00:00:00"/>
    <s v="FRG/Deutsche Telekom Technik GmbH"/>
    <s v="W912GB"/>
    <s v="W912GB-10-C-0031, ABG4 P00037"/>
    <s v="W912GB10C0031,"/>
    <x v="88"/>
    <n v="1000"/>
    <d v="2014-12-31T00:00:00"/>
    <d v="2014-12-31T00:00:00"/>
    <n v="0"/>
    <n v="0"/>
    <n v="2014"/>
    <n v="12"/>
    <n v="31"/>
    <x v="79"/>
    <n v="2012"/>
    <n v="2015"/>
    <n v="1.1913606177254064"/>
    <n v="2014"/>
    <n v="1.1518675949206576"/>
    <n v="1191.3606177254064"/>
    <n v="1191.3606177254064"/>
    <n v="0"/>
    <n v="0"/>
    <n v="1021"/>
    <n v="0"/>
  </r>
  <r>
    <d v="2022-01-13T00:00:00"/>
    <n v="2012"/>
    <s v="Defense Health Agency"/>
    <x v="74"/>
    <x v="20"/>
    <d v="2012-02-01T00:00:00"/>
    <d v="2012-03-15T00:00:00"/>
    <s v="FRG/Zeppelin STREIF Baulogistik GmbH"/>
    <s v="W912GB"/>
    <s v="W912GB-10-C-0031, ABG4 P00039"/>
    <s v="W912GB10C0031,"/>
    <x v="89"/>
    <n v="7121000"/>
    <d v="2025-12-30T00:00:00"/>
    <d v="2027-09-30T00:00:00"/>
    <n v="1886000"/>
    <n v="639"/>
    <n v="2027"/>
    <s v="09"/>
    <n v="30"/>
    <x v="82"/>
    <n v="2012"/>
    <n v="2027"/>
    <n v="1.1913606177254064"/>
    <n v="2020"/>
    <n v="1.0006103417743548"/>
    <n v="6236772.8337925021"/>
    <n v="8123923.9383789357"/>
    <n v="1887151.1045864336"/>
    <n v="639"/>
    <n v="5038"/>
    <n v="0.12683604605001986"/>
  </r>
  <r>
    <d v="2022-01-13T00:00:00"/>
    <n v="2012"/>
    <s v="Defense Health Agency"/>
    <x v="74"/>
    <x v="21"/>
    <d v="2012-02-01T00:00:00"/>
    <d v="2012-03-15T00:00:00"/>
    <s v="Bodo Freimuth Abbruch und Recycling GmbH"/>
    <s v="W912GB"/>
    <s v="W912GB-10-C-0031, ABG4 P00043"/>
    <s v="W912GB10C0031,"/>
    <x v="90"/>
    <n v="6586000"/>
    <d v="2016-04-30T00:00:00"/>
    <d v="2017-07-30T00:00:00"/>
    <n v="1265000"/>
    <n v="456"/>
    <n v="2017"/>
    <s v="07"/>
    <n v="30"/>
    <x v="83"/>
    <n v="2012"/>
    <n v="2017"/>
    <n v="1.1913606177254064"/>
    <n v="2015"/>
    <n v="1.1226717559690906"/>
    <n v="6339229.846916887"/>
    <n v="7759409.6182177868"/>
    <n v="1420179.7713008998"/>
    <n v="456"/>
    <n v="1507"/>
    <n v="0.30258792302587922"/>
  </r>
  <r>
    <d v="2022-01-13T00:00:00"/>
    <n v="2012"/>
    <s v="Defense Health Agency"/>
    <x v="74"/>
    <x v="22"/>
    <d v="2012-02-01T00:00:00"/>
    <d v="2012-03-15T00:00:00"/>
    <s v="Hermanns RTE Rohrleitungs- undd Tiefbau Erfurt GmbH"/>
    <s v="W912GB"/>
    <s v="W912GB-10-C-0031, ABG4 P00062"/>
    <s v="W912GB10C0031,"/>
    <x v="91"/>
    <n v="6199000"/>
    <d v="2016-12-15T00:00:00"/>
    <d v="2017-12-15T00:00:00"/>
    <n v="755000"/>
    <n v="365"/>
    <n v="2017"/>
    <n v="12"/>
    <n v="15"/>
    <x v="84"/>
    <n v="2012"/>
    <n v="2018"/>
    <n v="1.1913606177254064"/>
    <n v="2015"/>
    <n v="1.1226717559690906"/>
    <n v="6485767.2028971119"/>
    <n v="7333384.378653775"/>
    <n v="847617.17575666308"/>
    <n v="365"/>
    <n v="1736"/>
    <n v="0.21025345622119815"/>
  </r>
  <r>
    <d v="2022-01-13T00:00:00"/>
    <n v="2012"/>
    <s v="Defense Health Agency"/>
    <x v="74"/>
    <x v="23"/>
    <d v="2012-02-01T00:00:00"/>
    <d v="2012-03-15T00:00:00"/>
    <s v="FRG/Omexom GA Sud GmbH"/>
    <s v="W912GB"/>
    <s v="W912GB-10-C-0031, ABG4 P00066"/>
    <s v="W912GB10C0031,"/>
    <x v="92"/>
    <n v="68000"/>
    <d v="2016-10-30T00:00:00"/>
    <d v="2016-12-30T00:00:00"/>
    <n v="6000"/>
    <n v="61"/>
    <n v="2016"/>
    <n v="12"/>
    <n v="30"/>
    <x v="85"/>
    <n v="2012"/>
    <n v="2017"/>
    <n v="1.1913606177254064"/>
    <n v="2015"/>
    <n v="1.1226717559690906"/>
    <n v="73864.358298975189"/>
    <n v="80600.38883478973"/>
    <n v="6736.0305358145415"/>
    <n v="61"/>
    <n v="1690"/>
    <n v="3.609467455621302E-2"/>
  </r>
  <r>
    <d v="2022-01-13T00:00:00"/>
    <n v="2012"/>
    <s v="Defense Health Agency"/>
    <x v="74"/>
    <x v="24"/>
    <d v="2012-02-01T00:00:00"/>
    <d v="2012-03-15T00:00:00"/>
    <s v="FRG/Rech Baugesellschaft mbH (P00024) / Waldhof-Weismann UG (P00034)  / VSV Abbruch GmbH (P00045) / Bundesanstalt fur Immobilienaufgaben - Bundesforst (P00063) / F+R Industriedemontage und Abbruch GmbH (P00067)"/>
    <s v="W912GB"/>
    <s v="W912GB-10-C-0031, ABG4: P00024, P00034, P00045, P00063, P00067"/>
    <s v="W912GB10C0031,"/>
    <x v="93"/>
    <n v="14187000"/>
    <d v="2025-12-30T00:00:00"/>
    <d v="2027-09-30T00:00:00"/>
    <n v="-1832000"/>
    <n v="639"/>
    <n v="2027"/>
    <s v="09"/>
    <n v="30"/>
    <x v="82"/>
    <n v="2012"/>
    <n v="2027"/>
    <n v="1.1913606177254064"/>
    <n v="2020"/>
    <n v="1.0006103417743548"/>
    <n v="19084405.735343285"/>
    <n v="17251287.589212667"/>
    <n v="-1833118.1461306177"/>
    <n v="639"/>
    <n v="5038"/>
    <n v="0.12683604605001986"/>
  </r>
  <r>
    <d v="2022-01-13T00:00:00"/>
    <n v="2012"/>
    <s v="Defense Health Agency"/>
    <x v="74"/>
    <x v="25"/>
    <d v="2012-02-01T00:00:00"/>
    <d v="2012-03-15T00:00:00"/>
    <s v="SWK/Kaiserslautern Utility Company"/>
    <s v="W912GB"/>
    <s v="W912GB-10-C-0031, P00071"/>
    <s v="W912GB10C0031,"/>
    <x v="94"/>
    <n v="419000"/>
    <d v="2020-03-30T00:00:00"/>
    <d v="2020-03-30T00:00:00"/>
    <n v="0"/>
    <n v="0"/>
    <n v="2020"/>
    <s v="03"/>
    <n v="30"/>
    <x v="86"/>
    <n v="2012"/>
    <n v="2020"/>
    <n v="1.1913606177254064"/>
    <n v="2016"/>
    <n v="1.0992552112271903"/>
    <n v="499180.09882694524"/>
    <n v="499180.09882694524"/>
    <n v="0"/>
    <n v="0"/>
    <n v="2937"/>
    <n v="0"/>
  </r>
  <r>
    <d v="2021-12-31T00:00:00"/>
    <n v="2012"/>
    <s v="Air Force Active"/>
    <x v="75"/>
    <x v="0"/>
    <d v="2012-03-01T00:00:00"/>
    <d v="2012-05-24T00:00:00"/>
    <s v="LBB (EBC AWD)"/>
    <s v="W912GB"/>
    <s v="W912GB11C0013"/>
    <s v="W912GB11C0013"/>
    <x v="95"/>
    <n v="29662433"/>
    <d v="2017-01-18T00:00:00"/>
    <d v="2026-06-18T00:00:00"/>
    <n v="120740"/>
    <n v="3438"/>
    <n v="2026"/>
    <s v="06"/>
    <n v="18"/>
    <x v="87"/>
    <n v="2012"/>
    <n v="2026"/>
    <n v="1.1913606177254064"/>
    <n v="2019"/>
    <n v="1.027591137340192"/>
    <n v="35194809.621134311"/>
    <n v="35318880.975056767"/>
    <n v="124071.3539224565"/>
    <n v="3438"/>
    <n v="1700"/>
    <n v="2.0223529411764707"/>
  </r>
  <r>
    <d v="2022-01-13T00:00:00"/>
    <n v="2012"/>
    <s v="Defense Health Agency"/>
    <x v="74"/>
    <x v="26"/>
    <d v="2012-02-01T00:00:00"/>
    <d v="2012-03-15T00:00:00"/>
    <s v="DIRECT/  BB Government Services"/>
    <s v="W912GB"/>
    <s v="W912GB-16-C-0038"/>
    <s v="W912GB16C0038"/>
    <x v="96"/>
    <n v="24175000"/>
    <d v="2018-07-30T00:00:00"/>
    <d v="2018-12-30T00:00:00"/>
    <n v="2187000"/>
    <n v="153"/>
    <n v="2018"/>
    <n v="12"/>
    <n v="30"/>
    <x v="88"/>
    <n v="2012"/>
    <n v="2019"/>
    <n v="1.1913606177254064"/>
    <n v="2016"/>
    <n v="1.0992552112271903"/>
    <n v="26195637.262546234"/>
    <n v="28599708.4095001"/>
    <n v="2404071.1469538659"/>
    <n v="153"/>
    <n v="2328"/>
    <n v="6.5721649484536085E-2"/>
  </r>
  <r>
    <d v="2022-01-06T00:00:00"/>
    <n v="2012"/>
    <s v="Special Operations Command"/>
    <x v="76"/>
    <x v="0"/>
    <d v="2012-04-11T00:00:00"/>
    <d v="2012-07-24T00:00:00"/>
    <s v="GSC Construction, Inc."/>
    <s v="W912HN"/>
    <s v="W912HN-10-D-0049"/>
    <s v="W912HN10D0049"/>
    <x v="97"/>
    <n v="8465679"/>
    <d v="2014-03-06T00:00:00"/>
    <d v="2015-02-18T00:00:00"/>
    <n v="175362"/>
    <n v="349"/>
    <n v="2015"/>
    <s v="02"/>
    <n v="18"/>
    <x v="89"/>
    <n v="2012"/>
    <n v="2015"/>
    <n v="1.1913606177254064"/>
    <n v="2014"/>
    <n v="1.1518675949206576"/>
    <n v="9876757.1822594386"/>
    <n v="10078750.987439916"/>
    <n v="201993.80518047698"/>
    <n v="349"/>
    <n v="590"/>
    <n v="0.59152542372881356"/>
  </r>
  <r>
    <d v="2022-01-06T00:00:00"/>
    <n v="2012"/>
    <s v="Special Operations Command"/>
    <x v="77"/>
    <x v="0"/>
    <d v="2012-03-01T00:00:00"/>
    <d v="2012-06-21T00:00:00"/>
    <s v="GSC Construction, Inc."/>
    <s v="W912HN"/>
    <s v="W912HN-10-D-0049"/>
    <s v="W912HN10D0049"/>
    <x v="98"/>
    <n v="11158105"/>
    <d v="2014-04-17T00:00:00"/>
    <d v="2014-10-03T00:00:00"/>
    <n v="1386944"/>
    <n v="169"/>
    <n v="2014"/>
    <n v="10"/>
    <s v="03"/>
    <x v="90"/>
    <n v="2012"/>
    <n v="2015"/>
    <n v="1.1913606177254064"/>
    <n v="2014"/>
    <n v="1.1518675949206576"/>
    <n v="11640976.4048544"/>
    <n v="13238552.254424037"/>
    <n v="1597575.8495696373"/>
    <n v="169"/>
    <n v="665"/>
    <n v="0.25413533834586466"/>
  </r>
  <r>
    <d v="2022-01-06T00:00:00"/>
    <n v="2012"/>
    <s v="Special Operations Command"/>
    <x v="78"/>
    <x v="0"/>
    <d v="2012-05-01T00:00:00"/>
    <d v="2012-09-18T00:00:00"/>
    <s v="Alutiiq Manufacturing Contractors, LLC"/>
    <s v="W912HN"/>
    <s v="W912HN-10-D-0055"/>
    <s v="W912HN10D0055"/>
    <x v="99"/>
    <n v="19445395"/>
    <d v="2014-06-03T00:00:00"/>
    <d v="2016-03-04T00:00:00"/>
    <n v="2673090"/>
    <n v="640"/>
    <n v="2016"/>
    <s v="03"/>
    <s v="04"/>
    <x v="91"/>
    <n v="2012"/>
    <n v="2016"/>
    <n v="1.1913606177254064"/>
    <n v="2014"/>
    <n v="1.1518675949206576"/>
    <n v="19981863.645478923"/>
    <n v="23060909.394785382"/>
    <n v="3079045.749306459"/>
    <n v="640"/>
    <n v="623"/>
    <n v="1.0272873194221508"/>
  </r>
  <r>
    <d v="2022-01-06T00:00:00"/>
    <n v="2012"/>
    <s v="Special Operations Command"/>
    <x v="79"/>
    <x v="0"/>
    <d v="2012-02-02T00:00:00"/>
    <d v="2012-04-27T00:00:00"/>
    <s v="Tyler Construction Group, Inc."/>
    <s v="W912HN"/>
    <s v="W912HN-10-D-0060"/>
    <s v="W912HN10D0060"/>
    <x v="100"/>
    <n v="10926290"/>
    <d v="2014-06-06T00:00:00"/>
    <d v="2015-03-06T00:00:00"/>
    <n v="321290"/>
    <n v="273"/>
    <n v="2015"/>
    <s v="03"/>
    <s v="06"/>
    <x v="92"/>
    <n v="2012"/>
    <n v="2015"/>
    <n v="1.1913606177254064"/>
    <n v="2014"/>
    <n v="1.1518675949206576"/>
    <n v="12634379.350977935"/>
    <n v="13004462.890549993"/>
    <n v="370083.53957205825"/>
    <n v="273"/>
    <n v="770"/>
    <n v="0.35454545454545455"/>
  </r>
  <r>
    <d v="2022-01-06T00:00:00"/>
    <n v="2012"/>
    <s v="Special Operations Command"/>
    <x v="80"/>
    <x v="0"/>
    <d v="2012-05-09T00:00:00"/>
    <d v="2012-09-17T00:00:00"/>
    <s v="JAAAT Technical Services, LLC"/>
    <s v="W912HN"/>
    <s v="W912HN-10-D-0063"/>
    <s v="W912HN10D0063"/>
    <x v="101"/>
    <n v="19104823"/>
    <d v="2014-04-08T00:00:00"/>
    <d v="2016-12-06T00:00:00"/>
    <n v="3454849"/>
    <n v="973"/>
    <n v="2016"/>
    <n v="12"/>
    <s v="06"/>
    <x v="93"/>
    <n v="2012"/>
    <n v="2017"/>
    <n v="1.1913606177254064"/>
    <n v="2015"/>
    <n v="1.1226717559690906"/>
    <n v="18644762.692026548"/>
    <n v="22523424.085464604"/>
    <n v="3878661.3934380561"/>
    <n v="973"/>
    <n v="568"/>
    <n v="1.7130281690140845"/>
  </r>
  <r>
    <d v="2022-01-06T00:00:00"/>
    <n v="2012"/>
    <s v="Special Operations Command"/>
    <x v="81"/>
    <x v="0"/>
    <d v="2012-01-31T00:00:00"/>
    <d v="2012-04-24T00:00:00"/>
    <s v="JAAAT Technical. Services, LLC"/>
    <s v="W912HN"/>
    <s v="W912HN-10-D-0063"/>
    <s v="W912HN10D0063"/>
    <x v="102"/>
    <n v="5344212"/>
    <d v="2013-11-22T00:00:00"/>
    <d v="2014-11-12T00:00:00"/>
    <n v="570413"/>
    <n v="355"/>
    <n v="2014"/>
    <n v="11"/>
    <n v="12"/>
    <x v="94"/>
    <n v="2012"/>
    <n v="2015"/>
    <n v="1.1913606177254064"/>
    <n v="2014"/>
    <n v="1.1518675949206576"/>
    <n v="5687316.125536927"/>
    <n v="6344356.3759584036"/>
    <n v="657040.25042147655"/>
    <n v="355"/>
    <n v="577"/>
    <n v="0.6152512998266898"/>
  </r>
  <r>
    <d v="2020-12-09T00:00:00"/>
    <n v="2011"/>
    <s v="National Security Agency"/>
    <x v="82"/>
    <x v="0"/>
    <d v="2012-04-26T00:00:00"/>
    <d v="2012-06-18T00:00:00"/>
    <s v="JAAAT"/>
    <s v="W912HN"/>
    <s v="W912HN-10-D-0063"/>
    <s v="W912HN10D0063"/>
    <x v="103"/>
    <n v="16526000"/>
    <d v="2014-01-30T00:00:00"/>
    <d v="2014-12-23T00:00:00"/>
    <n v="1211000"/>
    <n v="327"/>
    <n v="2014"/>
    <n v="12"/>
    <n v="23"/>
    <x v="95"/>
    <n v="2012"/>
    <n v="2015"/>
    <n v="1.1913606177254064"/>
    <n v="2014"/>
    <n v="1.1518675949206576"/>
    <n v="18245687.860464599"/>
    <n v="19640599.517913517"/>
    <n v="1394911.6574489176"/>
    <n v="327"/>
    <n v="591"/>
    <n v="0.5532994923857868"/>
  </r>
  <r>
    <d v="2022-01-06T00:00:00"/>
    <n v="2012"/>
    <s v="Special Operations Command"/>
    <x v="83"/>
    <x v="0"/>
    <d v="2012-06-06T00:00:00"/>
    <d v="2012-09-26T00:00:00"/>
    <s v="Engineering Design Technologies, Inc."/>
    <s v="W912HN"/>
    <s v="W912HN-11-D-0002"/>
    <s v="W912HN11D0002"/>
    <x v="104"/>
    <n v="23524962"/>
    <d v="2014-07-30T00:00:00"/>
    <d v="2015-04-27T00:00:00"/>
    <n v="4999115"/>
    <n v="271"/>
    <n v="2015"/>
    <s v="04"/>
    <n v="27"/>
    <x v="96"/>
    <n v="2012"/>
    <n v="2015"/>
    <n v="1.1913606177254064"/>
    <n v="2014"/>
    <n v="1.1518675949206576"/>
    <n v="22070964.525806367"/>
    <n v="27829283.097588152"/>
    <n v="5758318.5717817843"/>
    <n v="271"/>
    <n v="672"/>
    <n v="0.40327380952380953"/>
  </r>
  <r>
    <d v="2022-01-06T00:00:00"/>
    <n v="2011"/>
    <s v="Special Operations Command"/>
    <x v="84"/>
    <x v="0"/>
    <d v="2011-04-08T00:00:00"/>
    <d v="2012-05-30T00:00:00"/>
    <s v="Archer Western Contractors, LLC"/>
    <s v="W912HN"/>
    <s v="W912HN-12-C-0009"/>
    <s v="W912HN12C0009"/>
    <x v="105"/>
    <n v="44338384"/>
    <d v="2014-01-31T00:00:00"/>
    <d v="2014-12-30T00:00:00"/>
    <n v="2892384"/>
    <n v="333"/>
    <n v="2014"/>
    <n v="12"/>
    <n v="30"/>
    <x v="97"/>
    <n v="2012"/>
    <n v="2015"/>
    <n v="1.1913606177254064"/>
    <n v="2014"/>
    <n v="1.1518675949206576"/>
    <n v="49377132.162247188"/>
    <n v="52708775.56391418"/>
    <n v="3331643.4016669914"/>
    <n v="333"/>
    <n v="611"/>
    <n v="0.5450081833060556"/>
  </r>
  <r>
    <d v="2022-01-06T00:00:00"/>
    <n v="2012"/>
    <s v="Special Operations Command"/>
    <x v="85"/>
    <x v="0"/>
    <d v="2012-04-24T00:00:00"/>
    <d v="2012-07-30T00:00:00"/>
    <s v="Lifecyle Construction Services, LLC"/>
    <s v="W912HP"/>
    <s v="W912HP-11-D-0016"/>
    <s v="W912HP11D0016"/>
    <x v="106"/>
    <n v="2270078"/>
    <d v="2013-08-22T00:00:00"/>
    <d v="2013-12-18T00:00:00"/>
    <n v="73965"/>
    <n v="118"/>
    <n v="2013"/>
    <n v="12"/>
    <n v="18"/>
    <x v="98"/>
    <n v="2012"/>
    <n v="2014"/>
    <n v="1.1913606177254064"/>
    <n v="2013"/>
    <n v="1.1743184978402121"/>
    <n v="2616362.5402747951"/>
    <n v="2703221.0079675466"/>
    <n v="86858.467692751437"/>
    <n v="118"/>
    <n v="388"/>
    <n v="0.30412371134020616"/>
  </r>
  <r>
    <d v="2022-01-13T00:00:00"/>
    <n v="2009"/>
    <s v="Defense Health Agency"/>
    <x v="86"/>
    <x v="0"/>
    <d v="2011-12-19T00:00:00"/>
    <d v="2012-05-09T00:00:00"/>
    <s v="Turner Construction Company"/>
    <s v="W912PL"/>
    <s v="W912PL-12-C-0005"/>
    <s v="W912PL12C0005"/>
    <x v="107"/>
    <n v="213468000"/>
    <d v="2015-03-16T00:00:00"/>
    <d v="2018-03-01T00:00:00"/>
    <n v="51211000"/>
    <n v="1081"/>
    <n v="2018"/>
    <s v="03"/>
    <s v="01"/>
    <x v="99"/>
    <n v="2012"/>
    <n v="2018"/>
    <n v="1.1913606177254064"/>
    <n v="2015"/>
    <n v="1.1226717559690906"/>
    <n v="193306599.75027126"/>
    <n v="250799743.04520437"/>
    <n v="57493143.29493311"/>
    <n v="1081"/>
    <n v="1041"/>
    <n v="1.0384245917387127"/>
  </r>
  <r>
    <d v="2021-12-13T00:00:00"/>
    <n v="2011"/>
    <s v="Special Operations Command"/>
    <x v="62"/>
    <x v="0"/>
    <d v="2011-05-24T00:00:00"/>
    <d v="2011-10-26T00:00:00"/>
    <s v="Speegle Construction, Inc."/>
    <s v="W912PP"/>
    <s v="W912PP-12-C-0003"/>
    <s v="W912PP12C0003"/>
    <x v="108"/>
    <n v="13829042"/>
    <d v="2014-03-12T00:00:00"/>
    <d v="2014-06-04T00:00:00"/>
    <n v="215312"/>
    <n v="84"/>
    <n v="2014"/>
    <s v="06"/>
    <s v="04"/>
    <x v="100"/>
    <n v="2012"/>
    <n v="2014"/>
    <n v="1.1913606177254064"/>
    <n v="2013"/>
    <n v="1.1743184978402121"/>
    <n v="16218861.782346897"/>
    <n v="16471706.646753868"/>
    <n v="252844.86440697126"/>
    <n v="84"/>
    <n v="868"/>
    <n v="9.6774193548387094E-2"/>
  </r>
  <r>
    <d v="2022-01-06T00:00:00"/>
    <n v="2012"/>
    <s v="Special Operations Command"/>
    <x v="87"/>
    <x v="0"/>
    <d v="2012-05-15T00:00:00"/>
    <d v="2012-08-31T00:00:00"/>
    <s v="Okland Geneva Joint Venture"/>
    <s v="W912PP"/>
    <s v="W912PP-12-C-0023"/>
    <s v="W912PP12C0023"/>
    <x v="109"/>
    <n v="24626857"/>
    <d v="2014-05-01T00:00:00"/>
    <d v="2014-03-05T00:00:00"/>
    <n v="2398941"/>
    <n v="-57"/>
    <n v="2014"/>
    <s v="03"/>
    <s v="05"/>
    <x v="101"/>
    <n v="2012"/>
    <n v="2014"/>
    <n v="1.1913606177254064"/>
    <n v="2013"/>
    <n v="1.1743184978402121"/>
    <n v="26481463.736508444"/>
    <n v="29298584.528035741"/>
    <n v="2817120.7915272973"/>
    <n v="-57"/>
    <n v="608"/>
    <n v="-9.375E-2"/>
  </r>
  <r>
    <d v="2022-01-06T00:00:00"/>
    <n v="2012"/>
    <s v="Special Operations Command"/>
    <x v="88"/>
    <x v="0"/>
    <d v="2012-06-06T00:00:00"/>
    <d v="2012-08-27T00:00:00"/>
    <s v="Solis Constructors, Inc."/>
    <s v="W912PP"/>
    <s v="W912PP-12-C-0025"/>
    <s v="W912PP12C0025"/>
    <x v="110"/>
    <n v="9703739"/>
    <d v="2014-04-10T00:00:00"/>
    <d v="2014-08-26T00:00:00"/>
    <n v="374383"/>
    <n v="138"/>
    <n v="2014"/>
    <s v="08"/>
    <n v="26"/>
    <x v="102"/>
    <n v="2012"/>
    <n v="2014"/>
    <n v="1.1913606177254064"/>
    <n v="2013"/>
    <n v="1.1743184978402121"/>
    <n v="11114627.327140227"/>
    <n v="11554272.209317138"/>
    <n v="439644.88217691146"/>
    <n v="138"/>
    <n v="591"/>
    <n v="0.233502538071066"/>
  </r>
  <r>
    <d v="2022-01-06T00:00:00"/>
    <n v="2012"/>
    <s v="Special Operations Command"/>
    <x v="89"/>
    <x v="0"/>
    <d v="2012-05-07T00:00:00"/>
    <d v="2012-08-31T00:00:00"/>
    <s v="Hensel Phelps Construction Co"/>
    <s v="W912PP"/>
    <s v="W912PP-12-C-0027"/>
    <s v="W912PP12C0027"/>
    <x v="111"/>
    <n v="29398390"/>
    <d v="2014-09-04T00:00:00"/>
    <d v="2014-10-02T00:00:00"/>
    <n v="1238390"/>
    <n v="28"/>
    <n v="2014"/>
    <n v="10"/>
    <s v="02"/>
    <x v="103"/>
    <n v="2012"/>
    <n v="2015"/>
    <n v="1.1913606177254064"/>
    <n v="2014"/>
    <n v="1.1518675949206576"/>
    <n v="33548714.995147444"/>
    <n v="34975176.306021236"/>
    <n v="1426461.3108737916"/>
    <n v="28"/>
    <n v="734"/>
    <n v="3.8147138964577658E-2"/>
  </r>
  <r>
    <d v="2022-01-06T00:00:00"/>
    <n v="2012"/>
    <s v="Special Operations Command"/>
    <x v="90"/>
    <x v="0"/>
    <d v="2012-06-06T00:00:00"/>
    <d v="2012-09-12T00:00:00"/>
    <s v="K. L. HOUSE CONSTRUCTION COMPANY"/>
    <s v="W912PP"/>
    <s v="W912PP-12-C-0033"/>
    <s v="W912PP12C0033"/>
    <x v="112"/>
    <n v="15132847"/>
    <d v="2014-08-09T00:00:00"/>
    <d v="2014-11-24T00:00:00"/>
    <n v="432847"/>
    <n v="107"/>
    <n v="2014"/>
    <n v="11"/>
    <n v="24"/>
    <x v="104"/>
    <n v="2012"/>
    <n v="2015"/>
    <n v="1.1913606177254064"/>
    <n v="2014"/>
    <n v="1.1518675949206576"/>
    <n v="17513001.080563474"/>
    <n v="18011583.513422098"/>
    <n v="498582.43285862356"/>
    <n v="107"/>
    <n v="696"/>
    <n v="0.15373563218390804"/>
  </r>
  <r>
    <d v="2021-12-08T00:00:00"/>
    <n v="2010"/>
    <s v="Washington Headquarters Services"/>
    <x v="91"/>
    <x v="0"/>
    <d v="2013-07-15T00:00:00"/>
    <d v="2013-09-30T00:00:00"/>
    <s v="Cherokee Nation"/>
    <s v="HQ0034"/>
    <s v="HQ0034-13-C-0133"/>
    <s v="HQ003413C0133"/>
    <x v="113"/>
    <m/>
    <d v="2019-04-02T00:00:00"/>
    <d v="2021-09-22T00:00:00"/>
    <n v="-9669575"/>
    <n v="904"/>
    <n v="2021"/>
    <s v="09"/>
    <n v="22"/>
    <x v="105"/>
    <n v="2013"/>
    <n v="2021"/>
    <n v="1.1743184978402121"/>
    <n v="2017"/>
    <n v="1.0750776974914733"/>
    <n v="11355160.788753269"/>
    <n v="959616.36203215644"/>
    <n v="-10395544.426721113"/>
    <n v="904"/>
    <n v="2010"/>
    <n v="0.44975124378109455"/>
  </r>
  <r>
    <d v="2021-12-08T00:00:00"/>
    <n v="2010"/>
    <s v="Washington Headquarters Services"/>
    <x v="92"/>
    <x v="0"/>
    <d v="2013-09-01T00:00:00"/>
    <d v="2013-09-30T00:00:00"/>
    <s v="Virginia Electric and Power Company"/>
    <s v="HQ0034"/>
    <s v="HQ0034-13-F-0027"/>
    <s v="HQ003413F0027"/>
    <x v="114"/>
    <n v="13679273"/>
    <d v="2015-01-31T00:00:00"/>
    <d v="2020-04-30T00:00:00"/>
    <n v="0"/>
    <n v="1916"/>
    <n v="2020"/>
    <s v="04"/>
    <n v="30"/>
    <x v="106"/>
    <n v="2013"/>
    <n v="2020"/>
    <n v="1.1743184978402121"/>
    <n v="2017"/>
    <n v="1.0750776974914733"/>
    <n v="16063823.320906172"/>
    <n v="16063823.320906172"/>
    <n v="0"/>
    <n v="1916"/>
    <n v="488"/>
    <n v="3.9262295081967213"/>
  </r>
  <r>
    <d v="2022-01-13T00:00:00"/>
    <n v="2013"/>
    <s v="Defense Health Agency"/>
    <x v="93"/>
    <x v="0"/>
    <d v="2013-07-25T00:00:00"/>
    <d v="2013-09-12T00:00:00"/>
    <s v="G-W Management Services Inc."/>
    <s v="N40080"/>
    <s v="N4008010D0498  DO 0025"/>
    <s v="N4008010D0498"/>
    <x v="115"/>
    <n v="5217000"/>
    <d v="2013-12-13T00:00:00"/>
    <d v="2014-03-25T00:00:00"/>
    <n v="-69000"/>
    <n v="102"/>
    <n v="2014"/>
    <s v="03"/>
    <n v="25"/>
    <x v="107"/>
    <n v="2013"/>
    <n v="2014"/>
    <n v="1.1743184978402121"/>
    <n v="2014"/>
    <n v="1.1518675949206576"/>
    <n v="6207447.5795833617"/>
    <n v="6127968.7155338367"/>
    <n v="-79478.864049525"/>
    <n v="102"/>
    <n v="92"/>
    <n v="1.1086956521739131"/>
  </r>
  <r>
    <d v="2022-01-13T00:00:00"/>
    <n v="2012"/>
    <s v="Defense Health Agency"/>
    <x v="94"/>
    <x v="0"/>
    <d v="2012-05-18T00:00:00"/>
    <d v="2012-10-29T00:00:00"/>
    <s v="Manhattan Hunt JV"/>
    <s v="N40080"/>
    <s v="N4008013C0151"/>
    <s v="N4008013C0151"/>
    <x v="116"/>
    <n v="74182000"/>
    <d v="2016-12-06T00:00:00"/>
    <d v="2022-07-31T00:00:00"/>
    <n v="7752000"/>
    <n v="2063"/>
    <n v="2022"/>
    <s v="07"/>
    <n v="31"/>
    <x v="108"/>
    <n v="2013"/>
    <n v="2022"/>
    <n v="1.1743184978402121"/>
    <n v="2018"/>
    <n v="1.0507009358578761"/>
    <n v="78009977.811525285"/>
    <n v="86155011.46629554"/>
    <n v="8145033.6547702551"/>
    <n v="2063"/>
    <n v="1499"/>
    <n v="1.3762508338892596"/>
  </r>
  <r>
    <d v="2022-01-13T00:00:00"/>
    <n v="2012"/>
    <s v="Defense Health Agency"/>
    <x v="95"/>
    <x v="0"/>
    <d v="2012-05-18T00:00:00"/>
    <d v="2012-10-29T00:00:00"/>
    <s v="Manhattan Hunt JV"/>
    <s v="N40080"/>
    <s v="N4008013C0151"/>
    <s v="N4008013C0151"/>
    <x v="117"/>
    <n v="21664000"/>
    <d v="2016-12-06T00:00:00"/>
    <d v="2019-02-15T00:00:00"/>
    <n v="2976000"/>
    <n v="801"/>
    <n v="2019"/>
    <s v="02"/>
    <n v="15"/>
    <x v="109"/>
    <n v="2013"/>
    <n v="2019"/>
    <n v="1.1743184978402121"/>
    <n v="2016"/>
    <n v="1.0992552112271903"/>
    <n v="21945664.087637883"/>
    <n v="25217047.596250001"/>
    <n v="3271383.5086121187"/>
    <n v="801"/>
    <n v="1499"/>
    <n v="0.53435623749166106"/>
  </r>
  <r>
    <d v="2021-09-13T00:00:00"/>
    <n v="2013"/>
    <s v="Special Operations Command"/>
    <x v="96"/>
    <x v="0"/>
    <d v="2013-09-04T00:00:00"/>
    <d v="2013-09-26T00:00:00"/>
    <s v="QUADRANT CONSTRUCTION, INC"/>
    <s v="N40085"/>
    <s v="N4008510D0261"/>
    <s v="N4008510D0261"/>
    <x v="118"/>
    <n v="1809"/>
    <d v="2014-09-22T00:00:00"/>
    <d v="2015-06-30T00:00:00"/>
    <n v="-17"/>
    <n v="281"/>
    <n v="2015"/>
    <s v="06"/>
    <n v="30"/>
    <x v="110"/>
    <n v="2013"/>
    <n v="2015"/>
    <n v="1.1743184978402121"/>
    <n v="2014"/>
    <n v="1.1518675949206576"/>
    <n v="2144.3055770562273"/>
    <n v="2124.723827942576"/>
    <n v="-19.581749113651313"/>
    <n v="281"/>
    <n v="361"/>
    <n v="0.77839335180055402"/>
  </r>
  <r>
    <d v="2021-10-20T00:00:00"/>
    <n v="2013"/>
    <s v="Special Operations Command"/>
    <x v="97"/>
    <x v="0"/>
    <d v="2013-09-04T00:00:00"/>
    <d v="2013-09-26T00:00:00"/>
    <s v="QUADRANT CONSTRUCTION, INC"/>
    <s v="N40085"/>
    <s v="N4008510D0261"/>
    <s v="N4008510D0261"/>
    <x v="118"/>
    <n v="1809"/>
    <d v="2014-09-22T00:00:00"/>
    <d v="2015-06-30T00:00:00"/>
    <n v="-17"/>
    <n v="281"/>
    <n v="2015"/>
    <s v="06"/>
    <n v="30"/>
    <x v="110"/>
    <n v="2013"/>
    <n v="2015"/>
    <n v="1.1743184978402121"/>
    <n v="2014"/>
    <n v="1.1518675949206576"/>
    <n v="2144.3055770562273"/>
    <n v="2124.723827942576"/>
    <n v="-19.581749113651313"/>
    <n v="281"/>
    <n v="361"/>
    <n v="0.77839335180055402"/>
  </r>
  <r>
    <d v="2022-01-13T00:00:00"/>
    <n v="2013"/>
    <s v="Defense Health Agency"/>
    <x v="98"/>
    <x v="0"/>
    <d v="2013-02-22T00:00:00"/>
    <d v="2013-06-14T00:00:00"/>
    <s v="Walsh Federal, LLC"/>
    <s v="N69450"/>
    <s v="N6945013C1756"/>
    <s v="N6945013C1756"/>
    <x v="119"/>
    <n v="46104000"/>
    <d v="2016-12-30T00:00:00"/>
    <d v="2019-02-15T00:00:00"/>
    <n v="7360000"/>
    <n v="777"/>
    <n v="2019"/>
    <s v="02"/>
    <n v="15"/>
    <x v="109"/>
    <n v="2013"/>
    <n v="2019"/>
    <n v="1.1743184978402121"/>
    <n v="2016"/>
    <n v="1.0992552112271903"/>
    <n v="45497795.880321182"/>
    <n v="53588314.234953299"/>
    <n v="8090518.3546321169"/>
    <n v="777"/>
    <n v="1295"/>
    <n v="0.6"/>
  </r>
  <r>
    <d v="2022-01-13T00:00:00"/>
    <n v="2013"/>
    <s v="Defense Health Agency"/>
    <x v="99"/>
    <x v="0"/>
    <d v="2012-11-30T00:00:00"/>
    <d v="2013-09-13T00:00:00"/>
    <s v="Heery International, Inc., 999 Peachtree Street, NE, Suite 300, Atlanta, GA  30309-3915"/>
    <s v="W9126G"/>
    <s v="W9126G-08-D-0056-CV01"/>
    <s v="W9126G08D0056CV01"/>
    <x v="120"/>
    <n v="47478000"/>
    <d v="2016-10-23T00:00:00"/>
    <d v="2018-06-01T00:00:00"/>
    <n v="1942000"/>
    <n v="586"/>
    <n v="2018"/>
    <s v="06"/>
    <s v="01"/>
    <x v="111"/>
    <n v="2013"/>
    <n v="2018"/>
    <n v="1.1743184978402121"/>
    <n v="2016"/>
    <n v="1.0992552112271903"/>
    <n v="53473767.117651902"/>
    <n v="55608520.737855107"/>
    <n v="2134753.6202032045"/>
    <n v="586"/>
    <n v="1136"/>
    <n v="0.51584507042253525"/>
  </r>
  <r>
    <d v="2022-01-13T00:00:00"/>
    <n v="2010"/>
    <s v="Defense Health Agency"/>
    <x v="42"/>
    <x v="0"/>
    <d v="2012-08-07T00:00:00"/>
    <d v="2013-01-29T00:00:00"/>
    <s v="Clark McCarthy Joint Venture"/>
    <s v="W9126G"/>
    <s v="W9126G-13-C-0004"/>
    <s v="W9126G13C0004"/>
    <x v="121"/>
    <n v="254981000"/>
    <d v="2016-11-26T00:00:00"/>
    <d v="2020-02-29T00:00:00"/>
    <n v="198123000"/>
    <n v="1190"/>
    <n v="2020"/>
    <s v="02"/>
    <n v="29"/>
    <x v="112"/>
    <n v="2013"/>
    <n v="2020"/>
    <n v="1.1743184978402121"/>
    <n v="2017"/>
    <n v="1.0750776974914733"/>
    <n v="66769401.15019878"/>
    <n v="279767019.81030196"/>
    <n v="212997618.66010317"/>
    <n v="1190"/>
    <n v="1397"/>
    <n v="0.85182534001431642"/>
  </r>
  <r>
    <d v="2022-01-13T00:00:00"/>
    <n v="2018"/>
    <s v="Defense Health Agency"/>
    <x v="42"/>
    <x v="27"/>
    <d v="2012-08-07T00:00:00"/>
    <d v="2013-01-29T00:00:00"/>
    <s v="Clark McCarthy Joint Venture"/>
    <s v="W9126G"/>
    <s v="W9126G-13-C-0004"/>
    <s v="W9126G13C0004"/>
    <x v="122"/>
    <n v="206136000"/>
    <d v="2016-11-26T00:00:00"/>
    <d v="2020-02-29T00:00:00"/>
    <n v="-45194000"/>
    <n v="1190"/>
    <n v="2020"/>
    <s v="02"/>
    <n v="29"/>
    <x v="112"/>
    <n v="2013"/>
    <n v="2020"/>
    <n v="1.1743184978402121"/>
    <n v="2017"/>
    <n v="1.0750776974914733"/>
    <n v="295141468.06218052"/>
    <n v="246554406.60175088"/>
    <n v="-48587061.460429639"/>
    <n v="1190"/>
    <n v="1397"/>
    <n v="0.85182534001431642"/>
  </r>
  <r>
    <d v="2022-01-13T00:00:00"/>
    <n v="2010"/>
    <s v="Defense Health Agency"/>
    <x v="42"/>
    <x v="28"/>
    <d v="2013-08-08T00:00:00"/>
    <d v="2013-09-13T00:00:00"/>
    <s v="Licon Engineering Company, Inc. dba LEC Group"/>
    <s v="W9126G"/>
    <s v="W9126G-13-C-0046"/>
    <s v="W9126G13C0046"/>
    <x v="123"/>
    <n v="623000"/>
    <d v="2014-10-24T00:00:00"/>
    <d v="2014-10-24T00:00:00"/>
    <n v="-917000"/>
    <n v="0"/>
    <n v="2014"/>
    <n v="10"/>
    <n v="24"/>
    <x v="113"/>
    <n v="2013"/>
    <n v="2015"/>
    <n v="1.1743184978402121"/>
    <n v="2014"/>
    <n v="1.1518675949206576"/>
    <n v="1808450.4866739267"/>
    <n v="752187.90213168366"/>
    <n v="-1056262.584542243"/>
    <n v="0"/>
    <n v="406"/>
    <n v="0"/>
  </r>
  <r>
    <d v="2022-01-06T00:00:00"/>
    <n v="2013"/>
    <s v="Special Operations Command"/>
    <x v="100"/>
    <x v="0"/>
    <d v="2013-05-31T00:00:00"/>
    <d v="2013-09-27T00:00:00"/>
    <s v="Caddell Construction CO. (DE), LLC"/>
    <s v="W91278"/>
    <s v="W91278-11-D-0066"/>
    <s v="W9127811D0066"/>
    <x v="124"/>
    <n v="28305680"/>
    <d v="2015-05-13T00:00:00"/>
    <d v="2015-09-21T00:00:00"/>
    <n v="2489680"/>
    <n v="131"/>
    <n v="2015"/>
    <s v="09"/>
    <n v="21"/>
    <x v="114"/>
    <n v="2013"/>
    <n v="2015"/>
    <n v="1.1743184978402121"/>
    <n v="2014"/>
    <n v="1.1518675949206576"/>
    <n v="30316206.340242915"/>
    <n v="33183988.053964976"/>
    <n v="2867781.7137220614"/>
    <n v="131"/>
    <n v="593"/>
    <n v="0.22091062394603711"/>
  </r>
  <r>
    <d v="2022-01-06T00:00:00"/>
    <n v="2013"/>
    <s v="Special Operations Command"/>
    <x v="101"/>
    <x v="0"/>
    <d v="2013-06-03T00:00:00"/>
    <d v="2013-09-20T00:00:00"/>
    <s v="Archer Western Contractors, LLC"/>
    <s v="W91278"/>
    <s v="W91278-11-D-0073"/>
    <s v="W9127811D0073"/>
    <x v="125"/>
    <n v="33877211"/>
    <d v="2015-07-26T00:00:00"/>
    <d v="2016-05-25T00:00:00"/>
    <n v="2969776"/>
    <n v="304"/>
    <n v="2016"/>
    <s v="05"/>
    <n v="25"/>
    <x v="115"/>
    <n v="2013"/>
    <n v="2016"/>
    <n v="1.1743184978402121"/>
    <n v="2015"/>
    <n v="1.1226717559690906"/>
    <n v="36295172.641293995"/>
    <n v="39629256.278048858"/>
    <n v="3334083.636754863"/>
    <n v="304"/>
    <n v="674"/>
    <n v="0.45103857566765576"/>
  </r>
  <r>
    <d v="2022-01-06T00:00:00"/>
    <n v="2013"/>
    <s v="Special Operations Command"/>
    <x v="102"/>
    <x v="0"/>
    <d v="2013-05-07T00:00:00"/>
    <d v="2013-09-20T00:00:00"/>
    <s v="Carothers Construction Inc"/>
    <s v="W91278"/>
    <s v="W91278-12-D-0037"/>
    <s v="W9127812D0037"/>
    <x v="126"/>
    <n v="32051388"/>
    <d v="2016-12-25T00:00:00"/>
    <d v="2017-05-26T00:00:00"/>
    <n v="2109088"/>
    <n v="152"/>
    <n v="2017"/>
    <s v="05"/>
    <n v="26"/>
    <x v="116"/>
    <n v="2013"/>
    <n v="2017"/>
    <n v="1.1743184978402121"/>
    <n v="2015"/>
    <n v="1.1226717559690906"/>
    <n v="35161796.757880986"/>
    <n v="37529610.286334321"/>
    <n v="2367813.5284533352"/>
    <n v="152"/>
    <n v="1192"/>
    <n v="0.12751677852348994"/>
  </r>
  <r>
    <d v="2022-01-06T00:00:00"/>
    <n v="2013"/>
    <s v="Special Operations Command"/>
    <x v="103"/>
    <x v="0"/>
    <d v="2013-07-01T00:00:00"/>
    <d v="2013-09-18T00:00:00"/>
    <s v="WG Yates &amp; Sons Construction Co"/>
    <s v="W91278"/>
    <s v="W91278-12-D-0040"/>
    <s v="W9127812D0040"/>
    <x v="127"/>
    <n v="29269603"/>
    <d v="2015-06-28T00:00:00"/>
    <d v="2016-09-30T00:00:00"/>
    <n v="3399503"/>
    <n v="460"/>
    <n v="2016"/>
    <s v="09"/>
    <n v="30"/>
    <x v="117"/>
    <n v="2013"/>
    <n v="2016"/>
    <n v="1.1743184978402121"/>
    <n v="2015"/>
    <n v="1.1226717559690906"/>
    <n v="30379736.970976073"/>
    <n v="34196262.973408267"/>
    <n v="3816526.0024321936"/>
    <n v="460"/>
    <n v="648"/>
    <n v="0.70987654320987659"/>
  </r>
  <r>
    <d v="2022-01-06T00:00:00"/>
    <n v="2013"/>
    <s v="Special Operations Command"/>
    <x v="104"/>
    <x v="0"/>
    <d v="2013-06-28T00:00:00"/>
    <d v="2013-09-11T00:00:00"/>
    <s v="TIMUS - NASCO, JV"/>
    <s v="W9128F"/>
    <s v="W9128F-13-C-0006"/>
    <s v="W9128F13C0006"/>
    <x v="128"/>
    <n v="1642769"/>
    <d v="2014-09-15T00:00:00"/>
    <d v="2014-11-26T00:00:00"/>
    <n v="129398"/>
    <n v="72"/>
    <n v="2014"/>
    <n v="11"/>
    <n v="26"/>
    <x v="118"/>
    <n v="2013"/>
    <n v="2015"/>
    <n v="1.1743184978402121"/>
    <n v="2014"/>
    <n v="1.1518675949206576"/>
    <n v="1777179.5593949396"/>
    <n v="1926228.9224424828"/>
    <n v="149049.36304754321"/>
    <n v="72"/>
    <n v="369"/>
    <n v="0.1951219512195122"/>
  </r>
  <r>
    <d v="2020-12-09T00:00:00"/>
    <n v="2012"/>
    <s v="National Security Agency"/>
    <x v="69"/>
    <x v="29"/>
    <d v="2012-02-14T00:00:00"/>
    <d v="2013-09-29T00:00:00"/>
    <s v="Xcel Power Feed"/>
    <s v="W912DR"/>
    <s v="W912DR-12-F-0081"/>
    <s v="W912DR12F0081"/>
    <x v="129"/>
    <n v="5621000"/>
    <d v="2014-02-14T00:00:00"/>
    <d v="2015-09-30T00:00:00"/>
    <n v="0"/>
    <n v="593"/>
    <n v="2015"/>
    <s v="09"/>
    <n v="30"/>
    <x v="119"/>
    <n v="2013"/>
    <n v="2015"/>
    <n v="1.1743184978402121"/>
    <n v="2014"/>
    <n v="1.1518675949206576"/>
    <n v="6600844.2763598328"/>
    <n v="6600844.2763598328"/>
    <n v="0"/>
    <n v="593"/>
    <n v="138"/>
    <n v="4.2971014492753623"/>
  </r>
  <r>
    <d v="2020-12-09T00:00:00"/>
    <n v="2012"/>
    <s v="National Security Agency"/>
    <x v="105"/>
    <x v="0"/>
    <d v="2012-05-01T00:00:00"/>
    <d v="2013-02-26T00:00:00"/>
    <s v="Hensel Phelps/Kiewit Joint Venture"/>
    <s v="W912DR"/>
    <s v="W912DR-13-C-0005"/>
    <s v="W912DR13C0005"/>
    <x v="130"/>
    <n v="608357051"/>
    <d v="2015-09-15T00:00:00"/>
    <d v="2016-02-08T00:00:00"/>
    <n v="43768051"/>
    <n v="146"/>
    <n v="2016"/>
    <s v="02"/>
    <s v="08"/>
    <x v="120"/>
    <n v="2013"/>
    <n v="2016"/>
    <n v="1.1743184978402121"/>
    <n v="2015"/>
    <n v="1.1226717559690906"/>
    <n v="663007306.3771075"/>
    <n v="712144461.04862225"/>
    <n v="49137154.67151475"/>
    <n v="146"/>
    <n v="931"/>
    <n v="0.15682062298603652"/>
  </r>
  <r>
    <d v="2020-12-09T00:00:00"/>
    <n v="2010"/>
    <s v="National Security Agency"/>
    <x v="106"/>
    <x v="0"/>
    <d v="2012-10-17T00:00:00"/>
    <d v="2013-02-19T00:00:00"/>
    <s v="District Veterans Contracting"/>
    <s v="W912DR"/>
    <s v="W912DR-13-C-0021"/>
    <s v="W912DR13C0021"/>
    <x v="131"/>
    <n v="5792000"/>
    <d v="2014-03-07T00:00:00"/>
    <d v="2015-05-04T00:00:00"/>
    <n v="539000"/>
    <n v="423"/>
    <n v="2015"/>
    <s v="05"/>
    <s v="04"/>
    <x v="121"/>
    <n v="2013"/>
    <n v="2015"/>
    <n v="1.1743184978402121"/>
    <n v="2014"/>
    <n v="1.1518675949206576"/>
    <n v="6168695.0691546341"/>
    <n v="6789551.7028168682"/>
    <n v="620856.63366223406"/>
    <n v="423"/>
    <n v="381"/>
    <n v="1.110236220472441"/>
  </r>
  <r>
    <d v="2022-01-13T00:00:00"/>
    <n v="2011"/>
    <s v="Defense Health Agency"/>
    <x v="107"/>
    <x v="0"/>
    <d v="2012-11-07T00:00:00"/>
    <d v="2013-03-18T00:00:00"/>
    <s v="Federal Republic of Germany"/>
    <s v="W912GB"/>
    <s v="W912GB-09-C-0038"/>
    <s v="W912GB09C0038"/>
    <x v="132"/>
    <n v="31830000"/>
    <d v="2016-05-30T00:00:00"/>
    <d v="2017-05-03T00:00:00"/>
    <n v="1750000"/>
    <n v="338"/>
    <n v="2017"/>
    <s v="05"/>
    <s v="03"/>
    <x v="122"/>
    <n v="2013"/>
    <n v="2017"/>
    <n v="1.1743184978402121"/>
    <n v="2015"/>
    <n v="1.1226717559690906"/>
    <n v="35323500.415033579"/>
    <n v="37288175.987979487"/>
    <n v="1964675.5729459077"/>
    <n v="338"/>
    <n v="1169"/>
    <n v="0.28913601368691189"/>
  </r>
  <r>
    <d v="2022-01-13T00:00:00"/>
    <n v="2012"/>
    <s v="Defense Health Agency"/>
    <x v="74"/>
    <x v="30"/>
    <d v="2013-07-15T00:00:00"/>
    <d v="2013-08-27T00:00:00"/>
    <s v="FRG/Peter Gross Hoch- und Tiefbau GmbH &amp; Co KG"/>
    <s v="W912GB"/>
    <s v="W912GB-10-C-0031, ABG4 P00058"/>
    <s v="W912GB10C0031,"/>
    <x v="133"/>
    <n v="3563000"/>
    <d v="2016-04-30T00:00:00"/>
    <d v="2017-04-30T00:00:00"/>
    <n v="1204000"/>
    <n v="365"/>
    <n v="2017"/>
    <s v="04"/>
    <n v="30"/>
    <x v="123"/>
    <n v="2013"/>
    <n v="2017"/>
    <n v="1.1743184978402121"/>
    <n v="2015"/>
    <n v="1.1226717559690906"/>
    <n v="2770217.3364050603"/>
    <n v="4121914.1305918451"/>
    <n v="1351696.7941867849"/>
    <n v="365"/>
    <n v="977"/>
    <n v="0.37359263050153529"/>
  </r>
  <r>
    <d v="2022-01-13T00:00:00"/>
    <n v="2012"/>
    <s v="Defense Health Agency"/>
    <x v="74"/>
    <x v="31"/>
    <d v="2013-07-15T00:00:00"/>
    <d v="2013-08-27T00:00:00"/>
    <s v="FRG/Peter Gross Hoch- und Tiefbau GmbH &amp; Co KG"/>
    <s v="W912GB"/>
    <s v="W912GB-10-C-0031, P00085"/>
    <s v="W912GB10C0031,"/>
    <x v="134"/>
    <n v="34523000"/>
    <d v="2021-03-31T00:00:00"/>
    <d v="2021-12-30T00:00:00"/>
    <n v="635000"/>
    <n v="274"/>
    <n v="2021"/>
    <n v="12"/>
    <n v="30"/>
    <x v="124"/>
    <n v="2013"/>
    <n v="2022"/>
    <n v="1.1743184978402121"/>
    <n v="2018"/>
    <n v="1.0507009358578761"/>
    <n v="39795305.254809111"/>
    <n v="40462500.349078864"/>
    <n v="667195.0942697525"/>
    <n v="274"/>
    <n v="2773"/>
    <n v="9.8809953119365315E-2"/>
  </r>
  <r>
    <d v="2022-01-13T00:00:00"/>
    <n v="2012"/>
    <s v="Defense Health Agency"/>
    <x v="74"/>
    <x v="32"/>
    <d v="2013-07-15T00:00:00"/>
    <d v="2013-08-27T00:00:00"/>
    <s v="FRG/Peter Gross Hoch- und Tiefbau GmbH &amp; Co KG"/>
    <s v="W912GB"/>
    <s v="W912GB-10-C-0031, P00102"/>
    <s v="W912GB10C0031,"/>
    <x v="135"/>
    <n v="56985000"/>
    <d v="2021-01-30T00:00:00"/>
    <d v="2022-02-28T00:00:00"/>
    <n v="946000"/>
    <n v="394"/>
    <n v="2022"/>
    <s v="02"/>
    <n v="28"/>
    <x v="125"/>
    <n v="2013"/>
    <n v="2022"/>
    <n v="1.1743184978402121"/>
    <n v="2018"/>
    <n v="1.0507009358578761"/>
    <n v="65807634.300467648"/>
    <n v="66801597.385789201"/>
    <n v="993963.08532155305"/>
    <n v="394"/>
    <n v="2713"/>
    <n v="0.14522668632510136"/>
  </r>
  <r>
    <d v="2021-12-31T00:00:00"/>
    <n v="2013"/>
    <s v="Missile Defense Agency"/>
    <x v="108"/>
    <x v="0"/>
    <d v="2013-02-08T00:00:00"/>
    <d v="2013-07-09T00:00:00"/>
    <s v="Kellogg Brown &amp; Root Services, Inc,"/>
    <s v="W912GB"/>
    <s v="W912GB-13-R-0003"/>
    <s v="W912GB13R0003"/>
    <x v="136"/>
    <n v="114390000"/>
    <d v="2015-08-30T00:00:00"/>
    <d v="2016-05-12T00:00:00"/>
    <n v="-3910000"/>
    <n v="256"/>
    <n v="2016"/>
    <s v="05"/>
    <n v="12"/>
    <x v="126"/>
    <n v="2013"/>
    <n v="2016"/>
    <n v="1.1743184978402121"/>
    <n v="2015"/>
    <n v="1.1226717559690906"/>
    <n v="138921878.2944971"/>
    <n v="134532231.72865796"/>
    <n v="-4389646.5658391416"/>
    <n v="256"/>
    <n v="782"/>
    <n v="0.32736572890025578"/>
  </r>
  <r>
    <d v="2021-12-31T00:00:00"/>
    <n v="2014"/>
    <s v="Missile Defense Agency"/>
    <x v="108"/>
    <x v="33"/>
    <d v="2013-02-08T00:00:00"/>
    <d v="2013-07-09T00:00:00"/>
    <s v="Kellogg Brown &amp; Root Services, Inc,"/>
    <s v="W912GB"/>
    <s v="W912GB-13-R-0003"/>
    <s v="W912GB13R0003"/>
    <x v="136"/>
    <n v="66900000"/>
    <d v="2015-08-30T00:00:00"/>
    <d v="2016-05-12T00:00:00"/>
    <n v="-51400000"/>
    <n v="256"/>
    <n v="2016"/>
    <s v="05"/>
    <n v="12"/>
    <x v="126"/>
    <n v="2013"/>
    <n v="2016"/>
    <n v="1.1743184978402121"/>
    <n v="2015"/>
    <n v="1.1226717559690906"/>
    <n v="138921878.2944971"/>
    <n v="81216550.037685841"/>
    <n v="-57705328.256811261"/>
    <n v="256"/>
    <n v="782"/>
    <n v="0.32736572890025578"/>
  </r>
  <r>
    <d v="2022-01-06T00:00:00"/>
    <n v="2012"/>
    <s v="Special Operations Command"/>
    <x v="109"/>
    <x v="0"/>
    <d v="2012-06-20T00:00:00"/>
    <d v="2012-10-25T00:00:00"/>
    <s v="Engineering Design Technologies, Inc."/>
    <s v="W912HN"/>
    <s v="W912HN-11-D-0002"/>
    <s v="W912HN11D0002"/>
    <x v="137"/>
    <n v="33465310"/>
    <d v="2014-08-26T00:00:00"/>
    <d v="2016-04-21T00:00:00"/>
    <n v="4232924"/>
    <n v="604"/>
    <n v="2016"/>
    <s v="04"/>
    <n v="21"/>
    <x v="127"/>
    <n v="2013"/>
    <n v="2016"/>
    <n v="1.1743184978402121"/>
    <n v="2015"/>
    <n v="1.1226717559690906"/>
    <n v="34328131.615805246"/>
    <n v="39080315.835768953"/>
    <n v="4752184.219963707"/>
    <n v="604"/>
    <n v="670"/>
    <n v="0.90149253731343282"/>
  </r>
  <r>
    <d v="2022-01-06T00:00:00"/>
    <n v="2013"/>
    <s v="Special Operations Command"/>
    <x v="110"/>
    <x v="0"/>
    <d v="2013-08-06T00:00:00"/>
    <d v="2013-09-23T00:00:00"/>
    <s v="SFL + A Architects, PA"/>
    <s v="W912HN"/>
    <s v="W912HN-11-D-0003"/>
    <s v="W912HN11D0003"/>
    <x v="138"/>
    <n v="3271762"/>
    <d v="2014-12-03T00:00:00"/>
    <d v="2014-12-18T00:00:00"/>
    <n v="71763"/>
    <n v="15"/>
    <n v="2014"/>
    <n v="12"/>
    <n v="18"/>
    <x v="128"/>
    <n v="2013"/>
    <n v="2015"/>
    <n v="1.1743184978402121"/>
    <n v="2014"/>
    <n v="1.1518675949206576"/>
    <n v="3757818.0187701811"/>
    <n v="3840479.4929844723"/>
    <n v="82661.4742142912"/>
    <n v="15"/>
    <n v="436"/>
    <n v="3.4403669724770644E-2"/>
  </r>
  <r>
    <d v="2022-02-28T00:00:00"/>
    <n v="2013"/>
    <s v="Defense Information Systems Agency"/>
    <x v="111"/>
    <x v="0"/>
    <d v="2013-05-24T00:00:00"/>
    <d v="2013-09-30T00:00:00"/>
    <s v="River City Corporation, LLC"/>
    <s v="W912QR"/>
    <s v="W912QR-13-0032"/>
    <s v="W912QR130032"/>
    <x v="139"/>
    <n v="65994000"/>
    <d v="2015-12-30T00:00:00"/>
    <d v="2016-03-11T00:00:00"/>
    <n v="0"/>
    <n v="72"/>
    <n v="2016"/>
    <s v="03"/>
    <n v="11"/>
    <x v="129"/>
    <n v="2013"/>
    <n v="2016"/>
    <n v="1.1743184978402121"/>
    <n v="2015"/>
    <n v="1.1226717559690906"/>
    <n v="77497974.946466953"/>
    <n v="77497974.946466953"/>
    <n v="0"/>
    <n v="72"/>
    <n v="821"/>
    <n v="8.76979293544458E-2"/>
  </r>
  <r>
    <d v="2022-01-13T00:00:00"/>
    <n v="2013"/>
    <s v="Defense Health Agency"/>
    <x v="112"/>
    <x v="0"/>
    <d v="2013-07-26T00:00:00"/>
    <d v="2013-09-26T00:00:00"/>
    <s v="Seohee Construction Co. Ltd."/>
    <s v="W912UM"/>
    <s v="W912UM-13-C-0025"/>
    <s v="W912UM13C0025"/>
    <x v="140"/>
    <n v="24475000"/>
    <d v="2017-08-08T00:00:00"/>
    <d v="2020-06-20T00:00:00"/>
    <n v="2114000"/>
    <n v="1047"/>
    <n v="2020"/>
    <s v="06"/>
    <n v="20"/>
    <x v="130"/>
    <n v="2013"/>
    <n v="2020"/>
    <n v="1.1743184978402121"/>
    <n v="2017"/>
    <n v="1.0750776974914733"/>
    <n v="26258935.930204984"/>
    <n v="28531650.18270196"/>
    <n v="2272714.2524969764"/>
    <n v="1047"/>
    <n v="1412"/>
    <n v="0.74150141643059486"/>
  </r>
  <r>
    <d v="2021-09-13T00:00:00"/>
    <n v="2014"/>
    <s v="Special Operations Command"/>
    <x v="113"/>
    <x v="0"/>
    <d v="2014-08-20T00:00:00"/>
    <d v="2014-09-30T00:00:00"/>
    <s v="Awarded by Other Agency"/>
    <s v="N40085"/>
    <s v="N4008510D0261"/>
    <s v="N4008510D0261"/>
    <x v="141"/>
    <n v="1938"/>
    <d v="2015-11-24T00:00:00"/>
    <d v="2016-08-25T00:00:00"/>
    <n v="-6"/>
    <n v="275"/>
    <n v="2016"/>
    <s v="08"/>
    <n v="25"/>
    <x v="131"/>
    <n v="2014"/>
    <n v="2016"/>
    <n v="1.1518675949206576"/>
    <n v="2015"/>
    <n v="1.1226717559690906"/>
    <n v="2239.2306045257583"/>
    <n v="2232.4945739899435"/>
    <n v="-6.7360305358147343"/>
    <n v="275"/>
    <n v="420"/>
    <n v="0.65476190476190477"/>
  </r>
  <r>
    <d v="2022-01-12T00:00:00"/>
    <n v="2014"/>
    <s v="Special Operations Command"/>
    <x v="114"/>
    <x v="0"/>
    <d v="2014-08-20T00:00:00"/>
    <d v="2014-09-30T00:00:00"/>
    <s v="Awarded by Other Agency"/>
    <s v="N40085"/>
    <s v="N4008510D0261"/>
    <s v="N4008510D0261"/>
    <x v="141"/>
    <n v="1938"/>
    <d v="2015-11-24T00:00:00"/>
    <d v="2016-08-25T00:00:00"/>
    <n v="-6"/>
    <n v="275"/>
    <n v="2016"/>
    <s v="08"/>
    <n v="25"/>
    <x v="131"/>
    <n v="2014"/>
    <n v="2016"/>
    <n v="1.1518675949206576"/>
    <n v="2015"/>
    <n v="1.1226717559690906"/>
    <n v="2239.2306045257583"/>
    <n v="2232.4945739899435"/>
    <n v="-6.7360305358147343"/>
    <n v="275"/>
    <n v="420"/>
    <n v="0.65476190476190477"/>
  </r>
  <r>
    <d v="2022-01-12T00:00:00"/>
    <n v="2014"/>
    <s v="Marine Corps Active"/>
    <x v="115"/>
    <x v="0"/>
    <d v="2014-02-20T00:00:00"/>
    <d v="2014-05-30T00:00:00"/>
    <s v="WALBRIDGE ALDINGER COMPANY, INC."/>
    <s v="N40085"/>
    <s v="N4008510D5331 0005"/>
    <s v="N4008510D5331"/>
    <x v="142"/>
    <n v="20079000"/>
    <d v="2019-02-01T00:00:00"/>
    <d v="2019-02-01T00:00:00"/>
    <n v="-80000"/>
    <n v="0"/>
    <n v="2019"/>
    <s v="02"/>
    <s v="01"/>
    <x v="132"/>
    <n v="2014"/>
    <n v="2019"/>
    <n v="1.1518675949206576"/>
    <n v="2017"/>
    <n v="1.0750776974914733"/>
    <n v="23220498.846005537"/>
    <n v="23134492.63020622"/>
    <n v="-86006.215799316764"/>
    <n v="0"/>
    <n v="1708"/>
    <n v="0"/>
  </r>
  <r>
    <d v="2022-01-12T00:00:00"/>
    <n v="2014"/>
    <s v="Navy Active"/>
    <x v="116"/>
    <x v="0"/>
    <d v="2014-04-29T00:00:00"/>
    <d v="2014-09-16T00:00:00"/>
    <s v="WALBRIDGE ALDINGER COMPANY, INC."/>
    <s v="N40085"/>
    <s v="N4008510D5331 0006"/>
    <s v="N4008510D5331"/>
    <x v="143"/>
    <n v="19696000"/>
    <d v="2016-10-25T00:00:00"/>
    <d v="2021-02-12T00:00:00"/>
    <n v="8250000"/>
    <n v="1571"/>
    <n v="2021"/>
    <s v="02"/>
    <n v="12"/>
    <x v="133"/>
    <n v="2014"/>
    <n v="2021"/>
    <n v="1.1518675949206576"/>
    <n v="2018"/>
    <n v="1.0507009358578761"/>
    <n v="13184276.491461847"/>
    <n v="21852559.212289326"/>
    <n v="8668282.7208274789"/>
    <n v="1571"/>
    <n v="770"/>
    <n v="2.0402597402597404"/>
  </r>
  <r>
    <d v="2022-01-12T00:00:00"/>
    <n v="2014"/>
    <s v="Special Operations Command"/>
    <x v="117"/>
    <x v="0"/>
    <d v="2014-05-29T00:00:00"/>
    <d v="2014-08-28T00:00:00"/>
    <s v="DPR HARDIN CONSTRUCTIONWGI JOINT VENTURE"/>
    <s v="N40085"/>
    <s v="N4008510D5333 0004"/>
    <s v="N4008510D5333"/>
    <x v="144"/>
    <n v="30840"/>
    <d v="2016-09-02T00:00:00"/>
    <d v="2019-01-31T00:00:00"/>
    <n v="-123"/>
    <n v="881"/>
    <n v="2019"/>
    <s v="01"/>
    <n v="31"/>
    <x v="134"/>
    <n v="2014"/>
    <n v="2019"/>
    <n v="1.1518675949206576"/>
    <n v="2017"/>
    <n v="1.0750776974914733"/>
    <n v="35665.276341528319"/>
    <n v="35533.041784736866"/>
    <n v="-132.23455679145263"/>
    <n v="881"/>
    <n v="736"/>
    <n v="1.1970108695652173"/>
  </r>
  <r>
    <d v="2022-01-13T00:00:00"/>
    <n v="2013"/>
    <s v="Defense Health Agency"/>
    <x v="118"/>
    <x v="0"/>
    <d v="2013-07-25T00:00:00"/>
    <d v="2013-12-27T00:00:00"/>
    <s v="T.B. Penick &amp; Sons, Inc."/>
    <s v="N62473"/>
    <s v="N62473 10 D 5412   DO 0007"/>
    <s v="N62473"/>
    <x v="145"/>
    <n v="19971000"/>
    <d v="2015-03-16T00:00:00"/>
    <d v="2017-04-28T00:00:00"/>
    <n v="1268000"/>
    <n v="774"/>
    <n v="2017"/>
    <s v="04"/>
    <n v="28"/>
    <x v="135"/>
    <n v="2014"/>
    <n v="2017"/>
    <n v="1.1518675949206576"/>
    <n v="2016"/>
    <n v="1.0992552112271903"/>
    <n v="21543379.627801061"/>
    <n v="22937235.23563714"/>
    <n v="1393855.6078360789"/>
    <n v="774"/>
    <n v="444"/>
    <n v="1.7432432432432432"/>
  </r>
  <r>
    <d v="2021-09-13T00:00:00"/>
    <n v="2013"/>
    <s v="Special Operations Command"/>
    <x v="119"/>
    <x v="0"/>
    <d v="2014-04-01T00:00:00"/>
    <d v="2014-09-30T00:00:00"/>
    <s v="KOO CONSTRUCTION INC"/>
    <s v="N62473"/>
    <s v="N6247309D1655 0005"/>
    <s v="N6247309D1655"/>
    <x v="146"/>
    <n v="14339"/>
    <d v="2016-09-29T00:00:00"/>
    <d v="2017-11-08T00:00:00"/>
    <n v="-530"/>
    <n v="405"/>
    <n v="2017"/>
    <n v="11"/>
    <s v="08"/>
    <x v="136"/>
    <n v="2014"/>
    <n v="2018"/>
    <n v="1.1518675949206576"/>
    <n v="2016"/>
    <n v="1.0992552112271903"/>
    <n v="17127.119268875256"/>
    <n v="16544.514006924845"/>
    <n v="-582.60526195041166"/>
    <n v="405"/>
    <n v="730"/>
    <n v="0.5547945205479452"/>
  </r>
  <r>
    <d v="2021-10-20T00:00:00"/>
    <n v="2013"/>
    <s v="Special Operations Command"/>
    <x v="120"/>
    <x v="0"/>
    <d v="2014-04-01T00:00:00"/>
    <d v="2014-09-30T00:00:00"/>
    <s v="KOO CONSTRUCTION INC"/>
    <s v="N62473"/>
    <s v="N6247309D1655 0005"/>
    <s v="N6247309D1655"/>
    <x v="146"/>
    <n v="14256"/>
    <d v="2016-09-29T00:00:00"/>
    <d v="2017-11-08T00:00:00"/>
    <n v="-613"/>
    <n v="405"/>
    <n v="2017"/>
    <n v="11"/>
    <s v="08"/>
    <x v="136"/>
    <n v="2014"/>
    <n v="2018"/>
    <n v="1.1518675949206576"/>
    <n v="2016"/>
    <n v="1.0992552112271903"/>
    <n v="17127.119268875256"/>
    <n v="16453.275824392989"/>
    <n v="-673.84344448226693"/>
    <n v="405"/>
    <n v="730"/>
    <n v="0.5547945205479452"/>
  </r>
  <r>
    <d v="2022-01-12T00:00:00"/>
    <n v="2014"/>
    <s v="Marine Corps Active"/>
    <x v="121"/>
    <x v="0"/>
    <d v="2014-02-14T00:00:00"/>
    <d v="2014-09-30T00:00:00"/>
    <s v="ALLIED PACIFIC BUILDERS INC"/>
    <s v="N62742"/>
    <s v="N6274214C1300 AWD"/>
    <s v="N6274214C1300"/>
    <x v="147"/>
    <n v="16256000"/>
    <d v="2016-12-18T00:00:00"/>
    <d v="2019-10-24T00:00:00"/>
    <n v="-1464000"/>
    <n v="1040"/>
    <n v="2019"/>
    <n v="10"/>
    <n v="24"/>
    <x v="137"/>
    <n v="2014"/>
    <n v="2020"/>
    <n v="1.1518675949206576"/>
    <n v="2017"/>
    <n v="1.0750776974914733"/>
    <n v="20411093.781994052"/>
    <n v="18837180.032866534"/>
    <n v="-1573913.7491275184"/>
    <n v="1040"/>
    <n v="810"/>
    <n v="1.2839506172839505"/>
  </r>
  <r>
    <d v="2022-01-12T00:00:00"/>
    <n v="2014"/>
    <s v="Navy Active"/>
    <x v="122"/>
    <x v="0"/>
    <d v="2014-04-09T00:00:00"/>
    <d v="2014-06-30T00:00:00"/>
    <s v="HENSEL PHELPS CONSTRUCTION CO."/>
    <s v="N62742"/>
    <s v="N6274214C1304 AWD"/>
    <s v="N6274214C1304"/>
    <x v="148"/>
    <n v="36725000"/>
    <d v="2017-08-03T00:00:00"/>
    <d v="2020-10-06T00:00:00"/>
    <n v="2755000"/>
    <n v="1160"/>
    <n v="2020"/>
    <n v="10"/>
    <s v="06"/>
    <x v="138"/>
    <n v="2014"/>
    <n v="2021"/>
    <n v="1.1518675949206576"/>
    <n v="2018"/>
    <n v="1.0507009358578761"/>
    <n v="39128942.19945474"/>
    <n v="42023623.277743191"/>
    <n v="2894681.0782884508"/>
    <n v="1160"/>
    <n v="1130"/>
    <n v="1.0265486725663717"/>
  </r>
  <r>
    <d v="2022-01-12T00:00:00"/>
    <n v="2014"/>
    <s v="Navy Active"/>
    <x v="123"/>
    <x v="0"/>
    <d v="2014-05-02T00:00:00"/>
    <d v="2014-09-19T00:00:00"/>
    <s v="NAVY STANDARD DOCUMENT"/>
    <s v="N62742"/>
    <s v="N6274214MP00028"/>
    <s v="N6274214MP00028"/>
    <x v="149"/>
    <n v="8792000"/>
    <d v="2017-01-17T00:00:00"/>
    <d v="2017-01-17T00:00:00"/>
    <n v="-666000"/>
    <n v="0"/>
    <n v="2017"/>
    <s v="01"/>
    <n v="17"/>
    <x v="139"/>
    <n v="2014"/>
    <n v="2017"/>
    <n v="1.1518675949206576"/>
    <n v="2016"/>
    <n v="1.0992552112271903"/>
    <n v="10894363.71275958"/>
    <n v="10162259.742082272"/>
    <n v="-732103.97067730874"/>
    <n v="0"/>
    <n v="851"/>
    <n v="0"/>
  </r>
  <r>
    <d v="2022-01-12T00:00:00"/>
    <n v="2014"/>
    <s v="Navy Active"/>
    <x v="124"/>
    <x v="0"/>
    <d v="2014-05-08T00:00:00"/>
    <d v="2014-08-15T00:00:00"/>
    <s v="DRACE ANDERSON JOINT VENTURE"/>
    <s v="N69450"/>
    <s v="N6945013D1762 0002"/>
    <s v="N6945013D1762"/>
    <x v="150"/>
    <n v="14261000"/>
    <d v="2018-01-08T00:00:00"/>
    <d v="2018-01-08T00:00:00"/>
    <n v="110000"/>
    <n v="0"/>
    <n v="2018"/>
    <s v="01"/>
    <s v="08"/>
    <x v="140"/>
    <n v="2014"/>
    <n v="2018"/>
    <n v="1.1518675949206576"/>
    <n v="2016"/>
    <n v="1.0992552112271903"/>
    <n v="16300078.335722225"/>
    <n v="16420996.408957215"/>
    <n v="120918.07323499024"/>
    <n v="0"/>
    <n v="1242"/>
    <n v="0"/>
  </r>
  <r>
    <d v="2022-01-12T00:00:00"/>
    <n v="2015"/>
    <s v="Navy Active"/>
    <x v="125"/>
    <x v="0"/>
    <d v="2014-02-24T00:00:00"/>
    <d v="2014-08-20T00:00:00"/>
    <s v="CADDELL CONSTRUCTION CO. (DE), LLC"/>
    <s v="N69450"/>
    <s v="N6945014C1756 AWD"/>
    <s v="N6945014C1756"/>
    <x v="151"/>
    <n v="41372000"/>
    <d v="2018-06-20T00:00:00"/>
    <d v="2019-03-27T00:00:00"/>
    <n v="1642000"/>
    <n v="280"/>
    <n v="2019"/>
    <s v="03"/>
    <n v="27"/>
    <x v="141"/>
    <n v="2014"/>
    <n v="2019"/>
    <n v="1.1518675949206576"/>
    <n v="2017"/>
    <n v="1.0750776974914733"/>
    <n v="45763699.546197727"/>
    <n v="47528977.12547873"/>
    <n v="1765277.5792810023"/>
    <n v="280"/>
    <n v="1400"/>
    <n v="0.2"/>
  </r>
  <r>
    <d v="2021-12-31T00:00:00"/>
    <n v="2014"/>
    <s v="Missile Defense Agency"/>
    <x v="126"/>
    <x v="0"/>
    <d v="2014-01-22T00:00:00"/>
    <d v="2014-04-04T00:00:00"/>
    <s v="Alutiiq General Contractor, LLC"/>
    <s v="W911KB"/>
    <s v="W911KB-14-C-0011"/>
    <s v="W911KB14C0011"/>
    <x v="152"/>
    <n v="15604000"/>
    <d v="2016-01-06T00:00:00"/>
    <d v="2016-05-02T00:00:00"/>
    <n v="2304000"/>
    <n v="117"/>
    <n v="2016"/>
    <s v="05"/>
    <s v="02"/>
    <x v="142"/>
    <n v="2014"/>
    <n v="2016"/>
    <n v="1.1518675949206576"/>
    <n v="2015"/>
    <n v="1.1226717559690906"/>
    <n v="15319839.012444746"/>
    <n v="17906474.738197532"/>
    <n v="2586635.7257527858"/>
    <n v="117"/>
    <n v="642"/>
    <n v="0.1822429906542056"/>
  </r>
  <r>
    <d v="2022-01-13T00:00:00"/>
    <n v="2010"/>
    <s v="Defense Health Agency"/>
    <x v="42"/>
    <x v="34"/>
    <d v="2013-02-19T00:00:00"/>
    <d v="2014-07-25T00:00:00"/>
    <s v="El Paso Water Utility"/>
    <s v="W9126G"/>
    <s v="W9126G-14-P-0150"/>
    <s v="W9126G14P0150"/>
    <x v="153"/>
    <n v="1538000"/>
    <d v="2015-08-27T00:00:00"/>
    <d v="2015-11-30T00:00:00"/>
    <n v="-1741420"/>
    <n v="95"/>
    <n v="2015"/>
    <n v="11"/>
    <n v="30"/>
    <x v="53"/>
    <n v="2014"/>
    <n v="2016"/>
    <n v="1.1518675949206576"/>
    <n v="2015"/>
    <n v="1.1226717559690906"/>
    <n v="3777457.6281347028"/>
    <n v="1822414.5788550091"/>
    <n v="-1955043.0492796937"/>
    <n v="95"/>
    <n v="398"/>
    <n v="0.23869346733668342"/>
  </r>
  <r>
    <d v="2022-01-06T00:00:00"/>
    <n v="2014"/>
    <s v="Special Operations Command"/>
    <x v="127"/>
    <x v="0"/>
    <d v="2014-04-02T00:00:00"/>
    <d v="2014-08-28T00:00:00"/>
    <s v="The Clement Group, LLC"/>
    <s v="W91278"/>
    <s v="W91278-11-D-0029"/>
    <s v="W9127811D0029"/>
    <x v="154"/>
    <n v="7896819"/>
    <d v="2016-04-19T00:00:00"/>
    <d v="2016-10-26T00:00:00"/>
    <n v="703188"/>
    <n v="190"/>
    <n v="2016"/>
    <n v="10"/>
    <n v="26"/>
    <x v="143"/>
    <n v="2014"/>
    <n v="2017"/>
    <n v="1.1518675949206576"/>
    <n v="2016"/>
    <n v="1.0992552112271903"/>
    <n v="8286110.4387166854"/>
    <n v="9059093.5121891107"/>
    <n v="772983.07347242534"/>
    <n v="190"/>
    <n v="600"/>
    <n v="0.31666666666666665"/>
  </r>
  <r>
    <d v="2022-01-06T00:00:00"/>
    <n v="2014"/>
    <s v="Special Operations Command"/>
    <x v="128"/>
    <x v="0"/>
    <d v="2014-04-22T00:00:00"/>
    <d v="2014-09-29T00:00:00"/>
    <s v="Carothers Construction, Inc."/>
    <s v="W91278"/>
    <s v="W91278-11-D-0062"/>
    <s v="W9127811D0062"/>
    <x v="155"/>
    <n v="29794432"/>
    <d v="2016-07-23T00:00:00"/>
    <d v="2017-08-28T00:00:00"/>
    <n v="2436432"/>
    <n v="401"/>
    <n v="2017"/>
    <s v="08"/>
    <n v="28"/>
    <x v="144"/>
    <n v="2014"/>
    <n v="2017"/>
    <n v="1.1518675949206576"/>
    <n v="2016"/>
    <n v="1.0992552112271903"/>
    <n v="31512793.661839351"/>
    <n v="34191054.23464004"/>
    <n v="2678260.5728006884"/>
    <n v="401"/>
    <n v="663"/>
    <n v="0.60482654600301655"/>
  </r>
  <r>
    <d v="2021-12-13T00:00:00"/>
    <n v="2013"/>
    <s v="Special Operations Command"/>
    <x v="101"/>
    <x v="0"/>
    <d v="2013-06-03T00:00:00"/>
    <d v="2014-09-27T00:00:00"/>
    <s v="Sauer Incorporated"/>
    <s v="W91278"/>
    <s v="W91278-11-D-0067"/>
    <s v="W9127811D0067"/>
    <x v="156"/>
    <n v="25866356"/>
    <d v="2016-12-02T00:00:00"/>
    <d v="2018-03-15T00:00:00"/>
    <n v="10462356"/>
    <n v="468"/>
    <n v="2018"/>
    <s v="03"/>
    <n v="15"/>
    <x v="145"/>
    <n v="2014"/>
    <n v="2018"/>
    <n v="1.1518675949206576"/>
    <n v="2016"/>
    <n v="1.0992552112271903"/>
    <n v="17743368.432157811"/>
    <n v="29244167.786871873"/>
    <n v="11500799.354714062"/>
    <n v="468"/>
    <n v="797"/>
    <n v="0.58720200752823082"/>
  </r>
  <r>
    <d v="2022-01-06T00:00:00"/>
    <n v="2013"/>
    <s v="Special Operations Command"/>
    <x v="129"/>
    <x v="0"/>
    <d v="2013-07-18T00:00:00"/>
    <d v="2014-07-17T00:00:00"/>
    <s v="Watts Constructors, LLC"/>
    <s v="W9128F"/>
    <s v="W9128F-14-C-0024"/>
    <s v="W9128F14C0024"/>
    <x v="157"/>
    <n v="33300649"/>
    <d v="2016-07-20T00:00:00"/>
    <d v="2018-01-30T00:00:00"/>
    <n v="-3140351"/>
    <n v="559"/>
    <n v="2018"/>
    <s v="01"/>
    <n v="30"/>
    <x v="146"/>
    <n v="2014"/>
    <n v="2018"/>
    <n v="1.1518675949206576"/>
    <n v="2016"/>
    <n v="1.0992552112271903"/>
    <n v="41975207.026503682"/>
    <n v="38523159.824671164"/>
    <n v="-3452047.201832518"/>
    <n v="559"/>
    <n v="734"/>
    <n v="0.76158038147138962"/>
  </r>
  <r>
    <d v="2022-01-06T00:00:00"/>
    <n v="2014"/>
    <s v="Special Operations Command"/>
    <x v="130"/>
    <x v="0"/>
    <d v="2014-02-28T00:00:00"/>
    <d v="2014-07-24T00:00:00"/>
    <s v="Federal Contracting Inc. dba Bryan Construction"/>
    <s v="W9128F"/>
    <s v="W9128F-14-C-0030"/>
    <s v="W9128F14C0030"/>
    <x v="158"/>
    <n v="16145285"/>
    <d v="2016-02-08T00:00:00"/>
    <d v="2016-06-08T00:00:00"/>
    <n v="1061320"/>
    <n v="121"/>
    <n v="2016"/>
    <s v="06"/>
    <s v="08"/>
    <x v="147"/>
    <n v="2014"/>
    <n v="2016"/>
    <n v="1.1518675949206576"/>
    <n v="2015"/>
    <n v="1.1226717559690906"/>
    <n v="17374730.486417376"/>
    <n v="18566244.474462491"/>
    <n v="1191513.988045115"/>
    <n v="121"/>
    <n v="564"/>
    <n v="0.21453900709219859"/>
  </r>
  <r>
    <d v="2021-12-30T00:00:00"/>
    <n v="2014"/>
    <s v="DLA Defense Energy Support Center"/>
    <x v="131"/>
    <x v="0"/>
    <d v="2014-07-08T00:00:00"/>
    <d v="2014-09-30T00:00:00"/>
    <s v="Eastern Construction &amp; Electric"/>
    <s v="W912DS"/>
    <s v="W912DS-14-C-0030"/>
    <s v="W912DS14C0030"/>
    <x v="159"/>
    <n v="9333465"/>
    <d v="2016-05-11T00:00:00"/>
    <d v="2020-11-03T00:00:00"/>
    <n v="696465"/>
    <n v="1637"/>
    <n v="2020"/>
    <n v="11"/>
    <s v="03"/>
    <x v="148"/>
    <n v="2014"/>
    <n v="2021"/>
    <n v="1.1518675949206576"/>
    <n v="2018"/>
    <n v="1.0507009358578761"/>
    <n v="9948680.4173297193"/>
    <n v="10680456.844621975"/>
    <n v="731776.42729225568"/>
    <n v="1637"/>
    <n v="589"/>
    <n v="2.7792869269949065"/>
  </r>
  <r>
    <d v="2020-12-09T00:00:00"/>
    <n v="2011"/>
    <s v="National Security Agency"/>
    <x v="132"/>
    <x v="0"/>
    <d v="2013-10-07T00:00:00"/>
    <d v="2013-11-20T00:00:00"/>
    <s v="Brantley Co."/>
    <s v="W912HN"/>
    <s v="W912HN-10-D-0056"/>
    <s v="W912HN10D0056"/>
    <x v="160"/>
    <n v="2657000"/>
    <d v="2014-02-28T00:00:00"/>
    <d v="2014-04-28T00:00:00"/>
    <n v="37000"/>
    <n v="59"/>
    <n v="2014"/>
    <s v="04"/>
    <n v="28"/>
    <x v="149"/>
    <n v="2014"/>
    <n v="2014"/>
    <n v="1.1518675949206576"/>
    <n v="2014"/>
    <n v="1.1518675949206576"/>
    <n v="3017893.0986921228"/>
    <n v="3060512.199704187"/>
    <n v="42619.101012064144"/>
    <n v="59"/>
    <n v="100"/>
    <n v="0.59"/>
  </r>
  <r>
    <d v="2022-01-06T00:00:00"/>
    <n v="2013"/>
    <s v="Special Operations Command"/>
    <x v="133"/>
    <x v="0"/>
    <d v="2013-06-27T00:00:00"/>
    <d v="2014-04-17T00:00:00"/>
    <s v="Polote Corporation"/>
    <s v="W912HN"/>
    <s v="W912HN-10-D-0061"/>
    <s v="W912HN10D0061"/>
    <x v="161"/>
    <n v="26553696"/>
    <d v="2016-05-17T00:00:00"/>
    <d v="2016-12-16T00:00:00"/>
    <n v="3468696"/>
    <n v="213"/>
    <n v="2016"/>
    <n v="12"/>
    <n v="16"/>
    <x v="150"/>
    <n v="2014"/>
    <n v="2017"/>
    <n v="1.1518675949206576"/>
    <n v="2016"/>
    <n v="1.0992552112271903"/>
    <n v="26590863.428743381"/>
    <n v="30403845.582906291"/>
    <n v="3812982.1541629098"/>
    <n v="213"/>
    <n v="761"/>
    <n v="0.27989487516425754"/>
  </r>
  <r>
    <d v="2022-01-06T00:00:00"/>
    <n v="2013"/>
    <s v="Special Operations Command"/>
    <x v="134"/>
    <x v="0"/>
    <d v="2013-09-16T00:00:00"/>
    <d v="2014-01-22T00:00:00"/>
    <s v="Trend Construction Inc"/>
    <s v="W912HN"/>
    <s v="W912HN-12-D-0030"/>
    <s v="W912HN12D0030"/>
    <x v="162"/>
    <n v="1570203"/>
    <d v="2015-02-27T00:00:00"/>
    <d v="2015-03-04T00:00:00"/>
    <n v="38438"/>
    <n v="5"/>
    <n v="2015"/>
    <s v="03"/>
    <s v="04"/>
    <x v="151"/>
    <n v="2014"/>
    <n v="2015"/>
    <n v="1.1518675949206576"/>
    <n v="2015"/>
    <n v="1.1226717559690906"/>
    <n v="1764390.4665336411"/>
    <n v="1807543.7234895809"/>
    <n v="43153.256955939811"/>
    <n v="5"/>
    <n v="401"/>
    <n v="1.2468827930174564E-2"/>
  </r>
  <r>
    <d v="2021-12-31T00:00:00"/>
    <n v="2013"/>
    <s v="Army Active"/>
    <x v="135"/>
    <x v="0"/>
    <d v="2013-03-26T00:00:00"/>
    <d v="2014-09-18T00:00:00"/>
    <s v="Prime Projects International Japan"/>
    <s v="W912HV"/>
    <s v="W912HV-14-C-0007"/>
    <s v="W912HV14C0007"/>
    <x v="163"/>
    <n v="86073000"/>
    <d v="2021-06-09T00:00:00"/>
    <d v="2022-08-11T00:00:00"/>
    <n v="1706000"/>
    <n v="428"/>
    <n v="2022"/>
    <s v="08"/>
    <n v="11"/>
    <x v="152"/>
    <n v="2014"/>
    <n v="2022"/>
    <n v="1.1518675949206576"/>
    <n v="2018"/>
    <n v="1.0507009358578761"/>
    <n v="97179613.380671114"/>
    <n v="98972109.177244648"/>
    <n v="1792495.7965735346"/>
    <n v="428"/>
    <n v="2456"/>
    <n v="0.17426710097719869"/>
  </r>
  <r>
    <d v="2022-01-06T00:00:00"/>
    <n v="2013"/>
    <s v="Special Operations Command"/>
    <x v="136"/>
    <x v="0"/>
    <d v="2014-05-22T00:00:00"/>
    <d v="2014-09-25T00:00:00"/>
    <s v="AU AUTHUM KI, INC"/>
    <s v="W912PL"/>
    <s v="W912PL-14-C-0020"/>
    <s v="W912PL14C0020"/>
    <x v="164"/>
    <n v="6674183"/>
    <d v="2016-02-07T00:00:00"/>
    <d v="2016-02-20T00:00:00"/>
    <n v="127263"/>
    <n v="13"/>
    <n v="2016"/>
    <s v="02"/>
    <n v="20"/>
    <x v="153"/>
    <n v="2014"/>
    <n v="2016"/>
    <n v="1.1518675949206576"/>
    <n v="2015"/>
    <n v="1.1226717559690906"/>
    <n v="7541184.9945379514"/>
    <n v="7684059.570217846"/>
    <n v="142874.57567989454"/>
    <n v="13"/>
    <n v="500"/>
    <n v="2.5999999999999999E-2"/>
  </r>
  <r>
    <d v="2022-01-06T00:00:00"/>
    <n v="2013"/>
    <s v="Special Operations Command"/>
    <x v="137"/>
    <x v="0"/>
    <d v="2013-07-12T00:00:00"/>
    <d v="2014-05-22T00:00:00"/>
    <s v="Okland Geneva Joint Venture"/>
    <s v="W912PP"/>
    <s v="W912PP-14-C-0014"/>
    <s v="W912PP14C0014"/>
    <x v="165"/>
    <n v="19876398"/>
    <d v="2015-11-22T00:00:00"/>
    <d v="2015-10-15T00:00:00"/>
    <n v="394411"/>
    <n v="-38"/>
    <n v="2015"/>
    <n v="10"/>
    <n v="15"/>
    <x v="154"/>
    <n v="2014"/>
    <n v="2016"/>
    <n v="1.1518675949206576"/>
    <n v="2015"/>
    <n v="1.1226717559690906"/>
    <n v="22440669.509965517"/>
    <n v="22883463.599909041"/>
    <n v="442794.08994352445"/>
    <n v="-38"/>
    <n v="549"/>
    <n v="-6.9216757741347903E-2"/>
  </r>
  <r>
    <d v="2022-01-06T00:00:00"/>
    <n v="2013"/>
    <s v="Special Operations Command"/>
    <x v="138"/>
    <x v="0"/>
    <d v="2013-06-13T00:00:00"/>
    <d v="2014-03-31T00:00:00"/>
    <s v="United Builders Group-Sundt, A Joint Venture"/>
    <s v="W912QR"/>
    <s v="W912QR-14-C-0016"/>
    <s v="W912QR14C0016"/>
    <x v="166"/>
    <n v="22825995"/>
    <d v="2016-02-13T00:00:00"/>
    <d v="2016-02-15T00:00:00"/>
    <n v="702815"/>
    <n v="2"/>
    <n v="2016"/>
    <s v="02"/>
    <n v="15"/>
    <x v="155"/>
    <n v="2014"/>
    <n v="2016"/>
    <n v="1.1518675949206576"/>
    <n v="2015"/>
    <n v="1.1226717559690906"/>
    <n v="25482974.138596795"/>
    <n v="26272004.688768212"/>
    <n v="789030.55017141625"/>
    <n v="2"/>
    <n v="684"/>
    <n v="2.9239766081871343E-3"/>
  </r>
  <r>
    <d v="2022-01-06T00:00:00"/>
    <n v="2013"/>
    <s v="Special Operations Command"/>
    <x v="139"/>
    <x v="0"/>
    <d v="2013-06-10T00:00:00"/>
    <d v="2014-04-15T00:00:00"/>
    <s v="FLW - TJC Joint Venture"/>
    <s v="W912QR"/>
    <s v="W912QR-14-C-0019"/>
    <s v="W912QR14C0019"/>
    <x v="167"/>
    <n v="3480791"/>
    <d v="2015-10-21T00:00:00"/>
    <d v="2016-04-15T00:00:00"/>
    <n v="95897"/>
    <n v="177"/>
    <n v="2016"/>
    <s v="04"/>
    <n v="15"/>
    <x v="156"/>
    <n v="2014"/>
    <n v="2016"/>
    <n v="1.1518675949206576"/>
    <n v="2015"/>
    <n v="1.1226717559690906"/>
    <n v="3898949.7108413642"/>
    <n v="4006610.5642235321"/>
    <n v="107660.85338216787"/>
    <n v="177"/>
    <n v="554"/>
    <n v="0.31949458483754511"/>
  </r>
  <r>
    <d v="2022-01-12T00:00:00"/>
    <n v="2013"/>
    <s v="Army National Guard"/>
    <x v="140"/>
    <x v="0"/>
    <d v="2013-06-19T00:00:00"/>
    <d v="2013-11-01T00:00:00"/>
    <s v="Nauset Construction Corp."/>
    <s v="W912SV"/>
    <s v="W912SV-13-R-0001"/>
    <s v="W912SV13R0001"/>
    <x v="168"/>
    <n v="21661000"/>
    <d v="2015-07-30T00:00:00"/>
    <d v="2017-05-17T00:00:00"/>
    <n v="382000"/>
    <n v="657"/>
    <n v="2017"/>
    <s v="05"/>
    <n v="17"/>
    <x v="157"/>
    <n v="2014"/>
    <n v="2017"/>
    <n v="1.1518675949206576"/>
    <n v="2016"/>
    <n v="1.0992552112271903"/>
    <n v="24510590.552316673"/>
    <n v="24930506.043005459"/>
    <n v="419915.49068878591"/>
    <n v="657"/>
    <n v="636"/>
    <n v="1.0330188679245282"/>
  </r>
  <r>
    <d v="2021-11-16T00:00:00"/>
    <n v="2015"/>
    <s v="Army National Guard"/>
    <x v="141"/>
    <x v="0"/>
    <d v="2015-02-10T00:00:00"/>
    <d v="2015-06-16T00:00:00"/>
    <s v="Nickerson &amp; O'Day, Inc."/>
    <s v="230113"/>
    <s v="230113-D"/>
    <s v="230113D"/>
    <x v="169"/>
    <n v="32795000"/>
    <d v="2017-08-03T00:00:00"/>
    <d v="2021-03-31T00:00:00"/>
    <n v="2180000"/>
    <n v="1336"/>
    <n v="2021"/>
    <s v="03"/>
    <n v="31"/>
    <x v="158"/>
    <n v="2015"/>
    <n v="2021"/>
    <n v="1.1226717559690906"/>
    <n v="2018"/>
    <n v="1.0507009358578761"/>
    <n v="34370595.808993712"/>
    <n v="36661123.849163882"/>
    <n v="2290528.0401701704"/>
    <n v="1336"/>
    <n v="779"/>
    <n v="1.7150192554557124"/>
  </r>
  <r>
    <d v="2022-01-12T00:00:00"/>
    <n v="2015"/>
    <s v="Navy Active"/>
    <x v="142"/>
    <x v="0"/>
    <d v="2015-03-04T00:00:00"/>
    <d v="2015-09-02T00:00:00"/>
    <s v="M A MORTENSON COMPANY"/>
    <s v="N40080"/>
    <s v="N4008015C0167 AWD"/>
    <s v="N4008015C0167"/>
    <x v="170"/>
    <n v="29521000"/>
    <d v="2017-07-17T00:00:00"/>
    <d v="2019-10-31T00:00:00"/>
    <n v="3842000"/>
    <n v="836"/>
    <n v="2019"/>
    <n v="10"/>
    <n v="31"/>
    <x v="159"/>
    <n v="2015"/>
    <n v="2020"/>
    <n v="1.1226717559690906"/>
    <n v="2018"/>
    <n v="1.0507009358578761"/>
    <n v="28829088.021530278"/>
    <n v="32865881.017096236"/>
    <n v="4036792.9955659583"/>
    <n v="836"/>
    <n v="684"/>
    <n v="1.2222222222222223"/>
  </r>
  <r>
    <d v="2022-01-12T00:00:00"/>
    <n v="2015"/>
    <s v="Special Operations Command"/>
    <x v="143"/>
    <x v="0"/>
    <d v="2015-05-29T00:00:00"/>
    <d v="2015-08-17T00:00:00"/>
    <s v="WHITING-TURNER CONTRACTING CO"/>
    <s v="N40085"/>
    <s v="N4008510D5330 0012"/>
    <s v="N4008510D5330"/>
    <x v="171"/>
    <n v="12848"/>
    <d v="2017-03-09T00:00:00"/>
    <d v="2017-10-27T00:00:00"/>
    <n v="2517"/>
    <n v="232"/>
    <n v="2017"/>
    <n v="10"/>
    <n v="27"/>
    <x v="160"/>
    <n v="2015"/>
    <n v="2018"/>
    <n v="1.1226717559690906"/>
    <n v="2017"/>
    <n v="1.0750776974914733"/>
    <n v="11598.321910916675"/>
    <n v="14304.292475502712"/>
    <n v="2705.9705645860377"/>
    <n v="232"/>
    <n v="570"/>
    <n v="0.40701754385964911"/>
  </r>
  <r>
    <d v="2022-01-12T00:00:00"/>
    <n v="2015"/>
    <s v="Special Operations Command"/>
    <x v="144"/>
    <x v="0"/>
    <d v="2015-05-05T00:00:00"/>
    <d v="2015-09-21T00:00:00"/>
    <s v="DPR HARDIN CONSTRUCTIONWGI JOINT VENTURE"/>
    <s v="N40085"/>
    <s v="N4008510D5333 0011"/>
    <s v="N4008510D5333"/>
    <x v="172"/>
    <n v="13362"/>
    <d v="2017-07-17T00:00:00"/>
    <d v="2019-03-04T00:00:00"/>
    <n v="-226"/>
    <n v="595"/>
    <n v="2019"/>
    <s v="03"/>
    <s v="04"/>
    <x v="161"/>
    <n v="2015"/>
    <n v="2019"/>
    <n v="1.1226717559690906"/>
    <n v="2017"/>
    <n v="1.0750776974914733"/>
    <n v="15254.863820108003"/>
    <n v="15011.89626047493"/>
    <n v="-242.9675596330726"/>
    <n v="595"/>
    <n v="665"/>
    <n v="0.89473684210526316"/>
  </r>
  <r>
    <d v="2022-01-12T00:00:00"/>
    <n v="2015"/>
    <s v="Navy Active"/>
    <x v="145"/>
    <x v="0"/>
    <d v="2014-08-21T00:00:00"/>
    <d v="2015-05-18T00:00:00"/>
    <s v="WHITING-TURNER CONTRACTING CO"/>
    <s v="N40085"/>
    <s v="N4008515C8739 AWD"/>
    <s v="N4008515C8739"/>
    <x v="173"/>
    <n v="58233000"/>
    <d v="2016-11-23T00:00:00"/>
    <d v="2021-11-19T00:00:00"/>
    <n v="23916000"/>
    <n v="1822"/>
    <n v="2021"/>
    <n v="11"/>
    <n v="19"/>
    <x v="162"/>
    <n v="2015"/>
    <n v="2022"/>
    <n v="1.1226717559690906"/>
    <n v="2019"/>
    <n v="1.027591137340192"/>
    <n v="38526726.649591282"/>
    <n v="63102596.290219314"/>
    <n v="24575869.640628032"/>
    <n v="1822"/>
    <n v="555"/>
    <n v="3.2828828828828831"/>
  </r>
  <r>
    <d v="2022-01-12T00:00:00"/>
    <n v="2015"/>
    <s v="Navy Reserve"/>
    <x v="146"/>
    <x v="0"/>
    <d v="2015-08-24T00:00:00"/>
    <d v="2015-08-25T00:00:00"/>
    <s v="VETERANS CONSTRUCTION, LLC"/>
    <s v="N40085"/>
    <s v="N4008515C9610 AWD"/>
    <s v="N4008515C9610"/>
    <x v="174"/>
    <n v="1958000"/>
    <d v="2017-04-21T00:00:00"/>
    <d v="2017-04-21T00:00:00"/>
    <n v="-31000"/>
    <n v="0"/>
    <n v="2017"/>
    <s v="04"/>
    <n v="21"/>
    <x v="163"/>
    <n v="2015"/>
    <n v="2017"/>
    <n v="1.1226717559690906"/>
    <n v="2016"/>
    <n v="1.0992552112271903"/>
    <n v="2232994.1226225211"/>
    <n v="2198917.2110744785"/>
    <n v="-34076.91154804267"/>
    <n v="0"/>
    <n v="605"/>
    <n v="0"/>
  </r>
  <r>
    <d v="2022-01-12T00:00:00"/>
    <n v="2015"/>
    <s v="Navy Active"/>
    <x v="147"/>
    <x v="35"/>
    <d v="2010-07-07T00:00:00"/>
    <d v="2015-01-08T00:00:00"/>
    <s v="EHW CONSTRUCTORS, A JOINT VENTURE"/>
    <s v="N44255"/>
    <s v="N4425512C3008 P00004"/>
    <s v="N4425512C3008"/>
    <x v="175"/>
    <n v="82357000"/>
    <d v="2017-09-30T00:00:00"/>
    <d v="2017-09-30T00:00:00"/>
    <n v="1622000"/>
    <n v="0"/>
    <n v="2017"/>
    <s v="09"/>
    <n v="30"/>
    <x v="164"/>
    <n v="2015"/>
    <n v="2017"/>
    <n v="1.1226717559690906"/>
    <n v="2016"/>
    <n v="1.0992552112271903"/>
    <n v="90638904.218164533"/>
    <n v="92421896.170775041"/>
    <n v="1782991.9526105076"/>
    <n v="0"/>
    <n v="996"/>
    <n v="0"/>
  </r>
  <r>
    <d v="2022-01-12T00:00:00"/>
    <n v="2015"/>
    <s v="Special Operations Command"/>
    <x v="148"/>
    <x v="0"/>
    <d v="2015-06-12T00:00:00"/>
    <d v="2015-08-18T00:00:00"/>
    <s v="HARPER CONSTRUCTION COMPANY, INC"/>
    <s v="N62473"/>
    <s v="N6247310D5406 0006"/>
    <s v="N6247310D5406"/>
    <x v="176"/>
    <n v="21213"/>
    <d v="2017-02-23T00:00:00"/>
    <d v="2018-02-12T00:00:00"/>
    <n v="628"/>
    <n v="354"/>
    <n v="2018"/>
    <s v="02"/>
    <n v="12"/>
    <x v="165"/>
    <n v="2015"/>
    <n v="2018"/>
    <n v="1.1226717559690906"/>
    <n v="2017"/>
    <n v="1.0750776974914733"/>
    <n v="23110.198096623732"/>
    <n v="23785.346890648376"/>
    <n v="675.1487940246443"/>
    <n v="354"/>
    <n v="555"/>
    <n v="0.63783783783783787"/>
  </r>
  <r>
    <d v="2022-01-12T00:00:00"/>
    <n v="2015"/>
    <s v="Navy Active"/>
    <x v="149"/>
    <x v="0"/>
    <d v="2015-06-15T00:00:00"/>
    <d v="2015-09-17T00:00:00"/>
    <s v="S &amp; R CONSTRUCTIONA JOINT VENTURE"/>
    <s v="N62473"/>
    <s v="N6247315C1604 AWD"/>
    <s v="N6247315C1604"/>
    <x v="177"/>
    <n v="45470000"/>
    <d v="2019-04-10T00:00:00"/>
    <d v="2019-04-10T00:00:00"/>
    <n v="3632000"/>
    <n v="0"/>
    <n v="2019"/>
    <s v="04"/>
    <n v="10"/>
    <x v="166"/>
    <n v="2015"/>
    <n v="2019"/>
    <n v="1.1226717559690906"/>
    <n v="2017"/>
    <n v="1.0750776974914733"/>
    <n v="46970340.926234812"/>
    <n v="50875023.123523846"/>
    <n v="3904682.1972890347"/>
    <n v="0"/>
    <n v="1301"/>
    <n v="0"/>
  </r>
  <r>
    <d v="2021-09-13T00:00:00"/>
    <n v="2015"/>
    <s v="Special Operations Command"/>
    <x v="150"/>
    <x v="0"/>
    <d v="2015-07-29T00:00:00"/>
    <d v="2015-09-30T00:00:00"/>
    <s v="RQ-DPR JV"/>
    <s v="N62473"/>
    <s v="N6247315C1609 AWD"/>
    <s v="N6247315C1609"/>
    <x v="178"/>
    <n v="24379"/>
    <d v="2018-04-02T00:00:00"/>
    <d v="2019-03-11T00:00:00"/>
    <n v="-494"/>
    <n v="343"/>
    <n v="2019"/>
    <s v="03"/>
    <n v="11"/>
    <x v="167"/>
    <n v="2015"/>
    <n v="2019"/>
    <n v="1.1226717559690906"/>
    <n v="2017"/>
    <n v="1.0750776974914733"/>
    <n v="27924.21458621919"/>
    <n v="27393.126203658401"/>
    <n v="-531.08838256078889"/>
    <n v="343"/>
    <n v="915"/>
    <n v="0.37486338797814206"/>
  </r>
  <r>
    <d v="2022-01-12T00:00:00"/>
    <n v="2015"/>
    <s v="Special Operations Command"/>
    <x v="151"/>
    <x v="0"/>
    <d v="2015-07-29T00:00:00"/>
    <d v="2015-09-30T00:00:00"/>
    <s v="RQ-DPR JV"/>
    <s v="N62473"/>
    <s v="N6247315C1609 AWD"/>
    <s v="N6247315C1609"/>
    <x v="178"/>
    <n v="24376"/>
    <d v="2018-04-02T00:00:00"/>
    <d v="2019-03-11T00:00:00"/>
    <n v="-497"/>
    <n v="343"/>
    <n v="2019"/>
    <s v="03"/>
    <n v="11"/>
    <x v="167"/>
    <n v="2015"/>
    <n v="2019"/>
    <n v="1.1226717559690906"/>
    <n v="2017"/>
    <n v="1.0750776974914733"/>
    <n v="27924.21458621919"/>
    <n v="27389.900970565926"/>
    <n v="-534.3136156532637"/>
    <n v="343"/>
    <n v="915"/>
    <n v="0.37486338797814206"/>
  </r>
  <r>
    <d v="2022-01-12T00:00:00"/>
    <n v="2015"/>
    <s v="Special Operations Command"/>
    <x v="152"/>
    <x v="0"/>
    <d v="2015-08-05T00:00:00"/>
    <d v="2015-09-29T00:00:00"/>
    <s v="COX CONSTRUCTION CO"/>
    <s v="N62473"/>
    <s v="N6247315D2405 0003"/>
    <s v="N6247315D2405"/>
    <x v="179"/>
    <n v="12167"/>
    <d v="2016-04-06T00:00:00"/>
    <d v="2016-04-06T00:00:00"/>
    <n v="-261"/>
    <n v="0"/>
    <n v="2016"/>
    <s v="04"/>
    <s v="06"/>
    <x v="168"/>
    <n v="2015"/>
    <n v="2016"/>
    <n v="1.1226717559690906"/>
    <n v="2016"/>
    <n v="1.0992552112271903"/>
    <n v="13952.564583183859"/>
    <n v="13665.658973053563"/>
    <n v="-286.90561013029583"/>
    <n v="0"/>
    <n v="190"/>
    <n v="0"/>
  </r>
  <r>
    <d v="2022-01-12T00:00:00"/>
    <n v="2015"/>
    <s v="Special Operations Command"/>
    <x v="153"/>
    <x v="0"/>
    <d v="2015-08-26T00:00:00"/>
    <d v="2015-09-30T00:00:00"/>
    <s v="SOLTEK PACIFIC CONSTRUCTION CO"/>
    <s v="N62473"/>
    <s v="N6247315D2426 0002"/>
    <s v="N6247315D2426"/>
    <x v="180"/>
    <n v="37009"/>
    <d v="2017-10-23T00:00:00"/>
    <d v="2019-07-23T00:00:00"/>
    <n v="6481"/>
    <n v="638"/>
    <n v="2019"/>
    <s v="07"/>
    <n v="23"/>
    <x v="169"/>
    <n v="2015"/>
    <n v="2019"/>
    <n v="1.1226717559690906"/>
    <n v="2017"/>
    <n v="1.0750776974914733"/>
    <n v="34272.923366224401"/>
    <n v="41240.501923666641"/>
    <n v="6967.5785574422407"/>
    <n v="638"/>
    <n v="754"/>
    <n v="0.84615384615384615"/>
  </r>
  <r>
    <d v="2022-01-12T00:00:00"/>
    <n v="2015"/>
    <s v="Navy Active"/>
    <x v="154"/>
    <x v="0"/>
    <d v="2015-07-17T00:00:00"/>
    <d v="2015-09-16T00:00:00"/>
    <s v="STRAUB CONSTRUCTION, INC."/>
    <s v="N62473"/>
    <s v="N6247315D2427 0002"/>
    <s v="N6247315D2427"/>
    <x v="181"/>
    <n v="28487000"/>
    <d v="2017-11-24T00:00:00"/>
    <d v="2019-10-31T00:00:00"/>
    <n v="2946000"/>
    <n v="706"/>
    <n v="2019"/>
    <n v="10"/>
    <n v="31"/>
    <x v="159"/>
    <n v="2015"/>
    <n v="2020"/>
    <n v="1.1226717559690906"/>
    <n v="2018"/>
    <n v="1.0507009358578761"/>
    <n v="28674159.319206543"/>
    <n v="31769524.276243847"/>
    <n v="3095364.9570373036"/>
    <n v="706"/>
    <n v="800"/>
    <n v="0.88249999999999995"/>
  </r>
  <r>
    <d v="2022-01-12T00:00:00"/>
    <n v="2014"/>
    <s v="Navy Active"/>
    <x v="155"/>
    <x v="0"/>
    <d v="2014-09-24T00:00:00"/>
    <d v="2014-11-24T00:00:00"/>
    <s v="TALION CONSTRUCTION, LLC"/>
    <s v="N62478"/>
    <s v="N6247813D4007 0031"/>
    <s v="N6247813D4007"/>
    <x v="182"/>
    <n v="2673000"/>
    <d v="2016-05-18T00:00:00"/>
    <d v="2019-12-31T00:00:00"/>
    <n v="-137000"/>
    <n v="1322"/>
    <n v="2019"/>
    <n v="12"/>
    <n v="31"/>
    <x v="170"/>
    <n v="2015"/>
    <n v="2020"/>
    <n v="1.1226717559690906"/>
    <n v="2018"/>
    <n v="1.0507009358578761"/>
    <n v="3154707.6342731449"/>
    <n v="3010761.6060606157"/>
    <n v="-143946.02821252914"/>
    <n v="1322"/>
    <n v="541"/>
    <n v="2.4436229205175599"/>
  </r>
  <r>
    <d v="2021-12-31T00:00:00"/>
    <n v="2014"/>
    <s v="Air Force Active"/>
    <x v="156"/>
    <x v="0"/>
    <d v="2014-04-28T00:00:00"/>
    <d v="2014-12-18T00:00:00"/>
    <s v="CORE-TECH-AMEC-SK"/>
    <s v="N62742"/>
    <s v="N6274210D13070002"/>
    <s v="N6274210D13070002"/>
    <x v="183"/>
    <n v="102900955"/>
    <d v="2017-03-08T00:00:00"/>
    <d v="2021-07-17T00:00:00"/>
    <n v="6284336"/>
    <n v="1592"/>
    <n v="2021"/>
    <s v="07"/>
    <n v="17"/>
    <x v="171"/>
    <n v="2015"/>
    <n v="2021"/>
    <n v="1.1226717559690906"/>
    <n v="2018"/>
    <n v="1.0507009358578761"/>
    <n v="108468749.30852661"/>
    <n v="115071707.02497195"/>
    <n v="6602957.7164453417"/>
    <n v="1592"/>
    <n v="811"/>
    <n v="1.9630086313193589"/>
  </r>
  <r>
    <d v="2021-12-31T00:00:00"/>
    <n v="2013"/>
    <s v="Air Force Active"/>
    <x v="157"/>
    <x v="0"/>
    <d v="2014-05-28T00:00:00"/>
    <d v="2015-02-20T00:00:00"/>
    <s v="CORE TECH-AMEC-SKEC, LLC."/>
    <s v="N62742"/>
    <s v="N6274210D1307JQ01"/>
    <s v="N6274210D1307JQ01"/>
    <x v="184"/>
    <n v="92491623"/>
    <d v="2017-04-16T00:00:00"/>
    <d v="2020-07-14T00:00:00"/>
    <n v="2573318"/>
    <n v="1185"/>
    <n v="2020"/>
    <s v="07"/>
    <n v="14"/>
    <x v="172"/>
    <n v="2015"/>
    <n v="2020"/>
    <n v="1.1226717559690906"/>
    <n v="2018"/>
    <n v="1.0507009358578761"/>
    <n v="100948741.36811426"/>
    <n v="103652528.99897417"/>
    <n v="2703787.6308599114"/>
    <n v="1185"/>
    <n v="786"/>
    <n v="1.5076335877862594"/>
  </r>
  <r>
    <d v="2022-01-12T00:00:00"/>
    <n v="2014"/>
    <s v="Marine Corps Active"/>
    <x v="158"/>
    <x v="0"/>
    <d v="2014-10-02T00:00:00"/>
    <d v="2015-04-14T00:00:00"/>
    <s v="HENSEL PHELPS CONSTRUCTION CO."/>
    <s v="N62742"/>
    <s v="N6274215C1301 AWD"/>
    <s v="N6274215C1301"/>
    <x v="185"/>
    <n v="40860000"/>
    <d v="2020-09-18T00:00:00"/>
    <d v="2021-12-20T00:00:00"/>
    <n v="-6785000"/>
    <n v="458"/>
    <n v="2021"/>
    <n v="12"/>
    <n v="20"/>
    <x v="173"/>
    <n v="2015"/>
    <n v="2022"/>
    <n v="1.1226717559690906"/>
    <n v="2019"/>
    <n v="1.027591137340192"/>
    <n v="53489695.813147321"/>
    <n v="46517489.946294121"/>
    <n v="-6972205.8668531999"/>
    <n v="458"/>
    <n v="1984"/>
    <n v="0.23084677419354838"/>
  </r>
  <r>
    <d v="2022-01-12T00:00:00"/>
    <n v="2014"/>
    <s v="Marine Corps Active"/>
    <x v="159"/>
    <x v="0"/>
    <d v="2014-10-02T00:00:00"/>
    <d v="2015-04-14T00:00:00"/>
    <s v="HENSEL PHELPS CONSTRUCTION CO."/>
    <s v="N62742"/>
    <s v="N6274215C1301 AWD"/>
    <s v="N6274215C1301"/>
    <x v="186"/>
    <n v="50582000"/>
    <d v="2020-09-18T00:00:00"/>
    <d v="2021-12-20T00:00:00"/>
    <n v="-3417000"/>
    <n v="458"/>
    <n v="2021"/>
    <n v="12"/>
    <n v="20"/>
    <x v="173"/>
    <n v="2015"/>
    <n v="2022"/>
    <n v="1.1226717559690906"/>
    <n v="2019"/>
    <n v="1.027591137340192"/>
    <n v="60623152.150574923"/>
    <n v="57111873.234283485"/>
    <n v="-3511278.916291438"/>
    <n v="458"/>
    <n v="1984"/>
    <n v="0.23084677419354838"/>
  </r>
  <r>
    <d v="2022-01-12T00:00:00"/>
    <n v="2015"/>
    <s v="Marine Corps Active"/>
    <x v="160"/>
    <x v="0"/>
    <d v="2015-04-09T00:00:00"/>
    <d v="2015-09-01T00:00:00"/>
    <s v="NAN INC. DBAOCEAN HOUSE BUILDERS"/>
    <s v="N62742"/>
    <s v="N6274215C1305 AWD"/>
    <s v="N6274215C1305"/>
    <x v="187"/>
    <n v="52377000"/>
    <d v="2018-08-11T00:00:00"/>
    <d v="2021-02-03T00:00:00"/>
    <n v="1306000"/>
    <n v="907"/>
    <n v="2021"/>
    <s v="02"/>
    <s v="03"/>
    <x v="174"/>
    <n v="2015"/>
    <n v="2021"/>
    <n v="1.1226717559690906"/>
    <n v="2018"/>
    <n v="1.0507009358578761"/>
    <n v="57335969.249097429"/>
    <n v="58708184.671327814"/>
    <n v="1372215.4222303852"/>
    <n v="907"/>
    <n v="1075"/>
    <n v="0.84372093023255812"/>
  </r>
  <r>
    <d v="2022-01-31T00:00:00"/>
    <n v="2015"/>
    <s v="DLA Defense Energy Support Center"/>
    <x v="161"/>
    <x v="0"/>
    <d v="2014-10-29T00:00:00"/>
    <d v="2015-08-25T00:00:00"/>
    <s v="Hensel Phelps Constuction co"/>
    <s v="N62742"/>
    <s v="N62742-15-C-1308"/>
    <s v="N6274215C1308"/>
    <x v="188"/>
    <n v="46800984"/>
    <d v="2017-09-23T00:00:00"/>
    <d v="2018-01-31T00:00:00"/>
    <n v="3977184"/>
    <n v="130"/>
    <n v="2018"/>
    <s v="01"/>
    <n v="31"/>
    <x v="175"/>
    <n v="2015"/>
    <n v="2018"/>
    <n v="1.1226717559690906"/>
    <n v="2017"/>
    <n v="1.0750776974914733"/>
    <n v="48077070.743269145"/>
    <n v="52352852.560489073"/>
    <n v="4275781.8172199279"/>
    <n v="130"/>
    <n v="760"/>
    <n v="0.17105263157894737"/>
  </r>
  <r>
    <d v="2022-01-12T00:00:00"/>
    <n v="2014"/>
    <s v="Special Operations Command"/>
    <x v="162"/>
    <x v="0"/>
    <d v="2014-12-15T00:00:00"/>
    <d v="2015-04-30T00:00:00"/>
    <s v="ARGO SYSTEMS, LLC"/>
    <s v="N69450"/>
    <s v="N6945014D1271 0003"/>
    <s v="N6945014D1271"/>
    <x v="189"/>
    <n v="4085"/>
    <d v="2016-08-22T00:00:00"/>
    <d v="2019-07-17T00:00:00"/>
    <n v="-55"/>
    <n v="1059"/>
    <n v="2019"/>
    <s v="07"/>
    <n v="17"/>
    <x v="176"/>
    <n v="2015"/>
    <n v="2019"/>
    <n v="1.1226717559690906"/>
    <n v="2017"/>
    <n v="1.0750776974914733"/>
    <n v="4647.8610697120348"/>
    <n v="4588.7317963500036"/>
    <n v="-59.129273362031199"/>
    <n v="1059"/>
    <n v="480"/>
    <n v="2.2062499999999998"/>
  </r>
  <r>
    <d v="2021-12-31T00:00:00"/>
    <n v="2013"/>
    <s v="Army Active"/>
    <x v="163"/>
    <x v="0"/>
    <d v="2015-05-02T00:00:00"/>
    <d v="2015-09-23T00:00:00"/>
    <s v="Solis Constructors, Inc."/>
    <s v="W9126G"/>
    <s v="W9126G-14-D-0050"/>
    <s v="W9126G14D0050"/>
    <x v="190"/>
    <n v="55028000"/>
    <d v="2018-12-17T00:00:00"/>
    <d v="2022-05-20T00:00:00"/>
    <n v="17371000"/>
    <n v="1250"/>
    <n v="2022"/>
    <s v="05"/>
    <n v="20"/>
    <x v="177"/>
    <n v="2015"/>
    <n v="2022"/>
    <n v="1.1226717559690906"/>
    <n v="2019"/>
    <n v="1.027591137340192"/>
    <n v="42276450.314528048"/>
    <n v="60126735.961264521"/>
    <n v="17850285.646736473"/>
    <n v="1250"/>
    <n v="1181"/>
    <n v="1.0584250635055039"/>
  </r>
  <r>
    <d v="2021-12-31T00:00:00"/>
    <n v="2015"/>
    <s v="Air Force Active"/>
    <x v="164"/>
    <x v="0"/>
    <d v="2015-02-17T00:00:00"/>
    <d v="2015-06-03T00:00:00"/>
    <s v="Solis Constructors, Inc."/>
    <s v="W9126G"/>
    <s v="W9126G14D00500002"/>
    <s v="W9126G14D00500002"/>
    <x v="191"/>
    <n v="6133616"/>
    <d v="2016-08-31T00:00:00"/>
    <d v="2018-06-12T00:00:00"/>
    <n v="56616"/>
    <n v="650"/>
    <n v="2018"/>
    <s v="06"/>
    <n v="12"/>
    <x v="178"/>
    <n v="2015"/>
    <n v="2018"/>
    <n v="1.1226717559690906"/>
    <n v="2017"/>
    <n v="1.0750776974914733"/>
    <n v="6822476.261024164"/>
    <n v="6883342.859945341"/>
    <n v="60866.598921176977"/>
    <n v="650"/>
    <n v="455"/>
    <n v="1.4285714285714286"/>
  </r>
  <r>
    <d v="2022-01-06T00:00:00"/>
    <n v="2014"/>
    <s v="Special Operations Command"/>
    <x v="165"/>
    <x v="0"/>
    <d v="2014-03-26T00:00:00"/>
    <d v="2015-04-09T00:00:00"/>
    <s v="Barlovento, LLC"/>
    <s v="W91278"/>
    <s v="W91278-10-D-0058"/>
    <s v="W9127810D0058"/>
    <x v="192"/>
    <n v="12431294"/>
    <d v="2016-11-17T00:00:00"/>
    <d v="2017-04-20T00:00:00"/>
    <n v="1616260"/>
    <n v="154"/>
    <n v="2017"/>
    <s v="04"/>
    <n v="20"/>
    <x v="179"/>
    <n v="2015"/>
    <n v="2017"/>
    <n v="1.1226717559690906"/>
    <n v="2016"/>
    <n v="1.0992552112271903"/>
    <n v="12141733.211645419"/>
    <n v="13918415.439343477"/>
    <n v="1776682.2276980579"/>
    <n v="154"/>
    <n v="588"/>
    <n v="0.26190476190476192"/>
  </r>
  <r>
    <d v="2022-01-06T00:00:00"/>
    <n v="2014"/>
    <s v="Special Operations Command"/>
    <x v="166"/>
    <x v="0"/>
    <d v="2014-07-18T00:00:00"/>
    <d v="2014-10-06T00:00:00"/>
    <s v="The Clement Group, LLC"/>
    <s v="W91278"/>
    <s v="W91278-11-D-0029"/>
    <s v="W9127811D0029"/>
    <x v="193"/>
    <n v="14300613"/>
    <d v="2016-05-10T00:00:00"/>
    <d v="2017-02-15T00:00:00"/>
    <n v="349613"/>
    <n v="281"/>
    <n v="2017"/>
    <s v="02"/>
    <n v="15"/>
    <x v="180"/>
    <n v="2015"/>
    <n v="2017"/>
    <n v="1.1226717559690906"/>
    <n v="2016"/>
    <n v="1.0992552112271903"/>
    <n v="15662393.667524783"/>
    <n v="16046707.579687554"/>
    <n v="384313.91216277145"/>
    <n v="281"/>
    <n v="582"/>
    <n v="0.48281786941580757"/>
  </r>
  <r>
    <d v="2022-01-06T00:00:00"/>
    <n v="2014"/>
    <s v="Special Operations Command"/>
    <x v="167"/>
    <x v="0"/>
    <d v="2014-04-09T00:00:00"/>
    <d v="2014-12-02T00:00:00"/>
    <s v="Archer Western Contractors, LLC"/>
    <s v="W91278"/>
    <s v="W91278-11-D-0073"/>
    <s v="W9127811D0073"/>
    <x v="194"/>
    <n v="61769562"/>
    <d v="2017-05-14T00:00:00"/>
    <d v="2018-01-19T00:00:00"/>
    <n v="10072894"/>
    <n v="250"/>
    <n v="2018"/>
    <s v="01"/>
    <n v="19"/>
    <x v="181"/>
    <n v="2015"/>
    <n v="2018"/>
    <n v="1.1226717559690906"/>
    <n v="2017"/>
    <n v="1.0750776974914733"/>
    <n v="58038389.0413111"/>
    <n v="68867532.729906783"/>
    <n v="10829143.688595682"/>
    <n v="250"/>
    <n v="894"/>
    <n v="0.2796420581655481"/>
  </r>
  <r>
    <d v="2022-02-02T00:00:00"/>
    <n v="2014"/>
    <s v="DoD Education Activity"/>
    <x v="168"/>
    <x v="0"/>
    <d v="2014-09-09T00:00:00"/>
    <d v="2014-11-06T00:00:00"/>
    <s v="SAUER Incorporated"/>
    <s v="W91278"/>
    <s v="W91278-12-D-0039/30132665"/>
    <s v="W9127812D0039"/>
    <x v="195"/>
    <n v="33068283"/>
    <d v="2017-02-10T00:00:00"/>
    <d v="2017-10-31T00:00:00"/>
    <n v="944283"/>
    <n v="263"/>
    <n v="2017"/>
    <n v="10"/>
    <n v="31"/>
    <x v="182"/>
    <n v="2015"/>
    <n v="2018"/>
    <n v="1.1226717559690906"/>
    <n v="2017"/>
    <n v="1.0750776974914733"/>
    <n v="36064707.488751069"/>
    <n v="37079885.08217141"/>
    <n v="1015177.5934203416"/>
    <n v="263"/>
    <n v="827"/>
    <n v="0.31801692865779929"/>
  </r>
  <r>
    <d v="2022-01-31T00:00:00"/>
    <n v="2015"/>
    <s v="DLA Defense National Stockpile Center"/>
    <x v="169"/>
    <x v="0"/>
    <d v="2015-02-02T00:00:00"/>
    <d v="2015-09-30T00:00:00"/>
    <s v="Structural Associates Inc"/>
    <s v="W9128F"/>
    <s v="W9128F-15-C-0032"/>
    <s v="W9128F15C0032"/>
    <x v="196"/>
    <n v="17906802"/>
    <d v="2017-03-23T00:00:00"/>
    <d v="2018-05-16T00:00:00"/>
    <n v="728713"/>
    <n v="419"/>
    <n v="2018"/>
    <s v="05"/>
    <n v="16"/>
    <x v="183"/>
    <n v="2015"/>
    <n v="2018"/>
    <n v="1.1226717559690906"/>
    <n v="2017"/>
    <n v="1.0750776974914733"/>
    <n v="19285355.341823321"/>
    <n v="20068778.435995426"/>
    <n v="783423.09417210519"/>
    <n v="419"/>
    <n v="540"/>
    <n v="0.77592592592592591"/>
  </r>
  <r>
    <d v="2021-12-30T00:00:00"/>
    <n v="2015"/>
    <s v="DLA Defense Energy Support Center"/>
    <x v="170"/>
    <x v="0"/>
    <d v="2015-04-14T00:00:00"/>
    <d v="2015-09-30T00:00:00"/>
    <s v="Structural Asspcoates Omc."/>
    <s v="W9128F"/>
    <s v="W9128F-15-C-0032"/>
    <s v="W9128F15C0032"/>
    <x v="197"/>
    <n v="8267000"/>
    <d v="2017-04-16T00:00:00"/>
    <d v="2017-06-15T00:00:00"/>
    <n v="-251820"/>
    <n v="60"/>
    <n v="2017"/>
    <s v="06"/>
    <n v="15"/>
    <x v="184"/>
    <n v="2015"/>
    <n v="2017"/>
    <n v="1.1226717559690906"/>
    <n v="2016"/>
    <n v="1.0992552112271903"/>
    <n v="9563838.6081846096"/>
    <n v="9287024.1608933788"/>
    <n v="-276814.44729123078"/>
    <n v="60"/>
    <n v="564"/>
    <n v="0.10638297872340426"/>
  </r>
  <r>
    <d v="2022-01-31T00:00:00"/>
    <n v="2014"/>
    <s v="DLA Defense Energy Support Center"/>
    <x v="171"/>
    <x v="0"/>
    <d v="2014-06-17T00:00:00"/>
    <d v="2014-10-21T00:00:00"/>
    <s v="NOVA Group Inc."/>
    <s v="W912BV"/>
    <s v="W912BV-15-C-0001"/>
    <s v="W912BV15C0001"/>
    <x v="198"/>
    <n v="32532000"/>
    <d v="2017-05-23T00:00:00"/>
    <d v="2021-08-16T00:00:00"/>
    <n v="471900"/>
    <n v="1546"/>
    <n v="2021"/>
    <s v="08"/>
    <n v="16"/>
    <x v="185"/>
    <n v="2015"/>
    <n v="2021"/>
    <n v="1.1226717559690906"/>
    <n v="2018"/>
    <n v="1.0507009358578761"/>
    <n v="35992968.763544641"/>
    <n v="36488794.535175972"/>
    <n v="495825.77163133025"/>
    <n v="1546"/>
    <n v="945"/>
    <n v="1.6359788359788361"/>
  </r>
  <r>
    <d v="2021-12-30T00:00:00"/>
    <n v="2014"/>
    <s v="DLA Defense Energy Support Center"/>
    <x v="172"/>
    <x v="0"/>
    <d v="2015-01-19T00:00:00"/>
    <d v="2015-05-04T00:00:00"/>
    <s v="Rockford Corporation"/>
    <s v="W912BV"/>
    <s v="W912BV-15-C-0017"/>
    <s v="W912BV15C0017"/>
    <x v="199"/>
    <n v="17410000"/>
    <d v="2016-10-23T00:00:00"/>
    <d v="2021-11-18T00:00:00"/>
    <n v="0"/>
    <n v="1852"/>
    <n v="2021"/>
    <n v="11"/>
    <n v="18"/>
    <x v="186"/>
    <n v="2015"/>
    <n v="2022"/>
    <n v="1.1226717559690906"/>
    <n v="2019"/>
    <n v="1.027591137340192"/>
    <n v="19545715.271421868"/>
    <n v="19545715.271421868"/>
    <n v="0"/>
    <n v="1852"/>
    <n v="538"/>
    <n v="3.442379182156134"/>
  </r>
  <r>
    <d v="2021-12-30T00:00:00"/>
    <n v="2014"/>
    <s v="DLA Defense Energy Support Center"/>
    <x v="173"/>
    <x v="36"/>
    <d v="2014-06-17T00:00:00"/>
    <d v="2015-05-04T00:00:00"/>
    <s v="Rockford Corporation"/>
    <s v="W912BV"/>
    <s v="W912BV-15-C-0017"/>
    <s v="W912BV15C0017"/>
    <x v="200"/>
    <n v="4733000"/>
    <d v="2016-10-23T00:00:00"/>
    <d v="2017-09-08T00:00:00"/>
    <n v="176629"/>
    <n v="320"/>
    <n v="2017"/>
    <s v="09"/>
    <s v="08"/>
    <x v="187"/>
    <n v="2015"/>
    <n v="2017"/>
    <n v="1.1226717559690906"/>
    <n v="2016"/>
    <n v="1.0992552112271903"/>
    <n v="5115309.0314166415"/>
    <n v="5309469.3801204888"/>
    <n v="194160.34870384727"/>
    <n v="320"/>
    <n v="538"/>
    <n v="0.59479553903345728"/>
  </r>
  <r>
    <d v="2022-01-13T00:00:00"/>
    <n v="2014"/>
    <s v="Defense Health Agency"/>
    <x v="174"/>
    <x v="0"/>
    <d v="2014-03-24T00:00:00"/>
    <d v="2015-08-06T00:00:00"/>
    <s v="Walsh Gilbane Joint Venture"/>
    <s v="W912DR"/>
    <s v="W912DR-15-C-0015"/>
    <s v="W912DR15C0015"/>
    <x v="201"/>
    <n v="218443000"/>
    <d v="2019-02-19T00:00:00"/>
    <d v="2022-02-01T00:00:00"/>
    <n v="11998000"/>
    <n v="1078"/>
    <n v="2022"/>
    <s v="02"/>
    <s v="01"/>
    <x v="188"/>
    <n v="2015"/>
    <n v="2022"/>
    <n v="1.1226717559690906"/>
    <n v="2019"/>
    <n v="1.027591137340192"/>
    <n v="231769970.66103891"/>
    <n v="244099009.12684652"/>
    <n v="12329038.465807617"/>
    <n v="1078"/>
    <n v="1293"/>
    <n v="0.83372003093580815"/>
  </r>
  <r>
    <d v="2022-01-13T00:00:00"/>
    <n v="2007"/>
    <s v="Defense Health Agency"/>
    <x v="0"/>
    <x v="37"/>
    <d v="2015-03-09T00:00:00"/>
    <d v="2015-09-18T00:00:00"/>
    <s v="Edifice-Schlosser JV"/>
    <s v="W912DR"/>
    <s v="W912DR-15-C-0025"/>
    <s v="W912DR15C0025"/>
    <x v="202"/>
    <n v="7335000"/>
    <d v="2017-03-31T00:00:00"/>
    <d v="2017-05-04T00:00:00"/>
    <n v="-415000"/>
    <n v="34"/>
    <n v="2017"/>
    <s v="05"/>
    <s v="04"/>
    <x v="189"/>
    <n v="2015"/>
    <n v="2017"/>
    <n v="1.1226717559690906"/>
    <n v="2016"/>
    <n v="1.0992552112271903"/>
    <n v="8700706.1087604519"/>
    <n v="8244515.1961011682"/>
    <n v="-456190.91265928373"/>
    <n v="34"/>
    <n v="560"/>
    <n v="6.0714285714285714E-2"/>
  </r>
  <r>
    <d v="2022-01-13T00:00:00"/>
    <n v="2013"/>
    <s v="Defense Health Agency"/>
    <x v="0"/>
    <x v="38"/>
    <d v="2015-03-09T00:00:00"/>
    <d v="2015-09-18T00:00:00"/>
    <s v="Edifice-Schlosser JV"/>
    <s v="W912DR"/>
    <s v="W912DR-15-C-0025"/>
    <s v="W912DR15C0025"/>
    <x v="14"/>
    <n v="141000"/>
    <d v="2017-03-31T00:00:00"/>
    <d v="2017-05-04T00:00:00"/>
    <n v="141000"/>
    <n v="34"/>
    <n v="2017"/>
    <s v="05"/>
    <s v="04"/>
    <x v="189"/>
    <n v="2015"/>
    <n v="2017"/>
    <n v="1.1226717559690906"/>
    <n v="2016"/>
    <n v="1.0992552112271903"/>
    <n v="0"/>
    <n v="154994.98478303384"/>
    <n v="154994.98478303384"/>
    <n v="34"/>
    <n v="560"/>
    <n v="6.0714285714285714E-2"/>
  </r>
  <r>
    <d v="2020-12-09T00:00:00"/>
    <n v="2016"/>
    <s v="National Security Agency"/>
    <x v="175"/>
    <x v="0"/>
    <d v="2015-07-08T00:00:00"/>
    <d v="2015-09-15T00:00:00"/>
    <s v="Whiting-Turner"/>
    <s v="W912DR"/>
    <s v="W912DR-15-C-0026"/>
    <s v="W912DR15C0026"/>
    <x v="203"/>
    <n v="26455691"/>
    <d v="2016-12-31T00:00:00"/>
    <d v="2017-02-28T00:00:00"/>
    <n v="1900706"/>
    <n v="59"/>
    <n v="2017"/>
    <s v="02"/>
    <n v="28"/>
    <x v="190"/>
    <n v="2015"/>
    <n v="2017"/>
    <n v="1.1226717559690906"/>
    <n v="2016"/>
    <n v="1.0992552112271903"/>
    <n v="27567188.127744682"/>
    <n v="29656549.103255469"/>
    <n v="2089360.9755107872"/>
    <n v="59"/>
    <n v="473"/>
    <n v="0.12473572938689217"/>
  </r>
  <r>
    <d v="2022-01-06T00:00:00"/>
    <n v="2013"/>
    <s v="Special Operations Command"/>
    <x v="176"/>
    <x v="0"/>
    <d v="2013-05-15T00:00:00"/>
    <d v="2015-04-01T00:00:00"/>
    <s v="Pease Construction Inc"/>
    <s v="W912DW"/>
    <s v="W912DW-15-C-0003"/>
    <s v="W912DW15C0003"/>
    <x v="204"/>
    <n v="5129236"/>
    <d v="2016-09-15T00:00:00"/>
    <d v="2017-03-24T00:00:00"/>
    <n v="645076"/>
    <n v="190"/>
    <n v="2017"/>
    <s v="03"/>
    <n v="24"/>
    <x v="191"/>
    <n v="2015"/>
    <n v="2017"/>
    <n v="1.1226717559690906"/>
    <n v="2016"/>
    <n v="1.0992552112271903"/>
    <n v="5034239.7812463576"/>
    <n v="5743342.9358839486"/>
    <n v="709103.15463759098"/>
    <n v="190"/>
    <n v="533"/>
    <n v="0.35647279549718575"/>
  </r>
  <r>
    <d v="2022-01-06T00:00:00"/>
    <n v="2013"/>
    <s v="Special Operations Command"/>
    <x v="177"/>
    <x v="0"/>
    <d v="2013-02-01T00:00:00"/>
    <d v="2015-05-07T00:00:00"/>
    <s v="RQ Construction, LLC"/>
    <s v="W912DW"/>
    <s v="W912DW-15-C-0006"/>
    <s v="W912DW15C0006"/>
    <x v="205"/>
    <n v="49614197"/>
    <d v="2017-05-25T00:00:00"/>
    <d v="2018-05-18T00:00:00"/>
    <n v="4510048"/>
    <n v="358"/>
    <n v="2018"/>
    <s v="05"/>
    <n v="18"/>
    <x v="192"/>
    <n v="2015"/>
    <n v="2018"/>
    <n v="1.1226717559690906"/>
    <n v="2017"/>
    <n v="1.0750776974914733"/>
    <n v="50637154.159321502"/>
    <n v="55485806.178737529"/>
    <n v="4848652.0194160268"/>
    <n v="358"/>
    <n v="749"/>
    <n v="0.4779706275033378"/>
  </r>
  <r>
    <d v="2022-01-13T00:00:00"/>
    <n v="2012"/>
    <s v="Defense Health Agency"/>
    <x v="74"/>
    <x v="39"/>
    <d v="2015-08-19T00:00:00"/>
    <d v="2015-08-31T00:00:00"/>
    <s v="FRG:  Ed. Zublin AG / Gilbane Germany GmbH"/>
    <s v="W912GB"/>
    <s v="W912GB-10-C-0031"/>
    <s v="W912GB10C0031"/>
    <x v="206"/>
    <n v="913702000"/>
    <d v="2025-12-30T00:00:00"/>
    <d v="2027-09-30T00:00:00"/>
    <n v="0"/>
    <n v="639"/>
    <n v="2027"/>
    <s v="09"/>
    <n v="30"/>
    <x v="82"/>
    <n v="2015"/>
    <n v="2027"/>
    <n v="1.1226717559690906"/>
    <n v="2021"/>
    <n v="0.97697771649446541"/>
    <n v="1025787428.77247"/>
    <n v="1025787428.77247"/>
    <n v="0"/>
    <n v="639"/>
    <n v="3774"/>
    <n v="0.16931637519872814"/>
  </r>
  <r>
    <d v="2022-02-28T00:00:00"/>
    <n v="2013"/>
    <s v="Defense Information Systems Agency"/>
    <x v="178"/>
    <x v="0"/>
    <d v="2015-08-05T00:00:00"/>
    <d v="2015-08-19T00:00:00"/>
    <s v="Bauamt Reutlingen"/>
    <s v="W912GB"/>
    <s v="W912GB-15-C-011"/>
    <s v="W912GB15C011"/>
    <x v="207"/>
    <n v="2219820"/>
    <d v="2015-08-19T00:00:00"/>
    <d v="2022-01-30T00:00:00"/>
    <n v="0"/>
    <n v="2356"/>
    <n v="2022"/>
    <s v="01"/>
    <n v="30"/>
    <x v="193"/>
    <n v="2015"/>
    <n v="2022"/>
    <n v="1.1226717559690906"/>
    <n v="2019"/>
    <n v="1.027591137340192"/>
    <n v="2492129.2173353066"/>
    <n v="2492129.2173353066"/>
    <n v="0"/>
    <n v="2356"/>
    <n v="0"/>
    <e v="#DIV/0!"/>
  </r>
  <r>
    <d v="2021-12-30T00:00:00"/>
    <n v="2015"/>
    <s v="DLA Defense Energy Support Center"/>
    <x v="179"/>
    <x v="0"/>
    <d v="2015-03-13T00:00:00"/>
    <d v="2015-08-19T00:00:00"/>
    <s v="Middle Eastern Builders"/>
    <s v="W912HN"/>
    <s v="W912HN-12C-0016"/>
    <s v="W912HN12C0016"/>
    <x v="208"/>
    <n v="16568000"/>
    <d v="2018-05-23T00:00:00"/>
    <d v="2018-09-21T00:00:00"/>
    <n v="882900"/>
    <n v="121"/>
    <n v="2018"/>
    <s v="09"/>
    <n v="21"/>
    <x v="194"/>
    <n v="2015"/>
    <n v="2018"/>
    <n v="1.1226717559690906"/>
    <n v="2017"/>
    <n v="1.0750776974914733"/>
    <n v="17609218.759550784"/>
    <n v="18558404.858666006"/>
    <n v="949186.09911522269"/>
    <n v="121"/>
    <n v="1008"/>
    <n v="0.12003968253968254"/>
  </r>
  <r>
    <d v="2022-01-06T00:00:00"/>
    <n v="2015"/>
    <s v="Special Operations Command"/>
    <x v="180"/>
    <x v="0"/>
    <d v="2015-05-21T00:00:00"/>
    <d v="2015-08-31T00:00:00"/>
    <s v="Lifecycle Construction Services"/>
    <s v="W912HN"/>
    <s v="W912HN-13-D-0002"/>
    <s v="W912HN13D0002"/>
    <x v="209"/>
    <n v="6178195"/>
    <d v="2016-11-11T00:00:00"/>
    <d v="2017-02-13T00:00:00"/>
    <n v="180725"/>
    <n v="94"/>
    <n v="2017"/>
    <s v="02"/>
    <n v="13"/>
    <x v="195"/>
    <n v="2015"/>
    <n v="2017"/>
    <n v="1.1226717559690906"/>
    <n v="2016"/>
    <n v="1.0992552112271903"/>
    <n v="6733190.1762719424"/>
    <n v="6931853.0743209766"/>
    <n v="198662.89804903418"/>
    <n v="94"/>
    <n v="438"/>
    <n v="0.21461187214611871"/>
  </r>
  <r>
    <d v="2022-01-06T00:00:00"/>
    <n v="2014"/>
    <s v="Special Operations Command"/>
    <x v="181"/>
    <x v="0"/>
    <d v="2014-12-05T00:00:00"/>
    <d v="2015-06-09T00:00:00"/>
    <s v="NISHIMATSU CONSTRUCTION CO., LTD."/>
    <s v="W912HV"/>
    <s v="W912HV-15-C-0004"/>
    <s v="W912HV15C0004"/>
    <x v="210"/>
    <n v="63212524"/>
    <d v="2017-12-12T00:00:00"/>
    <d v="2018-06-18T00:00:00"/>
    <n v="16656661"/>
    <n v="188"/>
    <n v="2018"/>
    <s v="06"/>
    <n v="18"/>
    <x v="196"/>
    <n v="2015"/>
    <n v="2018"/>
    <n v="1.1226717559690906"/>
    <n v="2017"/>
    <n v="1.0750776974914733"/>
    <n v="52266952.464866415"/>
    <n v="70174157.220642433"/>
    <n v="17907204.755776018"/>
    <n v="188"/>
    <n v="917"/>
    <n v="0.20501635768811341"/>
  </r>
  <r>
    <d v="2021-12-30T00:00:00"/>
    <n v="2014"/>
    <s v="DLA Defense Energy Support Center"/>
    <x v="182"/>
    <x v="0"/>
    <d v="2014-12-12T00:00:00"/>
    <d v="2015-04-07T00:00:00"/>
    <s v="Nippo Corporation"/>
    <s v="W912HV"/>
    <s v="W912HV-15-C-0005"/>
    <s v="W912HV15C0005"/>
    <x v="211"/>
    <n v="33122640"/>
    <d v="2017-08-23T00:00:00"/>
    <d v="2018-11-15T00:00:00"/>
    <n v="499640"/>
    <n v="449"/>
    <n v="2018"/>
    <n v="11"/>
    <n v="15"/>
    <x v="197"/>
    <n v="2015"/>
    <n v="2019"/>
    <n v="1.1226717559690906"/>
    <n v="2017"/>
    <n v="1.0750776974914733"/>
    <n v="36624920.694979645"/>
    <n v="37162072.515754282"/>
    <n v="537151.82077463716"/>
    <n v="449"/>
    <n v="869"/>
    <n v="0.51668584579976984"/>
  </r>
  <r>
    <d v="2021-12-30T00:00:00"/>
    <n v="2014"/>
    <s v="DLA Defense Energy Support Center"/>
    <x v="182"/>
    <x v="0"/>
    <d v="2015-02-27T00:00:00"/>
    <d v="2015-04-07T00:00:00"/>
    <s v="Nippo Corporation"/>
    <s v="W912HV"/>
    <s v="W912HV-15-C-005"/>
    <s v="W912HV15C005"/>
    <x v="211"/>
    <n v="42122640"/>
    <d v="2017-08-23T00:00:00"/>
    <d v="2021-09-30T00:00:00"/>
    <n v="9499640"/>
    <n v="1499"/>
    <n v="2021"/>
    <s v="09"/>
    <n v="30"/>
    <x v="198"/>
    <n v="2015"/>
    <n v="2021"/>
    <n v="1.1226717559690906"/>
    <n v="2018"/>
    <n v="1.0507009358578761"/>
    <n v="36624920.694979645"/>
    <n v="46606201.333292559"/>
    <n v="9981280.6383129135"/>
    <n v="1499"/>
    <n v="869"/>
    <n v="1.7249712313003451"/>
  </r>
  <r>
    <d v="2021-10-08T00:00:00"/>
    <n v="2014"/>
    <s v="Special Operations Command"/>
    <x v="166"/>
    <x v="0"/>
    <d v="2014-07-18T00:00:00"/>
    <d v="2014-10-06T00:00:00"/>
    <s v="M INC"/>
    <s v="W912PM"/>
    <s v="W912PM-16-F-0007"/>
    <s v="W912PM16F0007"/>
    <x v="212"/>
    <n v="786940"/>
    <d v="2016-11-27T00:00:00"/>
    <d v="2017-05-23T00:00:00"/>
    <n v="16016"/>
    <n v="177"/>
    <n v="2017"/>
    <s v="05"/>
    <n v="23"/>
    <x v="199"/>
    <n v="2015"/>
    <n v="2017"/>
    <n v="1.1226717559690906"/>
    <n v="2016"/>
    <n v="1.0992552112271903"/>
    <n v="865494.60079871526"/>
    <n v="883100.27226172993"/>
    <n v="17605.671463014674"/>
    <n v="177"/>
    <n v="783"/>
    <n v="0.22605363984674329"/>
  </r>
  <r>
    <d v="2022-01-31T00:00:00"/>
    <n v="2014"/>
    <s v="DLA Defense Energy Support Center"/>
    <x v="183"/>
    <x v="0"/>
    <d v="2014-04-18T00:00:00"/>
    <d v="2015-04-02T00:00:00"/>
    <s v="Nova Group Inc. Underground Construction"/>
    <s v="W912PP"/>
    <s v="W912PP-15-C-003"/>
    <s v="W912PP15C003"/>
    <x v="213"/>
    <n v="22083000"/>
    <d v="2017-02-01T00:00:00"/>
    <d v="2017-07-18T00:00:00"/>
    <n v="794700"/>
    <n v="167"/>
    <n v="2017"/>
    <s v="07"/>
    <n v="18"/>
    <x v="200"/>
    <n v="2015"/>
    <n v="2017"/>
    <n v="1.1226717559690906"/>
    <n v="2016"/>
    <n v="1.0992552112271903"/>
    <n v="23899773.142596792"/>
    <n v="24773351.25895904"/>
    <n v="873578.11636224762"/>
    <n v="167"/>
    <n v="671"/>
    <n v="0.24888226527570789"/>
  </r>
  <r>
    <d v="2022-01-06T00:00:00"/>
    <n v="2015"/>
    <s v="Special Operations Command"/>
    <x v="184"/>
    <x v="0"/>
    <d v="2015-04-15T00:00:00"/>
    <d v="2015-08-20T00:00:00"/>
    <s v="Walsh Group Ventures"/>
    <s v="W912QR"/>
    <s v="W912QR-15-C-0021"/>
    <s v="W912QR15C0021"/>
    <x v="214"/>
    <n v="15516050"/>
    <d v="2017-03-03T00:00:00"/>
    <d v="2017-10-17T00:00:00"/>
    <n v="664812"/>
    <n v="228"/>
    <n v="2017"/>
    <n v="10"/>
    <n v="17"/>
    <x v="201"/>
    <n v="2015"/>
    <n v="2018"/>
    <n v="1.1226717559690906"/>
    <n v="2017"/>
    <n v="1.0750776974914733"/>
    <n v="16673065.443774886"/>
    <n v="17387789.997999586"/>
    <n v="714724.55422469974"/>
    <n v="228"/>
    <n v="561"/>
    <n v="0.40641711229946526"/>
  </r>
  <r>
    <d v="2021-12-30T00:00:00"/>
    <n v="2013"/>
    <s v="DLA Defense Energy Support Center"/>
    <x v="185"/>
    <x v="0"/>
    <d v="2014-11-13T00:00:00"/>
    <d v="2015-08-28T00:00:00"/>
    <s v="Rockford Corporation"/>
    <s v="W912QR"/>
    <s v="W912QR-15-C-0026"/>
    <s v="W912QR15C0026"/>
    <x v="215"/>
    <n v="37081000"/>
    <d v="2017-03-30T00:00:00"/>
    <d v="2021-04-25T00:00:00"/>
    <n v="633000"/>
    <n v="1487"/>
    <n v="2021"/>
    <s v="04"/>
    <n v="25"/>
    <x v="202"/>
    <n v="2015"/>
    <n v="2021"/>
    <n v="1.1226717559690906"/>
    <n v="2018"/>
    <n v="1.0507009358578761"/>
    <n v="40919140.161561415"/>
    <n v="41584233.853959449"/>
    <n v="665093.69239803404"/>
    <n v="1487"/>
    <n v="580"/>
    <n v="2.5637931034482757"/>
  </r>
  <r>
    <d v="2021-12-30T00:00:00"/>
    <n v="2015"/>
    <s v="DLA Defense Distribution Center"/>
    <x v="186"/>
    <x v="0"/>
    <d v="2015-09-01T00:00:00"/>
    <d v="2015-11-16T00:00:00"/>
    <s v="MEB General Contractors Inc"/>
    <s v="1234"/>
    <s v="1234"/>
    <n v="1234"/>
    <x v="216"/>
    <n v="39151158"/>
    <d v="2018-07-01T00:00:00"/>
    <d v="2018-08-20T00:00:00"/>
    <n v="2707733"/>
    <n v="50"/>
    <n v="2018"/>
    <s v="08"/>
    <n v="20"/>
    <x v="203"/>
    <n v="2016"/>
    <n v="2018"/>
    <n v="1.0992552112271903"/>
    <n v="2017"/>
    <n v="1.0750776974914733"/>
    <n v="40060624.846217267"/>
    <n v="42971648.205278948"/>
    <n v="2911023.3590616807"/>
    <n v="50"/>
    <n v="958"/>
    <n v="5.2192066805845511E-2"/>
  </r>
  <r>
    <d v="2021-12-30T00:00:00"/>
    <n v="2015"/>
    <s v="DLA Defense Energy Support Center"/>
    <x v="187"/>
    <x v="0"/>
    <d v="2015-04-23T00:00:00"/>
    <d v="2016-01-21T00:00:00"/>
    <s v="Gilbane Federal"/>
    <s v="N39430"/>
    <s v="N39430-15-D-1634 JM01"/>
    <s v="N3943015D1634"/>
    <x v="217"/>
    <n v="10140442"/>
    <d v="2017-11-13T00:00:00"/>
    <d v="2017-12-13T00:00:00"/>
    <n v="180442"/>
    <n v="30"/>
    <n v="2017"/>
    <n v="12"/>
    <n v="13"/>
    <x v="204"/>
    <n v="2016"/>
    <n v="2018"/>
    <n v="1.0992552112271903"/>
    <n v="2017"/>
    <n v="1.0750776974914733"/>
    <n v="10948581.903822815"/>
    <n v="11142571.073713571"/>
    <n v="193989.16989075579"/>
    <n v="30"/>
    <n v="662"/>
    <n v="4.5317220543806644E-2"/>
  </r>
  <r>
    <d v="2022-01-13T00:00:00"/>
    <n v="2013"/>
    <s v="Defense Health Agency"/>
    <x v="93"/>
    <x v="40"/>
    <d v="2014-03-15T00:00:00"/>
    <d v="2016-09-01T00:00:00"/>
    <s v="Whiting Turner Contracting Co"/>
    <s v="N40080"/>
    <s v="N4008016C0172"/>
    <s v="N4008016C0172"/>
    <x v="218"/>
    <n v="30582000"/>
    <d v="2017-12-10T00:00:00"/>
    <d v="2018-08-31T00:00:00"/>
    <n v="1147000"/>
    <n v="264"/>
    <n v="2018"/>
    <s v="08"/>
    <n v="31"/>
    <x v="205"/>
    <n v="2016"/>
    <n v="2018"/>
    <n v="1.0992552112271903"/>
    <n v="2017"/>
    <n v="1.0750776974914733"/>
    <n v="32356577.142472345"/>
    <n v="33589691.261495069"/>
    <n v="1233114.1190227233"/>
    <n v="264"/>
    <n v="465"/>
    <n v="0.56774193548387097"/>
  </r>
  <r>
    <d v="2022-01-12T00:00:00"/>
    <n v="2014"/>
    <s v="Marine Corps Active"/>
    <x v="188"/>
    <x v="0"/>
    <d v="2015-10-28T00:00:00"/>
    <d v="2016-03-31T00:00:00"/>
    <s v="HARKINS BUILDERS INC."/>
    <s v="N40080"/>
    <s v="N4008016C0151 AWD"/>
    <s v="N4008016C0151"/>
    <x v="219"/>
    <n v="27404000"/>
    <d v="2018-01-05T00:00:00"/>
    <d v="2018-10-23T00:00:00"/>
    <n v="340000"/>
    <n v="291"/>
    <n v="2018"/>
    <n v="10"/>
    <n v="23"/>
    <x v="206"/>
    <n v="2016"/>
    <n v="2019"/>
    <n v="1.0992552112271903"/>
    <n v="2018"/>
    <n v="1.0507009358578761"/>
    <n v="29750243.036652677"/>
    <n v="30107481.354844354"/>
    <n v="357238.31819167733"/>
    <n v="291"/>
    <n v="645"/>
    <n v="0.4511627906976744"/>
  </r>
  <r>
    <d v="2022-01-12T00:00:00"/>
    <n v="2015"/>
    <s v="Navy Active"/>
    <x v="189"/>
    <x v="0"/>
    <d v="2015-07-15T00:00:00"/>
    <d v="2016-03-31T00:00:00"/>
    <s v="TURNER CONSTRUCTION COMPANY"/>
    <s v="N40080"/>
    <s v="N4008016C0156 AWD"/>
    <s v="N4008016C0156"/>
    <x v="220"/>
    <n v="139973000"/>
    <d v="2019-09-08T00:00:00"/>
    <d v="2020-05-22T00:00:00"/>
    <n v="19792000"/>
    <n v="257"/>
    <n v="2020"/>
    <s v="05"/>
    <n v="22"/>
    <x v="207"/>
    <n v="2016"/>
    <n v="2020"/>
    <n v="1.0992552112271903"/>
    <n v="2018"/>
    <n v="1.0507009358578761"/>
    <n v="132109590.54049495"/>
    <n v="152905063.46299404"/>
    <n v="20795472.92249909"/>
    <n v="257"/>
    <n v="1256"/>
    <n v="0.20461783439490447"/>
  </r>
  <r>
    <d v="2021-12-30T00:00:00"/>
    <n v="2015"/>
    <s v="DLA Defense Energy Support Center"/>
    <x v="169"/>
    <x v="0"/>
    <d v="2015-02-02T00:00:00"/>
    <d v="2016-08-16T00:00:00"/>
    <s v="Cape Environemental"/>
    <s v="N40080"/>
    <s v="N40080-16-C-0161"/>
    <s v="N4008016C0161"/>
    <x v="196"/>
    <n v="18765895"/>
    <d v="2018-02-07T00:00:00"/>
    <d v="2018-10-15T00:00:00"/>
    <n v="1587806"/>
    <n v="250"/>
    <n v="2018"/>
    <n v="10"/>
    <n v="15"/>
    <x v="208"/>
    <n v="2016"/>
    <n v="2019"/>
    <n v="1.0992552112271903"/>
    <n v="2018"/>
    <n v="1.0507009358578761"/>
    <n v="18883103.852174472"/>
    <n v="20551413.102335222"/>
    <n v="1668309.25016075"/>
    <n v="250"/>
    <n v="540"/>
    <n v="0.46296296296296297"/>
  </r>
  <r>
    <d v="2021-09-13T00:00:00"/>
    <n v="2014"/>
    <s v="Special Operations Command"/>
    <x v="190"/>
    <x v="0"/>
    <d v="2015-07-21T00:00:00"/>
    <d v="2016-02-10T00:00:00"/>
    <s v="DPR HARDIN CONSTRUCTIONWGI JOINT VENTURE"/>
    <s v="N40085"/>
    <s v="N4008510D5333 0007"/>
    <s v="N4008510D5333"/>
    <x v="221"/>
    <n v="31020"/>
    <d v="2018-07-29T00:00:00"/>
    <d v="2020-05-01T00:00:00"/>
    <n v="1352"/>
    <n v="642"/>
    <n v="2020"/>
    <s v="05"/>
    <s v="01"/>
    <x v="209"/>
    <n v="2016"/>
    <n v="2020"/>
    <n v="1.0992552112271903"/>
    <n v="2018"/>
    <n v="1.0507009358578761"/>
    <n v="32612.703606688283"/>
    <n v="34033.251271968133"/>
    <n v="1420.5476652798498"/>
    <n v="642"/>
    <n v="900"/>
    <n v="0.71333333333333337"/>
  </r>
  <r>
    <d v="2022-01-12T00:00:00"/>
    <n v="2014"/>
    <s v="Special Operations Command"/>
    <x v="191"/>
    <x v="0"/>
    <d v="2015-07-21T00:00:00"/>
    <d v="2016-02-10T00:00:00"/>
    <s v="DPR HARDIN CONSTRUCTIONWGI JOINT VENTURE"/>
    <s v="N40085"/>
    <s v="N4008510D5333 0007"/>
    <s v="N4008510D5333"/>
    <x v="221"/>
    <n v="31020"/>
    <d v="2018-07-29T00:00:00"/>
    <d v="2020-05-01T00:00:00"/>
    <n v="1352"/>
    <n v="642"/>
    <n v="2020"/>
    <s v="05"/>
    <s v="01"/>
    <x v="209"/>
    <n v="2016"/>
    <n v="2020"/>
    <n v="1.0992552112271903"/>
    <n v="2018"/>
    <n v="1.0507009358578761"/>
    <n v="32612.703606688283"/>
    <n v="34033.251271968133"/>
    <n v="1420.5476652798498"/>
    <n v="642"/>
    <n v="900"/>
    <n v="0.71333333333333337"/>
  </r>
  <r>
    <d v="2022-01-12T00:00:00"/>
    <n v="2014"/>
    <s v="Special Operations Command"/>
    <x v="192"/>
    <x v="0"/>
    <d v="2014-11-13T00:00:00"/>
    <d v="2016-02-26T00:00:00"/>
    <s v="DPR HARDIN CONSTRUCTIONWGI JOINT VENTURE"/>
    <s v="N40085"/>
    <s v="N4008510D5333 0008"/>
    <s v="N4008510D5333"/>
    <x v="222"/>
    <n v="19583"/>
    <d v="2017-09-03T00:00:00"/>
    <d v="2020-09-16T00:00:00"/>
    <n v="353"/>
    <n v="1109"/>
    <n v="2020"/>
    <s v="09"/>
    <n v="16"/>
    <x v="210"/>
    <n v="2016"/>
    <n v="2020"/>
    <n v="1.0992552112271903"/>
    <n v="2018"/>
    <n v="1.0507009358578761"/>
    <n v="21138.677711898868"/>
    <n v="21509.575142256697"/>
    <n v="370.89743035782885"/>
    <n v="1109"/>
    <n v="555"/>
    <n v="1.9981981981981982"/>
  </r>
  <r>
    <d v="2022-01-12T00:00:00"/>
    <n v="2014"/>
    <s v="Navy Active"/>
    <x v="193"/>
    <x v="0"/>
    <d v="2015-09-29T00:00:00"/>
    <d v="2016-04-21T00:00:00"/>
    <s v="TRITON MARINE CONSTRUCTION CORP."/>
    <s v="N40085"/>
    <s v="N4008516C3013 AWD"/>
    <s v="N4008516C3013"/>
    <x v="223"/>
    <n v="34943000"/>
    <d v="2018-10-25T00:00:00"/>
    <d v="2018-10-25T00:00:00"/>
    <n v="221000"/>
    <n v="0"/>
    <n v="2018"/>
    <n v="10"/>
    <n v="25"/>
    <x v="211"/>
    <n v="2016"/>
    <n v="2019"/>
    <n v="1.0992552112271903"/>
    <n v="2018"/>
    <n v="1.0507009358578761"/>
    <n v="38168339.444230504"/>
    <n v="38400544.351055093"/>
    <n v="232204.90682458878"/>
    <n v="0"/>
    <n v="917"/>
    <n v="0"/>
  </r>
  <r>
    <d v="2022-01-31T00:00:00"/>
    <n v="2016"/>
    <s v="DLA Defense Supply Center Philadelphia"/>
    <x v="194"/>
    <x v="0"/>
    <d v="2016-03-11T00:00:00"/>
    <d v="2016-09-16T00:00:00"/>
    <s v="Daniel J. keating Company"/>
    <s v="N40085"/>
    <s v="N40085-16-C-3037"/>
    <s v="N4008516C3037"/>
    <x v="224"/>
    <n v="57854412"/>
    <d v="2019-03-30T00:00:00"/>
    <d v="2020-01-02T00:00:00"/>
    <n v="11008862"/>
    <n v="278"/>
    <n v="2020"/>
    <s v="01"/>
    <s v="02"/>
    <x v="212"/>
    <n v="2016"/>
    <n v="2020"/>
    <n v="1.0992552112271903"/>
    <n v="2018"/>
    <n v="1.0507009358578761"/>
    <n v="51495214.960303903"/>
    <n v="63062236.566434115"/>
    <n v="11567021.606130213"/>
    <n v="278"/>
    <n v="925"/>
    <n v="0.30054054054054052"/>
  </r>
  <r>
    <d v="2022-01-12T00:00:00"/>
    <n v="2016"/>
    <s v="Marine Corps Active"/>
    <x v="195"/>
    <x v="0"/>
    <d v="2016-07-20T00:00:00"/>
    <d v="2016-09-15T00:00:00"/>
    <s v="NAVY STANDARD DOCUMENT"/>
    <s v="N40085"/>
    <s v="N4008516C5505 AWD"/>
    <s v="N4008516C5505"/>
    <x v="225"/>
    <n v="8792000"/>
    <d v="2019-08-03T00:00:00"/>
    <d v="2018-03-26T00:00:00"/>
    <n v="0"/>
    <n v="-495"/>
    <n v="2018"/>
    <s v="03"/>
    <n v="26"/>
    <x v="213"/>
    <n v="2016"/>
    <n v="2018"/>
    <n v="1.0992552112271903"/>
    <n v="2017"/>
    <n v="1.0750776974914733"/>
    <n v="9664651.8171094563"/>
    <n v="9664651.8171094563"/>
    <n v="0"/>
    <n v="-495"/>
    <n v="1052"/>
    <n v="-0.47053231939163498"/>
  </r>
  <r>
    <d v="2022-01-12T00:00:00"/>
    <n v="2016"/>
    <s v="Marine Corps Active"/>
    <x v="196"/>
    <x v="0"/>
    <d v="2016-03-29T00:00:00"/>
    <d v="2016-08-31T00:00:00"/>
    <s v="M A MORTENSON COMPANY"/>
    <s v="N40085"/>
    <s v="N4008516C5506 AWD"/>
    <s v="N4008516C5506"/>
    <x v="226"/>
    <n v="27767000"/>
    <d v="2019-01-29T00:00:00"/>
    <d v="2019-01-29T00:00:00"/>
    <n v="-794000"/>
    <n v="0"/>
    <n v="2019"/>
    <s v="01"/>
    <n v="29"/>
    <x v="214"/>
    <n v="2016"/>
    <n v="2019"/>
    <n v="1.0992552112271903"/>
    <n v="2018"/>
    <n v="1.0507009358578761"/>
    <n v="31395828.087859783"/>
    <n v="30561571.544788629"/>
    <n v="-834256.54307115451"/>
    <n v="0"/>
    <n v="881"/>
    <n v="0"/>
  </r>
  <r>
    <d v="2022-01-12T00:00:00"/>
    <n v="2016"/>
    <s v="Marine Corps Active"/>
    <x v="197"/>
    <x v="0"/>
    <d v="2016-08-05T00:00:00"/>
    <d v="2016-09-28T00:00:00"/>
    <s v="BLUE ROCK STRUCTURES, INC.P.O. BOX 129 (INVOICES/ACTIONS)"/>
    <s v="N40085"/>
    <s v="N4008516D6300 0003"/>
    <s v="N4008516D6300"/>
    <x v="227"/>
    <n v="3728000"/>
    <d v="2018-04-06T00:00:00"/>
    <d v="2021-04-22T00:00:00"/>
    <n v="88000"/>
    <n v="1112"/>
    <n v="2021"/>
    <s v="04"/>
    <n v="22"/>
    <x v="215"/>
    <n v="2016"/>
    <n v="2021"/>
    <n v="1.0992552112271903"/>
    <n v="2019"/>
    <n v="1.027591137340192"/>
    <n v="4001288.9688669727"/>
    <n v="4091716.9889529096"/>
    <n v="90428.020085936878"/>
    <n v="1112"/>
    <n v="555"/>
    <n v="2.0036036036036036"/>
  </r>
  <r>
    <d v="2022-01-12T00:00:00"/>
    <n v="2016"/>
    <s v="Marine Corps Active"/>
    <x v="198"/>
    <x v="0"/>
    <d v="2016-08-05T00:00:00"/>
    <d v="2016-09-28T00:00:00"/>
    <s v="BLUE ROCK STRUCTURES, INC.P.O. BOX 129 (INVOICES/ACTIONS)"/>
    <s v="N40085"/>
    <s v="N4008516D6300 0003"/>
    <s v="N4008516D6300"/>
    <x v="228"/>
    <n v="2519000"/>
    <d v="2018-04-06T00:00:00"/>
    <d v="2021-04-22T00:00:00"/>
    <n v="634000"/>
    <n v="1112"/>
    <n v="2021"/>
    <s v="04"/>
    <n v="22"/>
    <x v="215"/>
    <n v="2016"/>
    <n v="2021"/>
    <n v="1.0992552112271903"/>
    <n v="2019"/>
    <n v="1.027591137340192"/>
    <n v="2072096.0731632537"/>
    <n v="2723588.8542369353"/>
    <n v="651492.78107368154"/>
    <n v="1112"/>
    <n v="555"/>
    <n v="2.0036036036036036"/>
  </r>
  <r>
    <d v="2022-01-12T00:00:00"/>
    <n v="2016"/>
    <s v="Navy Active"/>
    <x v="199"/>
    <x v="0"/>
    <d v="2016-03-31T00:00:00"/>
    <d v="2016-08-11T00:00:00"/>
    <s v="NOVA GROUP INC"/>
    <s v="N44255"/>
    <s v="N4425516C7002 AWD"/>
    <s v="N4425516C7002"/>
    <x v="229"/>
    <n v="22666000"/>
    <d v="2017-11-14T00:00:00"/>
    <d v="2021-08-06T00:00:00"/>
    <n v="2723000"/>
    <n v="1361"/>
    <n v="2021"/>
    <s v="08"/>
    <s v="06"/>
    <x v="216"/>
    <n v="2016"/>
    <n v="2021"/>
    <n v="1.0992552112271903"/>
    <n v="2019"/>
    <n v="1.027591137340192"/>
    <n v="21922446.677503854"/>
    <n v="24720577.344481196"/>
    <n v="2798130.6669773422"/>
    <n v="1361"/>
    <n v="460"/>
    <n v="2.9586956521739132"/>
  </r>
  <r>
    <d v="2022-01-12T00:00:00"/>
    <n v="2015"/>
    <s v="Navy Active"/>
    <x v="200"/>
    <x v="0"/>
    <d v="2015-09-30T00:00:00"/>
    <d v="2016-08-30T00:00:00"/>
    <s v="WATTS-ORION JV"/>
    <s v="N44255"/>
    <s v="N4425516C7004 AWD"/>
    <s v="N4425516C7004"/>
    <x v="230"/>
    <n v="32209000"/>
    <d v="2019-08-07T00:00:00"/>
    <d v="2019-08-07T00:00:00"/>
    <n v="162000"/>
    <n v="0"/>
    <n v="2019"/>
    <s v="08"/>
    <s v="07"/>
    <x v="217"/>
    <n v="2016"/>
    <n v="2019"/>
    <n v="1.0992552112271903"/>
    <n v="2018"/>
    <n v="1.0507009358578761"/>
    <n v="35227831.754197769"/>
    <n v="35398045.305806741"/>
    <n v="170213.55160897225"/>
    <n v="0"/>
    <n v="1072"/>
    <n v="0"/>
  </r>
  <r>
    <d v="2022-01-12T00:00:00"/>
    <n v="2016"/>
    <s v="Navy Active"/>
    <x v="201"/>
    <x v="0"/>
    <d v="2016-04-15T00:00:00"/>
    <d v="2016-09-21T00:00:00"/>
    <s v="NOVA GROUP INC"/>
    <s v="N44255"/>
    <s v="N4425516C7005 AWD"/>
    <s v="N4425516C7005"/>
    <x v="231"/>
    <n v="35122000"/>
    <d v="2018-02-13T00:00:00"/>
    <d v="2019-04-21T00:00:00"/>
    <n v="3378000"/>
    <n v="432"/>
    <n v="2019"/>
    <s v="04"/>
    <n v="21"/>
    <x v="218"/>
    <n v="2016"/>
    <n v="2019"/>
    <n v="1.0992552112271903"/>
    <n v="2018"/>
    <n v="1.0507009358578761"/>
    <n v="34894757.425195925"/>
    <n v="38444025.186523832"/>
    <n v="3549267.7613279074"/>
    <n v="432"/>
    <n v="510"/>
    <n v="0.84705882352941175"/>
  </r>
  <r>
    <d v="2022-01-12T00:00:00"/>
    <n v="2015"/>
    <s v="Special Operations Command"/>
    <x v="202"/>
    <x v="0"/>
    <d v="2015-08-12T00:00:00"/>
    <d v="2016-04-17T00:00:00"/>
    <s v="CLARK NEXSEN - CH2M HILL - NORFOLK"/>
    <s v="N62470"/>
    <s v="N6247011D1010 WE11"/>
    <s v="N6247011D1010"/>
    <x v="232"/>
    <n v="16162"/>
    <d v="2017-10-01T00:00:00"/>
    <d v="2018-05-18T00:00:00"/>
    <n v="1112"/>
    <n v="229"/>
    <n v="2018"/>
    <s v="05"/>
    <n v="18"/>
    <x v="192"/>
    <n v="2016"/>
    <n v="2018"/>
    <n v="1.0992552112271903"/>
    <n v="2017"/>
    <n v="1.0750776974914733"/>
    <n v="16543.790928969214"/>
    <n v="17739.277328579734"/>
    <n v="1195.4863996105196"/>
    <n v="229"/>
    <n v="532"/>
    <n v="0.43045112781954886"/>
  </r>
  <r>
    <d v="2022-01-12T00:00:00"/>
    <n v="2015"/>
    <s v="Navy Active"/>
    <x v="203"/>
    <x v="0"/>
    <d v="2015-04-11T00:00:00"/>
    <d v="2015-11-20T00:00:00"/>
    <s v="COBRA INSTALCIONES Y SERVICIOS SA"/>
    <s v="N62470"/>
    <s v="N6247016C6001 AWD"/>
    <s v="N6247016C6001"/>
    <x v="233"/>
    <n v="22395000"/>
    <d v="2018-05-23T00:00:00"/>
    <d v="2022-02-24T00:00:00"/>
    <n v="3143000"/>
    <n v="1373"/>
    <n v="2022"/>
    <s v="02"/>
    <n v="24"/>
    <x v="219"/>
    <n v="2016"/>
    <n v="2022"/>
    <n v="1.0992552112271903"/>
    <n v="2019"/>
    <n v="1.027591137340192"/>
    <n v="21162861.326545868"/>
    <n v="24392580.271206092"/>
    <n v="3229718.944660224"/>
    <n v="1373"/>
    <n v="915"/>
    <n v="1.5005464480874318"/>
  </r>
  <r>
    <d v="2022-01-31T00:00:00"/>
    <n v="2016"/>
    <s v="DoD Education Activity"/>
    <x v="204"/>
    <x v="0"/>
    <d v="2016-02-09T00:00:00"/>
    <d v="2016-07-20T00:00:00"/>
    <s v="Construction SAN Jose SA"/>
    <s v="N62470"/>
    <s v="N6247016C6003"/>
    <s v="N6247016C6003"/>
    <x v="234"/>
    <n v="8557000"/>
    <d v="2019-03-27T00:00:00"/>
    <d v="2021-04-21T00:00:00"/>
    <n v="-676000"/>
    <n v="756"/>
    <n v="2021"/>
    <s v="04"/>
    <n v="21"/>
    <x v="220"/>
    <n v="2016"/>
    <n v="2021"/>
    <n v="1.0992552112271903"/>
    <n v="2019"/>
    <n v="1.027591137340192"/>
    <n v="10149423.365260648"/>
    <n v="9454771.756418677"/>
    <n v="-694651.60884197056"/>
    <n v="756"/>
    <n v="980"/>
    <n v="0.77142857142857146"/>
  </r>
  <r>
    <d v="2022-01-12T00:00:00"/>
    <n v="2014"/>
    <s v="Marine Corps Active"/>
    <x v="205"/>
    <x v="0"/>
    <d v="2014-07-01T00:00:00"/>
    <d v="2015-12-30T00:00:00"/>
    <s v="SOLPAC CONSTRUCTION INC"/>
    <s v="N62473"/>
    <s v="N6247310D5411 0012"/>
    <s v="N6247310D5411"/>
    <x v="235"/>
    <n v="23408000"/>
    <d v="2018-04-27T00:00:00"/>
    <d v="2020-11-27T00:00:00"/>
    <n v="3949000"/>
    <n v="945"/>
    <n v="2020"/>
    <n v="11"/>
    <n v="27"/>
    <x v="221"/>
    <n v="2016"/>
    <n v="2021"/>
    <n v="1.0992552112271903"/>
    <n v="2019"/>
    <n v="1.027591137340192"/>
    <n v="21390407.155269895"/>
    <n v="25448364.556626312"/>
    <n v="4057957.4013564177"/>
    <n v="945"/>
    <n v="849"/>
    <n v="1.1130742049469964"/>
  </r>
  <r>
    <d v="2022-01-12T00:00:00"/>
    <n v="2014"/>
    <s v="Navy Active"/>
    <x v="206"/>
    <x v="0"/>
    <d v="2014-12-11T00:00:00"/>
    <d v="2016-08-29T00:00:00"/>
    <s v="VANDER WERFF, PETER CONSTRUCTION"/>
    <s v="N62473"/>
    <s v="N6247314D0039 0011"/>
    <s v="N6247314D0039"/>
    <x v="236"/>
    <n v="14709000"/>
    <d v="2018-06-10T00:00:00"/>
    <d v="2019-12-11T00:00:00"/>
    <n v="-1263000"/>
    <n v="549"/>
    <n v="2019"/>
    <n v="12"/>
    <n v="11"/>
    <x v="222"/>
    <n v="2016"/>
    <n v="2020"/>
    <n v="1.0992552112271903"/>
    <n v="2018"/>
    <n v="1.0507009358578761"/>
    <n v="17557304.233720683"/>
    <n v="16230268.951732185"/>
    <n v="-1327035.2819884978"/>
    <n v="549"/>
    <n v="650"/>
    <n v="0.84461538461538466"/>
  </r>
  <r>
    <d v="2022-01-12T00:00:00"/>
    <n v="2016"/>
    <s v="Marine Corps Active"/>
    <x v="207"/>
    <x v="0"/>
    <d v="2016-07-08T00:00:00"/>
    <d v="2016-08-31T00:00:00"/>
    <s v="REYES CONSTRUCTION INC"/>
    <s v="N62473"/>
    <s v="N6247314D0068 0008"/>
    <s v="N6247314D0068"/>
    <x v="237"/>
    <n v="2712000"/>
    <d v="2017-10-30T00:00:00"/>
    <d v="2017-10-30T00:00:00"/>
    <n v="-175000"/>
    <n v="0"/>
    <n v="2017"/>
    <n v="10"/>
    <n v="30"/>
    <x v="223"/>
    <n v="2016"/>
    <n v="2018"/>
    <n v="1.0992552112271903"/>
    <n v="2017"/>
    <n v="1.0750776974914733"/>
    <n v="3173549.7948128982"/>
    <n v="2985411.1977518904"/>
    <n v="-188138.59706100775"/>
    <n v="0"/>
    <n v="425"/>
    <n v="0"/>
  </r>
  <r>
    <d v="2022-01-12T00:00:00"/>
    <n v="2016"/>
    <s v="Navy Active"/>
    <x v="208"/>
    <x v="0"/>
    <d v="2015-12-10T00:00:00"/>
    <d v="2016-05-10T00:00:00"/>
    <s v="A&amp;D GC INC"/>
    <s v="N62473"/>
    <s v="N6247315D2403 0003"/>
    <s v="N6247315D2403"/>
    <x v="238"/>
    <n v="7509000"/>
    <d v="2017-11-16T00:00:00"/>
    <d v="2020-09-17T00:00:00"/>
    <n v="123000"/>
    <n v="1036"/>
    <n v="2020"/>
    <s v="09"/>
    <n v="17"/>
    <x v="224"/>
    <n v="2016"/>
    <n v="2020"/>
    <n v="1.0992552112271903"/>
    <n v="2018"/>
    <n v="1.0507009358578761"/>
    <n v="8119098.9901240272"/>
    <n v="8248335.2052345462"/>
    <n v="129236.21511051897"/>
    <n v="1036"/>
    <n v="555"/>
    <n v="1.8666666666666667"/>
  </r>
  <r>
    <d v="2022-01-12T00:00:00"/>
    <n v="2016"/>
    <s v="Special Operations Command"/>
    <x v="209"/>
    <x v="0"/>
    <d v="2016-05-10T00:00:00"/>
    <d v="2016-08-08T00:00:00"/>
    <s v="A&amp;D GC INC"/>
    <s v="N62473"/>
    <s v="N6247315D2403 0005"/>
    <s v="N6247315D2403"/>
    <x v="239"/>
    <n v="11647"/>
    <d v="2018-02-14T00:00:00"/>
    <d v="2019-02-28T00:00:00"/>
    <n v="736"/>
    <n v="379"/>
    <n v="2019"/>
    <s v="02"/>
    <n v="28"/>
    <x v="225"/>
    <n v="2016"/>
    <n v="2019"/>
    <n v="1.0992552112271903"/>
    <n v="2018"/>
    <n v="1.0507009358578761"/>
    <n v="11993.973609699873"/>
    <n v="12767.289498491269"/>
    <n v="773.31588879139599"/>
    <n v="379"/>
    <n v="555"/>
    <n v="0.6828828828828829"/>
  </r>
  <r>
    <d v="2021-09-13T00:00:00"/>
    <n v="2016"/>
    <s v="Special Operations Command"/>
    <x v="210"/>
    <x v="0"/>
    <d v="2016-05-12T00:00:00"/>
    <d v="2016-09-20T00:00:00"/>
    <s v="RQ CONSTRUCTION, LLC"/>
    <s v="N62473"/>
    <s v="N6247315D2428 0003"/>
    <s v="N6247315D2428"/>
    <x v="240"/>
    <n v="45951"/>
    <d v="2018-10-13T00:00:00"/>
    <d v="2019-12-27T00:00:00"/>
    <n v="-1071"/>
    <n v="440"/>
    <n v="2019"/>
    <n v="12"/>
    <n v="27"/>
    <x v="226"/>
    <n v="2016"/>
    <n v="2020"/>
    <n v="1.0992552112271903"/>
    <n v="2018"/>
    <n v="1.0507009358578761"/>
    <n v="51689.178542324938"/>
    <n v="50563.877840021152"/>
    <n v="-1125.3007023037862"/>
    <n v="440"/>
    <n v="753"/>
    <n v="0.58432934926958835"/>
  </r>
  <r>
    <d v="2022-01-12T00:00:00"/>
    <n v="2016"/>
    <s v="Special Operations Command"/>
    <x v="211"/>
    <x v="0"/>
    <d v="2016-05-12T00:00:00"/>
    <d v="2016-09-20T00:00:00"/>
    <s v="RQ CONSTRUCTION, LLC"/>
    <s v="N62473"/>
    <s v="N6247315D2428 0003"/>
    <s v="N6247315D2428"/>
    <x v="240"/>
    <n v="45942"/>
    <d v="2018-10-13T00:00:00"/>
    <d v="2019-12-27T00:00:00"/>
    <n v="-1080"/>
    <n v="440"/>
    <n v="2019"/>
    <n v="12"/>
    <n v="27"/>
    <x v="226"/>
    <n v="2016"/>
    <n v="2020"/>
    <n v="1.0992552112271903"/>
    <n v="2018"/>
    <n v="1.0507009358578761"/>
    <n v="51689.178542324938"/>
    <n v="50554.421531598433"/>
    <n v="-1134.7570107265055"/>
    <n v="440"/>
    <n v="753"/>
    <n v="0.58432934926958835"/>
  </r>
  <r>
    <d v="2022-01-12T00:00:00"/>
    <n v="2015"/>
    <s v="Marine Corps Active"/>
    <x v="212"/>
    <x v="0"/>
    <d v="2016-02-22T00:00:00"/>
    <d v="2016-08-31T00:00:00"/>
    <s v="AT&amp;T GOVERNMENT SOLUTIONS, INC"/>
    <s v="N62473"/>
    <s v="N6247316C0601 AWD"/>
    <s v="N6247316C0601"/>
    <x v="241"/>
    <n v="15099000"/>
    <d v="2019-03-04T00:00:00"/>
    <d v="2020-02-14T00:00:00"/>
    <n v="2151000"/>
    <n v="347"/>
    <n v="2020"/>
    <s v="02"/>
    <n v="14"/>
    <x v="227"/>
    <n v="2016"/>
    <n v="2020"/>
    <n v="1.0992552112271903"/>
    <n v="2018"/>
    <n v="1.0507009358578761"/>
    <n v="14233156.474969659"/>
    <n v="16493214.187999951"/>
    <n v="2260057.7130302917"/>
    <n v="347"/>
    <n v="915"/>
    <n v="0.37923497267759565"/>
  </r>
  <r>
    <d v="2022-01-12T00:00:00"/>
    <n v="2016"/>
    <s v="Navy Active"/>
    <x v="213"/>
    <x v="0"/>
    <d v="2015-10-28T00:00:00"/>
    <d v="2016-01-26T00:00:00"/>
    <s v="BETHEL-WEBCOR JV-1"/>
    <s v="N62478"/>
    <s v="N6247814D4001 KB01"/>
    <s v="N6247814D4001"/>
    <x v="242"/>
    <n v="9184000"/>
    <d v="2018-03-26T00:00:00"/>
    <d v="2021-02-06T00:00:00"/>
    <n v="664000"/>
    <n v="1048"/>
    <n v="2021"/>
    <s v="02"/>
    <s v="06"/>
    <x v="228"/>
    <n v="2016"/>
    <n v="2021"/>
    <n v="1.0992552112271903"/>
    <n v="2019"/>
    <n v="1.027591137340192"/>
    <n v="9365654.3996556606"/>
    <n v="10047974.914849548"/>
    <n v="682320.51519388705"/>
    <n v="1048"/>
    <n v="790"/>
    <n v="1.3265822784810126"/>
  </r>
  <r>
    <d v="2022-01-13T00:00:00"/>
    <n v="2016"/>
    <s v="Defense Health Agency"/>
    <x v="214"/>
    <x v="0"/>
    <d v="2015-11-05T00:00:00"/>
    <d v="2016-08-08T00:00:00"/>
    <s v="Caddell-Nan joint Venture"/>
    <s v="N62742"/>
    <s v="N6274216C1312"/>
    <s v="N6274216C1312"/>
    <x v="243"/>
    <n v="83356000"/>
    <d v="2018-12-21T00:00:00"/>
    <d v="2020-08-31T00:00:00"/>
    <n v="3634000"/>
    <n v="619"/>
    <n v="2020"/>
    <s v="08"/>
    <n v="31"/>
    <x v="229"/>
    <n v="2016"/>
    <n v="2020"/>
    <n v="1.0992552112271903"/>
    <n v="2018"/>
    <n v="1.0507009358578761"/>
    <n v="87634823.949454069"/>
    <n v="91453071.150361598"/>
    <n v="3818247.2009075284"/>
    <n v="619"/>
    <n v="865"/>
    <n v="0.715606936416185"/>
  </r>
  <r>
    <d v="2021-12-31T00:00:00"/>
    <n v="2015"/>
    <s v="Air Force Active"/>
    <x v="215"/>
    <x v="0"/>
    <d v="2016-06-01T00:00:00"/>
    <d v="2016-09-30T00:00:00"/>
    <s v="Pernix Guam, LLC"/>
    <s v="N62742"/>
    <s v="N6274216C1309"/>
    <s v="N6274216C1309"/>
    <x v="244"/>
    <n v="29311091"/>
    <d v="2018-11-08T00:00:00"/>
    <d v="2021-09-19T00:00:00"/>
    <n v="2847755"/>
    <n v="1046"/>
    <n v="2021"/>
    <s v="09"/>
    <n v="19"/>
    <x v="230"/>
    <n v="2016"/>
    <n v="2021"/>
    <n v="1.0992552112271903"/>
    <n v="2019"/>
    <n v="1.027591137340192"/>
    <n v="29089960.00445611"/>
    <n v="32016287.80377233"/>
    <n v="2926327.79931622"/>
    <n v="1046"/>
    <n v="769"/>
    <n v="1.3602080624187256"/>
  </r>
  <r>
    <d v="2022-01-12T00:00:00"/>
    <n v="2015"/>
    <s v="Navy Active"/>
    <x v="216"/>
    <x v="0"/>
    <d v="2015-04-02T00:00:00"/>
    <d v="2015-11-17T00:00:00"/>
    <s v="RELYANT GLOBAL LLC"/>
    <s v="N62742"/>
    <s v="N6274216C1317 AWD"/>
    <s v="N6274216C1317"/>
    <x v="245"/>
    <n v="16445000"/>
    <d v="2019-01-29T00:00:00"/>
    <d v="2019-01-29T00:00:00"/>
    <n v="-4354000"/>
    <n v="0"/>
    <n v="2019"/>
    <s v="01"/>
    <n v="29"/>
    <x v="214"/>
    <n v="2016"/>
    <n v="2019"/>
    <n v="1.0992552112271903"/>
    <n v="2018"/>
    <n v="1.0507009358578761"/>
    <n v="22863409.138314329"/>
    <n v="18288657.263589136"/>
    <n v="-4574751.8747251928"/>
    <n v="0"/>
    <n v="1169"/>
    <n v="0"/>
  </r>
  <r>
    <d v="2022-01-12T00:00:00"/>
    <n v="2014"/>
    <s v="Marine Corps Active"/>
    <x v="217"/>
    <x v="0"/>
    <d v="2015-07-14T00:00:00"/>
    <d v="2016-09-19T00:00:00"/>
    <s v="CONTRACK WATTS, INC"/>
    <s v="N62742"/>
    <s v="N6274216C1325 AWD"/>
    <s v="N6274216C1325"/>
    <x v="246"/>
    <n v="50006000"/>
    <d v="2019-04-17T00:00:00"/>
    <d v="2020-03-07T00:00:00"/>
    <n v="-577000"/>
    <n v="325"/>
    <n v="2020"/>
    <s v="03"/>
    <s v="07"/>
    <x v="231"/>
    <n v="2016"/>
    <n v="2020"/>
    <n v="1.0992552112271903"/>
    <n v="2018"/>
    <n v="1.0507009358578761"/>
    <n v="55603626.349504963"/>
    <n v="54997371.909514971"/>
    <n v="-606254.43998999149"/>
    <n v="325"/>
    <n v="940"/>
    <n v="0.34574468085106386"/>
  </r>
  <r>
    <d v="2022-01-13T00:00:00"/>
    <n v="2012"/>
    <s v="Defense Health Agency"/>
    <x v="218"/>
    <x v="0"/>
    <d v="2012-03-22T00:00:00"/>
    <d v="2016-08-25T00:00:00"/>
    <s v="Surety Company"/>
    <s v="N69450"/>
    <s v="N6945012C0754"/>
    <s v="N6945012C0754"/>
    <x v="247"/>
    <n v="2026000"/>
    <d v="2017-12-25T00:00:00"/>
    <d v="2019-05-10T00:00:00"/>
    <n v="-7522000"/>
    <n v="501"/>
    <n v="2019"/>
    <s v="05"/>
    <n v="10"/>
    <x v="232"/>
    <n v="2016"/>
    <n v="2019"/>
    <n v="1.0992552112271903"/>
    <n v="2018"/>
    <n v="1.0507009358578761"/>
    <n v="10495688.756797213"/>
    <n v="2592316.3172742696"/>
    <n v="-7903372.4395229435"/>
    <n v="501"/>
    <n v="487"/>
    <n v="1.0287474332648872"/>
  </r>
  <r>
    <d v="2022-01-12T00:00:00"/>
    <n v="2015"/>
    <s v="Special Operations Command"/>
    <x v="219"/>
    <x v="0"/>
    <d v="2015-03-10T00:00:00"/>
    <d v="2016-01-26T00:00:00"/>
    <s v="PENTACON, LLC"/>
    <s v="N69450"/>
    <s v="N6945014D0757 0002"/>
    <s v="N6945014D0757"/>
    <x v="248"/>
    <n v="10431"/>
    <d v="2017-10-17T00:00:00"/>
    <d v="2018-06-16T00:00:00"/>
    <n v="-162"/>
    <n v="242"/>
    <n v="2018"/>
    <s v="06"/>
    <n v="16"/>
    <x v="233"/>
    <n v="2016"/>
    <n v="2018"/>
    <n v="1.0992552112271903"/>
    <n v="2017"/>
    <n v="1.0750776974914733"/>
    <n v="11644.410452529626"/>
    <n v="11470.247865536008"/>
    <n v="-174.16258699361788"/>
    <n v="242"/>
    <n v="630"/>
    <n v="0.38412698412698415"/>
  </r>
  <r>
    <d v="2021-12-30T00:00:00"/>
    <n v="2015"/>
    <s v="DLA Defense Distribution Center"/>
    <x v="186"/>
    <x v="0"/>
    <d v="2015-09-01T00:00:00"/>
    <d v="2015-11-16T00:00:00"/>
    <s v="MEB General Contractors Inc"/>
    <s v="N69450"/>
    <s v="N69450-16-C-1604"/>
    <s v="N6945016C1604"/>
    <x v="249"/>
    <n v="57832172"/>
    <d v="2017-11-05T00:00:00"/>
    <d v="2019-12-22T00:00:00"/>
    <n v="21267172"/>
    <n v="777"/>
    <n v="2019"/>
    <n v="12"/>
    <n v="22"/>
    <x v="234"/>
    <n v="2016"/>
    <n v="2020"/>
    <n v="1.0992552112271903"/>
    <n v="2018"/>
    <n v="1.0507009358578761"/>
    <n v="40194266.798522212"/>
    <n v="62539704.321972631"/>
    <n v="22345437.523450419"/>
    <n v="777"/>
    <n v="720"/>
    <n v="1.0791666666666666"/>
  </r>
  <r>
    <d v="2022-01-31T00:00:00"/>
    <n v="2015"/>
    <s v="DoD Education Activity"/>
    <x v="220"/>
    <x v="0"/>
    <d v="2015-09-15T00:00:00"/>
    <d v="2016-07-01T00:00:00"/>
    <s v="Munilla Construction Management, LLC"/>
    <s v="N69450"/>
    <s v="N6945016C1612"/>
    <s v="N6945016C1612"/>
    <x v="250"/>
    <n v="70507000"/>
    <d v="2018-11-26T00:00:00"/>
    <d v="2021-10-09T00:00:00"/>
    <n v="7478426"/>
    <n v="1048"/>
    <n v="2021"/>
    <n v="10"/>
    <s v="09"/>
    <x v="235"/>
    <n v="2016"/>
    <n v="2022"/>
    <n v="1.0992552112271903"/>
    <n v="2019"/>
    <n v="1.027591137340192"/>
    <n v="69284488.425718591"/>
    <n v="76969252.70457305"/>
    <n v="7684764.2788544595"/>
    <n v="1048"/>
    <n v="878"/>
    <n v="1.1936218678815489"/>
  </r>
  <r>
    <d v="2022-01-12T00:00:00"/>
    <n v="2016"/>
    <s v="Navy Active"/>
    <x v="221"/>
    <x v="0"/>
    <d v="2016-01-26T00:00:00"/>
    <d v="2016-07-14T00:00:00"/>
    <s v="ARTEC GROUP (THE) INC"/>
    <s v="N69450"/>
    <s v="N6945016D1110 0001"/>
    <s v="N6945016D1110"/>
    <x v="251"/>
    <n v="15831000"/>
    <d v="2019-02-05T00:00:00"/>
    <d v="2019-02-05T00:00:00"/>
    <n v="1215000"/>
    <n v="0"/>
    <n v="2019"/>
    <s v="02"/>
    <s v="05"/>
    <x v="236"/>
    <n v="2016"/>
    <n v="2019"/>
    <n v="1.0992552112271903"/>
    <n v="2018"/>
    <n v="1.0507009358578761"/>
    <n v="16066714.167296613"/>
    <n v="17343315.804363932"/>
    <n v="1276601.6370673198"/>
    <n v="0"/>
    <n v="936"/>
    <n v="0"/>
  </r>
  <r>
    <d v="2021-12-30T00:00:00"/>
    <n v="2016"/>
    <s v="DLA Defense Energy Support Center"/>
    <x v="222"/>
    <x v="0"/>
    <d v="2016-06-24T00:00:00"/>
    <d v="2016-09-16T00:00:00"/>
    <s v="W.F. Magann Corporation"/>
    <s v="W91236"/>
    <s v="W91236-16-C-0025"/>
    <s v="W9123616C0025"/>
    <x v="252"/>
    <n v="21280000"/>
    <d v="2019-10-12T00:00:00"/>
    <d v="2019-12-12T00:00:00"/>
    <n v="634000"/>
    <n v="61"/>
    <n v="2019"/>
    <n v="12"/>
    <n v="12"/>
    <x v="237"/>
    <n v="2016"/>
    <n v="2020"/>
    <n v="1.0992552112271903"/>
    <n v="2018"/>
    <n v="1.0507009358578761"/>
    <n v="22695223.090996571"/>
    <n v="23361367.484330464"/>
    <n v="666144.39333389327"/>
    <n v="61"/>
    <n v="1121"/>
    <n v="5.4415700267618196E-2"/>
  </r>
  <r>
    <d v="2021-12-30T00:00:00"/>
    <n v="2016"/>
    <s v="DLA Defense Energy Support Center"/>
    <x v="222"/>
    <x v="0"/>
    <d v="2016-06-24T00:00:00"/>
    <d v="2016-09-16T00:00:00"/>
    <s v="W.F. Magann Corporation"/>
    <s v="W91236"/>
    <s v="W91236-16-R-0008-0005"/>
    <s v="W9123616R00080005"/>
    <x v="252"/>
    <n v="21088000"/>
    <d v="2019-10-12T00:00:00"/>
    <d v="2021-06-30T00:00:00"/>
    <n v="442000"/>
    <n v="627"/>
    <n v="2021"/>
    <s v="06"/>
    <n v="30"/>
    <x v="238"/>
    <n v="2016"/>
    <n v="2021"/>
    <n v="1.0992552112271903"/>
    <n v="2019"/>
    <n v="1.027591137340192"/>
    <n v="22695223.090996571"/>
    <n v="23149418.373700935"/>
    <n v="454195.28270436451"/>
    <n v="627"/>
    <n v="1121"/>
    <n v="0.55932203389830504"/>
  </r>
  <r>
    <d v="2022-02-02T00:00:00"/>
    <n v="2016"/>
    <s v="DoD Education Activity"/>
    <x v="223"/>
    <x v="0"/>
    <d v="2015-12-23T00:00:00"/>
    <d v="2016-09-30T00:00:00"/>
    <s v="Carothers Construction, Inc"/>
    <s v="W91278"/>
    <s v="W91278-12-D-0037/39179628"/>
    <s v="W9127812D0037"/>
    <x v="253"/>
    <n v="27304618"/>
    <d v="2020-06-10T00:00:00"/>
    <d v="2021-10-15T00:00:00"/>
    <n v="1675092"/>
    <n v="492"/>
    <n v="2021"/>
    <n v="10"/>
    <n v="15"/>
    <x v="239"/>
    <n v="2016"/>
    <n v="2022"/>
    <n v="1.0992552112271903"/>
    <n v="2019"/>
    <n v="1.027591137340192"/>
    <n v="28173390.016782764"/>
    <n v="29894699.710212223"/>
    <n v="1721309.6934294589"/>
    <n v="492"/>
    <n v="1349"/>
    <n v="0.36471460340993328"/>
  </r>
  <r>
    <d v="2022-02-02T00:00:00"/>
    <n v="2016"/>
    <s v="DoD Education Activity"/>
    <x v="223"/>
    <x v="41"/>
    <d v="2015-12-23T00:00:00"/>
    <d v="2016-09-30T00:00:00"/>
    <s v="Carothers Construction, Inc"/>
    <s v="W91278"/>
    <s v="W91278-12-D-0037/54560299"/>
    <s v="W9127812D0037"/>
    <x v="254"/>
    <n v="4286000"/>
    <d v="2020-06-10T00:00:00"/>
    <d v="2021-10-15T00:00:00"/>
    <n v="0"/>
    <n v="492"/>
    <n v="2021"/>
    <n v="10"/>
    <n v="15"/>
    <x v="239"/>
    <n v="2016"/>
    <n v="2022"/>
    <n v="1.0992552112271903"/>
    <n v="2019"/>
    <n v="1.027591137340192"/>
    <n v="4711407.8353197379"/>
    <n v="4711407.8353197379"/>
    <n v="0"/>
    <n v="492"/>
    <n v="1349"/>
    <n v="0.36471460340993328"/>
  </r>
  <r>
    <d v="2022-02-02T00:00:00"/>
    <n v="2016"/>
    <s v="DoD Education Activity"/>
    <x v="223"/>
    <x v="42"/>
    <d v="2015-12-23T00:00:00"/>
    <d v="2016-09-30T00:00:00"/>
    <s v="Carothers Construction, Inc"/>
    <s v="W91278"/>
    <s v="W91278-12-D-0037/54560300"/>
    <s v="W9127812D0037"/>
    <x v="255"/>
    <n v="15500000"/>
    <d v="2020-06-10T00:00:00"/>
    <d v="2021-10-15T00:00:00"/>
    <n v="0"/>
    <n v="492"/>
    <n v="2021"/>
    <n v="10"/>
    <n v="15"/>
    <x v="239"/>
    <n v="2016"/>
    <n v="2022"/>
    <n v="1.0992552112271903"/>
    <n v="2019"/>
    <n v="1.027591137340192"/>
    <n v="17038455.77402145"/>
    <n v="17038455.77402145"/>
    <n v="0"/>
    <n v="492"/>
    <n v="1349"/>
    <n v="0.36471460340993328"/>
  </r>
  <r>
    <d v="2022-01-06T00:00:00"/>
    <n v="2016"/>
    <s v="Special Operations Command"/>
    <x v="224"/>
    <x v="0"/>
    <d v="2016-05-10T00:00:00"/>
    <d v="2016-09-20T00:00:00"/>
    <s v="Hensel Phelps Construction Co"/>
    <s v="W91278"/>
    <s v="W91278-12-D-0038"/>
    <s v="W9127812D0038"/>
    <x v="256"/>
    <n v="38234191"/>
    <d v="2019-01-26T00:00:00"/>
    <d v="2019-11-19T00:00:00"/>
    <n v="4077191"/>
    <n v="297"/>
    <n v="2019"/>
    <n v="11"/>
    <n v="19"/>
    <x v="240"/>
    <n v="2016"/>
    <n v="2020"/>
    <n v="1.0992552112271903"/>
    <n v="2018"/>
    <n v="1.0507009358578761"/>
    <n v="37547260.249887139"/>
    <n v="41831168.64925845"/>
    <n v="4283908.3993713111"/>
    <n v="297"/>
    <n v="858"/>
    <n v="0.34615384615384615"/>
  </r>
  <r>
    <d v="2022-01-06T00:00:00"/>
    <n v="2015"/>
    <s v="Special Operations Command"/>
    <x v="225"/>
    <x v="0"/>
    <d v="2016-06-27T00:00:00"/>
    <d v="2016-09-28T00:00:00"/>
    <s v="SAUER Incorporated, d/b/a Sauer Southeast"/>
    <s v="W91278"/>
    <s v="W91278-12-D-0039"/>
    <s v="W9127812D0039"/>
    <x v="257"/>
    <n v="53691548"/>
    <d v="2019-02-11T00:00:00"/>
    <d v="2022-02-13T00:00:00"/>
    <n v="15032548"/>
    <n v="1098"/>
    <n v="2022"/>
    <s v="02"/>
    <n v="13"/>
    <x v="241"/>
    <n v="2016"/>
    <n v="2022"/>
    <n v="1.0992552112271903"/>
    <n v="2019"/>
    <n v="1.027591137340192"/>
    <n v="42496107.210831948"/>
    <n v="57943420.307272978"/>
    <n v="15447313.096441031"/>
    <n v="1098"/>
    <n v="866"/>
    <n v="1.2678983833718245"/>
  </r>
  <r>
    <d v="2022-01-06T00:00:00"/>
    <n v="2016"/>
    <s v="Special Operations Command"/>
    <x v="226"/>
    <x v="0"/>
    <d v="2016-03-19T00:00:00"/>
    <d v="2016-08-02T00:00:00"/>
    <s v="Delta Mechanical Contractors, LLC"/>
    <s v="W91278"/>
    <s v="W91278-16-C-0021"/>
    <s v="W9127816C0021"/>
    <x v="258"/>
    <n v="16483443"/>
    <d v="2018-09-15T00:00:00"/>
    <d v="2021-11-30T00:00:00"/>
    <n v="418013"/>
    <n v="1172"/>
    <n v="2021"/>
    <n v="11"/>
    <n v="30"/>
    <x v="242"/>
    <n v="2016"/>
    <n v="2022"/>
    <n v="1.0992552112271903"/>
    <n v="2019"/>
    <n v="1.027591137340192"/>
    <n v="17660007.64810564"/>
    <n v="18089554.102198627"/>
    <n v="429546.45409298688"/>
    <n v="1172"/>
    <n v="774"/>
    <n v="1.5142118863049097"/>
  </r>
  <r>
    <d v="2022-01-13T00:00:00"/>
    <n v="2016"/>
    <s v="Defense Health Agency"/>
    <x v="227"/>
    <x v="0"/>
    <d v="2016-01-27T00:00:00"/>
    <d v="2016-05-17T00:00:00"/>
    <s v="Swinerton Builders"/>
    <s v="W9128A"/>
    <s v="W9128A-16-C-0004"/>
    <s v="W9128A16C0004"/>
    <x v="259"/>
    <n v="27183000"/>
    <d v="2017-12-08T00:00:00"/>
    <d v="2019-03-29T00:00:00"/>
    <n v="1099000"/>
    <n v="476"/>
    <n v="2019"/>
    <s v="03"/>
    <n v="29"/>
    <x v="243"/>
    <n v="2016"/>
    <n v="2019"/>
    <n v="1.0992552112271903"/>
    <n v="2018"/>
    <n v="1.0507009358578761"/>
    <n v="28672972.929650031"/>
    <n v="29827693.258157838"/>
    <n v="1154720.3285078071"/>
    <n v="476"/>
    <n v="570"/>
    <n v="0.83508771929824566"/>
  </r>
  <r>
    <d v="2021-12-31T00:00:00"/>
    <n v="2014"/>
    <s v="Army Active"/>
    <x v="228"/>
    <x v="0"/>
    <d v="2016-02-24T00:00:00"/>
    <d v="2016-07-28T00:00:00"/>
    <s v="San Juan Construction, Inc."/>
    <s v="W9128A"/>
    <s v="W9128A-16-C-0006"/>
    <s v="W9128A16C0006"/>
    <x v="260"/>
    <n v="57844000"/>
    <d v="2020-06-10T00:00:00"/>
    <d v="2022-02-20T00:00:00"/>
    <n v="3000000"/>
    <n v="620"/>
    <n v="2022"/>
    <s v="02"/>
    <n v="20"/>
    <x v="244"/>
    <n v="2016"/>
    <n v="2022"/>
    <n v="1.0992552112271903"/>
    <n v="2019"/>
    <n v="1.027591137340192"/>
    <n v="60287552.804544024"/>
    <n v="63370326.216564603"/>
    <n v="3082773.412020579"/>
    <n v="620"/>
    <n v="1413"/>
    <n v="0.43878273177636234"/>
  </r>
  <r>
    <d v="2022-01-06T00:00:00"/>
    <n v="2016"/>
    <s v="Special Operations Command"/>
    <x v="229"/>
    <x v="0"/>
    <d v="2015-12-22T00:00:00"/>
    <d v="2016-06-24T00:00:00"/>
    <s v="Medvolt, LLC"/>
    <s v="W9128F"/>
    <s v="W9128F-16-C-0033"/>
    <s v="W9128F16C0033"/>
    <x v="261"/>
    <n v="9433554"/>
    <d v="2018-05-30T00:00:00"/>
    <d v="2018-10-10T00:00:00"/>
    <n v="367686"/>
    <n v="133"/>
    <n v="2018"/>
    <n v="10"/>
    <n v="10"/>
    <x v="245"/>
    <n v="2016"/>
    <n v="2019"/>
    <n v="1.0992552112271903"/>
    <n v="2018"/>
    <n v="1.0507009358578761"/>
    <n v="9965702.643297825"/>
    <n v="10352030.667599663"/>
    <n v="386328.02430183813"/>
    <n v="133"/>
    <n v="705"/>
    <n v="0.18865248226950354"/>
  </r>
  <r>
    <d v="2020-12-09T00:00:00"/>
    <n v="2015"/>
    <s v="National Security Agency"/>
    <x v="230"/>
    <x v="0"/>
    <d v="2015-04-15T00:00:00"/>
    <d v="2016-04-05T00:00:00"/>
    <s v="Hensel-Phelps"/>
    <s v="W912DR"/>
    <s v="W912DR-15-D-0032"/>
    <s v="W912DR15D0032"/>
    <x v="262"/>
    <n v="45544834"/>
    <d v="2018-10-25T00:00:00"/>
    <d v="2019-04-03T00:00:00"/>
    <n v="5463784"/>
    <n v="160"/>
    <n v="2019"/>
    <s v="04"/>
    <s v="03"/>
    <x v="246"/>
    <n v="2016"/>
    <n v="2019"/>
    <n v="1.0992552112271903"/>
    <n v="2018"/>
    <n v="1.0507009358578761"/>
    <n v="44059303.083957575"/>
    <n v="49800106.046082862"/>
    <n v="5740802.9621252865"/>
    <n v="160"/>
    <n v="933"/>
    <n v="0.17148981779206859"/>
  </r>
  <r>
    <d v="2020-12-09T00:00:00"/>
    <n v="2016"/>
    <s v="National Security Agency"/>
    <x v="231"/>
    <x v="0"/>
    <d v="2015-04-15T00:00:00"/>
    <d v="2016-06-06T00:00:00"/>
    <s v="Hensel-Phelps"/>
    <s v="W912DR"/>
    <s v="W912DR-15-D-0032 DO 0002"/>
    <s v="W912DR15D0032"/>
    <x v="263"/>
    <n v="33305344"/>
    <d v="2018-08-08T00:00:00"/>
    <d v="2018-12-18T00:00:00"/>
    <n v="2766994"/>
    <n v="132"/>
    <n v="2018"/>
    <n v="12"/>
    <n v="18"/>
    <x v="247"/>
    <n v="2016"/>
    <n v="2019"/>
    <n v="1.0992552112271903"/>
    <n v="2018"/>
    <n v="1.0507009358578761"/>
    <n v="33569440.379779868"/>
    <n v="36476723.565092996"/>
    <n v="2907283.1853131279"/>
    <n v="132"/>
    <n v="793"/>
    <n v="0.16645649432534679"/>
  </r>
  <r>
    <d v="2021-12-31T00:00:00"/>
    <n v="2016"/>
    <s v="National Security Agency"/>
    <x v="232"/>
    <x v="0"/>
    <d v="2015-09-30T00:00:00"/>
    <d v="2016-06-17T00:00:00"/>
    <s v="Clark Construction"/>
    <s v="W912DR"/>
    <s v="W912DR-16-C-0013"/>
    <s v="W912DR16C0013"/>
    <x v="264"/>
    <n v="711463223"/>
    <d v="2020-09-10T00:00:00"/>
    <d v="2022-02-01T00:00:00"/>
    <n v="95152223"/>
    <n v="509"/>
    <n v="2022"/>
    <s v="02"/>
    <s v="01"/>
    <x v="188"/>
    <n v="2016"/>
    <n v="2022"/>
    <n v="1.0992552112271903"/>
    <n v="2019"/>
    <n v="1.027591137340192"/>
    <n v="677483078.48664081"/>
    <n v="775260659.53965843"/>
    <n v="97777581.053017616"/>
    <n v="509"/>
    <n v="1546"/>
    <n v="0.32923673997412678"/>
  </r>
  <r>
    <d v="2022-01-31T00:00:00"/>
    <n v="2014"/>
    <s v="DLA Defense Distribution Center"/>
    <x v="233"/>
    <x v="0"/>
    <d v="2016-06-30T00:00:00"/>
    <d v="2016-09-27T00:00:00"/>
    <s v="Belt Built CFM Construction Services JV, LLC"/>
    <s v="W912DR"/>
    <s v="W912DR-16-C-0049 &amp;#x2f; 35958356"/>
    <s v="W912DR16C0049"/>
    <x v="265"/>
    <n v="2768000"/>
    <d v="2017-11-18T00:00:00"/>
    <d v="2019-10-25T00:00:00"/>
    <n v="170551"/>
    <n v="706"/>
    <n v="2019"/>
    <n v="10"/>
    <n v="25"/>
    <x v="248"/>
    <n v="2016"/>
    <n v="2020"/>
    <n v="1.0992552112271903"/>
    <n v="2018"/>
    <n v="1.0507009358578761"/>
    <n v="2855259.3491468541"/>
    <n v="3034457.4444583505"/>
    <n v="179198.09531149641"/>
    <n v="706"/>
    <n v="417"/>
    <n v="1.6930455635491606"/>
  </r>
  <r>
    <d v="2022-01-06T00:00:00"/>
    <n v="2016"/>
    <s v="Special Operations Command"/>
    <x v="234"/>
    <x v="0"/>
    <d v="2015-11-23T00:00:00"/>
    <d v="2016-03-17T00:00:00"/>
    <s v="Bristol Environmental Remediation Servic"/>
    <s v="W912DY"/>
    <s v="W912DY-12-D-0053"/>
    <s v="W912DY12D0053"/>
    <x v="266"/>
    <n v="9128867"/>
    <d v="2017-05-17T00:00:00"/>
    <d v="2018-01-12T00:00:00"/>
    <n v="663861"/>
    <n v="240"/>
    <n v="2018"/>
    <s v="01"/>
    <n v="12"/>
    <x v="249"/>
    <n v="2016"/>
    <n v="2018"/>
    <n v="1.0992552112271903"/>
    <n v="2017"/>
    <n v="1.0750776974914733"/>
    <n v="9305201.9585694335"/>
    <n v="10018904.113903821"/>
    <n v="713702.15533438697"/>
    <n v="240"/>
    <n v="426"/>
    <n v="0.56338028169014087"/>
  </r>
  <r>
    <d v="2022-01-13T00:00:00"/>
    <n v="2014"/>
    <s v="Defense Health Agency"/>
    <x v="235"/>
    <x v="0"/>
    <d v="2015-08-25T00:00:00"/>
    <d v="2016-03-17T00:00:00"/>
    <s v="Contrack Watts Inc."/>
    <s v="W912ER"/>
    <s v="W912ER-11-D-0009-0012"/>
    <s v="W912ER11D00090012"/>
    <x v="267"/>
    <n v="26972000"/>
    <d v="2019-04-20T00:00:00"/>
    <d v="2020-01-20T00:00:00"/>
    <n v="2188000"/>
    <n v="275"/>
    <n v="2020"/>
    <s v="01"/>
    <n v="20"/>
    <x v="250"/>
    <n v="2016"/>
    <n v="2020"/>
    <n v="1.0992552112271903"/>
    <n v="2018"/>
    <n v="1.0507009358578761"/>
    <n v="27243941.155054685"/>
    <n v="29542874.802711718"/>
    <n v="2298933.6476570331"/>
    <n v="275"/>
    <n v="1129"/>
    <n v="0.24357838795394154"/>
  </r>
  <r>
    <d v="2022-02-02T00:00:00"/>
    <n v="2013"/>
    <s v="DoD Education Activity"/>
    <x v="236"/>
    <x v="0"/>
    <d v="2015-12-08T00:00:00"/>
    <d v="2016-07-22T00:00:00"/>
    <s v="LBB Niederlassung Idar-Oberstein"/>
    <s v="W912GB"/>
    <s v="W912GB-12-C-0006/44599966"/>
    <s v="W912GB12C0006"/>
    <x v="268"/>
    <n v="43920418"/>
    <d v="2018-12-24T00:00:00"/>
    <d v="2019-06-13T00:00:00"/>
    <n v="2351289"/>
    <n v="171"/>
    <n v="2019"/>
    <s v="06"/>
    <n v="13"/>
    <x v="251"/>
    <n v="2016"/>
    <n v="2019"/>
    <n v="1.0992552112271903"/>
    <n v="2018"/>
    <n v="1.0507009358578761"/>
    <n v="45695081.679425322"/>
    <n v="48165583.23219765"/>
    <n v="2470501.5527723283"/>
    <n v="171"/>
    <n v="885"/>
    <n v="0.19322033898305085"/>
  </r>
  <r>
    <d v="2022-02-02T00:00:00"/>
    <n v="2013"/>
    <s v="DoD Education Activity"/>
    <x v="236"/>
    <x v="43"/>
    <d v="2015-12-08T00:00:00"/>
    <d v="2016-07-22T00:00:00"/>
    <s v="LBB Niederlassung Idar-Oberstein"/>
    <s v="W912GB"/>
    <s v="W912GB-12-C-0006/50005397"/>
    <s v="W912GB12C0006"/>
    <x v="14"/>
    <n v="388829"/>
    <d v="2018-12-24T00:00:00"/>
    <d v="2019-06-13T00:00:00"/>
    <n v="388829"/>
    <n v="171"/>
    <n v="2019"/>
    <s v="06"/>
    <n v="13"/>
    <x v="251"/>
    <n v="2016"/>
    <n v="2019"/>
    <n v="1.0992552112271903"/>
    <n v="2018"/>
    <n v="1.0507009358578761"/>
    <n v="0"/>
    <n v="408542.99418868206"/>
    <n v="408542.99418868206"/>
    <n v="171"/>
    <n v="885"/>
    <n v="0.19322033898305085"/>
  </r>
  <r>
    <d v="2022-02-02T00:00:00"/>
    <n v="2014"/>
    <s v="DoD Education Activity"/>
    <x v="237"/>
    <x v="0"/>
    <d v="2015-11-24T00:00:00"/>
    <d v="2016-04-21T00:00:00"/>
    <s v="Federal Republic of Germany"/>
    <s v="W912GB"/>
    <s v="W912GB-12-C-0022"/>
    <s v="W912GB12C0022"/>
    <x v="269"/>
    <n v="52793178"/>
    <d v="2019-04-19T00:00:00"/>
    <d v="2018-07-26T00:00:00"/>
    <n v="1826082"/>
    <n v="-267"/>
    <n v="2018"/>
    <s v="07"/>
    <n v="26"/>
    <x v="252"/>
    <n v="2016"/>
    <n v="2018"/>
    <n v="1.0992552112271903"/>
    <n v="2017"/>
    <n v="1.0750776974914733"/>
    <n v="56025845.879116483"/>
    <n v="57989025.911107108"/>
    <n v="1963180.031990625"/>
    <n v="-267"/>
    <n v="1093"/>
    <n v="-0.24428179322964319"/>
  </r>
  <r>
    <d v="2022-02-02T00:00:00"/>
    <n v="2014"/>
    <s v="DoD Education Activity"/>
    <x v="237"/>
    <x v="44"/>
    <d v="2015-11-24T00:00:00"/>
    <d v="2016-04-21T00:00:00"/>
    <s v="Federal Republic of Germany"/>
    <s v="W912GB"/>
    <s v="W912GB-12-C-0022"/>
    <s v="W912GB12C0022"/>
    <x v="270"/>
    <n v="234472"/>
    <d v="2019-04-19T00:00:00"/>
    <d v="2018-07-26T00:00:00"/>
    <n v="217532"/>
    <n v="-267"/>
    <n v="2018"/>
    <s v="07"/>
    <n v="26"/>
    <x v="252"/>
    <n v="2016"/>
    <n v="2018"/>
    <n v="1.0992552112271903"/>
    <n v="2017"/>
    <n v="1.0750776974914733"/>
    <n v="18621.383278188605"/>
    <n v="252485.18496890378"/>
    <n v="233863.80169071516"/>
    <n v="-267"/>
    <n v="1093"/>
    <n v="-0.24428179322964319"/>
  </r>
  <r>
    <d v="2022-02-02T00:00:00"/>
    <n v="2014"/>
    <s v="DoD Education Activity"/>
    <x v="237"/>
    <x v="45"/>
    <d v="2015-11-25T00:00:00"/>
    <d v="2016-04-22T00:00:00"/>
    <s v="Federal Republic of Germany"/>
    <s v="W912GB"/>
    <s v="W912GB-12-C-0022"/>
    <s v="W912GB12C0022"/>
    <x v="271"/>
    <n v="85778"/>
    <d v="2019-04-19T00:00:00"/>
    <d v="2018-07-26T00:00:00"/>
    <n v="9887"/>
    <n v="-267"/>
    <n v="2018"/>
    <s v="07"/>
    <n v="26"/>
    <x v="252"/>
    <n v="2016"/>
    <n v="2018"/>
    <n v="1.0992552112271903"/>
    <n v="2017"/>
    <n v="1.0750776974914733"/>
    <n v="83423.577235242701"/>
    <n v="94052.870430340903"/>
    <n v="10629.293195098202"/>
    <n v="-267"/>
    <n v="1092"/>
    <n v="-0.2445054945054945"/>
  </r>
  <r>
    <d v="2022-02-02T00:00:00"/>
    <n v="2014"/>
    <s v="DoD Education Activity"/>
    <x v="238"/>
    <x v="0"/>
    <d v="2015-11-24T00:00:00"/>
    <d v="2016-06-03T00:00:00"/>
    <s v="Federal Republic of Germany"/>
    <s v="W912GB"/>
    <s v="W912GB-12-C-0041/50728702"/>
    <s v="W912GB12C0041"/>
    <x v="272"/>
    <n v="57356183"/>
    <d v="2021-07-23T00:00:00"/>
    <d v="2021-08-23T00:00:00"/>
    <n v="998199"/>
    <n v="31"/>
    <n v="2021"/>
    <s v="08"/>
    <n v="23"/>
    <x v="253"/>
    <n v="2016"/>
    <n v="2021"/>
    <n v="1.0992552112271903"/>
    <n v="2019"/>
    <n v="1.027591137340192"/>
    <n v="61951807.606258608"/>
    <n v="62977548.051960453"/>
    <n v="1025740.445701845"/>
    <n v="31"/>
    <n v="1876"/>
    <n v="1.652452025586354E-2"/>
  </r>
  <r>
    <d v="2021-12-31T00:00:00"/>
    <n v="2016"/>
    <s v="Missile Defense Agency"/>
    <x v="239"/>
    <x v="0"/>
    <d v="2015-06-10T00:00:00"/>
    <d v="2016-02-10T00:00:00"/>
    <s v="AMEC PROGRAMS, INC."/>
    <s v="W912GB"/>
    <s v="W912GB-16-C-0005"/>
    <s v="W912GB16C0005"/>
    <x v="273"/>
    <n v="171152000"/>
    <d v="2018-11-09T00:00:00"/>
    <d v="2022-10-25T00:00:00"/>
    <n v="29245943"/>
    <n v="1446"/>
    <n v="2022"/>
    <n v="10"/>
    <n v="25"/>
    <x v="254"/>
    <n v="2016"/>
    <n v="2023"/>
    <n v="1.0992552112271903"/>
    <n v="2020"/>
    <n v="1.0006103417743548"/>
    <n v="155990972.6619527"/>
    <n v="185254765.68269601"/>
    <n v="29263793.02074331"/>
    <n v="1446"/>
    <n v="1003"/>
    <n v="1.4416749750747757"/>
  </r>
  <r>
    <d v="2021-12-30T00:00:00"/>
    <n v="2016"/>
    <s v="DLA Defense Energy Support Center"/>
    <x v="240"/>
    <x v="0"/>
    <d v="2016-06-15T00:00:00"/>
    <d v="2016-09-20T00:00:00"/>
    <s v="RELIABLE CONTRACTING GROUP, LLC"/>
    <s v="W912HN"/>
    <s v="W912HN-16-C-0017 / 43104748"/>
    <s v="W912HN16C0017"/>
    <x v="274"/>
    <n v="10447000"/>
    <d v="2018-04-26T00:00:00"/>
    <d v="2019-08-27T00:00:00"/>
    <n v="879000"/>
    <n v="488"/>
    <n v="2019"/>
    <s v="08"/>
    <n v="27"/>
    <x v="255"/>
    <n v="2016"/>
    <n v="2019"/>
    <n v="1.0992552112271903"/>
    <n v="2018"/>
    <n v="1.0507009358578761"/>
    <n v="10517673.861021757"/>
    <n v="11441239.983640831"/>
    <n v="923566.12261907384"/>
    <n v="488"/>
    <n v="583"/>
    <n v="0.83704974271012011"/>
  </r>
  <r>
    <d v="2022-01-06T00:00:00"/>
    <n v="2014"/>
    <s v="Special Operations Command"/>
    <x v="241"/>
    <x v="0"/>
    <d v="2015-07-15T00:00:00"/>
    <d v="2015-11-12T00:00:00"/>
    <s v="B. L. Harbert International, LLC"/>
    <s v="W912QR"/>
    <s v="W912QR-16-C-0002"/>
    <s v="W912QR16C0002"/>
    <x v="275"/>
    <n v="23868765"/>
    <d v="2017-10-02T00:00:00"/>
    <d v="2018-01-24T00:00:00"/>
    <n v="1128765"/>
    <n v="114"/>
    <n v="2018"/>
    <s v="01"/>
    <n v="24"/>
    <x v="256"/>
    <n v="2016"/>
    <n v="2018"/>
    <n v="1.0992552112271903"/>
    <n v="2017"/>
    <n v="1.0750776974914733"/>
    <n v="24997063.503306307"/>
    <n v="26210573.580515269"/>
    <n v="1213510.0772089623"/>
    <n v="114"/>
    <n v="690"/>
    <n v="0.16521739130434782"/>
  </r>
  <r>
    <d v="2022-02-02T00:00:00"/>
    <n v="2014"/>
    <s v="DoD Education Activity"/>
    <x v="242"/>
    <x v="46"/>
    <d v="2013-02-06T00:00:00"/>
    <d v="2016-03-16T00:00:00"/>
    <s v="J&amp;J Contractors &amp; Engineers, Inc."/>
    <s v="W912WJ"/>
    <s v="W912WJ-17-C-0004/57439943"/>
    <s v="W912WJ17C0004"/>
    <x v="276"/>
    <n v="37442688"/>
    <d v="2019-09-09T00:00:00"/>
    <d v="2019-08-20T00:00:00"/>
    <n v="1472688"/>
    <n v="-20"/>
    <n v="2019"/>
    <s v="08"/>
    <n v="20"/>
    <x v="257"/>
    <n v="2016"/>
    <n v="2019"/>
    <n v="1.0992552112271903"/>
    <n v="2018"/>
    <n v="1.0507009358578761"/>
    <n v="39540209.947842032"/>
    <n v="41087564.607668698"/>
    <n v="1547354.6598266661"/>
    <n v="-20"/>
    <n v="1272"/>
    <n v="-1.5723270440251572E-2"/>
  </r>
  <r>
    <d v="2020-12-31T00:00:00"/>
    <n v="2016"/>
    <s v="National Security Agency"/>
    <x v="243"/>
    <x v="0"/>
    <d v="2016-04-01T00:00:00"/>
    <d v="2016-05-23T00:00:00"/>
    <s v="Argo"/>
    <s v="WH12DR"/>
    <s v="WH12DR-14-D-0019"/>
    <s v="WH12DR14D0019"/>
    <x v="277"/>
    <n v="31400000"/>
    <d v="2018-06-08T00:00:00"/>
    <d v="2021-01-06T00:00:00"/>
    <n v="9025000"/>
    <n v="943"/>
    <n v="2021"/>
    <s v="01"/>
    <s v="06"/>
    <x v="258"/>
    <n v="2016"/>
    <n v="2021"/>
    <n v="1.0992552112271903"/>
    <n v="2019"/>
    <n v="1.027591137340192"/>
    <n v="24595835.351208381"/>
    <n v="33869845.365703613"/>
    <n v="9274010.0144952312"/>
    <n v="943"/>
    <n v="746"/>
    <n v="1.2640750670241288"/>
  </r>
  <r>
    <d v="2022-01-12T00:00:00"/>
    <n v="2015"/>
    <s v="Army National Guard"/>
    <x v="244"/>
    <x v="0"/>
    <d v="2017-04-18T00:00:00"/>
    <d v="2017-09-28T00:00:00"/>
    <s v="Abacus Resource Management Co."/>
    <s v="140033"/>
    <s v="140033D002"/>
    <s v="140033D002"/>
    <x v="278"/>
    <n v="2850000"/>
    <d v="2018-12-29T00:00:00"/>
    <d v="2021-08-30T00:00:00"/>
    <n v="0"/>
    <n v="975"/>
    <n v="2021"/>
    <s v="08"/>
    <n v="30"/>
    <x v="259"/>
    <n v="2017"/>
    <n v="2021"/>
    <n v="1.0750776974914733"/>
    <n v="2019"/>
    <n v="1.027591137340192"/>
    <n v="3063971.4378506988"/>
    <n v="3063971.4378506988"/>
    <n v="0"/>
    <n v="975"/>
    <n v="457"/>
    <n v="2.1334792122538295"/>
  </r>
  <r>
    <d v="2022-01-12T00:00:00"/>
    <n v="2017"/>
    <s v="Army National Guard"/>
    <x v="245"/>
    <x v="0"/>
    <d v="2017-09-21T00:00:00"/>
    <d v="2017-09-26T00:00:00"/>
    <s v="Jacobsen Construction Company"/>
    <s v="187507"/>
    <s v="1875077"/>
    <n v="1875077"/>
    <x v="279"/>
    <n v="37610000"/>
    <d v="2019-04-03T00:00:00"/>
    <d v="2021-05-27T00:00:00"/>
    <n v="610000"/>
    <n v="785"/>
    <n v="2021"/>
    <s v="05"/>
    <n v="27"/>
    <x v="260"/>
    <n v="2017"/>
    <n v="2021"/>
    <n v="1.0750776974914733"/>
    <n v="2019"/>
    <n v="1.027591137340192"/>
    <n v="39777874.80718451"/>
    <n v="40404705.400962025"/>
    <n v="626830.59377751499"/>
    <n v="785"/>
    <n v="554"/>
    <n v="1.4169675090252707"/>
  </r>
  <r>
    <d v="2021-09-30T00:00:00"/>
    <n v="2017"/>
    <s v="Air National Guard"/>
    <x v="246"/>
    <x v="0"/>
    <d v="2017-06-28T00:00:00"/>
    <d v="2017-09-06T00:00:00"/>
    <s v="Maron Construction Co. Inc."/>
    <s v="353453"/>
    <s v="3534532"/>
    <n v="3534532"/>
    <x v="280"/>
    <n v="1205000"/>
    <d v="2022-04-29T00:00:00"/>
    <d v="2022-04-29T00:00:00"/>
    <n v="0"/>
    <n v="0"/>
    <n v="2022"/>
    <s v="04"/>
    <n v="29"/>
    <x v="261"/>
    <n v="2017"/>
    <n v="2022"/>
    <n v="1.0750776974914733"/>
    <n v="2020"/>
    <n v="1.0006103417743548"/>
    <n v="1295468.6254772253"/>
    <n v="1295468.6254772253"/>
    <n v="0"/>
    <n v="0"/>
    <n v="1696"/>
    <n v="0"/>
  </r>
  <r>
    <d v="2022-01-12T00:00:00"/>
    <n v="2017"/>
    <s v="Navy Active"/>
    <x v="247"/>
    <x v="0"/>
    <d v="2016-09-09T00:00:00"/>
    <d v="2017-02-28T00:00:00"/>
    <s v="ENVIRONMENTAL CHEMICAL CORPORATION"/>
    <s v="N33191"/>
    <s v="N3319116D1010 JN01"/>
    <s v="N3319116D1010"/>
    <x v="281"/>
    <n v="12446000"/>
    <d v="2018-08-22T00:00:00"/>
    <d v="2021-01-21T00:00:00"/>
    <n v="6350000"/>
    <n v="883"/>
    <n v="2021"/>
    <s v="01"/>
    <n v="21"/>
    <x v="262"/>
    <n v="2017"/>
    <n v="2021"/>
    <n v="1.0750776974914733"/>
    <n v="2019"/>
    <n v="1.027591137340192"/>
    <n v="6553673.643908021"/>
    <n v="13078877.366018239"/>
    <n v="6525203.7221102184"/>
    <n v="883"/>
    <n v="540"/>
    <n v="1.6351851851851851"/>
  </r>
  <r>
    <d v="2022-01-12T00:00:00"/>
    <n v="2015"/>
    <s v="Marine Corps Active"/>
    <x v="248"/>
    <x v="0"/>
    <d v="2016-05-16T00:00:00"/>
    <d v="2016-11-16T00:00:00"/>
    <s v="G-W MANAGEMENT SERVICES, LLC"/>
    <s v="N40080"/>
    <s v="N4008017C0014 AWD"/>
    <s v="N4008017C0014"/>
    <x v="282"/>
    <n v="12110000"/>
    <d v="2018-03-25T00:00:00"/>
    <d v="2021-07-29T00:00:00"/>
    <n v="1227000"/>
    <n v="1222"/>
    <n v="2021"/>
    <s v="07"/>
    <n v="29"/>
    <x v="263"/>
    <n v="2017"/>
    <n v="2021"/>
    <n v="1.0750776974914733"/>
    <n v="2019"/>
    <n v="1.027591137340192"/>
    <n v="11700070.581799705"/>
    <n v="12960924.90731612"/>
    <n v="1260854.3255164158"/>
    <n v="1222"/>
    <n v="494"/>
    <n v="2.4736842105263159"/>
  </r>
  <r>
    <d v="2022-01-12T00:00:00"/>
    <n v="2016"/>
    <s v="Marine Corps Active"/>
    <x v="249"/>
    <x v="0"/>
    <d v="2016-10-25T00:00:00"/>
    <d v="2017-04-19T00:00:00"/>
    <s v="TIDEWATER, INC"/>
    <s v="N40080"/>
    <s v="N4008017C0024 AWD"/>
    <s v="N4008017C0024"/>
    <x v="283"/>
    <n v="1311000"/>
    <d v="2018-04-19T00:00:00"/>
    <d v="2020-07-30T00:00:00"/>
    <n v="54000"/>
    <n v="833"/>
    <n v="2020"/>
    <s v="07"/>
    <n v="30"/>
    <x v="264"/>
    <n v="2017"/>
    <n v="2020"/>
    <n v="1.0750776974914733"/>
    <n v="2019"/>
    <n v="1.027591137340192"/>
    <n v="1351372.665746782"/>
    <n v="1406862.5871631524"/>
    <n v="55489.921416370431"/>
    <n v="833"/>
    <n v="365"/>
    <n v="2.2821917808219179"/>
  </r>
  <r>
    <d v="2022-01-12T00:00:00"/>
    <n v="2015"/>
    <s v="Navy Active"/>
    <x v="250"/>
    <x v="0"/>
    <d v="2015-06-17T00:00:00"/>
    <d v="2017-04-27T00:00:00"/>
    <s v="JOHN C. GRIMBERG CO., INC."/>
    <s v="N40080"/>
    <s v="N4008017C0030 AWD"/>
    <s v="N4008017C0030"/>
    <x v="284"/>
    <n v="14741000"/>
    <d v="2019-09-06T00:00:00"/>
    <d v="2021-02-11T00:00:00"/>
    <n v="-575000"/>
    <n v="524"/>
    <n v="2021"/>
    <s v="02"/>
    <n v="11"/>
    <x v="265"/>
    <n v="2017"/>
    <n v="2021"/>
    <n v="1.0750776974914733"/>
    <n v="2019"/>
    <n v="1.027591137340192"/>
    <n v="16465890.014779406"/>
    <n v="15875025.110808795"/>
    <n v="-590864.90397061035"/>
    <n v="524"/>
    <n v="862"/>
    <n v="0.60788863109048719"/>
  </r>
  <r>
    <d v="2022-01-12T00:00:00"/>
    <n v="2017"/>
    <s v="Navy Active"/>
    <x v="250"/>
    <x v="47"/>
    <d v="2015-06-17T00:00:00"/>
    <d v="2017-04-27T00:00:00"/>
    <s v="JOHN C. GRIMBERG CO., INC."/>
    <s v="N40080"/>
    <s v="N4008017C0030 AWD"/>
    <s v="N4008017C0030"/>
    <x v="285"/>
    <n v="4583000"/>
    <d v="2020-01-13T00:00:00"/>
    <d v="2021-02-11T00:00:00"/>
    <n v="-1963000"/>
    <n v="395"/>
    <n v="2021"/>
    <s v="02"/>
    <n v="11"/>
    <x v="265"/>
    <n v="2017"/>
    <n v="2021"/>
    <n v="1.0750776974914733"/>
    <n v="2019"/>
    <n v="1.027591137340192"/>
    <n v="7037458.6077791844"/>
    <n v="5020297.2051803879"/>
    <n v="-2017161.4025987964"/>
    <n v="395"/>
    <n v="991"/>
    <n v="0.39858728557013118"/>
  </r>
  <r>
    <d v="2022-01-13T00:00:00"/>
    <n v="2017"/>
    <s v="Defense Health Agency"/>
    <x v="251"/>
    <x v="0"/>
    <d v="2017-05-23T00:00:00"/>
    <d v="2017-09-28T00:00:00"/>
    <s v="Whiting Turner Contracting Co"/>
    <s v="N40080"/>
    <s v="N40080-17-C-0039"/>
    <s v="N4008017C0039"/>
    <x v="286"/>
    <n v="31518000"/>
    <d v="2019-05-10T00:00:00"/>
    <d v="2021-08-31T00:00:00"/>
    <n v="5180000"/>
    <n v="844"/>
    <n v="2021"/>
    <s v="08"/>
    <n v="31"/>
    <x v="266"/>
    <n v="2017"/>
    <n v="2021"/>
    <n v="1.0750776974914733"/>
    <n v="2019"/>
    <n v="1.027591137340192"/>
    <n v="28315396.396530423"/>
    <n v="33638318.48795262"/>
    <n v="5322922.0914221965"/>
    <n v="844"/>
    <n v="589"/>
    <n v="1.432937181663837"/>
  </r>
  <r>
    <d v="2022-01-12T00:00:00"/>
    <n v="2017"/>
    <s v="Navy Active"/>
    <x v="252"/>
    <x v="0"/>
    <d v="2017-08-03T00:00:00"/>
    <d v="2017-09-27T00:00:00"/>
    <s v="REILLY CONSTRUCTION, INC"/>
    <s v="N40080"/>
    <s v="N4008017D0012 N4008017F4480"/>
    <s v="N4008017D0012"/>
    <x v="287"/>
    <n v="2553000"/>
    <d v="2018-10-24T00:00:00"/>
    <d v="2020-06-16T00:00:00"/>
    <n v="-74000"/>
    <n v="601"/>
    <n v="2020"/>
    <s v="06"/>
    <n v="16"/>
    <x v="267"/>
    <n v="2017"/>
    <n v="2020"/>
    <n v="1.0750776974914733"/>
    <n v="2019"/>
    <n v="1.027591137340192"/>
    <n v="2824229.1113101002"/>
    <n v="2748187.367146926"/>
    <n v="-76041.744163174182"/>
    <n v="601"/>
    <n v="392"/>
    <n v="1.5331632653061225"/>
  </r>
  <r>
    <d v="2022-01-12T00:00:00"/>
    <n v="2016"/>
    <s v="Navy Active"/>
    <x v="253"/>
    <x v="0"/>
    <d v="2016-11-21T00:00:00"/>
    <d v="2017-08-31T00:00:00"/>
    <s v="RQ-BLACKWATER JV"/>
    <s v="N40085"/>
    <s v="N4008517C0307 AWD"/>
    <s v="N4008517C0307"/>
    <x v="288"/>
    <n v="37844000"/>
    <d v="2019-10-25T00:00:00"/>
    <d v="2020-12-30T00:00:00"/>
    <n v="3169000"/>
    <n v="432"/>
    <n v="2020"/>
    <n v="12"/>
    <n v="30"/>
    <x v="268"/>
    <n v="2017"/>
    <n v="2021"/>
    <n v="1.0750776974914733"/>
    <n v="2019"/>
    <n v="1.027591137340192"/>
    <n v="37278319.160516836"/>
    <n v="40534755.474747904"/>
    <n v="3256436.3142310679"/>
    <n v="432"/>
    <n v="785"/>
    <n v="0.55031847133757961"/>
  </r>
  <r>
    <d v="2022-01-12T00:00:00"/>
    <n v="2017"/>
    <s v="Navy Active"/>
    <x v="253"/>
    <x v="48"/>
    <d v="2016-11-21T00:00:00"/>
    <d v="2017-08-31T00:00:00"/>
    <s v="RQ-BLACKWATER JV"/>
    <s v="N40085"/>
    <s v="N4008517C0307 AWD"/>
    <s v="N4008517C0307"/>
    <x v="289"/>
    <n v="12166000"/>
    <d v="2019-10-25T00:00:00"/>
    <d v="2020-12-30T00:00:00"/>
    <n v="0"/>
    <n v="432"/>
    <n v="2020"/>
    <n v="12"/>
    <n v="30"/>
    <x v="268"/>
    <n v="2017"/>
    <n v="2021"/>
    <n v="1.0750776974914733"/>
    <n v="2019"/>
    <n v="1.027591137340192"/>
    <n v="13079395.267681263"/>
    <n v="13079395.267681263"/>
    <n v="0"/>
    <n v="432"/>
    <n v="785"/>
    <n v="0.55031847133757961"/>
  </r>
  <r>
    <d v="2022-01-12T00:00:00"/>
    <n v="2017"/>
    <s v="Navy Active"/>
    <x v="254"/>
    <x v="0"/>
    <d v="2017-01-17T00:00:00"/>
    <d v="2017-06-29T00:00:00"/>
    <s v="L.S. BLACK CONSTRUCTORS-LOEFFELCONSTRUCTION"/>
    <s v="N40085"/>
    <s v="N4008517C5056 AWD"/>
    <s v="N4008517C5056"/>
    <x v="290"/>
    <n v="19723000"/>
    <d v="2019-05-10T00:00:00"/>
    <d v="2021-01-21T00:00:00"/>
    <n v="796000"/>
    <n v="622"/>
    <n v="2021"/>
    <s v="01"/>
    <n v="21"/>
    <x v="262"/>
    <n v="2017"/>
    <n v="2021"/>
    <n v="1.0750776974914733"/>
    <n v="2019"/>
    <n v="1.027591137340192"/>
    <n v="20347995.580421116"/>
    <n v="21165958.125743911"/>
    <n v="817962.54532279447"/>
    <n v="622"/>
    <n v="680"/>
    <n v="0.91470588235294115"/>
  </r>
  <r>
    <d v="2022-01-12T00:00:00"/>
    <n v="2015"/>
    <s v="Marine Corps Active"/>
    <x v="255"/>
    <x v="0"/>
    <d v="2015-06-17T00:00:00"/>
    <d v="2016-12-22T00:00:00"/>
    <s v="GARNEY COMPANIES, INC."/>
    <s v="N40085"/>
    <s v="N4008517C8315 AWD"/>
    <s v="N4008517C8315"/>
    <x v="291"/>
    <n v="56191000"/>
    <d v="2021-11-23T00:00:00"/>
    <d v="2021-12-23T00:00:00"/>
    <n v="393000"/>
    <n v="30"/>
    <n v="2021"/>
    <n v="12"/>
    <n v="23"/>
    <x v="269"/>
    <n v="2017"/>
    <n v="2022"/>
    <n v="1.0750776974914733"/>
    <n v="2020"/>
    <n v="1.0006103417743548"/>
    <n v="59987185.364629224"/>
    <n v="60380425.228946544"/>
    <n v="393239.86431732029"/>
    <n v="30"/>
    <n v="1797"/>
    <n v="1.6694490818030049E-2"/>
  </r>
  <r>
    <d v="2022-01-12T00:00:00"/>
    <n v="2016"/>
    <s v="Marine Corps Active"/>
    <x v="256"/>
    <x v="0"/>
    <d v="2016-12-16T00:00:00"/>
    <d v="2017-05-30T00:00:00"/>
    <s v="CADDELL CONSTRUCTION CO. (DE), LLC"/>
    <s v="N40085"/>
    <s v="N4008517C8325 AWD"/>
    <s v="N4008517C8325"/>
    <x v="292"/>
    <n v="51796000"/>
    <d v="2019-06-24T00:00:00"/>
    <d v="2022-08-10T00:00:00"/>
    <n v="3914000"/>
    <n v="1143"/>
    <n v="2022"/>
    <s v="08"/>
    <n v="10"/>
    <x v="270"/>
    <n v="2017"/>
    <n v="2022"/>
    <n v="1.0750776974914733"/>
    <n v="2020"/>
    <n v="1.0006103417743548"/>
    <n v="51476870.311286725"/>
    <n v="55393259.188991547"/>
    <n v="3916388.8777048215"/>
    <n v="1143"/>
    <n v="755"/>
    <n v="1.513907284768212"/>
  </r>
  <r>
    <d v="2022-01-12T00:00:00"/>
    <n v="2017"/>
    <s v="Marine Corps Active"/>
    <x v="257"/>
    <x v="0"/>
    <d v="2017-02-23T00:00:00"/>
    <d v="2017-06-29T00:00:00"/>
    <s v="THE HASKELL COMPANY"/>
    <s v="N40085"/>
    <s v="N4008517C8327 AWD"/>
    <s v="N4008517C8327"/>
    <x v="293"/>
    <n v="79679000"/>
    <d v="2020-07-13T00:00:00"/>
    <d v="2021-08-21T00:00:00"/>
    <n v="1369000"/>
    <n v="404"/>
    <n v="2021"/>
    <s v="08"/>
    <n v="21"/>
    <x v="271"/>
    <n v="2017"/>
    <n v="2021"/>
    <n v="1.0750776974914733"/>
    <n v="2019"/>
    <n v="1.027591137340192"/>
    <n v="84189334.490557268"/>
    <n v="85596106.757575989"/>
    <n v="1406772.2670187205"/>
    <n v="404"/>
    <n v="1110"/>
    <n v="0.36396396396396397"/>
  </r>
  <r>
    <d v="2022-01-12T00:00:00"/>
    <n v="2016"/>
    <s v="Navy Active"/>
    <x v="258"/>
    <x v="0"/>
    <d v="2016-06-24T00:00:00"/>
    <d v="2017-08-01T00:00:00"/>
    <s v="TIKIGAQ CONSTRUCTION, LLC"/>
    <s v="N40192"/>
    <s v="N4019217C1305 AWD"/>
    <s v="N4019217C1305"/>
    <x v="294"/>
    <n v="11425000"/>
    <d v="2019-02-22T00:00:00"/>
    <d v="2022-01-09T00:00:00"/>
    <n v="2710000"/>
    <n v="1052"/>
    <n v="2022"/>
    <s v="01"/>
    <s v="09"/>
    <x v="272"/>
    <n v="2017"/>
    <n v="2022"/>
    <n v="1.0750776974914733"/>
    <n v="2020"/>
    <n v="1.0006103417743548"/>
    <n v="9369302.1336381901"/>
    <n v="12080956.159846691"/>
    <n v="2711654.0262085013"/>
    <n v="1052"/>
    <n v="570"/>
    <n v="1.8456140350877193"/>
  </r>
  <r>
    <d v="2022-01-12T00:00:00"/>
    <n v="2016"/>
    <s v="Navy Active"/>
    <x v="259"/>
    <x v="0"/>
    <d v="2016-03-29T00:00:00"/>
    <d v="2017-09-26T00:00:00"/>
    <s v="TOMPCO, INC"/>
    <s v="N44255"/>
    <s v="N4425517C8002 AWD"/>
    <s v="N4425517C8002"/>
    <x v="295"/>
    <n v="17652000"/>
    <d v="2020-01-04T00:00:00"/>
    <d v="2021-07-06T00:00:00"/>
    <n v="382000"/>
    <n v="549"/>
    <n v="2021"/>
    <s v="07"/>
    <s v="06"/>
    <x v="273"/>
    <n v="2017"/>
    <n v="2021"/>
    <n v="1.0750776974914733"/>
    <n v="2019"/>
    <n v="1.027591137340192"/>
    <n v="18566591.835677743"/>
    <n v="18959131.650141697"/>
    <n v="392539.81446395442"/>
    <n v="549"/>
    <n v="830"/>
    <n v="0.66144578313253011"/>
  </r>
  <r>
    <d v="2022-01-12T00:00:00"/>
    <n v="2017"/>
    <s v="Navy Active"/>
    <x v="260"/>
    <x v="0"/>
    <d v="2016-06-14T00:00:00"/>
    <d v="2017-08-09T00:00:00"/>
    <s v="BETHEL-WEBCOR JV-1"/>
    <s v="N44255"/>
    <s v="N4425517D4032 N4425517F4132"/>
    <s v="N4425517D4032"/>
    <x v="296"/>
    <n v="29771000"/>
    <d v="2020-03-26T00:00:00"/>
    <d v="2021-01-19T00:00:00"/>
    <n v="805000"/>
    <n v="299"/>
    <n v="2021"/>
    <s v="01"/>
    <n v="19"/>
    <x v="274"/>
    <n v="2017"/>
    <n v="2021"/>
    <n v="1.0750776974914733"/>
    <n v="2019"/>
    <n v="1.027591137340192"/>
    <n v="31140700.585538015"/>
    <n v="31967911.45109687"/>
    <n v="827210.86555885524"/>
    <n v="299"/>
    <n v="960"/>
    <n v="0.31145833333333334"/>
  </r>
  <r>
    <d v="2021-12-31T00:00:00"/>
    <n v="2015"/>
    <s v="Air Force Active"/>
    <x v="261"/>
    <x v="0"/>
    <d v="2017-03-08T00:00:00"/>
    <d v="2017-09-22T00:00:00"/>
    <s v="Cimolai S.p.A"/>
    <s v="N62470"/>
    <s v="N6247017C5002"/>
    <s v="N6247017C5002"/>
    <x v="297"/>
    <n v="37466344"/>
    <d v="2020-08-30T00:00:00"/>
    <d v="2022-12-22T00:00:00"/>
    <n v="10273991"/>
    <n v="844"/>
    <n v="2022"/>
    <n v="12"/>
    <n v="22"/>
    <x v="275"/>
    <n v="2017"/>
    <n v="2023"/>
    <n v="1.0750776974914733"/>
    <n v="2020"/>
    <n v="1.0006103417743548"/>
    <n v="29233892.252615355"/>
    <n v="39514153.898511998"/>
    <n v="10280261.645896643"/>
    <n v="844"/>
    <n v="1073"/>
    <n v="0.78657968313140725"/>
  </r>
  <r>
    <d v="2021-12-30T00:00:00"/>
    <n v="2016"/>
    <s v="DLA Defense Energy Support Center"/>
    <x v="262"/>
    <x v="0"/>
    <d v="2016-09-23T00:00:00"/>
    <d v="2016-12-12T00:00:00"/>
    <s v="Ergotem S.A."/>
    <s v="N62470"/>
    <s v="N62470-17-C-5003"/>
    <s v="N6247017C5003"/>
    <x v="298"/>
    <n v="21577000"/>
    <d v="2020-11-30T00:00:00"/>
    <d v="2021-10-24T00:00:00"/>
    <n v="1000000"/>
    <n v="328"/>
    <n v="2021"/>
    <n v="10"/>
    <n v="24"/>
    <x v="276"/>
    <n v="2017"/>
    <n v="2022"/>
    <n v="1.0750776974914733"/>
    <n v="2020"/>
    <n v="1.0006103417743548"/>
    <n v="22121873.781282045"/>
    <n v="23122484.123056401"/>
    <n v="1000610.3417743556"/>
    <n v="328"/>
    <n v="1449"/>
    <n v="0.22636300897170461"/>
  </r>
  <r>
    <d v="2022-01-12T00:00:00"/>
    <n v="2016"/>
    <s v="Navy Active"/>
    <x v="263"/>
    <x v="0"/>
    <d v="2016-02-25T00:00:00"/>
    <d v="2016-11-22T00:00:00"/>
    <s v="ICM SPA"/>
    <s v="N62470"/>
    <s v="N6247017C5005 AWD"/>
    <s v="N6247017C5005"/>
    <x v="299"/>
    <n v="22817000"/>
    <d v="2019-04-23T00:00:00"/>
    <d v="2021-11-30T00:00:00"/>
    <n v="-815000"/>
    <n v="952"/>
    <n v="2021"/>
    <n v="11"/>
    <n v="30"/>
    <x v="242"/>
    <n v="2017"/>
    <n v="2022"/>
    <n v="1.0750776974914733"/>
    <n v="2020"/>
    <n v="1.0006103417743548"/>
    <n v="25406236.147118498"/>
    <n v="24590738.718572397"/>
    <n v="-815497.42854610085"/>
    <n v="952"/>
    <n v="882"/>
    <n v="1.0793650793650793"/>
  </r>
  <r>
    <d v="2022-01-12T00:00:00"/>
    <n v="2016"/>
    <s v="Navy Active"/>
    <x v="264"/>
    <x v="0"/>
    <d v="2016-02-25T00:00:00"/>
    <d v="2016-11-22T00:00:00"/>
    <s v="ICM SPA"/>
    <s v="N62470"/>
    <s v="N6247017C5005 AWD"/>
    <s v="N6247017C5005"/>
    <x v="300"/>
    <n v="51111000"/>
    <d v="2019-04-23T00:00:00"/>
    <d v="2021-11-30T00:00:00"/>
    <n v="22771000"/>
    <n v="952"/>
    <n v="2021"/>
    <n v="11"/>
    <n v="30"/>
    <x v="242"/>
    <n v="2017"/>
    <n v="2022"/>
    <n v="1.0750776974914733"/>
    <n v="2020"/>
    <n v="1.0006103417743548"/>
    <n v="30467701.946908355"/>
    <n v="53252600.039452188"/>
    <n v="22784898.092543833"/>
    <n v="952"/>
    <n v="882"/>
    <n v="1.0793650793650793"/>
  </r>
  <r>
    <d v="2022-01-12T00:00:00"/>
    <n v="2017"/>
    <s v="Navy Active"/>
    <x v="265"/>
    <x v="0"/>
    <d v="2017-03-07T00:00:00"/>
    <d v="2017-08-31T00:00:00"/>
    <s v="CONSTRUCCIONES FELIPE CASTELLANOCOBRA INSTALACIONES Y SERVICIOS"/>
    <s v="N62470"/>
    <s v="N6247017C5006 AWD"/>
    <s v="N6247017C5006"/>
    <x v="301"/>
    <n v="23489000"/>
    <d v="2023-06-09T00:00:00"/>
    <d v="2023-01-08T00:00:00"/>
    <n v="1621000"/>
    <n v="-152"/>
    <n v="2023"/>
    <s v="01"/>
    <s v="08"/>
    <x v="277"/>
    <n v="2017"/>
    <n v="2023"/>
    <n v="1.0750776974914733"/>
    <n v="2020"/>
    <n v="1.0006103417743548"/>
    <n v="23509799.088743538"/>
    <n v="25131788.452759765"/>
    <n v="1621989.3640162274"/>
    <n v="-152"/>
    <n v="2108"/>
    <n v="-7.2106261859582549E-2"/>
  </r>
  <r>
    <d v="2022-01-12T00:00:00"/>
    <n v="2017"/>
    <s v="Special Operations Command"/>
    <x v="266"/>
    <x v="0"/>
    <d v="2017-04-05T00:00:00"/>
    <d v="2017-09-28T00:00:00"/>
    <s v="RQ CONSTRUCTION, LLC"/>
    <s v="N62473"/>
    <s v="N6247314D0061"/>
    <s v="N6247314D0061"/>
    <x v="302"/>
    <n v="34701"/>
    <d v="2020-03-31T00:00:00"/>
    <d v="2021-01-31T00:00:00"/>
    <n v="-1620"/>
    <n v="306"/>
    <n v="2021"/>
    <s v="01"/>
    <n v="31"/>
    <x v="278"/>
    <n v="2017"/>
    <n v="2021"/>
    <n v="1.0750776974914733"/>
    <n v="2019"/>
    <n v="1.027591137340192"/>
    <n v="39047.897050587802"/>
    <n v="37383.199408096691"/>
    <n v="-1664.6976424911118"/>
    <n v="306"/>
    <n v="915"/>
    <n v="0.33442622950819673"/>
  </r>
  <r>
    <d v="2022-01-12T00:00:00"/>
    <n v="2017"/>
    <s v="Navy Active"/>
    <x v="267"/>
    <x v="0"/>
    <d v="2017-01-30T00:00:00"/>
    <d v="2017-03-30T00:00:00"/>
    <s v="REYES CONSTRUCTION INC"/>
    <s v="N62473"/>
    <s v="N6247314D0068 0009"/>
    <s v="N6247314D0068"/>
    <x v="303"/>
    <n v="15037000"/>
    <d v="2018-10-06T00:00:00"/>
    <d v="2020-03-31T00:00:00"/>
    <n v="3378000"/>
    <n v="542"/>
    <n v="2020"/>
    <s v="03"/>
    <n v="31"/>
    <x v="279"/>
    <n v="2017"/>
    <n v="2020"/>
    <n v="1.0750776974914733"/>
    <n v="2019"/>
    <n v="1.027591137340192"/>
    <n v="12534330.875053087"/>
    <n v="16005533.736988256"/>
    <n v="3471202.8619351685"/>
    <n v="542"/>
    <n v="555"/>
    <n v="0.97657657657657659"/>
  </r>
  <r>
    <d v="2022-01-12T00:00:00"/>
    <n v="2016"/>
    <s v="Navy Active"/>
    <x v="268"/>
    <x v="0"/>
    <d v="2016-05-31T00:00:00"/>
    <d v="2017-08-17T00:00:00"/>
    <s v="BRISTOL GENERAL CONTRACTORS, LLC"/>
    <s v="N62473"/>
    <s v="N6247315D2404 N6247317F4334"/>
    <s v="N6247315D2404"/>
    <x v="304"/>
    <n v="10656000"/>
    <d v="2019-02-25T00:00:00"/>
    <d v="2020-07-18T00:00:00"/>
    <n v="-597000"/>
    <n v="509"/>
    <n v="2020"/>
    <s v="07"/>
    <n v="18"/>
    <x v="280"/>
    <n v="2017"/>
    <n v="2020"/>
    <n v="1.0750776974914733"/>
    <n v="2019"/>
    <n v="1.027591137340192"/>
    <n v="12097849.329871548"/>
    <n v="11484377.420879453"/>
    <n v="-613471.90899209492"/>
    <n v="509"/>
    <n v="557"/>
    <n v="0.91382405745062834"/>
  </r>
  <r>
    <d v="2021-12-30T00:00:00"/>
    <n v="2015"/>
    <s v="DLA Defense Energy Support Center"/>
    <x v="269"/>
    <x v="0"/>
    <d v="2016-03-31T00:00:00"/>
    <d v="2017-03-30T00:00:00"/>
    <s v="CB&amp;I Federal Services, LLC"/>
    <s v="N62473"/>
    <s v="N62473-15-R-0001-0008"/>
    <s v="N6247315R00010008"/>
    <x v="305"/>
    <n v="58620122"/>
    <d v="2020-03-30T00:00:00"/>
    <d v="2020-08-25T00:00:00"/>
    <n v="4524851"/>
    <n v="148"/>
    <n v="2020"/>
    <s v="08"/>
    <n v="25"/>
    <x v="281"/>
    <n v="2017"/>
    <n v="2020"/>
    <n v="1.0750776974914733"/>
    <n v="2019"/>
    <n v="1.027591137340192"/>
    <n v="58156619.391857266"/>
    <n v="62806316.177242175"/>
    <n v="4649696.7853849083"/>
    <n v="148"/>
    <n v="1096"/>
    <n v="0.13503649635036497"/>
  </r>
  <r>
    <d v="2022-01-12T00:00:00"/>
    <n v="2016"/>
    <s v="Marine Corps Active"/>
    <x v="270"/>
    <x v="0"/>
    <d v="2017-06-27T00:00:00"/>
    <d v="2017-09-26T00:00:00"/>
    <s v="PROCAL ELECTRIC INC"/>
    <s v="N62473"/>
    <s v="N6247316D1861 N6247317F4699"/>
    <s v="N6247316D1861"/>
    <x v="306"/>
    <n v="11004000"/>
    <d v="2019-04-19T00:00:00"/>
    <d v="2021-04-23T00:00:00"/>
    <n v="1675000"/>
    <n v="735"/>
    <n v="2021"/>
    <s v="04"/>
    <n v="23"/>
    <x v="282"/>
    <n v="2017"/>
    <n v="2021"/>
    <n v="1.0750776974914733"/>
    <n v="2019"/>
    <n v="1.027591137340192"/>
    <n v="10029399.839897955"/>
    <n v="11750614.994942777"/>
    <n v="1721215.155044822"/>
    <n v="735"/>
    <n v="570"/>
    <n v="1.2894736842105263"/>
  </r>
  <r>
    <d v="2022-01-12T00:00:00"/>
    <n v="2017"/>
    <s v="Navy Active"/>
    <x v="271"/>
    <x v="0"/>
    <d v="2017-04-25T00:00:00"/>
    <d v="2017-06-29T00:00:00"/>
    <s v="SYNERGY ELECTRIC COMPANY INC"/>
    <s v="N62473"/>
    <s v="N6247316D1862 N6247317F4054"/>
    <s v="N6247316D1862"/>
    <x v="307"/>
    <n v="2463000"/>
    <d v="2018-12-15T00:00:00"/>
    <d v="2018-12-15T00:00:00"/>
    <n v="-64000"/>
    <n v="0"/>
    <n v="2018"/>
    <n v="12"/>
    <n v="15"/>
    <x v="283"/>
    <n v="2017"/>
    <n v="2019"/>
    <n v="1.0750776974914733"/>
    <n v="2018"/>
    <n v="1.0507009358578761"/>
    <n v="2716721.3415609528"/>
    <n v="2649476.481666049"/>
    <n v="-67244.859894903842"/>
    <n v="0"/>
    <n v="534"/>
    <n v="0"/>
  </r>
  <r>
    <d v="2022-01-12T00:00:00"/>
    <n v="2016"/>
    <s v="Marine Corps Active"/>
    <x v="272"/>
    <x v="0"/>
    <d v="2017-03-31T00:00:00"/>
    <d v="2017-07-27T00:00:00"/>
    <s v="STRAUB CONSTRUCTION, INC."/>
    <s v="N62473"/>
    <s v="N6247316D1887 N6247317F4044"/>
    <s v="N6247316D1887"/>
    <x v="308"/>
    <n v="40940000"/>
    <d v="2019-06-30T00:00:00"/>
    <d v="2020-06-22T00:00:00"/>
    <n v="-2179000"/>
    <n v="358"/>
    <n v="2020"/>
    <s v="06"/>
    <n v="22"/>
    <x v="284"/>
    <n v="2017"/>
    <n v="2020"/>
    <n v="1.0750776974914733"/>
    <n v="2019"/>
    <n v="1.027591137340192"/>
    <n v="46356275.238134839"/>
    <n v="44117154.14987056"/>
    <n v="-2239121.0882642791"/>
    <n v="358"/>
    <n v="703"/>
    <n v="0.50924608819345663"/>
  </r>
  <r>
    <d v="2022-01-12T00:00:00"/>
    <n v="2017"/>
    <s v="Navy Active"/>
    <x v="273"/>
    <x v="0"/>
    <d v="2016-11-23T00:00:00"/>
    <d v="2017-03-30T00:00:00"/>
    <s v="RQ-DPR JV"/>
    <s v="N62473"/>
    <s v="N6247317C0808 AWD"/>
    <s v="N6247317C0808"/>
    <x v="309"/>
    <n v="76133000"/>
    <d v="2019-04-23T00:00:00"/>
    <d v="2021-04-30T00:00:00"/>
    <n v="14592000"/>
    <n v="738"/>
    <n v="2021"/>
    <s v="04"/>
    <n v="30"/>
    <x v="285"/>
    <n v="2017"/>
    <n v="2021"/>
    <n v="1.0750776974914733"/>
    <n v="2019"/>
    <n v="1.027591137340192"/>
    <n v="66161356.581322759"/>
    <n v="81155966.457390845"/>
    <n v="14994609.876068085"/>
    <n v="738"/>
    <n v="754"/>
    <n v="0.97877984084880632"/>
  </r>
  <r>
    <d v="2022-01-12T00:00:00"/>
    <n v="2017"/>
    <s v="Navy Active"/>
    <x v="274"/>
    <x v="0"/>
    <d v="2017-03-22T00:00:00"/>
    <d v="2017-09-28T00:00:00"/>
    <s v="WEST POINT CONTRACTORS, INC."/>
    <s v="N62473"/>
    <s v="N6247317C0815 AWD"/>
    <s v="N6247317C0815"/>
    <x v="310"/>
    <n v="2782000"/>
    <d v="2018-12-12T00:00:00"/>
    <d v="2018-12-12T00:00:00"/>
    <n v="-161000"/>
    <n v="0"/>
    <n v="2018"/>
    <n v="12"/>
    <n v="12"/>
    <x v="286"/>
    <n v="2017"/>
    <n v="2019"/>
    <n v="1.0750776974914733"/>
    <n v="2018"/>
    <n v="1.0507009358578761"/>
    <n v="3163953.6637174059"/>
    <n v="2994790.8130442877"/>
    <n v="-169162.85067311814"/>
    <n v="0"/>
    <n v="440"/>
    <n v="0"/>
  </r>
  <r>
    <d v="2022-01-12T00:00:00"/>
    <n v="2017"/>
    <s v="Special Operations Command"/>
    <x v="275"/>
    <x v="0"/>
    <d v="2017-04-05T00:00:00"/>
    <d v="2017-09-28T00:00:00"/>
    <s v="RQ CONSTRUCTION, LLC"/>
    <s v="N62473"/>
    <s v="N6247317C0830"/>
    <s v="N6247317C0830"/>
    <x v="311"/>
    <n v="35530"/>
    <d v="2020-03-31T00:00:00"/>
    <d v="2021-01-31T00:00:00"/>
    <n v="-1567"/>
    <n v="306"/>
    <n v="2021"/>
    <s v="01"/>
    <n v="31"/>
    <x v="278"/>
    <n v="2017"/>
    <n v="2021"/>
    <n v="1.0750776974914733"/>
    <n v="2019"/>
    <n v="1.027591137340192"/>
    <n v="39882.157343841187"/>
    <n v="38271.922031629103"/>
    <n v="-1610.235312212084"/>
    <n v="306"/>
    <n v="915"/>
    <n v="0.33442622950819673"/>
  </r>
  <r>
    <d v="2022-01-12T00:00:00"/>
    <n v="2016"/>
    <s v="Navy Active"/>
    <x v="276"/>
    <x v="0"/>
    <d v="2016-06-24T00:00:00"/>
    <d v="2016-11-30T00:00:00"/>
    <s v="J. R. FILANC CONSTRUCTION COMPANY,INC"/>
    <s v="N62473"/>
    <s v="N6247317C3403 AWD"/>
    <s v="N6247317C3403"/>
    <x v="312"/>
    <n v="43124000"/>
    <d v="2019-03-30T00:00:00"/>
    <d v="2019-03-30T00:00:00"/>
    <n v="3264000"/>
    <n v="0"/>
    <n v="2019"/>
    <s v="03"/>
    <n v="30"/>
    <x v="287"/>
    <n v="2017"/>
    <n v="2019"/>
    <n v="1.0750776974914733"/>
    <n v="2018"/>
    <n v="1.0507009358578761"/>
    <n v="42852597.022010125"/>
    <n v="46282084.876650229"/>
    <n v="3429487.8546401039"/>
    <n v="0"/>
    <n v="850"/>
    <n v="0"/>
  </r>
  <r>
    <d v="2022-01-12T00:00:00"/>
    <n v="2017"/>
    <s v="Special Operations Command"/>
    <x v="277"/>
    <x v="0"/>
    <d v="2017-04-28T00:00:00"/>
    <d v="2017-09-28T00:00:00"/>
    <s v="M A MORTENSON COMPANY"/>
    <s v="N62473"/>
    <s v="N6247317D0819"/>
    <s v="N6247317D0819"/>
    <x v="313"/>
    <n v="44895"/>
    <d v="2020-04-19T00:00:00"/>
    <d v="2020-11-20T00:00:00"/>
    <n v="-1211"/>
    <n v="215"/>
    <n v="2020"/>
    <n v="11"/>
    <n v="20"/>
    <x v="288"/>
    <n v="2017"/>
    <n v="2021"/>
    <n v="1.0750776974914733"/>
    <n v="2019"/>
    <n v="1.027591137340192"/>
    <n v="49567.532320541868"/>
    <n v="48323.119453222898"/>
    <n v="-1244.4128673189698"/>
    <n v="215"/>
    <n v="934"/>
    <n v="0.23019271948608136"/>
  </r>
  <r>
    <d v="2022-01-12T00:00:00"/>
    <n v="2017"/>
    <s v="Special Operations Command"/>
    <x v="278"/>
    <x v="0"/>
    <d v="2016-09-20T00:00:00"/>
    <d v="2017-03-30T00:00:00"/>
    <s v="SOLTEK PACIFIC CONSTRUCTION CO"/>
    <s v="N62473"/>
    <s v="N6247317D0821"/>
    <s v="N6247317D0821"/>
    <x v="314"/>
    <n v="18051"/>
    <d v="2018-10-22T00:00:00"/>
    <d v="2020-03-06T00:00:00"/>
    <n v="-159"/>
    <n v="501"/>
    <n v="2020"/>
    <s v="03"/>
    <s v="06"/>
    <x v="289"/>
    <n v="2017"/>
    <n v="2020"/>
    <n v="1.0750776974914733"/>
    <n v="2019"/>
    <n v="1.027591137340192"/>
    <n v="19577.164871319728"/>
    <n v="19413.777880482638"/>
    <n v="-163.38699083709071"/>
    <n v="501"/>
    <n v="571"/>
    <n v="0.87740805604203154"/>
  </r>
  <r>
    <d v="2022-01-12T00:00:00"/>
    <n v="2017"/>
    <s v="Special Operations Command"/>
    <x v="279"/>
    <x v="0"/>
    <d v="2017-04-28T00:00:00"/>
    <d v="2017-08-10T00:00:00"/>
    <s v="SOLTEK PACIFIC CONSTRUCTION CO"/>
    <s v="N62473"/>
    <s v="N6247317D0821"/>
    <s v="N6247317D0821"/>
    <x v="315"/>
    <n v="16762"/>
    <d v="2019-11-22T00:00:00"/>
    <d v="2020-03-02T00:00:00"/>
    <n v="94"/>
    <n v="101"/>
    <n v="2020"/>
    <s v="03"/>
    <s v="02"/>
    <x v="290"/>
    <n v="2017"/>
    <n v="2020"/>
    <n v="1.0750776974914733"/>
    <n v="2019"/>
    <n v="1.027591137340192"/>
    <n v="17919.395061787876"/>
    <n v="18015.988628697854"/>
    <n v="96.593566909978108"/>
    <n v="101"/>
    <n v="834"/>
    <n v="0.1211031175059952"/>
  </r>
  <r>
    <d v="2022-01-12T00:00:00"/>
    <n v="2017"/>
    <s v="Marine Corps Active"/>
    <x v="280"/>
    <x v="0"/>
    <d v="2017-04-07T00:00:00"/>
    <d v="2017-08-21T00:00:00"/>
    <s v="HAWAIIAN DREDGING CONTRUCTIONCOMPANY INC"/>
    <s v="N62742"/>
    <s v="N6274217C1307 AWD"/>
    <s v="N6274217C1307"/>
    <x v="316"/>
    <n v="71484000"/>
    <d v="2020-03-08T00:00:00"/>
    <d v="2021-04-05T00:00:00"/>
    <n v="-1010000"/>
    <n v="393"/>
    <n v="2021"/>
    <s v="04"/>
    <s v="05"/>
    <x v="291"/>
    <n v="2017"/>
    <n v="2021"/>
    <n v="1.0750776974914733"/>
    <n v="2019"/>
    <n v="1.027591137340192"/>
    <n v="77936682.601946861"/>
    <n v="76898815.553233266"/>
    <n v="-1037867.0487135947"/>
    <n v="393"/>
    <n v="930"/>
    <n v="0.42258064516129035"/>
  </r>
  <r>
    <d v="2021-12-30T00:00:00"/>
    <n v="2017"/>
    <s v="DLA Defense Energy Support Center"/>
    <x v="281"/>
    <x v="0"/>
    <d v="2017-05-29T00:00:00"/>
    <d v="2017-05-30T00:00:00"/>
    <s v="Black Construction/Mace Internation"/>
    <s v="N62742"/>
    <s v="N62742-17-C-1313"/>
    <s v="N6274217C1313"/>
    <x v="317"/>
    <n v="28361127"/>
    <d v="2019-06-29T00:00:00"/>
    <d v="2020-01-31T00:00:00"/>
    <n v="1383027"/>
    <n v="216"/>
    <n v="2020"/>
    <s v="01"/>
    <n v="31"/>
    <x v="292"/>
    <n v="2017"/>
    <n v="2020"/>
    <n v="1.0750776974914733"/>
    <n v="2019"/>
    <n v="1.027591137340192"/>
    <n v="29003553.630694717"/>
    <n v="30424739.918596912"/>
    <n v="1421186.287902195"/>
    <n v="216"/>
    <n v="760"/>
    <n v="0.28421052631578947"/>
  </r>
  <r>
    <d v="2022-01-12T00:00:00"/>
    <n v="2016"/>
    <s v="Marine Corps Active"/>
    <x v="282"/>
    <x v="0"/>
    <d v="2016-04-06T00:00:00"/>
    <d v="2017-08-24T00:00:00"/>
    <s v="BLACK CONSTRUCTION CORP."/>
    <s v="N62742"/>
    <s v="N6274217C1319 AWD"/>
    <s v="N6274217C1319"/>
    <x v="318"/>
    <n v="100681000"/>
    <d v="2020-11-26T00:00:00"/>
    <d v="2021-11-08T00:00:00"/>
    <n v="-22980000"/>
    <n v="347"/>
    <n v="2021"/>
    <n v="11"/>
    <s v="08"/>
    <x v="293"/>
    <n v="2017"/>
    <n v="2022"/>
    <n v="1.0750776974914733"/>
    <n v="2020"/>
    <n v="1.0006103417743548"/>
    <n v="132945183.14949308"/>
    <n v="109951157.49551842"/>
    <n v="-22994025.653974667"/>
    <n v="347"/>
    <n v="1190"/>
    <n v="0.2915966386554622"/>
  </r>
  <r>
    <d v="2022-01-12T00:00:00"/>
    <n v="2016"/>
    <s v="Marine Corps Active"/>
    <x v="283"/>
    <x v="0"/>
    <d v="2016-05-27T00:00:00"/>
    <d v="2016-11-18T00:00:00"/>
    <s v="NOVA GROUP INC"/>
    <s v="N62742"/>
    <s v="N6274217C1320 AWD"/>
    <s v="N6274217C1320"/>
    <x v="319"/>
    <n v="29732000"/>
    <d v="2019-06-06T00:00:00"/>
    <d v="2021-08-13T00:00:00"/>
    <n v="4935000"/>
    <n v="799"/>
    <n v="2021"/>
    <s v="08"/>
    <n v="13"/>
    <x v="294"/>
    <n v="2017"/>
    <n v="2021"/>
    <n v="1.0750776974914733"/>
    <n v="2019"/>
    <n v="1.027591137340192"/>
    <n v="26658701.664696064"/>
    <n v="31729863.927469909"/>
    <n v="5071162.2627738453"/>
    <n v="799"/>
    <n v="930"/>
    <n v="0.85913978494623655"/>
  </r>
  <r>
    <d v="2022-01-12T00:00:00"/>
    <n v="2016"/>
    <s v="Navy Active"/>
    <x v="284"/>
    <x v="0"/>
    <d v="2016-11-10T00:00:00"/>
    <d v="2017-08-21T00:00:00"/>
    <s v="CONTRACK WATTS, INC"/>
    <s v="N62742"/>
    <s v="N6274217C1325 AWD"/>
    <s v="N6274217C1325"/>
    <x v="320"/>
    <n v="44985000"/>
    <d v="2020-01-03T00:00:00"/>
    <d v="2020-01-03T00:00:00"/>
    <n v="-2329000"/>
    <n v="0"/>
    <n v="2020"/>
    <s v="01"/>
    <s v="03"/>
    <x v="295"/>
    <n v="2017"/>
    <n v="2020"/>
    <n v="1.0750776974914733"/>
    <n v="2019"/>
    <n v="1.027591137340192"/>
    <n v="50866226.17911157"/>
    <n v="48472966.420246266"/>
    <n v="-2393259.7588653043"/>
    <n v="0"/>
    <n v="865"/>
    <n v="0"/>
  </r>
  <r>
    <d v="2022-02-28T00:00:00"/>
    <n v="2014"/>
    <s v="Defense Information Systems Agency"/>
    <x v="285"/>
    <x v="0"/>
    <d v="2017-04-12T00:00:00"/>
    <d v="2017-07-13T00:00:00"/>
    <s v="Heartwood Pacific, LLC"/>
    <s v="N62742"/>
    <s v="N6274217F0307"/>
    <s v="N6274217F0307"/>
    <x v="321"/>
    <n v="1781248"/>
    <d v="2018-12-31T00:00:00"/>
    <d v="2022-01-15T00:00:00"/>
    <n v="0"/>
    <n v="1111"/>
    <n v="2022"/>
    <s v="01"/>
    <n v="15"/>
    <x v="296"/>
    <n v="2017"/>
    <n v="2022"/>
    <n v="1.0750776974914733"/>
    <n v="2020"/>
    <n v="1.0006103417743548"/>
    <n v="1914979.9985012917"/>
    <n v="1914979.9985012917"/>
    <n v="0"/>
    <n v="1111"/>
    <n v="536"/>
    <n v="2.0727611940298507"/>
  </r>
  <r>
    <d v="2021-12-30T00:00:00"/>
    <n v="2017"/>
    <s v="DLA Defense Energy Support Center"/>
    <x v="286"/>
    <x v="0"/>
    <d v="2017-09-18T00:00:00"/>
    <d v="2017-09-19T00:00:00"/>
    <s v="Cape Environemental"/>
    <s v="N63450"/>
    <s v="N63450-17-C-1305"/>
    <s v="N6345017C1305"/>
    <x v="322"/>
    <n v="8783275"/>
    <d v="2019-04-04T00:00:00"/>
    <d v="2019-04-26T00:00:00"/>
    <n v="0"/>
    <n v="22"/>
    <n v="2019"/>
    <s v="04"/>
    <n v="26"/>
    <x v="297"/>
    <n v="2017"/>
    <n v="2019"/>
    <n v="1.0750776974914733"/>
    <n v="2018"/>
    <n v="1.0507009358578761"/>
    <n v="9442703.0634344202"/>
    <n v="9442703.0634344202"/>
    <n v="0"/>
    <n v="22"/>
    <n v="562"/>
    <n v="3.9145907473309607E-2"/>
  </r>
  <r>
    <d v="2022-01-12T00:00:00"/>
    <n v="2017"/>
    <s v="Navy Active"/>
    <x v="287"/>
    <x v="0"/>
    <d v="2017-02-23T00:00:00"/>
    <d v="2017-06-29T00:00:00"/>
    <s v="HENSEL PHELPS CONSTRUCTION CO"/>
    <s v="N69450"/>
    <s v="N6945014D1269 N6945017F0700"/>
    <s v="N6945014D1269"/>
    <x v="323"/>
    <n v="40483000"/>
    <d v="2019-09-26T00:00:00"/>
    <d v="2019-12-27T00:00:00"/>
    <n v="-35000"/>
    <n v="92"/>
    <n v="2019"/>
    <n v="12"/>
    <n v="27"/>
    <x v="226"/>
    <n v="2017"/>
    <n v="2020"/>
    <n v="1.0750776974914733"/>
    <n v="2019"/>
    <n v="1.027591137340192"/>
    <n v="43559998.146959513"/>
    <n v="43524032.457152605"/>
    <n v="-35965.689806908369"/>
    <n v="92"/>
    <n v="819"/>
    <n v="0.11233211233211234"/>
  </r>
  <r>
    <d v="2022-01-12T00:00:00"/>
    <n v="2016"/>
    <s v="Marine Corps Active"/>
    <x v="288"/>
    <x v="0"/>
    <d v="2016-12-14T00:00:00"/>
    <d v="2017-03-22T00:00:00"/>
    <s v="SOUTHEAST CHEROKEE CONSTRUCTION INC"/>
    <s v="N69450"/>
    <s v="N6945016D1112 WE01"/>
    <s v="N6945016D1112"/>
    <x v="324"/>
    <n v="8378000"/>
    <d v="2019-01-28T00:00:00"/>
    <d v="2019-02-23T00:00:00"/>
    <n v="-247000"/>
    <n v="26"/>
    <n v="2019"/>
    <s v="02"/>
    <n v="23"/>
    <x v="298"/>
    <n v="2017"/>
    <n v="2019"/>
    <n v="1.0750776974914733"/>
    <n v="2018"/>
    <n v="1.0507009358578761"/>
    <n v="9272545.1408639569"/>
    <n v="9013022.0097070616"/>
    <n v="-259523.13115689531"/>
    <n v="26"/>
    <n v="677"/>
    <n v="3.8404726735598228E-2"/>
  </r>
  <r>
    <d v="2022-01-12T00:00:00"/>
    <n v="2017"/>
    <s v="Navy Reserve"/>
    <x v="289"/>
    <x v="0"/>
    <d v="2016-11-04T00:00:00"/>
    <d v="2017-06-29T00:00:00"/>
    <s v="SAUER, INC."/>
    <s v="N69450"/>
    <s v="N6945017C1613 AWD"/>
    <s v="N6945017C1613"/>
    <x v="325"/>
    <n v="12630000"/>
    <d v="2019-07-27T00:00:00"/>
    <d v="2020-09-03T00:00:00"/>
    <n v="1041000"/>
    <n v="404"/>
    <n v="2020"/>
    <s v="09"/>
    <s v="03"/>
    <x v="299"/>
    <n v="2017"/>
    <n v="2020"/>
    <n v="1.0750776974914733"/>
    <n v="2019"/>
    <n v="1.027591137340192"/>
    <n v="12459075.436228683"/>
    <n v="13528797.810199823"/>
    <n v="1069722.37397114"/>
    <n v="404"/>
    <n v="758"/>
    <n v="0.53298153034300788"/>
  </r>
  <r>
    <d v="2022-01-12T00:00:00"/>
    <n v="2016"/>
    <s v="Navy Active"/>
    <x v="290"/>
    <x v="0"/>
    <d v="2016-11-23T00:00:00"/>
    <d v="2017-06-28T00:00:00"/>
    <s v="EMR, INC."/>
    <s v="N69450"/>
    <s v="N6945017D0507 N6945017F1003"/>
    <s v="N6945017D0507"/>
    <x v="326"/>
    <n v="19270000"/>
    <d v="2019-10-16T00:00:00"/>
    <d v="2020-09-20T00:00:00"/>
    <n v="-786000"/>
    <n v="340"/>
    <n v="2020"/>
    <s v="09"/>
    <n v="20"/>
    <x v="300"/>
    <n v="2017"/>
    <n v="2020"/>
    <n v="1.0750776974914733"/>
    <n v="2019"/>
    <n v="1.027591137340192"/>
    <n v="21561758.300888989"/>
    <n v="20754071.666939598"/>
    <n v="-807686.63394939154"/>
    <n v="340"/>
    <n v="840"/>
    <n v="0.40476190476190477"/>
  </r>
  <r>
    <d v="2021-09-30T00:00:00"/>
    <n v="2016"/>
    <s v="DLA Defense Energy Support Center"/>
    <x v="262"/>
    <x v="0"/>
    <d v="2016-09-23T00:00:00"/>
    <d v="2016-12-12T00:00:00"/>
    <s v="Ergotem S.A."/>
    <s v="w"/>
    <s v="w"/>
    <s v="w"/>
    <x v="298"/>
    <n v="20577000"/>
    <d v="2019-01-07T00:00:00"/>
    <d v="2019-01-07T00:00:00"/>
    <n v="0"/>
    <n v="0"/>
    <n v="2019"/>
    <s v="01"/>
    <s v="07"/>
    <x v="301"/>
    <n v="2017"/>
    <n v="2019"/>
    <n v="1.0750776974914733"/>
    <n v="2018"/>
    <n v="1.0507009358578761"/>
    <n v="22121873.781282045"/>
    <n v="22121873.781282045"/>
    <n v="0"/>
    <n v="0"/>
    <n v="756"/>
    <n v="0"/>
  </r>
  <r>
    <d v="2021-12-31T00:00:00"/>
    <n v="2017"/>
    <s v="Missile Defense Agency"/>
    <x v="291"/>
    <x v="0"/>
    <d v="2016-12-14T00:00:00"/>
    <d v="2017-04-28T00:00:00"/>
    <s v="UNIT-ASRC Construction, LLC"/>
    <s v="W911KB"/>
    <s v="W911KB-17-C-0002"/>
    <s v="W911KB17C0002"/>
    <x v="327"/>
    <n v="119078184"/>
    <d v="2019-08-23T00:00:00"/>
    <d v="2020-06-01T00:00:00"/>
    <n v="6128464"/>
    <n v="283"/>
    <n v="2020"/>
    <s v="06"/>
    <s v="01"/>
    <x v="302"/>
    <n v="2017"/>
    <n v="2020"/>
    <n v="1.0750776974914733"/>
    <n v="2019"/>
    <n v="1.027591137340192"/>
    <n v="121429724.90990661"/>
    <n v="127727280.20181504"/>
    <n v="6297555.2919084281"/>
    <n v="283"/>
    <n v="847"/>
    <n v="0.33412042502951594"/>
  </r>
  <r>
    <d v="2021-12-31T00:00:00"/>
    <n v="2017"/>
    <s v="Air Force Active"/>
    <x v="292"/>
    <x v="0"/>
    <d v="2017-03-21T00:00:00"/>
    <d v="2017-06-06T00:00:00"/>
    <s v="Silver Mountain Construction LLC"/>
    <s v="W911KB"/>
    <s v="W911KB17C0021"/>
    <s v="W911KB17C0021"/>
    <x v="328"/>
    <n v="18837872"/>
    <d v="2019-04-27T00:00:00"/>
    <d v="2019-04-27T00:00:00"/>
    <n v="881680"/>
    <n v="0"/>
    <n v="2019"/>
    <s v="04"/>
    <n v="27"/>
    <x v="303"/>
    <n v="2017"/>
    <n v="2019"/>
    <n v="1.0750776974914733"/>
    <n v="2018"/>
    <n v="1.0507009358578761"/>
    <n v="19304301.551074814"/>
    <n v="20230683.552201986"/>
    <n v="926382.00112717226"/>
    <n v="0"/>
    <n v="690"/>
    <n v="0"/>
  </r>
  <r>
    <d v="2021-12-31T00:00:00"/>
    <n v="2017"/>
    <s v="Missile Defense Agency"/>
    <x v="293"/>
    <x v="0"/>
    <d v="2017-02-01T00:00:00"/>
    <d v="2017-07-25T00:00:00"/>
    <s v="AMES 1/Conam JV"/>
    <s v="W911KB"/>
    <s v="W911KB-17-C-0029"/>
    <s v="W911KB17C0029"/>
    <x v="329"/>
    <n v="8191098"/>
    <d v="2019-08-14T00:00:00"/>
    <d v="2021-09-29T00:00:00"/>
    <n v="1236517"/>
    <n v="777"/>
    <n v="2021"/>
    <s v="09"/>
    <n v="29"/>
    <x v="304"/>
    <n v="2017"/>
    <n v="2021"/>
    <n v="1.0750776974914733"/>
    <n v="2019"/>
    <n v="1.027591137340192"/>
    <n v="7476714.9284979478"/>
    <n v="8747348.8388684299"/>
    <n v="1270633.9103704821"/>
    <n v="777"/>
    <n v="750"/>
    <n v="1.036"/>
  </r>
  <r>
    <d v="2021-12-30T00:00:00"/>
    <n v="2017"/>
    <s v="DLA Defense Energy Support Center"/>
    <x v="294"/>
    <x v="0"/>
    <d v="2017-01-30T00:00:00"/>
    <d v="2017-08-07T00:00:00"/>
    <s v="ASRC Builders"/>
    <s v="W911KB"/>
    <s v="W911KB-17-C-0030"/>
    <s v="W911KB17C0030"/>
    <x v="330"/>
    <n v="4129621"/>
    <d v="2018-12-15T00:00:00"/>
    <d v="2018-12-03T00:00:00"/>
    <n v="41266"/>
    <n v="-12"/>
    <n v="2018"/>
    <n v="12"/>
    <s v="03"/>
    <x v="305"/>
    <n v="2017"/>
    <n v="2019"/>
    <n v="1.0750776974914733"/>
    <n v="2018"/>
    <n v="1.0507009358578761"/>
    <n v="4395299.279927752"/>
    <n v="4438657.5047468627"/>
    <n v="43358.224819110706"/>
    <n v="-12"/>
    <n v="495"/>
    <n v="-2.4242424242424242E-2"/>
  </r>
  <r>
    <d v="2021-11-16T00:00:00"/>
    <n v="2017"/>
    <s v="Army National Guard"/>
    <x v="295"/>
    <x v="0"/>
    <d v="2017-07-24T00:00:00"/>
    <d v="2017-09-25T00:00:00"/>
    <s v="Daniels and Daniels Construction Company INC."/>
    <s v="W91242"/>
    <s v="W91242-17-C-0005"/>
    <s v="W9124217C0005"/>
    <x v="331"/>
    <n v="16942000"/>
    <d v="2019-08-17T00:00:00"/>
    <d v="2020-05-01T00:00:00"/>
    <n v="1213000"/>
    <n v="258"/>
    <n v="2020"/>
    <s v="05"/>
    <s v="01"/>
    <x v="209"/>
    <n v="2017"/>
    <n v="2020"/>
    <n v="1.0750776974914733"/>
    <n v="2019"/>
    <n v="1.027591137340192"/>
    <n v="16909897.103843383"/>
    <n v="18156365.153437037"/>
    <n v="1246468.0495936535"/>
    <n v="258"/>
    <n v="691"/>
    <n v="0.37337192474674386"/>
  </r>
  <r>
    <d v="2022-02-02T00:00:00"/>
    <n v="2016"/>
    <s v="DoD Education Activity"/>
    <x v="296"/>
    <x v="0"/>
    <d v="2015-12-15T00:00:00"/>
    <d v="2017-03-28T00:00:00"/>
    <s v="Carothers Construction, Inc"/>
    <s v="W91278"/>
    <s v="W91278-12-D-0037/41084584"/>
    <s v="W9127812D0037"/>
    <x v="332"/>
    <n v="37522745"/>
    <d v="2020-05-28T00:00:00"/>
    <d v="2022-09-01T00:00:00"/>
    <n v="9627059"/>
    <n v="826"/>
    <n v="2022"/>
    <s v="09"/>
    <s v="01"/>
    <x v="306"/>
    <n v="2017"/>
    <n v="2022"/>
    <n v="1.0750776974914733"/>
    <n v="2020"/>
    <n v="1.0006103417743548"/>
    <n v="29990029.874825127"/>
    <n v="39622964.67109701"/>
    <n v="9632934.796271883"/>
    <n v="826"/>
    <n v="1157"/>
    <n v="0.71391529818496113"/>
  </r>
  <r>
    <d v="2022-02-02T00:00:00"/>
    <n v="2016"/>
    <s v="DoD Education Activity"/>
    <x v="296"/>
    <x v="49"/>
    <d v="2015-12-15T00:00:00"/>
    <d v="2017-03-28T00:00:00"/>
    <s v="Carothers Construction, Inc"/>
    <s v="W91278"/>
    <s v="W91278-12-D-0037/57076763"/>
    <s v="W9127812D0037"/>
    <x v="333"/>
    <n v="11115000"/>
    <d v="2020-05-28T00:00:00"/>
    <d v="2022-09-01T00:00:00"/>
    <n v="0"/>
    <n v="826"/>
    <n v="2022"/>
    <s v="09"/>
    <s v="01"/>
    <x v="306"/>
    <n v="2017"/>
    <n v="2022"/>
    <n v="1.0750776974914733"/>
    <n v="2020"/>
    <n v="1.0006103417743548"/>
    <n v="11949488.607617727"/>
    <n v="11949488.607617727"/>
    <n v="0"/>
    <n v="826"/>
    <n v="1157"/>
    <n v="0.71391529818496113"/>
  </r>
  <r>
    <d v="2022-01-06T00:00:00"/>
    <n v="2015"/>
    <s v="Special Operations Command"/>
    <x v="297"/>
    <x v="0"/>
    <d v="2015-11-12T00:00:00"/>
    <d v="2017-04-03T00:00:00"/>
    <s v="Sauer Incorporated"/>
    <s v="W91278"/>
    <s v="W91278-12-D-0039"/>
    <s v="W9127812D0039"/>
    <x v="334"/>
    <n v="39828403"/>
    <d v="2019-05-07T00:00:00"/>
    <d v="2020-12-11T00:00:00"/>
    <n v="3767403"/>
    <n v="584"/>
    <n v="2020"/>
    <n v="12"/>
    <n v="11"/>
    <x v="307"/>
    <n v="2017"/>
    <n v="2021"/>
    <n v="1.0750776974914733"/>
    <n v="2019"/>
    <n v="1.027591137340192"/>
    <n v="38768376.84924002"/>
    <n v="42639726.782828867"/>
    <n v="3871349.9335888475"/>
    <n v="584"/>
    <n v="764"/>
    <n v="0.76439790575916233"/>
  </r>
  <r>
    <d v="2021-12-31T00:00:00"/>
    <n v="2017"/>
    <s v="Air Force Active"/>
    <x v="298"/>
    <x v="0"/>
    <d v="2017-08-28T00:00:00"/>
    <d v="2017-09-30T00:00:00"/>
    <s v="The Green-Simmons Company, Inc"/>
    <s v="W91278"/>
    <s v="W9127816D0016"/>
    <s v="W9127816D0016"/>
    <x v="335"/>
    <n v="12208303"/>
    <d v="2019-07-29T00:00:00"/>
    <d v="2020-02-20T00:00:00"/>
    <n v="174303"/>
    <n v="206"/>
    <n v="2020"/>
    <s v="02"/>
    <n v="20"/>
    <x v="308"/>
    <n v="2017"/>
    <n v="2020"/>
    <n v="1.0750776974914733"/>
    <n v="2019"/>
    <n v="1.027591137340192"/>
    <n v="12937485.011612389"/>
    <n v="13116597.229624197"/>
    <n v="179112.21801180765"/>
    <n v="206"/>
    <n v="667"/>
    <n v="0.30884557721139433"/>
  </r>
  <r>
    <d v="2021-12-31T00:00:00"/>
    <n v="2017"/>
    <s v="Air Force Active"/>
    <x v="299"/>
    <x v="0"/>
    <d v="2017-02-16T00:00:00"/>
    <d v="2017-06-01T00:00:00"/>
    <s v="LEEBC O R SER VIC ES, LLC"/>
    <s v="W91278"/>
    <s v="W9127816D0033"/>
    <s v="W9127816D0033"/>
    <x v="336"/>
    <n v="12447196"/>
    <d v="2019-03-12T00:00:00"/>
    <d v="2020-05-27T00:00:00"/>
    <n v="63846"/>
    <n v="442"/>
    <n v="2020"/>
    <s v="05"/>
    <n v="27"/>
    <x v="309"/>
    <n v="2017"/>
    <n v="2020"/>
    <n v="1.0750776974914733"/>
    <n v="2019"/>
    <n v="1.027591137340192"/>
    <n v="13313063.405231036"/>
    <n v="13378670.988985658"/>
    <n v="65607.583754621446"/>
    <n v="442"/>
    <n v="649"/>
    <n v="0.68104776579352855"/>
  </r>
  <r>
    <d v="2021-12-31T00:00:00"/>
    <n v="2016"/>
    <s v="Army Active"/>
    <x v="300"/>
    <x v="0"/>
    <d v="2017-07-03T00:00:00"/>
    <d v="2017-08-30T00:00:00"/>
    <s v="Nan, Inc., dba Ocean House Builders"/>
    <s v="W9128A"/>
    <s v="W9128A-12-D-0012"/>
    <s v="W9128A12D0012"/>
    <x v="337"/>
    <n v="2591000"/>
    <d v="2018-12-12T00:00:00"/>
    <d v="2021-11-09T00:00:00"/>
    <n v="68000"/>
    <n v="1063"/>
    <n v="2021"/>
    <n v="11"/>
    <s v="09"/>
    <x v="310"/>
    <n v="2017"/>
    <n v="2022"/>
    <n v="1.0750776974914733"/>
    <n v="2020"/>
    <n v="1.0006103417743548"/>
    <n v="2712421.0307709873"/>
    <n v="2780462.5340116434"/>
    <n v="68041.503240656108"/>
    <n v="1063"/>
    <n v="469"/>
    <n v="2.2665245202558637"/>
  </r>
  <r>
    <d v="2021-12-31T00:00:00"/>
    <n v="2015"/>
    <s v="Army Active"/>
    <x v="301"/>
    <x v="0"/>
    <d v="2016-12-21T00:00:00"/>
    <d v="2017-09-28T00:00:00"/>
    <s v="Hensel Phelps Construction Co."/>
    <s v="W9128A"/>
    <s v="W9128A17C0005"/>
    <s v="W9128A17C0005"/>
    <x v="338"/>
    <n v="334907000"/>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8"/>
    <s v="Army Active"/>
    <x v="301"/>
    <x v="50"/>
    <d v="2016-12-21T00:00:00"/>
    <d v="2017-09-28T00:00:00"/>
    <s v="Hensel Phelps Construction Co."/>
    <s v="W9128A"/>
    <s v="W9128A17C0005"/>
    <s v="W9128A17C0005"/>
    <x v="338"/>
    <n v="334907000"/>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7"/>
    <s v="Army Active"/>
    <x v="301"/>
    <x v="51"/>
    <d v="2016-12-21T00:00:00"/>
    <d v="2017-09-28T00:00:00"/>
    <s v="Hensel Phelps Construction Co."/>
    <s v="W9128A"/>
    <s v="W9128A17C0005"/>
    <s v="W9128A17C0005"/>
    <x v="338"/>
    <n v="334907000"/>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9"/>
    <s v="Army Active"/>
    <x v="301"/>
    <x v="52"/>
    <d v="2016-12-21T00:00:00"/>
    <d v="2017-09-28T00:00:00"/>
    <s v="Hensel Phelps Construction Co."/>
    <s v="W9128A"/>
    <s v="W9128A17C0005"/>
    <s v="W9128A17C0005"/>
    <x v="338"/>
    <n v="334907000"/>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7"/>
    <s v="Air Force Active"/>
    <x v="302"/>
    <x v="0"/>
    <d v="2017-05-16T00:00:00"/>
    <d v="2017-06-15T00:00:00"/>
    <s v="W9128F16R0011"/>
    <s v="W9128F"/>
    <s v="W9128F16D00550001"/>
    <s v="W9128F16D00550001"/>
    <x v="339"/>
    <n v="5168580"/>
    <d v="2019-01-21T00:00:00"/>
    <d v="2020-12-31T00:00:00"/>
    <n v="0"/>
    <n v="710"/>
    <n v="2020"/>
    <n v="12"/>
    <n v="31"/>
    <x v="35"/>
    <n v="2017"/>
    <n v="2021"/>
    <n v="1.0750776974914733"/>
    <n v="2019"/>
    <n v="1.027591137340192"/>
    <n v="5556625.0857004793"/>
    <n v="5556625.0857004793"/>
    <n v="0"/>
    <n v="710"/>
    <n v="585"/>
    <n v="1.2136752136752136"/>
  </r>
  <r>
    <d v="2021-08-31T00:00:00"/>
    <n v="2015"/>
    <s v="Army Active"/>
    <x v="303"/>
    <x v="0"/>
    <d v="2016-05-23T00:00:00"/>
    <d v="2017-09-11T00:00:00"/>
    <s v="Straub Construction, INC"/>
    <s v="W9128F"/>
    <s v="W9128F-17-C-0032"/>
    <s v="W9128F17C0032"/>
    <x v="340"/>
    <n v="62889000"/>
    <d v="2019-06-02T00:00:00"/>
    <d v="2021-03-25T00:00:00"/>
    <n v="953000"/>
    <n v="662"/>
    <n v="2021"/>
    <s v="03"/>
    <n v="25"/>
    <x v="312"/>
    <n v="2017"/>
    <n v="2021"/>
    <n v="1.0750776974914733"/>
    <n v="2019"/>
    <n v="1.027591137340192"/>
    <n v="66586012.271831892"/>
    <n v="67565306.625717089"/>
    <n v="979294.35388519615"/>
    <n v="662"/>
    <n v="629"/>
    <n v="1.0524642289348172"/>
  </r>
  <r>
    <d v="2021-12-30T00:00:00"/>
    <n v="2016"/>
    <s v="DLA Defense Energy Support Center"/>
    <x v="304"/>
    <x v="0"/>
    <d v="2017-02-09T00:00:00"/>
    <d v="2017-09-30T00:00:00"/>
    <s v="MEB General Contractors, Inc."/>
    <s v="W91299"/>
    <s v="W91299-17-C-0011"/>
    <s v="W9129917C0011"/>
    <x v="341"/>
    <n v="21083000"/>
    <d v="2019-06-25T00:00:00"/>
    <d v="2019-09-23T00:00:00"/>
    <n v="110000"/>
    <n v="90"/>
    <n v="2019"/>
    <s v="09"/>
    <n v="23"/>
    <x v="313"/>
    <n v="2017"/>
    <n v="2019"/>
    <n v="1.0750776974914733"/>
    <n v="2018"/>
    <n v="1.0507009358578761"/>
    <n v="22547604.549488671"/>
    <n v="22663181.652433038"/>
    <n v="115577.10294436663"/>
    <n v="90"/>
    <n v="633"/>
    <n v="0.14218009478672985"/>
  </r>
  <r>
    <d v="2021-12-30T00:00:00"/>
    <n v="2016"/>
    <s v="DLA Defense Energy Support Center"/>
    <x v="305"/>
    <x v="0"/>
    <d v="2016-06-23T00:00:00"/>
    <d v="2017-06-02T00:00:00"/>
    <s v="STRUCTURAL ASSOCIATES"/>
    <s v="W912BU"/>
    <s v="W912BU16R00370006"/>
    <s v="W912BU16R00370006"/>
    <x v="342"/>
    <n v="23170900"/>
    <d v="2019-06-16T00:00:00"/>
    <d v="2019-06-26T00:00:00"/>
    <n v="0"/>
    <n v="10"/>
    <n v="2019"/>
    <s v="06"/>
    <n v="26"/>
    <x v="314"/>
    <n v="2017"/>
    <n v="2019"/>
    <n v="1.0750776974914733"/>
    <n v="2018"/>
    <n v="1.0507009358578761"/>
    <n v="24910517.820805177"/>
    <n v="24910517.820805177"/>
    <n v="0"/>
    <n v="10"/>
    <n v="744"/>
    <n v="1.3440860215053764E-2"/>
  </r>
  <r>
    <d v="2021-12-31T00:00:00"/>
    <n v="2015"/>
    <s v="Air Force Active"/>
    <x v="306"/>
    <x v="0"/>
    <d v="2015-03-05T00:00:00"/>
    <d v="2017-03-30T00:00:00"/>
    <s v="Walsh Federal Alberici JV"/>
    <s v="W912BV"/>
    <s v="W912BV17C0004"/>
    <s v="W912BV17C0004"/>
    <x v="343"/>
    <n v="98825383"/>
    <d v="2019-04-30T00:00:00"/>
    <d v="2019-08-19T00:00:00"/>
    <n v="886383"/>
    <n v="111"/>
    <n v="2019"/>
    <s v="08"/>
    <n v="19"/>
    <x v="315"/>
    <n v="2017"/>
    <n v="2019"/>
    <n v="1.0750776974914733"/>
    <n v="2018"/>
    <n v="1.0507009358578761"/>
    <n v="105292034.61461741"/>
    <n v="106223358.06224592"/>
    <n v="931323.44762851298"/>
    <n v="111"/>
    <n v="761"/>
    <n v="0.14586070959264127"/>
  </r>
  <r>
    <d v="2021-12-31T00:00:00"/>
    <n v="2016"/>
    <s v="Air Force Active"/>
    <x v="307"/>
    <x v="0"/>
    <d v="2016-09-09T00:00:00"/>
    <d v="2017-03-13T00:00:00"/>
    <s v="Walsh Federal JV (Chicago/IL)"/>
    <s v="W912BV"/>
    <s v="W912BV17C0005"/>
    <s v="W912BV17C0005"/>
    <x v="344"/>
    <n v="12809463"/>
    <d v="2018-11-08T00:00:00"/>
    <d v="2019-01-12T00:00:00"/>
    <n v="337463"/>
    <n v="65"/>
    <n v="2019"/>
    <s v="01"/>
    <n v="12"/>
    <x v="316"/>
    <n v="2017"/>
    <n v="2019"/>
    <n v="1.0750776974914733"/>
    <n v="2018"/>
    <n v="1.0507009358578761"/>
    <n v="13408369.043113654"/>
    <n v="13762941.733031061"/>
    <n v="354572.68991740607"/>
    <n v="65"/>
    <n v="605"/>
    <n v="0.10743801652892562"/>
  </r>
  <r>
    <d v="2021-12-31T00:00:00"/>
    <n v="2017"/>
    <s v="Air Force Active"/>
    <x v="308"/>
    <x v="0"/>
    <d v="2017-01-06T00:00:00"/>
    <d v="2017-07-06T00:00:00"/>
    <s v="SGS, LLC"/>
    <s v="W912BV"/>
    <s v="W912BV17C0010"/>
    <s v="W912BV17C0010"/>
    <x v="345"/>
    <n v="10774827"/>
    <d v="2018-12-01T00:00:00"/>
    <d v="2019-10-15T00:00:00"/>
    <n v="346079"/>
    <n v="318"/>
    <n v="2019"/>
    <n v="10"/>
    <n v="15"/>
    <x v="317"/>
    <n v="2017"/>
    <n v="2020"/>
    <n v="1.0750776974914733"/>
    <n v="2019"/>
    <n v="1.027591137340192"/>
    <n v="11211714.387558807"/>
    <n v="11567342.100778364"/>
    <n v="355627.71321955696"/>
    <n v="318"/>
    <n v="513"/>
    <n v="0.61988304093567248"/>
  </r>
  <r>
    <d v="2022-01-13T00:00:00"/>
    <n v="2017"/>
    <s v="Defense Health Agency"/>
    <x v="309"/>
    <x v="0"/>
    <d v="2017-01-19T00:00:00"/>
    <d v="2017-09-13T00:00:00"/>
    <s v="JE Dunn Construction Company"/>
    <s v="W912-B"/>
    <s v="W912-BV-17-C-0014"/>
    <s v="W912BV17C0014"/>
    <x v="346"/>
    <n v="67762000"/>
    <d v="2020-10-31T00:00:00"/>
    <d v="2021-09-30T00:00:00"/>
    <n v="275000"/>
    <n v="334"/>
    <n v="2021"/>
    <s v="09"/>
    <n v="30"/>
    <x v="198"/>
    <n v="2017"/>
    <n v="2021"/>
    <n v="1.0750776974914733"/>
    <n v="2019"/>
    <n v="1.027591137340192"/>
    <n v="72553768.570607066"/>
    <n v="72836356.133375615"/>
    <n v="282587.56276854873"/>
    <n v="334"/>
    <n v="1144"/>
    <n v="0.29195804195804198"/>
  </r>
  <r>
    <d v="2022-01-31T00:00:00"/>
    <n v="2013"/>
    <s v="DLA Defense Distribution Center"/>
    <x v="310"/>
    <x v="0"/>
    <d v="2016-12-21T00:00:00"/>
    <d v="2017-06-01T00:00:00"/>
    <s v="Lobar Inc"/>
    <s v="W912DR"/>
    <s v="W912DR-17-C-0022"/>
    <s v="W912DR17C0022"/>
    <x v="347"/>
    <n v="4865000"/>
    <d v="2019-06-26T00:00:00"/>
    <d v="2020-03-02T00:00:00"/>
    <n v="34000"/>
    <n v="250"/>
    <n v="2020"/>
    <s v="03"/>
    <s v="02"/>
    <x v="290"/>
    <n v="2017"/>
    <n v="2020"/>
    <n v="1.0750776974914733"/>
    <n v="2019"/>
    <n v="1.027591137340192"/>
    <n v="5193700.3565813079"/>
    <n v="5228638.4552508742"/>
    <n v="34938.098669566214"/>
    <n v="250"/>
    <n v="755"/>
    <n v="0.33112582781456956"/>
  </r>
  <r>
    <d v="2022-01-13T00:00:00"/>
    <n v="2013"/>
    <s v="Defense Health Agency"/>
    <x v="0"/>
    <x v="53"/>
    <d v="2017-08-18T00:00:00"/>
    <d v="2017-09-27T00:00:00"/>
    <s v="Doyon Project Services, LLC"/>
    <s v="W912DR"/>
    <s v="W912DR-17-D-0012"/>
    <s v="W912DR17D0012"/>
    <x v="348"/>
    <n v="1580000"/>
    <d v="2018-10-26T00:00:00"/>
    <d v="2019-05-11T00:00:00"/>
    <n v="-27000"/>
    <n v="197"/>
    <n v="2019"/>
    <s v="05"/>
    <n v="11"/>
    <x v="318"/>
    <n v="2017"/>
    <n v="2019"/>
    <n v="1.0750776974914733"/>
    <n v="2018"/>
    <n v="1.0507009358578761"/>
    <n v="1727649.8598687977"/>
    <n v="1699280.934600635"/>
    <n v="-28368.92526816274"/>
    <n v="197"/>
    <n v="394"/>
    <n v="0.5"/>
  </r>
  <r>
    <d v="2022-02-02T00:00:00"/>
    <n v="2016"/>
    <s v="DoD Education Activity"/>
    <x v="311"/>
    <x v="0"/>
    <d v="2016-07-25T00:00:00"/>
    <d v="2017-03-01T00:00:00"/>
    <s v="DOBCO, Inc."/>
    <s v="W912DS"/>
    <s v="W912DS-17-C-0005/44966911"/>
    <s v="W912DS17C0005"/>
    <x v="349"/>
    <n v="50878598"/>
    <d v="2020-03-05T00:00:00"/>
    <d v="2020-01-06T00:00:00"/>
    <n v="2343598"/>
    <n v="-59"/>
    <n v="2020"/>
    <s v="01"/>
    <s v="06"/>
    <x v="319"/>
    <n v="2017"/>
    <n v="2020"/>
    <n v="1.0750776974914733"/>
    <n v="2019"/>
    <n v="1.027591137340192"/>
    <n v="52178896.047748655"/>
    <n v="54587156.582036853"/>
    <n v="2408260.5342881978"/>
    <n v="-59"/>
    <n v="1100"/>
    <n v="-5.3636363636363635E-2"/>
  </r>
  <r>
    <d v="2021-12-31T00:00:00"/>
    <n v="2017"/>
    <s v="Missile Defense Agency"/>
    <x v="312"/>
    <x v="0"/>
    <d v="2017-04-15T00:00:00"/>
    <d v="2017-08-03T00:00:00"/>
    <s v="Indyne, Inc."/>
    <s v="W912DY"/>
    <s v="W912DY-11-D-0002"/>
    <s v="W912DY11D0002"/>
    <x v="350"/>
    <n v="1098939"/>
    <d v="2019-06-27T00:00:00"/>
    <d v="2022-01-15T00:00:00"/>
    <n v="221187"/>
    <n v="933"/>
    <n v="2022"/>
    <s v="01"/>
    <n v="15"/>
    <x v="296"/>
    <n v="2017"/>
    <n v="2022"/>
    <n v="1.0750776974914733"/>
    <n v="2020"/>
    <n v="1.0006103417743548"/>
    <n v="943651.59912853572"/>
    <n v="1164973.59879458"/>
    <n v="221321.99966604426"/>
    <n v="933"/>
    <n v="693"/>
    <n v="1.3463203463203464"/>
  </r>
  <r>
    <d v="2022-01-13T00:00:00"/>
    <n v="2009"/>
    <s v="Defense Health Agency"/>
    <x v="86"/>
    <x v="54"/>
    <d v="2017-07-12T00:00:00"/>
    <d v="2017-09-27T00:00:00"/>
    <s v="BHATE Environmental Associates, Inc."/>
    <s v="W912DY"/>
    <s v="W912DY-15-D-0081"/>
    <s v="W912DY15D0081"/>
    <x v="351"/>
    <n v="1474000"/>
    <d v="2018-12-31T00:00:00"/>
    <d v="2019-08-19T00:00:00"/>
    <n v="355569"/>
    <n v="231"/>
    <n v="2019"/>
    <s v="08"/>
    <n v="19"/>
    <x v="315"/>
    <n v="2017"/>
    <n v="2019"/>
    <n v="1.0750776974914733"/>
    <n v="2018"/>
    <n v="1.0507009358578761"/>
    <n v="1202400.2242830859"/>
    <n v="1575996.9053451349"/>
    <n v="373596.681062049"/>
    <n v="231"/>
    <n v="460"/>
    <n v="0.50217391304347825"/>
  </r>
  <r>
    <d v="2022-02-02T00:00:00"/>
    <n v="2012"/>
    <s v="DoD Education Activity"/>
    <x v="313"/>
    <x v="0"/>
    <d v="2016-07-07T00:00:00"/>
    <d v="2016-11-18T00:00:00"/>
    <s v="LBB Trier"/>
    <s v="W912GB"/>
    <s v="W912GB-11-C-0029/27243529"/>
    <s v="W912GB11C0029"/>
    <x v="352"/>
    <n v="90293144"/>
    <d v="2019-05-08T00:00:00"/>
    <d v="2019-10-31T00:00:00"/>
    <n v="12476160"/>
    <n v="176"/>
    <n v="2019"/>
    <n v="10"/>
    <n v="31"/>
    <x v="159"/>
    <n v="2017"/>
    <n v="2020"/>
    <n v="1.0750776974914733"/>
    <n v="2019"/>
    <n v="1.027591137340192"/>
    <n v="83659303.984450817"/>
    <n v="96479695.428489029"/>
    <n v="12820391.444038212"/>
    <n v="176"/>
    <n v="901"/>
    <n v="0.19533851276359601"/>
  </r>
  <r>
    <d v="2022-02-02T00:00:00"/>
    <n v="2012"/>
    <s v="DoD Education Activity"/>
    <x v="313"/>
    <x v="55"/>
    <d v="2016-07-07T00:00:00"/>
    <d v="2016-11-18T00:00:00"/>
    <s v="LBB Trier"/>
    <s v="W912GB"/>
    <s v="W912GB-11-C-0029/59013541"/>
    <s v="W912GB11C0029"/>
    <x v="14"/>
    <n v="204671"/>
    <d v="2019-05-08T00:00:00"/>
    <d v="2019-10-31T00:00:00"/>
    <n v="204671"/>
    <n v="176"/>
    <n v="2019"/>
    <n v="10"/>
    <n v="31"/>
    <x v="159"/>
    <n v="2017"/>
    <n v="2020"/>
    <n v="1.0750776974914733"/>
    <n v="2019"/>
    <n v="1.027591137340192"/>
    <n v="0"/>
    <n v="210318.10567055445"/>
    <n v="210318.10567055445"/>
    <n v="176"/>
    <n v="901"/>
    <n v="0.19533851276359601"/>
  </r>
  <r>
    <d v="2021-10-31T00:00:00"/>
    <n v="2014"/>
    <s v="Army Active"/>
    <x v="314"/>
    <x v="0"/>
    <d v="2016-08-15T00:00:00"/>
    <d v="2017-08-08T00:00:00"/>
    <s v="Staatliches Hochbauamt Amberg"/>
    <s v="W912GB"/>
    <s v="W912GB-12-C-0012"/>
    <s v="W912GB12C0012"/>
    <x v="353"/>
    <n v="20400000"/>
    <d v="2019-11-25T00:00:00"/>
    <d v="2021-09-21T00:00:00"/>
    <n v="16000"/>
    <n v="666"/>
    <n v="2021"/>
    <s v="09"/>
    <n v="21"/>
    <x v="320"/>
    <n v="2017"/>
    <n v="2021"/>
    <n v="1.0750776974914733"/>
    <n v="2019"/>
    <n v="1.027591137340192"/>
    <n v="21914383.78566619"/>
    <n v="21930825.243863635"/>
    <n v="16441.458197444677"/>
    <n v="666"/>
    <n v="839"/>
    <n v="0.79380214541120386"/>
  </r>
  <r>
    <d v="2022-02-02T00:00:00"/>
    <n v="2014"/>
    <s v="DoD Education Activity"/>
    <x v="315"/>
    <x v="0"/>
    <d v="2016-10-21T00:00:00"/>
    <d v="2017-05-09T00:00:00"/>
    <s v="LBB Kaiserslautern"/>
    <s v="W912GB"/>
    <s v="W912GB-12-C-0025/52029339"/>
    <s v="W912GB12C0025"/>
    <x v="354"/>
    <n v="49730554"/>
    <d v="2020-01-12T00:00:00"/>
    <d v="2021-03-26T00:00:00"/>
    <n v="6729580"/>
    <n v="439"/>
    <n v="2021"/>
    <s v="03"/>
    <n v="26"/>
    <x v="321"/>
    <n v="2017"/>
    <n v="2021"/>
    <n v="1.0750776974914733"/>
    <n v="2019"/>
    <n v="1.027591137340192"/>
    <n v="46229388.117810711"/>
    <n v="53144644.883832522"/>
    <n v="6915256.7660218105"/>
    <n v="439"/>
    <n v="978"/>
    <n v="0.44887525562372188"/>
  </r>
  <r>
    <d v="2022-02-02T00:00:00"/>
    <n v="2016"/>
    <s v="DoD Education Activity"/>
    <x v="316"/>
    <x v="56"/>
    <d v="2017-04-30T00:00:00"/>
    <d v="2017-07-20T00:00:00"/>
    <s v="Staatliches Hochbauamt Reutlingen"/>
    <s v="W912GB"/>
    <s v="W912GB-12-C-0030/54892650"/>
    <s v="W912GB12C0030"/>
    <x v="355"/>
    <n v="53161479"/>
    <d v="2021-01-23T00:00:00"/>
    <d v="2022-05-30T00:00:00"/>
    <n v="6246193"/>
    <n v="492"/>
    <n v="2022"/>
    <s v="05"/>
    <n v="30"/>
    <x v="322"/>
    <n v="2017"/>
    <n v="2022"/>
    <n v="1.0750776974914733"/>
    <n v="2020"/>
    <n v="1.0006103417743548"/>
    <n v="50437577.650033951"/>
    <n v="56687582.962552533"/>
    <n v="6250005.3125185817"/>
    <n v="492"/>
    <n v="1283"/>
    <n v="0.38347622759158223"/>
  </r>
  <r>
    <d v="2022-01-13T00:00:00"/>
    <n v="2016"/>
    <s v="Defense Health Agency"/>
    <x v="317"/>
    <x v="0"/>
    <d v="2016-01-07T00:00:00"/>
    <d v="2016-12-14T00:00:00"/>
    <s v="Federal Republic of Germany"/>
    <s v="W912GB"/>
    <s v="W912GB-13-C-0005"/>
    <s v="W912GB13C0005"/>
    <x v="356"/>
    <n v="27070000"/>
    <d v="2019-06-04T00:00:00"/>
    <d v="2022-07-11T00:00:00"/>
    <n v="3403000"/>
    <n v="1133"/>
    <n v="2022"/>
    <s v="07"/>
    <n v="11"/>
    <x v="323"/>
    <n v="2017"/>
    <n v="2022"/>
    <n v="1.0750776974914733"/>
    <n v="2020"/>
    <n v="1.0006103417743548"/>
    <n v="25443863.866530698"/>
    <n v="28848940.859588828"/>
    <n v="3405076.9930581301"/>
    <n v="1133"/>
    <n v="902"/>
    <n v="1.2560975609756098"/>
  </r>
  <r>
    <d v="2021-12-31T00:00:00"/>
    <n v="2015"/>
    <s v="Air Force Active"/>
    <x v="318"/>
    <x v="0"/>
    <d v="2016-10-30T00:00:00"/>
    <d v="2016-11-29T00:00:00"/>
    <s v="Mitnijos Turto Valdymas UAB"/>
    <s v="W912GB"/>
    <s v="W912GB15D00500002"/>
    <s v="W912GB15D00500002"/>
    <x v="357"/>
    <n v="7097718"/>
    <d v="2018-07-07T00:00:00"/>
    <d v="2018-07-07T00:00:00"/>
    <n v="0"/>
    <n v="0"/>
    <n v="2018"/>
    <s v="07"/>
    <s v="07"/>
    <x v="324"/>
    <n v="2017"/>
    <n v="2018"/>
    <n v="1.0750776974914733"/>
    <n v="2018"/>
    <n v="1.0507009358578761"/>
    <n v="7630598.3248837851"/>
    <n v="7630598.3248837851"/>
    <n v="0"/>
    <n v="0"/>
    <n v="585"/>
    <n v="0"/>
  </r>
  <r>
    <d v="2021-12-31T00:00:00"/>
    <n v="2015"/>
    <s v="Air Force Active"/>
    <x v="318"/>
    <x v="0"/>
    <d v="2016-06-18T00:00:00"/>
    <d v="2016-11-21T00:00:00"/>
    <s v="Vilmanto Statybos"/>
    <s v="W912GB"/>
    <s v="W912GB15D00560002"/>
    <s v="W912GB15D00560002"/>
    <x v="358"/>
    <n v="1515821"/>
    <d v="2018-07-06T00:00:00"/>
    <d v="2018-07-06T00:00:00"/>
    <n v="0"/>
    <n v="0"/>
    <n v="2018"/>
    <s v="07"/>
    <s v="06"/>
    <x v="325"/>
    <n v="2017"/>
    <n v="2018"/>
    <n v="1.0750776974914733"/>
    <n v="2018"/>
    <n v="1.0507009358578761"/>
    <n v="1629625.3504892224"/>
    <n v="1629625.3504892224"/>
    <n v="0"/>
    <n v="0"/>
    <n v="592"/>
    <n v="0"/>
  </r>
  <r>
    <d v="2021-12-31T00:00:00"/>
    <n v="2017"/>
    <s v="Air Force Active"/>
    <x v="319"/>
    <x v="0"/>
    <d v="2017-07-14T00:00:00"/>
    <d v="2017-09-21T00:00:00"/>
    <s v="Wolff &amp; Mueller &amp; Erbud JV"/>
    <s v="W912GB"/>
    <s v="W912GB15D0060"/>
    <s v="W912GB15D0060"/>
    <x v="359"/>
    <n v="2463632"/>
    <d v="2020-03-26T00:00:00"/>
    <d v="2020-03-26T00:00:00"/>
    <n v="0"/>
    <n v="0"/>
    <n v="2020"/>
    <s v="03"/>
    <n v="26"/>
    <x v="326"/>
    <n v="2017"/>
    <n v="2020"/>
    <n v="1.0750776974914733"/>
    <n v="2019"/>
    <n v="1.027591137340192"/>
    <n v="2648595.8180263136"/>
    <n v="2648595.8180263136"/>
    <n v="0"/>
    <n v="0"/>
    <n v="917"/>
    <n v="0"/>
  </r>
  <r>
    <d v="2022-02-02T00:00:00"/>
    <n v="2015"/>
    <s v="DoD Education Activity"/>
    <x v="320"/>
    <x v="0"/>
    <d v="2017-06-29T00:00:00"/>
    <d v="2017-09-21T00:00:00"/>
    <s v="Joint Venture WMV Brussels American School"/>
    <s v="W912GB"/>
    <s v="W912GB-17-C-0018/44739768"/>
    <s v="W912GB17C0018"/>
    <x v="360"/>
    <n v="29107109"/>
    <d v="2020-10-24T00:00:00"/>
    <d v="2023-03-31T00:00:00"/>
    <n v="341627"/>
    <n v="888"/>
    <n v="2023"/>
    <s v="03"/>
    <n v="31"/>
    <x v="327"/>
    <n v="2017"/>
    <n v="2023"/>
    <n v="1.0750776974914733"/>
    <n v="2020"/>
    <n v="1.0006103417743548"/>
    <n v="30925128.155792419"/>
    <n v="31266963.665021766"/>
    <n v="341835.50922934711"/>
    <n v="888"/>
    <n v="1129"/>
    <n v="0.78653675819309121"/>
  </r>
  <r>
    <d v="2021-12-31T00:00:00"/>
    <n v="2015"/>
    <s v="Army Active"/>
    <x v="321"/>
    <x v="0"/>
    <d v="2017-05-09T00:00:00"/>
    <d v="2017-09-28T00:00:00"/>
    <s v="BRYAN 77 CONSTRUCTION JV"/>
    <s v="W912GB"/>
    <s v="W912GB17C0019"/>
    <s v="W912GB17C0019"/>
    <x v="361"/>
    <n v="18732000"/>
    <d v="2020-12-09T00:00:00"/>
    <d v="2021-11-10T00:00:00"/>
    <n v="3494000"/>
    <n v="336"/>
    <n v="2021"/>
    <n v="11"/>
    <n v="10"/>
    <x v="328"/>
    <n v="2017"/>
    <n v="2022"/>
    <n v="1.0750776974914733"/>
    <n v="2020"/>
    <n v="1.0006103417743548"/>
    <n v="16382033.95437507"/>
    <n v="19878166.488534667"/>
    <n v="3496132.534159597"/>
    <n v="336"/>
    <n v="1168"/>
    <n v="0.28767123287671231"/>
  </r>
  <r>
    <d v="2021-12-31T00:00:00"/>
    <n v="2015"/>
    <s v="Army Active"/>
    <x v="322"/>
    <x v="0"/>
    <d v="2017-05-09T00:00:00"/>
    <d v="2017-09-26T00:00:00"/>
    <s v="MICHAEL M.TSONTOS S.A."/>
    <s v="W912GB"/>
    <s v="W912GB17D0015"/>
    <s v="W912GB17D0015"/>
    <x v="362"/>
    <n v="6783000"/>
    <d v="2019-12-13T00:00:00"/>
    <d v="2022-02-28T00:00:00"/>
    <n v="662000"/>
    <n v="808"/>
    <n v="2022"/>
    <s v="02"/>
    <n v="28"/>
    <x v="125"/>
    <n v="2017"/>
    <n v="2022"/>
    <n v="1.0750776974914733"/>
    <n v="2020"/>
    <n v="1.0006103417743548"/>
    <n v="6580550.5863453085"/>
    <n v="7242954.6325999312"/>
    <n v="662404.04625462275"/>
    <n v="808"/>
    <n v="808"/>
    <n v="1"/>
  </r>
  <r>
    <d v="2022-02-02T00:00:00"/>
    <n v="2016"/>
    <s v="DoD Education Activity"/>
    <x v="323"/>
    <x v="0"/>
    <d v="2016-03-14T00:00:00"/>
    <d v="2017-03-29T00:00:00"/>
    <s v="POETTKER CONSTRUCTION COMPANY"/>
    <s v="W912HN"/>
    <s v="W912HN-17-C-0005/37035966"/>
    <s v="W912HN17C0005"/>
    <x v="363"/>
    <n v="27209938"/>
    <d v="2019-04-26T00:00:00"/>
    <d v="2019-08-15T00:00:00"/>
    <n v="-13062"/>
    <n v="111"/>
    <n v="2019"/>
    <s v="08"/>
    <n v="15"/>
    <x v="329"/>
    <n v="2017"/>
    <n v="2019"/>
    <n v="1.0750776974914733"/>
    <n v="2018"/>
    <n v="1.0507009358578761"/>
    <n v="29266840.158810377"/>
    <n v="29253115.903186202"/>
    <n v="-13724.255624175072"/>
    <n v="111"/>
    <n v="758"/>
    <n v="0.14643799472295516"/>
  </r>
  <r>
    <d v="2022-01-06T00:00:00"/>
    <n v="2015"/>
    <s v="Special Operations Command"/>
    <x v="324"/>
    <x v="0"/>
    <d v="2016-03-23T00:00:00"/>
    <d v="2017-03-17T00:00:00"/>
    <s v="Brantley Construction Services, LLC"/>
    <s v="W912HN"/>
    <s v="W912HN-17-C-0006"/>
    <s v="W912HN17C0006"/>
    <x v="364"/>
    <n v="8826862"/>
    <d v="2018-10-19T00:00:00"/>
    <d v="2019-02-07T00:00:00"/>
    <n v="370508"/>
    <n v="111"/>
    <n v="2019"/>
    <s v="02"/>
    <s v="07"/>
    <x v="330"/>
    <n v="2017"/>
    <n v="2019"/>
    <n v="1.0750776974914733"/>
    <n v="2018"/>
    <n v="1.0507009358578761"/>
    <n v="9091237.5874928106"/>
    <n v="9480530.6898356397"/>
    <n v="389293.10234282911"/>
    <n v="111"/>
    <n v="581"/>
    <n v="0.19104991394148021"/>
  </r>
  <r>
    <d v="2022-01-06T00:00:00"/>
    <n v="2017"/>
    <s v="Special Operations Command"/>
    <x v="325"/>
    <x v="0"/>
    <d v="2017-03-24T00:00:00"/>
    <d v="2017-07-21T00:00:00"/>
    <s v="R. C. Construction Co., Inc."/>
    <s v="W912HN"/>
    <s v="W912HN17C0008"/>
    <s v="W912HN17C0008"/>
    <x v="365"/>
    <n v="5099620"/>
    <d v="2018-12-01T00:00:00"/>
    <d v="2019-07-18T00:00:00"/>
    <n v="490620"/>
    <n v="229"/>
    <n v="2019"/>
    <s v="07"/>
    <n v="18"/>
    <x v="331"/>
    <n v="2017"/>
    <n v="2019"/>
    <n v="1.0750776974914733"/>
    <n v="2018"/>
    <n v="1.0507009358578761"/>
    <n v="4955033.1077382006"/>
    <n v="5470528.0008887919"/>
    <n v="515494.89315059129"/>
    <n v="229"/>
    <n v="498"/>
    <n v="0.45983935742971888"/>
  </r>
  <r>
    <d v="2022-02-02T00:00:00"/>
    <n v="2015"/>
    <s v="DoD Education Activity"/>
    <x v="326"/>
    <x v="0"/>
    <d v="2016-06-13T00:00:00"/>
    <d v="2016-11-22T00:00:00"/>
    <s v="NES PACIFIC LIMITED LIABILITY CO."/>
    <s v="W912HV"/>
    <s v="W912HV-17-C-0002/37064811"/>
    <s v="W912HV17C0002"/>
    <x v="366"/>
    <n v="30649314"/>
    <d v="2019-05-28T00:00:00"/>
    <d v="2021-01-21T00:00:00"/>
    <n v="2927037"/>
    <n v="604"/>
    <n v="2021"/>
    <s v="01"/>
    <n v="21"/>
    <x v="262"/>
    <n v="2017"/>
    <n v="2021"/>
    <n v="1.0750776974914733"/>
    <n v="2019"/>
    <n v="1.027591137340192"/>
    <n v="29803601.726380829"/>
    <n v="32811399.006247651"/>
    <n v="3007797.2798668221"/>
    <n v="604"/>
    <n v="917"/>
    <n v="0.65866957470010901"/>
  </r>
  <r>
    <d v="2022-02-02T00:00:00"/>
    <n v="2015"/>
    <s v="DoD Education Activity"/>
    <x v="327"/>
    <x v="0"/>
    <d v="2016-07-15T00:00:00"/>
    <d v="2016-12-23T00:00:00"/>
    <s v="Nippo Corporation"/>
    <s v="W912HV"/>
    <s v="W912HV-17-C-0004/37880445"/>
    <s v="W912HV17C0004"/>
    <x v="367"/>
    <n v="88578226"/>
    <d v="2020-11-17T00:00:00"/>
    <d v="2023-01-22T00:00:00"/>
    <n v="27056415"/>
    <n v="796"/>
    <n v="2023"/>
    <s v="01"/>
    <n v="22"/>
    <x v="332"/>
    <n v="2017"/>
    <n v="2023"/>
    <n v="1.0750776974914733"/>
    <n v="2020"/>
    <n v="1.0006103417743548"/>
    <n v="66140726.915385596"/>
    <n v="93213655.575724378"/>
    <n v="27072928.660338782"/>
    <n v="796"/>
    <n v="1425"/>
    <n v="0.5585964912280702"/>
  </r>
  <r>
    <d v="2022-02-02T00:00:00"/>
    <n v="2013"/>
    <s v="DoD Education Activity"/>
    <x v="328"/>
    <x v="0"/>
    <d v="2016-06-21T00:00:00"/>
    <d v="2017-07-18T00:00:00"/>
    <s v="Gilbane Japan GK"/>
    <s v="W912HV"/>
    <s v="W912HV-17-C-0007/32174203"/>
    <s v="W912HV17C0007"/>
    <x v="368"/>
    <n v="28001030"/>
    <d v="2019-07-19T00:00:00"/>
    <d v="2021-02-25T00:00:00"/>
    <n v="1160717"/>
    <n v="587"/>
    <n v="2021"/>
    <s v="02"/>
    <n v="25"/>
    <x v="333"/>
    <n v="2017"/>
    <n v="2021"/>
    <n v="1.0750776974914733"/>
    <n v="2019"/>
    <n v="1.027591137340192"/>
    <n v="28855421.899990458"/>
    <n v="30048164.402150553"/>
    <n v="1192742.5021600947"/>
    <n v="587"/>
    <n v="731"/>
    <n v="0.80300957592339262"/>
  </r>
  <r>
    <d v="2021-12-30T00:00:00"/>
    <n v="2017"/>
    <s v="DLA Defense Energy Support Center"/>
    <x v="329"/>
    <x v="0"/>
    <d v="2017-03-31T00:00:00"/>
    <d v="2017-08-04T00:00:00"/>
    <s v="NIPPO Corporation"/>
    <s v="W912HV"/>
    <s v="W912HV-17-C-0008"/>
    <s v="W912HV17C0008"/>
    <x v="369"/>
    <n v="6817433"/>
    <d v="2019-09-08T00:00:00"/>
    <d v="2022-09-08T00:00:00"/>
    <n v="12495"/>
    <n v="1096"/>
    <n v="2022"/>
    <s v="09"/>
    <s v="08"/>
    <x v="334"/>
    <n v="2017"/>
    <n v="2022"/>
    <n v="1.0750776974914733"/>
    <n v="2020"/>
    <n v="1.0006103417743548"/>
    <n v="7315837.0766122313"/>
    <n v="7328339.7028327016"/>
    <n v="12502.626220470294"/>
    <n v="1096"/>
    <n v="765"/>
    <n v="1.4326797385620915"/>
  </r>
  <r>
    <d v="2021-08-31T00:00:00"/>
    <n v="2014"/>
    <s v="Army Active"/>
    <x v="330"/>
    <x v="0"/>
    <d v="2017-06-08T00:00:00"/>
    <d v="2017-09-28T00:00:00"/>
    <s v="CONTRACK WATTS-UEJO KOGYO JV"/>
    <s v="W912HV"/>
    <s v="W912HV-17-D-0013"/>
    <s v="W912HV17D0013"/>
    <x v="370"/>
    <n v="65889000"/>
    <d v="2019-11-22T00:00:00"/>
    <d v="2021-03-19T00:00:00"/>
    <n v="6981000"/>
    <n v="483"/>
    <n v="2021"/>
    <s v="03"/>
    <n v="19"/>
    <x v="335"/>
    <n v="2017"/>
    <n v="2021"/>
    <n v="1.0750776974914733"/>
    <n v="2019"/>
    <n v="1.027591137340192"/>
    <n v="63330677.003827706"/>
    <n v="70504290.733599588"/>
    <n v="7173613.7297718823"/>
    <n v="483"/>
    <n v="785"/>
    <n v="0.61528662420382163"/>
  </r>
  <r>
    <d v="2022-01-13T00:00:00"/>
    <n v="2017"/>
    <s v="Defense Health Agency"/>
    <x v="331"/>
    <x v="0"/>
    <d v="2017-04-28T00:00:00"/>
    <d v="2017-09-13T00:00:00"/>
    <s v="Mirait T-Acty JV"/>
    <s v="W912-H"/>
    <s v="W912-HV-17-D-0014"/>
    <s v="W912HV17D0014"/>
    <x v="371"/>
    <n v="15015000"/>
    <d v="2019-10-26T00:00:00"/>
    <d v="2020-11-30T00:00:00"/>
    <n v="234000"/>
    <n v="401"/>
    <n v="2020"/>
    <n v="11"/>
    <n v="30"/>
    <x v="336"/>
    <n v="2017"/>
    <n v="2021"/>
    <n v="1.0750776974914733"/>
    <n v="2019"/>
    <n v="1.027591137340192"/>
    <n v="15890723.446621466"/>
    <n v="16131179.772759071"/>
    <n v="240456.32613760419"/>
    <n v="401"/>
    <n v="773"/>
    <n v="0.51875808538163004"/>
  </r>
  <r>
    <d v="2022-01-12T00:00:00"/>
    <n v="2017"/>
    <s v="Army National Guard"/>
    <x v="332"/>
    <x v="0"/>
    <d v="2017-02-02T00:00:00"/>
    <d v="2017-09-28T00:00:00"/>
    <s v="Alutiiq General Contractors LLC"/>
    <s v="W912J6"/>
    <s v="W912J6-17-C-0001"/>
    <s v="W912J617C0001"/>
    <x v="372"/>
    <n v="28565000"/>
    <d v="2019-06-30T00:00:00"/>
    <d v="2021-12-30T00:00:00"/>
    <n v="-2435000"/>
    <n v="914"/>
    <n v="2021"/>
    <n v="12"/>
    <n v="30"/>
    <x v="124"/>
    <n v="2017"/>
    <n v="2022"/>
    <n v="1.0750776974914733"/>
    <n v="2020"/>
    <n v="1.0006103417743548"/>
    <n v="33327408.622235671"/>
    <n v="30890922.440015115"/>
    <n v="-2436486.1822205558"/>
    <n v="914"/>
    <n v="640"/>
    <n v="1.4281250000000001"/>
  </r>
  <r>
    <d v="2022-01-12T00:00:00"/>
    <n v="2017"/>
    <s v="Army National Guard"/>
    <x v="333"/>
    <x v="0"/>
    <d v="2017-09-06T00:00:00"/>
    <d v="2017-09-13T00:00:00"/>
    <s v="Marion Construction Co Inc"/>
    <s v="W912LD"/>
    <s v="W912LD-15-2-2001"/>
    <s v="W912LD1522001"/>
    <x v="373"/>
    <n v="20595000"/>
    <d v="2020-02-28T00:00:00"/>
    <d v="2021-09-30T00:00:00"/>
    <n v="595000"/>
    <n v="580"/>
    <n v="2021"/>
    <s v="09"/>
    <n v="30"/>
    <x v="198"/>
    <n v="2017"/>
    <n v="2021"/>
    <n v="1.0750776974914733"/>
    <n v="2019"/>
    <n v="1.027591137340192"/>
    <n v="21501553.949829467"/>
    <n v="22112970.676546879"/>
    <n v="611416.72671741247"/>
    <n v="580"/>
    <n v="898"/>
    <n v="0.6458797327394209"/>
  </r>
  <r>
    <d v="2022-01-13T00:00:00"/>
    <n v="2009"/>
    <s v="Defense Health Agency"/>
    <x v="86"/>
    <x v="57"/>
    <d v="2017-07-28T00:00:00"/>
    <d v="2017-09-25T00:00:00"/>
    <s v="Anna Lisa Luna Construction, Inc."/>
    <s v="W912-P"/>
    <s v="W912-PL-17-C-0042"/>
    <s v="W912PL17C0042"/>
    <x v="374"/>
    <n v="4392000"/>
    <d v="2018-05-01T00:00:00"/>
    <d v="2018-08-14T00:00:00"/>
    <n v="700456"/>
    <n v="105"/>
    <n v="2018"/>
    <s v="08"/>
    <n v="14"/>
    <x v="337"/>
    <n v="2017"/>
    <n v="2018"/>
    <n v="1.0750776974914733"/>
    <n v="2018"/>
    <n v="1.0507009358578761"/>
    <n v="3968696.6237084633"/>
    <n v="4704666.3984357277"/>
    <n v="735969.77472726442"/>
    <n v="105"/>
    <n v="218"/>
    <n v="0.48165137614678899"/>
  </r>
  <r>
    <d v="2022-01-06T00:00:00"/>
    <n v="2016"/>
    <s v="Special Operations Command"/>
    <x v="334"/>
    <x v="0"/>
    <d v="2016-07-27T00:00:00"/>
    <d v="2016-11-21T00:00:00"/>
    <s v="ACC Construction Co., Inc."/>
    <s v="W912PM"/>
    <s v="W912PM-17-C-0001"/>
    <s v="W912PM17C0001"/>
    <x v="375"/>
    <n v="33207816"/>
    <d v="2019-01-31T00:00:00"/>
    <d v="2019-06-06T00:00:00"/>
    <n v="546739"/>
    <n v="126"/>
    <n v="2019"/>
    <s v="06"/>
    <s v="06"/>
    <x v="338"/>
    <n v="2017"/>
    <n v="2019"/>
    <n v="1.0750776974914733"/>
    <n v="2018"/>
    <n v="1.0507009358578761"/>
    <n v="35113195.458751716"/>
    <n v="35687654.637721717"/>
    <n v="574459.17897000164"/>
    <n v="126"/>
    <n v="801"/>
    <n v="0.15730337078651685"/>
  </r>
  <r>
    <d v="2022-01-06T00:00:00"/>
    <n v="2016"/>
    <s v="Special Operations Command"/>
    <x v="335"/>
    <x v="0"/>
    <d v="2016-11-07T00:00:00"/>
    <d v="2017-08-02T00:00:00"/>
    <s v="Caddell Construction CO."/>
    <s v="W912PM"/>
    <s v="W912PM17C0004"/>
    <s v="W912PM17C0004"/>
    <x v="376"/>
    <n v="45640993"/>
    <d v="2019-12-18T00:00:00"/>
    <d v="2021-04-22T00:00:00"/>
    <n v="2979493"/>
    <n v="491"/>
    <n v="2021"/>
    <s v="04"/>
    <n v="22"/>
    <x v="215"/>
    <n v="2017"/>
    <n v="2021"/>
    <n v="1.0750776974914733"/>
    <n v="2019"/>
    <n v="1.027591137340192"/>
    <n v="45864427.191532485"/>
    <n v="48926127.792099625"/>
    <n v="3061700.6005671397"/>
    <n v="491"/>
    <n v="868"/>
    <n v="0.56566820276497698"/>
  </r>
  <r>
    <d v="2022-01-06T00:00:00"/>
    <n v="2016"/>
    <s v="Special Operations Command"/>
    <x v="336"/>
    <x v="0"/>
    <d v="2016-06-16T00:00:00"/>
    <d v="2017-02-08T00:00:00"/>
    <s v="SHEFFIELD KORTE JOINT VENTURE"/>
    <s v="W912PP"/>
    <s v="W912PP-14-D-0025"/>
    <s v="W912PP14D0025"/>
    <x v="377"/>
    <n v="11940630"/>
    <d v="2018-11-13T00:00:00"/>
    <d v="2018-11-09T00:00:00"/>
    <n v="40630"/>
    <n v="-4"/>
    <n v="2018"/>
    <n v="11"/>
    <s v="09"/>
    <x v="339"/>
    <n v="2017"/>
    <n v="2019"/>
    <n v="1.0750776974914733"/>
    <n v="2018"/>
    <n v="1.0507009358578761"/>
    <n v="12793424.600148533"/>
    <n v="12836114.579172438"/>
    <n v="42689.979023905471"/>
    <n v="-4"/>
    <n v="643"/>
    <n v="-6.2208398133748056E-3"/>
  </r>
  <r>
    <d v="2022-01-06T00:00:00"/>
    <n v="2016"/>
    <s v="Special Operations Command"/>
    <x v="337"/>
    <x v="0"/>
    <d v="2015-12-18T00:00:00"/>
    <d v="2016-11-18T00:00:00"/>
    <s v="BUTT CONSTRUCTION COMPANY, INC"/>
    <s v="W912QR"/>
    <s v="W912QR-17-C-0002"/>
    <s v="W912QR17C0002"/>
    <x v="378"/>
    <n v="12544449"/>
    <d v="2018-08-26T00:00:00"/>
    <d v="2019-01-30T00:00:00"/>
    <n v="569449"/>
    <n v="157"/>
    <n v="2019"/>
    <s v="01"/>
    <n v="30"/>
    <x v="340"/>
    <n v="2017"/>
    <n v="2019"/>
    <n v="1.0750776974914733"/>
    <n v="2018"/>
    <n v="1.0507009358578761"/>
    <n v="12874055.427460393"/>
    <n v="13472376.024683725"/>
    <n v="598320.59722333215"/>
    <n v="157"/>
    <n v="646"/>
    <n v="0.24303405572755418"/>
  </r>
  <r>
    <d v="2022-01-13T00:00:00"/>
    <n v="2016"/>
    <s v="Defense Health Agency"/>
    <x v="338"/>
    <x v="0"/>
    <d v="2016-07-25T00:00:00"/>
    <d v="2017-03-23T00:00:00"/>
    <s v="M.A. Mortenson Company"/>
    <s v="W912QR"/>
    <s v="W912QR-17-C-0009"/>
    <s v="W912QR17C0009"/>
    <x v="379"/>
    <n v="56042000"/>
    <d v="2021-06-23T00:00:00"/>
    <d v="2022-05-31T00:00:00"/>
    <n v="1225000"/>
    <n v="342"/>
    <n v="2022"/>
    <s v="05"/>
    <n v="31"/>
    <x v="341"/>
    <n v="2017"/>
    <n v="2022"/>
    <n v="1.0750776974914733"/>
    <n v="2020"/>
    <n v="1.0006103417743548"/>
    <n v="58932534.143390089"/>
    <n v="60158281.812063672"/>
    <n v="1225747.6686735824"/>
    <n v="342"/>
    <n v="1553"/>
    <n v="0.22021893110109467"/>
  </r>
  <r>
    <d v="2021-08-31T00:00:00"/>
    <n v="2017"/>
    <s v="Army Reserve"/>
    <x v="339"/>
    <x v="0"/>
    <d v="2017-01-12T00:00:00"/>
    <d v="2017-04-14T00:00:00"/>
    <s v="OAC Action Contruction, Corp"/>
    <s v="W912QR"/>
    <s v="W912QR-17-C-0012"/>
    <s v="W912QR17C0012"/>
    <x v="380"/>
    <n v="2192000"/>
    <d v="2018-07-13T00:00:00"/>
    <d v="2020-10-30T00:00:00"/>
    <n v="-10000"/>
    <n v="840"/>
    <n v="2020"/>
    <n v="10"/>
    <n v="30"/>
    <x v="342"/>
    <n v="2017"/>
    <n v="2021"/>
    <n v="1.0750776974914733"/>
    <n v="2019"/>
    <n v="1.027591137340192"/>
    <n v="2367321.0898762243"/>
    <n v="2357045.1785028223"/>
    <n v="-10275.911373401992"/>
    <n v="840"/>
    <n v="455"/>
    <n v="1.8461538461538463"/>
  </r>
  <r>
    <d v="2021-08-31T00:00:00"/>
    <n v="2016"/>
    <s v="Army Reserve"/>
    <x v="340"/>
    <x v="0"/>
    <d v="2017-04-03T00:00:00"/>
    <d v="2017-07-13T00:00:00"/>
    <s v="ACC Construction Co, Inc."/>
    <s v="W912QR"/>
    <s v="W912QR17C0021"/>
    <s v="W912QR17C0021"/>
    <x v="381"/>
    <n v="19415000"/>
    <d v="2019-08-31T00:00:00"/>
    <d v="2020-12-15T00:00:00"/>
    <n v="83000"/>
    <n v="472"/>
    <n v="2020"/>
    <n v="12"/>
    <n v="15"/>
    <x v="343"/>
    <n v="2017"/>
    <n v="2021"/>
    <n v="1.0750776974914733"/>
    <n v="2019"/>
    <n v="1.027591137340192"/>
    <n v="20783402.047905162"/>
    <n v="20868692.112304397"/>
    <n v="85290.064399234951"/>
    <n v="472"/>
    <n v="779"/>
    <n v="0.60590500641848521"/>
  </r>
  <r>
    <d v="2021-12-31T00:00:00"/>
    <n v="2017"/>
    <s v="Air Force Reserve"/>
    <x v="341"/>
    <x v="0"/>
    <d v="2017-05-19T00:00:00"/>
    <d v="2017-09-27T00:00:00"/>
    <s v="Walbridge Aldinger LLC"/>
    <s v="W912QR"/>
    <s v="W912QR17C0031"/>
    <s v="W912QR17C0031"/>
    <x v="382"/>
    <n v="58903514"/>
    <d v="2020-09-09T00:00:00"/>
    <d v="2021-08-31T00:00:00"/>
    <n v="6409715"/>
    <n v="356"/>
    <n v="2021"/>
    <s v="08"/>
    <n v="31"/>
    <x v="266"/>
    <n v="2017"/>
    <n v="2021"/>
    <n v="1.0750776974914733"/>
    <n v="2019"/>
    <n v="1.027591137340192"/>
    <n v="56434912.561500207"/>
    <n v="63021478.888376698"/>
    <n v="6586566.3268764913"/>
    <n v="356"/>
    <n v="1078"/>
    <n v="0.33024118738404451"/>
  </r>
  <r>
    <d v="2021-12-31T00:00:00"/>
    <n v="2016"/>
    <s v="Air Force Reserve"/>
    <x v="342"/>
    <x v="0"/>
    <d v="2017-01-06T00:00:00"/>
    <d v="2017-09-21T00:00:00"/>
    <s v="DRACE CONSTRUCTION COMPANY"/>
    <s v="W912QR"/>
    <s v="W912QR17C0038"/>
    <s v="W912QR17C0038"/>
    <x v="383"/>
    <n v="10249989"/>
    <d v="2019-06-06T00:00:00"/>
    <d v="2022-03-03T00:00:00"/>
    <n v="852578"/>
    <n v="1001"/>
    <n v="2022"/>
    <s v="03"/>
    <s v="03"/>
    <x v="344"/>
    <n v="2017"/>
    <n v="2022"/>
    <n v="1.0750776974914733"/>
    <n v="2020"/>
    <n v="1.0006103417743548"/>
    <n v="10102946.980261043"/>
    <n v="10956045.344230339"/>
    <n v="853098.36396929622"/>
    <n v="1001"/>
    <n v="623"/>
    <n v="1.6067415730337078"/>
  </r>
  <r>
    <d v="2021-12-31T00:00:00"/>
    <n v="2016"/>
    <s v="Army Reserve"/>
    <x v="343"/>
    <x v="0"/>
    <d v="2017-06-28T00:00:00"/>
    <d v="2017-09-28T00:00:00"/>
    <s v="Hensel Phelps Construction Co."/>
    <s v="W912QR"/>
    <s v="W912QR-17-C-0043"/>
    <s v="W912QR17C0043"/>
    <x v="384"/>
    <n v="52023000"/>
    <d v="2019-10-04T00:00:00"/>
    <d v="2022-06-01T00:00:00"/>
    <n v="2380000"/>
    <n v="971"/>
    <n v="2022"/>
    <s v="06"/>
    <s v="01"/>
    <x v="345"/>
    <n v="2017"/>
    <n v="2022"/>
    <n v="1.0750776974914733"/>
    <n v="2020"/>
    <n v="1.0006103417743548"/>
    <n v="53370082.136569209"/>
    <n v="55751534.749992177"/>
    <n v="2381452.6134229675"/>
    <n v="971"/>
    <n v="736"/>
    <n v="1.3192934782608696"/>
  </r>
  <r>
    <d v="2021-12-31T00:00:00"/>
    <n v="2017"/>
    <s v="Army Active"/>
    <x v="344"/>
    <x v="0"/>
    <d v="2017-06-13T00:00:00"/>
    <d v="2017-08-31T00:00:00"/>
    <s v="Daewoo Engineering &amp; Construction. Co., Ltd."/>
    <s v="W912UM"/>
    <s v="W912UM17C0044"/>
    <s v="W912UM17C0044"/>
    <x v="385"/>
    <n v="389665000"/>
    <d v="2020-11-12T00:00:00"/>
    <d v="2021-12-30T00:00:00"/>
    <n v="7460000"/>
    <n v="413"/>
    <n v="2021"/>
    <n v="12"/>
    <n v="30"/>
    <x v="124"/>
    <n v="2017"/>
    <n v="2022"/>
    <n v="1.0750776974914733"/>
    <n v="2020"/>
    <n v="1.0006103417743548"/>
    <n v="410900071.36972857"/>
    <n v="418364624.51936525"/>
    <n v="7464553.1496366858"/>
    <n v="413"/>
    <n v="1169"/>
    <n v="0.3532934131736527"/>
  </r>
  <r>
    <d v="2021-12-31T00:00:00"/>
    <n v="2020"/>
    <s v="Army Active"/>
    <x v="344"/>
    <x v="58"/>
    <d v="2017-06-13T00:00:00"/>
    <d v="2017-08-31T00:00:00"/>
    <s v="Daewoo Engineering &amp; Construction. Co., Ltd."/>
    <s v="W912UM"/>
    <s v="W912UM17C0044"/>
    <s v="W912UM17C0044"/>
    <x v="385"/>
    <n v="389665000"/>
    <d v="2020-11-12T00:00:00"/>
    <d v="2021-12-30T00:00:00"/>
    <n v="7460000"/>
    <n v="413"/>
    <n v="2021"/>
    <n v="12"/>
    <n v="30"/>
    <x v="124"/>
    <n v="2017"/>
    <n v="2022"/>
    <n v="1.0750776974914733"/>
    <n v="2020"/>
    <n v="1.0006103417743548"/>
    <n v="410900071.36972857"/>
    <n v="418364624.51936525"/>
    <n v="7464553.1496366858"/>
    <n v="413"/>
    <n v="1169"/>
    <n v="0.3532934131736527"/>
  </r>
  <r>
    <d v="2021-12-31T00:00:00"/>
    <n v="2018"/>
    <s v="Army Active"/>
    <x v="344"/>
    <x v="59"/>
    <d v="2017-06-13T00:00:00"/>
    <d v="2017-08-31T00:00:00"/>
    <s v="Daewoo Engineering &amp; Construction. Co., Ltd."/>
    <s v="W912UM"/>
    <s v="W912UM17C0044"/>
    <s v="W912UM17C0044"/>
    <x v="385"/>
    <n v="389665000"/>
    <d v="2020-11-12T00:00:00"/>
    <d v="2021-12-30T00:00:00"/>
    <n v="7460000"/>
    <n v="413"/>
    <n v="2021"/>
    <n v="12"/>
    <n v="30"/>
    <x v="124"/>
    <n v="2017"/>
    <n v="2022"/>
    <n v="1.0750776974914733"/>
    <n v="2020"/>
    <n v="1.0006103417743548"/>
    <n v="410900071.36972857"/>
    <n v="418364624.51936525"/>
    <n v="7464553.1496366858"/>
    <n v="413"/>
    <n v="1169"/>
    <n v="0.3532934131736527"/>
  </r>
  <r>
    <d v="2022-01-12T00:00:00"/>
    <n v="2018"/>
    <s v="Army National Guard"/>
    <x v="345"/>
    <x v="0"/>
    <d v="2018-09-07T00:00:00"/>
    <d v="2018-09-13T00:00:00"/>
    <s v="Harkins Builders, Inc."/>
    <s v="09-201"/>
    <s v="09-2016"/>
    <n v="92016"/>
    <x v="386"/>
    <n v="36000000"/>
    <d v="2020-12-31T00:00:00"/>
    <d v="2020-12-31T00:00:00"/>
    <n v="0"/>
    <n v="0"/>
    <n v="2020"/>
    <n v="12"/>
    <n v="31"/>
    <x v="35"/>
    <n v="2018"/>
    <n v="2021"/>
    <n v="1.0507009358578761"/>
    <n v="2020"/>
    <n v="1.0006103417743548"/>
    <n v="37825233.69088354"/>
    <n v="37825233.69088354"/>
    <n v="0"/>
    <n v="0"/>
    <n v="840"/>
    <n v="0"/>
  </r>
  <r>
    <d v="2022-01-12T00:00:00"/>
    <n v="2018"/>
    <s v="Army National Guard"/>
    <x v="346"/>
    <x v="0"/>
    <d v="2018-09-05T00:00:00"/>
    <d v="2018-09-11T00:00:00"/>
    <s v="Pease Construction"/>
    <s v="2016-0"/>
    <s v="2016-0008 G (1-1)"/>
    <n v="20160008"/>
    <x v="372"/>
    <n v="31823000"/>
    <d v="2020-09-01T00:00:00"/>
    <d v="2021-09-01T00:00:00"/>
    <n v="823000"/>
    <n v="365"/>
    <n v="2021"/>
    <s v="09"/>
    <s v="01"/>
    <x v="346"/>
    <n v="2018"/>
    <n v="2021"/>
    <n v="1.0507009358578761"/>
    <n v="2020"/>
    <n v="1.0006103417743548"/>
    <n v="32571729.011594158"/>
    <n v="33395231.322874453"/>
    <n v="823502.31128029525"/>
    <n v="365"/>
    <n v="721"/>
    <n v="0.50624133148404993"/>
  </r>
  <r>
    <d v="2022-01-12T00:00:00"/>
    <n v="2018"/>
    <s v="Army National Guard"/>
    <x v="347"/>
    <x v="0"/>
    <d v="2018-07-20T00:00:00"/>
    <d v="2018-08-14T00:00:00"/>
    <s v="Devoe Construction"/>
    <s v="230135"/>
    <s v="230135-D"/>
    <s v="230135D"/>
    <x v="387"/>
    <n v="18990000"/>
    <d v="2020-09-01T00:00:00"/>
    <d v="2021-12-31T00:00:00"/>
    <n v="1490000"/>
    <n v="486"/>
    <n v="2021"/>
    <n v="12"/>
    <n v="31"/>
    <x v="347"/>
    <n v="2018"/>
    <n v="2022"/>
    <n v="1.0507009358578761"/>
    <n v="2020"/>
    <n v="1.0006103417743548"/>
    <n v="18387266.377512831"/>
    <n v="19878175.78675662"/>
    <n v="1490909.4092437886"/>
    <n v="486"/>
    <n v="749"/>
    <n v="0.64886515353805074"/>
  </r>
  <r>
    <d v="2022-01-12T00:00:00"/>
    <n v="2018"/>
    <s v="Army National Guard"/>
    <x v="348"/>
    <x v="0"/>
    <d v="2018-08-27T00:00:00"/>
    <d v="2018-08-30T00:00:00"/>
    <s v="Rochon Corp of Iowa"/>
    <s v="C85148"/>
    <s v="C85148014"/>
    <s v="C85148014"/>
    <x v="388"/>
    <n v="6667000"/>
    <d v="2019-12-31T00:00:00"/>
    <d v="2021-04-30T00:00:00"/>
    <n v="-1833000"/>
    <n v="486"/>
    <n v="2021"/>
    <s v="04"/>
    <n v="30"/>
    <x v="285"/>
    <n v="2018"/>
    <n v="2021"/>
    <n v="1.0507009358578761"/>
    <n v="2020"/>
    <n v="1.0006103417743548"/>
    <n v="8930957.9547919463"/>
    <n v="7096839.1983195543"/>
    <n v="-1834118.756472392"/>
    <n v="486"/>
    <n v="488"/>
    <n v="0.99590163934426235"/>
  </r>
  <r>
    <d v="2021-12-31T00:00:00"/>
    <n v="2017"/>
    <s v="Air Force Active"/>
    <x v="298"/>
    <x v="0"/>
    <d v="2017-12-12T00:00:00"/>
    <d v="2018-01-11T00:00:00"/>
    <s v="Pac Comm, Inc (Demo)"/>
    <s v="FA2823"/>
    <s v="FA282318F4602"/>
    <s v="FA282318F4602"/>
    <x v="389"/>
    <n v="300552"/>
    <d v="2018-05-26T00:00:00"/>
    <d v="2018-05-26T00:00:00"/>
    <n v="0"/>
    <n v="0"/>
    <n v="2018"/>
    <s v="05"/>
    <n v="26"/>
    <x v="348"/>
    <n v="2018"/>
    <n v="2018"/>
    <n v="1.0507009358578761"/>
    <n v="2018"/>
    <n v="1.0507009358578761"/>
    <n v="315790.26767395635"/>
    <n v="315790.26767395635"/>
    <n v="0"/>
    <n v="0"/>
    <n v="135"/>
    <n v="0"/>
  </r>
  <r>
    <d v="2021-12-31T00:00:00"/>
    <n v="2017"/>
    <s v="Air Force Active"/>
    <x v="298"/>
    <x v="0"/>
    <d v="2017-11-21T00:00:00"/>
    <d v="2017-12-21T00:00:00"/>
    <s v="Yerkes South, Inc (Abatement)"/>
    <s v="FA2823"/>
    <s v="FA282318F4654"/>
    <s v="FA282318F4654"/>
    <x v="390"/>
    <n v="13216"/>
    <d v="2018-03-16T00:00:00"/>
    <d v="2018-03-16T00:00:00"/>
    <n v="0"/>
    <n v="0"/>
    <n v="2018"/>
    <s v="03"/>
    <n v="16"/>
    <x v="349"/>
    <n v="2018"/>
    <n v="2018"/>
    <n v="1.0507009358578761"/>
    <n v="2018"/>
    <n v="1.0507009358578761"/>
    <n v="13886.06356829769"/>
    <n v="13886.06356829769"/>
    <n v="0"/>
    <n v="0"/>
    <n v="85"/>
    <n v="0"/>
  </r>
  <r>
    <d v="2021-12-31T00:00:00"/>
    <n v="2017"/>
    <s v="Air Force Active"/>
    <x v="349"/>
    <x v="0"/>
    <d v="2017-09-16T00:00:00"/>
    <d v="2018-09-11T00:00:00"/>
    <s v="RED HORSE"/>
    <s v="FA5710"/>
    <s v="FA571018P0325"/>
    <s v="FA571018P0325"/>
    <x v="391"/>
    <n v="2348000"/>
    <d v="2020-03-04T00:00:00"/>
    <d v="2021-09-21T00:00:00"/>
    <n v="148000"/>
    <n v="566"/>
    <n v="2021"/>
    <s v="09"/>
    <n v="21"/>
    <x v="320"/>
    <n v="2018"/>
    <n v="2021"/>
    <n v="1.0507009358578761"/>
    <n v="2020"/>
    <n v="1.0006103417743548"/>
    <n v="2311542.0588873271"/>
    <n v="2459632.3894699318"/>
    <n v="148090.33058260474"/>
    <n v="566"/>
    <n v="540"/>
    <n v="1.0481481481481481"/>
  </r>
  <r>
    <d v="2022-01-07T00:00:00"/>
    <n v="2018"/>
    <s v="Washington Headquarters Services"/>
    <x v="350"/>
    <x v="0"/>
    <d v="2018-03-06T00:00:00"/>
    <d v="2018-09-25T00:00:00"/>
    <s v="MC DEAN"/>
    <s v="HQ0034"/>
    <s v="HQ0034-17-D-0006"/>
    <s v="HQ003417D0006"/>
    <x v="392"/>
    <n v="1186116"/>
    <d v="2019-06-18T00:00:00"/>
    <d v="2019-06-18T00:00:00"/>
    <n v="0"/>
    <n v="0"/>
    <n v="2019"/>
    <s v="06"/>
    <n v="18"/>
    <x v="350"/>
    <n v="2018"/>
    <n v="2019"/>
    <n v="1.0507009358578761"/>
    <n v="2019"/>
    <n v="1.027591137340192"/>
    <n v="1246253.1912360005"/>
    <n v="1246253.1912360005"/>
    <n v="0"/>
    <n v="0"/>
    <n v="266"/>
    <n v="0"/>
  </r>
  <r>
    <d v="2021-12-08T00:00:00"/>
    <n v="2014"/>
    <s v="Washington Headquarters Services"/>
    <x v="351"/>
    <x v="0"/>
    <d v="2017-04-24T00:00:00"/>
    <d v="2018-05-23T00:00:00"/>
    <s v="Grunley Construction Company, Inc."/>
    <s v="HQ0034"/>
    <s v="HQ0034-18-C-0042"/>
    <s v="HQ003418C0042"/>
    <x v="393"/>
    <n v="21716999"/>
    <d v="2020-09-23T00:00:00"/>
    <d v="2021-10-23T00:00:00"/>
    <n v="0"/>
    <n v="395"/>
    <n v="2021"/>
    <n v="10"/>
    <n v="23"/>
    <x v="351"/>
    <n v="2018"/>
    <n v="2022"/>
    <n v="1.0507009358578761"/>
    <n v="2020"/>
    <n v="1.0006103417743548"/>
    <n v="22818071.173324559"/>
    <n v="22818071.173324559"/>
    <n v="0"/>
    <n v="395"/>
    <n v="854"/>
    <n v="0.46252927400468385"/>
  </r>
  <r>
    <d v="2022-01-12T00:00:00"/>
    <n v="2018"/>
    <s v="Army National Guard"/>
    <x v="352"/>
    <x v="0"/>
    <d v="2018-09-17T00:00:00"/>
    <d v="2018-09-18T00:00:00"/>
    <s v="Towson Mechanical Inc."/>
    <s v="M-900-"/>
    <s v="M-900-160-0004"/>
    <s v="M9001600004"/>
    <x v="394"/>
    <n v="17704000"/>
    <d v="2021-04-23T00:00:00"/>
    <d v="2021-06-30T00:00:00"/>
    <n v="-1296000"/>
    <n v="68"/>
    <n v="2021"/>
    <s v="06"/>
    <n v="30"/>
    <x v="238"/>
    <n v="2018"/>
    <n v="2021"/>
    <n v="1.0507009358578761"/>
    <n v="2020"/>
    <n v="1.0006103417743548"/>
    <n v="19963317.781299643"/>
    <n v="18666526.77836008"/>
    <n v="-1296791.0029395632"/>
    <n v="68"/>
    <n v="948"/>
    <n v="7.1729957805907171E-2"/>
  </r>
  <r>
    <d v="2021-12-31T00:00:00"/>
    <n v="2017"/>
    <s v="Air Force Active"/>
    <x v="353"/>
    <x v="0"/>
    <d v="2017-10-06T00:00:00"/>
    <d v="2018-04-30T00:00:00"/>
    <s v="Consortio Stabile GMG SOC"/>
    <s v="N33191"/>
    <s v="N3319116D1035"/>
    <s v="N3319116D1035"/>
    <x v="395"/>
    <n v="5442283"/>
    <d v="2020-02-06T00:00:00"/>
    <d v="2022-04-11T00:00:00"/>
    <n v="530427"/>
    <n v="795"/>
    <n v="2022"/>
    <s v="04"/>
    <n v="11"/>
    <x v="352"/>
    <n v="2018"/>
    <n v="2022"/>
    <n v="1.0507009358578761"/>
    <n v="2020"/>
    <n v="1.0006103417743548"/>
    <n v="5160891.6959991241"/>
    <n v="5691642.4377554702"/>
    <n v="530750.74175634608"/>
    <n v="795"/>
    <n v="647"/>
    <n v="1.2287480680061824"/>
  </r>
  <r>
    <d v="2021-12-31T00:00:00"/>
    <n v="2017"/>
    <s v="Air Force Active"/>
    <x v="354"/>
    <x v="0"/>
    <d v="2017-10-06T00:00:00"/>
    <d v="2018-04-30T00:00:00"/>
    <s v="Consortio Stabile GMG SOC"/>
    <s v="N33191"/>
    <s v="N3319116D1035"/>
    <s v="N3319116D1035"/>
    <x v="396"/>
    <n v="3410296"/>
    <d v="2020-02-06T00:00:00"/>
    <d v="2021-11-18T00:00:00"/>
    <n v="215842"/>
    <n v="651"/>
    <n v="2021"/>
    <n v="11"/>
    <n v="18"/>
    <x v="186"/>
    <n v="2018"/>
    <n v="2022"/>
    <n v="1.0507009358578761"/>
    <n v="2020"/>
    <n v="1.0006103417743548"/>
    <n v="3356415.8073549354"/>
    <n v="3572389.5447441959"/>
    <n v="215973.73738926044"/>
    <n v="651"/>
    <n v="647"/>
    <n v="1.0061823802163834"/>
  </r>
  <r>
    <d v="2021-12-31T00:00:00"/>
    <n v="2017"/>
    <s v="Air Force Active"/>
    <x v="355"/>
    <x v="0"/>
    <d v="2017-08-02T00:00:00"/>
    <d v="2018-05-24T00:00:00"/>
    <s v="EDIFICE, LLC"/>
    <s v="N40080"/>
    <s v="N4008017D0009"/>
    <s v="N4008017D0009"/>
    <x v="397"/>
    <n v="11179388"/>
    <d v="2020-02-25T00:00:00"/>
    <d v="2020-02-25T00:00:00"/>
    <n v="0"/>
    <n v="0"/>
    <n v="2020"/>
    <s v="02"/>
    <n v="25"/>
    <x v="353"/>
    <n v="2018"/>
    <n v="2020"/>
    <n v="1.0507009358578761"/>
    <n v="2019"/>
    <n v="1.027591137340192"/>
    <n v="11746193.433918308"/>
    <n v="11746193.433918308"/>
    <n v="0"/>
    <n v="0"/>
    <n v="642"/>
    <n v="0"/>
  </r>
  <r>
    <d v="2022-01-12T00:00:00"/>
    <n v="2015"/>
    <s v="Navy Active"/>
    <x v="356"/>
    <x v="0"/>
    <d v="2015-10-29T00:00:00"/>
    <d v="2017-11-02T00:00:00"/>
    <s v="MANHATTAN CONSTRUCTION COMPANY"/>
    <s v="N40080"/>
    <s v="N4008018C0005 AWD"/>
    <s v="N4008018C0005"/>
    <x v="398"/>
    <n v="44069000"/>
    <d v="2019-11-15T00:00:00"/>
    <d v="2022-01-20T00:00:00"/>
    <n v="12918000"/>
    <n v="797"/>
    <n v="2022"/>
    <s v="01"/>
    <n v="20"/>
    <x v="354"/>
    <n v="2018"/>
    <n v="2022"/>
    <n v="1.0507009358578761"/>
    <n v="2020"/>
    <n v="1.0006103417743548"/>
    <n v="32730384.852908697"/>
    <n v="45656269.247949809"/>
    <n v="12925884.395041112"/>
    <n v="797"/>
    <n v="743"/>
    <n v="1.0726783310901751"/>
  </r>
  <r>
    <d v="2022-01-12T00:00:00"/>
    <n v="2018"/>
    <s v="Navy Active"/>
    <x v="356"/>
    <x v="60"/>
    <d v="2015-10-29T00:00:00"/>
    <d v="2017-11-02T00:00:00"/>
    <s v="MANHATTAN CONSTRUCTION COMPANY"/>
    <s v="N40080"/>
    <s v="N4008018C0005 AWD"/>
    <s v="N4008018C0005"/>
    <x v="399"/>
    <n v="37882000"/>
    <d v="2019-11-15T00:00:00"/>
    <d v="2022-01-20T00:00:00"/>
    <n v="-1894000"/>
    <n v="797"/>
    <n v="2022"/>
    <s v="01"/>
    <n v="20"/>
    <x v="354"/>
    <n v="2018"/>
    <n v="2022"/>
    <n v="1.0507009358578761"/>
    <n v="2020"/>
    <n v="1.0006103417743548"/>
    <n v="41792680.424682878"/>
    <n v="39897524.437362254"/>
    <n v="-1895155.9873206243"/>
    <n v="797"/>
    <n v="743"/>
    <n v="1.0726783310901751"/>
  </r>
  <r>
    <d v="2022-01-31T00:00:00"/>
    <n v="2014"/>
    <s v="DoD Education Activity"/>
    <x v="357"/>
    <x v="0"/>
    <d v="2016-11-07T00:00:00"/>
    <d v="2017-11-20T00:00:00"/>
    <s v="John C. Grimberg CO., Inc."/>
    <s v="N40080"/>
    <s v="N4008018C0006"/>
    <s v="N4008018C0006"/>
    <x v="400"/>
    <n v="52182000"/>
    <d v="2020-01-09T00:00:00"/>
    <d v="2020-10-13T00:00:00"/>
    <n v="-371000"/>
    <n v="278"/>
    <n v="2020"/>
    <n v="10"/>
    <n v="13"/>
    <x v="355"/>
    <n v="2018"/>
    <n v="2021"/>
    <n v="1.0507009358578761"/>
    <n v="2020"/>
    <n v="1.0006103417743548"/>
    <n v="55217486.282138959"/>
    <n v="54846259.845340677"/>
    <n v="-371226.43679828197"/>
    <n v="278"/>
    <n v="780"/>
    <n v="0.35641025641025642"/>
  </r>
  <r>
    <d v="2022-01-12T00:00:00"/>
    <n v="2018"/>
    <s v="Navy Active"/>
    <x v="358"/>
    <x v="0"/>
    <d v="2018-02-12T00:00:00"/>
    <d v="2018-09-29T00:00:00"/>
    <s v="JOHN C. GRIMBERG CO., INC."/>
    <s v="N40080"/>
    <s v="N4008018C0008 AWD"/>
    <s v="N4008018C0008"/>
    <x v="401"/>
    <n v="35903000"/>
    <d v="2021-08-14T00:00:00"/>
    <d v="2021-08-14T00:00:00"/>
    <n v="-1393000"/>
    <n v="0"/>
    <n v="2021"/>
    <s v="08"/>
    <n v="14"/>
    <x v="356"/>
    <n v="2018"/>
    <n v="2021"/>
    <n v="1.0507009358578761"/>
    <n v="2020"/>
    <n v="1.0006103417743548"/>
    <n v="39186942.103755347"/>
    <n v="37793091.897663668"/>
    <n v="-1393850.2060916796"/>
    <n v="0"/>
    <n v="1050"/>
    <n v="0"/>
  </r>
  <r>
    <d v="2022-01-12T00:00:00"/>
    <n v="2014"/>
    <s v="Marine Corps Active"/>
    <x v="359"/>
    <x v="0"/>
    <d v="2017-02-10T00:00:00"/>
    <d v="2018-09-29T00:00:00"/>
    <s v="WHITING-TURNER CONTRACTING CO"/>
    <s v="N40080"/>
    <s v="N4008018C0034 AWD"/>
    <s v="N4008018C0034"/>
    <x v="402"/>
    <n v="21739000"/>
    <d v="2020-06-06T00:00:00"/>
    <d v="2021-04-09T00:00:00"/>
    <n v="-1301000"/>
    <n v="307"/>
    <n v="2021"/>
    <s v="04"/>
    <s v="09"/>
    <x v="357"/>
    <n v="2018"/>
    <n v="2021"/>
    <n v="1.0507009358578761"/>
    <n v="2020"/>
    <n v="1.0006103417743548"/>
    <n v="24208149.562165465"/>
    <n v="22906355.507517029"/>
    <n v="-1301794.0546484366"/>
    <n v="307"/>
    <n v="616"/>
    <n v="0.49837662337662336"/>
  </r>
  <r>
    <d v="2022-01-12T00:00:00"/>
    <n v="2017"/>
    <s v="Navy Active"/>
    <x v="360"/>
    <x v="61"/>
    <d v="2016-10-31T00:00:00"/>
    <d v="2018-04-13T00:00:00"/>
    <s v="HARKINS BUILDERS INC."/>
    <s v="N40080"/>
    <s v="N4008018C0311 AWD"/>
    <s v="N4008018C0311"/>
    <x v="403"/>
    <n v="2043000"/>
    <d v="2020-02-02T00:00:00"/>
    <d v="2020-12-29T00:00:00"/>
    <n v="-102000"/>
    <n v="331"/>
    <n v="2020"/>
    <n v="12"/>
    <n v="29"/>
    <x v="358"/>
    <n v="2018"/>
    <n v="2021"/>
    <n v="1.0507009358578761"/>
    <n v="2020"/>
    <n v="1.0006103417743548"/>
    <n v="2253753.5074151442"/>
    <n v="2151691.2525541601"/>
    <n v="-102062.25486098416"/>
    <n v="331"/>
    <n v="660"/>
    <n v="0.50151515151515147"/>
  </r>
  <r>
    <d v="2022-01-12T00:00:00"/>
    <n v="2016"/>
    <s v="Navy Active"/>
    <x v="360"/>
    <x v="0"/>
    <d v="2016-10-31T00:00:00"/>
    <d v="2018-04-13T00:00:00"/>
    <s v="HARKINS BUILDERS INC."/>
    <s v="N40080"/>
    <s v="N4008018C0311 AWD"/>
    <s v="N4008018C0311"/>
    <x v="404"/>
    <n v="38693000"/>
    <d v="2020-02-02T00:00:00"/>
    <d v="2020-07-23T00:00:00"/>
    <n v="-102000"/>
    <n v="172"/>
    <n v="2020"/>
    <s v="07"/>
    <n v="23"/>
    <x v="359"/>
    <n v="2018"/>
    <n v="2020"/>
    <n v="1.0507009358578761"/>
    <n v="2019"/>
    <n v="1.027591137340192"/>
    <n v="40761942.8066063"/>
    <n v="40657128.510597602"/>
    <n v="-104814.29600869864"/>
    <n v="172"/>
    <n v="660"/>
    <n v="0.26060606060606062"/>
  </r>
  <r>
    <d v="2021-12-31T00:00:00"/>
    <n v="2018"/>
    <s v="Air Force Active"/>
    <x v="361"/>
    <x v="0"/>
    <d v="2018-06-05T00:00:00"/>
    <d v="2018-07-05T00:00:00"/>
    <s v="Oncore Group, LLC"/>
    <s v="N40080"/>
    <s v="N4008018C2018"/>
    <s v="N4008018C2018"/>
    <x v="405"/>
    <n v="1490854"/>
    <d v="2019-01-26T00:00:00"/>
    <d v="2019-01-26T00:00:00"/>
    <n v="0"/>
    <n v="0"/>
    <n v="2019"/>
    <s v="01"/>
    <n v="26"/>
    <x v="360"/>
    <n v="2018"/>
    <n v="2019"/>
    <n v="1.0507009358578761"/>
    <n v="2019"/>
    <n v="1.027591137340192"/>
    <n v="1566441.6930274579"/>
    <n v="1566441.6930274579"/>
    <n v="0"/>
    <n v="0"/>
    <n v="205"/>
    <n v="0"/>
  </r>
  <r>
    <d v="2022-01-12T00:00:00"/>
    <n v="2018"/>
    <s v="Marine Corps Active"/>
    <x v="362"/>
    <x v="0"/>
    <d v="2017-12-12T00:00:00"/>
    <d v="2018-03-15T00:00:00"/>
    <s v="DRACE CONSTRUCTION CORP."/>
    <s v="N40085"/>
    <s v="N4008516D5524 N4008518F5082"/>
    <s v="N4008516D5524"/>
    <x v="406"/>
    <n v="1918000"/>
    <d v="2019-07-05T00:00:00"/>
    <d v="2019-07-05T00:00:00"/>
    <n v="-64000"/>
    <n v="0"/>
    <n v="2019"/>
    <s v="07"/>
    <s v="05"/>
    <x v="361"/>
    <n v="2018"/>
    <n v="2019"/>
    <n v="1.0507009358578761"/>
    <n v="2019"/>
    <n v="1.027591137340192"/>
    <n v="2082489.2548703104"/>
    <n v="2016723.4220805382"/>
    <n v="-65765.83278977219"/>
    <n v="0"/>
    <n v="477"/>
    <n v="0"/>
  </r>
  <r>
    <d v="2022-01-12T00:00:00"/>
    <n v="2018"/>
    <s v="Marine Corps Active"/>
    <x v="363"/>
    <x v="0"/>
    <d v="2018-09-04T00:00:00"/>
    <d v="2018-09-29T00:00:00"/>
    <s v="MILITARY &amp; FEDERAL CONSTRUCTION CO,INC."/>
    <s v="N40085"/>
    <s v="N4008516D6303 N4008518F7217"/>
    <s v="N4008516D6303"/>
    <x v="407"/>
    <n v="2431000"/>
    <d v="2020-01-08T00:00:00"/>
    <d v="2021-04-12T00:00:00"/>
    <n v="-37000"/>
    <n v="460"/>
    <n v="2021"/>
    <s v="04"/>
    <n v="12"/>
    <x v="362"/>
    <n v="2018"/>
    <n v="2021"/>
    <n v="1.0507009358578761"/>
    <n v="2020"/>
    <n v="1.0006103417743548"/>
    <n v="2593129.9096972379"/>
    <n v="2556107.3270515869"/>
    <n v="-37022.582645650953"/>
    <n v="460"/>
    <n v="466"/>
    <n v="0.98712446351931327"/>
  </r>
  <r>
    <d v="2022-01-12T00:00:00"/>
    <n v="2018"/>
    <s v="Navy Active"/>
    <x v="364"/>
    <x v="0"/>
    <d v="2017-09-14T00:00:00"/>
    <d v="2018-04-19T00:00:00"/>
    <s v="CIVIL WORKS CONTRACTING LLC"/>
    <s v="N40085"/>
    <s v="N4008517D0358 N4008518F5423"/>
    <s v="N4008517D0358"/>
    <x v="408"/>
    <n v="2602000"/>
    <d v="2019-08-05T00:00:00"/>
    <d v="2019-08-05T00:00:00"/>
    <n v="-68000"/>
    <n v="0"/>
    <n v="2019"/>
    <s v="08"/>
    <s v="05"/>
    <x v="363"/>
    <n v="2018"/>
    <n v="2019"/>
    <n v="1.0507009358578761"/>
    <n v="2019"/>
    <n v="1.027591137340192"/>
    <n v="2805371.4987405292"/>
    <n v="2735495.3014013963"/>
    <n v="-69876.197339132894"/>
    <n v="0"/>
    <n v="473"/>
    <n v="0"/>
  </r>
  <r>
    <d v="2021-09-13T00:00:00"/>
    <n v="2016"/>
    <s v="Special Operations Command"/>
    <x v="365"/>
    <x v="0"/>
    <d v="2017-09-05T00:00:00"/>
    <d v="2018-08-03T00:00:00"/>
    <s v="TIKIGAQ CONSTRUCTION, LLC"/>
    <s v="N40085"/>
    <s v="N4008517D0362"/>
    <s v="N4008517D0362"/>
    <x v="409"/>
    <n v="3445"/>
    <d v="2019-08-30T00:00:00"/>
    <d v="2020-01-07T00:00:00"/>
    <n v="-10"/>
    <n v="130"/>
    <n v="2020"/>
    <s v="01"/>
    <s v="07"/>
    <x v="364"/>
    <n v="2018"/>
    <n v="2020"/>
    <n v="1.0507009358578761"/>
    <n v="2019"/>
    <n v="1.027591137340192"/>
    <n v="3630.1717333889619"/>
    <n v="3619.89582201556"/>
    <n v="-10.275911373401868"/>
    <n v="130"/>
    <n v="392"/>
    <n v="0.33163265306122447"/>
  </r>
  <r>
    <d v="2022-01-12T00:00:00"/>
    <n v="2016"/>
    <s v="Special Operations Command"/>
    <x v="366"/>
    <x v="0"/>
    <d v="2017-09-05T00:00:00"/>
    <d v="2018-08-03T00:00:00"/>
    <s v="TIKIGAQ CONSTRUCTION, LLC"/>
    <s v="N40085"/>
    <s v="N4008517D0362"/>
    <s v="N4008517D0362"/>
    <x v="409"/>
    <n v="3450"/>
    <d v="2019-10-22T00:00:00"/>
    <d v="2020-01-07T00:00:00"/>
    <n v="-5"/>
    <n v="77"/>
    <n v="2020"/>
    <s v="01"/>
    <s v="07"/>
    <x v="364"/>
    <n v="2018"/>
    <n v="2020"/>
    <n v="1.0507009358578761"/>
    <n v="2019"/>
    <n v="1.027591137340192"/>
    <n v="3630.1717333889619"/>
    <n v="3625.033777702261"/>
    <n v="-5.1379556867009342"/>
    <n v="77"/>
    <n v="445"/>
    <n v="0.17303370786516853"/>
  </r>
  <r>
    <d v="2022-01-12T00:00:00"/>
    <n v="2018"/>
    <s v="Navy Active"/>
    <x v="367"/>
    <x v="0"/>
    <d v="2018-07-05T00:00:00"/>
    <d v="2018-09-20T00:00:00"/>
    <s v="STRUCTURAL ASSOCIATES, INC"/>
    <s v="N40085"/>
    <s v="N4008517D5048 N4008518F6907"/>
    <s v="N4008517D5048"/>
    <x v="410"/>
    <n v="819000"/>
    <d v="2019-10-08T00:00:00"/>
    <d v="2019-10-08T00:00:00"/>
    <n v="-156000"/>
    <n v="0"/>
    <n v="2019"/>
    <n v="10"/>
    <s v="08"/>
    <x v="365"/>
    <n v="2018"/>
    <n v="2020"/>
    <n v="1.0507009358578761"/>
    <n v="2019"/>
    <n v="1.027591137340192"/>
    <n v="1024433.4124614291"/>
    <n v="864129.19503635913"/>
    <n v="-160304.21742507"/>
    <n v="0"/>
    <n v="383"/>
    <n v="0"/>
  </r>
  <r>
    <d v="2022-01-12T00:00:00"/>
    <n v="2018"/>
    <s v="Marine Corps Active"/>
    <x v="368"/>
    <x v="0"/>
    <d v="2018-08-09T00:00:00"/>
    <d v="2018-09-28T00:00:00"/>
    <s v="SAUER, INC."/>
    <s v="N40085"/>
    <s v="N4008518C0610 AWD"/>
    <s v="N4008518C0610"/>
    <x v="411"/>
    <n v="36007000"/>
    <d v="2020-10-23T00:00:00"/>
    <d v="2021-11-05T00:00:00"/>
    <n v="-1167000"/>
    <n v="378"/>
    <n v="2021"/>
    <n v="11"/>
    <s v="05"/>
    <x v="366"/>
    <n v="2018"/>
    <n v="2022"/>
    <n v="1.0507009358578761"/>
    <n v="2020"/>
    <n v="1.0006103417743548"/>
    <n v="39058756.589580685"/>
    <n v="37891044.320730016"/>
    <n v="-1167712.2688506693"/>
    <n v="378"/>
    <n v="756"/>
    <n v="0.5"/>
  </r>
  <r>
    <d v="2022-01-12T00:00:00"/>
    <n v="2016"/>
    <s v="Special Operations Command"/>
    <x v="369"/>
    <x v="0"/>
    <d v="2017-01-27T00:00:00"/>
    <d v="2017-12-28T00:00:00"/>
    <s v="RQ CONSTRUCTION, LLC"/>
    <s v="N40085"/>
    <s v="N4008518C0614"/>
    <s v="N4008518C0614"/>
    <x v="412"/>
    <n v="65183"/>
    <d v="2020-01-12T00:00:00"/>
    <d v="2021-12-17T00:00:00"/>
    <n v="1179"/>
    <n v="705"/>
    <n v="2021"/>
    <n v="12"/>
    <n v="17"/>
    <x v="367"/>
    <n v="2018"/>
    <n v="2022"/>
    <n v="1.0507009358578761"/>
    <n v="2020"/>
    <n v="1.0006103417743548"/>
    <n v="67249.062698647496"/>
    <n v="68428.782291599462"/>
    <n v="1179.7195929519658"/>
    <n v="705"/>
    <n v="745"/>
    <n v="0.94630872483221473"/>
  </r>
  <r>
    <d v="2022-01-12T00:00:00"/>
    <n v="2016"/>
    <s v="Special Operations Command"/>
    <x v="370"/>
    <x v="0"/>
    <d v="2017-01-27T00:00:00"/>
    <d v="2017-12-28T00:00:00"/>
    <s v="RQ CONSTRUCTION, LLC"/>
    <s v="N40085"/>
    <s v="N4008518C0614"/>
    <s v="N4008518C0614"/>
    <x v="413"/>
    <n v="15200"/>
    <d v="2020-01-12T00:00:00"/>
    <d v="2021-12-17T00:00:00"/>
    <n v="459"/>
    <n v="705"/>
    <n v="2021"/>
    <n v="12"/>
    <n v="17"/>
    <x v="367"/>
    <n v="2018"/>
    <n v="2022"/>
    <n v="1.0507009358578761"/>
    <n v="2020"/>
    <n v="1.0006103417743548"/>
    <n v="15488.382495480952"/>
    <n v="15947.662642355381"/>
    <n v="459.28014687442919"/>
    <n v="705"/>
    <n v="745"/>
    <n v="0.94630872483221473"/>
  </r>
  <r>
    <d v="2021-09-13T00:00:00"/>
    <n v="2016"/>
    <s v="Special Operations Command"/>
    <x v="371"/>
    <x v="0"/>
    <d v="2017-01-27T00:00:00"/>
    <d v="2017-12-28T00:00:00"/>
    <s v="RQ CONSTRUCTION, LLC"/>
    <s v="N40085"/>
    <s v="N4008518C0614"/>
    <s v="N4008518C0614"/>
    <x v="414"/>
    <n v="65226"/>
    <d v="2020-01-12T00:00:00"/>
    <d v="2021-07-12T00:00:00"/>
    <n v="1500"/>
    <n v="547"/>
    <n v="2021"/>
    <s v="07"/>
    <n v="12"/>
    <x v="368"/>
    <n v="2018"/>
    <n v="2021"/>
    <n v="1.0507009358578761"/>
    <n v="2020"/>
    <n v="1.0006103417743548"/>
    <n v="66956.967838479002"/>
    <n v="68457.883351140539"/>
    <n v="1500.9155126615369"/>
    <n v="547"/>
    <n v="745"/>
    <n v="0.73422818791946309"/>
  </r>
  <r>
    <d v="2022-01-13T00:00:00"/>
    <n v="2017"/>
    <s v="Defense Health Agency"/>
    <x v="372"/>
    <x v="0"/>
    <d v="2017-06-23T00:00:00"/>
    <d v="2018-06-29T00:00:00"/>
    <s v="RQ-DPRI"/>
    <s v="N40085"/>
    <s v="N40085-18-C-0637"/>
    <s v="N4008518C0637"/>
    <x v="415"/>
    <n v="31558000"/>
    <d v="2020-07-13T00:00:00"/>
    <d v="2021-10-07T00:00:00"/>
    <n v="-3442000"/>
    <n v="451"/>
    <n v="2021"/>
    <n v="10"/>
    <s v="07"/>
    <x v="369"/>
    <n v="2018"/>
    <n v="2022"/>
    <n v="1.0507009358578761"/>
    <n v="2020"/>
    <n v="1.0006103417743548"/>
    <n v="36774532.755025662"/>
    <n v="33330431.958638333"/>
    <n v="-3444100.7963873297"/>
    <n v="451"/>
    <n v="745"/>
    <n v="0.60536912751677852"/>
  </r>
  <r>
    <d v="2022-01-12T00:00:00"/>
    <n v="2017"/>
    <s v="Marine Corps Active"/>
    <x v="373"/>
    <x v="0"/>
    <d v="2017-01-27T00:00:00"/>
    <d v="2018-07-31T00:00:00"/>
    <s v="KORTE CONSTRUCTION COMPANY"/>
    <s v="N40085"/>
    <s v="N4008518C0640 AWD"/>
    <s v="N4008518C0640"/>
    <x v="416"/>
    <n v="29633000"/>
    <d v="2021-02-28T00:00:00"/>
    <d v="2022-01-02T00:00:00"/>
    <n v="-749000"/>
    <n v="308"/>
    <n v="2022"/>
    <s v="01"/>
    <s v="02"/>
    <x v="370"/>
    <n v="2018"/>
    <n v="2022"/>
    <n v="1.0507009358578761"/>
    <n v="2020"/>
    <n v="1.0006103417743548"/>
    <n v="31922395.83323399"/>
    <n v="31172938.687244996"/>
    <n v="-749457.14598899335"/>
    <n v="308"/>
    <n v="943"/>
    <n v="0.32661717921527039"/>
  </r>
  <r>
    <d v="2021-09-13T00:00:00"/>
    <n v="2018"/>
    <s v="Special Operations Command"/>
    <x v="374"/>
    <x v="0"/>
    <d v="2018-01-19T00:00:00"/>
    <d v="2018-09-13T00:00:00"/>
    <s v="HOURIGAN CONSTRUCTION CORPORATION"/>
    <s v="N40085"/>
    <s v="N4008518C1103"/>
    <s v="N4008518C1103"/>
    <x v="417"/>
    <n v="24983"/>
    <d v="2021-03-17T00:00:00"/>
    <d v="2022-04-05T00:00:00"/>
    <n v="282"/>
    <n v="384"/>
    <n v="2022"/>
    <s v="04"/>
    <s v="05"/>
    <x v="371"/>
    <n v="2018"/>
    <n v="2022"/>
    <n v="1.0507009358578761"/>
    <n v="2020"/>
    <n v="1.0006103417743548"/>
    <n v="25953.363816625395"/>
    <n v="26235.535933005762"/>
    <n v="282.17211638036679"/>
    <n v="384"/>
    <n v="916"/>
    <n v="0.41921397379912662"/>
  </r>
  <r>
    <d v="2022-01-12T00:00:00"/>
    <n v="2018"/>
    <s v="Special Operations Command"/>
    <x v="375"/>
    <x v="0"/>
    <d v="2018-01-19T00:00:00"/>
    <d v="2018-09-13T00:00:00"/>
    <s v="HOURIGAN CONSTRUCTION CORPORATION"/>
    <s v="N40085"/>
    <s v="N4008518C1103"/>
    <s v="N4008518C1103"/>
    <x v="417"/>
    <n v="24983"/>
    <d v="2021-03-17T00:00:00"/>
    <d v="2022-04-05T00:00:00"/>
    <n v="282"/>
    <n v="384"/>
    <n v="2022"/>
    <s v="04"/>
    <s v="05"/>
    <x v="371"/>
    <n v="2018"/>
    <n v="2022"/>
    <n v="1.0507009358578761"/>
    <n v="2020"/>
    <n v="1.0006103417743548"/>
    <n v="25953.363816625395"/>
    <n v="26235.535933005762"/>
    <n v="282.17211638036679"/>
    <n v="384"/>
    <n v="916"/>
    <n v="0.41921397379912662"/>
  </r>
  <r>
    <d v="2022-01-12T00:00:00"/>
    <n v="2018"/>
    <s v="Navy Active"/>
    <x v="376"/>
    <x v="0"/>
    <d v="2017-11-03T00:00:00"/>
    <d v="2018-09-17T00:00:00"/>
    <s v="RQ CONSTRUCTION, LLC"/>
    <s v="N40085"/>
    <s v="N4008518C1107 AWD"/>
    <s v="N4008518C1107"/>
    <x v="418"/>
    <n v="71370000"/>
    <d v="2021-06-18T00:00:00"/>
    <d v="2021-11-02T00:00:00"/>
    <n v="-1685000"/>
    <n v="137"/>
    <n v="2021"/>
    <n v="11"/>
    <s v="02"/>
    <x v="372"/>
    <n v="2018"/>
    <n v="2022"/>
    <n v="1.0507009358578761"/>
    <n v="2020"/>
    <n v="1.0006103417743548"/>
    <n v="76758956.869097129"/>
    <n v="75072928.443207338"/>
    <n v="-1686028.4258897901"/>
    <n v="137"/>
    <n v="1005"/>
    <n v="0.13631840796019901"/>
  </r>
  <r>
    <d v="2022-01-12T00:00:00"/>
    <n v="2016"/>
    <s v="Navy Active"/>
    <x v="377"/>
    <x v="0"/>
    <d v="2017-06-01T00:00:00"/>
    <d v="2017-12-15T00:00:00"/>
    <s v="MEB GENERAL CONTRACTORS, INC."/>
    <s v="N40085"/>
    <s v="N4008518C1116 AWD"/>
    <s v="N4008518C1116"/>
    <x v="419"/>
    <n v="43914000"/>
    <d v="2021-04-15T00:00:00"/>
    <d v="2021-06-30T00:00:00"/>
    <n v="-1700000"/>
    <n v="76"/>
    <n v="2021"/>
    <s v="06"/>
    <n v="30"/>
    <x v="238"/>
    <n v="2018"/>
    <n v="2021"/>
    <n v="1.0507009358578761"/>
    <n v="2020"/>
    <n v="1.0006103417743548"/>
    <n v="47926672.488221161"/>
    <n v="46225634.907204755"/>
    <n v="-1701037.5810164064"/>
    <n v="76"/>
    <n v="1217"/>
    <n v="6.2448644207066556E-2"/>
  </r>
  <r>
    <d v="2022-01-12T00:00:00"/>
    <n v="2017"/>
    <s v="Navy Active"/>
    <x v="377"/>
    <x v="62"/>
    <d v="2017-06-01T00:00:00"/>
    <d v="2017-12-14T00:00:00"/>
    <s v="MEB GENERAL CONTRACTORS, INC."/>
    <s v="N40085"/>
    <s v="N4008518C1116 AWD"/>
    <s v="N4008518C1116"/>
    <x v="420"/>
    <n v="2584000"/>
    <d v="2021-04-15T00:00:00"/>
    <d v="2021-06-30T00:00:00"/>
    <n v="-40000"/>
    <n v="76"/>
    <n v="2021"/>
    <s v="06"/>
    <n v="30"/>
    <x v="238"/>
    <n v="2018"/>
    <n v="2021"/>
    <n v="1.0507009358578761"/>
    <n v="2020"/>
    <n v="1.0006103417743548"/>
    <n v="2757039.2556910668"/>
    <n v="2717014.8420200925"/>
    <n v="-40024.413670974318"/>
    <n v="76"/>
    <n v="1218"/>
    <n v="6.2397372742200329E-2"/>
  </r>
  <r>
    <d v="2022-01-12T00:00:00"/>
    <n v="2016"/>
    <s v="Navy Active"/>
    <x v="378"/>
    <x v="0"/>
    <d v="2017-03-23T00:00:00"/>
    <d v="2018-04-23T00:00:00"/>
    <s v="WHITING-TURNER CONTRACTING CO"/>
    <s v="N40085"/>
    <s v="N4008518C1134 AWD"/>
    <s v="N4008518C1134"/>
    <x v="421"/>
    <n v="110529000"/>
    <d v="2020-11-01T00:00:00"/>
    <d v="2021-05-09T00:00:00"/>
    <n v="-3471000"/>
    <n v="189"/>
    <n v="2021"/>
    <s v="05"/>
    <s v="09"/>
    <x v="373"/>
    <n v="2018"/>
    <n v="2021"/>
    <n v="1.0507009358578761"/>
    <n v="2020"/>
    <n v="1.0006103417743548"/>
    <n v="119779906.68779787"/>
    <n v="116306788.19149908"/>
    <n v="-3473118.49629879"/>
    <n v="189"/>
    <n v="923"/>
    <n v="0.20476706392199351"/>
  </r>
  <r>
    <d v="2021-09-13T00:00:00"/>
    <n v="2016"/>
    <s v="Special Operations Command"/>
    <x v="379"/>
    <x v="0"/>
    <d v="2016-10-31T00:00:00"/>
    <d v="2018-07-16T00:00:00"/>
    <s v="WHITING-TURNER CONTRACTING CO"/>
    <s v="N40085"/>
    <s v="N4008518C1137"/>
    <s v="N4008518C1137"/>
    <x v="422"/>
    <n v="24173"/>
    <d v="2020-10-09T00:00:00"/>
    <d v="2021-04-12T00:00:00"/>
    <n v="-607"/>
    <n v="185"/>
    <n v="2021"/>
    <s v="04"/>
    <n v="12"/>
    <x v="362"/>
    <n v="2018"/>
    <n v="2021"/>
    <n v="1.0507009358578761"/>
    <n v="2020"/>
    <n v="1.0006103417743548"/>
    <n v="26036.369190558169"/>
    <n v="25428.998713101137"/>
    <n v="-607.37047745703239"/>
    <n v="185"/>
    <n v="816"/>
    <n v="0.2267156862745098"/>
  </r>
  <r>
    <d v="2022-01-12T00:00:00"/>
    <n v="2016"/>
    <s v="Special Operations Command"/>
    <x v="380"/>
    <x v="0"/>
    <d v="2016-10-31T00:00:00"/>
    <d v="2018-07-16T00:00:00"/>
    <s v="WHITING-TURNER CONTRACTING CO"/>
    <s v="N40085"/>
    <s v="N4008518C1137"/>
    <s v="N4008518C1137"/>
    <x v="422"/>
    <n v="24173"/>
    <d v="2020-10-09T00:00:00"/>
    <d v="2021-04-12T00:00:00"/>
    <n v="-607"/>
    <n v="185"/>
    <n v="2021"/>
    <s v="04"/>
    <n v="12"/>
    <x v="362"/>
    <n v="2018"/>
    <n v="2021"/>
    <n v="1.0507009358578761"/>
    <n v="2020"/>
    <n v="1.0006103417743548"/>
    <n v="26036.369190558169"/>
    <n v="25428.998713101137"/>
    <n v="-607.37047745703239"/>
    <n v="185"/>
    <n v="816"/>
    <n v="0.2267156862745098"/>
  </r>
  <r>
    <d v="2022-01-12T00:00:00"/>
    <n v="2018"/>
    <s v="Navy Active"/>
    <x v="381"/>
    <x v="0"/>
    <d v="2017-07-10T00:00:00"/>
    <d v="2018-09-28T00:00:00"/>
    <s v="WHITING-TURNER CONTRACTING CO"/>
    <s v="N40085"/>
    <s v="N4008518C1148 AWD"/>
    <s v="N4008518C1148"/>
    <x v="423"/>
    <n v="34046000"/>
    <d v="2021-02-04T00:00:00"/>
    <d v="2022-09-04T00:00:00"/>
    <n v="-1112000"/>
    <n v="577"/>
    <n v="2022"/>
    <s v="09"/>
    <s v="04"/>
    <x v="374"/>
    <n v="2018"/>
    <n v="2022"/>
    <n v="1.0507009358578761"/>
    <n v="2020"/>
    <n v="1.0006103417743548"/>
    <n v="36940543.502891205"/>
    <n v="35827864.802838124"/>
    <n v="-1112678.7000530809"/>
    <n v="577"/>
    <n v="860"/>
    <n v="0.67093023255813955"/>
  </r>
  <r>
    <d v="2021-09-13T00:00:00"/>
    <n v="2015"/>
    <s v="Special Operations Command"/>
    <x v="382"/>
    <x v="0"/>
    <d v="2018-02-07T00:00:00"/>
    <d v="2018-06-19T00:00:00"/>
    <s v="MILITARY &amp; FEDERAL CONSTRUCTION CO,INC."/>
    <s v="N40085"/>
    <s v="N4008518C6101"/>
    <s v="N4008518C6101"/>
    <x v="424"/>
    <n v="3130"/>
    <d v="2019-09-13T00:00:00"/>
    <d v="2021-01-14T00:00:00"/>
    <n v="-6"/>
    <n v="489"/>
    <n v="2021"/>
    <s v="01"/>
    <n v="14"/>
    <x v="375"/>
    <n v="2018"/>
    <n v="2021"/>
    <n v="1.0507009358578761"/>
    <n v="2020"/>
    <n v="1.0006103417743548"/>
    <n v="3294.9981348502993"/>
    <n v="3288.9944727996531"/>
    <n v="-6.0036620506461986"/>
    <n v="489"/>
    <n v="451"/>
    <n v="1.0842572062084257"/>
  </r>
  <r>
    <d v="2022-01-12T00:00:00"/>
    <n v="2015"/>
    <s v="Special Operations Command"/>
    <x v="383"/>
    <x v="0"/>
    <d v="2018-02-07T00:00:00"/>
    <d v="2018-06-19T00:00:00"/>
    <s v="MILITARY &amp; FEDERAL CONSTRUCTION CO,INC."/>
    <s v="N40085"/>
    <s v="N4008518C6101"/>
    <s v="N4008518C6101"/>
    <x v="424"/>
    <n v="3130"/>
    <d v="2019-09-13T00:00:00"/>
    <d v="2021-01-14T00:00:00"/>
    <n v="-6"/>
    <n v="489"/>
    <n v="2021"/>
    <s v="01"/>
    <n v="14"/>
    <x v="375"/>
    <n v="2018"/>
    <n v="2021"/>
    <n v="1.0507009358578761"/>
    <n v="2020"/>
    <n v="1.0006103417743548"/>
    <n v="3294.9981348502993"/>
    <n v="3288.9944727996531"/>
    <n v="-6.0036620506461986"/>
    <n v="489"/>
    <n v="451"/>
    <n v="1.0842572062084257"/>
  </r>
  <r>
    <d v="2021-09-13T00:00:00"/>
    <n v="2016"/>
    <s v="Special Operations Command"/>
    <x v="384"/>
    <x v="0"/>
    <d v="2018-03-05T00:00:00"/>
    <d v="2018-08-31T00:00:00"/>
    <s v="LARION HUMPHREY CONSTRUCTION LLC"/>
    <s v="N40085"/>
    <s v="N4008518C6118"/>
    <s v="N4008518C6118"/>
    <x v="425"/>
    <n v="3594"/>
    <d v="2019-11-11T00:00:00"/>
    <d v="2020-07-06T00:00:00"/>
    <n v="-122"/>
    <n v="238"/>
    <n v="2020"/>
    <s v="07"/>
    <s v="06"/>
    <x v="376"/>
    <n v="2018"/>
    <n v="2020"/>
    <n v="1.0507009358578761"/>
    <n v="2019"/>
    <n v="1.027591137340192"/>
    <n v="3904.4046776478676"/>
    <n v="3779.0385588923641"/>
    <n v="-125.36611875550352"/>
    <n v="238"/>
    <n v="437"/>
    <n v="0.54462242562929064"/>
  </r>
  <r>
    <d v="2022-01-12T00:00:00"/>
    <n v="2016"/>
    <s v="Special Operations Command"/>
    <x v="385"/>
    <x v="0"/>
    <d v="2018-03-05T00:00:00"/>
    <d v="2018-08-31T00:00:00"/>
    <s v="LARION HUMPHREY CONSTRUCTION LLC"/>
    <s v="N40085"/>
    <s v="N4008518C6118"/>
    <s v="N4008518C6118"/>
    <x v="425"/>
    <n v="3594"/>
    <d v="2019-11-11T00:00:00"/>
    <d v="2020-07-06T00:00:00"/>
    <n v="-122"/>
    <n v="238"/>
    <n v="2020"/>
    <s v="07"/>
    <s v="06"/>
    <x v="376"/>
    <n v="2018"/>
    <n v="2020"/>
    <n v="1.0507009358578761"/>
    <n v="2019"/>
    <n v="1.027591137340192"/>
    <n v="3904.4046776478676"/>
    <n v="3779.0385588923641"/>
    <n v="-125.36611875550352"/>
    <n v="238"/>
    <n v="437"/>
    <n v="0.54462242562929064"/>
  </r>
  <r>
    <d v="2022-01-12T00:00:00"/>
    <n v="2014"/>
    <s v="Navy Active"/>
    <x v="386"/>
    <x v="0"/>
    <d v="2018-05-07T00:00:00"/>
    <d v="2018-07-30T00:00:00"/>
    <s v="CLARK BLINDERMAN, JOINT VENTURE"/>
    <s v="N40085"/>
    <s v="N4008518C8707 AWD"/>
    <s v="N4008518C8707"/>
    <x v="426"/>
    <n v="31764000"/>
    <d v="2020-08-14T00:00:00"/>
    <d v="2020-10-23T00:00:00"/>
    <n v="-1176000"/>
    <n v="70"/>
    <n v="2020"/>
    <n v="10"/>
    <n v="23"/>
    <x v="377"/>
    <n v="2018"/>
    <n v="2021"/>
    <n v="1.0507009358578761"/>
    <n v="2020"/>
    <n v="1.0006103417743548"/>
    <n v="34610088.827158436"/>
    <n v="33433371.065231796"/>
    <n v="-1176717.7619266398"/>
    <n v="70"/>
    <n v="746"/>
    <n v="9.3833780160857902E-2"/>
  </r>
  <r>
    <d v="2022-01-12T00:00:00"/>
    <n v="2017"/>
    <s v="Navy Active"/>
    <x v="386"/>
    <x v="63"/>
    <d v="2018-05-07T00:00:00"/>
    <d v="2018-07-30T00:00:00"/>
    <s v="CLARK BLINDERMAN, JOINT VENTURE"/>
    <s v="N40085"/>
    <s v="N4008518C8707 AWD"/>
    <s v="N4008518C8707"/>
    <x v="427"/>
    <n v="35814000"/>
    <d v="2020-08-14T00:00:00"/>
    <d v="2020-10-23T00:00:00"/>
    <n v="-1881000"/>
    <n v="70"/>
    <n v="2020"/>
    <n v="10"/>
    <n v="23"/>
    <x v="377"/>
    <n v="2018"/>
    <n v="2021"/>
    <n v="1.0507009358578761"/>
    <n v="2020"/>
    <n v="1.0006103417743548"/>
    <n v="39606171.777162641"/>
    <n v="37724023.724285081"/>
    <n v="-1882148.0528775603"/>
    <n v="70"/>
    <n v="746"/>
    <n v="9.3833780160857902E-2"/>
  </r>
  <r>
    <d v="2022-01-12T00:00:00"/>
    <n v="2017"/>
    <s v="Navy Active"/>
    <x v="387"/>
    <x v="0"/>
    <d v="2017-09-19T00:00:00"/>
    <d v="2018-03-30T00:00:00"/>
    <s v="ENGINEERED CONSTRUCTION SERVICES,INC"/>
    <s v="N40085"/>
    <s v="N4008518C8719 AWD"/>
    <s v="N4008518C8719"/>
    <x v="428"/>
    <n v="30767000"/>
    <d v="2021-09-14T00:00:00"/>
    <d v="2021-09-14T00:00:00"/>
    <n v="353000"/>
    <n v="0"/>
    <n v="2021"/>
    <s v="09"/>
    <n v="14"/>
    <x v="378"/>
    <n v="2018"/>
    <n v="2021"/>
    <n v="1.0507009358578761"/>
    <n v="2020"/>
    <n v="1.0006103417743548"/>
    <n v="31956018.263181441"/>
    <n v="32309233.713827789"/>
    <n v="353215.4506463483"/>
    <n v="0"/>
    <n v="1264"/>
    <n v="0"/>
  </r>
  <r>
    <d v="2022-01-12T00:00:00"/>
    <n v="2018"/>
    <s v="Navy Active"/>
    <x v="388"/>
    <x v="0"/>
    <d v="2018-01-25T00:00:00"/>
    <d v="2018-05-02T00:00:00"/>
    <s v="TAZEWELL HOMELAND JV, LLC"/>
    <s v="N40085"/>
    <s v="N4008518R1123"/>
    <s v="N4008518R1123"/>
    <x v="429"/>
    <n v="2905000"/>
    <d v="2019-07-02T00:00:00"/>
    <d v="2021-01-03T00:00:00"/>
    <n v="332000"/>
    <n v="551"/>
    <n v="2021"/>
    <s v="01"/>
    <s v="03"/>
    <x v="379"/>
    <n v="2018"/>
    <n v="2021"/>
    <n v="1.0507009358578761"/>
    <n v="2020"/>
    <n v="1.0006103417743548"/>
    <n v="2703453.5079623149"/>
    <n v="3035656.1414314006"/>
    <n v="332202.63346908567"/>
    <n v="551"/>
    <n v="426"/>
    <n v="1.2934272300469483"/>
  </r>
  <r>
    <d v="2022-01-12T00:00:00"/>
    <n v="2018"/>
    <s v="Navy Active"/>
    <x v="389"/>
    <x v="0"/>
    <d v="2018-08-03T00:00:00"/>
    <d v="2018-09-28T00:00:00"/>
    <s v="RELIABLE BUILDERS, INC."/>
    <s v="N40192"/>
    <s v="N4019216D2704 N4019218F4410"/>
    <s v="N4019216D2704"/>
    <x v="430"/>
    <n v="2385000"/>
    <d v="2019-09-27T00:00:00"/>
    <d v="2021-05-26T00:00:00"/>
    <n v="-419000"/>
    <n v="607"/>
    <n v="2021"/>
    <s v="05"/>
    <n v="26"/>
    <x v="380"/>
    <n v="2018"/>
    <n v="2021"/>
    <n v="1.0507009358578761"/>
    <n v="2020"/>
    <n v="1.0006103417743548"/>
    <n v="2946165.4241454843"/>
    <n v="2526909.6909420295"/>
    <n v="-419255.73320345487"/>
    <n v="607"/>
    <n v="364"/>
    <n v="1.6675824175824177"/>
  </r>
  <r>
    <d v="2021-12-30T00:00:00"/>
    <n v="2018"/>
    <s v="DLA Defense Energy Support Center"/>
    <x v="390"/>
    <x v="0"/>
    <d v="2018-09-20T00:00:00"/>
    <d v="2018-09-21T00:00:00"/>
    <s v="Tfs-Aptim JV"/>
    <s v="N40192"/>
    <s v="N40192-18-C-1300"/>
    <s v="N4019218C1300"/>
    <x v="431"/>
    <n v="21445996"/>
    <d v="2019-12-15T00:00:00"/>
    <d v="2019-12-15T00:00:00"/>
    <n v="0"/>
    <n v="0"/>
    <n v="2019"/>
    <n v="12"/>
    <n v="15"/>
    <x v="381"/>
    <n v="2018"/>
    <n v="2020"/>
    <n v="1.0507009358578761"/>
    <n v="2019"/>
    <n v="1.027591137340192"/>
    <n v="22533328.067604266"/>
    <n v="22533328.067604266"/>
    <n v="0"/>
    <n v="0"/>
    <n v="450"/>
    <n v="0"/>
  </r>
  <r>
    <d v="2022-01-12T00:00:00"/>
    <n v="2017"/>
    <s v="Navy Active"/>
    <x v="391"/>
    <x v="0"/>
    <d v="2017-01-20T00:00:00"/>
    <d v="2018-04-23T00:00:00"/>
    <s v="VET INDUSTRIAL INC"/>
    <s v="N44255"/>
    <s v="N4425517D4007 N4425518F4134"/>
    <s v="N4425517D4007"/>
    <x v="432"/>
    <n v="10445000"/>
    <d v="2019-10-30T00:00:00"/>
    <d v="2020-08-14T00:00:00"/>
    <n v="405000"/>
    <n v="289"/>
    <n v="2020"/>
    <s v="08"/>
    <n v="14"/>
    <x v="382"/>
    <n v="2018"/>
    <n v="2020"/>
    <n v="1.0507009358578761"/>
    <n v="2019"/>
    <n v="1.027591137340192"/>
    <n v="10549037.396013075"/>
    <n v="10965211.806635853"/>
    <n v="416174.41062277742"/>
    <n v="289"/>
    <n v="555"/>
    <n v="0.52072072072072073"/>
  </r>
  <r>
    <d v="2022-01-12T00:00:00"/>
    <n v="2017"/>
    <s v="Navy Active"/>
    <x v="392"/>
    <x v="0"/>
    <d v="2017-08-10T00:00:00"/>
    <d v="2018-09-29T00:00:00"/>
    <s v="CUSTOM MECHANICAL SYSTEMS CORP(CMS)"/>
    <s v="N44255"/>
    <s v="N4425517D4034 N4425518F4438"/>
    <s v="N4425517D4034"/>
    <x v="433"/>
    <n v="39961000"/>
    <d v="2021-06-30T00:00:00"/>
    <d v="2022-03-19T00:00:00"/>
    <n v="1465000"/>
    <n v="262"/>
    <n v="2022"/>
    <s v="03"/>
    <n v="19"/>
    <x v="383"/>
    <n v="2018"/>
    <n v="2022"/>
    <n v="1.0507009358578761"/>
    <n v="2020"/>
    <n v="1.0006103417743548"/>
    <n v="40447783.226784796"/>
    <n v="41913677.377484225"/>
    <n v="1465894.1506994292"/>
    <n v="262"/>
    <n v="1005"/>
    <n v="0.26069651741293531"/>
  </r>
  <r>
    <d v="2022-01-12T00:00:00"/>
    <n v="2018"/>
    <s v="Navy Active"/>
    <x v="393"/>
    <x v="0"/>
    <d v="2018-05-25T00:00:00"/>
    <d v="2018-09-05T00:00:00"/>
    <s v="URS GROUP, INC."/>
    <s v="N62470"/>
    <s v="N6247013D6022 N6247018F4121"/>
    <s v="N6247013D6022"/>
    <x v="434"/>
    <n v="49912000"/>
    <d v="2021-09-04T00:00:00"/>
    <d v="2022-07-08T00:00:00"/>
    <n v="-518000"/>
    <n v="307"/>
    <n v="2022"/>
    <s v="07"/>
    <s v="08"/>
    <x v="384"/>
    <n v="2018"/>
    <n v="2022"/>
    <n v="1.0507009358578761"/>
    <n v="2020"/>
    <n v="1.0006103417743548"/>
    <n v="52986848.195312686"/>
    <n v="52468532.038273573"/>
    <n v="-518316.15703911334"/>
    <n v="307"/>
    <n v="1095"/>
    <n v="0.28036529680365296"/>
  </r>
  <r>
    <d v="2021-12-31T00:00:00"/>
    <n v="2018"/>
    <s v="Air Force Active"/>
    <x v="394"/>
    <x v="0"/>
    <d v="2018-01-04T00:00:00"/>
    <d v="2018-09-28T00:00:00"/>
    <s v="CMC"/>
    <s v="N62470"/>
    <s v="N6247018C4004"/>
    <s v="N6247018C4004"/>
    <x v="435"/>
    <n v="16235042"/>
    <d v="2022-08-23T00:00:00"/>
    <d v="2022-08-23T00:00:00"/>
    <n v="781316"/>
    <n v="0"/>
    <n v="2022"/>
    <s v="08"/>
    <n v="23"/>
    <x v="385"/>
    <n v="2018"/>
    <n v="2022"/>
    <n v="1.0507009358578761"/>
    <n v="2020"/>
    <n v="1.0006103417743548"/>
    <n v="16237244.370691191"/>
    <n v="17019037.240484964"/>
    <n v="781792.8697937727"/>
    <n v="0"/>
    <n v="1425"/>
    <n v="0"/>
  </r>
  <r>
    <d v="2022-01-12T00:00:00"/>
    <n v="2017"/>
    <s v="Navy Active"/>
    <x v="395"/>
    <x v="0"/>
    <d v="2017-10-13T00:00:00"/>
    <d v="2018-06-28T00:00:00"/>
    <s v="J/V P. &amp; C. DEVELOPMENT S.A. -ERGOTEM S.A."/>
    <s v="N62470"/>
    <s v="N6247018C4015 AWD"/>
    <s v="N6247018C4015"/>
    <x v="436"/>
    <n v="23024000"/>
    <d v="2020-10-05T00:00:00"/>
    <d v="2022-07-31T00:00:00"/>
    <n v="-2195000"/>
    <n v="664"/>
    <n v="2022"/>
    <s v="07"/>
    <n v="31"/>
    <x v="108"/>
    <n v="2018"/>
    <n v="2022"/>
    <n v="1.0507009358578761"/>
    <n v="2020"/>
    <n v="1.0006103417743548"/>
    <n v="26497626.901399776"/>
    <n v="24301287.201205067"/>
    <n v="-2196339.700194709"/>
    <n v="664"/>
    <n v="830"/>
    <n v="0.8"/>
  </r>
  <r>
    <d v="2022-01-12T00:00:00"/>
    <n v="2017"/>
    <s v="Marine Corps Active"/>
    <x v="396"/>
    <x v="0"/>
    <d v="2017-09-19T00:00:00"/>
    <d v="2017-12-18T00:00:00"/>
    <s v="R A BURCH CONSTRUCTION CO INC"/>
    <s v="N62473"/>
    <s v="N6247316D1884 N6247318F4138"/>
    <s v="N6247316D1884"/>
    <x v="437"/>
    <n v="34614000"/>
    <d v="2019-09-24T00:00:00"/>
    <d v="2020-10-01T00:00:00"/>
    <n v="2078000"/>
    <n v="373"/>
    <n v="2020"/>
    <n v="10"/>
    <s v="01"/>
    <x v="386"/>
    <n v="2018"/>
    <n v="2021"/>
    <n v="1.0507009358578761"/>
    <n v="2020"/>
    <n v="1.0006103417743548"/>
    <n v="34185605.649071857"/>
    <n v="36264873.939278968"/>
    <n v="2079268.2902071103"/>
    <n v="373"/>
    <n v="645"/>
    <n v="0.57829457364341086"/>
  </r>
  <r>
    <d v="2022-01-12T00:00:00"/>
    <n v="2017"/>
    <s v="Navy Active"/>
    <x v="397"/>
    <x v="0"/>
    <d v="2017-07-20T00:00:00"/>
    <d v="2018-08-06T00:00:00"/>
    <s v="STRAUB CONSTRUCTION, INC."/>
    <s v="N62473"/>
    <s v="N6247316D1887 N6247318F4874"/>
    <s v="N6247316D1887"/>
    <x v="438"/>
    <n v="18999000"/>
    <d v="2020-08-25T00:00:00"/>
    <d v="2020-10-17T00:00:00"/>
    <n v="63000"/>
    <n v="53"/>
    <n v="2020"/>
    <n v="10"/>
    <n v="17"/>
    <x v="387"/>
    <n v="2018"/>
    <n v="2021"/>
    <n v="1.0507009358578761"/>
    <n v="2020"/>
    <n v="1.0006103417743548"/>
    <n v="19896072.921404742"/>
    <n v="19959111.372936524"/>
    <n v="63038.451531782746"/>
    <n v="53"/>
    <n v="750"/>
    <n v="7.0666666666666669E-2"/>
  </r>
  <r>
    <d v="2022-01-12T00:00:00"/>
    <n v="2018"/>
    <s v="Marine Corps Active"/>
    <x v="398"/>
    <x v="0"/>
    <d v="2018-04-12T00:00:00"/>
    <d v="2018-09-27T00:00:00"/>
    <s v="HARPER CONSTRUCTION COMPANY, INC"/>
    <s v="N62473"/>
    <s v="N6247317D0817"/>
    <s v="N6247317D0817"/>
    <x v="439"/>
    <n v="46121000"/>
    <d v="2020-10-10T00:00:00"/>
    <d v="2022-01-15T00:00:00"/>
    <n v="-16207000"/>
    <n v="462"/>
    <n v="2022"/>
    <s v="01"/>
    <n v="15"/>
    <x v="296"/>
    <n v="2018"/>
    <n v="2022"/>
    <n v="1.0507009358578761"/>
    <n v="2020"/>
    <n v="1.0006103417743548"/>
    <n v="65488087.930149697"/>
    <n v="49271196.121012732"/>
    <n v="-16216891.809136964"/>
    <n v="462"/>
    <n v="744"/>
    <n v="0.62096774193548387"/>
  </r>
  <r>
    <d v="2022-01-12T00:00:00"/>
    <n v="2018"/>
    <s v="Navy Active"/>
    <x v="399"/>
    <x v="0"/>
    <d v="2018-06-06T00:00:00"/>
    <d v="2018-08-30T00:00:00"/>
    <s v="RQ CONSTRUCTION, LLC"/>
    <s v="N62473"/>
    <s v="N6247317D0820 N6247318F5040"/>
    <s v="N6247317D0820"/>
    <x v="440"/>
    <n v="32930000"/>
    <d v="2021-03-22T00:00:00"/>
    <d v="2021-10-29T00:00:00"/>
    <n v="7000"/>
    <n v="221"/>
    <n v="2021"/>
    <n v="10"/>
    <n v="29"/>
    <x v="388"/>
    <n v="2018"/>
    <n v="2022"/>
    <n v="1.0507009358578761"/>
    <n v="2020"/>
    <n v="1.0006103417743548"/>
    <n v="34592226.911248855"/>
    <n v="34599231.183641277"/>
    <n v="7004.2723924219608"/>
    <n v="221"/>
    <n v="935"/>
    <n v="0.23636363636363636"/>
  </r>
  <r>
    <d v="2022-01-12T00:00:00"/>
    <n v="2014"/>
    <s v="Special Operations Command"/>
    <x v="400"/>
    <x v="0"/>
    <d v="2018-07-13T00:00:00"/>
    <d v="2018-09-19T00:00:00"/>
    <s v="SOLPAC CONSTRUCTION INC"/>
    <s v="N62473"/>
    <s v="N6247317D0821"/>
    <s v="N6247317D0821"/>
    <x v="441"/>
    <n v="34171"/>
    <d v="2020-02-02T00:00:00"/>
    <d v="2021-12-02T00:00:00"/>
    <n v="2153"/>
    <n v="669"/>
    <n v="2021"/>
    <n v="12"/>
    <s v="02"/>
    <x v="389"/>
    <n v="2018"/>
    <n v="2022"/>
    <n v="1.0507009358578761"/>
    <n v="2020"/>
    <n v="1.0006103417743548"/>
    <n v="33641.342564297476"/>
    <n v="35795.656630137659"/>
    <n v="2154.3140658401826"/>
    <n v="669"/>
    <n v="501"/>
    <n v="1.3353293413173652"/>
  </r>
  <r>
    <d v="2021-09-13T00:00:00"/>
    <n v="2014"/>
    <s v="Special Operations Command"/>
    <x v="401"/>
    <x v="0"/>
    <d v="2018-07-13T00:00:00"/>
    <d v="2018-09-19T00:00:00"/>
    <s v="SOLPAC CONSTRUCTION INC"/>
    <s v="N62473"/>
    <s v="N6247317D0821"/>
    <s v="N6247317D0821"/>
    <x v="442"/>
    <n v="34250"/>
    <d v="2020-02-02T00:00:00"/>
    <d v="2021-08-13T00:00:00"/>
    <n v="34218"/>
    <n v="558"/>
    <n v="2021"/>
    <s v="08"/>
    <n v="13"/>
    <x v="294"/>
    <n v="2018"/>
    <n v="2021"/>
    <n v="1.0507009358578761"/>
    <n v="2020"/>
    <n v="1.0006103417743548"/>
    <n v="33.622429947452034"/>
    <n v="34272.507104782322"/>
    <n v="34238.884674834873"/>
    <n v="558"/>
    <n v="501"/>
    <n v="1.1137724550898203"/>
  </r>
  <r>
    <d v="2022-01-12T00:00:00"/>
    <n v="2018"/>
    <s v="Marine Corps Active"/>
    <x v="402"/>
    <x v="0"/>
    <d v="2018-05-02T00:00:00"/>
    <d v="2018-07-03T00:00:00"/>
    <s v="WHITING-TURNER CONTRACTING CO"/>
    <s v="N62473"/>
    <s v="N6247317D0822 N6247318F4783"/>
    <s v="N6247317D0822"/>
    <x v="443"/>
    <n v="37974000"/>
    <d v="2020-06-28T00:00:00"/>
    <d v="2022-04-04T00:00:00"/>
    <n v="12000"/>
    <n v="645"/>
    <n v="2022"/>
    <s v="04"/>
    <s v="04"/>
    <x v="390"/>
    <n v="2018"/>
    <n v="2022"/>
    <n v="1.0507009358578761"/>
    <n v="2020"/>
    <n v="1.0006103417743548"/>
    <n v="39886708.927036688"/>
    <n v="39898716.251137979"/>
    <n v="12007.324101291597"/>
    <n v="645"/>
    <n v="726"/>
    <n v="0.88842975206611574"/>
  </r>
  <r>
    <d v="2022-01-12T00:00:00"/>
    <n v="2018"/>
    <s v="Special Operations Command"/>
    <x v="403"/>
    <x v="0"/>
    <d v="2017-11-07T00:00:00"/>
    <d v="2018-09-13T00:00:00"/>
    <s v="RQ CONSTRUCTION, LLC"/>
    <s v="N62473"/>
    <s v="N6247318C1017"/>
    <s v="N6247318C1017"/>
    <x v="444"/>
    <n v="48220"/>
    <d v="2021-03-31T00:00:00"/>
    <d v="2021-06-13T00:00:00"/>
    <n v="-1342"/>
    <n v="74"/>
    <n v="2021"/>
    <s v="06"/>
    <n v="13"/>
    <x v="391"/>
    <n v="2018"/>
    <n v="2021"/>
    <n v="1.0507009358578761"/>
    <n v="2020"/>
    <n v="1.0006103417743548"/>
    <n v="52074.839782988056"/>
    <n v="50732.020704326875"/>
    <n v="-1342.8190786611813"/>
    <n v="74"/>
    <n v="930"/>
    <n v="7.9569892473118284E-2"/>
  </r>
  <r>
    <d v="2022-01-12T00:00:00"/>
    <n v="2018"/>
    <s v="Special Operations Command"/>
    <x v="404"/>
    <x v="0"/>
    <d v="2018-02-22T00:00:00"/>
    <d v="2018-09-13T00:00:00"/>
    <s v="RQ CONSTRUCTION, LLC"/>
    <s v="N62473"/>
    <s v="N6247318C1017"/>
    <s v="N6247318C1017"/>
    <x v="445"/>
    <n v="38024"/>
    <d v="2021-03-31T00:00:00"/>
    <d v="2021-06-13T00:00:00"/>
    <n v="-1354"/>
    <n v="74"/>
    <n v="2021"/>
    <s v="06"/>
    <n v="13"/>
    <x v="391"/>
    <n v="2018"/>
    <n v="2021"/>
    <n v="1.0507009358578761"/>
    <n v="2020"/>
    <n v="1.0006103417743548"/>
    <n v="41374.501452211443"/>
    <n v="40019.675049448968"/>
    <n v="-1354.8264027624755"/>
    <n v="74"/>
    <n v="930"/>
    <n v="7.9569892473118284E-2"/>
  </r>
  <r>
    <d v="2022-01-12T00:00:00"/>
    <n v="2018"/>
    <s v="Navy Active"/>
    <x v="405"/>
    <x v="0"/>
    <d v="2018-01-23T00:00:00"/>
    <d v="2018-09-19T00:00:00"/>
    <s v="R A BURCH CONSTRUCTION CO INC"/>
    <s v="N62473"/>
    <s v="N6247318C2201 AWD"/>
    <s v="N6247318C2201"/>
    <x v="446"/>
    <n v="49645000"/>
    <d v="2021-02-24T00:00:00"/>
    <d v="2022-02-25T00:00:00"/>
    <n v="-2949000"/>
    <n v="366"/>
    <n v="2022"/>
    <s v="02"/>
    <n v="25"/>
    <x v="392"/>
    <n v="2018"/>
    <n v="2022"/>
    <n v="1.0507009358578761"/>
    <n v="2020"/>
    <n v="1.0006103417743548"/>
    <n v="55260565.020509131"/>
    <n v="52309765.122616559"/>
    <n v="-2950799.897892572"/>
    <n v="366"/>
    <n v="889"/>
    <n v="0.41169853768278963"/>
  </r>
  <r>
    <d v="2021-12-30T00:00:00"/>
    <n v="2017"/>
    <s v="DLA Defense Energy Support Center"/>
    <x v="406"/>
    <x v="0"/>
    <d v="2017-11-29T00:00:00"/>
    <d v="2017-11-30T00:00:00"/>
    <s v="NOVA Group, Inc"/>
    <s v="N62473"/>
    <s v="N62473-18-C-2202"/>
    <s v="N6247318C2202"/>
    <x v="447"/>
    <n v="26926198"/>
    <d v="2020-03-10T00:00:00"/>
    <d v="2020-03-10T00:00:00"/>
    <n v="58198"/>
    <n v="0"/>
    <n v="2020"/>
    <s v="03"/>
    <n v="10"/>
    <x v="393"/>
    <n v="2018"/>
    <n v="2020"/>
    <n v="1.0507009358578761"/>
    <n v="2019"/>
    <n v="1.027591137340192"/>
    <n v="28230232.744629413"/>
    <n v="28290036.493640337"/>
    <n v="59803.74901092425"/>
    <n v="0"/>
    <n v="831"/>
    <n v="0"/>
  </r>
  <r>
    <d v="2022-01-12T00:00:00"/>
    <n v="2014"/>
    <s v="Navy Active"/>
    <x v="407"/>
    <x v="0"/>
    <d v="2017-02-28T00:00:00"/>
    <d v="2018-04-19T00:00:00"/>
    <s v="WALTERS, K. G. CONSTRUCTION CO., IN"/>
    <s v="N62473"/>
    <s v="N6247318C2205 AWD"/>
    <s v="N6247318C2205"/>
    <x v="448"/>
    <n v="15520000"/>
    <d v="2020-05-08T00:00:00"/>
    <d v="2020-11-30T00:00:00"/>
    <n v="-155000"/>
    <n v="206"/>
    <n v="2020"/>
    <n v="11"/>
    <n v="30"/>
    <x v="336"/>
    <n v="2018"/>
    <n v="2021"/>
    <n v="1.0507009358578761"/>
    <n v="2020"/>
    <n v="1.0006103417743548"/>
    <n v="16469737.169572206"/>
    <n v="16314642.56659718"/>
    <n v="-155094.60297502577"/>
    <n v="206"/>
    <n v="750"/>
    <n v="0.27466666666666667"/>
  </r>
  <r>
    <d v="2022-01-12T00:00:00"/>
    <n v="2018"/>
    <s v="Marine Corps Active"/>
    <x v="408"/>
    <x v="0"/>
    <d v="2017-10-17T00:00:00"/>
    <d v="2018-09-29T00:00:00"/>
    <s v="CDM CONSTRUCTORS INC"/>
    <s v="N62473"/>
    <s v="N6247318C4602 AWD"/>
    <s v="N6247318C4602"/>
    <x v="449"/>
    <n v="53775000"/>
    <d v="2021-09-28T00:00:00"/>
    <d v="2022-05-10T00:00:00"/>
    <n v="-1615000"/>
    <n v="224"/>
    <n v="2022"/>
    <s v="05"/>
    <n v="10"/>
    <x v="394"/>
    <n v="2018"/>
    <n v="2022"/>
    <n v="1.0507009358578761"/>
    <n v="2020"/>
    <n v="1.0006103417743548"/>
    <n v="58198324.837167755"/>
    <n v="56582339.135202169"/>
    <n v="-1615985.7019655854"/>
    <n v="224"/>
    <n v="1095"/>
    <n v="0.20456621004566211"/>
  </r>
  <r>
    <d v="2022-01-12T00:00:00"/>
    <n v="2017"/>
    <s v="Marine Corps Active"/>
    <x v="409"/>
    <x v="0"/>
    <d v="2017-08-29T00:00:00"/>
    <d v="2018-01-24T00:00:00"/>
    <s v="HARPER CONSTRUCTION COMPANY, INC"/>
    <s v="N62473"/>
    <s v="N6247318C4605 AWD"/>
    <s v="N6247318C4605"/>
    <x v="450"/>
    <n v="39482000"/>
    <d v="2020-01-14T00:00:00"/>
    <d v="2020-06-26T00:00:00"/>
    <n v="3850000"/>
    <n v="164"/>
    <n v="2020"/>
    <s v="06"/>
    <n v="26"/>
    <x v="395"/>
    <n v="2018"/>
    <n v="2020"/>
    <n v="1.0507009358578761"/>
    <n v="2019"/>
    <n v="1.027591137340192"/>
    <n v="37438575.746487841"/>
    <n v="41394801.625247583"/>
    <n v="3956225.8787597418"/>
    <n v="164"/>
    <n v="720"/>
    <n v="0.22777777777777777"/>
  </r>
  <r>
    <d v="2022-01-12T00:00:00"/>
    <n v="2018"/>
    <s v="Marine Corps Active"/>
    <x v="409"/>
    <x v="64"/>
    <d v="2017-08-29T00:00:00"/>
    <d v="2018-01-24T00:00:00"/>
    <s v="HARPER CONSTRUCTION COMPANY, INC"/>
    <s v="N62473"/>
    <s v="N6247318C4605 AWD"/>
    <s v="N6247318C4605"/>
    <x v="451"/>
    <n v="81408000"/>
    <d v="2020-01-14T00:00:00"/>
    <d v="2020-06-26T00:00:00"/>
    <n v="2009000"/>
    <n v="164"/>
    <n v="2020"/>
    <s v="06"/>
    <n v="26"/>
    <x v="395"/>
    <n v="2018"/>
    <n v="2020"/>
    <n v="1.0507009358578761"/>
    <n v="2019"/>
    <n v="1.027591137340192"/>
    <n v="83424603.606179506"/>
    <n v="85489034.201095954"/>
    <n v="2064430.594916448"/>
    <n v="164"/>
    <n v="720"/>
    <n v="0.22777777777777777"/>
  </r>
  <r>
    <d v="2022-01-12T00:00:00"/>
    <n v="2017"/>
    <s v="Marine Corps Active"/>
    <x v="410"/>
    <x v="0"/>
    <d v="2017-08-29T00:00:00"/>
    <d v="2018-01-24T00:00:00"/>
    <s v="HARPER CONSTRUCTION COMPANY, INC"/>
    <s v="N62473"/>
    <s v="N6247318C4605 AWD"/>
    <s v="N6247318C4605"/>
    <x v="452"/>
    <n v="41830000"/>
    <d v="2020-01-14T00:00:00"/>
    <d v="2020-06-26T00:00:00"/>
    <n v="3123000"/>
    <n v="164"/>
    <n v="2020"/>
    <s v="06"/>
    <n v="26"/>
    <x v="395"/>
    <n v="2018"/>
    <n v="2020"/>
    <n v="1.0507009358578761"/>
    <n v="2019"/>
    <n v="1.027591137340192"/>
    <n v="40669481.124250807"/>
    <n v="43878648.246164225"/>
    <n v="3209167.1219134182"/>
    <n v="164"/>
    <n v="720"/>
    <n v="0.22777777777777777"/>
  </r>
  <r>
    <d v="2021-09-13T00:00:00"/>
    <n v="2018"/>
    <s v="Special Operations Command"/>
    <x v="411"/>
    <x v="0"/>
    <d v="2018-02-14T00:00:00"/>
    <d v="2018-07-26T00:00:00"/>
    <s v="RQ CONSTRUCTION, LLC"/>
    <s v="N62473"/>
    <s v="N6247318D0820"/>
    <s v="N6247318D0820"/>
    <x v="453"/>
    <n v="45441"/>
    <d v="2021-02-15T00:00:00"/>
    <d v="2021-06-18T00:00:00"/>
    <n v="-2109"/>
    <n v="123"/>
    <n v="2021"/>
    <s v="06"/>
    <n v="18"/>
    <x v="396"/>
    <n v="2018"/>
    <n v="2021"/>
    <n v="1.0507009358578761"/>
    <n v="2020"/>
    <n v="1.0006103417743548"/>
    <n v="49960.829500042004"/>
    <n v="47850.542289239893"/>
    <n v="-2110.2872108021111"/>
    <n v="123"/>
    <n v="935"/>
    <n v="0.13155080213903744"/>
  </r>
  <r>
    <d v="2022-01-12T00:00:00"/>
    <n v="2018"/>
    <s v="Special Operations Command"/>
    <x v="412"/>
    <x v="0"/>
    <d v="2018-02-14T00:00:00"/>
    <d v="2018-07-26T00:00:00"/>
    <s v="RQ CONSTRUCTION, LLC"/>
    <s v="N62473"/>
    <s v="N6247318D0820"/>
    <s v="N6247318D0820"/>
    <x v="453"/>
    <n v="45424"/>
    <d v="2021-02-15T00:00:00"/>
    <d v="2021-06-18T00:00:00"/>
    <n v="-2126"/>
    <n v="123"/>
    <n v="2021"/>
    <s v="06"/>
    <n v="18"/>
    <x v="396"/>
    <n v="2018"/>
    <n v="2021"/>
    <n v="1.0507009358578761"/>
    <n v="2020"/>
    <n v="1.0006103417743548"/>
    <n v="49960.829500042004"/>
    <n v="47833.531913429724"/>
    <n v="-2127.2975866122797"/>
    <n v="123"/>
    <n v="935"/>
    <n v="0.13155080213903744"/>
  </r>
  <r>
    <d v="2022-01-12T00:00:00"/>
    <n v="2018"/>
    <s v="Marine Corps Active"/>
    <x v="413"/>
    <x v="0"/>
    <d v="2017-03-07T00:00:00"/>
    <d v="2018-04-18T00:00:00"/>
    <s v="M A MORTENSON COMPANY"/>
    <s v="N62473"/>
    <s v="N6247318D5850 N6247318F4497"/>
    <s v="N6247318D5850"/>
    <x v="454"/>
    <n v="23136000"/>
    <d v="2020-05-02T00:00:00"/>
    <d v="2020-05-17T00:00:00"/>
    <n v="-456000"/>
    <n v="15"/>
    <n v="2020"/>
    <s v="05"/>
    <n v="17"/>
    <x v="397"/>
    <n v="2018"/>
    <n v="2020"/>
    <n v="1.0507009358578761"/>
    <n v="2019"/>
    <n v="1.027591137340192"/>
    <n v="24788136.478759013"/>
    <n v="24319554.920131885"/>
    <n v="-468581.5586271286"/>
    <n v="15"/>
    <n v="745"/>
    <n v="2.0134228187919462E-2"/>
  </r>
  <r>
    <d v="2022-01-12T00:00:00"/>
    <n v="2018"/>
    <s v="Marine Corps Active"/>
    <x v="414"/>
    <x v="0"/>
    <d v="2018-05-16T00:00:00"/>
    <d v="2018-08-30T00:00:00"/>
    <s v="HARPER CONSTRUCTION COMPANY, INC"/>
    <s v="N62473"/>
    <s v="N6247318D5853 N6247318F4873"/>
    <s v="N6247318D5853"/>
    <x v="455"/>
    <n v="39683000"/>
    <d v="2020-05-20T00:00:00"/>
    <d v="2021-02-26T00:00:00"/>
    <n v="5170000"/>
    <n v="282"/>
    <n v="2021"/>
    <s v="02"/>
    <n v="26"/>
    <x v="398"/>
    <n v="2018"/>
    <n v="2021"/>
    <n v="1.0507009358578761"/>
    <n v="2020"/>
    <n v="1.0006103417743548"/>
    <n v="36262841.399262875"/>
    <n v="41435996.866236292"/>
    <n v="5173155.4669734165"/>
    <n v="282"/>
    <n v="629"/>
    <n v="0.44833068362480127"/>
  </r>
  <r>
    <d v="2022-01-12T00:00:00"/>
    <n v="2016"/>
    <s v="Navy Active"/>
    <x v="415"/>
    <x v="0"/>
    <d v="2018-04-19T00:00:00"/>
    <d v="2018-09-06T00:00:00"/>
    <s v="HELIX ELECTRIC, INC."/>
    <s v="N62478"/>
    <s v="N6247818C1516 AWD"/>
    <s v="N6247818C1516"/>
    <x v="456"/>
    <n v="26696000"/>
    <d v="2020-05-28T00:00:00"/>
    <d v="2022-06-17T00:00:00"/>
    <n v="2764000"/>
    <n v="750"/>
    <n v="2022"/>
    <s v="06"/>
    <n v="17"/>
    <x v="399"/>
    <n v="2018"/>
    <n v="2022"/>
    <n v="1.0507009358578761"/>
    <n v="2020"/>
    <n v="1.0006103417743548"/>
    <n v="25145374.79695069"/>
    <n v="27911061.781615008"/>
    <n v="2765686.9846643172"/>
    <n v="750"/>
    <n v="630"/>
    <n v="1.1904761904761905"/>
  </r>
  <r>
    <d v="2022-01-12T00:00:00"/>
    <n v="2018"/>
    <s v="Navy Active"/>
    <x v="416"/>
    <x v="0"/>
    <d v="2018-01-24T00:00:00"/>
    <d v="2018-09-21T00:00:00"/>
    <s v="BLACK CONSTRUCTION CORP."/>
    <s v="N62742"/>
    <s v="N6274218C1300 AWD"/>
    <s v="N6274218C1300"/>
    <x v="457"/>
    <n v="50302000"/>
    <d v="2020-12-28T00:00:00"/>
    <d v="2021-07-27T00:00:00"/>
    <n v="-3252000"/>
    <n v="211"/>
    <n v="2021"/>
    <s v="07"/>
    <n v="27"/>
    <x v="400"/>
    <n v="2018"/>
    <n v="2021"/>
    <n v="1.0507009358578761"/>
    <n v="2020"/>
    <n v="1.0006103417743548"/>
    <n v="56269237.918932691"/>
    <n v="53015253.08748249"/>
    <n v="-3253984.8314502016"/>
    <n v="211"/>
    <n v="829"/>
    <n v="0.25452352231604342"/>
  </r>
  <r>
    <d v="2022-01-12T00:00:00"/>
    <n v="2018"/>
    <s v="Navy Active"/>
    <x v="417"/>
    <x v="0"/>
    <d v="2018-01-24T00:00:00"/>
    <d v="2018-09-24T00:00:00"/>
    <s v="BLACK CONSTRUCTION CORP."/>
    <s v="N62742"/>
    <s v="N6274218C1300 AWD"/>
    <s v="N6274218C1300"/>
    <x v="458"/>
    <n v="41238000"/>
    <d v="2021-01-21T00:00:00"/>
    <d v="2021-07-27T00:00:00"/>
    <n v="-1965000"/>
    <n v="187"/>
    <n v="2021"/>
    <s v="07"/>
    <n v="27"/>
    <x v="400"/>
    <n v="2018"/>
    <n v="2021"/>
    <n v="1.0507009358578761"/>
    <n v="2020"/>
    <n v="1.0006103417743548"/>
    <n v="45393432.531867817"/>
    <n v="43427233.210281208"/>
    <n v="-1966199.3215866089"/>
    <n v="187"/>
    <n v="850"/>
    <n v="0.22"/>
  </r>
  <r>
    <d v="2022-02-28T00:00:00"/>
    <n v="2015"/>
    <s v="Defense Information Systems Agency"/>
    <x v="418"/>
    <x v="0"/>
    <d v="2018-05-02T00:00:00"/>
    <d v="2018-08-09T00:00:00"/>
    <s v="Cockram Construction Australia Pty Ltd. 675 Victoria Street, Abbotsford Victoria 3067, Austrialia"/>
    <s v="N62742"/>
    <s v="N6274218C1306"/>
    <s v="N6274218C1306"/>
    <x v="459"/>
    <n v="12189000"/>
    <d v="2019-03-31T00:00:00"/>
    <d v="2020-03-31T00:00:00"/>
    <n v="3394033"/>
    <n v="366"/>
    <n v="2020"/>
    <s v="03"/>
    <n v="31"/>
    <x v="279"/>
    <n v="2018"/>
    <n v="2020"/>
    <n v="1.0507009358578761"/>
    <n v="2019"/>
    <n v="1.027591137340192"/>
    <n v="9240880.0577391367"/>
    <n v="12728558.288379282"/>
    <n v="3487678.230640145"/>
    <n v="366"/>
    <n v="234"/>
    <n v="1.5641025641025641"/>
  </r>
  <r>
    <d v="2021-12-31T00:00:00"/>
    <n v="2017"/>
    <s v="Air Force Active"/>
    <x v="419"/>
    <x v="0"/>
    <d v="2017-11-21T00:00:00"/>
    <d v="2018-05-18T00:00:00"/>
    <s v="AECOM"/>
    <s v="N62742"/>
    <s v="N6274218C1314"/>
    <s v="N6274218C1314"/>
    <x v="460"/>
    <n v="33953429"/>
    <d v="2019-11-15T00:00:00"/>
    <d v="2020-04-06T00:00:00"/>
    <n v="9820649"/>
    <n v="143"/>
    <n v="2020"/>
    <s v="04"/>
    <s v="06"/>
    <x v="401"/>
    <n v="2018"/>
    <n v="2020"/>
    <n v="1.0507009358578761"/>
    <n v="2019"/>
    <n v="1.027591137340192"/>
    <n v="25356334.530852236"/>
    <n v="35447946.406181052"/>
    <n v="10091611.875328816"/>
    <n v="143"/>
    <n v="546"/>
    <n v="0.26190476190476192"/>
  </r>
  <r>
    <d v="2022-01-12T00:00:00"/>
    <n v="2018"/>
    <s v="Marine Corps Active"/>
    <x v="420"/>
    <x v="0"/>
    <d v="2017-06-30T00:00:00"/>
    <d v="2018-05-16T00:00:00"/>
    <s v="HENSEL PHELPS CONSTRUCTION CO."/>
    <s v="N62742"/>
    <s v="N6274218C1316 AWD"/>
    <s v="N6274218C1316"/>
    <x v="461"/>
    <n v="72008000"/>
    <d v="2020-10-02T00:00:00"/>
    <d v="2021-10-22T00:00:00"/>
    <n v="-3225000"/>
    <n v="385"/>
    <n v="2021"/>
    <n v="10"/>
    <n v="22"/>
    <x v="402"/>
    <n v="2018"/>
    <n v="2022"/>
    <n v="1.0507009358578761"/>
    <n v="2020"/>
    <n v="1.0006103417743548"/>
    <n v="79047383.507395595"/>
    <n v="75820415.155173302"/>
    <n v="-3226968.3522222936"/>
    <n v="385"/>
    <n v="870"/>
    <n v="0.44252873563218392"/>
  </r>
  <r>
    <d v="2022-01-12T00:00:00"/>
    <n v="2017"/>
    <s v="Navy Active"/>
    <x v="421"/>
    <x v="0"/>
    <d v="2017-06-12T00:00:00"/>
    <d v="2018-05-23T00:00:00"/>
    <s v="APTIM FEDERAL SERVICES, LLC"/>
    <s v="N62742"/>
    <s v="N6274218C1318 AWD"/>
    <s v="N6274218C1318"/>
    <x v="462"/>
    <n v="29381000"/>
    <d v="2020-04-03T00:00:00"/>
    <d v="2021-08-15T00:00:00"/>
    <n v="406000"/>
    <n v="499"/>
    <n v="2021"/>
    <s v="08"/>
    <n v="15"/>
    <x v="403"/>
    <n v="2018"/>
    <n v="2021"/>
    <n v="1.0507009358578761"/>
    <n v="2020"/>
    <n v="1.0006103417743548"/>
    <n v="30444059.61648196"/>
    <n v="30850307.415242348"/>
    <n v="406247.79876038805"/>
    <n v="499"/>
    <n v="681"/>
    <n v="0.73274596182085172"/>
  </r>
  <r>
    <d v="2022-01-12T00:00:00"/>
    <n v="2018"/>
    <s v="Navy Active"/>
    <x v="422"/>
    <x v="0"/>
    <d v="2018-06-28T00:00:00"/>
    <d v="2018-08-22T00:00:00"/>
    <s v="GFP GROUP, L.L.C."/>
    <s v="N69450"/>
    <s v="N6945016D0615 N6945018F2384"/>
    <s v="N6945016D0615"/>
    <x v="463"/>
    <n v="4597000"/>
    <d v="2020-03-14T00:00:00"/>
    <d v="2021-01-30T00:00:00"/>
    <n v="384000"/>
    <n v="322"/>
    <n v="2021"/>
    <s v="01"/>
    <n v="30"/>
    <x v="404"/>
    <n v="2018"/>
    <n v="2021"/>
    <n v="1.0507009358578761"/>
    <n v="2020"/>
    <n v="1.0006103417743548"/>
    <n v="4426603.0427692318"/>
    <n v="4810837.4140105844"/>
    <n v="384234.37124135252"/>
    <n v="322"/>
    <n v="570"/>
    <n v="0.56491228070175437"/>
  </r>
  <r>
    <d v="2022-01-12T00:00:00"/>
    <n v="2017"/>
    <s v="Navy Active"/>
    <x v="423"/>
    <x v="0"/>
    <d v="2017-08-10T00:00:00"/>
    <d v="2018-01-16T00:00:00"/>
    <s v="DESIGN BUILD INCORPORATED"/>
    <s v="N69450"/>
    <s v="N6945016D1111"/>
    <s v="N6945016D1111"/>
    <x v="464"/>
    <n v="2988000"/>
    <d v="2019-08-23T00:00:00"/>
    <d v="2019-11-22T00:00:00"/>
    <n v="9000"/>
    <n v="91"/>
    <n v="2019"/>
    <n v="11"/>
    <n v="22"/>
    <x v="405"/>
    <n v="2018"/>
    <n v="2020"/>
    <n v="1.0507009358578761"/>
    <n v="2019"/>
    <n v="1.027591137340192"/>
    <n v="3130038.0879206127"/>
    <n v="3139286.4081566744"/>
    <n v="9248.3202360616997"/>
    <n v="91"/>
    <n v="584"/>
    <n v="0.15582191780821919"/>
  </r>
  <r>
    <d v="2022-01-12T00:00:00"/>
    <n v="2018"/>
    <s v="Navy Active"/>
    <x v="424"/>
    <x v="0"/>
    <d v="2017-10-16T00:00:00"/>
    <d v="2018-08-03T00:00:00"/>
    <s v="DESBUILD INCORPORATEDDBA DES BUILD"/>
    <s v="N69450"/>
    <s v="N6945016D1111 N6945018F0723"/>
    <s v="N6945016D1111"/>
    <x v="465"/>
    <n v="11655000"/>
    <d v="2020-08-04T00:00:00"/>
    <d v="2022-06-25T00:00:00"/>
    <n v="593000"/>
    <n v="690"/>
    <n v="2022"/>
    <s v="06"/>
    <n v="25"/>
    <x v="406"/>
    <n v="2018"/>
    <n v="2022"/>
    <n v="1.0507009358578761"/>
    <n v="2020"/>
    <n v="1.0006103417743548"/>
    <n v="11622853.752459824"/>
    <n v="12216215.685132017"/>
    <n v="593361.93267219327"/>
    <n v="690"/>
    <n v="732"/>
    <n v="0.94262295081967218"/>
  </r>
  <r>
    <d v="2022-01-12T00:00:00"/>
    <n v="2018"/>
    <s v="Navy Reserve"/>
    <x v="425"/>
    <x v="0"/>
    <d v="2018-05-04T00:00:00"/>
    <d v="2018-09-12T00:00:00"/>
    <s v="LEEBCOR SERVICES LLC"/>
    <s v="N69450"/>
    <s v="N6945016D1113 N6945018F0731"/>
    <s v="N6945016D1113"/>
    <x v="466"/>
    <n v="15692000"/>
    <d v="2020-01-06T00:00:00"/>
    <d v="2021-10-16T00:00:00"/>
    <n v="1452000"/>
    <n v="649"/>
    <n v="2021"/>
    <n v="10"/>
    <n v="16"/>
    <x v="407"/>
    <n v="2018"/>
    <n v="2022"/>
    <n v="1.0507009358578761"/>
    <n v="2020"/>
    <n v="1.0006103417743548"/>
    <n v="14961981.326616155"/>
    <n v="16414867.542872518"/>
    <n v="1452886.2162563633"/>
    <n v="649"/>
    <n v="481"/>
    <n v="1.3492723492723493"/>
  </r>
  <r>
    <d v="2021-12-31T00:00:00"/>
    <n v="2017"/>
    <s v="Air Force Active"/>
    <x v="426"/>
    <x v="0"/>
    <d v="2017-07-10T00:00:00"/>
    <d v="2018-06-21T00:00:00"/>
    <s v="FIRE STATION NO. 2"/>
    <s v="N69450"/>
    <s v="N69450-18C2105"/>
    <s v="N6945018C2105"/>
    <x v="467"/>
    <n v="3774341"/>
    <d v="2019-10-08T00:00:00"/>
    <d v="2018-08-01T00:00:00"/>
    <n v="0"/>
    <n v="-433"/>
    <n v="2018"/>
    <s v="08"/>
    <s v="01"/>
    <x v="408"/>
    <n v="2018"/>
    <n v="2018"/>
    <n v="1.0507009358578761"/>
    <n v="2018"/>
    <n v="1.0507009358578761"/>
    <n v="3965703.6209467519"/>
    <n v="3965703.6209467519"/>
    <n v="0"/>
    <n v="-433"/>
    <n v="474"/>
    <n v="-0.9135021097046413"/>
  </r>
  <r>
    <d v="2022-01-12T00:00:00"/>
    <n v="2018"/>
    <s v="Navy Reserve"/>
    <x v="427"/>
    <x v="0"/>
    <d v="2018-05-14T00:00:00"/>
    <d v="2018-09-26T00:00:00"/>
    <s v="EMR, INC."/>
    <s v="N69450"/>
    <s v="N6945018D1318 N6945018F0894"/>
    <s v="N6945018D1318"/>
    <x v="468"/>
    <n v="11156000"/>
    <d v="2019-12-31T00:00:00"/>
    <d v="2020-12-31T00:00:00"/>
    <n v="-187000"/>
    <n v="366"/>
    <n v="2020"/>
    <n v="12"/>
    <n v="31"/>
    <x v="35"/>
    <n v="2018"/>
    <n v="2021"/>
    <n v="1.0507009358578761"/>
    <n v="2020"/>
    <n v="1.0006103417743548"/>
    <n v="11918100.715435889"/>
    <n v="11730986.581524083"/>
    <n v="-187114.13391180523"/>
    <n v="366"/>
    <n v="461"/>
    <n v="0.79392624728850325"/>
  </r>
  <r>
    <d v="2022-01-31T00:00:00"/>
    <n v="2018"/>
    <s v="DLA Defense Reutilization and Marketing Service"/>
    <x v="428"/>
    <x v="0"/>
    <d v="2018-06-26T00:00:00"/>
    <d v="2018-08-31T00:00:00"/>
    <s v="EMR Inc"/>
    <s v="N91278"/>
    <s v="N91278-16-C-0035"/>
    <s v="N9127816C0035"/>
    <x v="469"/>
    <n v="3788549"/>
    <d v="2019-07-06T00:00:00"/>
    <d v="2019-10-11T00:00:00"/>
    <n v="0"/>
    <n v="97"/>
    <n v="2019"/>
    <n v="10"/>
    <n v="11"/>
    <x v="409"/>
    <n v="2018"/>
    <n v="2020"/>
    <n v="1.0507009358578761"/>
    <n v="2019"/>
    <n v="1.027591137340192"/>
    <n v="3980631.9798434204"/>
    <n v="3980631.9798434204"/>
    <n v="0"/>
    <n v="97"/>
    <n v="309"/>
    <n v="0.31391585760517798"/>
  </r>
  <r>
    <d v="2021-11-16T00:00:00"/>
    <n v="2018"/>
    <s v="Army National Guard"/>
    <x v="429"/>
    <x v="0"/>
    <d v="2018-09-11T00:00:00"/>
    <d v="2018-09-12T00:00:00"/>
    <s v="S. B. Ballard Construction Company"/>
    <s v="PC123-"/>
    <s v="PC123-18312-000"/>
    <s v="PC12318312000"/>
    <x v="470"/>
    <n v="16999000"/>
    <d v="2020-08-31T00:00:00"/>
    <d v="2021-09-16T00:00:00"/>
    <n v="1999000"/>
    <n v="381"/>
    <n v="2021"/>
    <s v="09"/>
    <n v="16"/>
    <x v="410"/>
    <n v="2018"/>
    <n v="2021"/>
    <n v="1.0507009358578761"/>
    <n v="2020"/>
    <n v="1.0006103417743548"/>
    <n v="15760514.03786814"/>
    <n v="17760734.111075077"/>
    <n v="2000220.0732069369"/>
    <n v="381"/>
    <n v="719"/>
    <n v="0.5299026425591099"/>
  </r>
  <r>
    <d v="2022-01-12T00:00:00"/>
    <n v="2018"/>
    <s v="Army National Guard"/>
    <x v="430"/>
    <x v="0"/>
    <d v="2018-08-31T00:00:00"/>
    <d v="2018-09-06T00:00:00"/>
    <s v="Stahl Construction Company"/>
    <s v="Swift "/>
    <s v="Swift #147206"/>
    <s v="Swift"/>
    <x v="471"/>
    <n v="40487000"/>
    <d v="2020-02-14T00:00:00"/>
    <d v="2020-08-04T00:00:00"/>
    <n v="1487000"/>
    <n v="172"/>
    <n v="2020"/>
    <s v="08"/>
    <s v="04"/>
    <x v="411"/>
    <n v="2018"/>
    <n v="2020"/>
    <n v="1.0507009358578761"/>
    <n v="2019"/>
    <n v="1.027591137340192"/>
    <n v="40977336.498457164"/>
    <n v="42505364.519682027"/>
    <n v="1528028.0212248638"/>
    <n v="172"/>
    <n v="526"/>
    <n v="0.3269961977186312"/>
  </r>
  <r>
    <d v="2022-01-12T00:00:00"/>
    <n v="2018"/>
    <s v="Army National Guard"/>
    <x v="431"/>
    <x v="0"/>
    <d v="2018-09-19T00:00:00"/>
    <d v="2018-09-20T00:00:00"/>
    <s v="KCI Construction Company"/>
    <s v="T1818-"/>
    <s v="T1818-01"/>
    <s v="T181801"/>
    <x v="472"/>
    <n v="24564000"/>
    <d v="2020-11-18T00:00:00"/>
    <d v="2021-06-30T00:00:00"/>
    <n v="-7436000"/>
    <n v="224"/>
    <n v="2021"/>
    <s v="06"/>
    <n v="30"/>
    <x v="238"/>
    <n v="2018"/>
    <n v="2021"/>
    <n v="1.0507009358578761"/>
    <n v="2020"/>
    <n v="1.0006103417743548"/>
    <n v="33622429.947452031"/>
    <n v="26181891.446017928"/>
    <n v="-7440538.5014341027"/>
    <n v="224"/>
    <n v="790"/>
    <n v="0.28354430379746837"/>
  </r>
  <r>
    <d v="2021-12-31T00:00:00"/>
    <n v="2016"/>
    <s v="Air Force Active"/>
    <x v="432"/>
    <x v="0"/>
    <d v="2018-05-09T00:00:00"/>
    <d v="2018-08-08T00:00:00"/>
    <s v="Basecom Construction Services"/>
    <s v="W4126C"/>
    <s v="W4126C18C0049"/>
    <s v="W4126C18C0049"/>
    <x v="473"/>
    <n v="4378953"/>
    <d v="2019-10-22T00:00:00"/>
    <d v="2019-11-20T00:00:00"/>
    <n v="0"/>
    <n v="29"/>
    <n v="2019"/>
    <n v="11"/>
    <n v="20"/>
    <x v="412"/>
    <n v="2018"/>
    <n v="2020"/>
    <n v="1.0507009358578761"/>
    <n v="2019"/>
    <n v="1.027591137340192"/>
    <n v="4600970.0151776541"/>
    <n v="4600970.0151776541"/>
    <n v="0"/>
    <n v="29"/>
    <n v="440"/>
    <n v="6.5909090909090903E-2"/>
  </r>
  <r>
    <d v="2021-12-31T00:00:00"/>
    <n v="2017"/>
    <s v="Air Force Active"/>
    <x v="433"/>
    <x v="0"/>
    <d v="2017-04-26T00:00:00"/>
    <d v="2018-04-30T00:00:00"/>
    <s v="Bethel-Unit JV"/>
    <s v="W911KB"/>
    <s v="W911KB18C0006"/>
    <s v="W911KB18C0006"/>
    <x v="474"/>
    <n v="20221652"/>
    <d v="2020-04-11T00:00:00"/>
    <d v="2021-10-11T00:00:00"/>
    <n v="943651"/>
    <n v="548"/>
    <n v="2021"/>
    <n v="10"/>
    <n v="11"/>
    <x v="413"/>
    <n v="2018"/>
    <n v="2022"/>
    <n v="1.0507009358578761"/>
    <n v="2020"/>
    <n v="1.0006103417743548"/>
    <n v="20255413.69216907"/>
    <n v="21199640.641794782"/>
    <n v="944226.94962571189"/>
    <n v="548"/>
    <n v="712"/>
    <n v="0.7696629213483146"/>
  </r>
  <r>
    <d v="2021-12-31T00:00:00"/>
    <n v="2017"/>
    <s v="Missile Defense Agency"/>
    <x v="291"/>
    <x v="0"/>
    <d v="2017-11-14T00:00:00"/>
    <d v="2018-02-15T00:00:00"/>
    <s v="STG Pacific, LLC"/>
    <s v="W911KB"/>
    <s v="W911KB-18-C-0015"/>
    <s v="W911KB18C0015"/>
    <x v="475"/>
    <n v="24558572"/>
    <d v="2019-08-30T00:00:00"/>
    <d v="2019-06-27T00:00:00"/>
    <n v="158971"/>
    <n v="-64"/>
    <n v="2019"/>
    <s v="06"/>
    <n v="27"/>
    <x v="414"/>
    <n v="2018"/>
    <n v="2019"/>
    <n v="1.0507009358578761"/>
    <n v="2019"/>
    <n v="1.027591137340192"/>
    <n v="25636683.605258767"/>
    <n v="25800040.795952875"/>
    <n v="163357.19069410861"/>
    <n v="-64"/>
    <n v="561"/>
    <n v="-0.1140819964349376"/>
  </r>
  <r>
    <d v="2021-12-31T00:00:00"/>
    <n v="2018"/>
    <s v="Air Force Active"/>
    <x v="434"/>
    <x v="0"/>
    <d v="2017-12-28T00:00:00"/>
    <d v="2018-03-23T00:00:00"/>
    <s v="Callahan/Watterson Joint Ventu"/>
    <s v="W911KB"/>
    <s v="W911KB18C0018"/>
    <s v="W911KB18C0018"/>
    <x v="476"/>
    <n v="24167601"/>
    <d v="2020-02-14T00:00:00"/>
    <d v="2020-08-11T00:00:00"/>
    <n v="5116601"/>
    <n v="179"/>
    <n v="2020"/>
    <s v="08"/>
    <n v="11"/>
    <x v="415"/>
    <n v="2018"/>
    <n v="2020"/>
    <n v="1.0507009358578761"/>
    <n v="2019"/>
    <n v="1.027591137340192"/>
    <n v="20016903.529028397"/>
    <n v="25274677.369934361"/>
    <n v="5257773.8409059644"/>
    <n v="179"/>
    <n v="693"/>
    <n v="0.2582972582972583"/>
  </r>
  <r>
    <d v="2021-11-30T00:00:00"/>
    <n v="2018"/>
    <s v="Missile Defense Agency"/>
    <x v="435"/>
    <x v="0"/>
    <d v="2018-02-05T00:00:00"/>
    <d v="2018-04-10T00:00:00"/>
    <s v="CP01-Alaska Aggregate Products, LLC"/>
    <s v="W911KB"/>
    <s v="W911KB18C0023"/>
    <s v="W911KB18C0023"/>
    <x v="477"/>
    <n v="2549000"/>
    <d v="2018-06-30T00:00:00"/>
    <d v="2018-06-30T00:00:00"/>
    <n v="-51710"/>
    <n v="0"/>
    <n v="2018"/>
    <s v="06"/>
    <n v="30"/>
    <x v="416"/>
    <n v="2018"/>
    <n v="2018"/>
    <n v="1.0507009358578761"/>
    <n v="2018"/>
    <n v="1.0507009358578761"/>
    <n v="2732568.4308949369"/>
    <n v="2678236.6855017263"/>
    <n v="-54331.745393210556"/>
    <n v="0"/>
    <n v="81"/>
    <n v="0"/>
  </r>
  <r>
    <d v="2021-12-31T00:00:00"/>
    <n v="2018"/>
    <s v="Missile Defense Agency"/>
    <x v="435"/>
    <x v="0"/>
    <d v="2018-02-05T00:00:00"/>
    <d v="2018-04-10T00:00:00"/>
    <s v="CP01-Alaska Aggregate Products, LLC"/>
    <s v="W911KB"/>
    <s v="W911KB-18-C-0023"/>
    <s v="W911KB18C0023"/>
    <x v="477"/>
    <n v="2549000"/>
    <d v="2018-06-30T00:00:00"/>
    <d v="2018-06-30T00:00:00"/>
    <n v="-51710"/>
    <n v="0"/>
    <n v="2018"/>
    <s v="06"/>
    <n v="30"/>
    <x v="416"/>
    <n v="2018"/>
    <n v="2018"/>
    <n v="1.0507009358578761"/>
    <n v="2018"/>
    <n v="1.0507009358578761"/>
    <n v="2732568.4308949369"/>
    <n v="2678236.6855017263"/>
    <n v="-54331.745393210556"/>
    <n v="0"/>
    <n v="81"/>
    <n v="0"/>
  </r>
  <r>
    <d v="2021-12-31T00:00:00"/>
    <n v="2017"/>
    <s v="Air Force Active"/>
    <x v="436"/>
    <x v="0"/>
    <d v="2018-01-30T00:00:00"/>
    <d v="2018-06-05T00:00:00"/>
    <s v="Watterson Construction Company"/>
    <s v="W911KB"/>
    <s v="W911KB18C0026"/>
    <s v="W911KB18C0026"/>
    <x v="478"/>
    <n v="84396009"/>
    <d v="2020-05-06T00:00:00"/>
    <d v="2021-03-03T00:00:00"/>
    <n v="2271009"/>
    <n v="301"/>
    <n v="2021"/>
    <s v="03"/>
    <s v="03"/>
    <x v="417"/>
    <n v="2018"/>
    <n v="2021"/>
    <n v="1.0507009358578761"/>
    <n v="2020"/>
    <n v="1.0006103417743548"/>
    <n v="86288814.357328072"/>
    <n v="88561209.448990703"/>
    <n v="2272395.0916626304"/>
    <n v="301"/>
    <n v="701"/>
    <n v="0.42938659058487877"/>
  </r>
  <r>
    <d v="2021-11-30T00:00:00"/>
    <n v="2018"/>
    <s v="Missile Defense Agency"/>
    <x v="435"/>
    <x v="0"/>
    <d v="2018-01-05T00:00:00"/>
    <d v="2018-05-07T00:00:00"/>
    <s v="CP02-Brice Civil Constructors"/>
    <s v="W911KB"/>
    <s v="W911KB18C0028"/>
    <s v="W911KB18C0028"/>
    <x v="479"/>
    <n v="19525000"/>
    <d v="2018-10-30T00:00:00"/>
    <d v="2018-10-11T00:00:00"/>
    <n v="559690"/>
    <n v="-19"/>
    <n v="2018"/>
    <n v="10"/>
    <n v="11"/>
    <x v="418"/>
    <n v="2018"/>
    <n v="2019"/>
    <n v="1.0507009358578761"/>
    <n v="2019"/>
    <n v="1.027591137340192"/>
    <n v="19926868.965834737"/>
    <n v="20502001.449492671"/>
    <n v="575132.48365793377"/>
    <n v="-19"/>
    <n v="176"/>
    <n v="-0.10795454545454546"/>
  </r>
  <r>
    <d v="2021-12-31T00:00:00"/>
    <n v="2018"/>
    <s v="Missile Defense Agency"/>
    <x v="435"/>
    <x v="0"/>
    <d v="2018-01-05T00:00:00"/>
    <d v="2018-05-07T00:00:00"/>
    <s v="CP02-Brice Civil Constructors"/>
    <s v="W911KB"/>
    <s v="W911KB-18-C-0028"/>
    <s v="W911KB18C0028"/>
    <x v="479"/>
    <n v="19525000"/>
    <d v="2018-10-30T00:00:00"/>
    <d v="2018-10-11T00:00:00"/>
    <n v="559690"/>
    <n v="-19"/>
    <n v="2018"/>
    <n v="10"/>
    <n v="11"/>
    <x v="418"/>
    <n v="2018"/>
    <n v="2019"/>
    <n v="1.0507009358578761"/>
    <n v="2019"/>
    <n v="1.027591137340192"/>
    <n v="19926868.965834737"/>
    <n v="20502001.449492671"/>
    <n v="575132.48365793377"/>
    <n v="-19"/>
    <n v="176"/>
    <n v="-0.10795454545454546"/>
  </r>
  <r>
    <d v="2021-11-30T00:00:00"/>
    <n v="2018"/>
    <s v="Missile Defense Agency"/>
    <x v="435"/>
    <x v="0"/>
    <d v="2018-04-17T00:00:00"/>
    <d v="2018-07-20T00:00:00"/>
    <s v="CP03-Watterson Construction Company"/>
    <s v="W911KB"/>
    <s v="W911KB18C0030"/>
    <s v="W911KB18C0030"/>
    <x v="480"/>
    <n v="32124438"/>
    <d v="2020-11-01T00:00:00"/>
    <d v="2021-03-29T00:00:00"/>
    <n v="3317438"/>
    <n v="148"/>
    <n v="2021"/>
    <s v="03"/>
    <n v="29"/>
    <x v="419"/>
    <n v="2018"/>
    <n v="2021"/>
    <n v="1.0507009358578761"/>
    <n v="2020"/>
    <n v="1.0006103417743548"/>
    <n v="30267541.859257836"/>
    <n v="33587004.630253069"/>
    <n v="3319462.7709952332"/>
    <n v="148"/>
    <n v="835"/>
    <n v="0.17724550898203592"/>
  </r>
  <r>
    <d v="2021-12-31T00:00:00"/>
    <n v="2018"/>
    <s v="Missile Defense Agency"/>
    <x v="435"/>
    <x v="0"/>
    <d v="2018-04-17T00:00:00"/>
    <d v="2018-07-20T00:00:00"/>
    <s v="CP03-Watterson Construction Company"/>
    <s v="W911KB"/>
    <s v="W911KB-18-C-0030"/>
    <s v="W911KB18C0030"/>
    <x v="480"/>
    <n v="32124438"/>
    <d v="2020-11-01T00:00:00"/>
    <d v="2021-03-29T00:00:00"/>
    <n v="3317438"/>
    <n v="148"/>
    <n v="2021"/>
    <s v="03"/>
    <n v="29"/>
    <x v="419"/>
    <n v="2018"/>
    <n v="2021"/>
    <n v="1.0507009358578761"/>
    <n v="2020"/>
    <n v="1.0006103417743548"/>
    <n v="30267541.859257836"/>
    <n v="33587004.630253069"/>
    <n v="3319462.7709952332"/>
    <n v="148"/>
    <n v="835"/>
    <n v="0.17724550898203592"/>
  </r>
  <r>
    <d v="2021-12-31T00:00:00"/>
    <n v="2017"/>
    <s v="Missile Defense Agency"/>
    <x v="291"/>
    <x v="0"/>
    <d v="2018-04-05T00:00:00"/>
    <d v="2018-09-07T00:00:00"/>
    <s v="White Mountain Construction Company LLC"/>
    <s v="W911KB"/>
    <s v="W911KB-18-R-0006"/>
    <s v="W911KB18R0006"/>
    <x v="481"/>
    <n v="14660442"/>
    <d v="2020-09-30T00:00:00"/>
    <d v="2020-09-29T00:00:00"/>
    <n v="1325442"/>
    <n v="-1"/>
    <n v="2020"/>
    <s v="09"/>
    <n v="29"/>
    <x v="420"/>
    <n v="2018"/>
    <n v="2020"/>
    <n v="1.0507009358578761"/>
    <n v="2019"/>
    <n v="1.027591137340192"/>
    <n v="14011096.979664776"/>
    <n v="15373109.431923235"/>
    <n v="1362012.4522584584"/>
    <n v="-1"/>
    <n v="754"/>
    <n v="-1.3262599469496021E-3"/>
  </r>
  <r>
    <d v="2022-01-31T00:00:00"/>
    <n v="2015"/>
    <s v="DLA Defense Supply Center Richmond"/>
    <x v="437"/>
    <x v="0"/>
    <d v="2016-11-08T00:00:00"/>
    <d v="2017-12-14T00:00:00"/>
    <s v="SAW Contracting"/>
    <s v="W91236"/>
    <s v="W91236-18-C-0008"/>
    <s v="W9123618C0008"/>
    <x v="482"/>
    <n v="7509000"/>
    <d v="2019-08-12T00:00:00"/>
    <d v="2020-10-12T00:00:00"/>
    <n v="1255840"/>
    <n v="427"/>
    <n v="2020"/>
    <n v="10"/>
    <n v="12"/>
    <x v="421"/>
    <n v="2018"/>
    <n v="2021"/>
    <n v="1.0507009358578761"/>
    <n v="2020"/>
    <n v="1.0006103417743548"/>
    <n v="6570201.0640690364"/>
    <n v="7826807.5556829423"/>
    <n v="1256606.4916139059"/>
    <n v="427"/>
    <n v="606"/>
    <n v="0.70462046204620465"/>
  </r>
  <r>
    <d v="2022-01-06T00:00:00"/>
    <n v="2018"/>
    <s v="Special Operations Command"/>
    <x v="438"/>
    <x v="0"/>
    <d v="2017-11-16T00:00:00"/>
    <d v="2018-09-27T00:00:00"/>
    <s v="MEB General Contractors, Inc"/>
    <s v="W91236"/>
    <s v="W9123618C0025"/>
    <s v="W9123618C0025"/>
    <x v="483"/>
    <n v="51308106"/>
    <d v="2020-12-26T00:00:00"/>
    <d v="2021-12-31T00:00:00"/>
    <n v="1051106"/>
    <n v="370"/>
    <n v="2021"/>
    <n v="12"/>
    <n v="31"/>
    <x v="347"/>
    <n v="2018"/>
    <n v="2022"/>
    <n v="1.0507009358578761"/>
    <n v="2020"/>
    <n v="1.0006103417743548"/>
    <n v="52805076.933409274"/>
    <n v="53856824.467310347"/>
    <n v="1051747.533901073"/>
    <n v="370"/>
    <n v="821"/>
    <n v="0.45066991473812423"/>
  </r>
  <r>
    <d v="2021-11-30T00:00:00"/>
    <n v="2016"/>
    <s v="Army Active"/>
    <x v="439"/>
    <x v="0"/>
    <d v="2014-08-28T00:00:00"/>
    <d v="2018-07-19T00:00:00"/>
    <s v="Kiewit/Manson MOTCO, AJV"/>
    <s v="W91238"/>
    <s v="W9123818C0015"/>
    <s v="W9123818C0015"/>
    <x v="484"/>
    <n v="98782000"/>
    <d v="2020-08-01T00:00:00"/>
    <d v="2021-04-23T00:00:00"/>
    <n v="11233000"/>
    <n v="265"/>
    <n v="2021"/>
    <s v="04"/>
    <n v="23"/>
    <x v="282"/>
    <n v="2018"/>
    <n v="2021"/>
    <n v="1.0507009358578761"/>
    <n v="2020"/>
    <n v="1.0006103417743548"/>
    <n v="91987816.233421192"/>
    <n v="103227672.20257252"/>
    <n v="11239855.969151333"/>
    <n v="265"/>
    <n v="744"/>
    <n v="0.35618279569892475"/>
  </r>
  <r>
    <d v="2021-12-31T00:00:00"/>
    <n v="2017"/>
    <s v="Army Active"/>
    <x v="440"/>
    <x v="0"/>
    <d v="2018-02-12T00:00:00"/>
    <d v="2018-07-09T00:00:00"/>
    <s v="GEC-HHI Joint Venture"/>
    <s v="W91238"/>
    <s v="W9123818C0020"/>
    <s v="W9123818C0020"/>
    <x v="485"/>
    <n v="10413000"/>
    <d v="2020-02-22T00:00:00"/>
    <d v="2022-01-23T00:00:00"/>
    <n v="2443000"/>
    <n v="701"/>
    <n v="2022"/>
    <s v="01"/>
    <n v="23"/>
    <x v="422"/>
    <n v="2018"/>
    <n v="2022"/>
    <n v="1.0507009358578761"/>
    <n v="2020"/>
    <n v="1.0006103417743548"/>
    <n v="8374086.4587872718"/>
    <n v="10818577.52374202"/>
    <n v="2444491.0649547484"/>
    <n v="701"/>
    <n v="593"/>
    <n v="1.1821247892074198"/>
  </r>
  <r>
    <d v="2021-12-31T00:00:00"/>
    <n v="2015"/>
    <s v="Army Active"/>
    <x v="441"/>
    <x v="0"/>
    <d v="2017-02-15T00:00:00"/>
    <d v="2018-09-14T00:00:00"/>
    <s v="Aegis Security Insurance Company"/>
    <s v="W9126G"/>
    <s v="W9126G-17-C-0046"/>
    <s v="W9126G17C0046"/>
    <x v="486"/>
    <n v="2708000"/>
    <d v="2019-09-27T00:00:00"/>
    <d v="2022-03-31T00:00:00"/>
    <n v="128000"/>
    <n v="916"/>
    <n v="2022"/>
    <s v="03"/>
    <n v="31"/>
    <x v="423"/>
    <n v="2018"/>
    <n v="2022"/>
    <n v="1.0507009358578761"/>
    <n v="2020"/>
    <n v="1.0006103417743548"/>
    <n v="2710808.4145133202"/>
    <n v="2838886.5382604375"/>
    <n v="128078.12374711735"/>
    <n v="916"/>
    <n v="378"/>
    <n v="2.4232804232804233"/>
  </r>
  <r>
    <d v="2021-12-30T00:00:00"/>
    <n v="2017"/>
    <s v="DLA Defense Distribution Center"/>
    <x v="442"/>
    <x v="0"/>
    <d v="2017-12-08T00:00:00"/>
    <d v="2018-04-12T00:00:00"/>
    <s v="Carouthers Construction"/>
    <s v="W9126G"/>
    <s v="W9126G-18-C-0018"/>
    <s v="W9126G18C0018"/>
    <x v="487"/>
    <n v="36510784"/>
    <d v="2020-06-25T00:00:00"/>
    <d v="2021-05-24T00:00:00"/>
    <n v="351224"/>
    <n v="333"/>
    <n v="2021"/>
    <s v="05"/>
    <n v="24"/>
    <x v="424"/>
    <n v="2018"/>
    <n v="2021"/>
    <n v="1.0507009358578761"/>
    <n v="2020"/>
    <n v="1.0006103417743548"/>
    <n v="37992883.532209024"/>
    <n v="38344321.898888379"/>
    <n v="351438.3666793555"/>
    <n v="333"/>
    <n v="805"/>
    <n v="0.41366459627329194"/>
  </r>
  <r>
    <d v="2021-12-30T00:00:00"/>
    <n v="2017"/>
    <s v="DLA Defense Distribution Center"/>
    <x v="443"/>
    <x v="0"/>
    <d v="2018-04-03T00:00:00"/>
    <d v="2018-08-30T00:00:00"/>
    <s v="Bristol Construction Services"/>
    <s v="W9126G"/>
    <s v="W9126G-18-C-0066"/>
    <s v="W9126G18C0066"/>
    <x v="488"/>
    <n v="3881804"/>
    <d v="2020-09-30T00:00:00"/>
    <d v="2020-09-30T00:00:00"/>
    <n v="0"/>
    <n v="0"/>
    <n v="2020"/>
    <s v="09"/>
    <n v="30"/>
    <x v="425"/>
    <n v="2018"/>
    <n v="2020"/>
    <n v="1.0507009358578761"/>
    <n v="2019"/>
    <n v="1.027591137340192"/>
    <n v="4078615.0956168468"/>
    <n v="4078615.0956168468"/>
    <n v="0"/>
    <n v="0"/>
    <n v="762"/>
    <n v="0"/>
  </r>
  <r>
    <d v="2022-01-13T00:00:00"/>
    <n v="2016"/>
    <s v="Defense Health Agency"/>
    <x v="444"/>
    <x v="0"/>
    <d v="2017-11-27T00:00:00"/>
    <d v="2018-09-24T00:00:00"/>
    <s v="United Excel Corportation (now StructSure Projects)"/>
    <s v="W9126G"/>
    <s v="W9126G-18-C-0077"/>
    <s v="W9126G18C0077"/>
    <x v="489"/>
    <n v="48168000"/>
    <d v="2021-04-01T00:00:00"/>
    <d v="2023-06-19T00:00:00"/>
    <n v="8030000"/>
    <n v="809"/>
    <n v="2023"/>
    <s v="06"/>
    <n v="19"/>
    <x v="426"/>
    <n v="2018"/>
    <n v="2023"/>
    <n v="1.0507009358578761"/>
    <n v="2021"/>
    <n v="0.97697771649446541"/>
    <n v="42173034.163463429"/>
    <n v="50018165.226913989"/>
    <n v="7845131.06345056"/>
    <n v="809"/>
    <n v="920"/>
    <n v="0.8793478260869565"/>
  </r>
  <r>
    <d v="2022-01-06T00:00:00"/>
    <n v="2016"/>
    <s v="Special Operations Command"/>
    <x v="445"/>
    <x v="0"/>
    <d v="2017-09-15T00:00:00"/>
    <d v="2018-02-22T00:00:00"/>
    <s v="Southeast Cherokee Construction, Inc"/>
    <s v="W91278"/>
    <s v="W91278-16-D-0015"/>
    <s v="W9127816D0015"/>
    <x v="490"/>
    <n v="20218608"/>
    <d v="2019-10-03T00:00:00"/>
    <d v="2022-01-31T00:00:00"/>
    <n v="874608"/>
    <n v="851"/>
    <n v="2022"/>
    <s v="01"/>
    <n v="31"/>
    <x v="427"/>
    <n v="2018"/>
    <n v="2022"/>
    <n v="1.0507009358578761"/>
    <n v="2020"/>
    <n v="1.0006103417743548"/>
    <n v="20324758.903234754"/>
    <n v="21199900.713033337"/>
    <n v="875141.80979858339"/>
    <n v="851"/>
    <n v="588"/>
    <n v="1.4472789115646258"/>
  </r>
  <r>
    <d v="2022-01-06T00:00:00"/>
    <n v="2018"/>
    <s v="Special Operations Command"/>
    <x v="446"/>
    <x v="0"/>
    <d v="2018-07-27T00:00:00"/>
    <d v="2018-09-27T00:00:00"/>
    <s v="Leebcor Services, LLC"/>
    <s v="W91278"/>
    <s v="W91278-16-D-0033"/>
    <s v="W9127816D0033"/>
    <x v="491"/>
    <n v="11218212"/>
    <d v="2020-04-23T00:00:00"/>
    <d v="2021-10-30T00:00:00"/>
    <n v="528493"/>
    <n v="555"/>
    <n v="2021"/>
    <n v="10"/>
    <n v="30"/>
    <x v="428"/>
    <n v="2018"/>
    <n v="2022"/>
    <n v="1.0507009358578761"/>
    <n v="2020"/>
    <n v="1.0006103417743548"/>
    <n v="11231697.757357718"/>
    <n v="11760513.318713073"/>
    <n v="528815.56135535426"/>
    <n v="555"/>
    <n v="574"/>
    <n v="0.9668989547038328"/>
  </r>
  <r>
    <d v="2021-12-31T00:00:00"/>
    <n v="2018"/>
    <s v="Army Active"/>
    <x v="447"/>
    <x v="0"/>
    <d v="2018-08-16T00:00:00"/>
    <d v="2018-09-30T00:00:00"/>
    <s v="Leebcor Services, LLC"/>
    <s v="W91278"/>
    <s v="W91278-16-D-0033"/>
    <s v="W9127816D0033"/>
    <x v="492"/>
    <n v="18188000"/>
    <d v="2020-10-28T00:00:00"/>
    <d v="2021-11-30T00:00:00"/>
    <n v="1481000"/>
    <n v="398"/>
    <n v="2021"/>
    <n v="11"/>
    <n v="30"/>
    <x v="242"/>
    <n v="2018"/>
    <n v="2022"/>
    <n v="1.0507009358578761"/>
    <n v="2020"/>
    <n v="1.0006103417743548"/>
    <n v="17554060.535377536"/>
    <n v="19035964.451545354"/>
    <n v="1481903.916167818"/>
    <n v="398"/>
    <n v="759"/>
    <n v="0.5243741765480896"/>
  </r>
  <r>
    <d v="2021-12-31T00:00:00"/>
    <n v="2018"/>
    <s v="Air Force Active"/>
    <x v="448"/>
    <x v="0"/>
    <d v="2018-06-28T00:00:00"/>
    <d v="2018-09-28T00:00:00"/>
    <s v="Speegle Constrcution, Inc"/>
    <s v="W91278"/>
    <s v="W9127818C0026"/>
    <s v="W9127818C0026"/>
    <x v="493"/>
    <n v="8052184"/>
    <d v="2020-08-22T00:00:00"/>
    <d v="2020-09-25T00:00:00"/>
    <n v="44282"/>
    <n v="34"/>
    <n v="2020"/>
    <s v="09"/>
    <n v="25"/>
    <x v="429"/>
    <n v="2018"/>
    <n v="2020"/>
    <n v="1.0507009358578761"/>
    <n v="2019"/>
    <n v="1.027591137340192"/>
    <n v="8413910.1256581582"/>
    <n v="8459413.9164018575"/>
    <n v="45503.790743699297"/>
    <n v="34"/>
    <n v="694"/>
    <n v="4.8991354466858789E-2"/>
  </r>
  <r>
    <d v="2022-01-13T00:00:00"/>
    <n v="2015"/>
    <s v="Defense Health Agency"/>
    <x v="449"/>
    <x v="0"/>
    <d v="2016-06-20T00:00:00"/>
    <d v="2018-01-18T00:00:00"/>
    <s v="JE Dunn Construction Company"/>
    <s v="W9127S"/>
    <s v="W9127S-13-D-6001 TO W91236-18-F-0014"/>
    <s v="W9127S13D6001"/>
    <x v="494"/>
    <n v="56349000"/>
    <d v="2021-03-18T00:00:00"/>
    <d v="2022-08-12T00:00:00"/>
    <n v="4168000"/>
    <n v="512"/>
    <n v="2022"/>
    <s v="08"/>
    <n v="12"/>
    <x v="430"/>
    <n v="2018"/>
    <n v="2022"/>
    <n v="1.0507009358578761"/>
    <n v="2020"/>
    <n v="1.0006103417743548"/>
    <n v="54826625.53399983"/>
    <n v="58997169.438515343"/>
    <n v="4170543.9045155123"/>
    <n v="512"/>
    <n v="1155"/>
    <n v="0.44329004329004329"/>
  </r>
  <r>
    <d v="2022-01-13T00:00:00"/>
    <n v="2016"/>
    <s v="Defense Health Agency"/>
    <x v="227"/>
    <x v="65"/>
    <d v="2016-10-21T00:00:00"/>
    <d v="2018-02-08T00:00:00"/>
    <s v="Hensel-Phelps Const. Co."/>
    <s v="W9128A"/>
    <s v="W9128A-18-C-0001"/>
    <s v="W9128A18C0001"/>
    <x v="495"/>
    <n v="73999000"/>
    <d v="2020-05-21T00:00:00"/>
    <d v="2020-11-20T00:00:00"/>
    <n v="-988000"/>
    <n v="183"/>
    <n v="2020"/>
    <n v="11"/>
    <n v="20"/>
    <x v="288"/>
    <n v="2018"/>
    <n v="2021"/>
    <n v="1.0507009358578761"/>
    <n v="2020"/>
    <n v="1.0006103417743548"/>
    <n v="78788911.077174544"/>
    <n v="77800308.059501484"/>
    <n v="-988603.0176730603"/>
    <n v="183"/>
    <n v="833"/>
    <n v="0.21968787515006002"/>
  </r>
  <r>
    <d v="2021-12-31T00:00:00"/>
    <n v="2016"/>
    <s v="Air Force Active"/>
    <x v="450"/>
    <x v="0"/>
    <d v="2018-02-01T00:00:00"/>
    <d v="2018-09-29T00:00:00"/>
    <s v="Nordic PCL Construction"/>
    <s v="W9128A"/>
    <s v="W9128A18C0009"/>
    <s v="W9128A18C0009"/>
    <x v="496"/>
    <n v="44043580"/>
    <d v="2020-10-22T00:00:00"/>
    <d v="2021-10-29T00:00:00"/>
    <n v="2567206"/>
    <n v="372"/>
    <n v="2021"/>
    <n v="10"/>
    <n v="29"/>
    <x v="388"/>
    <n v="2018"/>
    <n v="2022"/>
    <n v="1.0507009358578761"/>
    <n v="2020"/>
    <n v="1.0006103417743548"/>
    <n v="43579264.97779128"/>
    <n v="46148037.850856453"/>
    <n v="2568772.8730651736"/>
    <n v="372"/>
    <n v="754"/>
    <n v="0.49336870026525198"/>
  </r>
  <r>
    <d v="2021-03-31T00:00:00"/>
    <n v="2018"/>
    <s v="National Security Agency"/>
    <x v="451"/>
    <x v="0"/>
    <d v="2018-07-19T00:00:00"/>
    <d v="2018-09-30T00:00:00"/>
    <s v="Alutiiq Construction Services, LLC"/>
    <s v="W9128A"/>
    <s v="W9128A-18-C-0016"/>
    <s v="W9128A18C0016"/>
    <x v="497"/>
    <n v="4800000"/>
    <d v="2020-03-01T00:00:00"/>
    <d v="2021-03-25T00:00:00"/>
    <n v="0"/>
    <n v="389"/>
    <n v="2021"/>
    <s v="03"/>
    <n v="25"/>
    <x v="312"/>
    <n v="2018"/>
    <n v="2021"/>
    <n v="1.0507009358578761"/>
    <n v="2020"/>
    <n v="1.0006103417743548"/>
    <n v="5043364.4921178054"/>
    <n v="5043364.4921178054"/>
    <n v="0"/>
    <n v="389"/>
    <n v="518"/>
    <n v="0.75096525096525102"/>
  </r>
  <r>
    <d v="2022-01-13T00:00:00"/>
    <n v="2018"/>
    <s v="Defense Health Agency"/>
    <x v="452"/>
    <x v="0"/>
    <d v="2018-03-22T00:00:00"/>
    <d v="2018-09-21T00:00:00"/>
    <s v="JJ Brun JV LLC"/>
    <s v="W9128F"/>
    <s v="W9128F-18-0281"/>
    <s v="W9128F180281"/>
    <x v="498"/>
    <n v="13579000"/>
    <d v="2021-06-17T00:00:00"/>
    <d v="2023-01-30T00:00:00"/>
    <n v="2183000"/>
    <n v="592"/>
    <n v="2023"/>
    <s v="01"/>
    <n v="30"/>
    <x v="431"/>
    <n v="2018"/>
    <n v="2023"/>
    <n v="1.0507009358578761"/>
    <n v="2021"/>
    <n v="0.97697771649446541"/>
    <n v="11973787.865036355"/>
    <n v="14106530.220143773"/>
    <n v="2132742.3551074173"/>
    <n v="592"/>
    <n v="1000"/>
    <n v="0.59199999999999997"/>
  </r>
  <r>
    <d v="2021-08-31T00:00:00"/>
    <n v="2018"/>
    <s v="Army Active"/>
    <x v="453"/>
    <x v="0"/>
    <d v="2018-07-13T00:00:00"/>
    <d v="2018-09-25T00:00:00"/>
    <s v="HHI Corporation"/>
    <s v="W9128F"/>
    <s v="W9128F18C0037"/>
    <s v="W9128F18C0037"/>
    <x v="499"/>
    <n v="19040000"/>
    <d v="2020-06-24T00:00:00"/>
    <d v="2020-12-01T00:00:00"/>
    <n v="97000"/>
    <n v="160"/>
    <n v="2020"/>
    <n v="12"/>
    <s v="01"/>
    <x v="432"/>
    <n v="2018"/>
    <n v="2021"/>
    <n v="1.0507009358578761"/>
    <n v="2020"/>
    <n v="1.0006103417743548"/>
    <n v="19903427.827955745"/>
    <n v="20000487.031107858"/>
    <n v="97059.203152112663"/>
    <n v="160"/>
    <n v="638"/>
    <n v="0.2507836990595611"/>
  </r>
  <r>
    <d v="2020-12-09T00:00:00"/>
    <n v="2017"/>
    <s v="National Security Agency"/>
    <x v="454"/>
    <x v="0"/>
    <d v="2015-04-15T00:00:00"/>
    <d v="2018-01-18T00:00:00"/>
    <s v="Hensel-Phelps"/>
    <s v="W912DR"/>
    <s v="W912DR-15-D-0032 DO 0003"/>
    <s v="W912DR15D0032"/>
    <x v="500"/>
    <n v="14104547"/>
    <d v="2019-01-29T00:00:00"/>
    <d v="2019-05-22T00:00:00"/>
    <n v="204547"/>
    <n v="113"/>
    <n v="2019"/>
    <s v="05"/>
    <n v="22"/>
    <x v="433"/>
    <n v="2018"/>
    <n v="2019"/>
    <n v="1.0507009358578761"/>
    <n v="2019"/>
    <n v="1.027591137340192"/>
    <n v="14604743.008424478"/>
    <n v="14814933.692794003"/>
    <n v="210190.68436952494"/>
    <n v="113"/>
    <n v="376"/>
    <n v="0.30053191489361702"/>
  </r>
  <r>
    <d v="2021-12-31T00:00:00"/>
    <n v="2018"/>
    <s v="Air Force Active"/>
    <x v="455"/>
    <x v="0"/>
    <d v="2018-08-24T00:00:00"/>
    <d v="2018-09-28T00:00:00"/>
    <s v="Sun Construction Services Inc."/>
    <s v="W912DS"/>
    <s v="W912DS18C0027"/>
    <s v="W912DS18C0027"/>
    <x v="501"/>
    <n v="3307588"/>
    <d v="2019-11-09T00:00:00"/>
    <d v="2021-09-17T00:00:00"/>
    <n v="148388"/>
    <n v="678"/>
    <n v="2021"/>
    <s v="09"/>
    <n v="17"/>
    <x v="434"/>
    <n v="2018"/>
    <n v="2021"/>
    <n v="1.0507009358578761"/>
    <n v="2020"/>
    <n v="1.0006103417743548"/>
    <n v="3319374.3965622019"/>
    <n v="3467852.963957415"/>
    <n v="148478.56739521306"/>
    <n v="678"/>
    <n v="407"/>
    <n v="1.6658476658476657"/>
  </r>
  <r>
    <d v="2022-01-12T00:00:00"/>
    <n v="2016"/>
    <s v="Army National Guard"/>
    <x v="456"/>
    <x v="0"/>
    <d v="2018-01-19T00:00:00"/>
    <d v="2018-06-28T00:00:00"/>
    <s v="TDX Quality, LLC"/>
    <s v="W912DW"/>
    <s v="W912DW-18-C-0015"/>
    <s v="W912DW18C0015"/>
    <x v="394"/>
    <n v="20635000"/>
    <d v="2020-04-17T00:00:00"/>
    <d v="2021-12-30T00:00:00"/>
    <n v="1635000"/>
    <n v="622"/>
    <n v="2021"/>
    <n v="12"/>
    <n v="30"/>
    <x v="124"/>
    <n v="2018"/>
    <n v="2022"/>
    <n v="1.0507009358578761"/>
    <n v="2020"/>
    <n v="1.0006103417743548"/>
    <n v="19963317.781299643"/>
    <n v="21599315.690100715"/>
    <n v="1635997.9088010713"/>
    <n v="622"/>
    <n v="659"/>
    <n v="0.94385432473444608"/>
  </r>
  <r>
    <d v="2021-12-31T00:00:00"/>
    <n v="2018"/>
    <s v="Missile Defense Agency"/>
    <x v="435"/>
    <x v="0"/>
    <d v="2018-02-16T00:00:00"/>
    <d v="2018-06-07T00:00:00"/>
    <s v="CP02TP-Construction Services SATOC"/>
    <s v="W912DY"/>
    <s v="W912DY-14-D-0042"/>
    <s v="W912DY14D0042"/>
    <x v="502"/>
    <n v="2432439"/>
    <d v="2018-10-31T00:00:00"/>
    <d v="2018-10-11T00:00:00"/>
    <n v="0"/>
    <n v="-20"/>
    <n v="2018"/>
    <n v="10"/>
    <n v="11"/>
    <x v="418"/>
    <n v="2018"/>
    <n v="2019"/>
    <n v="1.0507009358578761"/>
    <n v="2019"/>
    <n v="1.027591137340192"/>
    <n v="2555765.9337171963"/>
    <n v="2555765.9337171963"/>
    <n v="0"/>
    <n v="-20"/>
    <n v="146"/>
    <n v="-0.13698630136986301"/>
  </r>
  <r>
    <d v="2021-12-30T00:00:00"/>
    <n v="2017"/>
    <s v="DLA Defense Energy Support Center"/>
    <x v="457"/>
    <x v="0"/>
    <d v="2018-04-30T00:00:00"/>
    <d v="2018-09-20T00:00:00"/>
    <s v="Bhate Zapata"/>
    <s v="W912EP"/>
    <s v="W912EP-16-D-0008 &amp;#x2f; 6465583"/>
    <s v="W912EP16D0008"/>
    <x v="503"/>
    <n v="4390000"/>
    <d v="2019-07-06T00:00:00"/>
    <d v="2019-07-06T00:00:00"/>
    <n v="3090000"/>
    <n v="0"/>
    <n v="2019"/>
    <s v="07"/>
    <s v="06"/>
    <x v="435"/>
    <n v="2018"/>
    <n v="2019"/>
    <n v="1.0507009358578761"/>
    <n v="2019"/>
    <n v="1.027591137340192"/>
    <n v="1365911.2166152389"/>
    <n v="4541167.8309964323"/>
    <n v="3175256.6143811932"/>
    <n v="0"/>
    <n v="289"/>
    <n v="0"/>
  </r>
  <r>
    <d v="2021-12-31T00:00:00"/>
    <n v="2018"/>
    <s v="Air Force Active"/>
    <x v="458"/>
    <x v="0"/>
    <d v="2018-02-23T00:00:00"/>
    <d v="2018-08-22T00:00:00"/>
    <s v="The Morganti Group, Inc. (Pkg 1, LSA), Danbury, CT"/>
    <s v="W912ER"/>
    <s v="W912ER18C0029"/>
    <s v="W912ER18C0029"/>
    <x v="504"/>
    <n v="16339259"/>
    <d v="2020-03-04T00:00:00"/>
    <d v="2021-02-07T00:00:00"/>
    <n v="1191269"/>
    <n v="340"/>
    <n v="2021"/>
    <s v="02"/>
    <s v="07"/>
    <x v="436"/>
    <n v="2018"/>
    <n v="2021"/>
    <n v="1.0507009358578761"/>
    <n v="2020"/>
    <n v="1.0006103417743548"/>
    <n v="15916007.269365748"/>
    <n v="17108003.350600943"/>
    <n v="1191996.0812351946"/>
    <n v="340"/>
    <n v="560"/>
    <n v="0.6071428571428571"/>
  </r>
  <r>
    <d v="2022-02-02T00:00:00"/>
    <n v="2014"/>
    <s v="DoD Education Activity"/>
    <x v="459"/>
    <x v="66"/>
    <d v="2017-06-09T00:00:00"/>
    <d v="2017-12-08T00:00:00"/>
    <s v="LBB Kaiserslautern"/>
    <s v="W912GB"/>
    <s v="W912GB-12-C-0024/52029300"/>
    <s v="W912GB12C0024"/>
    <x v="505"/>
    <n v="97631490"/>
    <d v="2021-03-29T00:00:00"/>
    <d v="2021-06-28T00:00:00"/>
    <n v="8095523"/>
    <n v="91"/>
    <n v="2021"/>
    <s v="06"/>
    <n v="28"/>
    <x v="437"/>
    <n v="2018"/>
    <n v="2021"/>
    <n v="1.0507009358578761"/>
    <n v="2020"/>
    <n v="1.0006103417743548"/>
    <n v="94075524.31983991"/>
    <n v="102175988.35571206"/>
    <n v="8100464.0358721465"/>
    <n v="91"/>
    <n v="1207"/>
    <n v="7.5393537696768848E-2"/>
  </r>
  <r>
    <d v="2022-02-02T00:00:00"/>
    <n v="2016"/>
    <s v="DoD Education Activity"/>
    <x v="460"/>
    <x v="0"/>
    <d v="2017-09-05T00:00:00"/>
    <d v="2018-04-20T00:00:00"/>
    <s v="Staatliches Hochbauamt Amberg"/>
    <s v="W912GB"/>
    <s v="W912GB-12-C-0036/57200363"/>
    <s v="W912GB12C0036"/>
    <x v="506"/>
    <n v="37180306"/>
    <d v="2021-03-16T00:00:00"/>
    <d v="2022-03-30T00:00:00"/>
    <n v="3512875"/>
    <n v="379"/>
    <n v="2022"/>
    <s v="03"/>
    <n v="30"/>
    <x v="438"/>
    <n v="2018"/>
    <n v="2022"/>
    <n v="1.0507009358578761"/>
    <n v="2020"/>
    <n v="1.0006103417743548"/>
    <n v="35374401.259630464"/>
    <n v="38889420.313991047"/>
    <n v="3515019.0543605834"/>
    <n v="379"/>
    <n v="1061"/>
    <n v="0.35721017907634306"/>
  </r>
  <r>
    <d v="2021-12-30T00:00:00"/>
    <n v="2016"/>
    <s v="DLA Defense Energy Support Center"/>
    <x v="461"/>
    <x v="0"/>
    <d v="2017-12-12T00:00:00"/>
    <d v="2018-08-10T00:00:00"/>
    <s v="Bietergemeinschaft UVB"/>
    <s v="W912GB"/>
    <s v="W912GB-14-C-0005"/>
    <s v="W912GB14C0005"/>
    <x v="507"/>
    <n v="6125000"/>
    <d v="2019-06-02T00:00:00"/>
    <d v="2019-06-02T00:00:00"/>
    <n v="0"/>
    <n v="0"/>
    <n v="2019"/>
    <s v="06"/>
    <s v="02"/>
    <x v="439"/>
    <n v="2018"/>
    <n v="2019"/>
    <n v="1.0507009358578761"/>
    <n v="2019"/>
    <n v="1.027591137340192"/>
    <n v="6435543.2321294909"/>
    <n v="6435543.2321294909"/>
    <n v="0"/>
    <n v="0"/>
    <n v="296"/>
    <n v="0"/>
  </r>
  <r>
    <d v="2021-12-31T00:00:00"/>
    <n v="2018"/>
    <s v="Army Active"/>
    <x v="462"/>
    <x v="0"/>
    <d v="2018-04-24T00:00:00"/>
    <d v="2018-08-15T00:00:00"/>
    <s v="Aytekin-Serol Eng Cons Trade Co. LTD."/>
    <s v="W912GB"/>
    <s v="W912GB-15-D-0084"/>
    <s v="W912GB15D0084"/>
    <x v="508"/>
    <n v="9904000"/>
    <d v="2022-03-25T00:00:00"/>
    <d v="2023-10-01T00:00:00"/>
    <n v="5900000"/>
    <n v="555"/>
    <n v="2023"/>
    <n v="10"/>
    <s v="01"/>
    <x v="440"/>
    <n v="2018"/>
    <n v="2024"/>
    <n v="1.0507009358578761"/>
    <n v="2021"/>
    <n v="0.97697771649446541"/>
    <n v="4207006.5471749362"/>
    <n v="9971175.0744922832"/>
    <n v="5764168.527317347"/>
    <n v="555"/>
    <n v="1318"/>
    <n v="0.421092564491654"/>
  </r>
  <r>
    <d v="2021-12-31T00:00:00"/>
    <n v="2017"/>
    <s v="Army Active"/>
    <x v="463"/>
    <x v="0"/>
    <d v="2018-08-13T00:00:00"/>
    <d v="2018-08-22T00:00:00"/>
    <s v="Staatliches Hochbauamt Amberg"/>
    <s v="W912GB"/>
    <s v="W912GB-16-C-0007"/>
    <s v="W912GB16C0007"/>
    <x v="509"/>
    <n v="23278000"/>
    <d v="2022-05-11T00:00:00"/>
    <d v="2023-07-15T00:00:00"/>
    <n v="2328000"/>
    <n v="430"/>
    <n v="2023"/>
    <s v="07"/>
    <n v="15"/>
    <x v="441"/>
    <n v="2018"/>
    <n v="2023"/>
    <n v="1.0507009358578761"/>
    <n v="2021"/>
    <n v="0.97697771649446541"/>
    <n v="22012184.606222503"/>
    <n v="24286588.730221618"/>
    <n v="2274404.1239991151"/>
    <n v="430"/>
    <n v="1358"/>
    <n v="0.31664212076583209"/>
  </r>
  <r>
    <d v="2021-12-31T00:00:00"/>
    <n v="2018"/>
    <s v="Army Active"/>
    <x v="464"/>
    <x v="0"/>
    <d v="2018-07-30T00:00:00"/>
    <d v="2018-09-28T00:00:00"/>
    <s v="MICHAEL M.TSONTOS S.A."/>
    <s v="W912GB"/>
    <s v="W912GB17D0015"/>
    <s v="W912GB17D0015"/>
    <x v="510"/>
    <n v="1038000"/>
    <d v="2020-10-24T00:00:00"/>
    <d v="2022-03-18T00:00:00"/>
    <n v="194000"/>
    <n v="510"/>
    <n v="2022"/>
    <s v="03"/>
    <n v="18"/>
    <x v="442"/>
    <n v="2018"/>
    <n v="2022"/>
    <n v="1.0507009358578761"/>
    <n v="2020"/>
    <n v="1.0006103417743548"/>
    <n v="886791.58986404736"/>
    <n v="1080909.9961682721"/>
    <n v="194118.40630422474"/>
    <n v="510"/>
    <n v="757"/>
    <n v="0.67371202113606343"/>
  </r>
  <r>
    <d v="2021-12-31T00:00:00"/>
    <n v="2017"/>
    <s v="Air Force Active"/>
    <x v="465"/>
    <x v="0"/>
    <d v="2018-06-29T00:00:00"/>
    <d v="2018-09-30T00:00:00"/>
    <s v="Joint Venture Ahntech-Badzak"/>
    <s v="W912GB"/>
    <s v="W912GB17F0444"/>
    <s v="W912GB17F0444"/>
    <x v="511"/>
    <n v="1611283"/>
    <d v="2021-01-21T00:00:00"/>
    <d v="2021-01-21T00:00:00"/>
    <n v="0"/>
    <n v="0"/>
    <n v="2021"/>
    <s v="01"/>
    <n v="21"/>
    <x v="262"/>
    <n v="2018"/>
    <n v="2021"/>
    <n v="1.0507009358578761"/>
    <n v="2020"/>
    <n v="1.0006103417743548"/>
    <n v="1692976.556031886"/>
    <n v="1692976.556031886"/>
    <n v="0"/>
    <n v="0"/>
    <n v="844"/>
    <n v="0"/>
  </r>
  <r>
    <d v="2021-12-31T00:00:00"/>
    <n v="2017"/>
    <s v="Air Force Active"/>
    <x v="466"/>
    <x v="0"/>
    <d v="2018-06-29T00:00:00"/>
    <d v="2018-09-30T00:00:00"/>
    <s v="Joint Venture Ahntech-Badzak"/>
    <s v="W912GB"/>
    <s v="W912GB17F0461"/>
    <s v="W912GB17F0461"/>
    <x v="512"/>
    <n v="1978602"/>
    <d v="2022-02-11T00:00:00"/>
    <d v="2022-02-11T00:00:00"/>
    <n v="0"/>
    <n v="0"/>
    <n v="2022"/>
    <s v="02"/>
    <n v="11"/>
    <x v="443"/>
    <n v="2018"/>
    <n v="2022"/>
    <n v="1.0507009358578761"/>
    <n v="2020"/>
    <n v="1.0006103417743548"/>
    <n v="2078918.9730902652"/>
    <n v="2078918.9730902652"/>
    <n v="0"/>
    <n v="0"/>
    <n v="1230"/>
    <n v="0"/>
  </r>
  <r>
    <d v="2021-12-31T00:00:00"/>
    <n v="2017"/>
    <s v="Air Force Active"/>
    <x v="467"/>
    <x v="0"/>
    <d v="2017-11-08T00:00:00"/>
    <d v="2018-05-01T00:00:00"/>
    <s v="Aytekin Serol Insaat Taan"/>
    <s v="W912GB"/>
    <s v="W912GB18C0013"/>
    <s v="W912GB18C0013"/>
    <x v="513"/>
    <n v="10199660"/>
    <d v="2021-05-22T00:00:00"/>
    <d v="2021-05-22T00:00:00"/>
    <n v="0"/>
    <n v="0"/>
    <n v="2021"/>
    <s v="05"/>
    <n v="22"/>
    <x v="444"/>
    <n v="2018"/>
    <n v="2021"/>
    <n v="1.0507009358578761"/>
    <n v="2020"/>
    <n v="1.0006103417743548"/>
    <n v="10716792.307432145"/>
    <n v="10716792.307432145"/>
    <n v="0"/>
    <n v="0"/>
    <n v="1117"/>
    <n v="0"/>
  </r>
  <r>
    <d v="2021-12-31T00:00:00"/>
    <n v="2017"/>
    <s v="Air Force Active"/>
    <x v="468"/>
    <x v="0"/>
    <d v="2017-07-25T00:00:00"/>
    <d v="2017-12-27T00:00:00"/>
    <s v="TSONTOS, MICHAEL M., S.A."/>
    <s v="W912GB"/>
    <s v="W912GB18F0020"/>
    <s v="W912GB18F0020"/>
    <x v="514"/>
    <n v="2575083"/>
    <d v="2020-03-12T00:00:00"/>
    <d v="2020-10-13T00:00:00"/>
    <n v="0"/>
    <n v="215"/>
    <n v="2020"/>
    <n v="10"/>
    <n v="13"/>
    <x v="355"/>
    <n v="2018"/>
    <n v="2021"/>
    <n v="1.0507009358578761"/>
    <n v="2020"/>
    <n v="1.0006103417743548"/>
    <n v="2705642.118011707"/>
    <n v="2705642.118011707"/>
    <n v="0"/>
    <n v="215"/>
    <n v="806"/>
    <n v="0.26674937965260548"/>
  </r>
  <r>
    <d v="2021-12-31T00:00:00"/>
    <n v="2017"/>
    <s v="Air Force Active"/>
    <x v="469"/>
    <x v="0"/>
    <d v="2017-07-25T00:00:00"/>
    <d v="2017-12-27T00:00:00"/>
    <s v="TSONTOS, MICHAEL M., S.A."/>
    <s v="W912GB"/>
    <s v="W912GB18F0020"/>
    <s v="W912GB18F0020"/>
    <x v="515"/>
    <n v="2021357"/>
    <d v="2022-06-15T00:00:00"/>
    <d v="2023-01-16T00:00:00"/>
    <n v="0"/>
    <n v="215"/>
    <n v="2023"/>
    <s v="01"/>
    <n v="16"/>
    <x v="445"/>
    <n v="2018"/>
    <n v="2023"/>
    <n v="1.0507009358578761"/>
    <n v="2021"/>
    <n v="0.97697771649446541"/>
    <n v="2123841.691602869"/>
    <n v="2123841.691602869"/>
    <n v="0"/>
    <n v="215"/>
    <n v="1631"/>
    <n v="0.13182096873083998"/>
  </r>
  <r>
    <d v="2021-12-31T00:00:00"/>
    <n v="2017"/>
    <s v="Air Force Active"/>
    <x v="470"/>
    <x v="0"/>
    <d v="2017-07-25T00:00:00"/>
    <d v="2017-12-27T00:00:00"/>
    <s v="TSONTOS, MICHAEL M., S.A."/>
    <s v="W912GB"/>
    <s v="W912GB18F0020"/>
    <s v="W912GB18F0020"/>
    <x v="516"/>
    <n v="2356785"/>
    <d v="2022-08-25T00:00:00"/>
    <d v="2023-03-28T00:00:00"/>
    <n v="0"/>
    <n v="215"/>
    <n v="2023"/>
    <s v="03"/>
    <n v="28"/>
    <x v="446"/>
    <n v="2018"/>
    <n v="2023"/>
    <n v="1.0507009358578761"/>
    <n v="2021"/>
    <n v="0.97697771649446541"/>
    <n v="2476276.2051158044"/>
    <n v="2476276.2051158044"/>
    <n v="0"/>
    <n v="215"/>
    <n v="1702"/>
    <n v="0.12632197414806109"/>
  </r>
  <r>
    <d v="2021-12-31T00:00:00"/>
    <n v="2017"/>
    <s v="Air Force Active"/>
    <x v="471"/>
    <x v="0"/>
    <d v="2017-07-28T00:00:00"/>
    <d v="2017-12-27T00:00:00"/>
    <s v="TSONTOS, MICHAEL M., S.A."/>
    <s v="W912GB"/>
    <s v="W912GB18F0021"/>
    <s v="W912GB18F0021"/>
    <x v="517"/>
    <n v="1711902"/>
    <d v="2022-05-06T00:00:00"/>
    <d v="2023-01-16T00:00:00"/>
    <n v="0"/>
    <n v="255"/>
    <n v="2023"/>
    <s v="01"/>
    <n v="16"/>
    <x v="445"/>
    <n v="2018"/>
    <n v="2023"/>
    <n v="1.0507009358578761"/>
    <n v="2021"/>
    <n v="0.97697771649446541"/>
    <n v="1798697.0334969696"/>
    <n v="1798697.0334969696"/>
    <n v="0"/>
    <n v="255"/>
    <n v="1591"/>
    <n v="0.16027655562539284"/>
  </r>
  <r>
    <d v="2021-08-31T00:00:00"/>
    <n v="2018"/>
    <s v="Army Active"/>
    <x v="472"/>
    <x v="0"/>
    <d v="2018-02-26T00:00:00"/>
    <d v="2018-09-14T00:00:00"/>
    <s v="ACC Construction Co."/>
    <s v="W912HN"/>
    <s v="W912HN18C3002"/>
    <s v="W912HN18C3002"/>
    <x v="518"/>
    <n v="33153000"/>
    <d v="2020-12-16T00:00:00"/>
    <d v="2021-08-31T00:00:00"/>
    <n v="3296000"/>
    <n v="258"/>
    <n v="2021"/>
    <s v="08"/>
    <n v="31"/>
    <x v="266"/>
    <n v="2018"/>
    <n v="2021"/>
    <n v="1.0507009358578761"/>
    <n v="2020"/>
    <n v="1.0006103417743548"/>
    <n v="31370777.841908604"/>
    <n v="34668789.528396875"/>
    <n v="3298011.6864882708"/>
    <n v="258"/>
    <n v="824"/>
    <n v="0.31310679611650488"/>
  </r>
  <r>
    <d v="2021-08-31T00:00:00"/>
    <n v="2018"/>
    <s v="Army Active"/>
    <x v="473"/>
    <x v="0"/>
    <d v="2018-06-25T00:00:00"/>
    <d v="2018-09-25T00:00:00"/>
    <s v="Gilbane Federal"/>
    <s v="W912HN"/>
    <s v="W912HN18C3003"/>
    <s v="W912HN18C3003"/>
    <x v="519"/>
    <n v="12784000"/>
    <d v="2020-03-21T00:00:00"/>
    <d v="2020-10-04T00:00:00"/>
    <n v="529000"/>
    <n v="197"/>
    <n v="2020"/>
    <n v="10"/>
    <s v="04"/>
    <x v="447"/>
    <n v="2018"/>
    <n v="2021"/>
    <n v="1.0507009358578761"/>
    <n v="2020"/>
    <n v="1.0006103417743548"/>
    <n v="12876339.968938271"/>
    <n v="13405662.839736905"/>
    <n v="529322.87079863437"/>
    <n v="197"/>
    <n v="543"/>
    <n v="0.36279926335174956"/>
  </r>
  <r>
    <d v="2021-10-08T00:00:00"/>
    <n v="2017"/>
    <s v="Special Operations Command"/>
    <x v="474"/>
    <x v="0"/>
    <d v="2018-03-23T00:00:00"/>
    <d v="2018-08-02T00:00:00"/>
    <s v="MIRAIT.T-ACTY JV"/>
    <s v="W912HV"/>
    <s v="W912HV15D0032"/>
    <s v="W912HV15D0032"/>
    <x v="520"/>
    <n v="3587463"/>
    <d v="2019-02-04T00:00:00"/>
    <d v="2019-03-21T00:00:00"/>
    <n v="116713"/>
    <n v="45"/>
    <n v="2019"/>
    <s v="03"/>
    <n v="21"/>
    <x v="448"/>
    <n v="2018"/>
    <n v="2019"/>
    <n v="1.0507009358578761"/>
    <n v="2019"/>
    <n v="1.027591137340192"/>
    <n v="3646720.2731287233"/>
    <n v="3766653.5175411091"/>
    <n v="119933.24441238586"/>
    <n v="45"/>
    <n v="186"/>
    <n v="0.24193548387096775"/>
  </r>
  <r>
    <d v="2022-01-06T00:00:00"/>
    <n v="2016"/>
    <s v="Special Operations Command"/>
    <x v="475"/>
    <x v="0"/>
    <d v="2018-04-09T00:00:00"/>
    <d v="2018-09-28T00:00:00"/>
    <s v="NIPPO CORPORATION"/>
    <s v="W912HV"/>
    <s v="W912HV-16-D-0008"/>
    <s v="W912HV16D0008"/>
    <x v="521"/>
    <n v="34992358"/>
    <d v="2020-10-21T00:00:00"/>
    <d v="2021-02-17T00:00:00"/>
    <n v="1240530"/>
    <n v="119"/>
    <n v="2021"/>
    <s v="02"/>
    <n v="17"/>
    <x v="449"/>
    <n v="2018"/>
    <n v="2021"/>
    <n v="1.0507009358578761"/>
    <n v="2020"/>
    <n v="1.0006103417743548"/>
    <n v="35463077.266514063"/>
    <n v="36704364.413795404"/>
    <n v="1241287.1472813413"/>
    <n v="119"/>
    <n v="754"/>
    <n v="0.15782493368700265"/>
  </r>
  <r>
    <d v="2021-12-31T00:00:00"/>
    <n v="2016"/>
    <s v="Air Force Active"/>
    <x v="476"/>
    <x v="0"/>
    <d v="2017-11-01T00:00:00"/>
    <d v="2018-07-31T00:00:00"/>
    <s v="Nishimatsu Construction Co. Ltd"/>
    <s v="W912HV"/>
    <s v="W912HV16D0009"/>
    <s v="W912HV16D0009"/>
    <x v="522"/>
    <n v="33322662"/>
    <d v="2021-01-14T00:00:00"/>
    <d v="2021-01-14T00:00:00"/>
    <n v="0"/>
    <n v="0"/>
    <n v="2021"/>
    <s v="01"/>
    <n v="14"/>
    <x v="375"/>
    <n v="2018"/>
    <n v="2021"/>
    <n v="1.0507009358578761"/>
    <n v="2020"/>
    <n v="1.0006103417743548"/>
    <n v="35012152.14867568"/>
    <n v="35012152.14867568"/>
    <n v="0"/>
    <n v="0"/>
    <n v="898"/>
    <n v="0"/>
  </r>
  <r>
    <d v="2021-12-31T00:00:00"/>
    <n v="2016"/>
    <s v="Air Force Active"/>
    <x v="477"/>
    <x v="0"/>
    <d v="2017-11-01T00:00:00"/>
    <d v="2018-07-31T00:00:00"/>
    <s v="Nishimatsu Construction Co. Ltd"/>
    <s v="W912HV"/>
    <s v="W912HV16D0009"/>
    <s v="W912HV16D0009"/>
    <x v="523"/>
    <n v="26546290"/>
    <d v="2021-01-14T00:00:00"/>
    <d v="2021-01-14T00:00:00"/>
    <n v="0"/>
    <n v="0"/>
    <n v="2021"/>
    <s v="01"/>
    <n v="14"/>
    <x v="375"/>
    <n v="2018"/>
    <n v="2021"/>
    <n v="1.0507009358578761"/>
    <n v="2020"/>
    <n v="1.0006103417743548"/>
    <n v="27892211.746554576"/>
    <n v="27892211.746554576"/>
    <n v="0"/>
    <n v="0"/>
    <n v="898"/>
    <n v="0"/>
  </r>
  <r>
    <d v="2022-02-02T00:00:00"/>
    <n v="2017"/>
    <s v="DoD Education Activity"/>
    <x v="478"/>
    <x v="0"/>
    <d v="2017-06-22T00:00:00"/>
    <d v="2017-12-22T00:00:00"/>
    <s v="NISHIMATSU CONSTRUCTION CO., LTD."/>
    <s v="W912HV"/>
    <s v="W912HV18C0002/37880684"/>
    <s v="W912HV18C0002"/>
    <x v="524"/>
    <n v="80209599"/>
    <d v="2021-02-15T00:00:00"/>
    <d v="2021-03-10T00:00:00"/>
    <n v="7364670"/>
    <n v="23"/>
    <n v="2021"/>
    <s v="03"/>
    <n v="10"/>
    <x v="450"/>
    <n v="2018"/>
    <n v="2021"/>
    <n v="1.0507009358578761"/>
    <n v="2020"/>
    <n v="1.0006103417743548"/>
    <n v="76538235.072800532"/>
    <n v="83907400.038555875"/>
    <n v="7369164.9657553434"/>
    <n v="23"/>
    <n v="1151"/>
    <n v="1.998262380538662E-2"/>
  </r>
  <r>
    <d v="2022-01-12T00:00:00"/>
    <n v="2018"/>
    <s v="Army National Guard"/>
    <x v="479"/>
    <x v="0"/>
    <d v="2018-09-25T00:00:00"/>
    <d v="2018-09-27T00:00:00"/>
    <s v="Jaynes Corporation"/>
    <s v="W912J3"/>
    <s v="W912J3-16-2-2001"/>
    <s v="W912J31622001"/>
    <x v="525"/>
    <n v="10566000"/>
    <d v="2020-10-01T00:00:00"/>
    <d v="2021-02-26T00:00:00"/>
    <n v="1966000"/>
    <n v="148"/>
    <n v="2021"/>
    <s v="02"/>
    <n v="26"/>
    <x v="398"/>
    <n v="2018"/>
    <n v="2021"/>
    <n v="1.0507009358578761"/>
    <n v="2020"/>
    <n v="1.0006103417743548"/>
    <n v="9036028.0483777337"/>
    <n v="11003227.980306115"/>
    <n v="1967199.9319283813"/>
    <n v="148"/>
    <n v="735"/>
    <n v="0.20136054421768707"/>
  </r>
  <r>
    <d v="2022-01-12T00:00:00"/>
    <n v="2018"/>
    <s v="Army National Guard"/>
    <x v="480"/>
    <x v="0"/>
    <d v="2018-09-12T00:00:00"/>
    <d v="2018-09-14T00:00:00"/>
    <s v="Straub Construction Co., Inc."/>
    <s v="W912JC"/>
    <s v="W912JC-18-2-20001"/>
    <s v="W912JC18220001"/>
    <x v="394"/>
    <n v="18828000"/>
    <d v="2020-05-14T00:00:00"/>
    <d v="2021-11-01T00:00:00"/>
    <n v="-172000"/>
    <n v="536"/>
    <n v="2021"/>
    <n v="11"/>
    <s v="01"/>
    <x v="451"/>
    <n v="2018"/>
    <n v="2022"/>
    <n v="1.0507009358578761"/>
    <n v="2020"/>
    <n v="1.0006103417743548"/>
    <n v="19963317.781299643"/>
    <n v="19791212.802514452"/>
    <n v="-172104.97878519073"/>
    <n v="536"/>
    <n v="608"/>
    <n v="0.88157894736842102"/>
  </r>
  <r>
    <d v="2021-12-31T00:00:00"/>
    <n v="2016"/>
    <s v="Air Force Active"/>
    <x v="481"/>
    <x v="0"/>
    <d v="2017-10-05T00:00:00"/>
    <d v="2018-02-01T00:00:00"/>
    <s v="Okland Construction, Co. Inc."/>
    <s v="W912PL"/>
    <s v="W912PL18C0013"/>
    <s v="W912PL18C0013"/>
    <x v="526"/>
    <n v="16246162"/>
    <d v="2020-02-26T00:00:00"/>
    <d v="2020-04-11T00:00:00"/>
    <n v="22666"/>
    <n v="45"/>
    <n v="2020"/>
    <s v="04"/>
    <n v="11"/>
    <x v="452"/>
    <n v="2018"/>
    <n v="2020"/>
    <n v="1.0507009358578761"/>
    <n v="2019"/>
    <n v="1.027591137340192"/>
    <n v="17046042.430086508"/>
    <n v="17069333.810805462"/>
    <n v="23291.380718953907"/>
    <n v="45"/>
    <n v="755"/>
    <n v="5.9602649006622516E-2"/>
  </r>
  <r>
    <d v="2021-12-31T00:00:00"/>
    <n v="2018"/>
    <s v="Army Active"/>
    <x v="482"/>
    <x v="0"/>
    <d v="2018-03-15T00:00:00"/>
    <d v="2018-09-21T00:00:00"/>
    <s v="Creative Times Dayschool, Inc"/>
    <s v="W912PL"/>
    <s v="W912PL-18-C-0036"/>
    <s v="W912PL18C0036"/>
    <x v="527"/>
    <n v="23382000"/>
    <d v="2020-06-05T00:00:00"/>
    <d v="2022-01-25T00:00:00"/>
    <n v="3117000"/>
    <n v="599"/>
    <n v="2022"/>
    <s v="01"/>
    <n v="25"/>
    <x v="453"/>
    <n v="2018"/>
    <n v="2022"/>
    <n v="1.0507009358578761"/>
    <n v="2020"/>
    <n v="1.0006103417743548"/>
    <n v="21292454.46515986"/>
    <n v="24411356.900470525"/>
    <n v="3118902.4353106655"/>
    <n v="599"/>
    <n v="623"/>
    <n v="0.9614767255216693"/>
  </r>
  <r>
    <d v="2021-12-31T00:00:00"/>
    <n v="2017"/>
    <s v="Air Force Active"/>
    <x v="483"/>
    <x v="0"/>
    <d v="2017-05-12T00:00:00"/>
    <d v="2018-05-22T00:00:00"/>
    <s v="I.E. Pacific, INC"/>
    <s v="W912PL"/>
    <s v="W912PL8C0024"/>
    <s v="W912PL8C0024"/>
    <x v="528"/>
    <n v="22537509"/>
    <d v="2020-06-18T00:00:00"/>
    <d v="2020-08-28T00:00:00"/>
    <n v="123509"/>
    <n v="71"/>
    <n v="2020"/>
    <s v="08"/>
    <n v="28"/>
    <x v="454"/>
    <n v="2018"/>
    <n v="2020"/>
    <n v="1.0507009358578761"/>
    <n v="2019"/>
    <n v="1.027591137340192"/>
    <n v="23550410.776318435"/>
    <n v="23677327.530100185"/>
    <n v="126916.7537817508"/>
    <n v="71"/>
    <n v="758"/>
    <n v="9.3667546174142483E-2"/>
  </r>
  <r>
    <d v="2022-01-06T00:00:00"/>
    <n v="2017"/>
    <s v="Special Operations Command"/>
    <x v="484"/>
    <x v="0"/>
    <d v="2017-03-02T00:00:00"/>
    <d v="2018-04-05T00:00:00"/>
    <s v="RQ Construction, LLC"/>
    <s v="W912PM"/>
    <s v="W912PM18C0011"/>
    <s v="W912PM18C0011"/>
    <x v="529"/>
    <n v="36225167"/>
    <d v="2020-03-23T00:00:00"/>
    <d v="2021-10-29T00:00:00"/>
    <n v="1288167"/>
    <n v="585"/>
    <n v="2021"/>
    <n v="10"/>
    <n v="29"/>
    <x v="388"/>
    <n v="2018"/>
    <n v="2022"/>
    <n v="1.0507009358578761"/>
    <n v="2020"/>
    <n v="1.0006103417743548"/>
    <n v="36708338.596066616"/>
    <n v="37997291.818199061"/>
    <n v="1288953.2221324444"/>
    <n v="585"/>
    <n v="718"/>
    <n v="0.81476323119777161"/>
  </r>
  <r>
    <d v="2022-01-06T00:00:00"/>
    <n v="2016"/>
    <s v="Special Operations Command"/>
    <x v="485"/>
    <x v="0"/>
    <d v="2017-04-07T00:00:00"/>
    <d v="2018-06-07T00:00:00"/>
    <s v="Leebcor Services, LLC."/>
    <s v="W912PM"/>
    <s v="W912PM18C0013"/>
    <s v="W912PM18C0013"/>
    <x v="530"/>
    <n v="15194631"/>
    <d v="2020-01-22T00:00:00"/>
    <d v="2020-08-20T00:00:00"/>
    <n v="-46490"/>
    <n v="211"/>
    <n v="2020"/>
    <s v="08"/>
    <n v="20"/>
    <x v="455"/>
    <n v="2018"/>
    <n v="2020"/>
    <n v="1.0507009358578761"/>
    <n v="2019"/>
    <n v="1.027591137340192"/>
    <n v="16013860.098223127"/>
    <n v="15966087.386248183"/>
    <n v="-47772.711974944919"/>
    <n v="211"/>
    <n v="594"/>
    <n v="0.35521885521885521"/>
  </r>
  <r>
    <d v="2022-01-06T00:00:00"/>
    <n v="2017"/>
    <s v="Special Operations Command"/>
    <x v="486"/>
    <x v="0"/>
    <d v="2017-11-16T00:00:00"/>
    <d v="2018-06-15T00:00:00"/>
    <s v="ACC Construction Co., Inc."/>
    <s v="W912PM"/>
    <s v="W912PM18C0014"/>
    <s v="W912PM18C0014"/>
    <x v="531"/>
    <n v="24165689"/>
    <d v="2020-09-04T00:00:00"/>
    <d v="2021-11-01T00:00:00"/>
    <n v="6193684"/>
    <n v="423"/>
    <n v="2021"/>
    <n v="11"/>
    <s v="01"/>
    <x v="451"/>
    <n v="2018"/>
    <n v="2022"/>
    <n v="1.0507009358578761"/>
    <n v="2020"/>
    <n v="1.0006103417743548"/>
    <n v="18883202.472742427"/>
    <n v="25080666.736824781"/>
    <n v="6197464.2640823536"/>
    <n v="423"/>
    <n v="812"/>
    <n v="0.52093596059113301"/>
  </r>
  <r>
    <d v="2022-01-06T00:00:00"/>
    <n v="2018"/>
    <s v="Special Operations Command"/>
    <x v="487"/>
    <x v="0"/>
    <d v="2018-04-18T00:00:00"/>
    <d v="2018-08-27T00:00:00"/>
    <s v="4K Global-ACC JV LLC"/>
    <s v="W912PM"/>
    <s v="W912PM18C0015"/>
    <s v="W912PM18C0015"/>
    <x v="532"/>
    <n v="14781112"/>
    <d v="2020-06-24T00:00:00"/>
    <d v="2021-05-11T00:00:00"/>
    <n v="2594078"/>
    <n v="321"/>
    <n v="2021"/>
    <s v="05"/>
    <n v="11"/>
    <x v="456"/>
    <n v="2018"/>
    <n v="2021"/>
    <n v="1.0507009358578761"/>
    <n v="2020"/>
    <n v="1.0006103417743548"/>
    <n v="12804928.029131755"/>
    <n v="15400589.30330109"/>
    <n v="2595661.2741693351"/>
    <n v="321"/>
    <n v="667"/>
    <n v="0.48125937031484256"/>
  </r>
  <r>
    <d v="2022-01-06T00:00:00"/>
    <n v="2016"/>
    <s v="Special Operations Command"/>
    <x v="488"/>
    <x v="0"/>
    <d v="2018-04-06T00:00:00"/>
    <d v="2018-08-14T00:00:00"/>
    <s v="ARCHER WESTERN FEDERAL JV"/>
    <s v="W912PM"/>
    <s v="W912PM18C0016"/>
    <s v="W912PM18C0016"/>
    <x v="533"/>
    <n v="36737863"/>
    <d v="2020-05-07T00:00:00"/>
    <d v="2021-11-15T00:00:00"/>
    <n v="11782863"/>
    <n v="557"/>
    <n v="2021"/>
    <n v="11"/>
    <n v="15"/>
    <x v="457"/>
    <n v="2018"/>
    <n v="2022"/>
    <n v="1.0507009358578761"/>
    <n v="2020"/>
    <n v="1.0006103417743548"/>
    <n v="26220241.854333296"/>
    <n v="38010296.427843697"/>
    <n v="11790054.573510401"/>
    <n v="557"/>
    <n v="632"/>
    <n v="0.88132911392405067"/>
  </r>
  <r>
    <d v="2022-01-06T00:00:00"/>
    <n v="2018"/>
    <s v="Special Operations Command"/>
    <x v="489"/>
    <x v="0"/>
    <d v="2018-06-19T00:00:00"/>
    <d v="2018-09-17T00:00:00"/>
    <s v="Attaway Construction"/>
    <s v="W912PM"/>
    <s v="W912PM18C0019"/>
    <s v="W912PM18C0019"/>
    <x v="534"/>
    <n v="4581868"/>
    <d v="2019-11-27T00:00:00"/>
    <d v="2020-10-30T00:00:00"/>
    <n v="458691"/>
    <n v="338"/>
    <n v="2020"/>
    <n v="10"/>
    <n v="30"/>
    <x v="342"/>
    <n v="2018"/>
    <n v="2021"/>
    <n v="1.0507009358578761"/>
    <n v="2020"/>
    <n v="1.0006103417743548"/>
    <n v="4332225.9326076694"/>
    <n v="4791196.8908864902"/>
    <n v="458970.95827882085"/>
    <n v="338"/>
    <n v="436"/>
    <n v="0.77522935779816515"/>
  </r>
  <r>
    <d v="2022-01-06T00:00:00"/>
    <n v="2018"/>
    <s v="Special Operations Command"/>
    <x v="490"/>
    <x v="0"/>
    <d v="2018-04-26T00:00:00"/>
    <d v="2018-09-28T00:00:00"/>
    <s v="Walga Ross Group JV"/>
    <s v="W912PP"/>
    <s v="W912PP18C0022"/>
    <s v="W912PP18C0022"/>
    <x v="535"/>
    <n v="5868773"/>
    <d v="2020-01-13T00:00:00"/>
    <d v="2020-05-27T00:00:00"/>
    <n v="135823"/>
    <n v="135"/>
    <n v="2020"/>
    <s v="05"/>
    <n v="27"/>
    <x v="309"/>
    <n v="2018"/>
    <n v="2020"/>
    <n v="1.0507009358578761"/>
    <n v="2019"/>
    <n v="1.027591137340192"/>
    <n v="6023615.9302264107"/>
    <n v="6163186.441273368"/>
    <n v="139570.51104695722"/>
    <n v="135"/>
    <n v="472"/>
    <n v="0.28601694915254239"/>
  </r>
  <r>
    <d v="2021-12-31T00:00:00"/>
    <n v="2016"/>
    <s v="Army Reserve"/>
    <x v="491"/>
    <x v="0"/>
    <d v="2017-06-27T00:00:00"/>
    <d v="2017-11-09T00:00:00"/>
    <s v="Cox Construction Co."/>
    <s v="W912QR"/>
    <s v="W912QR18C0003"/>
    <s v="W912QR18C0003"/>
    <x v="536"/>
    <n v="24451000"/>
    <d v="2019-12-18T00:00:00"/>
    <d v="2021-10-05T00:00:00"/>
    <n v="3271000"/>
    <n v="657"/>
    <n v="2021"/>
    <n v="10"/>
    <s v="05"/>
    <x v="458"/>
    <n v="2018"/>
    <n v="2022"/>
    <n v="1.0507009358578761"/>
    <n v="2020"/>
    <n v="1.0006103417743548"/>
    <n v="22253845.821469814"/>
    <n v="25526842.249413729"/>
    <n v="3272996.4279439151"/>
    <n v="657"/>
    <n v="769"/>
    <n v="0.85435630689206765"/>
  </r>
  <r>
    <d v="2021-08-31T00:00:00"/>
    <n v="2017"/>
    <s v="Army Reserve"/>
    <x v="492"/>
    <x v="0"/>
    <d v="2017-07-27T00:00:00"/>
    <d v="2017-11-14T00:00:00"/>
    <s v="Straub Construction Inc."/>
    <s v="W912QR"/>
    <s v="W912QR18C0005"/>
    <s v="W912QR18C0005"/>
    <x v="537"/>
    <n v="10726000"/>
    <d v="2019-06-13T00:00:00"/>
    <d v="2020-12-14T00:00:00"/>
    <n v="981000"/>
    <n v="550"/>
    <n v="2020"/>
    <n v="12"/>
    <n v="14"/>
    <x v="459"/>
    <n v="2018"/>
    <n v="2021"/>
    <n v="1.0507009358578761"/>
    <n v="2020"/>
    <n v="1.0006103417743548"/>
    <n v="10239080.619935002"/>
    <n v="11220679.365215644"/>
    <n v="981598.74528064206"/>
    <n v="550"/>
    <n v="576"/>
    <n v="0.95486111111111116"/>
  </r>
  <r>
    <d v="2021-08-31T00:00:00"/>
    <n v="2017"/>
    <s v="Army Reserve"/>
    <x v="493"/>
    <x v="0"/>
    <d v="2018-01-05T00:00:00"/>
    <d v="2018-04-26T00:00:00"/>
    <s v="LS Black Constructor"/>
    <s v="W912QR"/>
    <s v="W912QR18C0015"/>
    <s v="W912QR18C0015"/>
    <x v="538"/>
    <n v="24589000"/>
    <d v="2020-05-14T00:00:00"/>
    <d v="2021-01-05T00:00:00"/>
    <n v="749000"/>
    <n v="236"/>
    <n v="2021"/>
    <s v="01"/>
    <s v="05"/>
    <x v="460"/>
    <n v="2018"/>
    <n v="2021"/>
    <n v="1.0507009358578761"/>
    <n v="2020"/>
    <n v="1.0006103417743548"/>
    <n v="25048710.310851764"/>
    <n v="25798167.456840757"/>
    <n v="749457.14598899335"/>
    <n v="236"/>
    <n v="749"/>
    <n v="0.31508678237650201"/>
  </r>
  <r>
    <d v="2021-12-31T00:00:00"/>
    <n v="2018"/>
    <s v="Air Force Reserve"/>
    <x v="494"/>
    <x v="0"/>
    <d v="2018-03-01T00:00:00"/>
    <d v="2018-05-25T00:00:00"/>
    <s v="Ashford Leebcor Enterpises, LLC"/>
    <s v="W912QR"/>
    <s v="W912QR18C0018"/>
    <s v="W912QR18C0018"/>
    <x v="539"/>
    <n v="22626925"/>
    <d v="2020-07-19T00:00:00"/>
    <d v="2022-02-05T00:00:00"/>
    <n v="-2615763"/>
    <n v="566"/>
    <n v="2022"/>
    <s v="02"/>
    <s v="05"/>
    <x v="461"/>
    <n v="2018"/>
    <n v="2022"/>
    <n v="1.0507009358578761"/>
    <n v="2020"/>
    <n v="1.0006103417743548"/>
    <n v="26522515.905168377"/>
    <n v="23905156.395737667"/>
    <n v="-2617359.5094307102"/>
    <n v="566"/>
    <n v="786"/>
    <n v="0.72010178117048351"/>
  </r>
  <r>
    <d v="2021-12-31T00:00:00"/>
    <n v="2015"/>
    <s v="Army Reserve"/>
    <x v="495"/>
    <x v="0"/>
    <d v="2018-02-01T00:00:00"/>
    <d v="2018-08-09T00:00:00"/>
    <s v="RELYANT GLOBAL LLC"/>
    <s v="W912QR"/>
    <s v="W912QR18C0026"/>
    <s v="W912QR18C0026"/>
    <x v="540"/>
    <n v="7358000"/>
    <d v="2019-12-22T00:00:00"/>
    <d v="2021-12-15T00:00:00"/>
    <n v="328000"/>
    <n v="724"/>
    <n v="2021"/>
    <n v="12"/>
    <n v="15"/>
    <x v="462"/>
    <n v="2018"/>
    <n v="2022"/>
    <n v="1.0507009358578761"/>
    <n v="2020"/>
    <n v="1.0006103417743548"/>
    <n v="7386427.5790808685"/>
    <n v="7714627.7711828565"/>
    <n v="328200.19210198801"/>
    <n v="724"/>
    <n v="500"/>
    <n v="1.448"/>
  </r>
  <r>
    <d v="2021-12-31T00:00:00"/>
    <n v="2016"/>
    <s v="Air Force Reserve"/>
    <x v="496"/>
    <x v="0"/>
    <d v="2018-08-20T00:00:00"/>
    <d v="2018-09-14T00:00:00"/>
    <s v="Lead Builders Inc"/>
    <s v="W912QR"/>
    <s v="W912QR18C0031"/>
    <s v="W912QR18C0031"/>
    <x v="541"/>
    <n v="5056600"/>
    <d v="2019-11-08T00:00:00"/>
    <d v="2021-05-31T00:00:00"/>
    <n v="88400"/>
    <n v="570"/>
    <n v="2021"/>
    <s v="05"/>
    <n v="31"/>
    <x v="463"/>
    <n v="2018"/>
    <n v="2021"/>
    <n v="1.0507009358578761"/>
    <n v="2020"/>
    <n v="1.0006103417743548"/>
    <n v="5220092.3895290997"/>
    <n v="5308546.3437419524"/>
    <n v="88453.954212852754"/>
    <n v="570"/>
    <n v="420"/>
    <n v="1.3571428571428572"/>
  </r>
  <r>
    <d v="2021-08-31T00:00:00"/>
    <n v="2018"/>
    <s v="Army Reserve"/>
    <x v="497"/>
    <x v="0"/>
    <d v="2018-06-25T00:00:00"/>
    <d v="2018-09-27T00:00:00"/>
    <s v="BIM Contractors, LLC"/>
    <s v="W912QR"/>
    <s v="W912QR18C0037"/>
    <s v="W912QR18C0037"/>
    <x v="542"/>
    <n v="1717000"/>
    <d v="2020-02-28T00:00:00"/>
    <d v="2020-10-02T00:00:00"/>
    <n v="25000"/>
    <n v="217"/>
    <n v="2020"/>
    <n v="10"/>
    <s v="02"/>
    <x v="464"/>
    <n v="2018"/>
    <n v="2021"/>
    <n v="1.0507009358578761"/>
    <n v="2020"/>
    <n v="1.0006103417743548"/>
    <n v="1777785.9834715263"/>
    <n v="1802801.2420158852"/>
    <n v="25015.258544358891"/>
    <n v="217"/>
    <n v="519"/>
    <n v="0.41811175337186895"/>
  </r>
  <r>
    <d v="2021-08-31T00:00:00"/>
    <n v="2018"/>
    <s v="Army Reserve"/>
    <x v="498"/>
    <x v="0"/>
    <d v="2018-07-11T00:00:00"/>
    <d v="2018-09-29T00:00:00"/>
    <s v="Hernandez Consulting"/>
    <s v="W912QR"/>
    <s v="W912QR18C0048"/>
    <s v="W912QR18C0048"/>
    <x v="543"/>
    <n v="2644000"/>
    <d v="2020-01-26T00:00:00"/>
    <d v="2020-10-09T00:00:00"/>
    <n v="185000"/>
    <n v="257"/>
    <n v="2020"/>
    <n v="10"/>
    <s v="09"/>
    <x v="465"/>
    <n v="2018"/>
    <n v="2021"/>
    <n v="1.0507009358578761"/>
    <n v="2020"/>
    <n v="1.0006103417743548"/>
    <n v="2583673.6012745174"/>
    <n v="2768786.5145027731"/>
    <n v="185112.9132282557"/>
    <n v="257"/>
    <n v="484"/>
    <n v="0.53099173553719003"/>
  </r>
  <r>
    <d v="2022-01-12T00:00:00"/>
    <n v="2015"/>
    <s v="Army National Guard"/>
    <x v="499"/>
    <x v="0"/>
    <d v="2018-04-06T00:00:00"/>
    <d v="2018-06-29T00:00:00"/>
    <s v="Ripman Construction Co Inc."/>
    <s v="Y18228"/>
    <s v="Y18228"/>
    <s v="Y18228"/>
    <x v="544"/>
    <n v="1777000"/>
    <d v="2019-10-04T00:00:00"/>
    <d v="2020-12-31T00:00:00"/>
    <n v="577000"/>
    <n v="454"/>
    <n v="2020"/>
    <n v="12"/>
    <n v="31"/>
    <x v="35"/>
    <n v="2018"/>
    <n v="2021"/>
    <n v="1.0507009358578761"/>
    <n v="2020"/>
    <n v="1.0006103417743548"/>
    <n v="1260841.1230294514"/>
    <n v="1838193.290233254"/>
    <n v="577352.16720380262"/>
    <n v="454"/>
    <n v="462"/>
    <n v="0.98268398268398272"/>
  </r>
  <r>
    <d v="2022-01-12T00:00:00"/>
    <n v="2017"/>
    <s v="Army National Guard"/>
    <x v="500"/>
    <x v="0"/>
    <d v="2018-12-26T00:00:00"/>
    <d v="2019-01-18T00:00:00"/>
    <s v="Eagle Construction Company, Inc."/>
    <s v="151541"/>
    <s v="151541"/>
    <n v="151541"/>
    <x v="545"/>
    <n v="2030000"/>
    <d v="2020-04-10T00:00:00"/>
    <d v="2020-04-17T00:00:00"/>
    <n v="-370000"/>
    <n v="7"/>
    <n v="2020"/>
    <s v="04"/>
    <n v="17"/>
    <x v="466"/>
    <n v="2019"/>
    <n v="2020"/>
    <n v="1.027591137340192"/>
    <n v="2020"/>
    <n v="1.0006103417743548"/>
    <n v="2466218.7296164609"/>
    <n v="2095992.9031599495"/>
    <n v="-370225.82645651139"/>
    <n v="7"/>
    <n v="448"/>
    <n v="1.5625E-2"/>
  </r>
  <r>
    <d v="2022-01-12T00:00:00"/>
    <n v="2015"/>
    <s v="Army National Guard"/>
    <x v="501"/>
    <x v="0"/>
    <d v="2019-06-13T00:00:00"/>
    <d v="2019-09-20T00:00:00"/>
    <s v="Fortis Construction, Inc"/>
    <s v="179997"/>
    <s v="179997D002"/>
    <s v="179997D002"/>
    <x v="546"/>
    <n v="5900000"/>
    <d v="2020-09-30T00:00:00"/>
    <d v="2021-01-19T00:00:00"/>
    <n v="-131000"/>
    <n v="111"/>
    <n v="2021"/>
    <s v="01"/>
    <n v="19"/>
    <x v="274"/>
    <n v="2019"/>
    <n v="2021"/>
    <n v="1.027591137340192"/>
    <n v="2020"/>
    <n v="1.0006103417743548"/>
    <n v="6197402.1492986977"/>
    <n v="6066322.194526257"/>
    <n v="-131079.95477244072"/>
    <n v="111"/>
    <n v="376"/>
    <n v="0.29521276595744683"/>
  </r>
  <r>
    <d v="2022-01-12T00:00:00"/>
    <n v="2019"/>
    <s v="Army National Guard"/>
    <x v="502"/>
    <x v="0"/>
    <d v="2019-09-24T00:00:00"/>
    <d v="2019-09-30T00:00:00"/>
    <s v="Apollo INC."/>
    <s v="410818"/>
    <s v="410818D002"/>
    <s v="410818D002"/>
    <x v="547"/>
    <n v="10773000"/>
    <d v="2021-10-22T00:00:00"/>
    <d v="2021-11-22T00:00:00"/>
    <n v="-227000"/>
    <n v="31"/>
    <n v="2021"/>
    <n v="11"/>
    <n v="22"/>
    <x v="467"/>
    <n v="2019"/>
    <n v="2022"/>
    <n v="1.027591137340192"/>
    <n v="2021"/>
    <n v="0.97697771649446541"/>
    <n v="11303502.510742113"/>
    <n v="11081728.569097869"/>
    <n v="-221773.9416442439"/>
    <n v="31"/>
    <n v="753"/>
    <n v="4.1168658698539175E-2"/>
  </r>
  <r>
    <d v="2021-12-30T00:00:00"/>
    <n v="2018"/>
    <s v="Air National Guard"/>
    <x v="503"/>
    <x v="0"/>
    <d v="2019-04-28T00:00:00"/>
    <d v="2019-09-25T00:00:00"/>
    <s v="MCON, LLC"/>
    <s v="413180"/>
    <s v="413180"/>
    <n v="413180"/>
    <x v="548"/>
    <n v="3022957"/>
    <d v="2020-05-01T00:00:00"/>
    <d v="2020-08-09T00:00:00"/>
    <n v="-2611"/>
    <n v="100"/>
    <n v="2020"/>
    <s v="08"/>
    <s v="09"/>
    <x v="468"/>
    <n v="2019"/>
    <n v="2020"/>
    <n v="1.027591137340192"/>
    <n v="2020"/>
    <n v="1.0006103417743548"/>
    <n v="3109046.8622200903"/>
    <n v="3106434.2686177175"/>
    <n v="-2612.5936023727991"/>
    <n v="100"/>
    <n v="219"/>
    <n v="0.45662100456621002"/>
  </r>
  <r>
    <d v="2021-12-30T00:00:00"/>
    <n v="2019"/>
    <s v="Air National Guard"/>
    <x v="504"/>
    <x v="0"/>
    <d v="2019-06-24T00:00:00"/>
    <d v="2019-08-12T00:00:00"/>
    <s v="State of PA per MCCA"/>
    <s v="421901"/>
    <s v="42190131"/>
    <n v="42190131"/>
    <x v="549"/>
    <n v="6767841"/>
    <d v="2021-11-07T00:00:00"/>
    <d v="2021-11-07T00:00:00"/>
    <n v="-155908"/>
    <n v="0"/>
    <n v="2021"/>
    <n v="11"/>
    <s v="07"/>
    <x v="469"/>
    <n v="2019"/>
    <n v="2022"/>
    <n v="1.027591137340192"/>
    <n v="2021"/>
    <n v="0.97697771649446541"/>
    <n v="7114783.1095680175"/>
    <n v="6962464.4677447984"/>
    <n v="-152318.64182321914"/>
    <n v="0"/>
    <n v="818"/>
    <n v="0"/>
  </r>
  <r>
    <d v="2022-01-12T00:00:00"/>
    <n v="2017"/>
    <s v="Army National Guard"/>
    <x v="505"/>
    <x v="0"/>
    <d v="2018-06-12T00:00:00"/>
    <d v="2018-11-27T00:00:00"/>
    <s v="The Law Company Inc."/>
    <s v="A-0136"/>
    <s v="A-013650"/>
    <s v="A013650"/>
    <x v="550"/>
    <n v="28834954"/>
    <d v="2020-12-23T00:00:00"/>
    <d v="2022-02-12T00:00:00"/>
    <n v="-165046"/>
    <n v="416"/>
    <n v="2022"/>
    <s v="02"/>
    <n v="12"/>
    <x v="470"/>
    <n v="2019"/>
    <n v="2022"/>
    <n v="1.027591137340192"/>
    <n v="2021"/>
    <n v="0.97697771649446541"/>
    <n v="29800142.982865568"/>
    <n v="29638896.718669023"/>
    <n v="-161246.26419654489"/>
    <n v="416"/>
    <n v="757"/>
    <n v="0.54953764861294585"/>
  </r>
  <r>
    <d v="2022-01-12T00:00:00"/>
    <n v="2019"/>
    <s v="Army National Guard"/>
    <x v="506"/>
    <x v="0"/>
    <d v="2019-05-31T00:00:00"/>
    <d v="2019-06-05T00:00:00"/>
    <s v="Gast Construction"/>
    <s v="AGND 1"/>
    <s v="AGND 19-17"/>
    <s v="AGND"/>
    <x v="472"/>
    <n v="28758000"/>
    <d v="2021-06-30T00:00:00"/>
    <d v="2021-06-30T00:00:00"/>
    <n v="-3242000"/>
    <n v="0"/>
    <n v="2021"/>
    <s v="06"/>
    <n v="30"/>
    <x v="238"/>
    <n v="2019"/>
    <n v="2021"/>
    <n v="1.027591137340192"/>
    <n v="2020"/>
    <n v="1.0006103417743548"/>
    <n v="32882916.394886144"/>
    <n v="29638937.666853685"/>
    <n v="-3243978.7280324586"/>
    <n v="0"/>
    <n v="756"/>
    <n v="0"/>
  </r>
  <r>
    <d v="2021-08-31T00:00:00"/>
    <n v="2018"/>
    <s v="Army Active"/>
    <x v="507"/>
    <x v="0"/>
    <d v="2018-11-08T00:00:00"/>
    <d v="2019-05-24T00:00:00"/>
    <s v="Canoochee EMC"/>
    <s v="DACA87"/>
    <s v="DACA87-01-D-0014"/>
    <s v="DACA8701D0014"/>
    <x v="551"/>
    <n v="8000"/>
    <d v="2020-07-21T00:00:00"/>
    <d v="2021-02-19T00:00:00"/>
    <n v="0"/>
    <n v="213"/>
    <n v="2021"/>
    <s v="02"/>
    <n v="19"/>
    <x v="471"/>
    <n v="2019"/>
    <n v="2021"/>
    <n v="1.027591137340192"/>
    <n v="2020"/>
    <n v="1.0006103417743548"/>
    <n v="8220.7290987215365"/>
    <n v="8220.7290987215365"/>
    <n v="0"/>
    <n v="213"/>
    <n v="424"/>
    <n v="0.50235849056603776"/>
  </r>
  <r>
    <d v="2021-12-31T00:00:00"/>
    <n v="2018"/>
    <s v="Air Force Active"/>
    <x v="508"/>
    <x v="0"/>
    <d v="2018-06-08T00:00:00"/>
    <d v="2018-11-14T00:00:00"/>
    <s v="KVF 35"/>
    <s v="DIOCB2"/>
    <s v="DIOCB2076"/>
    <s v="DIOCB2076"/>
    <x v="552"/>
    <n v="23292923"/>
    <d v="2021-10-05T00:00:00"/>
    <d v="2021-10-05T00:00:00"/>
    <n v="0"/>
    <n v="0"/>
    <n v="2021"/>
    <n v="10"/>
    <s v="05"/>
    <x v="458"/>
    <n v="2019"/>
    <n v="2022"/>
    <n v="1.027591137340192"/>
    <n v="2021"/>
    <n v="0.97697771649446541"/>
    <n v="23935601.237547517"/>
    <n v="23935601.237547517"/>
    <n v="0"/>
    <n v="0"/>
    <n v="1056"/>
    <n v="0"/>
  </r>
  <r>
    <d v="2021-12-31T00:00:00"/>
    <n v="2019"/>
    <s v="Air Force Active"/>
    <x v="509"/>
    <x v="0"/>
    <d v="2018-06-08T00:00:00"/>
    <d v="2018-11-14T00:00:00"/>
    <s v="KVF 35"/>
    <s v="DIOCB2"/>
    <s v="DIOCB2076"/>
    <s v="DIOCB2076"/>
    <x v="553"/>
    <n v="22219318"/>
    <d v="2024-01-21T00:00:00"/>
    <d v="2024-01-21T00:00:00"/>
    <n v="0"/>
    <n v="0"/>
    <n v="2024"/>
    <s v="01"/>
    <n v="21"/>
    <x v="472"/>
    <n v="2019"/>
    <n v="2024"/>
    <n v="1.027591137340192"/>
    <n v="2022"/>
    <n v="0.95701202597496626"/>
    <n v="22832374.254543401"/>
    <n v="22832374.254543401"/>
    <n v="0"/>
    <n v="0"/>
    <n v="1894"/>
    <n v="0"/>
  </r>
  <r>
    <d v="2021-12-31T00:00:00"/>
    <n v="2019"/>
    <s v="Air Force Active"/>
    <x v="510"/>
    <x v="0"/>
    <d v="2018-10-15T00:00:00"/>
    <d v="2018-11-14T00:00:00"/>
    <s v="KVF35"/>
    <s v="DIOCB2"/>
    <s v="DIOCB2076"/>
    <s v="DIOCB2076"/>
    <x v="554"/>
    <n v="33031258"/>
    <d v="2023-01-21T00:00:00"/>
    <d v="2023-01-21T00:00:00"/>
    <n v="0"/>
    <n v="0"/>
    <n v="2023"/>
    <s v="01"/>
    <n v="21"/>
    <x v="473"/>
    <n v="2019"/>
    <n v="2023"/>
    <n v="1.027591137340192"/>
    <n v="2021"/>
    <n v="0.97697771649446541"/>
    <n v="33942627.975997314"/>
    <n v="33942627.975997314"/>
    <n v="0"/>
    <n v="0"/>
    <n v="1529"/>
    <n v="0"/>
  </r>
  <r>
    <d v="2021-12-31T00:00:00"/>
    <n v="2019"/>
    <s v="Air Force Active"/>
    <x v="511"/>
    <x v="0"/>
    <d v="2018-06-08T00:00:00"/>
    <d v="2018-11-14T00:00:00"/>
    <s v="KVF 35"/>
    <s v="DIOCB2"/>
    <s v="DIOCB2076"/>
    <s v="DIOCB2076"/>
    <x v="555"/>
    <n v="11543865"/>
    <d v="2022-07-04T00:00:00"/>
    <d v="2022-07-04T00:00:00"/>
    <n v="0"/>
    <n v="0"/>
    <n v="2022"/>
    <s v="07"/>
    <s v="04"/>
    <x v="474"/>
    <n v="2019"/>
    <n v="2022"/>
    <n v="1.027591137340192"/>
    <n v="2021"/>
    <n v="0.97697771649446541"/>
    <n v="11862373.364651635"/>
    <n v="11862373.364651635"/>
    <n v="0"/>
    <n v="0"/>
    <n v="1328"/>
    <n v="0"/>
  </r>
  <r>
    <d v="2021-12-31T00:00:00"/>
    <n v="2018"/>
    <s v="Air Force Active"/>
    <x v="512"/>
    <x v="0"/>
    <d v="2018-06-04T00:00:00"/>
    <d v="2018-11-14T00:00:00"/>
    <s v="KVF 35"/>
    <s v="DIOCB2"/>
    <s v="DIOCB2076"/>
    <s v="DIOCB2076"/>
    <x v="556"/>
    <n v="16724478"/>
    <d v="2022-12-21T00:00:00"/>
    <d v="2022-12-21T00:00:00"/>
    <n v="0"/>
    <n v="0"/>
    <n v="2022"/>
    <n v="12"/>
    <n v="21"/>
    <x v="475"/>
    <n v="2019"/>
    <n v="2023"/>
    <n v="1.027591137340192"/>
    <n v="2021"/>
    <n v="0.97697771649446541"/>
    <n v="17185925.369441021"/>
    <n v="17185925.369441021"/>
    <n v="0"/>
    <n v="0"/>
    <n v="1498"/>
    <n v="0"/>
  </r>
  <r>
    <d v="2021-12-31T00:00:00"/>
    <n v="2019"/>
    <s v="Air Force Active"/>
    <x v="513"/>
    <x v="0"/>
    <d v="2018-06-08T00:00:00"/>
    <d v="2018-11-14T00:00:00"/>
    <s v="KVF 35"/>
    <s v="DIOCB2"/>
    <s v="DIOCB2076"/>
    <s v="DIOCB2076"/>
    <x v="557"/>
    <n v="36198139"/>
    <d v="2024-01-21T00:00:00"/>
    <d v="2024-01-21T00:00:00"/>
    <n v="0"/>
    <n v="0"/>
    <n v="2024"/>
    <s v="01"/>
    <n v="21"/>
    <x v="472"/>
    <n v="2019"/>
    <n v="2024"/>
    <n v="1.027591137340192"/>
    <n v="2022"/>
    <n v="0.95701202597496626"/>
    <n v="37196886.824608363"/>
    <n v="37196886.824608363"/>
    <n v="0"/>
    <n v="0"/>
    <n v="1894"/>
    <n v="0"/>
  </r>
  <r>
    <d v="2021-12-31T00:00:00"/>
    <n v="2018"/>
    <s v="Air Force Active"/>
    <x v="514"/>
    <x v="0"/>
    <d v="2018-06-08T00:00:00"/>
    <d v="2018-11-14T00:00:00"/>
    <s v="KVF 35"/>
    <s v="DIOCB2"/>
    <s v="DIOCB2076"/>
    <s v="DIOCB2076"/>
    <x v="558"/>
    <n v="6211718"/>
    <d v="2023-12-26T00:00:00"/>
    <d v="2023-12-26T00:00:00"/>
    <n v="0"/>
    <n v="0"/>
    <n v="2023"/>
    <n v="12"/>
    <n v="26"/>
    <x v="476"/>
    <n v="2019"/>
    <n v="2024"/>
    <n v="1.027591137340192"/>
    <n v="2022"/>
    <n v="0.95701202597496626"/>
    <n v="6383106.3644565428"/>
    <n v="6383106.3644565428"/>
    <n v="0"/>
    <n v="0"/>
    <n v="1868"/>
    <n v="0"/>
  </r>
  <r>
    <d v="2021-12-31T00:00:00"/>
    <n v="2018"/>
    <s v="Air Force Active"/>
    <x v="515"/>
    <x v="0"/>
    <d v="2018-06-08T00:00:00"/>
    <d v="2018-11-14T00:00:00"/>
    <s v="KVF 35"/>
    <s v="DIOCB2"/>
    <s v="DIOCB2076"/>
    <s v="DIOCB2076"/>
    <x v="559"/>
    <n v="22251003"/>
    <d v="2023-09-30T00:00:00"/>
    <d v="2023-09-30T00:00:00"/>
    <n v="0"/>
    <n v="0"/>
    <n v="2023"/>
    <s v="09"/>
    <n v="30"/>
    <x v="477"/>
    <n v="2019"/>
    <n v="2023"/>
    <n v="1.027591137340192"/>
    <n v="2021"/>
    <n v="0.97697771649446541"/>
    <n v="22864933.479730025"/>
    <n v="22864933.479730025"/>
    <n v="0"/>
    <n v="0"/>
    <n v="1781"/>
    <n v="0"/>
  </r>
  <r>
    <d v="2021-12-31T00:00:00"/>
    <n v="2018"/>
    <s v="Air Force Active"/>
    <x v="516"/>
    <x v="0"/>
    <d v="2018-06-08T00:00:00"/>
    <d v="2018-11-14T00:00:00"/>
    <s v="KVF 35"/>
    <s v="DIOCB2"/>
    <s v="DIOCB2076"/>
    <s v="DIOCB2076"/>
    <x v="560"/>
    <n v="39101561"/>
    <d v="2021-10-05T00:00:00"/>
    <d v="2021-10-05T00:00:00"/>
    <n v="0"/>
    <n v="0"/>
    <n v="2021"/>
    <n v="10"/>
    <s v="05"/>
    <x v="458"/>
    <n v="2019"/>
    <n v="2022"/>
    <n v="1.027591137340192"/>
    <n v="2021"/>
    <n v="0.97697771649446541"/>
    <n v="40180417.539766893"/>
    <n v="40180417.539766893"/>
    <n v="0"/>
    <n v="0"/>
    <n v="1056"/>
    <n v="0"/>
  </r>
  <r>
    <d v="2022-01-07T00:00:00"/>
    <n v="2015"/>
    <s v="Washington Headquarters Services"/>
    <x v="517"/>
    <x v="0"/>
    <d v="2018-08-20T00:00:00"/>
    <d v="2019-05-09T00:00:00"/>
    <s v="Cherokee Nations Environmental Solutions"/>
    <s v="HQ0034"/>
    <s v="HQ0034-19-C-0043"/>
    <s v="HQ003419C0043"/>
    <x v="561"/>
    <m/>
    <d v="2021-06-21T00:00:00"/>
    <d v="2022-04-15T00:00:00"/>
    <n v="-15100000"/>
    <n v="298"/>
    <n v="2022"/>
    <s v="04"/>
    <n v="15"/>
    <x v="478"/>
    <n v="2019"/>
    <n v="2022"/>
    <n v="1.027591137340192"/>
    <n v="2021"/>
    <n v="0.97697771649446541"/>
    <n v="15516626.1738369"/>
    <n v="764262.65477047302"/>
    <n v="-14752363.519066427"/>
    <n v="298"/>
    <n v="774"/>
    <n v="0.38501291989664083"/>
  </r>
  <r>
    <d v="2022-01-12T00:00:00"/>
    <n v="2017"/>
    <s v="Navy Active"/>
    <x v="518"/>
    <x v="0"/>
    <d v="2018-02-13T00:00:00"/>
    <d v="2019-06-14T00:00:00"/>
    <s v="JUDE &amp; L CONSTRUCTION, LLC"/>
    <s v="N33191"/>
    <s v="N3319119C0805 AWD"/>
    <s v="N3319119C0805"/>
    <x v="562"/>
    <n v="3268000"/>
    <d v="2021-03-25T00:00:00"/>
    <d v="2021-03-25T00:00:00"/>
    <n v="-139000"/>
    <n v="0"/>
    <n v="2021"/>
    <s v="03"/>
    <n v="25"/>
    <x v="312"/>
    <n v="2019"/>
    <n v="2021"/>
    <n v="1.027591137340192"/>
    <n v="2020"/>
    <n v="1.0006103417743548"/>
    <n v="3501003.0049180342"/>
    <n v="3361918.1674113991"/>
    <n v="-139084.83750663511"/>
    <n v="0"/>
    <n v="650"/>
    <n v="0"/>
  </r>
  <r>
    <d v="2021-12-31T00:00:00"/>
    <n v="2018"/>
    <s v="Air Force Active"/>
    <x v="361"/>
    <x v="0"/>
    <d v="2018-11-12T00:00:00"/>
    <d v="2018-12-12T00:00:00"/>
    <s v="Clark Construction Group, LLC"/>
    <s v="N40080"/>
    <s v="N4008019C0008"/>
    <s v="N4008019C0008"/>
    <x v="563"/>
    <n v="220000000"/>
    <d v="2022-05-25T00:00:00"/>
    <d v="2022-05-25T00:00:00"/>
    <n v="0"/>
    <n v="0"/>
    <n v="2022"/>
    <s v="05"/>
    <n v="25"/>
    <x v="479"/>
    <n v="2019"/>
    <n v="2022"/>
    <n v="1.027591137340192"/>
    <n v="2021"/>
    <n v="0.97697771649446541"/>
    <n v="226070050.21484226"/>
    <n v="226070050.21484226"/>
    <n v="0"/>
    <n v="0"/>
    <n v="1260"/>
    <n v="0"/>
  </r>
  <r>
    <d v="2022-01-12T00:00:00"/>
    <n v="2018"/>
    <s v="Marine Corps Active"/>
    <x v="519"/>
    <x v="0"/>
    <d v="2018-08-08T00:00:00"/>
    <d v="2019-05-30T00:00:00"/>
    <s v="ARCHER WESTERN FEDERAL JV"/>
    <s v="N40080"/>
    <s v="N4008019C0023 AWD"/>
    <s v="N4008019C0023"/>
    <x v="564"/>
    <n v="20882000"/>
    <d v="2020-10-30T00:00:00"/>
    <d v="2022-02-14T00:00:00"/>
    <n v="-537000"/>
    <n v="472"/>
    <n v="2022"/>
    <s v="02"/>
    <n v="14"/>
    <x v="480"/>
    <n v="2019"/>
    <n v="2022"/>
    <n v="1.027591137340192"/>
    <n v="2021"/>
    <n v="0.97697771649446541"/>
    <n v="22009974.570689574"/>
    <n v="21485337.536932047"/>
    <n v="-524637.03375752643"/>
    <n v="472"/>
    <n v="519"/>
    <n v="0.90944123314065506"/>
  </r>
  <r>
    <d v="2022-01-12T00:00:00"/>
    <n v="2017"/>
    <s v="Navy Active"/>
    <x v="520"/>
    <x v="0"/>
    <d v="2018-04-10T00:00:00"/>
    <d v="2019-01-30T00:00:00"/>
    <s v="B.L. HARBERT INTERNATIONAL, L.L.C."/>
    <s v="N40080"/>
    <s v="N4008019C2015 AWD"/>
    <s v="N4008019C2015"/>
    <x v="565"/>
    <n v="51371000"/>
    <d v="2020-09-28T00:00:00"/>
    <d v="2021-08-27T00:00:00"/>
    <n v="4452000"/>
    <n v="333"/>
    <n v="2021"/>
    <s v="08"/>
    <n v="27"/>
    <x v="481"/>
    <n v="2019"/>
    <n v="2021"/>
    <n v="1.027591137340192"/>
    <n v="2020"/>
    <n v="1.0006103417743548"/>
    <n v="48213548.572864473"/>
    <n v="52668265.814443901"/>
    <n v="4454717.2415794283"/>
    <n v="333"/>
    <n v="607"/>
    <n v="0.54859967051070835"/>
  </r>
  <r>
    <d v="2022-01-12T00:00:00"/>
    <n v="2019"/>
    <s v="Marine Corps Active"/>
    <x v="521"/>
    <x v="0"/>
    <d v="2019-06-05T00:00:00"/>
    <d v="2019-08-15T00:00:00"/>
    <s v="G-W MANAGEMENT SERVICES, LLC"/>
    <s v="N40080"/>
    <s v="N4008019D0015 N4008019F4870"/>
    <s v="N4008019D0015"/>
    <x v="566"/>
    <n v="13771000"/>
    <d v="2021-01-30T00:00:00"/>
    <d v="2021-07-01T00:00:00"/>
    <n v="-371000"/>
    <n v="152"/>
    <n v="2021"/>
    <s v="07"/>
    <s v="01"/>
    <x v="482"/>
    <n v="2019"/>
    <n v="2021"/>
    <n v="1.027591137340192"/>
    <n v="2020"/>
    <n v="1.0006103417743548"/>
    <n v="14532193.864264995"/>
    <n v="14160967.427466709"/>
    <n v="-371226.43679828569"/>
    <n v="152"/>
    <n v="534"/>
    <n v="0.28464419475655428"/>
  </r>
  <r>
    <d v="2022-01-12T00:00:00"/>
    <n v="2019"/>
    <s v="Navy Active"/>
    <x v="522"/>
    <x v="0"/>
    <d v="2018-10-31T00:00:00"/>
    <d v="2019-04-19T00:00:00"/>
    <s v="Awarded by Other Agency"/>
    <s v="N40084"/>
    <s v="N40084USACE01 AWD"/>
    <s v="N40084USACE01"/>
    <x v="567"/>
    <n v="9050000"/>
    <d v="2020-12-31T00:00:00"/>
    <d v="2020-12-31T00:00:00"/>
    <n v="0"/>
    <n v="0"/>
    <n v="2020"/>
    <n v="12"/>
    <n v="31"/>
    <x v="35"/>
    <n v="2019"/>
    <n v="2021"/>
    <n v="1.027591137340192"/>
    <n v="2020"/>
    <n v="1.0006103417743548"/>
    <n v="9299699.7929287385"/>
    <n v="9299699.7929287385"/>
    <n v="0"/>
    <n v="0"/>
    <n v="622"/>
    <n v="0"/>
  </r>
  <r>
    <d v="2022-01-12T00:00:00"/>
    <n v="2016"/>
    <s v="Navy Active"/>
    <x v="523"/>
    <x v="0"/>
    <d v="2016-03-01T00:00:00"/>
    <d v="2018-12-18T00:00:00"/>
    <s v="Awarded by Other Agency"/>
    <s v="N40084"/>
    <s v="N40084USACE02 AWD"/>
    <s v="N40084USACE02"/>
    <x v="568"/>
    <n v="8904000"/>
    <d v="2020-07-08T00:00:00"/>
    <d v="2021-03-12T00:00:00"/>
    <n v="0"/>
    <n v="247"/>
    <n v="2021"/>
    <s v="03"/>
    <n v="12"/>
    <x v="483"/>
    <n v="2019"/>
    <n v="2021"/>
    <n v="1.027591137340192"/>
    <n v="2020"/>
    <n v="1.0006103417743548"/>
    <n v="9149671.4868770707"/>
    <n v="9149671.4868770707"/>
    <n v="0"/>
    <n v="247"/>
    <n v="568"/>
    <n v="0.43485915492957744"/>
  </r>
  <r>
    <d v="2021-09-13T00:00:00"/>
    <n v="2018"/>
    <s v="Special Operations Command"/>
    <x v="524"/>
    <x v="0"/>
    <d v="2019-08-08T00:00:00"/>
    <d v="2019-09-26T00:00:00"/>
    <s v="DANIEL AND DANIELS CONSTRUCTIONCOMPANY INC"/>
    <s v="N40085"/>
    <s v="N4008514D1322"/>
    <s v="N4008514D1322"/>
    <x v="569"/>
    <n v="5145"/>
    <d v="2020-11-13T00:00:00"/>
    <d v="2021-04-16T00:00:00"/>
    <n v="224"/>
    <n v="154"/>
    <n v="2021"/>
    <s v="04"/>
    <n v="16"/>
    <x v="484"/>
    <n v="2019"/>
    <n v="2021"/>
    <n v="1.027591137340192"/>
    <n v="2020"/>
    <n v="1.0006103417743548"/>
    <n v="5056.7759868510848"/>
    <n v="5280.9127034085404"/>
    <n v="224.13671655745566"/>
    <n v="154"/>
    <n v="414"/>
    <n v="0.3719806763285024"/>
  </r>
  <r>
    <d v="2022-01-12T00:00:00"/>
    <n v="2018"/>
    <s v="Special Operations Command"/>
    <x v="525"/>
    <x v="0"/>
    <d v="2019-08-08T00:00:00"/>
    <d v="2019-09-26T00:00:00"/>
    <s v="DANIEL AND DANIELS CONSTRUCTIONCOMPANY INC"/>
    <s v="N40085"/>
    <s v="N4008514D1322"/>
    <s v="N4008514D1322"/>
    <x v="569"/>
    <n v="5129"/>
    <d v="2020-11-13T00:00:00"/>
    <d v="2021-04-16T00:00:00"/>
    <n v="208"/>
    <n v="154"/>
    <n v="2021"/>
    <s v="04"/>
    <n v="16"/>
    <x v="484"/>
    <n v="2019"/>
    <n v="2021"/>
    <n v="1.027591137340192"/>
    <n v="2020"/>
    <n v="1.0006103417743548"/>
    <n v="5056.7759868510848"/>
    <n v="5264.9029379401509"/>
    <n v="208.1269510890661"/>
    <n v="154"/>
    <n v="414"/>
    <n v="0.3719806763285024"/>
  </r>
  <r>
    <d v="2022-01-12T00:00:00"/>
    <n v="2018"/>
    <s v="Marine Corps Active"/>
    <x v="526"/>
    <x v="0"/>
    <d v="2018-07-14T00:00:00"/>
    <d v="2018-11-14T00:00:00"/>
    <s v="MECHWORKS MECHANICAL CONTRACTORS"/>
    <s v="N40085"/>
    <s v="N4008514D7742 N4008519F4172"/>
    <s v="N4008514D7742"/>
    <x v="570"/>
    <n v="3313000"/>
    <d v="2019-11-09T00:00:00"/>
    <d v="2021-08-21T00:00:00"/>
    <n v="178000"/>
    <n v="651"/>
    <n v="2021"/>
    <s v="08"/>
    <n v="21"/>
    <x v="271"/>
    <n v="2019"/>
    <n v="2021"/>
    <n v="1.027591137340192"/>
    <n v="2020"/>
    <n v="1.0006103417743548"/>
    <n v="3221498.2155615021"/>
    <n v="3399606.8563973373"/>
    <n v="178108.64083583513"/>
    <n v="651"/>
    <n v="360"/>
    <n v="1.8083333333333333"/>
  </r>
  <r>
    <d v="2022-01-12T00:00:00"/>
    <n v="2018"/>
    <s v="Marine Corps Active"/>
    <x v="527"/>
    <x v="0"/>
    <d v="2018-07-14T00:00:00"/>
    <d v="2018-11-14T00:00:00"/>
    <s v="MECHWORKS MECHANICAL CONTRACTORS"/>
    <s v="N40085"/>
    <s v="N4008514D7742 N4008519F4172"/>
    <s v="N4008514D7742"/>
    <x v="571"/>
    <n v="4036000"/>
    <d v="2019-11-09T00:00:00"/>
    <d v="2021-08-21T00:00:00"/>
    <n v="203000"/>
    <n v="651"/>
    <n v="2021"/>
    <s v="08"/>
    <n v="21"/>
    <x v="271"/>
    <n v="2019"/>
    <n v="2021"/>
    <n v="1.027591137340192"/>
    <n v="2020"/>
    <n v="1.0006103417743548"/>
    <n v="3938756.8294249559"/>
    <n v="4141880.7288051499"/>
    <n v="203123.89938019402"/>
    <n v="651"/>
    <n v="360"/>
    <n v="1.8083333333333333"/>
  </r>
  <r>
    <d v="2022-01-12T00:00:00"/>
    <n v="2017"/>
    <s v="Marine Corps Reserve"/>
    <x v="528"/>
    <x v="0"/>
    <d v="2018-08-16T00:00:00"/>
    <d v="2019-01-22T00:00:00"/>
    <s v="OAK GROUP, INC., THE"/>
    <s v="N40085"/>
    <s v="N4008517D5038 N4008519F4510"/>
    <s v="N4008517D5038"/>
    <x v="572"/>
    <n v="2147000"/>
    <d v="2020-01-28T00:00:00"/>
    <d v="2020-10-31T00:00:00"/>
    <n v="38000"/>
    <n v="277"/>
    <n v="2020"/>
    <n v="10"/>
    <n v="31"/>
    <x v="485"/>
    <n v="2019"/>
    <n v="2021"/>
    <n v="1.027591137340192"/>
    <n v="2020"/>
    <n v="1.0006103417743548"/>
    <n v="2167189.7086504651"/>
    <n v="2205212.9016378904"/>
    <n v="38023.192987425253"/>
    <n v="277"/>
    <n v="371"/>
    <n v="0.74663072776280326"/>
  </r>
  <r>
    <d v="2022-01-12T00:00:00"/>
    <n v="2019"/>
    <s v="Navy Active"/>
    <x v="529"/>
    <x v="0"/>
    <d v="2019-05-23T00:00:00"/>
    <d v="2019-08-05T00:00:00"/>
    <s v="TANTARA ASSOCIATES CORPORATION"/>
    <s v="N40085"/>
    <s v="N4008517D5049 N4008519F6032"/>
    <s v="N4008517D5049"/>
    <x v="573"/>
    <n v="3460000"/>
    <d v="2020-10-31T00:00:00"/>
    <d v="2021-07-30T00:00:00"/>
    <n v="2000"/>
    <n v="272"/>
    <n v="2021"/>
    <s v="07"/>
    <n v="30"/>
    <x v="55"/>
    <n v="2019"/>
    <n v="2021"/>
    <n v="1.027591137340192"/>
    <n v="2020"/>
    <n v="1.0006103417743548"/>
    <n v="3553410.152922384"/>
    <n v="3555411.3736059326"/>
    <n v="2001.2206835485995"/>
    <n v="272"/>
    <n v="453"/>
    <n v="0.60044150110375272"/>
  </r>
  <r>
    <d v="2021-09-13T00:00:00"/>
    <n v="2017"/>
    <s v="Special Operations Command"/>
    <x v="530"/>
    <x v="0"/>
    <d v="2018-06-28T00:00:00"/>
    <d v="2019-02-22T00:00:00"/>
    <s v="SYNCON, LLC"/>
    <s v="N40085"/>
    <s v="N4008518D1143"/>
    <s v="N4008518D1143"/>
    <x v="574"/>
    <n v="0"/>
    <d v="2020-02-10T00:00:00"/>
    <d v="2023-07-26T00:00:00"/>
    <n v="-3422"/>
    <n v="1262"/>
    <n v="2023"/>
    <s v="07"/>
    <n v="26"/>
    <x v="486"/>
    <n v="2019"/>
    <n v="2023"/>
    <n v="1.027591137340192"/>
    <n v="2021"/>
    <n v="0.97697771649446541"/>
    <n v="3516.4168719781369"/>
    <n v="173.19912613407632"/>
    <n v="-3343.2177458440606"/>
    <n v="1262"/>
    <n v="353"/>
    <n v="3.5750708215297449"/>
  </r>
  <r>
    <d v="2022-01-12T00:00:00"/>
    <n v="2017"/>
    <s v="Special Operations Command"/>
    <x v="531"/>
    <x v="0"/>
    <d v="2018-06-28T00:00:00"/>
    <d v="2019-02-22T00:00:00"/>
    <s v="SYNCON, LLC"/>
    <s v="N40085"/>
    <s v="N4008518D1143"/>
    <s v="N4008518D1143"/>
    <x v="574"/>
    <n v="0"/>
    <d v="2020-02-10T00:00:00"/>
    <d v="2023-07-26T00:00:00"/>
    <n v="-3422"/>
    <n v="1262"/>
    <n v="2023"/>
    <s v="07"/>
    <n v="26"/>
    <x v="486"/>
    <n v="2019"/>
    <n v="2023"/>
    <n v="1.027591137340192"/>
    <n v="2021"/>
    <n v="0.97697771649446541"/>
    <n v="3516.4168719781369"/>
    <n v="173.19912613407632"/>
    <n v="-3343.2177458440606"/>
    <n v="1262"/>
    <n v="353"/>
    <n v="3.5750708215297449"/>
  </r>
  <r>
    <d v="2022-01-12T00:00:00"/>
    <n v="2019"/>
    <s v="Marine Corps Active"/>
    <x v="532"/>
    <x v="0"/>
    <d v="2019-02-14T00:00:00"/>
    <d v="2019-07-10T00:00:00"/>
    <s v="R. C. CONSTRUCTION"/>
    <s v="N40085"/>
    <s v="N4008519C9017 AWD"/>
    <s v="N4008519C9017"/>
    <x v="575"/>
    <n v="36163000"/>
    <d v="2021-08-17T00:00:00"/>
    <d v="2021-11-04T00:00:00"/>
    <n v="-775000"/>
    <n v="79"/>
    <n v="2021"/>
    <n v="11"/>
    <s v="04"/>
    <x v="487"/>
    <n v="2019"/>
    <n v="2022"/>
    <n v="1.027591137340192"/>
    <n v="2021"/>
    <n v="0.97697771649446541"/>
    <n v="37957161.431072012"/>
    <n v="37200003.700788803"/>
    <n v="-757157.73028320819"/>
    <n v="79"/>
    <n v="769"/>
    <n v="0.10273081924577374"/>
  </r>
  <r>
    <d v="2022-01-12T00:00:00"/>
    <n v="2016"/>
    <s v="Marine Corps Active"/>
    <x v="533"/>
    <x v="0"/>
    <d v="2019-01-23T00:00:00"/>
    <d v="2019-04-18T00:00:00"/>
    <s v="SAUER, INC."/>
    <s v="N40085"/>
    <s v="N4008519C9021"/>
    <s v="N4008519C9021"/>
    <x v="576"/>
    <n v="22197000"/>
    <d v="2021-06-10T00:00:00"/>
    <d v="2021-06-10T00:00:00"/>
    <n v="404000"/>
    <n v="0"/>
    <n v="2021"/>
    <s v="06"/>
    <n v="10"/>
    <x v="488"/>
    <n v="2019"/>
    <n v="2021"/>
    <n v="1.027591137340192"/>
    <n v="2020"/>
    <n v="1.0006103417743548"/>
    <n v="22394293.656054806"/>
    <n v="22798540.234131645"/>
    <n v="404246.57807683945"/>
    <n v="0"/>
    <n v="784"/>
    <n v="0"/>
  </r>
  <r>
    <d v="2022-01-12T00:00:00"/>
    <n v="2018"/>
    <s v="Marine Corps Active"/>
    <x v="534"/>
    <x v="0"/>
    <d v="2018-11-06T00:00:00"/>
    <d v="2019-06-14T00:00:00"/>
    <s v="SAUER, INC."/>
    <s v="N40085"/>
    <s v="N4008519C9053 AWD"/>
    <s v="N4008519C9053"/>
    <x v="577"/>
    <n v="3532000"/>
    <d v="2020-10-26T00:00:00"/>
    <d v="2021-09-30T00:00:00"/>
    <n v="285000"/>
    <n v="339"/>
    <n v="2021"/>
    <s v="09"/>
    <n v="30"/>
    <x v="198"/>
    <n v="2019"/>
    <n v="2021"/>
    <n v="1.027591137340192"/>
    <n v="2020"/>
    <n v="1.0006103417743548"/>
    <n v="3336588.4229436037"/>
    <n v="3621762.370349295"/>
    <n v="285173.94740569126"/>
    <n v="339"/>
    <n v="500"/>
    <n v="0.67800000000000005"/>
  </r>
  <r>
    <d v="2022-01-12T00:00:00"/>
    <n v="2019"/>
    <s v="Navy Active"/>
    <x v="535"/>
    <x v="0"/>
    <d v="2019-03-21T00:00:00"/>
    <d v="2019-06-12T00:00:00"/>
    <s v="WHITING-TURNER CONTRACTING CO"/>
    <s v="N40085"/>
    <s v="N4008519C9057 AWD"/>
    <s v="N4008519C9057"/>
    <x v="578"/>
    <n v="66732000"/>
    <d v="2022-02-13T00:00:00"/>
    <d v="2022-07-15T00:00:00"/>
    <n v="107000"/>
    <n v="152"/>
    <n v="2022"/>
    <s v="07"/>
    <n v="15"/>
    <x v="489"/>
    <n v="2019"/>
    <n v="2022"/>
    <n v="1.027591137340192"/>
    <n v="2021"/>
    <n v="0.97697771649446541"/>
    <n v="68463259.525290295"/>
    <n v="68567796.14095521"/>
    <n v="104536.61566491425"/>
    <n v="152"/>
    <n v="977"/>
    <n v="0.1555783009211873"/>
  </r>
  <r>
    <d v="2022-01-12T00:00:00"/>
    <n v="2019"/>
    <s v="Navy Active"/>
    <x v="536"/>
    <x v="0"/>
    <d v="2019-03-21T00:00:00"/>
    <d v="2019-06-12T00:00:00"/>
    <s v="WHITING-TURNER CONTRACTING CO"/>
    <s v="N40085"/>
    <s v="N4008519C9057 AWD"/>
    <s v="N4008519C9057"/>
    <x v="579"/>
    <n v="3125000"/>
    <d v="2022-02-13T00:00:00"/>
    <d v="2022-07-15T00:00:00"/>
    <n v="-17000"/>
    <n v="152"/>
    <n v="2022"/>
    <s v="07"/>
    <n v="15"/>
    <x v="489"/>
    <n v="2019"/>
    <n v="2022"/>
    <n v="1.027591137340192"/>
    <n v="2021"/>
    <n v="0.97697771649446541"/>
    <n v="3228691.3535228833"/>
    <n v="3212082.7323424774"/>
    <n v="-16608.62118040584"/>
    <n v="152"/>
    <n v="977"/>
    <n v="0.1555783009211873"/>
  </r>
  <r>
    <d v="2022-01-12T00:00:00"/>
    <n v="2016"/>
    <s v="Marine Corps Reserve"/>
    <x v="537"/>
    <x v="0"/>
    <d v="2019-05-02T00:00:00"/>
    <d v="2019-09-30T00:00:00"/>
    <s v="WHITING-TURNER CONTRACTING CO"/>
    <s v="N40085"/>
    <s v="N4008519C9061 AWD"/>
    <s v="N4008519C9061"/>
    <x v="580"/>
    <n v="17819000"/>
    <d v="2021-09-14T00:00:00"/>
    <d v="2022-01-14T00:00:00"/>
    <n v="-682000"/>
    <n v="122"/>
    <n v="2022"/>
    <s v="01"/>
    <n v="14"/>
    <x v="490"/>
    <n v="2019"/>
    <n v="2022"/>
    <n v="1.027591137340192"/>
    <n v="2021"/>
    <n v="0.97697771649446541"/>
    <n v="19011463.631930891"/>
    <n v="18345164.829281665"/>
    <n v="-666298.80264922604"/>
    <n v="122"/>
    <n v="715"/>
    <n v="0.17062937062937064"/>
  </r>
  <r>
    <d v="2022-01-13T00:00:00"/>
    <n v="2017"/>
    <s v="Defense Health Agency"/>
    <x v="538"/>
    <x v="0"/>
    <d v="2017-06-30T00:00:00"/>
    <d v="2018-12-26T00:00:00"/>
    <s v="KBE BLDG CORP"/>
    <s v="N40085"/>
    <s v="N4008519C9070"/>
    <s v="N4008519C9070"/>
    <x v="581"/>
    <n v="32464000"/>
    <d v="2021-01-24T00:00:00"/>
    <d v="2021-07-14T00:00:00"/>
    <n v="-3448000"/>
    <n v="171"/>
    <n v="2021"/>
    <s v="07"/>
    <n v="14"/>
    <x v="491"/>
    <n v="2019"/>
    <n v="2021"/>
    <n v="1.027591137340192"/>
    <n v="2020"/>
    <n v="1.0006103417743548"/>
    <n v="36902852.92416098"/>
    <n v="33452748.465723004"/>
    <n v="-3450104.4584379755"/>
    <n v="171"/>
    <n v="760"/>
    <n v="0.22500000000000001"/>
  </r>
  <r>
    <d v="2022-01-13T00:00:00"/>
    <n v="2019"/>
    <s v="Defense Health Agency"/>
    <x v="539"/>
    <x v="0"/>
    <d v="2019-07-09T00:00:00"/>
    <d v="2019-09-30T00:00:00"/>
    <s v="DeMaria Building Co"/>
    <s v="N40085"/>
    <s v="N4008519C9124"/>
    <s v="N4008519C9124"/>
    <x v="582"/>
    <n v="28301000"/>
    <d v="2021-10-30T00:00:00"/>
    <d v="2022-12-30T00:00:00"/>
    <n v="-428000"/>
    <n v="426"/>
    <n v="2022"/>
    <n v="12"/>
    <n v="30"/>
    <x v="492"/>
    <n v="2019"/>
    <n v="2023"/>
    <n v="1.027591137340192"/>
    <n v="2021"/>
    <n v="0.97697771649446541"/>
    <n v="29521665.784646377"/>
    <n v="29103519.321986746"/>
    <n v="-418146.46265963092"/>
    <n v="426"/>
    <n v="761"/>
    <n v="0.55978975032851508"/>
  </r>
  <r>
    <d v="2022-01-12T00:00:00"/>
    <n v="2018"/>
    <s v="Marine Corps Active"/>
    <x v="540"/>
    <x v="0"/>
    <d v="2018-07-18T00:00:00"/>
    <d v="2019-03-07T00:00:00"/>
    <s v="B.L. HARBERT INTERNATIONAL, L.L.C."/>
    <s v="N40085"/>
    <s v="N4008519C9126"/>
    <s v="N4008519C9126"/>
    <x v="583"/>
    <n v="23913000"/>
    <d v="2021-04-29T00:00:00"/>
    <d v="2021-05-27T00:00:00"/>
    <n v="615000"/>
    <n v="28"/>
    <n v="2021"/>
    <s v="05"/>
    <n v="27"/>
    <x v="260"/>
    <n v="2019"/>
    <n v="2021"/>
    <n v="1.027591137340192"/>
    <n v="2020"/>
    <n v="1.0006103417743548"/>
    <n v="23940818.317751795"/>
    <n v="24556193.677943025"/>
    <n v="615375.36019122973"/>
    <n v="28"/>
    <n v="784"/>
    <n v="3.5714285714285712E-2"/>
  </r>
  <r>
    <d v="2022-01-12T00:00:00"/>
    <n v="2018"/>
    <s v="Navy Active"/>
    <x v="541"/>
    <x v="0"/>
    <d v="2018-08-31T00:00:00"/>
    <d v="2019-09-25T00:00:00"/>
    <s v="METHUEN CONSTRUCTION CO., INC"/>
    <s v="N40085"/>
    <s v="N4008519C9261 AWD"/>
    <s v="N4008519C9261"/>
    <x v="584"/>
    <n v="62817000"/>
    <d v="2022-08-09T00:00:00"/>
    <d v="2022-08-09T00:00:00"/>
    <n v="360000"/>
    <n v="0"/>
    <n v="2022"/>
    <s v="08"/>
    <s v="09"/>
    <x v="493"/>
    <n v="2019"/>
    <n v="2022"/>
    <n v="1.027591137340192"/>
    <n v="2021"/>
    <n v="0.97697771649446541"/>
    <n v="64180259.664856374"/>
    <n v="64531971.642794386"/>
    <n v="351711.97793801129"/>
    <n v="0"/>
    <n v="1049"/>
    <n v="0"/>
  </r>
  <r>
    <d v="2022-01-13T00:00:00"/>
    <n v="2018"/>
    <s v="Defense Health Agency"/>
    <x v="542"/>
    <x v="0"/>
    <d v="2018-06-06T00:00:00"/>
    <d v="2019-09-28T00:00:00"/>
    <s v="Whiting Turner Contracting Co"/>
    <s v="N40085"/>
    <s v="N4008519C9266"/>
    <s v="N4008519C9266"/>
    <x v="585"/>
    <n v="22225000"/>
    <d v="2021-10-30T00:00:00"/>
    <d v="2022-04-01T00:00:00"/>
    <n v="330000"/>
    <n v="153"/>
    <n v="2022"/>
    <s v="04"/>
    <s v="01"/>
    <x v="494"/>
    <n v="2019"/>
    <n v="2022"/>
    <n v="1.027591137340192"/>
    <n v="2021"/>
    <n v="0.97697771649446541"/>
    <n v="22499107.952063505"/>
    <n v="22821510.598506678"/>
    <n v="322402.64644317329"/>
    <n v="153"/>
    <n v="763"/>
    <n v="0.20052424639580602"/>
  </r>
  <r>
    <d v="2022-01-12T00:00:00"/>
    <n v="2018"/>
    <s v="Navy Active"/>
    <x v="543"/>
    <x v="0"/>
    <d v="2018-12-19T00:00:00"/>
    <d v="2019-01-31T00:00:00"/>
    <s v="AECOM CONSTRUCTION, INC."/>
    <s v="N40085"/>
    <s v="N4008519D9066 N4008519F4710"/>
    <s v="N4008519D9066"/>
    <x v="586"/>
    <n v="29801000"/>
    <d v="2021-06-25T00:00:00"/>
    <d v="2021-12-08T00:00:00"/>
    <n v="-1273000"/>
    <n v="166"/>
    <n v="2021"/>
    <n v="12"/>
    <s v="08"/>
    <x v="495"/>
    <n v="2019"/>
    <n v="2022"/>
    <n v="1.027591137340192"/>
    <n v="2021"/>
    <n v="0.97697771649446541"/>
    <n v="31931367.001709126"/>
    <n v="30687674.368611671"/>
    <n v="-1243692.6330974549"/>
    <n v="166"/>
    <n v="876"/>
    <n v="0.18949771689497716"/>
  </r>
  <r>
    <d v="2022-01-12T00:00:00"/>
    <n v="2019"/>
    <s v="Navy Active"/>
    <x v="544"/>
    <x v="0"/>
    <d v="2018-11-14T00:00:00"/>
    <d v="2019-02-26T00:00:00"/>
    <s v="TOMPCO, INC"/>
    <s v="N44255"/>
    <s v="N4425517D4014 N4425519F4091"/>
    <s v="N4425517D4014"/>
    <x v="587"/>
    <n v="7063000"/>
    <d v="2021-03-08T00:00:00"/>
    <d v="2021-01-29T00:00:00"/>
    <n v="-51000"/>
    <n v="-38"/>
    <n v="2021"/>
    <s v="01"/>
    <n v="29"/>
    <x v="496"/>
    <n v="2019"/>
    <n v="2021"/>
    <n v="1.027591137340192"/>
    <n v="2020"/>
    <n v="1.0006103417743548"/>
    <n v="7310283.3510381263"/>
    <n v="7259252.2236076342"/>
    <n v="-51031.127430492081"/>
    <n v="-38"/>
    <n v="741"/>
    <n v="-5.128205128205128E-2"/>
  </r>
  <r>
    <d v="2022-01-12T00:00:00"/>
    <n v="2019"/>
    <s v="Navy Active"/>
    <x v="545"/>
    <x v="0"/>
    <d v="2018-10-12T00:00:00"/>
    <d v="2019-03-11T00:00:00"/>
    <s v="BETHEL-WEBCOR JV-1"/>
    <s v="N44255"/>
    <s v="N4425517D4032 XN4425519F4123"/>
    <s v="N4425517D4032"/>
    <x v="588"/>
    <n v="13813000"/>
    <d v="2020-11-28T00:00:00"/>
    <d v="2021-07-06T00:00:00"/>
    <n v="864000"/>
    <n v="220"/>
    <n v="2021"/>
    <s v="07"/>
    <s v="06"/>
    <x v="273"/>
    <n v="2019"/>
    <n v="2021"/>
    <n v="1.027591137340192"/>
    <n v="2020"/>
    <n v="1.0006103417743548"/>
    <n v="13306277.637418147"/>
    <n v="14170804.972711191"/>
    <n v="864527.3352930434"/>
    <n v="220"/>
    <n v="628"/>
    <n v="0.3503184713375796"/>
  </r>
  <r>
    <d v="2022-01-12T00:00:00"/>
    <n v="2017"/>
    <s v="Navy Active"/>
    <x v="546"/>
    <x v="0"/>
    <d v="2018-04-05T00:00:00"/>
    <d v="2019-01-30T00:00:00"/>
    <s v="RQ CONSTRUCTION, LLC"/>
    <s v="N44255"/>
    <s v="N4425519C0003 AWD"/>
    <s v="N4425519C0003"/>
    <x v="589"/>
    <n v="47543000"/>
    <d v="2021-07-19T00:00:00"/>
    <d v="2021-10-29T00:00:00"/>
    <n v="1562000"/>
    <n v="102"/>
    <n v="2021"/>
    <n v="10"/>
    <n v="29"/>
    <x v="388"/>
    <n v="2019"/>
    <n v="2022"/>
    <n v="1.027591137340192"/>
    <n v="2021"/>
    <n v="0.97697771649446541"/>
    <n v="47249668.086039372"/>
    <n v="48775707.279203728"/>
    <n v="1526039.1931643561"/>
    <n v="102"/>
    <n v="901"/>
    <n v="0.11320754716981132"/>
  </r>
  <r>
    <d v="2022-01-13T00:00:00"/>
    <n v="2018"/>
    <s v="Defense Health Agency"/>
    <x v="547"/>
    <x v="0"/>
    <d v="2018-06-13T00:00:00"/>
    <d v="2019-09-28T00:00:00"/>
    <s v="Whiting Turner Contracting Co"/>
    <s v="N62470"/>
    <s v="N6247016D6006"/>
    <s v="N6247016D6006"/>
    <x v="590"/>
    <n v="23032000"/>
    <d v="2021-10-30T00:00:00"/>
    <d v="2022-03-01T00:00:00"/>
    <n v="121000"/>
    <n v="122"/>
    <n v="2022"/>
    <s v="03"/>
    <s v="01"/>
    <x v="497"/>
    <n v="2019"/>
    <n v="2022"/>
    <n v="1.027591137340192"/>
    <n v="2021"/>
    <n v="0.97697771649446541"/>
    <n v="23543140.547601141"/>
    <n v="23661354.851296972"/>
    <n v="118214.30369583145"/>
    <n v="122"/>
    <n v="763"/>
    <n v="0.15989515072083879"/>
  </r>
  <r>
    <d v="2021-12-31T00:00:00"/>
    <n v="2018"/>
    <s v="Air Force Active"/>
    <x v="548"/>
    <x v="0"/>
    <d v="2018-05-02T00:00:00"/>
    <d v="2018-12-06T00:00:00"/>
    <s v="Iceland Prime Contractor, LTD"/>
    <s v="N62470"/>
    <s v="N6247018R4005"/>
    <s v="N6247018R4005"/>
    <x v="591"/>
    <n v="14146220"/>
    <d v="2021-10-20T00:00:00"/>
    <d v="2021-10-20T00:00:00"/>
    <n v="0"/>
    <n v="0"/>
    <n v="2021"/>
    <n v="10"/>
    <n v="20"/>
    <x v="498"/>
    <n v="2019"/>
    <n v="2022"/>
    <n v="1.027591137340192"/>
    <n v="2021"/>
    <n v="0.97697771649446541"/>
    <n v="14536530.298864571"/>
    <n v="14536530.298864571"/>
    <n v="0"/>
    <n v="0"/>
    <n v="1049"/>
    <n v="0"/>
  </r>
  <r>
    <d v="2022-01-12T00:00:00"/>
    <n v="2018"/>
    <s v="Navy Active"/>
    <x v="549"/>
    <x v="0"/>
    <d v="2018-06-18T00:00:00"/>
    <d v="2018-12-12T00:00:00"/>
    <s v="AKTOR S.A. - TSONTOS S.A. J/V"/>
    <s v="N62470"/>
    <s v="N6247019C5006 AWD"/>
    <s v="N6247019C5006"/>
    <x v="592"/>
    <n v="3548000"/>
    <d v="2021-02-14T00:00:00"/>
    <d v="2021-10-04T00:00:00"/>
    <n v="-6593000"/>
    <n v="232"/>
    <n v="2021"/>
    <n v="10"/>
    <s v="04"/>
    <x v="499"/>
    <n v="2019"/>
    <n v="2022"/>
    <n v="1.027591137340192"/>
    <n v="2021"/>
    <n v="0.97697771649446541"/>
    <n v="10420801.723766888"/>
    <n v="3979587.6389188776"/>
    <n v="-6441214.08484801"/>
    <n v="232"/>
    <n v="795"/>
    <n v="0.29182389937106917"/>
  </r>
  <r>
    <d v="2022-01-31T00:00:00"/>
    <n v="2018"/>
    <s v="DoD Education Activity"/>
    <x v="550"/>
    <x v="0"/>
    <d v="2019-05-01T00:00:00"/>
    <d v="2019-09-27T00:00:00"/>
    <s v="ICM SPA"/>
    <s v="N62470"/>
    <s v="N6247019C5007"/>
    <s v="N6247019C5007"/>
    <x v="593"/>
    <n v="39826000"/>
    <d v="2022-01-27T00:00:00"/>
    <d v="2022-12-02T00:00:00"/>
    <n v="3435000"/>
    <n v="309"/>
    <n v="2022"/>
    <n v="12"/>
    <s v="02"/>
    <x v="500"/>
    <n v="2019"/>
    <n v="2023"/>
    <n v="1.027591137340192"/>
    <n v="2021"/>
    <n v="0.97697771649446541"/>
    <n v="37395069.078946926"/>
    <n v="40750987.535105415"/>
    <n v="3355918.456158489"/>
    <n v="309"/>
    <n v="853"/>
    <n v="0.36225087924970689"/>
  </r>
  <r>
    <d v="2022-01-12T00:00:00"/>
    <n v="2017"/>
    <s v="Navy Active"/>
    <x v="551"/>
    <x v="0"/>
    <d v="2018-04-03T00:00:00"/>
    <d v="2018-12-20T00:00:00"/>
    <s v="RIZZANI DE ECCHER (USA) INC."/>
    <s v="N62470"/>
    <s v="N6247019C5009 AWD"/>
    <s v="N6247019C5009"/>
    <x v="594"/>
    <n v="11195000"/>
    <d v="2021-02-09T00:00:00"/>
    <d v="2021-07-21T00:00:00"/>
    <n v="362000"/>
    <n v="162"/>
    <n v="2021"/>
    <s v="07"/>
    <n v="21"/>
    <x v="501"/>
    <n v="2019"/>
    <n v="2021"/>
    <n v="1.027591137340192"/>
    <n v="2020"/>
    <n v="1.0006103417743548"/>
    <n v="11131894.790806301"/>
    <n v="11494115.734528618"/>
    <n v="362220.943722317"/>
    <n v="162"/>
    <n v="782"/>
    <n v="0.20716112531969311"/>
  </r>
  <r>
    <d v="2022-01-12T00:00:00"/>
    <n v="2017"/>
    <s v="Navy Active"/>
    <x v="552"/>
    <x v="0"/>
    <d v="2018-08-09T00:00:00"/>
    <d v="2018-12-20T00:00:00"/>
    <s v="RIZZANI DE ECCHER (USA) INC."/>
    <s v="N62470"/>
    <s v="N6247019C5009 AWD"/>
    <s v="N6247019C5009"/>
    <x v="595"/>
    <n v="4760000"/>
    <d v="2021-02-09T00:00:00"/>
    <d v="2021-07-21T00:00:00"/>
    <n v="-134000"/>
    <n v="162"/>
    <n v="2021"/>
    <s v="07"/>
    <n v="21"/>
    <x v="501"/>
    <n v="2019"/>
    <n v="2021"/>
    <n v="1.027591137340192"/>
    <n v="2020"/>
    <n v="1.0006103417743548"/>
    <n v="5029031.0261428999"/>
    <n v="4894949.2403451363"/>
    <n v="-134081.78579776362"/>
    <n v="162"/>
    <n v="782"/>
    <n v="0.20716112531969311"/>
  </r>
  <r>
    <d v="2022-01-12T00:00:00"/>
    <n v="2018"/>
    <s v="Navy Active"/>
    <x v="553"/>
    <x v="0"/>
    <d v="2018-06-12T00:00:00"/>
    <d v="2018-10-26T00:00:00"/>
    <s v="ECC MEZZ LLC"/>
    <s v="N62470"/>
    <s v="N6247019D5002 N6247019F9001"/>
    <s v="N6247019D5002"/>
    <x v="596"/>
    <n v="11866000"/>
    <d v="2020-06-18T00:00:00"/>
    <d v="2021-11-30T00:00:00"/>
    <n v="551000"/>
    <n v="530"/>
    <n v="2021"/>
    <n v="11"/>
    <n v="30"/>
    <x v="242"/>
    <n v="2019"/>
    <n v="2022"/>
    <n v="1.027591137340192"/>
    <n v="2021"/>
    <n v="0.97697771649446541"/>
    <n v="11627193.719004273"/>
    <n v="12165508.440792724"/>
    <n v="538314.72178845108"/>
    <n v="530"/>
    <n v="601"/>
    <n v="0.88186356073211314"/>
  </r>
  <r>
    <d v="2022-01-12T00:00:00"/>
    <n v="2019"/>
    <s v="Navy Active"/>
    <x v="554"/>
    <x v="0"/>
    <d v="2019-06-07T00:00:00"/>
    <d v="2019-09-16T00:00:00"/>
    <s v="ENVIRONMENTAL CHEMICAL CORPORATION"/>
    <s v="N62470"/>
    <s v="N6247019D8025 N6247019F9101"/>
    <s v="N6247019D8025"/>
    <x v="597"/>
    <n v="102049000"/>
    <d v="2024-09-15T00:00:00"/>
    <d v="2024-09-15T00:00:00"/>
    <n v="62049000"/>
    <n v="0"/>
    <n v="2024"/>
    <s v="09"/>
    <n v="15"/>
    <x v="502"/>
    <n v="2019"/>
    <n v="2024"/>
    <n v="1.027591137340192"/>
    <n v="2022"/>
    <n v="0.95701202597496626"/>
    <n v="41103645.493607678"/>
    <n v="100485284.69332835"/>
    <n v="59381639.199720673"/>
    <n v="0"/>
    <n v="1826"/>
    <n v="0"/>
  </r>
  <r>
    <d v="2022-01-12T00:00:00"/>
    <n v="2017"/>
    <s v="Marine Corps Active"/>
    <x v="555"/>
    <x v="0"/>
    <d v="2017-07-12T00:00:00"/>
    <d v="2019-06-13T00:00:00"/>
    <s v="HARPER CONSTRUCTION COMPANY, INC"/>
    <s v="N62473"/>
    <s v="N6247316D1881 N6247319F4705"/>
    <s v="N6247316D1881"/>
    <x v="598"/>
    <n v="62148000"/>
    <d v="2022-06-06T00:00:00"/>
    <d v="2023-05-17T00:00:00"/>
    <n v="-145000"/>
    <n v="345"/>
    <n v="2023"/>
    <s v="05"/>
    <n v="17"/>
    <x v="503"/>
    <n v="2019"/>
    <n v="2023"/>
    <n v="1.027591137340192"/>
    <n v="2021"/>
    <n v="0.97697771649446541"/>
    <n v="64011734.718332581"/>
    <n v="63870072.949440882"/>
    <n v="-141661.76889169961"/>
    <n v="345"/>
    <n v="1089"/>
    <n v="0.3168044077134986"/>
  </r>
  <r>
    <d v="2022-01-12T00:00:00"/>
    <n v="2019"/>
    <s v="Navy Active"/>
    <x v="556"/>
    <x v="0"/>
    <d v="2019-01-02T00:00:00"/>
    <d v="2019-03-28T00:00:00"/>
    <s v="HELIX ELECTRIC, INC."/>
    <s v="N62473"/>
    <s v="N6247316D3201 0010"/>
    <s v="N6247316D3201"/>
    <x v="599"/>
    <n v="48661000"/>
    <d v="2021-08-18T00:00:00"/>
    <d v="2022-07-07T00:00:00"/>
    <n v="12325000"/>
    <n v="323"/>
    <n v="2022"/>
    <s v="07"/>
    <s v="07"/>
    <x v="504"/>
    <n v="2019"/>
    <n v="2022"/>
    <n v="1.027591137340192"/>
    <n v="2021"/>
    <n v="0.97697771649446541"/>
    <n v="37338551.566393219"/>
    <n v="49379801.922187507"/>
    <n v="12041250.355794288"/>
    <n v="323"/>
    <n v="874"/>
    <n v="0.36956521739130432"/>
  </r>
  <r>
    <d v="2022-01-12T00:00:00"/>
    <n v="2019"/>
    <s v="Special Operations Command"/>
    <x v="557"/>
    <x v="0"/>
    <d v="2019-05-01T00:00:00"/>
    <d v="2019-09-26T00:00:00"/>
    <s v="THE HASKELL COMPANY"/>
    <s v="N62473"/>
    <s v="N6247317D0818"/>
    <s v="N6247317D0818"/>
    <x v="600"/>
    <n v="14821"/>
    <d v="2021-10-09T00:00:00"/>
    <d v="2022-02-24T00:00:00"/>
    <n v="-361"/>
    <n v="138"/>
    <n v="2022"/>
    <s v="02"/>
    <n v="24"/>
    <x v="219"/>
    <n v="2019"/>
    <n v="2022"/>
    <n v="1.027591137340192"/>
    <n v="2021"/>
    <n v="0.97697771649446541"/>
    <n v="15600.888647098795"/>
    <n v="15248.199691444293"/>
    <n v="-352.68895565450111"/>
    <n v="138"/>
    <n v="744"/>
    <n v="0.18548387096774194"/>
  </r>
  <r>
    <d v="2021-09-13T00:00:00"/>
    <n v="2019"/>
    <s v="Special Operations Command"/>
    <x v="558"/>
    <x v="0"/>
    <d v="2019-05-01T00:00:00"/>
    <d v="2019-09-26T00:00:00"/>
    <s v="THE HASKELL COMPANY"/>
    <s v="N62473"/>
    <s v="N6247317D0818"/>
    <s v="N6247317D0818"/>
    <x v="600"/>
    <n v="15119"/>
    <d v="2021-10-09T00:00:00"/>
    <d v="2021-11-11T00:00:00"/>
    <n v="-63"/>
    <n v="33"/>
    <n v="2021"/>
    <n v="11"/>
    <n v="11"/>
    <x v="505"/>
    <n v="2019"/>
    <n v="2022"/>
    <n v="1.027591137340192"/>
    <n v="2021"/>
    <n v="0.97697771649446541"/>
    <n v="15600.888647098795"/>
    <n v="15539.339050959643"/>
    <n v="-61.549596139151618"/>
    <n v="33"/>
    <n v="744"/>
    <n v="4.4354838709677422E-2"/>
  </r>
  <r>
    <d v="2022-01-12T00:00:00"/>
    <n v="2019"/>
    <s v="Marine Corps Active"/>
    <x v="559"/>
    <x v="0"/>
    <d v="2019-06-21T00:00:00"/>
    <d v="2019-08-22T00:00:00"/>
    <s v="I E PACIFIC INC"/>
    <s v="N62473"/>
    <s v="N6247317D4628 N6247319F5136"/>
    <s v="N6247317D4628"/>
    <x v="601"/>
    <n v="14959000"/>
    <d v="2021-08-06T00:00:00"/>
    <d v="2021-10-13T00:00:00"/>
    <n v="275000"/>
    <n v="68"/>
    <n v="2021"/>
    <n v="10"/>
    <n v="13"/>
    <x v="506"/>
    <n v="2019"/>
    <n v="2022"/>
    <n v="1.027591137340192"/>
    <n v="2021"/>
    <n v="0.97697771649446541"/>
    <n v="15089148.260703379"/>
    <n v="15357817.132739358"/>
    <n v="268668.87203597836"/>
    <n v="68"/>
    <n v="715"/>
    <n v="9.5104895104895101E-2"/>
  </r>
  <r>
    <d v="2022-01-12T00:00:00"/>
    <n v="2019"/>
    <s v="Marine Corps Active"/>
    <x v="560"/>
    <x v="0"/>
    <d v="2019-01-30T00:00:00"/>
    <d v="2019-04-09T00:00:00"/>
    <s v="BARNHART-REESE CONSTRUCTION INC"/>
    <s v="N62473"/>
    <s v="N6247317D4635"/>
    <s v="N6247317D4635"/>
    <x v="602"/>
    <n v="8888000"/>
    <d v="2020-10-15T00:00:00"/>
    <d v="2021-08-25T00:00:00"/>
    <n v="-144000"/>
    <n v="314"/>
    <n v="2021"/>
    <s v="08"/>
    <n v="25"/>
    <x v="507"/>
    <n v="2019"/>
    <n v="2021"/>
    <n v="1.027591137340192"/>
    <n v="2020"/>
    <n v="1.0006103417743548"/>
    <n v="9281203.1524566151"/>
    <n v="9137115.2632411085"/>
    <n v="-144087.88921550661"/>
    <n v="314"/>
    <n v="555"/>
    <n v="0.56576576576576576"/>
  </r>
  <r>
    <d v="2022-01-12T00:00:00"/>
    <n v="2019"/>
    <s v="Marine Corps Active"/>
    <x v="561"/>
    <x v="0"/>
    <d v="2019-07-09T00:00:00"/>
    <d v="2019-08-22T00:00:00"/>
    <s v="BARNHART-REESE CONSTRUCTION INC"/>
    <s v="N62473"/>
    <s v="N6247317D4635 N6247319F5115"/>
    <s v="N6247317D4635"/>
    <x v="603"/>
    <n v="12544000"/>
    <d v="2021-06-07T00:00:00"/>
    <d v="2021-08-25T00:00:00"/>
    <n v="-171000"/>
    <n v="79"/>
    <n v="2021"/>
    <s v="08"/>
    <n v="25"/>
    <x v="507"/>
    <n v="2019"/>
    <n v="2021"/>
    <n v="1.027591137340192"/>
    <n v="2020"/>
    <n v="1.0006103417743548"/>
    <n v="13065821.311280541"/>
    <n v="12894716.942837127"/>
    <n v="-171104.36844341457"/>
    <n v="79"/>
    <n v="655"/>
    <n v="0.12061068702290076"/>
  </r>
  <r>
    <d v="2022-01-12T00:00:00"/>
    <n v="2018"/>
    <s v="Navy Active"/>
    <x v="562"/>
    <x v="0"/>
    <d v="2018-11-07T00:00:00"/>
    <d v="2018-12-28T00:00:00"/>
    <s v="J I GARCIA CONSTRUCTION INC"/>
    <s v="N62473"/>
    <s v="N6247318D5817 N6247319F4162"/>
    <s v="N6247318D5817"/>
    <x v="604"/>
    <n v="3234000"/>
    <d v="2019-10-25T00:00:00"/>
    <d v="2019-10-25T00:00:00"/>
    <n v="-61000"/>
    <n v="0"/>
    <n v="2019"/>
    <n v="10"/>
    <n v="25"/>
    <x v="248"/>
    <n v="2019"/>
    <n v="2020"/>
    <n v="1.027591137340192"/>
    <n v="2020"/>
    <n v="1.0006103417743548"/>
    <n v="3385912.7975359326"/>
    <n v="3324875.5666876971"/>
    <n v="-61037.230848235544"/>
    <n v="0"/>
    <n v="301"/>
    <n v="0"/>
  </r>
  <r>
    <d v="2022-01-12T00:00:00"/>
    <n v="2019"/>
    <s v="Navy Reserve"/>
    <x v="563"/>
    <x v="0"/>
    <d v="2018-11-01T00:00:00"/>
    <d v="2019-01-24T00:00:00"/>
    <s v="HARPER CONSTRUCTION COMPANY, INC"/>
    <s v="N62473"/>
    <s v="N6247318D5853 N6247319F4183"/>
    <s v="N6247318D5853"/>
    <x v="605"/>
    <n v="20082000"/>
    <d v="2021-02-07T00:00:00"/>
    <d v="2021-06-01T00:00:00"/>
    <n v="902000"/>
    <n v="114"/>
    <n v="2021"/>
    <s v="06"/>
    <s v="01"/>
    <x v="508"/>
    <n v="2019"/>
    <n v="2021"/>
    <n v="1.027591137340192"/>
    <n v="2020"/>
    <n v="1.0006103417743548"/>
    <n v="19709198.014184885"/>
    <n v="20611748.542465352"/>
    <n v="902550.52828046679"/>
    <n v="114"/>
    <n v="745"/>
    <n v="0.15302013422818792"/>
  </r>
  <r>
    <d v="2022-01-12T00:00:00"/>
    <n v="2019"/>
    <s v="Marine Corps Active"/>
    <x v="564"/>
    <x v="0"/>
    <d v="2018-11-27T00:00:00"/>
    <d v="2019-05-02T00:00:00"/>
    <s v="HARPER CONSTRUCTION COMPANY, INC"/>
    <s v="N62473"/>
    <s v="N6247318D5853 N6247319F4561"/>
    <s v="N6247318D5853"/>
    <x v="606"/>
    <n v="46788000"/>
    <d v="2022-06-09T00:00:00"/>
    <d v="2022-12-09T00:00:00"/>
    <n v="642000"/>
    <n v="183"/>
    <n v="2022"/>
    <n v="12"/>
    <s v="09"/>
    <x v="509"/>
    <n v="2019"/>
    <n v="2023"/>
    <n v="1.027591137340192"/>
    <n v="2021"/>
    <n v="0.97697771649446541"/>
    <n v="47419220.6237005"/>
    <n v="48046440.317689948"/>
    <n v="627219.69398944825"/>
    <n v="183"/>
    <n v="1134"/>
    <n v="0.16137566137566137"/>
  </r>
  <r>
    <d v="2022-01-12T00:00:00"/>
    <n v="2019"/>
    <s v="Navy Active"/>
    <x v="565"/>
    <x v="0"/>
    <d v="2019-05-30T00:00:00"/>
    <d v="2019-08-28T00:00:00"/>
    <s v="HARPER CONSTRUCTION COMPANY, INC"/>
    <s v="N62473"/>
    <s v="N6247318D5853 N6247319F5130"/>
    <s v="N6247318D5853"/>
    <x v="607"/>
    <n v="21473000"/>
    <d v="2021-01-11T00:00:00"/>
    <d v="2021-11-24T00:00:00"/>
    <n v="1787000"/>
    <n v="317"/>
    <n v="2021"/>
    <n v="11"/>
    <n v="24"/>
    <x v="510"/>
    <n v="2019"/>
    <n v="2022"/>
    <n v="1.027591137340192"/>
    <n v="2021"/>
    <n v="0.97697771649446541"/>
    <n v="20229159.12967902"/>
    <n v="21975018.309054632"/>
    <n v="1745859.1793756112"/>
    <n v="317"/>
    <n v="502"/>
    <n v="0.63147410358565736"/>
  </r>
  <r>
    <d v="2022-01-12T00:00:00"/>
    <n v="2018"/>
    <s v="Navy Reserve"/>
    <x v="566"/>
    <x v="0"/>
    <d v="2018-06-04T00:00:00"/>
    <d v="2019-04-11T00:00:00"/>
    <s v="SOLPAC CONSTRUCTION INC"/>
    <s v="N62473"/>
    <s v="N6247318D5855"/>
    <s v="N6247318D5855"/>
    <x v="608"/>
    <n v="16549000"/>
    <d v="2021-03-26T00:00:00"/>
    <d v="2022-03-02T00:00:00"/>
    <n v="202000"/>
    <n v="341"/>
    <n v="2022"/>
    <s v="03"/>
    <s v="02"/>
    <x v="511"/>
    <n v="2019"/>
    <n v="2022"/>
    <n v="1.027591137340192"/>
    <n v="2021"/>
    <n v="0.97697771649446541"/>
    <n v="16798032.322100118"/>
    <n v="16995381.820831999"/>
    <n v="197349.49873188138"/>
    <n v="341"/>
    <n v="715"/>
    <n v="0.47692307692307695"/>
  </r>
  <r>
    <d v="2022-01-12T00:00:00"/>
    <n v="2019"/>
    <s v="Navy Active"/>
    <x v="567"/>
    <x v="0"/>
    <d v="2019-04-19T00:00:00"/>
    <d v="2019-08-12T00:00:00"/>
    <s v="SOLPAC CONSTRUCTION INC"/>
    <s v="N62473"/>
    <s v="N6247318D5855 N6247319F5055"/>
    <s v="N6247318D5855"/>
    <x v="609"/>
    <n v="13884000"/>
    <d v="2021-03-23T00:00:00"/>
    <d v="2021-03-23T00:00:00"/>
    <n v="-933000"/>
    <n v="0"/>
    <n v="2021"/>
    <s v="03"/>
    <n v="23"/>
    <x v="512"/>
    <n v="2019"/>
    <n v="2021"/>
    <n v="1.027591137340192"/>
    <n v="2020"/>
    <n v="1.0006103417743548"/>
    <n v="15225817.881969625"/>
    <n v="14292248.433094151"/>
    <n v="-933569.44887547381"/>
    <n v="0"/>
    <n v="589"/>
    <n v="0"/>
  </r>
  <r>
    <d v="2022-01-12T00:00:00"/>
    <n v="2019"/>
    <s v="Navy Active"/>
    <x v="568"/>
    <x v="0"/>
    <d v="2019-02-08T00:00:00"/>
    <d v="2019-09-26T00:00:00"/>
    <s v="SOLPAC CONSTRUCTION INC"/>
    <s v="N62473"/>
    <s v="N6247318D5855 N6247319F5449"/>
    <s v="N6247318D5855"/>
    <x v="610"/>
    <n v="26967000"/>
    <d v="2020-02-15T00:00:00"/>
    <d v="2021-07-01T00:00:00"/>
    <n v="-185000"/>
    <n v="502"/>
    <n v="2021"/>
    <s v="07"/>
    <s v="01"/>
    <x v="482"/>
    <n v="2019"/>
    <n v="2021"/>
    <n v="1.027591137340192"/>
    <n v="2020"/>
    <n v="1.0006103417743548"/>
    <n v="27901154.561060894"/>
    <n v="27716041.64783264"/>
    <n v="-185112.91322825477"/>
    <n v="502"/>
    <n v="142"/>
    <n v="3.535211267605634"/>
  </r>
  <r>
    <d v="2022-01-12T00:00:00"/>
    <n v="2018"/>
    <s v="Marine Corps Active"/>
    <x v="569"/>
    <x v="0"/>
    <d v="2019-01-15T00:00:00"/>
    <d v="2019-02-27T00:00:00"/>
    <s v="ORION CONSTRUCTION CORPORATION"/>
    <s v="N62473"/>
    <s v="N6247318D5860 N6247319F4359"/>
    <s v="N6247318D5860"/>
    <x v="611"/>
    <n v="2178000"/>
    <d v="2020-02-26T00:00:00"/>
    <d v="2020-04-16T00:00:00"/>
    <n v="302000"/>
    <n v="50"/>
    <n v="2020"/>
    <s v="04"/>
    <n v="16"/>
    <x v="513"/>
    <n v="2019"/>
    <n v="2020"/>
    <n v="1.027591137340192"/>
    <n v="2020"/>
    <n v="1.0006103417743548"/>
    <n v="1927760.9736502003"/>
    <n v="2229945.2968660556"/>
    <n v="302184.32321585529"/>
    <n v="50"/>
    <n v="364"/>
    <n v="0.13736263736263737"/>
  </r>
  <r>
    <d v="2022-01-12T00:00:00"/>
    <n v="2019"/>
    <s v="Navy Active"/>
    <x v="570"/>
    <x v="0"/>
    <d v="2019-06-17T00:00:00"/>
    <d v="2019-08-19T00:00:00"/>
    <s v="REYES CONSTRUCTION INC"/>
    <s v="N62473"/>
    <s v="N6247318D5862 N6247319F4995"/>
    <s v="N6247318D5862"/>
    <x v="612"/>
    <n v="22091000"/>
    <d v="2021-04-15T00:00:00"/>
    <d v="2021-08-30T00:00:00"/>
    <n v="-910000"/>
    <n v="137"/>
    <n v="2021"/>
    <s v="08"/>
    <n v="30"/>
    <x v="259"/>
    <n v="2019"/>
    <n v="2021"/>
    <n v="1.027591137340192"/>
    <n v="2020"/>
    <n v="1.0006103417743548"/>
    <n v="23635623.749961756"/>
    <n v="22725068.338947095"/>
    <n v="-910555.41101466119"/>
    <n v="137"/>
    <n v="605"/>
    <n v="0.22644628099173553"/>
  </r>
  <r>
    <d v="2022-01-12T00:00:00"/>
    <n v="2019"/>
    <s v="Navy Active"/>
    <x v="571"/>
    <x v="0"/>
    <d v="2019-05-01T00:00:00"/>
    <d v="2019-06-14T00:00:00"/>
    <s v="MANSON CONSTRUCTION CO"/>
    <s v="N62473"/>
    <s v="N6247319C1208 AWD"/>
    <s v="N6247319C1208"/>
    <x v="613"/>
    <n v="102132000"/>
    <d v="2021-10-27T00:00:00"/>
    <d v="2021-10-31T00:00:00"/>
    <n v="54408000"/>
    <n v="4"/>
    <n v="2021"/>
    <n v="10"/>
    <n v="31"/>
    <x v="514"/>
    <n v="2019"/>
    <n v="2022"/>
    <n v="1.027591137340192"/>
    <n v="2021"/>
    <n v="0.97697771649446541"/>
    <n v="49040759.438423328"/>
    <n v="102196163.0374542"/>
    <n v="53155403.599030875"/>
    <n v="4"/>
    <n v="866"/>
    <n v="4.6189376443418013E-3"/>
  </r>
  <r>
    <d v="2022-01-12T00:00:00"/>
    <n v="2019"/>
    <s v="Navy Active"/>
    <x v="572"/>
    <x v="0"/>
    <d v="2019-04-03T00:00:00"/>
    <d v="2019-07-25T00:00:00"/>
    <s v="BALDI BROS INC201 CALIFORNIA AVENUE"/>
    <s v="N62473"/>
    <s v="N6247319C1211 AWD"/>
    <s v="N6247319C1211"/>
    <x v="614"/>
    <n v="61863000"/>
    <d v="2021-05-28T00:00:00"/>
    <d v="2022-07-25T00:00:00"/>
    <n v="8580000"/>
    <n v="423"/>
    <n v="2022"/>
    <s v="07"/>
    <n v="25"/>
    <x v="515"/>
    <n v="2019"/>
    <n v="2022"/>
    <n v="1.027591137340192"/>
    <n v="2021"/>
    <n v="0.97697771649446541"/>
    <n v="54753138.570897453"/>
    <n v="63135607.378419966"/>
    <n v="8382468.807522513"/>
    <n v="423"/>
    <n v="673"/>
    <n v="0.62852897473997027"/>
  </r>
  <r>
    <d v="2022-01-12T00:00:00"/>
    <n v="2018"/>
    <s v="Special Operations Command"/>
    <x v="573"/>
    <x v="0"/>
    <d v="2017-11-08T00:00:00"/>
    <d v="2019-09-30T00:00:00"/>
    <s v="WHITING-TURNER CONTRACTING CO"/>
    <s v="N62473"/>
    <s v="N6247319C1238"/>
    <s v="N6247319C1238"/>
    <x v="615"/>
    <n v="98243"/>
    <d v="2022-08-30T00:00:00"/>
    <d v="2023-02-10T00:00:00"/>
    <n v="1311"/>
    <n v="164"/>
    <n v="2023"/>
    <s v="02"/>
    <n v="10"/>
    <x v="516"/>
    <n v="2019"/>
    <n v="2023"/>
    <n v="1.027591137340192"/>
    <n v="2021"/>
    <n v="0.97697771649446541"/>
    <n v="99606.464124659498"/>
    <n v="100887.28191098374"/>
    <n v="1280.8177863242454"/>
    <n v="164"/>
    <n v="1065"/>
    <n v="0.15399061032863851"/>
  </r>
  <r>
    <d v="2021-09-13T00:00:00"/>
    <n v="2018"/>
    <s v="Special Operations Command"/>
    <x v="574"/>
    <x v="0"/>
    <d v="2017-11-08T00:00:00"/>
    <d v="2019-09-30T00:00:00"/>
    <s v="WHITING-TURNER CONTRACTING CO"/>
    <s v="N62473"/>
    <s v="N6247319C1238"/>
    <s v="N6247319C1238"/>
    <x v="615"/>
    <n v="102065"/>
    <d v="2022-08-30T00:00:00"/>
    <d v="2022-12-07T00:00:00"/>
    <n v="5133"/>
    <n v="99"/>
    <n v="2022"/>
    <n v="12"/>
    <s v="07"/>
    <x v="517"/>
    <n v="2019"/>
    <n v="2023"/>
    <n v="1.027591137340192"/>
    <n v="2021"/>
    <n v="0.97697771649446541"/>
    <n v="99606.464124659498"/>
    <n v="104621.29074342559"/>
    <n v="5014.826618766092"/>
    <n v="99"/>
    <n v="1065"/>
    <n v="9.295774647887324E-2"/>
  </r>
  <r>
    <d v="2022-01-12T00:00:00"/>
    <n v="2019"/>
    <s v="Marine Corps Active"/>
    <x v="575"/>
    <x v="0"/>
    <d v="2019-01-03T00:00:00"/>
    <d v="2019-03-08T00:00:00"/>
    <s v="Teehee Engineering Inc."/>
    <s v="N62473"/>
    <s v="N6247319C2425"/>
    <s v="N6247319C2425"/>
    <x v="616"/>
    <n v="7006000"/>
    <d v="2020-04-06T00:00:00"/>
    <d v="2020-04-06T00:00:00"/>
    <n v="2178000"/>
    <n v="0"/>
    <n v="2020"/>
    <s v="04"/>
    <s v="06"/>
    <x v="401"/>
    <n v="2019"/>
    <n v="2020"/>
    <n v="1.027591137340192"/>
    <n v="2020"/>
    <n v="1.0006103417743548"/>
    <n v="4961210.0110784471"/>
    <n v="7140539.3354629921"/>
    <n v="2179329.324384545"/>
    <n v="0"/>
    <n v="395"/>
    <n v="0"/>
  </r>
  <r>
    <d v="2022-01-12T00:00:00"/>
    <n v="2019"/>
    <s v="Navy Active"/>
    <x v="576"/>
    <x v="0"/>
    <d v="2018-12-10T00:00:00"/>
    <d v="2019-07-15T00:00:00"/>
    <s v="MANSON/CONNOLLY SEAL BEACH JV"/>
    <s v="N62473"/>
    <s v="N6247319C2450 AWD"/>
    <s v="N6247319C2450"/>
    <x v="617"/>
    <n v="113495000"/>
    <d v="2022-06-30T00:00:00"/>
    <d v="2024-06-18T00:00:00"/>
    <n v="2406000"/>
    <n v="719"/>
    <n v="2024"/>
    <s v="06"/>
    <n v="18"/>
    <x v="518"/>
    <n v="2019"/>
    <n v="2024"/>
    <n v="1.027591137340192"/>
    <n v="2022"/>
    <n v="0.95701202597496626"/>
    <n v="114154071.8559846"/>
    <n v="116456642.79048036"/>
    <n v="2302570.934495762"/>
    <n v="719"/>
    <n v="1081"/>
    <n v="0.66512488436632744"/>
  </r>
  <r>
    <d v="2022-01-12T00:00:00"/>
    <n v="2019"/>
    <s v="Navy Active"/>
    <x v="577"/>
    <x v="0"/>
    <d v="2018-11-09T00:00:00"/>
    <d v="2019-09-16T00:00:00"/>
    <s v="HARPER CONSTRUCTION COMPANY, INC"/>
    <s v="N62473"/>
    <s v="N6247319C2455 AWD"/>
    <s v="N6247319C2455"/>
    <x v="618"/>
    <n v="103221000"/>
    <d v="2021-11-17T00:00:00"/>
    <d v="2022-02-28T00:00:00"/>
    <n v="-4420000"/>
    <n v="103"/>
    <n v="2022"/>
    <s v="02"/>
    <n v="28"/>
    <x v="125"/>
    <n v="2019"/>
    <n v="2022"/>
    <n v="1.027591137340192"/>
    <n v="2021"/>
    <n v="0.97697771649446541"/>
    <n v="110610937.61443561"/>
    <n v="106292696.10753007"/>
    <n v="-4318241.5069055408"/>
    <n v="103"/>
    <n v="793"/>
    <n v="0.12988650693568726"/>
  </r>
  <r>
    <d v="2022-01-12T00:00:00"/>
    <n v="2019"/>
    <s v="Marine Corps Active"/>
    <x v="578"/>
    <x v="0"/>
    <d v="2018-11-16T00:00:00"/>
    <d v="2019-03-14T00:00:00"/>
    <s v="Granite Construction, Inc"/>
    <s v="N62473"/>
    <s v="N62473-19-C-5826"/>
    <s v="N6247319C5826"/>
    <x v="619"/>
    <n v="12413000"/>
    <d v="2020-09-27T00:00:00"/>
    <d v="2021-02-06T00:00:00"/>
    <n v="1055000"/>
    <n v="132"/>
    <n v="2021"/>
    <s v="02"/>
    <s v="06"/>
    <x v="228"/>
    <n v="2019"/>
    <n v="2021"/>
    <n v="1.027591137340192"/>
    <n v="2020"/>
    <n v="1.0006103417743548"/>
    <n v="11671380.1379099"/>
    <n v="12727024.048481844"/>
    <n v="1055643.910571944"/>
    <n v="132"/>
    <n v="563"/>
    <n v="0.23445825932504441"/>
  </r>
  <r>
    <d v="2022-01-12T00:00:00"/>
    <n v="2019"/>
    <s v="Navy Active"/>
    <x v="579"/>
    <x v="0"/>
    <d v="2019-05-09T00:00:00"/>
    <d v="2019-07-30T00:00:00"/>
    <s v="POWER PRO PLUS INC."/>
    <s v="N62473"/>
    <s v="N6247319D2428 N6247319F4769"/>
    <s v="N6247319D2428"/>
    <x v="620"/>
    <n v="13520000"/>
    <d v="2021-05-06T00:00:00"/>
    <d v="2021-05-06T00:00:00"/>
    <n v="-25000"/>
    <n v="0"/>
    <n v="2021"/>
    <s v="05"/>
    <s v="06"/>
    <x v="519"/>
    <n v="2019"/>
    <n v="2021"/>
    <n v="1.027591137340192"/>
    <n v="2020"/>
    <n v="1.0006103417743548"/>
    <n v="13918721.955272902"/>
    <n v="13893706.696728542"/>
    <n v="-25015.258544359356"/>
    <n v="0"/>
    <n v="646"/>
    <n v="0"/>
  </r>
  <r>
    <d v="2022-01-12T00:00:00"/>
    <n v="2019"/>
    <s v="Marine Corps Active"/>
    <x v="580"/>
    <x v="0"/>
    <d v="2019-02-05T00:00:00"/>
    <d v="2019-03-25T00:00:00"/>
    <s v="SYNERGY ELECTRIC COMPANY INC"/>
    <s v="N62473"/>
    <s v="N6247319D2430"/>
    <s v="N6247319D2430"/>
    <x v="621"/>
    <n v="3443000"/>
    <d v="2020-03-30T00:00:00"/>
    <d v="2020-03-20T00:00:00"/>
    <n v="117000"/>
    <n v="-10"/>
    <n v="2020"/>
    <s v="03"/>
    <n v="20"/>
    <x v="520"/>
    <n v="2019"/>
    <n v="2020"/>
    <n v="1.027591137340192"/>
    <n v="2020"/>
    <n v="1.0006103417743548"/>
    <n v="3417768.1227934789"/>
    <n v="3534839.5327810785"/>
    <n v="117071.40998759959"/>
    <n v="-10"/>
    <n v="371"/>
    <n v="-2.6954177897574125E-2"/>
  </r>
  <r>
    <d v="2022-05-03T00:00:00"/>
    <n v="2019"/>
    <s v="DLA Defense Energy Support Center"/>
    <x v="581"/>
    <x v="0"/>
    <d v="2019-07-02T00:00:00"/>
    <d v="2019-09-12T00:00:00"/>
    <s v="The Ross Group"/>
    <s v="N62473"/>
    <s v="N6247319F5135"/>
    <s v="N6247319F5135"/>
    <x v="622"/>
    <n v="4883963"/>
    <d v="2021-01-15T00:00:00"/>
    <d v="2022-02-05T00:00:00"/>
    <n v="499622"/>
    <n v="386"/>
    <n v="2022"/>
    <s v="02"/>
    <s v="05"/>
    <x v="461"/>
    <n v="2019"/>
    <n v="2022"/>
    <n v="1.027591137340192"/>
    <n v="2021"/>
    <n v="0.97697771649446541"/>
    <n v="4505309.9546772344"/>
    <n v="4993429.5153476326"/>
    <n v="488119.56067039818"/>
    <n v="386"/>
    <n v="491"/>
    <n v="0.78615071283095728"/>
  </r>
  <r>
    <d v="2022-01-12T00:00:00"/>
    <n v="2018"/>
    <s v="Navy Active"/>
    <x v="582"/>
    <x v="0"/>
    <d v="2018-09-21T00:00:00"/>
    <d v="2019-03-12T00:00:00"/>
    <s v="KIEWIT INFRASTRUCTURE WEST CO."/>
    <s v="N62478"/>
    <s v="N62478-19-C-1515"/>
    <s v="N6247819C1515"/>
    <x v="623"/>
    <n v="71082000"/>
    <d v="2021-06-19T00:00:00"/>
    <d v="2021-07-21T00:00:00"/>
    <n v="-2117000"/>
    <n v="32"/>
    <n v="2021"/>
    <s v="07"/>
    <n v="21"/>
    <x v="501"/>
    <n v="2019"/>
    <n v="2021"/>
    <n v="1.027591137340192"/>
    <n v="2020"/>
    <n v="1.0006103417743548"/>
    <n v="75218643.662164718"/>
    <n v="73100351.568628415"/>
    <n v="-2118292.0935363024"/>
    <n v="32"/>
    <n v="830"/>
    <n v="3.8554216867469883E-2"/>
  </r>
  <r>
    <d v="2022-01-12T00:00:00"/>
    <n v="2019"/>
    <s v="Marine Corps Active"/>
    <x v="583"/>
    <x v="0"/>
    <d v="2019-04-15T00:00:00"/>
    <d v="2019-09-16T00:00:00"/>
    <s v="NAN INC. DBAOCEAN HOUSE BUILDERS"/>
    <s v="N62742"/>
    <s v="N6274219C1301 AWD"/>
    <s v="N6274219C1301"/>
    <x v="624"/>
    <n v="16749000"/>
    <d v="2021-12-04T00:00:00"/>
    <d v="2021-12-04T00:00:00"/>
    <n v="-1253000"/>
    <n v="0"/>
    <n v="2021"/>
    <n v="12"/>
    <s v="04"/>
    <x v="521"/>
    <n v="2019"/>
    <n v="2022"/>
    <n v="1.027591137340192"/>
    <n v="2021"/>
    <n v="0.97697771649446541"/>
    <n v="18498695.654398136"/>
    <n v="17274542.575630572"/>
    <n v="-1224153.0787675641"/>
    <n v="0"/>
    <n v="810"/>
    <n v="0"/>
  </r>
  <r>
    <d v="2022-01-12T00:00:00"/>
    <n v="2019"/>
    <s v="Marine Corps Active"/>
    <x v="584"/>
    <x v="0"/>
    <d v="2018-11-20T00:00:00"/>
    <d v="2019-05-31T00:00:00"/>
    <s v="HENSEL PHELPS CONSTRUCTION CO."/>
    <s v="N62742"/>
    <s v="N6274219C1303 AWD"/>
    <s v="N6274219C1303"/>
    <x v="625"/>
    <n v="62483000"/>
    <d v="2021-09-07T00:00:00"/>
    <d v="2022-08-27T00:00:00"/>
    <n v="-76000"/>
    <n v="354"/>
    <n v="2022"/>
    <s v="08"/>
    <n v="27"/>
    <x v="522"/>
    <n v="2019"/>
    <n v="2022"/>
    <n v="1.027591137340192"/>
    <n v="2021"/>
    <n v="0.97697771649446541"/>
    <n v="64285073.960865073"/>
    <n v="64210823.654411495"/>
    <n v="-74250.306453578174"/>
    <n v="354"/>
    <n v="830"/>
    <n v="0.42650602409638555"/>
  </r>
  <r>
    <d v="2022-01-12T00:00:00"/>
    <n v="2017"/>
    <s v="Navy Active"/>
    <x v="585"/>
    <x v="0"/>
    <d v="2019-03-28T00:00:00"/>
    <d v="2019-09-19T00:00:00"/>
    <s v="BLACK CONSTRUCTION CORP."/>
    <s v="N62742"/>
    <s v="N6274219C1309 AWD"/>
    <s v="N6274219C1309"/>
    <x v="626"/>
    <n v="75634000"/>
    <d v="2022-07-05T00:00:00"/>
    <d v="2023-03-13T00:00:00"/>
    <n v="-3153000"/>
    <n v="251"/>
    <n v="2023"/>
    <s v="03"/>
    <n v="13"/>
    <x v="523"/>
    <n v="2019"/>
    <n v="2023"/>
    <n v="1.027591137340192"/>
    <n v="2021"/>
    <n v="0.97697771649446541"/>
    <n v="80960822.937621713"/>
    <n v="77880412.197514668"/>
    <n v="-3080410.7401070446"/>
    <n v="251"/>
    <n v="1020"/>
    <n v="0.24607843137254901"/>
  </r>
  <r>
    <d v="2022-01-12T00:00:00"/>
    <n v="2018"/>
    <s v="Navy Active"/>
    <x v="586"/>
    <x v="0"/>
    <d v="2019-03-28T00:00:00"/>
    <d v="2019-09-19T00:00:00"/>
    <s v="BLACK CONSTRUCTION CORP."/>
    <s v="N62742"/>
    <s v="N6274219C1309 AWD"/>
    <s v="N6274219C1309"/>
    <x v="627"/>
    <n v="39044000"/>
    <d v="2022-07-05T00:00:00"/>
    <d v="2023-03-13T00:00:00"/>
    <n v="-1806000"/>
    <n v="251"/>
    <n v="2023"/>
    <s v="03"/>
    <n v="13"/>
    <x v="523"/>
    <n v="2019"/>
    <n v="2023"/>
    <n v="1.027591137340192"/>
    <n v="2021"/>
    <n v="0.97697771649446541"/>
    <n v="41977097.960346848"/>
    <n v="40212676.20435784"/>
    <n v="-1764421.7559890077"/>
    <n v="251"/>
    <n v="1020"/>
    <n v="0.24607843137254901"/>
  </r>
  <r>
    <d v="2022-01-12T00:00:00"/>
    <n v="2019"/>
    <s v="Navy Active"/>
    <x v="587"/>
    <x v="0"/>
    <d v="2019-03-28T00:00:00"/>
    <d v="2019-09-19T00:00:00"/>
    <s v="BLACK CONSTRUCTION CORP."/>
    <s v="N62742"/>
    <s v="N6274219C1309 AWD"/>
    <s v="N6274219C1309"/>
    <x v="628"/>
    <n v="79846000"/>
    <d v="2022-07-05T00:00:00"/>
    <d v="2023-03-13T00:00:00"/>
    <n v="-3532000"/>
    <n v="251"/>
    <n v="2023"/>
    <s v="03"/>
    <n v="13"/>
    <x v="523"/>
    <n v="2019"/>
    <n v="2023"/>
    <n v="1.027591137340192"/>
    <n v="2021"/>
    <n v="0.97697771649446541"/>
    <n v="85678493.849150538"/>
    <n v="82227808.554492086"/>
    <n v="-3450685.2946584523"/>
    <n v="251"/>
    <n v="1020"/>
    <n v="0.24607843137254901"/>
  </r>
  <r>
    <d v="2022-01-12T00:00:00"/>
    <n v="2019"/>
    <s v="Navy Active"/>
    <x v="588"/>
    <x v="0"/>
    <d v="2019-02-20T00:00:00"/>
    <d v="2019-06-25T00:00:00"/>
    <s v="GILBANE FEDERAL"/>
    <s v="N62742"/>
    <s v="N6274219C1310 AWD"/>
    <s v="N6274219C1310"/>
    <x v="629"/>
    <n v="36147000"/>
    <d v="2022-10-07T00:00:00"/>
    <d v="2022-12-24T00:00:00"/>
    <n v="-272000"/>
    <n v="78"/>
    <n v="2022"/>
    <n v="12"/>
    <n v="24"/>
    <x v="524"/>
    <n v="2019"/>
    <n v="2023"/>
    <n v="1.027591137340192"/>
    <n v="2021"/>
    <n v="0.97697771649446541"/>
    <n v="37423841.630792454"/>
    <n v="37158103.69190596"/>
    <n v="-265737.93888649344"/>
    <n v="78"/>
    <n v="1200"/>
    <n v="6.5000000000000002E-2"/>
  </r>
  <r>
    <d v="2021-12-31T00:00:00"/>
    <n v="2018"/>
    <s v="Air Force Active"/>
    <x v="589"/>
    <x v="0"/>
    <d v="2019-05-07T00:00:00"/>
    <d v="2019-09-26T00:00:00"/>
    <s v="Nova Nacap JV"/>
    <s v="N62742"/>
    <s v="N6274219C1316"/>
    <s v="N6274219C1316"/>
    <x v="630"/>
    <n v="62595227"/>
    <d v="2022-10-25T00:00:00"/>
    <d v="2022-11-05T00:00:00"/>
    <n v="10227"/>
    <n v="11"/>
    <n v="2022"/>
    <n v="11"/>
    <s v="05"/>
    <x v="525"/>
    <n v="2019"/>
    <n v="2023"/>
    <n v="1.027591137340192"/>
    <n v="2021"/>
    <n v="0.97697771649446541"/>
    <n v="64311791.330435917"/>
    <n v="64321782.881542504"/>
    <n v="9991.5511065870523"/>
    <n v="11"/>
    <n v="1125"/>
    <n v="9.7777777777777776E-3"/>
  </r>
  <r>
    <d v="2022-01-12T00:00:00"/>
    <n v="2018"/>
    <s v="Navy Active"/>
    <x v="590"/>
    <x v="0"/>
    <d v="2018-12-14T00:00:00"/>
    <d v="2019-07-26T00:00:00"/>
    <s v="NAN INC. DBAOCEAN HOUSE BUILDERS"/>
    <s v="N62742"/>
    <s v="N6274219C1317 AWD"/>
    <s v="N6274219C1317"/>
    <x v="631"/>
    <n v="64476000"/>
    <d v="2021-04-26T00:00:00"/>
    <d v="2021-09-25T00:00:00"/>
    <n v="5093000"/>
    <n v="152"/>
    <n v="2021"/>
    <s v="09"/>
    <n v="25"/>
    <x v="526"/>
    <n v="2019"/>
    <n v="2021"/>
    <n v="1.027591137340192"/>
    <n v="2020"/>
    <n v="1.0006103417743548"/>
    <n v="61021444.508672625"/>
    <n v="66117552.979329415"/>
    <n v="5096108.4706567898"/>
    <n v="152"/>
    <n v="640"/>
    <n v="0.23749999999999999"/>
  </r>
  <r>
    <d v="2022-01-12T00:00:00"/>
    <n v="2019"/>
    <s v="Navy Active"/>
    <x v="591"/>
    <x v="0"/>
    <d v="2018-10-15T00:00:00"/>
    <d v="2019-03-29T00:00:00"/>
    <s v="HAWAIIAN DREDGING CONTRUCTIONCOMPANY INC"/>
    <s v="N62742"/>
    <s v="N62742-19-C-1319"/>
    <s v="N6274219C1319"/>
    <x v="632"/>
    <n v="69905000"/>
    <d v="2022-01-24T00:00:00"/>
    <d v="2022-08-03T00:00:00"/>
    <n v="5200000"/>
    <n v="191"/>
    <n v="2022"/>
    <s v="08"/>
    <s v="03"/>
    <x v="527"/>
    <n v="2019"/>
    <n v="2022"/>
    <n v="1.027591137340192"/>
    <n v="2021"/>
    <n v="0.97697771649446541"/>
    <n v="66490284.541597128"/>
    <n v="71570568.667368352"/>
    <n v="5080284.1257712245"/>
    <n v="191"/>
    <n v="1032"/>
    <n v="0.18507751937984496"/>
  </r>
  <r>
    <d v="2022-01-12T00:00:00"/>
    <n v="2017"/>
    <s v="Navy Active"/>
    <x v="592"/>
    <x v="0"/>
    <d v="2018-04-20T00:00:00"/>
    <d v="2018-12-26T00:00:00"/>
    <s v="NOVA GROUP INC"/>
    <s v="N62742"/>
    <s v="N6274219C1320 AWD"/>
    <s v="N6274219C1320"/>
    <x v="633"/>
    <n v="26399000"/>
    <d v="2021-07-13T00:00:00"/>
    <d v="2021-12-27T00:00:00"/>
    <n v="1262000"/>
    <n v="167"/>
    <n v="2021"/>
    <n v="12"/>
    <n v="27"/>
    <x v="528"/>
    <n v="2019"/>
    <n v="2022"/>
    <n v="1.027591137340192"/>
    <n v="2021"/>
    <n v="0.97697771649446541"/>
    <n v="25830558.419320408"/>
    <n v="27063504.297536425"/>
    <n v="1232945.878216017"/>
    <n v="167"/>
    <n v="930"/>
    <n v="0.17956989247311828"/>
  </r>
  <r>
    <d v="2022-01-12T00:00:00"/>
    <n v="2018"/>
    <s v="Marine Corps Active"/>
    <x v="593"/>
    <x v="0"/>
    <d v="2018-04-04T00:00:00"/>
    <d v="2018-12-28T00:00:00"/>
    <s v="KIEWIT INFRASTRUCTURE WEST CO."/>
    <s v="N62742"/>
    <s v="N6274219C1321 AWD"/>
    <s v="N6274219C1321"/>
    <x v="634"/>
    <n v="19344000"/>
    <d v="2020-08-19T00:00:00"/>
    <d v="2021-01-25T00:00:00"/>
    <n v="647000"/>
    <n v="159"/>
    <n v="2021"/>
    <s v="01"/>
    <n v="25"/>
    <x v="529"/>
    <n v="2019"/>
    <n v="2021"/>
    <n v="1.027591137340192"/>
    <n v="2020"/>
    <n v="1.0006103417743548"/>
    <n v="19212871.49484957"/>
    <n v="19860266.385977577"/>
    <n v="647394.89112800732"/>
    <n v="159"/>
    <n v="600"/>
    <n v="0.26500000000000001"/>
  </r>
  <r>
    <d v="2022-01-12T00:00:00"/>
    <n v="2019"/>
    <s v="Marine Corps Active"/>
    <x v="594"/>
    <x v="0"/>
    <d v="2019-01-25T00:00:00"/>
    <d v="2019-09-12T00:00:00"/>
    <s v="GILBANE SMCC ECC LLC"/>
    <s v="N62742"/>
    <s v="N6274219D1331 N6274219F9926"/>
    <s v="N6274219D1331"/>
    <x v="635"/>
    <n v="25408000"/>
    <d v="2022-03-25T00:00:00"/>
    <d v="2022-03-25T00:00:00"/>
    <n v="-1783000"/>
    <n v="0"/>
    <n v="2022"/>
    <s v="03"/>
    <n v="25"/>
    <x v="530"/>
    <n v="2019"/>
    <n v="2022"/>
    <n v="1.027591137340192"/>
    <n v="2021"/>
    <n v="0.97697771649446541"/>
    <n v="27941230.61541716"/>
    <n v="26199279.34690753"/>
    <n v="-1741951.2685096301"/>
    <n v="0"/>
    <n v="925"/>
    <n v="0"/>
  </r>
  <r>
    <d v="2021-12-31T00:00:00"/>
    <n v="2017"/>
    <s v="Air Force Active"/>
    <x v="595"/>
    <x v="0"/>
    <d v="2016-12-02T00:00:00"/>
    <d v="2019-07-17T00:00:00"/>
    <s v="Consolidated Communication Facility"/>
    <s v="N69450"/>
    <s v="N6945013D1771"/>
    <s v="N6945013D1771"/>
    <x v="636"/>
    <n v="26418933"/>
    <d v="2022-01-02T00:00:00"/>
    <d v="2022-03-31T00:00:00"/>
    <n v="0"/>
    <n v="88"/>
    <n v="2022"/>
    <s v="03"/>
    <n v="31"/>
    <x v="423"/>
    <n v="2019"/>
    <n v="2022"/>
    <n v="1.027591137340192"/>
    <n v="2021"/>
    <n v="0.97697771649446541"/>
    <n v="27147861.40878433"/>
    <n v="27147861.40878433"/>
    <n v="0"/>
    <n v="88"/>
    <n v="900"/>
    <n v="9.7777777777777783E-2"/>
  </r>
  <r>
    <d v="2022-01-12T00:00:00"/>
    <n v="2019"/>
    <s v="Navy Active"/>
    <x v="596"/>
    <x v="0"/>
    <d v="2019-05-31T00:00:00"/>
    <d v="2019-09-13T00:00:00"/>
    <s v="ARCHER WESTERN CONSTRUCTION, LLC"/>
    <s v="N69450"/>
    <s v="N6945014D1267 N6945019F0708"/>
    <s v="N6945014D1267"/>
    <x v="637"/>
    <n v="73246000"/>
    <d v="2021-04-02T00:00:00"/>
    <d v="2022-06-27T00:00:00"/>
    <n v="-2877000"/>
    <n v="451"/>
    <n v="2022"/>
    <s v="06"/>
    <n v="27"/>
    <x v="531"/>
    <n v="2019"/>
    <n v="2022"/>
    <n v="1.027591137340192"/>
    <n v="2021"/>
    <n v="0.97697771649446541"/>
    <n v="78223320.147747442"/>
    <n v="75412555.257392868"/>
    <n v="-2810764.8903545737"/>
    <n v="451"/>
    <n v="567"/>
    <n v="0.79541446208112876"/>
  </r>
  <r>
    <d v="2022-01-12T00:00:00"/>
    <n v="2019"/>
    <s v="Navy Active"/>
    <x v="597"/>
    <x v="0"/>
    <d v="2019-07-31T00:00:00"/>
    <d v="2019-09-17T00:00:00"/>
    <s v="UNIFIED SERVICES OF TEXAS"/>
    <s v="N69450"/>
    <s v="N6945015D1618 N6945019F2598"/>
    <s v="N6945015D1618"/>
    <x v="638"/>
    <n v="2480000"/>
    <d v="2020-09-20T00:00:00"/>
    <d v="2021-02-25T00:00:00"/>
    <n v="-20000"/>
    <n v="158"/>
    <n v="2021"/>
    <s v="02"/>
    <n v="25"/>
    <x v="333"/>
    <n v="2019"/>
    <n v="2021"/>
    <n v="1.027591137340192"/>
    <n v="2020"/>
    <n v="1.0006103417743548"/>
    <n v="2568977.8433504798"/>
    <n v="2548965.6365149929"/>
    <n v="-20012.206835486926"/>
    <n v="158"/>
    <n v="369"/>
    <n v="0.42818428184281843"/>
  </r>
  <r>
    <d v="2022-01-12T00:00:00"/>
    <n v="2018"/>
    <s v="Navy Active"/>
    <x v="598"/>
    <x v="0"/>
    <d v="2019-06-25T00:00:00"/>
    <d v="2019-09-19T00:00:00"/>
    <s v="BURNS &amp; MCDONNELL ENGINEERINGCOMPANY, INC."/>
    <s v="N69450"/>
    <s v="N6945016D0100 N6945019F0105"/>
    <s v="N6945016D0100"/>
    <x v="639"/>
    <n v="8772000"/>
    <d v="2020-11-30T00:00:00"/>
    <d v="2021-12-23T00:00:00"/>
    <n v="-325000"/>
    <n v="388"/>
    <n v="2021"/>
    <n v="12"/>
    <n v="23"/>
    <x v="269"/>
    <n v="2019"/>
    <n v="2022"/>
    <n v="1.027591137340192"/>
    <n v="2021"/>
    <n v="0.97697771649446541"/>
    <n v="9347996.5763837267"/>
    <n v="9030478.8185230251"/>
    <n v="-317517.75786070153"/>
    <n v="388"/>
    <n v="438"/>
    <n v="0.88584474885844744"/>
  </r>
  <r>
    <d v="2022-01-12T00:00:00"/>
    <n v="2019"/>
    <s v="Navy Active"/>
    <x v="599"/>
    <x v="0"/>
    <d v="2019-02-08T00:00:00"/>
    <d v="2019-05-17T00:00:00"/>
    <s v="DESBUILD INCORPORATEDDBA DES BUILD"/>
    <s v="N69450"/>
    <s v="N6945016D1111 N6945019F0712"/>
    <s v="N6945016D1111"/>
    <x v="640"/>
    <n v="3084000"/>
    <d v="2020-10-13T00:00:00"/>
    <d v="2021-05-20T00:00:00"/>
    <n v="48000"/>
    <n v="219"/>
    <n v="2021"/>
    <s v="05"/>
    <n v="20"/>
    <x v="532"/>
    <n v="2019"/>
    <n v="2021"/>
    <n v="1.027591137340192"/>
    <n v="2020"/>
    <n v="1.0006103417743548"/>
    <n v="3119766.692964823"/>
    <n v="3167795.9893699922"/>
    <n v="48029.296405169182"/>
    <n v="219"/>
    <n v="515"/>
    <n v="0.42524271844660194"/>
  </r>
  <r>
    <d v="2022-01-12T00:00:00"/>
    <n v="2019"/>
    <s v="Navy Active"/>
    <x v="600"/>
    <x v="0"/>
    <d v="2019-06-18T00:00:00"/>
    <d v="2019-08-16T00:00:00"/>
    <s v="SOUTHEAST CHEROKEE CONSTRUCTION INC"/>
    <s v="N69450"/>
    <s v="N6945016D1112 N6945019F0716"/>
    <s v="N6945016D1112"/>
    <x v="641"/>
    <n v="3750000"/>
    <d v="2020-08-29T00:00:00"/>
    <d v="2021-03-31T00:00:00"/>
    <n v="150000"/>
    <n v="214"/>
    <n v="2021"/>
    <s v="03"/>
    <n v="31"/>
    <x v="158"/>
    <n v="2019"/>
    <n v="2021"/>
    <n v="1.027591137340192"/>
    <n v="2020"/>
    <n v="1.0006103417743548"/>
    <n v="3699328.0944246915"/>
    <n v="3849419.6456908449"/>
    <n v="150091.55126615334"/>
    <n v="214"/>
    <n v="379"/>
    <n v="0.56464379947229548"/>
  </r>
  <r>
    <d v="2022-01-12T00:00:00"/>
    <n v="2019"/>
    <s v="Navy Active"/>
    <x v="601"/>
    <x v="0"/>
    <d v="2019-02-22T00:00:00"/>
    <d v="2019-05-15T00:00:00"/>
    <s v="EMR, INC."/>
    <s v="N69450"/>
    <s v="N6945017D0507 N6945019F0710"/>
    <s v="N6945017D0507"/>
    <x v="642"/>
    <n v="21246000"/>
    <d v="2022-06-30T00:00:00"/>
    <d v="2022-06-30T00:00:00"/>
    <n v="224000"/>
    <n v="0"/>
    <n v="2022"/>
    <s v="06"/>
    <n v="30"/>
    <x v="533"/>
    <n v="2019"/>
    <n v="2022"/>
    <n v="1.027591137340192"/>
    <n v="2021"/>
    <n v="0.97697771649446541"/>
    <n v="21602020.889165517"/>
    <n v="21820863.897660278"/>
    <n v="218843.00849476084"/>
    <n v="0"/>
    <n v="1142"/>
    <n v="0"/>
  </r>
  <r>
    <d v="2022-01-12T00:00:00"/>
    <n v="2019"/>
    <s v="Navy Active"/>
    <x v="602"/>
    <x v="0"/>
    <d v="2019-06-04T00:00:00"/>
    <d v="2019-09-20T00:00:00"/>
    <s v="ISLANDS MECHANICAL CONTRACTOR"/>
    <s v="N69450"/>
    <s v="N6945018D1313 N6945019F1007"/>
    <s v="N6945018D1313"/>
    <x v="643"/>
    <n v="11911000"/>
    <d v="2021-09-20T00:00:00"/>
    <d v="2022-03-11T00:00:00"/>
    <n v="-529000"/>
    <n v="172"/>
    <n v="2022"/>
    <s v="03"/>
    <n v="11"/>
    <x v="311"/>
    <n v="2019"/>
    <n v="2022"/>
    <n v="1.027591137340192"/>
    <n v="2021"/>
    <n v="0.97697771649446541"/>
    <n v="12783233.748511989"/>
    <n v="12266412.536486417"/>
    <n v="-516821.21202557161"/>
    <n v="172"/>
    <n v="731"/>
    <n v="0.23529411764705882"/>
  </r>
  <r>
    <d v="2022-01-12T00:00:00"/>
    <n v="2019"/>
    <s v="Navy Active"/>
    <x v="603"/>
    <x v="0"/>
    <d v="2018-12-10T00:00:00"/>
    <d v="2019-09-19T00:00:00"/>
    <s v="RQ CONSTRUCTION, LLC"/>
    <s v="N69450"/>
    <s v="N6945019C0501 AWD"/>
    <s v="N6945019C0501"/>
    <x v="644"/>
    <n v="62810000"/>
    <d v="2022-03-18T00:00:00"/>
    <d v="2022-05-26T00:00:00"/>
    <n v="-3547000"/>
    <n v="69"/>
    <n v="2022"/>
    <s v="05"/>
    <n v="26"/>
    <x v="534"/>
    <n v="2019"/>
    <n v="2022"/>
    <n v="1.027591137340192"/>
    <n v="2021"/>
    <n v="0.97697771649446541"/>
    <n v="68187865.100483119"/>
    <n v="64722525.140077248"/>
    <n v="-3465339.9604058713"/>
    <n v="69"/>
    <n v="911"/>
    <n v="7.5740944017563122E-2"/>
  </r>
  <r>
    <d v="2022-01-12T00:00:00"/>
    <n v="2018"/>
    <s v="Navy Active"/>
    <x v="604"/>
    <x v="0"/>
    <d v="2019-05-15T00:00:00"/>
    <d v="2019-09-27T00:00:00"/>
    <s v="KORTE CONSTRUCTION COMPANY"/>
    <s v="N69450"/>
    <s v="N6945019C0903 AWD"/>
    <s v="N6945019C0903"/>
    <x v="645"/>
    <n v="61720000"/>
    <d v="2022-01-17T00:00:00"/>
    <d v="2022-08-25T00:00:00"/>
    <n v="-1862000"/>
    <n v="220"/>
    <n v="2022"/>
    <s v="08"/>
    <n v="25"/>
    <x v="535"/>
    <n v="2019"/>
    <n v="2022"/>
    <n v="1.027591137340192"/>
    <n v="2021"/>
    <n v="0.97697771649446541"/>
    <n v="65336299.694364093"/>
    <n v="63517167.186251402"/>
    <n v="-1819132.5081126913"/>
    <n v="220"/>
    <n v="843"/>
    <n v="0.26097271648873072"/>
  </r>
  <r>
    <d v="2022-05-03T00:00:00"/>
    <n v="2018"/>
    <s v="DLA Defense Energy Support Center"/>
    <x v="605"/>
    <x v="0"/>
    <d v="2018-10-21T00:00:00"/>
    <d v="2019-03-20T00:00:00"/>
    <s v="MEB"/>
    <s v="N69450"/>
    <s v="N69450-19-c-1304"/>
    <s v="N6945019c1304"/>
    <x v="646"/>
    <n v="20334000"/>
    <d v="2021-08-31T00:00:00"/>
    <d v="2021-03-01T00:00:00"/>
    <n v="0"/>
    <n v="-183"/>
    <n v="2021"/>
    <s v="03"/>
    <s v="01"/>
    <x v="536"/>
    <n v="2019"/>
    <n v="2021"/>
    <n v="1.027591137340192"/>
    <n v="2020"/>
    <n v="1.0006103417743548"/>
    <n v="20895038.186675463"/>
    <n v="20895038.186675463"/>
    <n v="0"/>
    <n v="-183"/>
    <n v="895"/>
    <n v="-0.20446927374301677"/>
  </r>
  <r>
    <d v="2021-12-31T00:00:00"/>
    <n v="2018"/>
    <s v="Air Force Reserve"/>
    <x v="606"/>
    <x v="0"/>
    <d v="2018-07-12T00:00:00"/>
    <d v="2019-03-30T00:00:00"/>
    <s v="Justin J. Reeves, L.L.C."/>
    <s v="N69450"/>
    <s v="N6945019C2105"/>
    <s v="N6945019C2105"/>
    <x v="647"/>
    <n v="2907892"/>
    <d v="2020-03-31T00:00:00"/>
    <d v="2021-08-27T00:00:00"/>
    <n v="0"/>
    <n v="514"/>
    <n v="2021"/>
    <s v="08"/>
    <n v="27"/>
    <x v="481"/>
    <n v="2019"/>
    <n v="2021"/>
    <n v="1.027591137340192"/>
    <n v="2020"/>
    <n v="1.0006103417743548"/>
    <n v="2988124.0475424458"/>
    <n v="2988124.0475424458"/>
    <n v="0"/>
    <n v="514"/>
    <n v="367"/>
    <n v="1.4005449591280654"/>
  </r>
  <r>
    <d v="2022-01-12T00:00:00"/>
    <n v="2015"/>
    <s v="Special Operations Command"/>
    <x v="607"/>
    <x v="0"/>
    <d v="2019-04-22T00:00:00"/>
    <d v="2019-07-29T00:00:00"/>
    <s v="TIKIGAQ CONSTRUCTION, LLC"/>
    <s v="N69450"/>
    <s v="N6945019C5214"/>
    <s v="N6945019C5214"/>
    <x v="648"/>
    <n v="16982"/>
    <d v="2020-01-25T00:00:00"/>
    <d v="2020-01-25T00:00:00"/>
    <n v="-1454"/>
    <n v="0"/>
    <n v="2020"/>
    <s v="01"/>
    <n v="25"/>
    <x v="537"/>
    <n v="2019"/>
    <n v="2020"/>
    <n v="1.027591137340192"/>
    <n v="2020"/>
    <n v="1.0006103417743548"/>
    <n v="18944.670208003779"/>
    <n v="17489.782771063867"/>
    <n v="-1454.8874369399127"/>
    <n v="0"/>
    <n v="180"/>
    <n v="0"/>
  </r>
  <r>
    <d v="2022-01-12T00:00:00"/>
    <n v="2019"/>
    <s v="Navy Active"/>
    <x v="608"/>
    <x v="0"/>
    <d v="2019-07-18T00:00:00"/>
    <d v="2019-09-13T00:00:00"/>
    <s v="UP-SIDE MANAGEMENT COMPANY"/>
    <s v="N69450"/>
    <s v="N6945019C5648 AWD"/>
    <s v="N6945019C5648"/>
    <x v="649"/>
    <n v="2212000"/>
    <d v="2020-09-14T00:00:00"/>
    <d v="2020-09-14T00:00:00"/>
    <n v="-111000"/>
    <n v="0"/>
    <n v="2020"/>
    <s v="09"/>
    <n v="14"/>
    <x v="538"/>
    <n v="2019"/>
    <n v="2020"/>
    <n v="1.027591137340192"/>
    <n v="2020"/>
    <n v="1.0006103417743548"/>
    <n v="2387094.2120412663"/>
    <n v="2276026.4641043129"/>
    <n v="-111067.74793695332"/>
    <n v="0"/>
    <n v="367"/>
    <n v="0"/>
  </r>
  <r>
    <d v="2022-01-12T00:00:00"/>
    <n v="2019"/>
    <s v="Navy Active"/>
    <x v="609"/>
    <x v="0"/>
    <d v="2019-04-17T00:00:00"/>
    <d v="2019-09-26T00:00:00"/>
    <s v="THE HASKELL COMPANY"/>
    <s v="N69450"/>
    <s v="N6945019D0909 N6945019F0874"/>
    <s v="N6945019D0909"/>
    <x v="650"/>
    <n v="29632000"/>
    <d v="2021-12-13T00:00:00"/>
    <d v="2023-06-29T00:00:00"/>
    <n v="-1363000"/>
    <n v="563"/>
    <n v="2023"/>
    <s v="06"/>
    <n v="29"/>
    <x v="539"/>
    <n v="2019"/>
    <n v="2023"/>
    <n v="1.027591137340192"/>
    <n v="2021"/>
    <n v="0.97697771649446541"/>
    <n v="31850187.301859252"/>
    <n v="30518566.674277294"/>
    <n v="-1331620.6275819577"/>
    <n v="563"/>
    <n v="809"/>
    <n v="0.69592088998763901"/>
  </r>
  <r>
    <d v="2022-01-12T00:00:00"/>
    <n v="2019"/>
    <s v="Navy Reserve"/>
    <x v="610"/>
    <x v="0"/>
    <d v="2018-12-03T00:00:00"/>
    <d v="2019-08-09T00:00:00"/>
    <s v="WINDAMIR DEVELOPMENT INC"/>
    <s v="N69450"/>
    <s v="N6945019D0922 N6945019F0864"/>
    <s v="N6945019D0922"/>
    <x v="651"/>
    <n v="11489000"/>
    <d v="2021-10-03T00:00:00"/>
    <d v="2022-05-04T00:00:00"/>
    <n v="282000"/>
    <n v="213"/>
    <n v="2022"/>
    <s v="05"/>
    <s v="04"/>
    <x v="540"/>
    <n v="2019"/>
    <n v="2022"/>
    <n v="1.027591137340192"/>
    <n v="2021"/>
    <n v="0.97697771649446541"/>
    <n v="11516213.876171531"/>
    <n v="11791721.59222297"/>
    <n v="275507.71605143882"/>
    <n v="213"/>
    <n v="786"/>
    <n v="0.27099236641221375"/>
  </r>
  <r>
    <d v="2022-01-12T00:00:00"/>
    <n v="2019"/>
    <s v="Navy Active"/>
    <x v="611"/>
    <x v="0"/>
    <d v="2018-07-30T00:00:00"/>
    <d v="2019-02-22T00:00:00"/>
    <s v="Archer Western Federal JV"/>
    <s v="N69450"/>
    <s v="N6945019F0855"/>
    <s v="N6945019F0855"/>
    <x v="652"/>
    <n v="26493000"/>
    <d v="2021-02-05T00:00:00"/>
    <d v="2021-06-04T00:00:00"/>
    <n v="-1003000"/>
    <n v="119"/>
    <n v="2021"/>
    <s v="06"/>
    <s v="04"/>
    <x v="541"/>
    <n v="2019"/>
    <n v="2021"/>
    <n v="1.027591137340192"/>
    <n v="2020"/>
    <n v="1.0006103417743548"/>
    <n v="28254645.912305921"/>
    <n v="27251033.739506245"/>
    <n v="-1003612.1727996767"/>
    <n v="119"/>
    <n v="714"/>
    <n v="0.16666666666666666"/>
  </r>
  <r>
    <d v="2021-12-31T00:00:00"/>
    <n v="2018"/>
    <s v="Air Force Reserve"/>
    <x v="612"/>
    <x v="0"/>
    <d v="2018-06-29T00:00:00"/>
    <d v="2018-12-12T00:00:00"/>
    <s v="Unified Sevices of Texas, Inc."/>
    <s v="N69450"/>
    <s v="N6945019F1275"/>
    <s v="N6945019F1275"/>
    <x v="653"/>
    <n v="2179491"/>
    <d v="2020-09-14T00:00:00"/>
    <d v="2021-01-31T00:00:00"/>
    <n v="0"/>
    <n v="139"/>
    <n v="2021"/>
    <s v="01"/>
    <n v="31"/>
    <x v="278"/>
    <n v="2019"/>
    <n v="2021"/>
    <n v="1.027591137340192"/>
    <n v="2020"/>
    <n v="1.0006103417743548"/>
    <n v="2239625.6355127124"/>
    <n v="2239625.6355127124"/>
    <n v="0"/>
    <n v="139"/>
    <n v="642"/>
    <n v="0.21651090342679127"/>
  </r>
  <r>
    <d v="2022-05-03T00:00:00"/>
    <n v="2019"/>
    <s v="DLA Defense Energy Support Center"/>
    <x v="613"/>
    <x v="0"/>
    <d v="2019-05-31T00:00:00"/>
    <d v="2019-06-28T00:00:00"/>
    <s v="Dawson Pond"/>
    <s v="PLACE "/>
    <s v="PLACE HOLDER"/>
    <s v="PLACE"/>
    <x v="654"/>
    <n v="7190107"/>
    <d v="2022-10-03T00:00:00"/>
    <d v="2023-03-03T00:00:00"/>
    <n v="996718"/>
    <n v="151"/>
    <n v="2023"/>
    <s v="03"/>
    <s v="03"/>
    <x v="542"/>
    <n v="2019"/>
    <n v="2023"/>
    <n v="1.027591137340192"/>
    <n v="2021"/>
    <n v="0.97697771649446541"/>
    <n v="6364271.6465002345"/>
    <n v="7338042.9221291654"/>
    <n v="973771.27562893089"/>
    <n v="151"/>
    <n v="1193"/>
    <n v="0.12657166806370496"/>
  </r>
  <r>
    <d v="2022-01-12T00:00:00"/>
    <n v="2018"/>
    <s v="Marine Corps Reserve"/>
    <x v="614"/>
    <x v="0"/>
    <d v="2018-12-13T00:00:00"/>
    <d v="2019-03-19T00:00:00"/>
    <s v="NAVY STANDARD DOCUMENT"/>
    <s v="USACE"/>
    <s v="USACE"/>
    <s v="USACE"/>
    <x v="655"/>
    <n v="11065000"/>
    <d v="2020-11-20T00:00:00"/>
    <d v="2020-11-20T00:00:00"/>
    <n v="-676000"/>
    <n v="0"/>
    <n v="2020"/>
    <n v="11"/>
    <n v="20"/>
    <x v="288"/>
    <n v="2019"/>
    <n v="2021"/>
    <n v="1.027591137340192"/>
    <n v="2020"/>
    <n v="1.0006103417743548"/>
    <n v="12064947.543511195"/>
    <n v="11388534.952471731"/>
    <n v="-676412.59103946388"/>
    <n v="0"/>
    <n v="612"/>
    <n v="0"/>
  </r>
  <r>
    <d v="2021-08-31T00:00:00"/>
    <n v="2019"/>
    <s v="Army Active"/>
    <x v="615"/>
    <x v="0"/>
    <d v="2019-06-18T00:00:00"/>
    <d v="2019-08-19T00:00:00"/>
    <s v="Heritage General Contracting"/>
    <s v="W911KB"/>
    <s v="W911KB-17-D-0010"/>
    <s v="W911KB17D0010"/>
    <x v="656"/>
    <n v="6770000"/>
    <d v="2020-11-21T00:00:00"/>
    <d v="2021-03-09T00:00:00"/>
    <n v="380000"/>
    <n v="108"/>
    <n v="2021"/>
    <s v="03"/>
    <s v="09"/>
    <x v="543"/>
    <n v="2019"/>
    <n v="2021"/>
    <n v="1.027591137340192"/>
    <n v="2020"/>
    <n v="1.0006103417743548"/>
    <n v="6566307.3676038273"/>
    <n v="6946539.2974780817"/>
    <n v="380231.92987425439"/>
    <n v="108"/>
    <n v="460"/>
    <n v="0.23478260869565218"/>
  </r>
  <r>
    <d v="2021-08-31T00:00:00"/>
    <n v="2019"/>
    <s v="Army Active"/>
    <x v="616"/>
    <x v="0"/>
    <d v="2019-03-29T00:00:00"/>
    <d v="2019-05-31T00:00:00"/>
    <s v="TBI"/>
    <s v="W911KB"/>
    <s v="W911KB-17-D-0012"/>
    <s v="W911KB17D0012"/>
    <x v="657"/>
    <n v="6563000"/>
    <d v="2020-09-09T00:00:00"/>
    <d v="2021-07-28T00:00:00"/>
    <n v="1184000"/>
    <n v="322"/>
    <n v="2021"/>
    <s v="07"/>
    <n v="28"/>
    <x v="544"/>
    <n v="2019"/>
    <n v="2021"/>
    <n v="1.027591137340192"/>
    <n v="2020"/>
    <n v="1.0006103417743548"/>
    <n v="5527412.7277528932"/>
    <n v="6712135.3724137293"/>
    <n v="1184722.6446608361"/>
    <n v="322"/>
    <n v="467"/>
    <n v="0.68950749464668093"/>
  </r>
  <r>
    <d v="2021-11-30T00:00:00"/>
    <n v="2019"/>
    <s v="Missile Defense Agency"/>
    <x v="617"/>
    <x v="0"/>
    <d v="2018-10-10T00:00:00"/>
    <d v="2019-03-08T00:00:00"/>
    <s v="CP03-UNIT-ASRC Construction LLC"/>
    <s v="W911KB"/>
    <s v="W911KB19C0001"/>
    <s v="W911KB19C0001"/>
    <x v="658"/>
    <n v="133332011"/>
    <d v="2021-06-30T00:00:00"/>
    <d v="2022-06-10T00:00:00"/>
    <n v="4674511"/>
    <n v="345"/>
    <n v="2022"/>
    <s v="06"/>
    <n v="10"/>
    <x v="545"/>
    <n v="2019"/>
    <n v="2022"/>
    <n v="1.027591137340192"/>
    <n v="2021"/>
    <n v="0.97697771649446541"/>
    <n v="132207306.75234576"/>
    <n v="136774199.83485401"/>
    <n v="4566893.0825082511"/>
    <n v="345"/>
    <n v="845"/>
    <n v="0.40828402366863903"/>
  </r>
  <r>
    <d v="2021-12-31T00:00:00"/>
    <n v="2019"/>
    <s v="Missile Defense Agency"/>
    <x v="617"/>
    <x v="0"/>
    <d v="2018-10-10T00:00:00"/>
    <d v="2019-03-08T00:00:00"/>
    <s v="CP03-UNIT-ASRC Construction LLC"/>
    <s v="W911KB"/>
    <s v="W911KB-19-C-0001"/>
    <s v="W911KB19C0001"/>
    <x v="658"/>
    <n v="133332011"/>
    <d v="2021-06-30T00:00:00"/>
    <d v="2022-06-10T00:00:00"/>
    <n v="4674511"/>
    <n v="345"/>
    <n v="2022"/>
    <s v="06"/>
    <n v="10"/>
    <x v="545"/>
    <n v="2019"/>
    <n v="2022"/>
    <n v="1.027591137340192"/>
    <n v="2021"/>
    <n v="0.97697771649446541"/>
    <n v="132207306.75234576"/>
    <n v="136774199.83485401"/>
    <n v="4566893.0825082511"/>
    <n v="345"/>
    <n v="845"/>
    <n v="0.40828402366863903"/>
  </r>
  <r>
    <d v="2021-11-30T00:00:00"/>
    <n v="2018"/>
    <s v="Missile Defense Agency"/>
    <x v="435"/>
    <x v="0"/>
    <d v="2018-09-23T00:00:00"/>
    <d v="2018-12-20T00:00:00"/>
    <s v="CP04-NEESER CONSTRUCTION, INC"/>
    <s v="W911KB"/>
    <s v="W911KB19C0006"/>
    <s v="W911KB19C0006"/>
    <x v="659"/>
    <n v="99641635"/>
    <d v="2021-09-30T00:00:00"/>
    <d v="2022-08-09T00:00:00"/>
    <n v="15650635"/>
    <n v="313"/>
    <n v="2022"/>
    <s v="08"/>
    <s v="09"/>
    <x v="493"/>
    <n v="2019"/>
    <n v="2022"/>
    <n v="1.027591137340192"/>
    <n v="2021"/>
    <n v="0.97697771649446541"/>
    <n v="86308407.216340065"/>
    <n v="101598728.86032842"/>
    <n v="15290321.643988356"/>
    <n v="313"/>
    <n v="1015"/>
    <n v="0.30837438423645319"/>
  </r>
  <r>
    <d v="2021-12-31T00:00:00"/>
    <n v="2018"/>
    <s v="Missile Defense Agency"/>
    <x v="435"/>
    <x v="0"/>
    <d v="2018-09-23T00:00:00"/>
    <d v="2018-12-20T00:00:00"/>
    <s v="CP04-NEESER CONSTRUCTION, INC"/>
    <s v="W911KB"/>
    <s v="W911KB-19-C-0006"/>
    <s v="W911KB19C0006"/>
    <x v="659"/>
    <n v="99641635"/>
    <d v="2021-09-30T00:00:00"/>
    <d v="2022-08-09T00:00:00"/>
    <n v="15650635"/>
    <n v="313"/>
    <n v="2022"/>
    <s v="08"/>
    <s v="09"/>
    <x v="493"/>
    <n v="2019"/>
    <n v="2022"/>
    <n v="1.027591137340192"/>
    <n v="2021"/>
    <n v="0.97697771649446541"/>
    <n v="86308407.216340065"/>
    <n v="101598728.86032842"/>
    <n v="15290321.643988356"/>
    <n v="313"/>
    <n v="1015"/>
    <n v="0.30837438423645319"/>
  </r>
  <r>
    <d v="2021-12-31T00:00:00"/>
    <n v="2019"/>
    <s v="Air Force Active"/>
    <x v="618"/>
    <x v="0"/>
    <d v="2018-09-27T00:00:00"/>
    <d v="2019-02-28T00:00:00"/>
    <s v="GHEMM Company, Inc"/>
    <s v="W911KB"/>
    <s v="W911KB19C0013"/>
    <s v="W911KB19C0013"/>
    <x v="660"/>
    <n v="20495551"/>
    <d v="2020-07-30T00:00:00"/>
    <d v="2020-12-29T00:00:00"/>
    <n v="700631"/>
    <n v="152"/>
    <n v="2020"/>
    <n v="12"/>
    <n v="29"/>
    <x v="358"/>
    <n v="2019"/>
    <n v="2021"/>
    <n v="1.027591137340192"/>
    <n v="2020"/>
    <n v="1.0006103417743548"/>
    <n v="20341084.356358115"/>
    <n v="21042142.980725821"/>
    <n v="701058.62436770648"/>
    <n v="152"/>
    <n v="518"/>
    <n v="0.29343629343629346"/>
  </r>
  <r>
    <d v="2021-12-31T00:00:00"/>
    <n v="2019"/>
    <s v="Air Force Active"/>
    <x v="619"/>
    <x v="0"/>
    <d v="2019-06-07T00:00:00"/>
    <d v="2019-09-30T00:00:00"/>
    <s v="F-35 A Conventional Munitions Maintenance facility"/>
    <s v="W911KB"/>
    <s v="W911KB19C0030"/>
    <s v="W911KB19C0030"/>
    <x v="661"/>
    <n v="15241345"/>
    <d v="2021-07-31T00:00:00"/>
    <d v="2022-01-25T00:00:00"/>
    <n v="0"/>
    <n v="178"/>
    <n v="2022"/>
    <s v="01"/>
    <n v="25"/>
    <x v="453"/>
    <n v="2019"/>
    <n v="2022"/>
    <n v="1.027591137340192"/>
    <n v="2021"/>
    <n v="0.97697771649446541"/>
    <n v="15661871.043144248"/>
    <n v="15661871.043144248"/>
    <n v="0"/>
    <n v="178"/>
    <n v="670"/>
    <n v="0.2656716417910448"/>
  </r>
  <r>
    <d v="2021-12-31T00:00:00"/>
    <n v="2019"/>
    <s v="Air Force Active"/>
    <x v="620"/>
    <x v="0"/>
    <d v="2019-01-03T00:00:00"/>
    <d v="2019-07-18T00:00:00"/>
    <s v="F-35 Aircraft Maintenance Unit Admin"/>
    <s v="W911KB"/>
    <s v="W911KB19R0008"/>
    <s v="W911KB19R0008"/>
    <x v="662"/>
    <n v="9258084"/>
    <d v="2021-03-10T00:00:00"/>
    <d v="2022-06-17T00:00:00"/>
    <n v="0"/>
    <n v="464"/>
    <n v="2022"/>
    <s v="06"/>
    <n v="17"/>
    <x v="399"/>
    <n v="2019"/>
    <n v="2022"/>
    <n v="1.027591137340192"/>
    <n v="2021"/>
    <n v="0.97697771649446541"/>
    <n v="9513525.0671510343"/>
    <n v="9513525.0671510343"/>
    <n v="0"/>
    <n v="464"/>
    <n v="601"/>
    <n v="0.77204658901830281"/>
  </r>
  <r>
    <d v="2021-09-30T00:00:00"/>
    <n v="2017"/>
    <s v="Air National Guard"/>
    <x v="621"/>
    <x v="0"/>
    <d v="2018-05-22T00:00:00"/>
    <d v="2018-10-26T00:00:00"/>
    <s v="ABBA Constrution Inc-Hold"/>
    <s v="W911YN"/>
    <s v="W911YN19C0001"/>
    <s v="W911YN19C0001"/>
    <x v="663"/>
    <n v="6410955"/>
    <d v="2024-04-20T00:00:00"/>
    <d v="2024-04-20T00:00:00"/>
    <n v="64747"/>
    <n v="0"/>
    <n v="2024"/>
    <s v="04"/>
    <n v="20"/>
    <x v="546"/>
    <n v="2019"/>
    <n v="2024"/>
    <n v="1.027591137340192"/>
    <n v="2022"/>
    <n v="0.95701202597496626"/>
    <n v="6521307.096517425"/>
    <n v="6583270.7541632261"/>
    <n v="61963.657645801082"/>
    <n v="0"/>
    <n v="2003"/>
    <n v="0"/>
  </r>
  <r>
    <d v="2021-12-31T00:00:00"/>
    <n v="2018"/>
    <s v="Army Active"/>
    <x v="622"/>
    <x v="0"/>
    <d v="2018-06-22T00:00:00"/>
    <d v="2019-06-06T00:00:00"/>
    <s v="S.B. Ballard Construction Company"/>
    <s v="W91236"/>
    <s v="W9123619C0014"/>
    <s v="W9123619C0014"/>
    <x v="664"/>
    <n v="40771000"/>
    <d v="2021-02-15T00:00:00"/>
    <d v="2022-01-14T00:00:00"/>
    <n v="313000"/>
    <n v="333"/>
    <n v="2022"/>
    <s v="01"/>
    <n v="14"/>
    <x v="490"/>
    <n v="2019"/>
    <n v="2022"/>
    <n v="1.027591137340192"/>
    <n v="2021"/>
    <n v="0.97697771649446541"/>
    <n v="41574282.23450949"/>
    <n v="41880076.259772256"/>
    <n v="305794.02526276559"/>
    <n v="333"/>
    <n v="620"/>
    <n v="0.5370967741935484"/>
  </r>
  <r>
    <d v="2022-05-03T00:00:00"/>
    <n v="2019"/>
    <s v="DLA Defense Energy Support Center"/>
    <x v="623"/>
    <x v="0"/>
    <d v="2019-07-16T00:00:00"/>
    <d v="2019-09-30T00:00:00"/>
    <s v="UST General Contracting, LLC"/>
    <s v="W91236"/>
    <s v="W9123619C0043 / 56747799"/>
    <s v="W9123619C0043"/>
    <x v="665"/>
    <n v="5048000"/>
    <d v="2020-12-04T00:00:00"/>
    <d v="2021-09-30T00:00:00"/>
    <n v="131000"/>
    <n v="300"/>
    <n v="2021"/>
    <s v="09"/>
    <n v="30"/>
    <x v="198"/>
    <n v="2019"/>
    <n v="2021"/>
    <n v="1.027591137340192"/>
    <n v="2020"/>
    <n v="1.0006103417743548"/>
    <n v="5052665.6223017238"/>
    <n v="5183745.5770741645"/>
    <n v="131079.95477244072"/>
    <n v="300"/>
    <n v="431"/>
    <n v="0.69605568445475641"/>
  </r>
  <r>
    <d v="2022-05-03T00:00:00"/>
    <n v="2019"/>
    <s v="DLA Defense Energy Support Center"/>
    <x v="624"/>
    <x v="0"/>
    <d v="2019-08-01T00:00:00"/>
    <d v="2019-09-30T00:00:00"/>
    <s v="Rockford"/>
    <s v="W91236"/>
    <s v="W9123619C0044 / 56765125"/>
    <s v="W9123619C0044"/>
    <x v="666"/>
    <n v="8453000"/>
    <d v="2020-12-04T00:00:00"/>
    <d v="2021-08-16T00:00:00"/>
    <n v="123000"/>
    <n v="255"/>
    <n v="2021"/>
    <s v="08"/>
    <n v="16"/>
    <x v="185"/>
    <n v="2019"/>
    <n v="2021"/>
    <n v="1.027591137340192"/>
    <n v="2020"/>
    <n v="1.0006103417743548"/>
    <n v="8559834.1740437988"/>
    <n v="8682909.2460820451"/>
    <n v="123075.07203824632"/>
    <n v="255"/>
    <n v="431"/>
    <n v="0.59164733178654294"/>
  </r>
  <r>
    <d v="2022-05-02T00:00:00"/>
    <n v="2018"/>
    <s v="DLA Defense Energy Support Center"/>
    <x v="625"/>
    <x v="0"/>
    <d v="2018-08-09T00:00:00"/>
    <d v="2019-06-07T00:00:00"/>
    <s v="Creative Times Inc"/>
    <s v="W91238"/>
    <s v="W9123819C0010"/>
    <s v="W9123819C0010"/>
    <x v="667"/>
    <n v="20000032"/>
    <d v="2021-07-07T00:00:00"/>
    <d v="2022-01-31T00:00:00"/>
    <n v="520032"/>
    <n v="208"/>
    <n v="2022"/>
    <s v="01"/>
    <n v="31"/>
    <x v="427"/>
    <n v="2019"/>
    <n v="2022"/>
    <n v="1.027591137340192"/>
    <n v="2021"/>
    <n v="0.97697771649446541"/>
    <n v="20017475.355386939"/>
    <n v="20525535.031250987"/>
    <n v="508059.6758640483"/>
    <n v="208"/>
    <n v="761"/>
    <n v="0.27332457293035478"/>
  </r>
  <r>
    <d v="2021-12-31T00:00:00"/>
    <n v="2015"/>
    <s v="Army Active"/>
    <x v="626"/>
    <x v="0"/>
    <d v="2018-06-29T00:00:00"/>
    <d v="2019-05-31T00:00:00"/>
    <s v="ARS Aleut Construction"/>
    <s v="W91238"/>
    <s v="W9123819C0015"/>
    <s v="W9123819C0015"/>
    <x v="668"/>
    <n v="10402000"/>
    <d v="2020-06-02T00:00:00"/>
    <d v="2022-02-25T00:00:00"/>
    <n v="1486000"/>
    <n v="633"/>
    <n v="2022"/>
    <s v="02"/>
    <n v="25"/>
    <x v="392"/>
    <n v="2019"/>
    <n v="2022"/>
    <n v="1.027591137340192"/>
    <n v="2021"/>
    <n v="0.97697771649446541"/>
    <n v="9162002.5805251524"/>
    <n v="10613791.467235928"/>
    <n v="1451788.886710776"/>
    <n v="633"/>
    <n v="368"/>
    <n v="1.7201086956521738"/>
  </r>
  <r>
    <d v="2021-09-30T00:00:00"/>
    <n v="2017"/>
    <s v="Air National Guard"/>
    <x v="627"/>
    <x v="0"/>
    <d v="2018-02-23T00:00:00"/>
    <d v="2018-10-30T00:00:00"/>
    <s v="Bodell Construction Company"/>
    <s v="W91242"/>
    <s v="W9124219C5001"/>
    <s v="W9124219C5001"/>
    <x v="669"/>
    <n v="20323383"/>
    <d v="2021-01-27T00:00:00"/>
    <d v="2021-01-27T00:00:00"/>
    <n v="-556136"/>
    <n v="0"/>
    <n v="2021"/>
    <s v="01"/>
    <n v="27"/>
    <x v="547"/>
    <n v="2019"/>
    <n v="2021"/>
    <n v="1.027591137340192"/>
    <n v="2020"/>
    <n v="1.0006103417743548"/>
    <n v="21455608.676326148"/>
    <n v="20899133.243293125"/>
    <n v="-556475.43303302303"/>
    <n v="0"/>
    <n v="820"/>
    <n v="0"/>
  </r>
  <r>
    <d v="2021-09-30T00:00:00"/>
    <n v="2017"/>
    <s v="Air National Guard"/>
    <x v="628"/>
    <x v="0"/>
    <d v="2018-09-19T00:00:00"/>
    <d v="2019-03-29T00:00:00"/>
    <s v="Cleveland Construction Inc"/>
    <s v="W91242"/>
    <s v="W9124219C5004"/>
    <s v="W9124219C5004"/>
    <x v="670"/>
    <n v="28170000"/>
    <d v="2020-10-28T00:00:00"/>
    <d v="2020-10-28T00:00:00"/>
    <n v="-991433"/>
    <n v="0"/>
    <n v="2020"/>
    <n v="10"/>
    <n v="28"/>
    <x v="548"/>
    <n v="2019"/>
    <n v="2021"/>
    <n v="1.027591137340192"/>
    <n v="2020"/>
    <n v="1.0006103417743548"/>
    <n v="29966030.102939807"/>
    <n v="28973991.989963435"/>
    <n v="-992038.11297637224"/>
    <n v="0"/>
    <n v="579"/>
    <n v="0"/>
  </r>
  <r>
    <d v="2021-12-30T00:00:00"/>
    <n v="2019"/>
    <s v="Air National Guard"/>
    <x v="629"/>
    <x v="0"/>
    <d v="2019-03-28T00:00:00"/>
    <d v="2019-07-12T00:00:00"/>
    <s v="GVA-AVM Joint Venture"/>
    <s v="W91242"/>
    <s v="W9124219C5007"/>
    <s v="W9124219C5007"/>
    <x v="671"/>
    <n v="5049432"/>
    <d v="2020-08-26T00:00:00"/>
    <d v="2020-08-26T00:00:00"/>
    <n v="-175553"/>
    <n v="0"/>
    <n v="2020"/>
    <s v="08"/>
    <n v="26"/>
    <x v="549"/>
    <n v="2019"/>
    <n v="2020"/>
    <n v="1.027591137340192"/>
    <n v="2020"/>
    <n v="1.0006103417743548"/>
    <n v="5369148.278735443"/>
    <n v="5193488.13140593"/>
    <n v="-175660.14732951298"/>
    <n v="0"/>
    <n v="411"/>
    <n v="0"/>
  </r>
  <r>
    <d v="2022-01-12T00:00:00"/>
    <n v="2019"/>
    <s v="Army National Guard"/>
    <x v="630"/>
    <x v="0"/>
    <d v="2019-02-26T00:00:00"/>
    <d v="2019-02-27T00:00:00"/>
    <s v="Swank Enterprises - Valier"/>
    <s v="W9124V"/>
    <s v="W9124V-16-2-2001"/>
    <s v="W9124V1622001"/>
    <x v="672"/>
    <n v="16905621"/>
    <d v="2020-12-04T00:00:00"/>
    <d v="2020-12-04T00:00:00"/>
    <n v="4098733"/>
    <n v="0"/>
    <n v="2020"/>
    <n v="12"/>
    <s v="04"/>
    <x v="550"/>
    <n v="2019"/>
    <n v="2021"/>
    <n v="1.027591137340192"/>
    <n v="2020"/>
    <n v="1.0006103417743548"/>
    <n v="13160244.605708458"/>
    <n v="17261479.233680286"/>
    <n v="4101234.627971828"/>
    <n v="0"/>
    <n v="646"/>
    <n v="0"/>
  </r>
  <r>
    <d v="2021-12-31T00:00:00"/>
    <n v="2016"/>
    <s v="Air Force Active"/>
    <x v="631"/>
    <x v="0"/>
    <d v="2017-11-29T00:00:00"/>
    <d v="2019-01-16T00:00:00"/>
    <s v="Cadell Construction Co"/>
    <s v="W9126G"/>
    <s v="W9126G19C0001"/>
    <s v="W9126G19C0001"/>
    <x v="673"/>
    <n v="98410381"/>
    <d v="2021-08-03T00:00:00"/>
    <d v="2022-10-03T00:00:00"/>
    <n v="0"/>
    <n v="426"/>
    <n v="2022"/>
    <n v="10"/>
    <s v="03"/>
    <x v="551"/>
    <n v="2019"/>
    <n v="2023"/>
    <n v="1.027591137340192"/>
    <n v="2021"/>
    <n v="0.97697771649446541"/>
    <n v="101125635.33787163"/>
    <n v="101125635.33787163"/>
    <n v="0"/>
    <n v="426"/>
    <n v="930"/>
    <n v="0.45806451612903226"/>
  </r>
  <r>
    <d v="2021-12-31T00:00:00"/>
    <n v="2016"/>
    <s v="Air Force Active"/>
    <x v="632"/>
    <x v="0"/>
    <d v="2017-11-29T00:00:00"/>
    <d v="2019-01-16T00:00:00"/>
    <s v="Caddell Construction - DCF 3"/>
    <s v="W9126G"/>
    <s v="W9126G19C0001"/>
    <s v="W9126G19C0001"/>
    <x v="674"/>
    <n v="55663720"/>
    <d v="2021-08-03T00:00:00"/>
    <d v="2022-06-22T00:00:00"/>
    <n v="0"/>
    <n v="323"/>
    <n v="2022"/>
    <s v="06"/>
    <n v="22"/>
    <x v="552"/>
    <n v="2019"/>
    <n v="2022"/>
    <n v="1.027591137340192"/>
    <n v="2021"/>
    <n v="0.97697771649446541"/>
    <n v="57199545.343385994"/>
    <n v="57199545.343385994"/>
    <n v="0"/>
    <n v="323"/>
    <n v="930"/>
    <n v="0.34731182795698923"/>
  </r>
  <r>
    <d v="2021-12-31T00:00:00"/>
    <n v="2016"/>
    <s v="Air Force Active"/>
    <x v="633"/>
    <x v="0"/>
    <d v="2018-11-30T00:00:00"/>
    <d v="2019-03-01T00:00:00"/>
    <s v="Express Contracting"/>
    <s v="W9126G"/>
    <s v="W9126G19C0019"/>
    <s v="W9126G19C0019"/>
    <x v="675"/>
    <n v="2872000"/>
    <d v="2020-06-30T00:00:00"/>
    <d v="2020-06-30T00:00:00"/>
    <n v="0"/>
    <n v="0"/>
    <n v="2020"/>
    <s v="06"/>
    <n v="30"/>
    <x v="553"/>
    <n v="2019"/>
    <n v="2020"/>
    <n v="1.027591137340192"/>
    <n v="2020"/>
    <n v="1.0006103417743548"/>
    <n v="2951241.7464410313"/>
    <n v="2951241.7464410313"/>
    <n v="0"/>
    <n v="0"/>
    <n v="487"/>
    <n v="0"/>
  </r>
  <r>
    <d v="2021-08-31T00:00:00"/>
    <n v="2019"/>
    <s v="Army Active"/>
    <x v="634"/>
    <x v="0"/>
    <d v="2018-11-09T00:00:00"/>
    <d v="2019-03-08T00:00:00"/>
    <s v="Carothers"/>
    <s v="W9126G"/>
    <s v="W9126G19C0020"/>
    <s v="W9126G19C0020"/>
    <x v="676"/>
    <n v="23434000"/>
    <d v="2020-10-07T00:00:00"/>
    <d v="2021-06-20T00:00:00"/>
    <n v="612000"/>
    <n v="256"/>
    <n v="2021"/>
    <s v="06"/>
    <n v="20"/>
    <x v="554"/>
    <n v="2019"/>
    <n v="2021"/>
    <n v="1.027591137340192"/>
    <n v="2020"/>
    <n v="1.0006103417743548"/>
    <n v="23451684.936377864"/>
    <n v="24064058.465543769"/>
    <n v="612373.52916590497"/>
    <n v="256"/>
    <n v="579"/>
    <n v="0.44214162348877373"/>
  </r>
  <r>
    <d v="2021-12-31T00:00:00"/>
    <n v="2017"/>
    <s v="Air Force Active"/>
    <x v="635"/>
    <x v="0"/>
    <d v="2019-01-22T00:00:00"/>
    <d v="2019-09-26T00:00:00"/>
    <s v="ATC 6"/>
    <s v="W9126G"/>
    <s v="W9126G19C0023"/>
    <s v="W9126G19C0023"/>
    <x v="677"/>
    <n v="103001487"/>
    <d v="2022-04-13T00:00:00"/>
    <d v="2022-10-27T00:00:00"/>
    <n v="0"/>
    <n v="197"/>
    <n v="2022"/>
    <n v="10"/>
    <n v="27"/>
    <x v="555"/>
    <n v="2019"/>
    <n v="2023"/>
    <n v="1.027591137340192"/>
    <n v="2021"/>
    <n v="0.97697771649446541"/>
    <n v="105843415.174061"/>
    <n v="105843415.174061"/>
    <n v="0"/>
    <n v="197"/>
    <n v="930"/>
    <n v="0.21182795698924731"/>
  </r>
  <r>
    <d v="2022-05-03T00:00:00"/>
    <n v="2019"/>
    <s v="DLA Defense Energy Support Center"/>
    <x v="636"/>
    <x v="0"/>
    <d v="2019-03-29T00:00:00"/>
    <d v="2019-06-10T00:00:00"/>
    <s v="Diversified Construction of Oklahoma"/>
    <s v="W9126G"/>
    <s v="W9126G19C0026 / 56924533"/>
    <s v="W9126G19C0026"/>
    <x v="666"/>
    <n v="8453000"/>
    <d v="2020-09-30T00:00:00"/>
    <d v="2022-02-28T00:00:00"/>
    <n v="123000"/>
    <n v="516"/>
    <n v="2022"/>
    <s v="02"/>
    <n v="28"/>
    <x v="125"/>
    <n v="2019"/>
    <n v="2022"/>
    <n v="1.027591137340192"/>
    <n v="2021"/>
    <n v="0.97697771649446541"/>
    <n v="8559834.1740437988"/>
    <n v="8680002.433172619"/>
    <n v="120168.25912882015"/>
    <n v="516"/>
    <n v="478"/>
    <n v="1.0794979079497908"/>
  </r>
  <r>
    <d v="2021-12-31T00:00:00"/>
    <n v="2016"/>
    <s v="Air Force Active"/>
    <x v="631"/>
    <x v="0"/>
    <d v="2019-05-27T00:00:00"/>
    <d v="2019-06-26T00:00:00"/>
    <s v="SB Demo"/>
    <s v="W9126G"/>
    <s v="W9126G19C0035"/>
    <s v="W9126G19C0035"/>
    <x v="678"/>
    <n v="5546178"/>
    <d v="2019-07-26T00:00:00"/>
    <d v="2022-10-03T00:00:00"/>
    <n v="0"/>
    <n v="1165"/>
    <n v="2022"/>
    <n v="10"/>
    <s v="03"/>
    <x v="551"/>
    <n v="2019"/>
    <n v="2023"/>
    <n v="1.027591137340192"/>
    <n v="2021"/>
    <n v="0.97697771649446541"/>
    <n v="5699203.358911152"/>
    <n v="5699203.358911152"/>
    <n v="0"/>
    <n v="1165"/>
    <n v="30"/>
    <n v="38.833333333333336"/>
  </r>
  <r>
    <d v="2021-12-31T00:00:00"/>
    <n v="2018"/>
    <s v="Army Active"/>
    <x v="637"/>
    <x v="0"/>
    <d v="2019-06-18T00:00:00"/>
    <d v="2019-09-05T00:00:00"/>
    <s v="M.W. Builders"/>
    <s v="W9126G"/>
    <s v="W9126G19C0119"/>
    <s v="W9126G19C0119"/>
    <x v="679"/>
    <n v="36023000"/>
    <d v="2021-08-15T00:00:00"/>
    <d v="2022-02-05T00:00:00"/>
    <n v="5546000"/>
    <n v="174"/>
    <n v="2022"/>
    <s v="02"/>
    <s v="05"/>
    <x v="461"/>
    <n v="2019"/>
    <n v="2022"/>
    <n v="1.027591137340192"/>
    <n v="2021"/>
    <n v="0.97697771649446541"/>
    <n v="31317895.092717033"/>
    <n v="36736213.508395337"/>
    <n v="5418318.4156783037"/>
    <n v="174"/>
    <n v="710"/>
    <n v="0.24507042253521127"/>
  </r>
  <r>
    <d v="2021-08-31T00:00:00"/>
    <n v="2019"/>
    <s v="Army Active"/>
    <x v="638"/>
    <x v="0"/>
    <d v="2019-07-03T00:00:00"/>
    <d v="2019-08-29T00:00:00"/>
    <s v="Perikin Enterprise, LLC"/>
    <s v="W9126G"/>
    <s v="W9126G19C0124"/>
    <s v="W9126G19C0124"/>
    <x v="680"/>
    <n v="2469000"/>
    <d v="2020-09-22T00:00:00"/>
    <d v="2021-06-21T00:00:00"/>
    <n v="65000"/>
    <n v="272"/>
    <n v="2021"/>
    <s v="06"/>
    <n v="21"/>
    <x v="556"/>
    <n v="2019"/>
    <n v="2021"/>
    <n v="1.027591137340192"/>
    <n v="2020"/>
    <n v="1.0006103417743548"/>
    <n v="2470329.0941658216"/>
    <n v="2535368.7663811548"/>
    <n v="65039.672215333208"/>
    <n v="272"/>
    <n v="390"/>
    <n v="0.6974358974358974"/>
  </r>
  <r>
    <d v="2021-12-31T00:00:00"/>
    <n v="2019"/>
    <s v="Air Force Active"/>
    <x v="639"/>
    <x v="0"/>
    <d v="2019-08-26T00:00:00"/>
    <d v="2019-09-26T00:00:00"/>
    <s v="Southeast Cherokee Const INC"/>
    <s v="W91278"/>
    <s v="W9127810518"/>
    <s v="W9127810518"/>
    <x v="681"/>
    <n v="16614000"/>
    <d v="2021-11-02T00:00:00"/>
    <d v="2021-11-02T00:00:00"/>
    <n v="-10000"/>
    <n v="0"/>
    <n v="2021"/>
    <n v="11"/>
    <s v="02"/>
    <x v="372"/>
    <n v="2019"/>
    <n v="2022"/>
    <n v="1.027591137340192"/>
    <n v="2021"/>
    <n v="0.97697771649446541"/>
    <n v="17082675.067143351"/>
    <n v="17072905.289978407"/>
    <n v="-9769.7771649435163"/>
    <n v="0"/>
    <n v="768"/>
    <n v="0"/>
  </r>
  <r>
    <d v="2021-12-31T00:00:00"/>
    <n v="2018"/>
    <s v="Air Force Active"/>
    <x v="640"/>
    <x v="0"/>
    <d v="2019-07-19T00:00:00"/>
    <d v="2019-09-26T00:00:00"/>
    <s v="Southeast Cherokee Constr. Inc"/>
    <s v="W91278"/>
    <s v="W9127816D0015"/>
    <s v="W9127816D0015"/>
    <x v="682"/>
    <n v="8163765"/>
    <d v="2021-06-17T00:00:00"/>
    <d v="2021-06-17T00:00:00"/>
    <n v="0"/>
    <n v="0"/>
    <n v="2021"/>
    <s v="06"/>
    <n v="17"/>
    <x v="557"/>
    <n v="2019"/>
    <n v="2021"/>
    <n v="1.027591137340192"/>
    <n v="2020"/>
    <n v="1.0006103417743548"/>
    <n v="8389012.5613280535"/>
    <n v="8389012.5613280535"/>
    <n v="0"/>
    <n v="0"/>
    <n v="630"/>
    <n v="0"/>
  </r>
  <r>
    <d v="2021-12-31T00:00:00"/>
    <n v="2017"/>
    <s v="Air Force Active"/>
    <x v="641"/>
    <x v="0"/>
    <d v="2018-06-07T00:00:00"/>
    <d v="2019-03-15T00:00:00"/>
    <s v="Speegle"/>
    <s v="W91278"/>
    <s v="W9127816D0031"/>
    <s v="W9127816D0031"/>
    <x v="683"/>
    <n v="7712303"/>
    <d v="2020-03-16T00:00:00"/>
    <d v="2020-03-16T00:00:00"/>
    <n v="25109"/>
    <n v="0"/>
    <n v="2020"/>
    <s v="03"/>
    <n v="16"/>
    <x v="558"/>
    <n v="2019"/>
    <n v="2020"/>
    <n v="1.027591137340192"/>
    <n v="2020"/>
    <n v="1.0006103417743548"/>
    <n v="7899292.4254147001"/>
    <n v="7924416.7504863124"/>
    <n v="25124.325071612373"/>
    <n v="0"/>
    <n v="367"/>
    <n v="0"/>
  </r>
  <r>
    <d v="2021-12-31T00:00:00"/>
    <n v="2017"/>
    <s v="Air Force Active"/>
    <x v="641"/>
    <x v="0"/>
    <d v="2018-06-07T00:00:00"/>
    <d v="2019-03-15T00:00:00"/>
    <s v="Hensel Phelps"/>
    <s v="W91278"/>
    <s v="W9127819C00006"/>
    <s v="W9127819C00006"/>
    <x v="684"/>
    <n v="59676833"/>
    <d v="2020-11-11T00:00:00"/>
    <d v="2020-11-11T00:00:00"/>
    <n v="220470"/>
    <n v="0"/>
    <n v="2020"/>
    <n v="11"/>
    <n v="11"/>
    <x v="559"/>
    <n v="2019"/>
    <n v="2021"/>
    <n v="1.027591137340192"/>
    <n v="2020"/>
    <n v="1.0006103417743548"/>
    <n v="61096831.677281313"/>
    <n v="61317436.239332303"/>
    <n v="220604.56205099076"/>
    <n v="0"/>
    <n v="607"/>
    <n v="0"/>
  </r>
  <r>
    <d v="2021-12-31T00:00:00"/>
    <n v="2019"/>
    <s v="Air Force Active"/>
    <x v="642"/>
    <x v="0"/>
    <d v="2018-11-12T00:00:00"/>
    <d v="2019-03-21T00:00:00"/>
    <s v="Whitesell-Green"/>
    <s v="W91278"/>
    <s v="W9127819C0012"/>
    <s v="W9127819C0012"/>
    <x v="685"/>
    <n v="26387419"/>
    <d v="2021-04-21T00:00:00"/>
    <d v="2021-04-21T00:00:00"/>
    <n v="10954"/>
    <n v="0"/>
    <n v="2021"/>
    <s v="04"/>
    <n v="21"/>
    <x v="220"/>
    <n v="2019"/>
    <n v="2021"/>
    <n v="1.027591137340192"/>
    <n v="2020"/>
    <n v="1.0006103417743548"/>
    <n v="27104221.668363769"/>
    <n v="27115182.354047567"/>
    <n v="10960.685683798045"/>
    <n v="0"/>
    <n v="762"/>
    <n v="0"/>
  </r>
  <r>
    <d v="2021-12-31T00:00:00"/>
    <n v="2019"/>
    <s v="Air Force Active"/>
    <x v="643"/>
    <x v="0"/>
    <d v="2019-03-26T00:00:00"/>
    <d v="2019-04-25T00:00:00"/>
    <s v="Korte Construction"/>
    <s v="W91278"/>
    <s v="W9127819C0013"/>
    <s v="W9127819C0013"/>
    <x v="686"/>
    <n v="31286284"/>
    <d v="2020-04-24T00:00:00"/>
    <d v="2020-04-26T00:00:00"/>
    <n v="-8754"/>
    <n v="2"/>
    <n v="2020"/>
    <s v="04"/>
    <n v="26"/>
    <x v="560"/>
    <n v="2019"/>
    <n v="2020"/>
    <n v="1.027591137340192"/>
    <n v="2020"/>
    <n v="1.0006103417743548"/>
    <n v="32158503.691524528"/>
    <n v="32149744.348592635"/>
    <n v="-8759.3429318927228"/>
    <n v="2"/>
    <n v="365"/>
    <n v="5.4794520547945206E-3"/>
  </r>
  <r>
    <d v="2021-12-31T00:00:00"/>
    <n v="2017"/>
    <s v="Air Force Active"/>
    <x v="644"/>
    <x v="0"/>
    <d v="2018-01-01T00:00:00"/>
    <d v="2019-05-08T00:00:00"/>
    <s v="Southeast Cherokee"/>
    <s v="W91278"/>
    <s v="W9127819C0017"/>
    <s v="W9127819C0017"/>
    <x v="687"/>
    <n v="13341000"/>
    <d v="2021-04-20T00:00:00"/>
    <d v="2021-04-20T00:00:00"/>
    <n v="0"/>
    <n v="0"/>
    <n v="2021"/>
    <s v="04"/>
    <n v="20"/>
    <x v="561"/>
    <n v="2019"/>
    <n v="2021"/>
    <n v="1.027591137340192"/>
    <n v="2020"/>
    <n v="1.0006103417743548"/>
    <n v="13709093.363255503"/>
    <n v="13709093.363255503"/>
    <n v="0"/>
    <n v="0"/>
    <n v="713"/>
    <n v="0"/>
  </r>
  <r>
    <d v="2021-12-31T00:00:00"/>
    <n v="2019"/>
    <s v="Army Active"/>
    <x v="645"/>
    <x v="0"/>
    <d v="2019-03-15T00:00:00"/>
    <d v="2019-06-14T00:00:00"/>
    <s v="ETERNA SA"/>
    <s v="W91278"/>
    <s v="W9127819C0019"/>
    <s v="W9127819C0019"/>
    <x v="688"/>
    <n v="18977000"/>
    <d v="2022-07-14T00:00:00"/>
    <d v="2022-10-13T00:00:00"/>
    <n v="96000"/>
    <n v="91"/>
    <n v="2022"/>
    <n v="10"/>
    <n v="13"/>
    <x v="562"/>
    <n v="2019"/>
    <n v="2023"/>
    <n v="1.027591137340192"/>
    <n v="2021"/>
    <n v="0.97697771649446541"/>
    <n v="19401948.264120165"/>
    <n v="19495738.124903634"/>
    <n v="93789.860783468932"/>
    <n v="91"/>
    <n v="1126"/>
    <n v="8.0817051509769089E-2"/>
  </r>
  <r>
    <d v="2021-12-31T00:00:00"/>
    <n v="2018"/>
    <s v="Army Active"/>
    <x v="646"/>
    <x v="0"/>
    <d v="2019-03-21T00:00:00"/>
    <d v="2019-09-10T00:00:00"/>
    <s v="The Robins &amp; Morton Group"/>
    <s v="W91278"/>
    <s v="W9127819C0024"/>
    <s v="W9127819C0024"/>
    <x v="689"/>
    <n v="34056000"/>
    <d v="2021-10-10T00:00:00"/>
    <d v="2022-04-14T00:00:00"/>
    <n v="1061000"/>
    <n v="186"/>
    <n v="2022"/>
    <s v="04"/>
    <n v="14"/>
    <x v="563"/>
    <n v="2019"/>
    <n v="2022"/>
    <n v="1.027591137340192"/>
    <n v="2021"/>
    <n v="0.97697771649446541"/>
    <n v="33905369.576539636"/>
    <n v="34941942.933740266"/>
    <n v="1036573.35720063"/>
    <n v="186"/>
    <n v="761"/>
    <n v="0.24441524310118265"/>
  </r>
  <r>
    <d v="2021-12-31T00:00:00"/>
    <n v="2018"/>
    <s v="Air Force Active"/>
    <x v="647"/>
    <x v="0"/>
    <d v="2019-05-20T00:00:00"/>
    <d v="2019-09-30T00:00:00"/>
    <s v="Dormitories Replace Dorm 19"/>
    <s v="W91278"/>
    <s v="W9127819C0034"/>
    <s v="W9127819C0034"/>
    <x v="690"/>
    <n v="45719464"/>
    <d v="2021-11-05T00:00:00"/>
    <d v="2022-05-04T00:00:00"/>
    <n v="0"/>
    <n v="180"/>
    <n v="2022"/>
    <s v="05"/>
    <s v="04"/>
    <x v="540"/>
    <n v="2019"/>
    <n v="2022"/>
    <n v="1.027591137340192"/>
    <n v="2021"/>
    <n v="0.97697771649446541"/>
    <n v="46980916.010343969"/>
    <n v="46980916.010343969"/>
    <n v="0"/>
    <n v="180"/>
    <n v="767"/>
    <n v="0.23468057366362452"/>
  </r>
  <r>
    <d v="2021-12-31T00:00:00"/>
    <n v="2019"/>
    <s v="Air Force Active"/>
    <x v="648"/>
    <x v="0"/>
    <d v="2019-07-17T00:00:00"/>
    <d v="2019-09-30T00:00:00"/>
    <s v="Bear Brothers, INC"/>
    <s v="W91278"/>
    <s v="W9127819C0037"/>
    <s v="W9127819C0037"/>
    <x v="691"/>
    <n v="12768107"/>
    <d v="2021-05-26T00:00:00"/>
    <d v="2021-05-26T00:00:00"/>
    <n v="0"/>
    <n v="0"/>
    <n v="2021"/>
    <s v="05"/>
    <n v="26"/>
    <x v="380"/>
    <n v="2019"/>
    <n v="2021"/>
    <n v="1.027591137340192"/>
    <n v="2020"/>
    <n v="1.0006103417743548"/>
    <n v="13120393.593811268"/>
    <n v="13120393.593811268"/>
    <n v="0"/>
    <n v="0"/>
    <n v="604"/>
    <n v="0"/>
  </r>
  <r>
    <d v="2021-12-31T00:00:00"/>
    <n v="2019"/>
    <s v="Air Force Active"/>
    <x v="649"/>
    <x v="0"/>
    <d v="2019-08-12T00:00:00"/>
    <d v="2019-09-23T00:00:00"/>
    <s v="Green Simmons Company INC"/>
    <s v="W91278"/>
    <s v="W9127819F0486"/>
    <s v="W9127819F0486"/>
    <x v="692"/>
    <n v="12369134"/>
    <d v="2021-11-09T00:00:00"/>
    <d v="2021-11-09T00:00:00"/>
    <n v="0"/>
    <n v="0"/>
    <n v="2021"/>
    <n v="11"/>
    <s v="09"/>
    <x v="310"/>
    <n v="2019"/>
    <n v="2022"/>
    <n v="1.027591137340192"/>
    <n v="2021"/>
    <n v="0.97697771649446541"/>
    <n v="12710412.474973239"/>
    <n v="12710412.474973239"/>
    <n v="0"/>
    <n v="0"/>
    <n v="778"/>
    <n v="0"/>
  </r>
  <r>
    <d v="2021-12-31T00:00:00"/>
    <n v="2018"/>
    <s v="Army Active"/>
    <x v="650"/>
    <x v="0"/>
    <d v="2019-05-17T00:00:00"/>
    <d v="2019-09-05T00:00:00"/>
    <s v="Nakasato Contracting, LLC"/>
    <s v="W9128A"/>
    <s v="W9128A19C0006"/>
    <s v="W9128A19C0006"/>
    <x v="693"/>
    <n v="15266000"/>
    <d v="2021-09-23T00:00:00"/>
    <d v="2022-03-01T00:00:00"/>
    <n v="1066000"/>
    <n v="159"/>
    <n v="2022"/>
    <s v="03"/>
    <s v="01"/>
    <x v="497"/>
    <n v="2019"/>
    <n v="2022"/>
    <n v="1.027591137340192"/>
    <n v="2021"/>
    <n v="0.97697771649446541"/>
    <n v="14591794.150230726"/>
    <n v="15633252.396013826"/>
    <n v="1041458.2457830999"/>
    <n v="159"/>
    <n v="749"/>
    <n v="0.21228304405874499"/>
  </r>
  <r>
    <d v="2021-12-31T00:00:00"/>
    <n v="2018"/>
    <s v="Air Force Active"/>
    <x v="651"/>
    <x v="0"/>
    <d v="2019-01-25T00:00:00"/>
    <d v="2019-05-29T00:00:00"/>
    <s v="Minot Indoor Firing Range"/>
    <s v="W9128F"/>
    <s v="W9128F18C0026"/>
    <s v="W9128F18C0026"/>
    <x v="694"/>
    <n v="24993526"/>
    <d v="2021-02-17T00:00:00"/>
    <d v="2021-12-19T00:00:00"/>
    <n v="0"/>
    <n v="305"/>
    <n v="2021"/>
    <n v="12"/>
    <n v="19"/>
    <x v="564"/>
    <n v="2019"/>
    <n v="2022"/>
    <n v="1.027591137340192"/>
    <n v="2021"/>
    <n v="0.97697771649446541"/>
    <n v="25683125.80848166"/>
    <n v="25683125.80848166"/>
    <n v="0"/>
    <n v="305"/>
    <n v="630"/>
    <n v="0.48412698412698413"/>
  </r>
  <r>
    <d v="2021-12-31T00:00:00"/>
    <n v="2018"/>
    <s v="Air Force Active"/>
    <x v="652"/>
    <x v="0"/>
    <d v="2018-02-01T00:00:00"/>
    <d v="2018-12-18T00:00:00"/>
    <s v="Mortenson"/>
    <s v="W9128F"/>
    <s v="W9128F18R00040030"/>
    <s v="W9128F18R00040030"/>
    <x v="695"/>
    <n v="34971796"/>
    <d v="2021-04-22T00:00:00"/>
    <d v="2022-01-15T00:00:00"/>
    <n v="722796"/>
    <n v="268"/>
    <n v="2022"/>
    <s v="01"/>
    <n v="15"/>
    <x v="296"/>
    <n v="2019"/>
    <n v="2022"/>
    <n v="1.027591137340192"/>
    <n v="2021"/>
    <n v="0.97697771649446541"/>
    <n v="35193968.862764239"/>
    <n v="35900124.448335573"/>
    <n v="706155.58557133377"/>
    <n v="268"/>
    <n v="856"/>
    <n v="0.31308411214953269"/>
  </r>
  <r>
    <d v="2021-12-31T00:00:00"/>
    <n v="2016"/>
    <s v="Air Force Active"/>
    <x v="653"/>
    <x v="0"/>
    <d v="2017-09-19T00:00:00"/>
    <d v="2018-12-07T00:00:00"/>
    <s v="Construction Contract"/>
    <s v="W9128F"/>
    <s v="W9128F19C0005"/>
    <s v="W9128F19C0005"/>
    <x v="696"/>
    <n v="154671056"/>
    <d v="2022-04-20T00:00:00"/>
    <d v="2022-11-05T00:00:00"/>
    <n v="0"/>
    <n v="199"/>
    <n v="2022"/>
    <n v="11"/>
    <s v="05"/>
    <x v="525"/>
    <n v="2019"/>
    <n v="2023"/>
    <n v="1.027591137340192"/>
    <n v="2021"/>
    <n v="0.97697771649446541"/>
    <n v="158938606.34864852"/>
    <n v="158938606.34864852"/>
    <n v="0"/>
    <n v="199"/>
    <n v="1230"/>
    <n v="0.16178861788617885"/>
  </r>
  <r>
    <d v="2022-01-06T00:00:00"/>
    <n v="2019"/>
    <s v="Special Operations Command"/>
    <x v="654"/>
    <x v="0"/>
    <d v="2019-01-10T00:00:00"/>
    <d v="2019-04-19T00:00:00"/>
    <s v="A4 Construction Co."/>
    <s v="W9128F"/>
    <s v="W9128F19C0016"/>
    <s v="W9128F19C0016"/>
    <x v="697"/>
    <n v="9276699"/>
    <d v="2021-05-31T00:00:00"/>
    <d v="2022-08-15T00:00:00"/>
    <n v="482374"/>
    <n v="441"/>
    <n v="2022"/>
    <s v="08"/>
    <n v="15"/>
    <x v="565"/>
    <n v="2019"/>
    <n v="2022"/>
    <n v="1.027591137340192"/>
    <n v="2021"/>
    <n v="0.97697771649446541"/>
    <n v="9036970.4288892839"/>
    <n v="9508239.077905586"/>
    <n v="471268.64901630208"/>
    <n v="441"/>
    <n v="773"/>
    <n v="0.57050452781371286"/>
  </r>
  <r>
    <d v="2022-01-06T00:00:00"/>
    <n v="2019"/>
    <s v="Special Operations Command"/>
    <x v="655"/>
    <x v="0"/>
    <d v="2019-01-09T00:00:00"/>
    <d v="2019-05-03T00:00:00"/>
    <s v="A4 Construction Co."/>
    <s v="W9128F"/>
    <s v="W9128F19C0018"/>
    <s v="W9128F19C0018"/>
    <x v="698"/>
    <n v="13873974"/>
    <d v="2021-05-31T00:00:00"/>
    <d v="2022-06-04T00:00:00"/>
    <n v="1564157"/>
    <n v="369"/>
    <n v="2022"/>
    <s v="06"/>
    <s v="04"/>
    <x v="566"/>
    <n v="2019"/>
    <n v="2022"/>
    <n v="1.027591137340192"/>
    <n v="2021"/>
    <n v="0.97697771649446541"/>
    <n v="12649458.851479631"/>
    <n v="14177605.385578465"/>
    <n v="1528146.5340988338"/>
    <n v="369"/>
    <n v="759"/>
    <n v="0.48616600790513836"/>
  </r>
  <r>
    <d v="2021-08-31T00:00:00"/>
    <n v="2019"/>
    <s v="Army Active"/>
    <x v="656"/>
    <x v="0"/>
    <d v="2019-02-22T00:00:00"/>
    <d v="2019-05-15T00:00:00"/>
    <s v="Relyant Global LLC"/>
    <s v="W9128F"/>
    <s v="W9128F19C0022"/>
    <s v="W9128F19C0022"/>
    <x v="699"/>
    <n v="6633000"/>
    <d v="2020-06-09T00:00:00"/>
    <d v="2020-12-01T00:00:00"/>
    <n v="73000"/>
    <n v="175"/>
    <n v="2020"/>
    <n v="12"/>
    <s v="01"/>
    <x v="432"/>
    <n v="2019"/>
    <n v="2021"/>
    <n v="1.027591137340192"/>
    <n v="2020"/>
    <n v="1.0006103417743548"/>
    <n v="6740997.8609516593"/>
    <n v="6814042.4159011869"/>
    <n v="73044.554949527606"/>
    <n v="175"/>
    <n v="391"/>
    <n v="0.4475703324808184"/>
  </r>
  <r>
    <d v="2021-12-31T00:00:00"/>
    <n v="2019"/>
    <s v="Air Force Active"/>
    <x v="657"/>
    <x v="0"/>
    <d v="2019-03-18T00:00:00"/>
    <d v="2019-05-20T00:00:00"/>
    <s v="Sapper Construction - PARKING LOT, USSTRATCOM"/>
    <s v="W9128F"/>
    <s v="W9128F19C0023"/>
    <s v="W9128F19C0023"/>
    <x v="700"/>
    <n v="9132924"/>
    <d v="2019-06-19T00:00:00"/>
    <d v="2020-08-21T00:00:00"/>
    <n v="0"/>
    <n v="429"/>
    <n v="2020"/>
    <s v="08"/>
    <n v="21"/>
    <x v="567"/>
    <n v="2019"/>
    <n v="2020"/>
    <n v="1.027591137340192"/>
    <n v="2020"/>
    <n v="1.0006103417743548"/>
    <n v="9384911.7604015358"/>
    <n v="9384911.7604015358"/>
    <n v="0"/>
    <n v="429"/>
    <n v="30"/>
    <n v="14.3"/>
  </r>
  <r>
    <d v="2021-12-31T00:00:00"/>
    <n v="2019"/>
    <s v="Army Active"/>
    <x v="658"/>
    <x v="0"/>
    <d v="2019-04-03T00:00:00"/>
    <d v="2019-08-09T00:00:00"/>
    <s v="Federal/Bryan"/>
    <s v="W9128F"/>
    <s v="W9128F19C0029"/>
    <s v="W9128F19C0029"/>
    <x v="701"/>
    <n v="70917000"/>
    <d v="2021-05-04T00:00:00"/>
    <d v="2021-10-15T00:00:00"/>
    <n v="1770000"/>
    <n v="164"/>
    <n v="2021"/>
    <n v="10"/>
    <n v="15"/>
    <x v="239"/>
    <n v="2019"/>
    <n v="2022"/>
    <n v="1.027591137340192"/>
    <n v="2021"/>
    <n v="0.97697771649446541"/>
    <n v="71054844.373662263"/>
    <n v="72784094.931857467"/>
    <n v="1729250.5581952035"/>
    <n v="164"/>
    <n v="634"/>
    <n v="0.25867507886435331"/>
  </r>
  <r>
    <d v="2021-12-30T00:00:00"/>
    <n v="2019"/>
    <s v="DLA Defense Energy Support Center"/>
    <x v="659"/>
    <x v="0"/>
    <d v="2018-08-01T00:00:00"/>
    <d v="2019-06-28T00:00:00"/>
    <s v="SES Energy Services, LLC"/>
    <s v="W9128F"/>
    <s v="W9128F19C0032 / 42718510"/>
    <s v="W9128F19C0032"/>
    <x v="702"/>
    <n v="7716000"/>
    <d v="2019-07-06T00:00:00"/>
    <d v="2021-07-15T00:00:00"/>
    <n v="216459"/>
    <n v="740"/>
    <n v="2021"/>
    <s v="07"/>
    <n v="15"/>
    <x v="568"/>
    <n v="2019"/>
    <n v="2021"/>
    <n v="1.027591137340192"/>
    <n v="2020"/>
    <n v="1.0006103417743548"/>
    <n v="7706461.8657194013"/>
    <n v="7923052.9796895366"/>
    <n v="216591.11397013534"/>
    <n v="740"/>
    <n v="8"/>
    <n v="92.5"/>
  </r>
  <r>
    <d v="2022-02-02T00:00:00"/>
    <n v="2017"/>
    <s v="DoD Education Activity"/>
    <x v="660"/>
    <x v="0"/>
    <d v="2018-01-03T00:00:00"/>
    <d v="2019-02-27T00:00:00"/>
    <s v="Dobco, Inc."/>
    <s v="W912BU"/>
    <s v="W912BU-19-C-0017/53356011"/>
    <s v="W912BU19C0017"/>
    <x v="703"/>
    <n v="49780896"/>
    <d v="2021-12-24T00:00:00"/>
    <d v="2022-02-25T00:00:00"/>
    <n v="1818306"/>
    <n v="63"/>
    <n v="2022"/>
    <s v="02"/>
    <n v="25"/>
    <x v="392"/>
    <n v="2019"/>
    <n v="2022"/>
    <n v="1.027591137340192"/>
    <n v="2021"/>
    <n v="0.97697771649446541"/>
    <n v="49285932.40788132"/>
    <n v="51062376.851649508"/>
    <n v="1776444.4437681884"/>
    <n v="63"/>
    <n v="1031"/>
    <n v="6.1105722599418044E-2"/>
  </r>
  <r>
    <d v="2021-12-31T00:00:00"/>
    <n v="2017"/>
    <s v="Air Force Active"/>
    <x v="661"/>
    <x v="0"/>
    <d v="2017-12-22T00:00:00"/>
    <d v="2019-02-07T00:00:00"/>
    <s v="Record Steel and Construction"/>
    <s v="W912BV"/>
    <s v="W912BV19C0002"/>
    <s v="W912BV19C0002"/>
    <x v="704"/>
    <n v="24873819"/>
    <d v="2020-11-24T00:00:00"/>
    <d v="2020-11-24T00:00:00"/>
    <n v="0"/>
    <n v="0"/>
    <n v="2020"/>
    <n v="11"/>
    <n v="24"/>
    <x v="569"/>
    <n v="2019"/>
    <n v="2021"/>
    <n v="1.027591137340192"/>
    <n v="2020"/>
    <n v="1.0006103417743548"/>
    <n v="25560115.956204079"/>
    <n v="25560115.956204079"/>
    <n v="0"/>
    <n v="0"/>
    <n v="656"/>
    <n v="0"/>
  </r>
  <r>
    <d v="2021-08-31T00:00:00"/>
    <n v="2016"/>
    <s v="Army Active"/>
    <x v="662"/>
    <x v="0"/>
    <d v="2017-11-30T00:00:00"/>
    <d v="2018-12-14T00:00:00"/>
    <s v="Harper Construction"/>
    <s v="W912BV"/>
    <s v="W912BV19C0003"/>
    <s v="W912BV19C0003"/>
    <x v="705"/>
    <n v="59467000"/>
    <d v="2020-12-26T00:00:00"/>
    <d v="2020-12-26T00:00:00"/>
    <n v="0"/>
    <n v="0"/>
    <n v="2020"/>
    <n v="12"/>
    <n v="26"/>
    <x v="570"/>
    <n v="2019"/>
    <n v="2021"/>
    <n v="1.027591137340192"/>
    <n v="2020"/>
    <n v="1.0006103417743548"/>
    <n v="61107762.164209202"/>
    <n v="61107762.164209202"/>
    <n v="0"/>
    <n v="0"/>
    <n v="743"/>
    <n v="0"/>
  </r>
  <r>
    <d v="2021-12-31T00:00:00"/>
    <n v="2019"/>
    <s v="Air Force Active"/>
    <x v="663"/>
    <x v="0"/>
    <d v="2018-10-29T00:00:00"/>
    <d v="2019-06-17T00:00:00"/>
    <s v="SGS, LLC; Yukon OK"/>
    <s v="W912BV"/>
    <s v="W912BV19C0011"/>
    <s v="W912BV19C0011"/>
    <x v="706"/>
    <n v="12250972"/>
    <d v="2021-02-14T00:00:00"/>
    <d v="2021-02-14T00:00:00"/>
    <n v="0"/>
    <n v="0"/>
    <n v="2021"/>
    <s v="02"/>
    <n v="14"/>
    <x v="571"/>
    <n v="2019"/>
    <n v="2021"/>
    <n v="1.027591137340192"/>
    <n v="2020"/>
    <n v="1.0006103417743548"/>
    <n v="12588990.251002846"/>
    <n v="12588990.251002846"/>
    <n v="0"/>
    <n v="0"/>
    <n v="608"/>
    <n v="0"/>
  </r>
  <r>
    <d v="2021-12-31T00:00:00"/>
    <n v="2019"/>
    <s v="Air Force Active"/>
    <x v="664"/>
    <x v="0"/>
    <d v="2018-08-31T00:00:00"/>
    <d v="2019-08-29T00:00:00"/>
    <s v="Korte"/>
    <s v="W912BV"/>
    <s v="W912BV19C0015"/>
    <s v="W912BV19C0015"/>
    <x v="707"/>
    <n v="69771792"/>
    <d v="2022-03-19T00:00:00"/>
    <d v="2022-03-19T00:00:00"/>
    <n v="0"/>
    <n v="0"/>
    <n v="2022"/>
    <s v="03"/>
    <n v="19"/>
    <x v="383"/>
    <n v="2019"/>
    <n v="2022"/>
    <n v="1.027591137340192"/>
    <n v="2021"/>
    <n v="0.97697771649446541"/>
    <n v="71696875.09554331"/>
    <n v="71696875.09554331"/>
    <n v="0"/>
    <n v="0"/>
    <n v="933"/>
    <n v="0"/>
  </r>
  <r>
    <d v="2021-12-31T00:00:00"/>
    <n v="2019"/>
    <s v="Air Force Active"/>
    <x v="665"/>
    <x v="0"/>
    <d v="2018-10-01T00:00:00"/>
    <d v="2019-09-27T00:00:00"/>
    <s v="Korte Const Co"/>
    <s v="W912BV"/>
    <s v="W912BV19C0017"/>
    <s v="W912BV19C0017"/>
    <x v="708"/>
    <n v="71921672"/>
    <d v="2022-03-20T00:00:00"/>
    <d v="2022-03-20T00:00:00"/>
    <n v="0"/>
    <n v="0"/>
    <n v="2022"/>
    <s v="03"/>
    <n v="20"/>
    <x v="572"/>
    <n v="2019"/>
    <n v="2022"/>
    <n v="1.027591137340192"/>
    <n v="2021"/>
    <n v="0.97697771649446541"/>
    <n v="73906072.729888245"/>
    <n v="73906072.729888245"/>
    <n v="0"/>
    <n v="0"/>
    <n v="905"/>
    <n v="0"/>
  </r>
  <r>
    <d v="2022-05-03T00:00:00"/>
    <n v="2019"/>
    <s v="DLA Defense Energy Support Center"/>
    <x v="666"/>
    <x v="0"/>
    <d v="2019-07-16T00:00:00"/>
    <d v="2019-09-20T00:00:00"/>
    <s v="Diversified Constr."/>
    <s v="W912BV"/>
    <s v="W912BV19C0022 / 56986550"/>
    <s v="W912BV19C0022"/>
    <x v="709"/>
    <n v="6717000"/>
    <d v="2020-12-31T00:00:00"/>
    <d v="2021-10-01T00:00:00"/>
    <n v="531000"/>
    <n v="274"/>
    <n v="2021"/>
    <n v="10"/>
    <s v="01"/>
    <x v="573"/>
    <n v="2019"/>
    <n v="2022"/>
    <n v="1.027591137340192"/>
    <n v="2021"/>
    <n v="0.97697771649446541"/>
    <n v="6356678.7755864281"/>
    <n v="6875453.9430449894"/>
    <n v="518775.16745856125"/>
    <n v="274"/>
    <n v="468"/>
    <n v="0.5854700854700855"/>
  </r>
  <r>
    <d v="2021-12-31T00:00:00"/>
    <n v="2016"/>
    <s v="Air Force Active"/>
    <x v="667"/>
    <x v="0"/>
    <d v="2018-06-14T00:00:00"/>
    <d v="2019-09-27T00:00:00"/>
    <s v="Sheffield-Korte Team"/>
    <s v="W912BV"/>
    <s v="W912BV19C0024"/>
    <s v="W912BV19C0024"/>
    <x v="14"/>
    <n v="0"/>
    <d v="2021-10-26T00:00:00"/>
    <d v="2022-11-09T00:00:00"/>
    <n v="0"/>
    <n v="379"/>
    <n v="2022"/>
    <n v="11"/>
    <s v="09"/>
    <x v="574"/>
    <n v="2019"/>
    <n v="2023"/>
    <n v="1.027591137340192"/>
    <n v="2021"/>
    <n v="0.97697771649446541"/>
    <n v="0"/>
    <n v="0"/>
    <n v="0"/>
    <n v="379"/>
    <n v="760"/>
    <n v="0.49868421052631579"/>
  </r>
  <r>
    <d v="2021-12-31T00:00:00"/>
    <n v="2018"/>
    <s v="National Geospatial-Intelligence Agency"/>
    <x v="668"/>
    <x v="0"/>
    <d v="2019-04-07T00:00:00"/>
    <d v="2019-07-10T00:00:00"/>
    <s v="Modular Management Group (MMG)"/>
    <s v="W912DQ"/>
    <s v="W912DQ-17-C-7002"/>
    <s v="W912DQ17C7002"/>
    <x v="710"/>
    <n v="3152406"/>
    <d v="2024-07-08T00:00:00"/>
    <d v="2024-07-08T00:00:00"/>
    <n v="6342"/>
    <n v="0"/>
    <n v="2024"/>
    <s v="07"/>
    <s v="08"/>
    <x v="575"/>
    <n v="2019"/>
    <n v="2024"/>
    <n v="1.027591137340192"/>
    <n v="2022"/>
    <n v="0.95701202597496626"/>
    <n v="3232867.4839050337"/>
    <n v="3238936.8541737669"/>
    <n v="6069.3702687332407"/>
    <n v="0"/>
    <n v="1825"/>
    <n v="0"/>
  </r>
  <r>
    <d v="2021-08-31T00:00:00"/>
    <n v="2018"/>
    <s v="Army Active"/>
    <x v="669"/>
    <x v="0"/>
    <d v="2018-10-03T00:00:00"/>
    <d v="2018-12-06T00:00:00"/>
    <s v="Fortis Networks, Inc."/>
    <s v="W912DQ"/>
    <s v="W912DQ17D4016"/>
    <s v="W912DQ17D4016"/>
    <x v="711"/>
    <n v="1990000"/>
    <d v="2020-02-25T00:00:00"/>
    <d v="2020-09-29T00:00:00"/>
    <n v="11000"/>
    <n v="217"/>
    <n v="2020"/>
    <s v="09"/>
    <n v="29"/>
    <x v="420"/>
    <n v="2019"/>
    <n v="2020"/>
    <n v="1.027591137340192"/>
    <n v="2020"/>
    <n v="1.0006103417743548"/>
    <n v="2033602.8607962399"/>
    <n v="2044609.5745557579"/>
    <n v="11006.713759517996"/>
    <n v="217"/>
    <n v="446"/>
    <n v="0.48654708520179374"/>
  </r>
  <r>
    <d v="2021-12-31T00:00:00"/>
    <n v="2018"/>
    <s v="National Geospatial-Intelligence Agency"/>
    <x v="670"/>
    <x v="0"/>
    <d v="2018-04-20T00:00:00"/>
    <d v="2019-03-19T00:00:00"/>
    <s v="McCarthy HITT - Next NGA West JV"/>
    <s v="W912DQ"/>
    <s v="W912DQ-17-R-7000"/>
    <s v="W912DQ17R7000"/>
    <x v="712"/>
    <n v="336914829"/>
    <d v="2023-10-19T00:00:00"/>
    <d v="2024-06-20T00:00:00"/>
    <n v="16948960"/>
    <n v="245"/>
    <n v="2024"/>
    <s v="06"/>
    <n v="20"/>
    <x v="576"/>
    <n v="2019"/>
    <n v="2024"/>
    <n v="1.027591137340192"/>
    <n v="2022"/>
    <n v="0.95701202597496626"/>
    <n v="328794091.23575288"/>
    <n v="345014449.78352153"/>
    <n v="16220358.547768652"/>
    <n v="245"/>
    <n v="1675"/>
    <n v="0.14626865671641792"/>
  </r>
  <r>
    <d v="2021-12-31T00:00:00"/>
    <n v="2019"/>
    <s v="National Geospatial-Intelligence Agency"/>
    <x v="671"/>
    <x v="0"/>
    <d v="2018-04-20T00:00:00"/>
    <d v="2019-03-19T00:00:00"/>
    <s v="McCarthy HITT - Next NGA West JV"/>
    <s v="W912DQ"/>
    <s v="W912DQ-17-R-7000"/>
    <s v="W912DQ17R7000"/>
    <x v="713"/>
    <n v="345771897"/>
    <d v="2023-10-19T00:00:00"/>
    <d v="2024-06-20T00:00:00"/>
    <n v="30263920"/>
    <n v="245"/>
    <n v="2024"/>
    <s v="06"/>
    <n v="20"/>
    <x v="576"/>
    <n v="2019"/>
    <n v="2024"/>
    <n v="1.027591137340192"/>
    <n v="2022"/>
    <n v="0.95701202597496626"/>
    <n v="324213200.92533314"/>
    <n v="353176136.31847745"/>
    <n v="28962935.39314431"/>
    <n v="245"/>
    <n v="1675"/>
    <n v="0.14626865671641792"/>
  </r>
  <r>
    <d v="2021-12-31T00:00:00"/>
    <n v="2018"/>
    <s v="Air Force Active"/>
    <x v="672"/>
    <x v="0"/>
    <d v="2019-06-28T00:00:00"/>
    <d v="2019-09-28T00:00:00"/>
    <s v="McConnell COMBAT ARMS FACILITY"/>
    <s v="W912DQ"/>
    <s v="W912DQ18C4051"/>
    <s v="W912DQ18C4051"/>
    <x v="14"/>
    <n v="0"/>
    <d v="2020-07-05T00:00:00"/>
    <d v="2021-06-30T00:00:00"/>
    <n v="0"/>
    <n v="360"/>
    <n v="2021"/>
    <s v="06"/>
    <n v="30"/>
    <x v="238"/>
    <n v="2019"/>
    <n v="2021"/>
    <n v="1.027591137340192"/>
    <n v="2020"/>
    <n v="1.0006103417743548"/>
    <n v="0"/>
    <n v="0"/>
    <n v="0"/>
    <n v="360"/>
    <n v="281"/>
    <n v="1.2811387900355873"/>
  </r>
  <r>
    <d v="2021-08-31T00:00:00"/>
    <n v="2017"/>
    <s v="Army Active"/>
    <x v="673"/>
    <x v="0"/>
    <d v="2018-02-28T00:00:00"/>
    <d v="2018-12-21T00:00:00"/>
    <s v="Zodiac-Poettker Joint Venture II, LLC"/>
    <s v="W912DQ"/>
    <s v="W912DQ19C4000"/>
    <s v="W912DQ19C4000"/>
    <x v="714"/>
    <n v="9023000"/>
    <d v="2020-02-05T00:00:00"/>
    <d v="2020-11-20T00:00:00"/>
    <n v="333000"/>
    <n v="289"/>
    <n v="2020"/>
    <n v="11"/>
    <n v="20"/>
    <x v="288"/>
    <n v="2019"/>
    <n v="2021"/>
    <n v="1.027591137340192"/>
    <n v="2020"/>
    <n v="1.0006103417743548"/>
    <n v="8929766.9834862687"/>
    <n v="9262970.2272971291"/>
    <n v="333203.24381086044"/>
    <n v="289"/>
    <n v="411"/>
    <n v="0.7031630170316302"/>
  </r>
  <r>
    <d v="2021-12-31T00:00:00"/>
    <n v="2016"/>
    <s v="Air Force Active"/>
    <x v="674"/>
    <x v="0"/>
    <d v="2018-07-02T00:00:00"/>
    <d v="2019-01-31T00:00:00"/>
    <s v="YWHG031002R2, Consolidated Stealth Operations &amp; Nuclear Alert Facility"/>
    <s v="W912DQ"/>
    <s v="W912DQ19C4001"/>
    <s v="W912DQ19C4001"/>
    <x v="715"/>
    <n v="224178"/>
    <d v="2020-09-09T00:00:00"/>
    <d v="2020-09-09T00:00:00"/>
    <n v="0"/>
    <n v="0"/>
    <n v="2020"/>
    <s v="09"/>
    <s v="09"/>
    <x v="577"/>
    <n v="2019"/>
    <n v="2020"/>
    <n v="1.027591137340192"/>
    <n v="2020"/>
    <n v="1.0006103417743548"/>
    <n v="230363.32598664958"/>
    <n v="230363.32598664958"/>
    <n v="0"/>
    <n v="0"/>
    <n v="587"/>
    <n v="0"/>
  </r>
  <r>
    <d v="2022-01-13T00:00:00"/>
    <n v="2018"/>
    <s v="Defense Health Agency"/>
    <x v="675"/>
    <x v="0"/>
    <d v="2019-01-31T00:00:00"/>
    <d v="2019-08-08T00:00:00"/>
    <s v="J.E. Dunn Construction"/>
    <s v="W912DQ"/>
    <s v="W912DQ-19-C-4011"/>
    <s v="W912DQ19C4011"/>
    <x v="716"/>
    <n v="302200000"/>
    <d v="2023-10-13T00:00:00"/>
    <d v="2023-10-25T00:00:00"/>
    <n v="5301000"/>
    <n v="12"/>
    <n v="2023"/>
    <n v="10"/>
    <n v="25"/>
    <x v="578"/>
    <n v="2019"/>
    <n v="2024"/>
    <n v="1.027591137340192"/>
    <n v="2022"/>
    <n v="0.95701202597496626"/>
    <n v="305090781.08516568"/>
    <n v="310163901.83485895"/>
    <n v="5073120.7496932745"/>
    <n v="12"/>
    <n v="1527"/>
    <n v="7.8585461689587421E-3"/>
  </r>
  <r>
    <d v="2022-01-13T00:00:00"/>
    <n v="2021"/>
    <s v="Defense Health Agency"/>
    <x v="675"/>
    <x v="67"/>
    <d v="2019-01-31T00:00:00"/>
    <d v="2019-08-08T00:00:00"/>
    <s v="J.E. Dunn Construction"/>
    <s v="W912DQ"/>
    <s v="W912DQ-19-C-4011"/>
    <s v="W912DQ19C4011"/>
    <x v="716"/>
    <n v="302200000"/>
    <d v="2023-10-13T00:00:00"/>
    <d v="2023-10-25T00:00:00"/>
    <n v="5301000"/>
    <n v="12"/>
    <n v="2023"/>
    <n v="10"/>
    <n v="25"/>
    <x v="578"/>
    <n v="2019"/>
    <n v="2024"/>
    <n v="1.027591137340192"/>
    <n v="2022"/>
    <n v="0.95701202597496626"/>
    <n v="305090781.08516568"/>
    <n v="310163901.83485895"/>
    <n v="5073120.7496932745"/>
    <n v="12"/>
    <n v="1527"/>
    <n v="7.8585461689587421E-3"/>
  </r>
  <r>
    <d v="2022-01-13T00:00:00"/>
    <n v="2020"/>
    <s v="Defense Health Agency"/>
    <x v="675"/>
    <x v="68"/>
    <d v="2019-01-31T00:00:00"/>
    <d v="2019-08-08T00:00:00"/>
    <s v="J.E. Dunn Construction"/>
    <s v="W912DQ"/>
    <s v="W912DQ-19-C-4011"/>
    <s v="W912DQ19C4011"/>
    <x v="716"/>
    <n v="302200000"/>
    <d v="2023-10-13T00:00:00"/>
    <d v="2023-10-25T00:00:00"/>
    <n v="5301000"/>
    <n v="12"/>
    <n v="2023"/>
    <n v="10"/>
    <n v="25"/>
    <x v="578"/>
    <n v="2019"/>
    <n v="2024"/>
    <n v="1.027591137340192"/>
    <n v="2022"/>
    <n v="0.95701202597496626"/>
    <n v="305090781.08516568"/>
    <n v="310163901.83485895"/>
    <n v="5073120.7496932745"/>
    <n v="12"/>
    <n v="1527"/>
    <n v="7.8585461689587421E-3"/>
  </r>
  <r>
    <d v="2021-08-31T00:00:00"/>
    <n v="2019"/>
    <s v="Army Active"/>
    <x v="676"/>
    <x v="0"/>
    <d v="2019-06-20T00:00:00"/>
    <d v="2019-07-29T00:00:00"/>
    <s v="LGC Global, Inc."/>
    <s v="W912DQ"/>
    <s v="W912DQ19D4001"/>
    <s v="W912DQ19D4001"/>
    <x v="717"/>
    <n v="2599000"/>
    <d v="2020-09-12T00:00:00"/>
    <d v="2021-03-22T00:00:00"/>
    <n v="4000"/>
    <n v="191"/>
    <n v="2021"/>
    <s v="03"/>
    <n v="22"/>
    <x v="579"/>
    <n v="2019"/>
    <n v="2021"/>
    <n v="1.027591137340192"/>
    <n v="2020"/>
    <n v="1.0006103417743548"/>
    <n v="2666599.0013977983"/>
    <n v="2670601.4427648955"/>
    <n v="4002.441367097199"/>
    <n v="191"/>
    <n v="411"/>
    <n v="0.46472019464720193"/>
  </r>
  <r>
    <d v="2022-01-13T00:00:00"/>
    <n v="2018"/>
    <s v="Defense Health Agency"/>
    <x v="677"/>
    <x v="0"/>
    <d v="2018-06-22T00:00:00"/>
    <d v="2019-01-24T00:00:00"/>
    <s v="Walga Ross Group JV"/>
    <s v="W912DQ"/>
    <s v="W912DQ-19-F-4003"/>
    <s v="W912DQ19F4003"/>
    <x v="718"/>
    <n v="10530000"/>
    <d v="2020-09-16T00:00:00"/>
    <d v="2021-10-29T00:00:00"/>
    <n v="-55000"/>
    <n v="408"/>
    <n v="2021"/>
    <n v="10"/>
    <n v="29"/>
    <x v="388"/>
    <n v="2019"/>
    <n v="2022"/>
    <n v="1.027591137340192"/>
    <n v="2021"/>
    <n v="0.97697771649446541"/>
    <n v="10877052.188745933"/>
    <n v="10823318.414338738"/>
    <n v="-53733.774407194927"/>
    <n v="408"/>
    <n v="601"/>
    <n v="0.67886855241264554"/>
  </r>
  <r>
    <d v="2022-01-07T00:00:00"/>
    <n v="2018"/>
    <s v="Washington Headquarters Services"/>
    <x v="678"/>
    <x v="0"/>
    <d v="2019-03-08T00:00:00"/>
    <d v="2019-06-28T00:00:00"/>
    <s v="Grunley Construction Company, Inc."/>
    <s v="W912DR"/>
    <s v="W912DR-17-D-0002"/>
    <s v="W912DR17D0002"/>
    <x v="719"/>
    <n v="24006000"/>
    <d v="2021-01-22T00:00:00"/>
    <d v="2023-02-28T00:00:00"/>
    <n v="0"/>
    <n v="767"/>
    <n v="2023"/>
    <s v="02"/>
    <n v="28"/>
    <x v="580"/>
    <n v="2019"/>
    <n v="2023"/>
    <n v="1.027591137340192"/>
    <n v="2021"/>
    <n v="0.97697771649446541"/>
    <n v="24668352.842988651"/>
    <n v="24668352.842988651"/>
    <n v="0"/>
    <n v="767"/>
    <n v="574"/>
    <n v="1.3362369337979094"/>
  </r>
  <r>
    <d v="2021-12-31T00:00:00"/>
    <n v="2019"/>
    <s v="National Security Agency"/>
    <x v="679"/>
    <x v="0"/>
    <d v="2018-10-04T00:00:00"/>
    <d v="2019-03-28T00:00:00"/>
    <s v="Hensel-Phelps"/>
    <s v="W912DR"/>
    <s v="W912DR-19-C-0013"/>
    <s v="W912DR19C0013"/>
    <x v="720"/>
    <n v="675303918"/>
    <d v="2023-04-30T00:00:00"/>
    <d v="2023-05-09T00:00:00"/>
    <n v="25042918"/>
    <n v="9"/>
    <n v="2023"/>
    <s v="05"/>
    <s v="09"/>
    <x v="581"/>
    <n v="2019"/>
    <n v="2023"/>
    <n v="1.027591137340192"/>
    <n v="2021"/>
    <n v="0.97697771649446541"/>
    <n v="668202440.55797064"/>
    <n v="692668813.39996874"/>
    <n v="24466372.8419981"/>
    <n v="9"/>
    <n v="1494"/>
    <n v="6.024096385542169E-3"/>
  </r>
  <r>
    <d v="2022-01-07T00:00:00"/>
    <n v="2019"/>
    <s v="Washington Headquarters Services"/>
    <x v="680"/>
    <x v="0"/>
    <d v="2019-07-22T00:00:00"/>
    <d v="2019-09-30T00:00:00"/>
    <s v="John C. Grimberg Co, Inc."/>
    <s v="W912DR"/>
    <s v="W912DR19C0057"/>
    <s v="W912DR19C0057"/>
    <x v="721"/>
    <n v="9255000"/>
    <d v="2021-04-23T00:00:00"/>
    <d v="2022-04-22T00:00:00"/>
    <n v="0"/>
    <n v="364"/>
    <n v="2022"/>
    <s v="04"/>
    <n v="22"/>
    <x v="582"/>
    <n v="2019"/>
    <n v="2022"/>
    <n v="1.027591137340192"/>
    <n v="2021"/>
    <n v="0.97697771649446541"/>
    <n v="9510355.976083478"/>
    <n v="9510355.976083478"/>
    <n v="0"/>
    <n v="364"/>
    <n v="571"/>
    <n v="0.63747810858143605"/>
  </r>
  <r>
    <d v="2021-12-31T00:00:00"/>
    <n v="2018"/>
    <s v="Air Force Active"/>
    <x v="681"/>
    <x v="0"/>
    <d v="2018-08-24T00:00:00"/>
    <d v="2019-02-27T00:00:00"/>
    <s v="RANCO CONSTRUCTION INC"/>
    <s v="W912DS"/>
    <s v="W912DS18B00210013"/>
    <s v="W912DS18B00210013"/>
    <x v="722"/>
    <n v="4557949"/>
    <d v="2021-03-08T00:00:00"/>
    <d v="2021-03-08T00:00:00"/>
    <n v="130749"/>
    <n v="0"/>
    <n v="2021"/>
    <s v="03"/>
    <s v="08"/>
    <x v="583"/>
    <n v="2019"/>
    <n v="2021"/>
    <n v="1.027591137340192"/>
    <n v="2020"/>
    <n v="1.0006103417743548"/>
    <n v="4549351.4832324982"/>
    <n v="4680180.2848091535"/>
    <n v="130828.80157665536"/>
    <n v="0"/>
    <n v="740"/>
    <n v="0"/>
  </r>
  <r>
    <d v="2021-12-31T00:00:00"/>
    <n v="2018"/>
    <s v="Air Force Active"/>
    <x v="682"/>
    <x v="0"/>
    <d v="2019-06-12T00:00:00"/>
    <d v="2019-09-25T00:00:00"/>
    <s v="TDX Quality"/>
    <s v="W912DS"/>
    <s v="W912DS19B007"/>
    <s v="W912DS19B007"/>
    <x v="723"/>
    <n v="8056120"/>
    <d v="2021-03-19T00:00:00"/>
    <d v="2021-05-14T00:00:00"/>
    <n v="61124"/>
    <n v="56"/>
    <n v="2021"/>
    <s v="05"/>
    <n v="14"/>
    <x v="584"/>
    <n v="2019"/>
    <n v="2021"/>
    <n v="1.027591137340192"/>
    <n v="2020"/>
    <n v="1.0006103417743548"/>
    <n v="8215587.0326702856"/>
    <n v="8276748.3392009009"/>
    <n v="61161.306530615315"/>
    <n v="56"/>
    <n v="541"/>
    <n v="0.10351201478743069"/>
  </r>
  <r>
    <d v="2021-08-31T00:00:00"/>
    <n v="2016"/>
    <s v="Army Active"/>
    <x v="683"/>
    <x v="0"/>
    <d v="2018-08-20T00:00:00"/>
    <d v="2019-04-01T00:00:00"/>
    <s v="Call Associates, Inc"/>
    <s v="W912DS"/>
    <s v="W912DS19C0008"/>
    <s v="W912DS19C0008"/>
    <x v="724"/>
    <n v="5123000"/>
    <d v="2020-04-25T00:00:00"/>
    <d v="2020-11-20T00:00:00"/>
    <n v="938000"/>
    <n v="209"/>
    <n v="2020"/>
    <n v="11"/>
    <n v="20"/>
    <x v="288"/>
    <n v="2019"/>
    <n v="2021"/>
    <n v="1.027591137340192"/>
    <n v="2020"/>
    <n v="1.0006103417743548"/>
    <n v="4300468.9097687034"/>
    <n v="5239041.4103530478"/>
    <n v="938572.50058434438"/>
    <n v="209"/>
    <n v="390"/>
    <n v="0.53589743589743588"/>
  </r>
  <r>
    <d v="2021-12-31T00:00:00"/>
    <n v="2018"/>
    <s v="Air Force Active"/>
    <x v="684"/>
    <x v="0"/>
    <d v="2018-10-29T00:00:00"/>
    <d v="2019-07-11T00:00:00"/>
    <s v="Walsh Federal LLC"/>
    <s v="W912DS"/>
    <s v="W912DS19C0011"/>
    <s v="W912DS19C0011"/>
    <x v="725"/>
    <n v="52696600"/>
    <d v="2021-07-23T00:00:00"/>
    <d v="2021-09-13T00:00:00"/>
    <n v="372600"/>
    <n v="52"/>
    <n v="2021"/>
    <s v="09"/>
    <n v="13"/>
    <x v="585"/>
    <n v="2019"/>
    <n v="2021"/>
    <n v="1.027591137340192"/>
    <n v="2020"/>
    <n v="1.0006103417743548"/>
    <n v="53767678.670188211"/>
    <n v="54140506.083533339"/>
    <n v="372827.4133451283"/>
    <n v="52"/>
    <n v="743"/>
    <n v="6.9986541049798109E-2"/>
  </r>
  <r>
    <d v="2021-12-31T00:00:00"/>
    <n v="2018"/>
    <s v="Army Active"/>
    <x v="685"/>
    <x v="0"/>
    <d v="2019-07-11T00:00:00"/>
    <d v="2019-08-30T00:00:00"/>
    <s v="Intercontinental Construction Contracting, INC."/>
    <s v="W912DS"/>
    <s v="W912DS19C0018"/>
    <s v="W912DS19C0018"/>
    <x v="726"/>
    <n v="17784000"/>
    <d v="2021-09-01T00:00:00"/>
    <d v="2022-07-30T00:00:00"/>
    <n v="2891000"/>
    <n v="332"/>
    <n v="2022"/>
    <s v="07"/>
    <n v="30"/>
    <x v="586"/>
    <n v="2019"/>
    <n v="2022"/>
    <n v="1.027591137340192"/>
    <n v="2021"/>
    <n v="0.97697771649446541"/>
    <n v="15303914.80840748"/>
    <n v="18128357.38679298"/>
    <n v="2824442.5783855002"/>
    <n v="332"/>
    <n v="733"/>
    <n v="0.45293315143246932"/>
  </r>
  <r>
    <d v="2021-12-31T00:00:00"/>
    <n v="2019"/>
    <s v="Army Active"/>
    <x v="686"/>
    <x v="0"/>
    <d v="2019-07-26T00:00:00"/>
    <d v="2019-09-27T00:00:00"/>
    <s v="Benard Associates, Inc"/>
    <s v="W912DS"/>
    <s v="W912DS19C0033"/>
    <s v="W912DS19C0033"/>
    <x v="727"/>
    <n v="30295000"/>
    <d v="2021-11-03T00:00:00"/>
    <d v="2022-11-30T00:00:00"/>
    <n v="5131000"/>
    <n v="392"/>
    <n v="2022"/>
    <n v="11"/>
    <n v="30"/>
    <x v="587"/>
    <n v="2019"/>
    <n v="2023"/>
    <n v="1.027591137340192"/>
    <n v="2021"/>
    <n v="0.97697771649446541"/>
    <n v="25858303.380028591"/>
    <n v="30871176.043361694"/>
    <n v="5012872.6633331031"/>
    <n v="392"/>
    <n v="768"/>
    <n v="0.51041666666666663"/>
  </r>
  <r>
    <d v="2021-12-31T00:00:00"/>
    <n v="2017"/>
    <s v="Air Force Active"/>
    <x v="687"/>
    <x v="0"/>
    <d v="2018-08-10T00:00:00"/>
    <d v="2018-12-28T00:00:00"/>
    <s v="GARCO Construction"/>
    <s v="W912DW"/>
    <s v="W912DW19C0002"/>
    <s v="W912DW19C0002"/>
    <x v="728"/>
    <n v="23481000"/>
    <d v="2021-11-14T00:00:00"/>
    <d v="2021-11-14T00:00:00"/>
    <n v="0"/>
    <n v="0"/>
    <n v="2021"/>
    <n v="11"/>
    <n v="14"/>
    <x v="588"/>
    <n v="2019"/>
    <n v="2022"/>
    <n v="1.027591137340192"/>
    <n v="2021"/>
    <n v="0.97697771649446541"/>
    <n v="24128867.495885048"/>
    <n v="24128867.495885048"/>
    <n v="0"/>
    <n v="0"/>
    <n v="1052"/>
    <n v="0"/>
  </r>
  <r>
    <d v="2021-12-31T00:00:00"/>
    <n v="2017"/>
    <s v="Air Force Active"/>
    <x v="688"/>
    <x v="0"/>
    <d v="2019-05-20T00:00:00"/>
    <d v="2019-06-19T00:00:00"/>
    <s v="MMDF"/>
    <s v="W912DW"/>
    <s v="W912DW19C0008"/>
    <s v="W912DW19C0008"/>
    <x v="729"/>
    <n v="19868428"/>
    <d v="2021-03-10T00:00:00"/>
    <d v="2021-09-17T00:00:00"/>
    <n v="0"/>
    <n v="191"/>
    <n v="2021"/>
    <s v="09"/>
    <n v="17"/>
    <x v="434"/>
    <n v="2019"/>
    <n v="2021"/>
    <n v="1.027591137340192"/>
    <n v="2020"/>
    <n v="1.0006103417743548"/>
    <n v="20416620.525681715"/>
    <n v="20416620.525681715"/>
    <n v="0"/>
    <n v="191"/>
    <n v="630"/>
    <n v="0.30317460317460315"/>
  </r>
  <r>
    <d v="2021-12-31T00:00:00"/>
    <n v="2018"/>
    <s v="Army Active"/>
    <x v="689"/>
    <x v="0"/>
    <d v="2019-04-24T00:00:00"/>
    <d v="2019-07-17T00:00:00"/>
    <s v="Doyon Management Services, LLC"/>
    <s v="W912DW"/>
    <s v="W912DW19C0012"/>
    <s v="W912DW19C0012"/>
    <x v="730"/>
    <n v="5223000"/>
    <d v="2020-08-15T00:00:00"/>
    <d v="2022-03-09T00:00:00"/>
    <n v="147000"/>
    <n v="571"/>
    <n v="2022"/>
    <s v="03"/>
    <s v="09"/>
    <x v="589"/>
    <n v="2019"/>
    <n v="2022"/>
    <n v="1.027591137340192"/>
    <n v="2021"/>
    <n v="0.97697771649446541"/>
    <n v="5216052.6131388145"/>
    <n v="5359668.3374635009"/>
    <n v="143615.72432468645"/>
    <n v="571"/>
    <n v="395"/>
    <n v="1.4455696202531645"/>
  </r>
  <r>
    <d v="2021-08-31T00:00:00"/>
    <n v="2019"/>
    <s v="Army Active"/>
    <x v="690"/>
    <x v="0"/>
    <d v="2019-06-06T00:00:00"/>
    <d v="2019-07-29T00:00:00"/>
    <s v="DAP Construction Management, LLC"/>
    <s v="W912DW"/>
    <s v="W912DW19C0015"/>
    <s v="W912DW19C0015"/>
    <x v="731"/>
    <n v="2877000"/>
    <d v="2020-08-27T00:00:00"/>
    <d v="2020-10-07T00:00:00"/>
    <n v="33000"/>
    <n v="41"/>
    <n v="2020"/>
    <n v="10"/>
    <s v="07"/>
    <x v="590"/>
    <n v="2019"/>
    <n v="2021"/>
    <n v="1.027591137340192"/>
    <n v="2020"/>
    <n v="1.0006103417743548"/>
    <n v="2922469.1945955059"/>
    <n v="2955489.3358740597"/>
    <n v="33020.141278553754"/>
    <n v="41"/>
    <n v="395"/>
    <n v="0.10379746835443038"/>
  </r>
  <r>
    <d v="2022-05-03T00:00:00"/>
    <n v="2019"/>
    <s v="DLA Defense Energy Support Center"/>
    <x v="691"/>
    <x v="0"/>
    <d v="2019-05-01T00:00:00"/>
    <d v="2019-08-01T00:00:00"/>
    <s v="WHH Nisqually-Garco JV 2"/>
    <s v="W912DW"/>
    <s v="W912DW19C0017 / 56848368"/>
    <s v="W912DW19C0017"/>
    <x v="732"/>
    <n v="23258000"/>
    <d v="2022-05-31T00:00:00"/>
    <d v="2021-10-30T00:00:00"/>
    <n v="946000"/>
    <n v="-213"/>
    <n v="2021"/>
    <n v="10"/>
    <n v="30"/>
    <x v="428"/>
    <n v="2019"/>
    <n v="2022"/>
    <n v="1.027591137340192"/>
    <n v="2021"/>
    <n v="0.97697771649446541"/>
    <n v="22927613.456334364"/>
    <n v="23851834.376138128"/>
    <n v="924220.91980376467"/>
    <n v="-213"/>
    <n v="1034"/>
    <n v="-0.20599613152804641"/>
  </r>
  <r>
    <d v="2021-12-31T00:00:00"/>
    <n v="2016"/>
    <s v="Air Force Active"/>
    <x v="692"/>
    <x v="0"/>
    <d v="2019-05-06T00:00:00"/>
    <d v="2019-06-05T00:00:00"/>
    <s v="Construct MMDF"/>
    <s v="W912DW"/>
    <s v="W912DW19C008"/>
    <s v="W912DW19C008"/>
    <x v="729"/>
    <n v="19868428"/>
    <d v="2020-12-26T00:00:00"/>
    <d v="2020-08-31T00:00:00"/>
    <n v="0"/>
    <n v="-117"/>
    <n v="2020"/>
    <s v="08"/>
    <n v="31"/>
    <x v="229"/>
    <n v="2019"/>
    <n v="2020"/>
    <n v="1.027591137340192"/>
    <n v="2020"/>
    <n v="1.0006103417743548"/>
    <n v="20416620.525681715"/>
    <n v="20416620.525681715"/>
    <n v="0"/>
    <n v="-117"/>
    <n v="570"/>
    <n v="-0.20526315789473684"/>
  </r>
  <r>
    <d v="2021-12-31T00:00:00"/>
    <n v="2018"/>
    <s v="Air Force Active"/>
    <x v="693"/>
    <x v="0"/>
    <d v="2018-08-01T00:00:00"/>
    <d v="2019-03-01T00:00:00"/>
    <s v="Black &amp; Veatch Special Project"/>
    <s v="W912ER"/>
    <s v="W912ER18D0005"/>
    <s v="W912ER18D0005"/>
    <x v="733"/>
    <n v="3769955"/>
    <d v="2020-08-08T00:00:00"/>
    <d v="2022-03-31T00:00:00"/>
    <n v="64805"/>
    <n v="600"/>
    <n v="2022"/>
    <s v="03"/>
    <n v="31"/>
    <x v="423"/>
    <n v="2019"/>
    <n v="2022"/>
    <n v="1.027591137340192"/>
    <n v="2021"/>
    <n v="0.97697771649446541"/>
    <n v="3807379.3025160125"/>
    <n v="3870692.3434334365"/>
    <n v="63313.040917424019"/>
    <n v="600"/>
    <n v="526"/>
    <n v="1.1406844106463878"/>
  </r>
  <r>
    <d v="2021-12-31T00:00:00"/>
    <n v="2018"/>
    <s v="Air Force Active"/>
    <x v="694"/>
    <x v="0"/>
    <d v="2018-06-28T00:00:00"/>
    <d v="2019-04-05T00:00:00"/>
    <s v="The Morganti Group, Inc / Danbury, CT (Pkg 3, Dorm)"/>
    <s v="W912ER"/>
    <s v="W912ER19C0008"/>
    <s v="W912ER19C0008"/>
    <x v="734"/>
    <n v="10393609"/>
    <d v="2020-08-29T00:00:00"/>
    <d v="2021-10-09T00:00:00"/>
    <n v="-40735"/>
    <n v="406"/>
    <n v="2021"/>
    <n v="10"/>
    <s v="09"/>
    <x v="235"/>
    <n v="2019"/>
    <n v="2022"/>
    <n v="1.027591137340192"/>
    <n v="2021"/>
    <n v="0.97697771649446541"/>
    <n v="10722239.418358808"/>
    <n v="10682442.231077407"/>
    <n v="-39797.187281401828"/>
    <n v="406"/>
    <n v="512"/>
    <n v="0.79296875"/>
  </r>
  <r>
    <d v="2021-12-31T00:00:00"/>
    <n v="2018"/>
    <s v="Air Force Active"/>
    <x v="458"/>
    <x v="0"/>
    <d v="2019-03-06T00:00:00"/>
    <d v="2019-04-05T00:00:00"/>
    <s v="The Morganti Group, Inc (Pkg 3, Dorm), Danbury, CT"/>
    <s v="W912ER"/>
    <s v="W912ER19C0008"/>
    <s v="W912ER19C0008"/>
    <x v="735"/>
    <n v="118048"/>
    <d v="2020-10-13T00:00:00"/>
    <d v="2021-02-18T00:00:00"/>
    <n v="0"/>
    <n v="128"/>
    <n v="2021"/>
    <s v="02"/>
    <n v="18"/>
    <x v="591"/>
    <n v="2019"/>
    <n v="2021"/>
    <n v="1.027591137340192"/>
    <n v="2020"/>
    <n v="1.0006103417743548"/>
    <n v="121305.07858073499"/>
    <n v="121305.07858073499"/>
    <n v="0"/>
    <n v="128"/>
    <n v="557"/>
    <n v="0.22980251346499103"/>
  </r>
  <r>
    <d v="2021-12-31T00:00:00"/>
    <n v="2017"/>
    <s v="Air Force Active"/>
    <x v="695"/>
    <x v="0"/>
    <d v="2018-04-01T00:00:00"/>
    <d v="2019-09-06T00:00:00"/>
    <s v="Amana Contracting &amp; Steel Building Co. WLL, Abu Dhabi UAE"/>
    <s v="W912ER"/>
    <s v="W912ER19C0015"/>
    <s v="W912ER19C0015"/>
    <x v="736"/>
    <n v="25528019"/>
    <d v="2021-10-15T00:00:00"/>
    <d v="2021-11-16T00:00:00"/>
    <n v="375559"/>
    <n v="32"/>
    <n v="2021"/>
    <n v="11"/>
    <n v="16"/>
    <x v="592"/>
    <n v="2019"/>
    <n v="2022"/>
    <n v="1.027591137340192"/>
    <n v="2021"/>
    <n v="0.97697771649446541"/>
    <n v="25846444.978303686"/>
    <n v="26213357.752532631"/>
    <n v="366912.77422894537"/>
    <n v="32"/>
    <n v="770"/>
    <n v="4.1558441558441558E-2"/>
  </r>
  <r>
    <d v="2021-12-31T00:00:00"/>
    <n v="2018"/>
    <s v="Air Force Active"/>
    <x v="696"/>
    <x v="0"/>
    <d v="2019-05-29T00:00:00"/>
    <d v="2019-09-26T00:00:00"/>
    <s v="MVL USA, Inc. / Houston / TX"/>
    <s v="W912ER"/>
    <s v="W912ER19C0016"/>
    <s v="W912ER19C0016"/>
    <x v="737"/>
    <n v="13734951"/>
    <d v="2021-01-20T00:00:00"/>
    <d v="2021-11-23T00:00:00"/>
    <n v="-155509"/>
    <n v="307"/>
    <n v="2021"/>
    <n v="11"/>
    <n v="23"/>
    <x v="593"/>
    <n v="2019"/>
    <n v="2022"/>
    <n v="1.027591137340192"/>
    <n v="2021"/>
    <n v="0.97697771649446541"/>
    <n v="14273713.589578444"/>
    <n v="14121784.761864107"/>
    <n v="-151928.82771433704"/>
    <n v="307"/>
    <n v="482"/>
    <n v="0.63692946058091282"/>
  </r>
  <r>
    <d v="2021-12-31T00:00:00"/>
    <n v="2019"/>
    <s v="Army Active"/>
    <x v="697"/>
    <x v="0"/>
    <d v="2019-07-12T00:00:00"/>
    <d v="2019-09-30T00:00:00"/>
    <s v="MVL USA Inc"/>
    <s v="W912ER"/>
    <s v="W912ER19C0018"/>
    <s v="W912ER19C0018"/>
    <x v="738"/>
    <n v="25452000"/>
    <d v="2021-05-02T00:00:00"/>
    <d v="2022-01-05T00:00:00"/>
    <n v="55000"/>
    <n v="248"/>
    <n v="2022"/>
    <s v="01"/>
    <s v="05"/>
    <x v="594"/>
    <n v="2019"/>
    <n v="2022"/>
    <n v="1.027591137340192"/>
    <n v="2021"/>
    <n v="0.97697771649446541"/>
    <n v="26097732.115028858"/>
    <n v="26151465.889436055"/>
    <n v="53733.77440719679"/>
    <n v="248"/>
    <n v="580"/>
    <n v="0.42758620689655175"/>
  </r>
  <r>
    <d v="2021-12-31T00:00:00"/>
    <n v="2016"/>
    <s v="Army Active"/>
    <x v="698"/>
    <x v="0"/>
    <d v="2019-04-08T00:00:00"/>
    <d v="2019-04-18T00:00:00"/>
    <s v="Staatliches Hochbauamt Amberg"/>
    <s v="W912GB"/>
    <s v="W912GB-15-C-0007"/>
    <s v="W912GB15C0007"/>
    <x v="739"/>
    <n v="44125000"/>
    <d v="2023-06-03T00:00:00"/>
    <d v="2023-06-03T00:00:00"/>
    <n v="1930000"/>
    <n v="0"/>
    <n v="2023"/>
    <s v="06"/>
    <s v="03"/>
    <x v="595"/>
    <n v="2019"/>
    <n v="2023"/>
    <n v="1.027591137340192"/>
    <n v="2021"/>
    <n v="0.97697771649446541"/>
    <n v="43359208.040069401"/>
    <n v="45244775.032903716"/>
    <n v="1885566.9928343147"/>
    <n v="0"/>
    <n v="1507"/>
    <n v="0"/>
  </r>
  <r>
    <d v="2022-02-02T00:00:00"/>
    <n v="2017"/>
    <s v="DoD Education Activity"/>
    <x v="699"/>
    <x v="0"/>
    <d v="2019-03-19T00:00:00"/>
    <d v="2019-09-16T00:00:00"/>
    <s v="LBB Kaiserslautern"/>
    <s v="W912GB"/>
    <s v="W912GB-15-C-0013/47316927"/>
    <s v="W912GB15C0013"/>
    <x v="740"/>
    <n v="48330200"/>
    <d v="2023-05-02T00:00:00"/>
    <d v="2025-05-01T00:00:00"/>
    <n v="317870"/>
    <n v="730"/>
    <n v="2025"/>
    <s v="05"/>
    <s v="01"/>
    <x v="596"/>
    <n v="2019"/>
    <n v="2025"/>
    <n v="1.027591137340192"/>
    <n v="2022"/>
    <n v="0.95701202597496626"/>
    <n v="49337044.791052625"/>
    <n v="49641250.203749284"/>
    <n v="304205.41269665956"/>
    <n v="730"/>
    <n v="1324"/>
    <n v="0.55135951661631422"/>
  </r>
  <r>
    <d v="2021-12-31T00:00:00"/>
    <n v="2019"/>
    <s v="Army Active"/>
    <x v="700"/>
    <x v="0"/>
    <d v="2019-06-24T00:00:00"/>
    <d v="2019-09-25T00:00:00"/>
    <s v="EIFFAGE INFRAESTRUCTURAS SA"/>
    <s v="W912GB"/>
    <s v="W912GB19D0039"/>
    <s v="W912GB19D0039"/>
    <x v="741"/>
    <n v="11717000"/>
    <d v="2022-04-17T00:00:00"/>
    <d v="2022-04-17T00:00:00"/>
    <n v="318000"/>
    <n v="0"/>
    <n v="2022"/>
    <s v="04"/>
    <n v="17"/>
    <x v="597"/>
    <n v="2019"/>
    <n v="2022"/>
    <n v="1.027591137340192"/>
    <n v="2021"/>
    <n v="0.97697771649446541"/>
    <n v="11713511.374540849"/>
    <n v="12024190.288386088"/>
    <n v="310678.91384523921"/>
    <n v="0"/>
    <n v="935"/>
    <n v="0"/>
  </r>
  <r>
    <d v="2021-12-31T00:00:00"/>
    <n v="2018"/>
    <s v="Air Force Active"/>
    <x v="701"/>
    <x v="0"/>
    <d v="2018-08-29T00:00:00"/>
    <d v="2019-05-13T00:00:00"/>
    <s v="EMTA INSAAT TAAHHUT VE TICARET ANONIUM SI"/>
    <s v="W912GB"/>
    <s v="W912GB19F0076"/>
    <s v="W912GB19F0076"/>
    <x v="742"/>
    <n v="3795142"/>
    <d v="2021-09-28T00:00:00"/>
    <d v="2021-09-28T00:00:00"/>
    <n v="0"/>
    <n v="0"/>
    <n v="2021"/>
    <s v="09"/>
    <n v="28"/>
    <x v="598"/>
    <n v="2019"/>
    <n v="2021"/>
    <n v="1.027591137340192"/>
    <n v="2020"/>
    <n v="1.0006103417743548"/>
    <n v="3899854.2841475313"/>
    <n v="3899854.2841475313"/>
    <n v="0"/>
    <n v="0"/>
    <n v="869"/>
    <n v="0"/>
  </r>
  <r>
    <d v="2021-12-31T00:00:00"/>
    <n v="2017"/>
    <s v="Army Active"/>
    <x v="702"/>
    <x v="0"/>
    <d v="2018-05-25T00:00:00"/>
    <d v="2019-01-18T00:00:00"/>
    <s v="Odyssey International"/>
    <s v="W912HN"/>
    <s v="W912HN19C3000"/>
    <s v="W912HN19C3000"/>
    <x v="743"/>
    <n v="14777000"/>
    <d v="2020-06-14T00:00:00"/>
    <d v="2021-12-06T00:00:00"/>
    <n v="777000"/>
    <n v="540"/>
    <n v="2021"/>
    <n v="12"/>
    <s v="06"/>
    <x v="599"/>
    <n v="2019"/>
    <n v="2022"/>
    <n v="1.027591137340192"/>
    <n v="2021"/>
    <n v="0.97697771649446541"/>
    <n v="14386275.922762688"/>
    <n v="15145387.608478887"/>
    <n v="759111.68571619876"/>
    <n v="540"/>
    <n v="513"/>
    <n v="1.0526315789473684"/>
  </r>
  <r>
    <d v="2021-08-31T00:00:00"/>
    <n v="2018"/>
    <s v="Army Active"/>
    <x v="507"/>
    <x v="0"/>
    <d v="2018-11-08T00:00:00"/>
    <d v="2019-02-08T00:00:00"/>
    <s v="Windamir Development"/>
    <s v="W912HN"/>
    <s v="W912HN19C3001"/>
    <s v="W912HN19C3001"/>
    <x v="744"/>
    <n v="2889000"/>
    <d v="2020-05-13T00:00:00"/>
    <d v="2021-03-16T00:00:00"/>
    <n v="35000"/>
    <n v="307"/>
    <n v="2021"/>
    <s v="03"/>
    <n v="16"/>
    <x v="600"/>
    <n v="2019"/>
    <n v="2021"/>
    <n v="1.027591137340192"/>
    <n v="2020"/>
    <n v="1.0006103417743548"/>
    <n v="2932745.1059689079"/>
    <n v="2967766.4679310103"/>
    <n v="35021.361962102354"/>
    <n v="307"/>
    <n v="460"/>
    <n v="0.66739130434782612"/>
  </r>
  <r>
    <d v="2022-01-13T00:00:00"/>
    <n v="2018"/>
    <s v="Defense Health Agency"/>
    <x v="703"/>
    <x v="0"/>
    <d v="2018-05-24T00:00:00"/>
    <d v="2019-02-08T00:00:00"/>
    <s v="Gilbane Federal JV"/>
    <s v="W912HN"/>
    <s v="W912HN-19-C-3002"/>
    <s v="W912HN19C3002"/>
    <x v="745"/>
    <n v="2562000"/>
    <d v="2021-03-14T00:00:00"/>
    <d v="2021-07-12T00:00:00"/>
    <n v="-7480000"/>
    <n v="120"/>
    <n v="2021"/>
    <s v="07"/>
    <n v="12"/>
    <x v="368"/>
    <n v="2019"/>
    <n v="2021"/>
    <n v="1.027591137340192"/>
    <n v="2020"/>
    <n v="1.0006103417743548"/>
    <n v="10319070.201170208"/>
    <n v="2834504.8446980342"/>
    <n v="-7484565.3564721737"/>
    <n v="120"/>
    <n v="765"/>
    <n v="0.15686274509803921"/>
  </r>
  <r>
    <d v="2021-12-31T00:00:00"/>
    <n v="2018"/>
    <s v="Army Active"/>
    <x v="704"/>
    <x v="0"/>
    <d v="2018-08-14T00:00:00"/>
    <d v="2019-02-22T00:00:00"/>
    <s v="ACC Construction Co."/>
    <s v="W912HN"/>
    <s v="W912HN19C3003"/>
    <s v="W912HN19C3003"/>
    <x v="746"/>
    <n v="22385000"/>
    <d v="2020-10-08T00:00:00"/>
    <d v="2021-12-01T00:00:00"/>
    <n v="948000"/>
    <n v="419"/>
    <n v="2021"/>
    <n v="12"/>
    <s v="01"/>
    <x v="601"/>
    <n v="2019"/>
    <n v="2022"/>
    <n v="1.027591137340192"/>
    <n v="2021"/>
    <n v="0.97697771649446541"/>
    <n v="22028471.211161695"/>
    <n v="22954646.086398449"/>
    <n v="926174.87523675337"/>
    <n v="419"/>
    <n v="594"/>
    <n v="0.70538720538720534"/>
  </r>
  <r>
    <d v="2021-08-31T00:00:00"/>
    <n v="2018"/>
    <s v="Army Active"/>
    <x v="705"/>
    <x v="0"/>
    <d v="2018-11-29T00:00:00"/>
    <d v="2019-03-08T00:00:00"/>
    <s v="Windamir Development"/>
    <s v="W912HN"/>
    <s v="W912HN19C3004"/>
    <s v="W912HN19C3004"/>
    <x v="747"/>
    <n v="3548000"/>
    <d v="2020-07-26T00:00:00"/>
    <d v="2021-07-21T00:00:00"/>
    <n v="146000"/>
    <n v="360"/>
    <n v="2021"/>
    <s v="07"/>
    <n v="21"/>
    <x v="501"/>
    <n v="2019"/>
    <n v="2021"/>
    <n v="1.027591137340192"/>
    <n v="2020"/>
    <n v="1.0006103417743548"/>
    <n v="3495865.0492313332"/>
    <n v="3641954.1591303889"/>
    <n v="146089.10989905568"/>
    <n v="360"/>
    <n v="506"/>
    <n v="0.71146245059288538"/>
  </r>
  <r>
    <d v="2021-12-31T00:00:00"/>
    <n v="2016"/>
    <s v="Air Force Active"/>
    <x v="706"/>
    <x v="0"/>
    <d v="2017-08-21T00:00:00"/>
    <d v="2019-06-28T00:00:00"/>
    <s v="Walsh Federal Construction Contract-SJ ATCT"/>
    <s v="W912HN"/>
    <s v="W912HN19C3006"/>
    <s v="W912HN19C3006"/>
    <x v="748"/>
    <n v="23716745"/>
    <d v="2019-07-28T00:00:00"/>
    <d v="2021-08-09T00:00:00"/>
    <n v="0"/>
    <n v="743"/>
    <n v="2021"/>
    <s v="08"/>
    <s v="09"/>
    <x v="602"/>
    <n v="2019"/>
    <n v="2021"/>
    <n v="1.027591137340192"/>
    <n v="2020"/>
    <n v="1.0006103417743548"/>
    <n v="24371116.968557313"/>
    <n v="24371116.968557313"/>
    <n v="0"/>
    <n v="743"/>
    <n v="30"/>
    <n v="24.766666666666666"/>
  </r>
  <r>
    <d v="2021-12-31T00:00:00"/>
    <n v="2018"/>
    <s v="Army Active"/>
    <x v="707"/>
    <x v="0"/>
    <d v="2019-06-07T00:00:00"/>
    <d v="2019-07-25T00:00:00"/>
    <s v="Siler Excavating LLC"/>
    <s v="W912HN"/>
    <s v="W912HN19C3008"/>
    <s v="W912HN19C3008"/>
    <x v="749"/>
    <n v="4775000"/>
    <d v="2020-06-17T00:00:00"/>
    <d v="2021-11-02T00:00:00"/>
    <n v="140000"/>
    <n v="503"/>
    <n v="2021"/>
    <n v="11"/>
    <s v="02"/>
    <x v="372"/>
    <n v="2019"/>
    <n v="2022"/>
    <n v="1.027591137340192"/>
    <n v="2021"/>
    <n v="0.97697771649446541"/>
    <n v="4762884.9215717902"/>
    <n v="4899661.8018810153"/>
    <n v="136776.88030922506"/>
    <n v="503"/>
    <n v="328"/>
    <n v="1.5335365853658536"/>
  </r>
  <r>
    <d v="2021-12-31T00:00:00"/>
    <n v="2019"/>
    <s v="Army Active"/>
    <x v="708"/>
    <x v="0"/>
    <d v="2019-07-02T00:00:00"/>
    <d v="2019-08-26T00:00:00"/>
    <s v="TDX Quality, LLC"/>
    <s v="W912HN"/>
    <s v="W912HN19C3010"/>
    <s v="W912HN19C3010"/>
    <x v="750"/>
    <n v="6943000"/>
    <d v="2020-12-10T00:00:00"/>
    <d v="2021-10-14T00:00:00"/>
    <n v="16000"/>
    <n v="308"/>
    <n v="2021"/>
    <n v="10"/>
    <n v="14"/>
    <x v="603"/>
    <n v="2019"/>
    <n v="2022"/>
    <n v="1.027591137340192"/>
    <n v="2021"/>
    <n v="0.97697771649446541"/>
    <n v="7118123.8083555102"/>
    <n v="7133755.4518194217"/>
    <n v="15631.643463911489"/>
    <n v="308"/>
    <n v="472"/>
    <n v="0.65254237288135597"/>
  </r>
  <r>
    <d v="2021-08-31T00:00:00"/>
    <n v="2015"/>
    <s v="Army Active"/>
    <x v="709"/>
    <x v="0"/>
    <d v="2018-02-26T00:00:00"/>
    <d v="2019-05-07T00:00:00"/>
    <s v="NISHIMATSU CONSTRUCTION CO., LTD."/>
    <s v="W912HV"/>
    <s v="W912HV16D0009"/>
    <s v="W912HV16D0009"/>
    <x v="751"/>
    <n v="18905000"/>
    <d v="2021-05-25T00:00:00"/>
    <d v="2021-06-25T00:00:00"/>
    <n v="581000"/>
    <n v="31"/>
    <n v="2021"/>
    <s v="06"/>
    <n v="25"/>
    <x v="604"/>
    <n v="2019"/>
    <n v="2021"/>
    <n v="1.027591137340192"/>
    <n v="2020"/>
    <n v="1.0006103417743548"/>
    <n v="18829580.00062168"/>
    <n v="19410934.60919258"/>
    <n v="581354.60857089981"/>
    <n v="31"/>
    <n v="749"/>
    <n v="4.1388518024032039E-2"/>
  </r>
  <r>
    <d v="2022-01-06T00:00:00"/>
    <n v="2017"/>
    <s v="Special Operations Command"/>
    <x v="710"/>
    <x v="0"/>
    <d v="2018-04-12T00:00:00"/>
    <d v="2019-05-30T00:00:00"/>
    <s v="NISHIMATSU CONSTRUCTION CO., LTD."/>
    <s v="W912HV"/>
    <s v="W912HV-16-D-0009"/>
    <s v="W912HV16D0009"/>
    <x v="752"/>
    <n v="17190622"/>
    <d v="2021-09-27T00:00:00"/>
    <d v="2021-09-29T00:00:00"/>
    <n v="451596"/>
    <n v="2"/>
    <n v="2021"/>
    <s v="09"/>
    <n v="29"/>
    <x v="304"/>
    <n v="2019"/>
    <n v="2021"/>
    <n v="1.027591137340192"/>
    <n v="2020"/>
    <n v="1.0006103417743548"/>
    <n v="17200874.765307046"/>
    <n v="17652746.393210977"/>
    <n v="451871.62790393084"/>
    <n v="2"/>
    <n v="851"/>
    <n v="2.3501762632197414E-3"/>
  </r>
  <r>
    <d v="2022-01-06T00:00:00"/>
    <n v="2017"/>
    <s v="Special Operations Command"/>
    <x v="474"/>
    <x v="0"/>
    <d v="2018-03-23T00:00:00"/>
    <d v="2019-08-02T00:00:00"/>
    <s v="NIPPO CORPORATION"/>
    <s v="W912HV"/>
    <s v="W912HV-17-D-0015"/>
    <s v="W912HV17D0015"/>
    <x v="753"/>
    <n v="67048014"/>
    <d v="2021-12-26T00:00:00"/>
    <d v="2021-12-26T00:00:00"/>
    <n v="3995671"/>
    <n v="0"/>
    <n v="2021"/>
    <n v="12"/>
    <n v="26"/>
    <x v="605"/>
    <n v="2019"/>
    <n v="2022"/>
    <n v="1.027591137340192"/>
    <n v="2021"/>
    <n v="0.97697771649446541"/>
    <n v="64792028.855333894"/>
    <n v="68695710.384777054"/>
    <n v="3903681.5294431597"/>
    <n v="0"/>
    <n v="877"/>
    <n v="0"/>
  </r>
  <r>
    <d v="2022-05-03T00:00:00"/>
    <n v="2018"/>
    <s v="DLA Defense Energy Support Center"/>
    <x v="711"/>
    <x v="0"/>
    <d v="2018-05-21T00:00:00"/>
    <d v="2018-12-27T00:00:00"/>
    <s v="TOA CORPORATION"/>
    <s v="W912HV"/>
    <s v="W912HV19C0003 / 51379145"/>
    <s v="W912HV19C0003"/>
    <x v="754"/>
    <n v="33455000"/>
    <d v="2021-04-01T00:00:00"/>
    <d v="2022-02-28T00:00:00"/>
    <n v="0"/>
    <n v="333"/>
    <n v="2022"/>
    <s v="02"/>
    <n v="28"/>
    <x v="125"/>
    <n v="2019"/>
    <n v="2022"/>
    <n v="1.027591137340192"/>
    <n v="2021"/>
    <n v="0.97697771649446541"/>
    <n v="34378061.499716125"/>
    <n v="34378061.499716125"/>
    <n v="0"/>
    <n v="333"/>
    <n v="826"/>
    <n v="0.40314769975786924"/>
  </r>
  <r>
    <d v="2022-01-06T00:00:00"/>
    <n v="2018"/>
    <s v="Special Operations Command"/>
    <x v="712"/>
    <x v="0"/>
    <d v="2018-10-30T00:00:00"/>
    <d v="2019-03-25T00:00:00"/>
    <s v="KYUDENKO CORPORATION"/>
    <s v="W912HV"/>
    <s v="W912HV19C0004"/>
    <s v="W912HV19C0004"/>
    <x v="755"/>
    <n v="17857223"/>
    <d v="2021-04-18T00:00:00"/>
    <d v="2022-04-06T00:00:00"/>
    <n v="881658"/>
    <n v="353"/>
    <n v="2022"/>
    <s v="04"/>
    <s v="06"/>
    <x v="606"/>
    <n v="2019"/>
    <n v="2022"/>
    <n v="1.027591137340192"/>
    <n v="2021"/>
    <n v="0.97697771649446541"/>
    <n v="17443940.145342357"/>
    <n v="18305300.364911433"/>
    <n v="861360.21956907585"/>
    <n v="353"/>
    <n v="755"/>
    <n v="0.46754966887417221"/>
  </r>
  <r>
    <d v="2022-01-13T00:00:00"/>
    <n v="2018"/>
    <s v="Defense Health Agency"/>
    <x v="713"/>
    <x v="0"/>
    <d v="2018-10-12T00:00:00"/>
    <d v="2019-04-10T00:00:00"/>
    <s v="Shinsampeikensetsu-Unite Corporation JV"/>
    <s v="W912HV"/>
    <s v="W912HV-19-C-0005"/>
    <s v="W912HV19C0005"/>
    <x v="756"/>
    <n v="4265000"/>
    <d v="2020-08-21T00:00:00"/>
    <d v="2021-01-30T00:00:00"/>
    <n v="154000"/>
    <n v="162"/>
    <n v="2021"/>
    <s v="01"/>
    <n v="30"/>
    <x v="404"/>
    <n v="2019"/>
    <n v="2021"/>
    <n v="1.027591137340192"/>
    <n v="2020"/>
    <n v="1.0006103417743548"/>
    <n v="4224427.1656055292"/>
    <n v="4378521.1582387798"/>
    <n v="154093.99263325054"/>
    <n v="162"/>
    <n v="499"/>
    <n v="0.32464929859719438"/>
  </r>
  <r>
    <d v="2022-02-02T00:00:00"/>
    <n v="2015"/>
    <s v="DoD Education Activity"/>
    <x v="714"/>
    <x v="0"/>
    <d v="2018-09-21T00:00:00"/>
    <d v="2019-07-29T00:00:00"/>
    <s v="Nippo Corporation"/>
    <s v="W912HV"/>
    <s v="W912HV19C0007/36943919"/>
    <s v="W912HV19C0007"/>
    <x v="757"/>
    <n v="50699295"/>
    <d v="2022-08-05T00:00:00"/>
    <d v="2022-08-05T00:00:00"/>
    <n v="-1748257"/>
    <n v="0"/>
    <n v="2022"/>
    <s v="08"/>
    <s v="05"/>
    <x v="607"/>
    <n v="2019"/>
    <n v="2022"/>
    <n v="1.027591137340192"/>
    <n v="2021"/>
    <n v="0.97697771649446541"/>
    <n v="53894639.61038886"/>
    <n v="52186631.478683397"/>
    <n v="-1708008.1317054629"/>
    <n v="0"/>
    <n v="1103"/>
    <n v="0"/>
  </r>
  <r>
    <d v="2021-12-30T00:00:00"/>
    <n v="2018"/>
    <s v="Air National Guard"/>
    <x v="715"/>
    <x v="0"/>
    <d v="2018-06-15T00:00:00"/>
    <d v="2019-05-07T00:00:00"/>
    <s v="HI Technology Devel. Corp."/>
    <s v="W912J6"/>
    <s v="W912J61822021"/>
    <s v="W912J61822021"/>
    <x v="758"/>
    <n v="2868023"/>
    <d v="2021-05-23T00:00:00"/>
    <d v="2021-05-23T00:00:00"/>
    <n v="-258964"/>
    <n v="0"/>
    <n v="2021"/>
    <s v="05"/>
    <n v="23"/>
    <x v="608"/>
    <n v="2019"/>
    <n v="2021"/>
    <n v="1.027591137340192"/>
    <n v="2020"/>
    <n v="1.0006103417743548"/>
    <n v="3213264.1277779951"/>
    <n v="2954142.0712307412"/>
    <n v="-259122.05654725386"/>
    <n v="0"/>
    <n v="747"/>
    <n v="0"/>
  </r>
  <r>
    <d v="2021-11-30T00:00:00"/>
    <n v="2018"/>
    <s v="Air National Guard"/>
    <x v="716"/>
    <x v="0"/>
    <d v="2019-06-14T00:00:00"/>
    <d v="2019-09-30T00:00:00"/>
    <s v="Collins Construction Services, Inc."/>
    <s v="W912JM"/>
    <s v="W912JM19C0012"/>
    <s v="W912JM19C0012"/>
    <x v="759"/>
    <n v="2930507"/>
    <d v="2020-11-15T00:00:00"/>
    <d v="2021-05-21T00:00:00"/>
    <n v="87964"/>
    <n v="187"/>
    <n v="2021"/>
    <s v="05"/>
    <n v="21"/>
    <x v="609"/>
    <n v="2019"/>
    <n v="2021"/>
    <n v="1.027591137340192"/>
    <n v="2020"/>
    <n v="1.0006103417743548"/>
    <n v="2920971.9943084014"/>
    <n v="3008989.6824122407"/>
    <n v="88017.688103839289"/>
    <n v="187"/>
    <n v="412"/>
    <n v="0.45388349514563109"/>
  </r>
  <r>
    <d v="2021-12-30T00:00:00"/>
    <n v="2018"/>
    <s v="Air National Guard"/>
    <x v="717"/>
    <x v="0"/>
    <d v="2018-06-08T00:00:00"/>
    <d v="2019-08-05T00:00:00"/>
    <s v="Messer Construction Company"/>
    <s v="W912L7"/>
    <s v="W912L719C7001"/>
    <s v="W912L719C7001"/>
    <x v="760"/>
    <n v="30218917"/>
    <d v="2021-08-22T00:00:00"/>
    <d v="2021-08-22T00:00:00"/>
    <n v="605700"/>
    <n v="0"/>
    <n v="2021"/>
    <s v="08"/>
    <n v="22"/>
    <x v="610"/>
    <n v="2019"/>
    <n v="2021"/>
    <n v="1.027591137340192"/>
    <n v="2020"/>
    <n v="1.0006103417743548"/>
    <n v="30430279.33733191"/>
    <n v="31036349.021344636"/>
    <n v="606069.68401272595"/>
    <n v="0"/>
    <n v="748"/>
    <n v="0"/>
  </r>
  <r>
    <d v="2022-01-12T00:00:00"/>
    <n v="2019"/>
    <s v="Army National Guard"/>
    <x v="718"/>
    <x v="0"/>
    <d v="2019-02-07T00:00:00"/>
    <d v="2019-02-15T00:00:00"/>
    <s v="RCS Construction, Inc."/>
    <s v="W912MM"/>
    <s v="W912MM-17-2-2001"/>
    <s v="W912MM1722001"/>
    <x v="470"/>
    <n v="13023000"/>
    <d v="2020-11-15T00:00:00"/>
    <d v="2020-11-15T00:00:00"/>
    <n v="-1977000"/>
    <n v="0"/>
    <n v="2020"/>
    <n v="11"/>
    <n v="15"/>
    <x v="611"/>
    <n v="2019"/>
    <n v="2021"/>
    <n v="1.027591137340192"/>
    <n v="2020"/>
    <n v="1.0006103417743548"/>
    <n v="15413867.06010288"/>
    <n v="13435660.41441498"/>
    <n v="-1978206.6456879005"/>
    <n v="0"/>
    <n v="639"/>
    <n v="0"/>
  </r>
  <r>
    <d v="2021-12-30T00:00:00"/>
    <n v="2018"/>
    <s v="Air National Guard"/>
    <x v="503"/>
    <x v="0"/>
    <d v="2019-07-02T00:00:00"/>
    <d v="2019-08-21T00:00:00"/>
    <s v="Lee Grover Construction"/>
    <s v="W912NS"/>
    <s v="W912NS19C6003"/>
    <s v="W912NS19C6003"/>
    <x v="761"/>
    <n v="6136064"/>
    <d v="2021-03-23T00:00:00"/>
    <d v="2021-03-23T00:00:00"/>
    <n v="83608"/>
    <n v="0"/>
    <n v="2021"/>
    <s v="03"/>
    <n v="23"/>
    <x v="512"/>
    <n v="2019"/>
    <n v="2021"/>
    <n v="1.027591137340192"/>
    <n v="2020"/>
    <n v="1.0006103417743548"/>
    <n v="6219450.1447414691"/>
    <n v="6303109.1741965394"/>
    <n v="83659.029455070384"/>
    <n v="0"/>
    <n v="580"/>
    <n v="0"/>
  </r>
  <r>
    <d v="2021-08-31T00:00:00"/>
    <n v="2018"/>
    <s v="Army Active"/>
    <x v="719"/>
    <x v="0"/>
    <d v="2018-08-07T00:00:00"/>
    <d v="2019-01-25T00:00:00"/>
    <s v="Nicklaus Engineering, Inc"/>
    <s v="W912PL"/>
    <s v="W912PL19C0007"/>
    <s v="W912PL19C0007"/>
    <x v="762"/>
    <n v="3994000"/>
    <d v="2021-04-15T00:00:00"/>
    <d v="2021-05-27T00:00:00"/>
    <n v="0"/>
    <n v="42"/>
    <n v="2021"/>
    <s v="05"/>
    <n v="27"/>
    <x v="260"/>
    <n v="2019"/>
    <n v="2021"/>
    <n v="1.027591137340192"/>
    <n v="2020"/>
    <n v="1.0006103417743548"/>
    <n v="4104199.0025367271"/>
    <n v="4104199.0025367271"/>
    <n v="0"/>
    <n v="42"/>
    <n v="811"/>
    <n v="5.1787916152897656E-2"/>
  </r>
  <r>
    <d v="2021-12-31T00:00:00"/>
    <n v="2018"/>
    <s v="Army Active"/>
    <x v="720"/>
    <x v="0"/>
    <d v="2019-01-15T00:00:00"/>
    <d v="2019-06-18T00:00:00"/>
    <s v="Ral Investment Corporation dba Silverstrand Construction"/>
    <s v="W912PL"/>
    <s v="W912PL19C0017"/>
    <s v="W912PL19C0017"/>
    <x v="763"/>
    <n v="5443000"/>
    <d v="2020-09-15T00:00:00"/>
    <d v="2021-11-30T00:00:00"/>
    <n v="344000"/>
    <n v="441"/>
    <n v="2021"/>
    <n v="11"/>
    <n v="30"/>
    <x v="242"/>
    <n v="2019"/>
    <n v="2022"/>
    <n v="1.027591137340192"/>
    <n v="2021"/>
    <n v="0.97697771649446541"/>
    <n v="5239687.2092976393"/>
    <n v="5575767.5437717354"/>
    <n v="336080.33447409607"/>
    <n v="441"/>
    <n v="455"/>
    <n v="0.96923076923076923"/>
  </r>
  <r>
    <d v="2021-12-31T00:00:00"/>
    <n v="2018"/>
    <s v="Air Force Active"/>
    <x v="721"/>
    <x v="0"/>
    <d v="2018-08-16T00:00:00"/>
    <d v="2019-07-03T00:00:00"/>
    <s v="Record Steel and Construction, Inc., dba RSCI"/>
    <s v="W912PL"/>
    <s v="W912PL19C0023"/>
    <s v="W912PL19C0023"/>
    <x v="764"/>
    <n v="22289225"/>
    <d v="2021-08-02T00:00:00"/>
    <d v="2021-12-20T00:00:00"/>
    <n v="666225"/>
    <n v="140"/>
    <n v="2021"/>
    <n v="12"/>
    <n v="20"/>
    <x v="173"/>
    <n v="2019"/>
    <n v="2022"/>
    <n v="1.027591137340192"/>
    <n v="2021"/>
    <n v="0.97697771649446541"/>
    <n v="22219603.162706971"/>
    <n v="22870490.141878497"/>
    <n v="650886.97917152569"/>
    <n v="140"/>
    <n v="761"/>
    <n v="0.18396846254927726"/>
  </r>
  <r>
    <d v="2021-12-31T00:00:00"/>
    <n v="2019"/>
    <s v="Air Force Active"/>
    <x v="722"/>
    <x v="0"/>
    <d v="2019-04-17T00:00:00"/>
    <d v="2019-08-27T00:00:00"/>
    <s v="GUARDIAN/EC JV LLC"/>
    <s v="W912PL"/>
    <s v="W912PL19C0024"/>
    <s v="W912PL19C0024"/>
    <x v="765"/>
    <n v="5822833"/>
    <d v="2021-06-02T00:00:00"/>
    <d v="2022-07-29T00:00:00"/>
    <n v="267159"/>
    <n v="422"/>
    <n v="2022"/>
    <s v="07"/>
    <n v="29"/>
    <x v="4"/>
    <n v="2019"/>
    <n v="2022"/>
    <n v="1.027591137340192"/>
    <n v="2021"/>
    <n v="0.97697771649446541"/>
    <n v="5708961.3643513341"/>
    <n v="5969969.754112279"/>
    <n v="261008.38976094499"/>
    <n v="422"/>
    <n v="645"/>
    <n v="0.65426356589147283"/>
  </r>
  <r>
    <d v="2021-12-31T00:00:00"/>
    <n v="2019"/>
    <s v="Air Force Active"/>
    <x v="723"/>
    <x v="0"/>
    <d v="2019-07-31T00:00:00"/>
    <d v="2019-09-26T00:00:00"/>
    <s v="KORTE"/>
    <s v="W912PL"/>
    <s v="W912PL19C0028"/>
    <s v="W912PL19C0028"/>
    <x v="766"/>
    <n v="25716568"/>
    <d v="2021-10-02T00:00:00"/>
    <d v="2022-04-22T00:00:00"/>
    <n v="709368"/>
    <n v="202"/>
    <n v="2022"/>
    <s v="04"/>
    <n v="22"/>
    <x v="582"/>
    <n v="2019"/>
    <n v="2022"/>
    <n v="1.027591137340192"/>
    <n v="2021"/>
    <n v="0.97697771649446541"/>
    <n v="25697177.089693651"/>
    <n v="26390213.818487898"/>
    <n v="693036.72879424691"/>
    <n v="202"/>
    <n v="737"/>
    <n v="0.27408412483039346"/>
  </r>
  <r>
    <d v="2021-12-31T00:00:00"/>
    <n v="2019"/>
    <s v="Air Force Active"/>
    <x v="724"/>
    <x v="0"/>
    <d v="2019-07-31T00:00:00"/>
    <d v="2019-09-26T00:00:00"/>
    <s v="KORTE"/>
    <s v="W912PL"/>
    <s v="W912PL19C0028"/>
    <s v="W912PL19C0028"/>
    <x v="767"/>
    <n v="25087883"/>
    <d v="2021-11-02T00:00:00"/>
    <d v="2022-05-23T00:00:00"/>
    <n v="434983"/>
    <n v="202"/>
    <n v="2022"/>
    <s v="05"/>
    <n v="23"/>
    <x v="612"/>
    <n v="2019"/>
    <n v="2022"/>
    <n v="1.027591137340192"/>
    <n v="2021"/>
    <n v="0.97697771649446541"/>
    <n v="25333101.549734019"/>
    <n v="25758070.24778793"/>
    <n v="424968.69805391133"/>
    <n v="202"/>
    <n v="768"/>
    <n v="0.26302083333333331"/>
  </r>
  <r>
    <d v="2021-12-31T00:00:00"/>
    <n v="2019"/>
    <s v="Air Force Active"/>
    <x v="725"/>
    <x v="0"/>
    <d v="2019-07-30T00:00:00"/>
    <d v="2019-09-28T00:00:00"/>
    <s v="BFL Construction CO"/>
    <s v="W912PL"/>
    <s v="W912PL19C0035"/>
    <s v="W912PL19C0035"/>
    <x v="14"/>
    <n v="0"/>
    <d v="2021-04-20T00:00:00"/>
    <d v="2022-06-10T00:00:00"/>
    <n v="0"/>
    <n v="416"/>
    <n v="2022"/>
    <s v="06"/>
    <n v="10"/>
    <x v="545"/>
    <n v="2019"/>
    <n v="2022"/>
    <n v="1.027591137340192"/>
    <n v="2021"/>
    <n v="0.97697771649446541"/>
    <n v="0"/>
    <n v="0"/>
    <n v="0"/>
    <n v="416"/>
    <n v="570"/>
    <n v="0.72982456140350882"/>
  </r>
  <r>
    <d v="2022-01-06T00:00:00"/>
    <n v="2018"/>
    <s v="Special Operations Command"/>
    <x v="726"/>
    <x v="0"/>
    <d v="2018-09-07T00:00:00"/>
    <d v="2018-12-19T00:00:00"/>
    <s v="ACC"/>
    <s v="W912PM"/>
    <s v="W912PM19C0007"/>
    <s v="W912PM19C0007"/>
    <x v="768"/>
    <n v="17708403"/>
    <d v="2020-12-27T00:00:00"/>
    <d v="2021-08-18T00:00:00"/>
    <n v="1233878"/>
    <n v="234"/>
    <n v="2021"/>
    <s v="08"/>
    <n v="18"/>
    <x v="613"/>
    <n v="2019"/>
    <n v="2021"/>
    <n v="1.027591137340192"/>
    <n v="2020"/>
    <n v="1.0006103417743548"/>
    <n v="16929075.881889429"/>
    <n v="18163706.969177287"/>
    <n v="1234631.0872878581"/>
    <n v="234"/>
    <n v="739"/>
    <n v="0.3166441136671177"/>
  </r>
  <r>
    <d v="2022-01-06T00:00:00"/>
    <n v="2017"/>
    <s v="Special Operations Command"/>
    <x v="727"/>
    <x v="0"/>
    <d v="2017-03-02T00:00:00"/>
    <d v="2019-01-15T00:00:00"/>
    <s v="ACC Construction Co., Inc."/>
    <s v="W912PM"/>
    <s v="W912PM19C0008"/>
    <s v="W912PM19C0008"/>
    <x v="769"/>
    <n v="31202082"/>
    <d v="2020-11-08T00:00:00"/>
    <d v="2022-02-08T00:00:00"/>
    <n v="1195694"/>
    <n v="457"/>
    <n v="2022"/>
    <s v="02"/>
    <s v="08"/>
    <x v="614"/>
    <n v="2019"/>
    <n v="2022"/>
    <n v="1.027591137340192"/>
    <n v="2021"/>
    <n v="0.97697771649446541"/>
    <n v="30834298.37239109"/>
    <n v="32002464.766137224"/>
    <n v="1168166.3937461339"/>
    <n v="457"/>
    <n v="663"/>
    <n v="0.68929110105580693"/>
  </r>
  <r>
    <d v="2022-01-06T00:00:00"/>
    <n v="2018"/>
    <s v="Special Operations Command"/>
    <x v="728"/>
    <x v="0"/>
    <d v="2018-01-12T00:00:00"/>
    <d v="2019-01-23T00:00:00"/>
    <s v="ACC Construction Co., Inc."/>
    <s v="W912PM"/>
    <s v="W912PM19C0011"/>
    <s v="W912PM19C0011"/>
    <x v="770"/>
    <n v="22062531"/>
    <d v="2021-11-03T00:00:00"/>
    <d v="2022-07-22T00:00:00"/>
    <n v="1023513"/>
    <n v="261"/>
    <n v="2022"/>
    <s v="07"/>
    <n v="22"/>
    <x v="615"/>
    <n v="2019"/>
    <n v="2022"/>
    <n v="1.027591137340192"/>
    <n v="2021"/>
    <n v="0.97697771649446541"/>
    <n v="21619508.435140774"/>
    <n v="22619457.828683175"/>
    <n v="999949.39354240149"/>
    <n v="261"/>
    <n v="1015"/>
    <n v="0.25714285714285712"/>
  </r>
  <r>
    <d v="2022-01-06T00:00:00"/>
    <n v="2019"/>
    <s v="Special Operations Command"/>
    <x v="729"/>
    <x v="0"/>
    <d v="2018-12-20T00:00:00"/>
    <d v="2019-04-05T00:00:00"/>
    <s v="Sauer"/>
    <s v="W912PM"/>
    <s v="W912PM19C0016"/>
    <s v="W912PM19C0016"/>
    <x v="771"/>
    <n v="9834566"/>
    <d v="2020-05-20T00:00:00"/>
    <d v="2020-10-28T00:00:00"/>
    <n v="58566"/>
    <n v="161"/>
    <n v="2020"/>
    <n v="10"/>
    <n v="28"/>
    <x v="548"/>
    <n v="2019"/>
    <n v="2021"/>
    <n v="1.027591137340192"/>
    <n v="2020"/>
    <n v="1.0006103417743548"/>
    <n v="10045730.958637718"/>
    <n v="10104332.703914074"/>
    <n v="58601.745276356116"/>
    <n v="161"/>
    <n v="411"/>
    <n v="0.39172749391727496"/>
  </r>
  <r>
    <d v="2022-01-06T00:00:00"/>
    <n v="2017"/>
    <s v="Special Operations Command"/>
    <x v="730"/>
    <x v="0"/>
    <d v="2017-12-01T00:00:00"/>
    <d v="2019-04-11T00:00:00"/>
    <s v="Windamir Development, Inc."/>
    <s v="W912PM"/>
    <s v="W912PM19C0020"/>
    <s v="W912PM19C0020"/>
    <x v="772"/>
    <n v="12710896"/>
    <d v="2021-04-28T00:00:00"/>
    <d v="2022-04-08T00:00:00"/>
    <n v="1202937"/>
    <n v="345"/>
    <n v="2022"/>
    <s v="04"/>
    <s v="08"/>
    <x v="616"/>
    <n v="2019"/>
    <n v="2022"/>
    <n v="1.027591137340192"/>
    <n v="2021"/>
    <n v="0.97697771649446541"/>
    <n v="11825476.6772743"/>
    <n v="13000719.320621002"/>
    <n v="1175242.6433467027"/>
    <n v="345"/>
    <n v="748"/>
    <n v="0.46122994652406418"/>
  </r>
  <r>
    <d v="2021-12-31T00:00:00"/>
    <n v="2018"/>
    <s v="Army Active"/>
    <x v="731"/>
    <x v="0"/>
    <d v="2019-05-10T00:00:00"/>
    <d v="2019-08-14T00:00:00"/>
    <s v="Crowder Construction Company"/>
    <s v="W912PM"/>
    <s v="W912PM19C0027"/>
    <s v="W912PM19C0027"/>
    <x v="773"/>
    <n v="4141000"/>
    <d v="2021-05-15T00:00:00"/>
    <d v="2022-02-11T00:00:00"/>
    <n v="277000"/>
    <n v="272"/>
    <n v="2022"/>
    <s v="02"/>
    <n v="11"/>
    <x v="443"/>
    <n v="2019"/>
    <n v="2022"/>
    <n v="1.027591137340192"/>
    <n v="2021"/>
    <n v="0.97697771649446541"/>
    <n v="3970612.1546825022"/>
    <n v="4241234.9821514692"/>
    <n v="270622.82746896707"/>
    <n v="272"/>
    <n v="640"/>
    <n v="0.42499999999999999"/>
  </r>
  <r>
    <d v="2022-01-06T00:00:00"/>
    <n v="2019"/>
    <s v="Special Operations Command"/>
    <x v="732"/>
    <x v="0"/>
    <d v="2019-06-10T00:00:00"/>
    <d v="2019-09-30T00:00:00"/>
    <s v="ACC"/>
    <s v="W912PM"/>
    <s v="W912PM19C0042"/>
    <s v="W912PM19C0042"/>
    <x v="774"/>
    <n v="17061326"/>
    <d v="2022-01-06T00:00:00"/>
    <d v="2022-01-06T00:00:00"/>
    <n v="0"/>
    <n v="0"/>
    <n v="2022"/>
    <s v="01"/>
    <s v="06"/>
    <x v="617"/>
    <n v="2019"/>
    <n v="2022"/>
    <n v="1.027591137340192"/>
    <n v="2021"/>
    <n v="0.97697771649446541"/>
    <n v="17532067.388871789"/>
    <n v="17532067.388871789"/>
    <n v="0"/>
    <n v="0"/>
    <n v="829"/>
    <n v="0"/>
  </r>
  <r>
    <d v="2021-12-31T00:00:00"/>
    <n v="2019"/>
    <s v="Army Active"/>
    <x v="733"/>
    <x v="0"/>
    <d v="2019-06-18T00:00:00"/>
    <d v="2019-09-30T00:00:00"/>
    <s v="ACC Construction Company, Inc."/>
    <s v="W912PM"/>
    <s v="W912PM19C0043"/>
    <s v="W912PM19C0043"/>
    <x v="775"/>
    <n v="9750000"/>
    <d v="2021-06-30T00:00:00"/>
    <d v="2021-11-29T00:00:00"/>
    <n v="101000"/>
    <n v="152"/>
    <n v="2021"/>
    <n v="11"/>
    <n v="29"/>
    <x v="618"/>
    <n v="2019"/>
    <n v="2022"/>
    <n v="1.027591137340192"/>
    <n v="2021"/>
    <n v="0.97697771649446541"/>
    <n v="9915226.8841955122"/>
    <n v="10013901.633561453"/>
    <n v="98674.74936594069"/>
    <n v="152"/>
    <n v="639"/>
    <n v="0.23787167449139279"/>
  </r>
  <r>
    <d v="2022-01-06T00:00:00"/>
    <n v="2015"/>
    <s v="Special Operations Command"/>
    <x v="734"/>
    <x v="0"/>
    <d v="2016-12-13T00:00:00"/>
    <d v="2018-10-05T00:00:00"/>
    <s v="Federal Contracting, Inc."/>
    <s v="W912PP"/>
    <s v="W912PP19C0001"/>
    <s v="W912PP19C0001"/>
    <x v="776"/>
    <n v="38176680"/>
    <d v="2021-05-16T00:00:00"/>
    <d v="2022-02-22T00:00:00"/>
    <n v="1970636"/>
    <n v="282"/>
    <n v="2022"/>
    <s v="02"/>
    <n v="22"/>
    <x v="619"/>
    <n v="2019"/>
    <n v="2022"/>
    <n v="1.027591137340192"/>
    <n v="2021"/>
    <n v="0.97697771649446541"/>
    <n v="37205009.932549037"/>
    <n v="39130277.391870826"/>
    <n v="1925267.4593217894"/>
    <n v="282"/>
    <n v="954"/>
    <n v="0.29559748427672955"/>
  </r>
  <r>
    <d v="2022-01-06T00:00:00"/>
    <n v="2016"/>
    <s v="Special Operations Command"/>
    <x v="735"/>
    <x v="0"/>
    <d v="2016-12-13T00:00:00"/>
    <d v="2018-10-05T00:00:00"/>
    <s v="Federal Contracting, Inc."/>
    <s v="W912PP"/>
    <s v="W912PP19C0001"/>
    <s v="W912PP19C0001"/>
    <x v="777"/>
    <n v="16964180"/>
    <d v="2021-05-16T00:00:00"/>
    <d v="2022-02-22T00:00:00"/>
    <n v="357546"/>
    <n v="282"/>
    <n v="2022"/>
    <s v="02"/>
    <n v="22"/>
    <x v="619"/>
    <n v="2019"/>
    <n v="2022"/>
    <n v="1.027591137340192"/>
    <n v="2021"/>
    <n v="0.97697771649446541"/>
    <n v="17064829.919452302"/>
    <n v="17414144.394074034"/>
    <n v="349314.47462173179"/>
    <n v="282"/>
    <n v="954"/>
    <n v="0.29559748427672955"/>
  </r>
  <r>
    <d v="2021-12-30T00:00:00"/>
    <n v="2018"/>
    <s v="Air National Guard"/>
    <x v="736"/>
    <x v="0"/>
    <d v="2019-04-04T00:00:00"/>
    <d v="2019-09-30T00:00:00"/>
    <s v="Expert Maintenance &amp; Construction Services"/>
    <s v="W912QG"/>
    <s v="W912QG19C0006"/>
    <s v="W912QG19C0006"/>
    <x v="778"/>
    <n v="3035885"/>
    <d v="2021-04-22T00:00:00"/>
    <d v="2021-04-22T00:00:00"/>
    <n v="-87696"/>
    <n v="0"/>
    <n v="2021"/>
    <s v="04"/>
    <n v="22"/>
    <x v="215"/>
    <n v="2019"/>
    <n v="2021"/>
    <n v="1.027591137340192"/>
    <n v="2020"/>
    <n v="1.0006103417743548"/>
    <n v="3209764.1523642144"/>
    <n v="3122014.6278319708"/>
    <n v="-87749.524532243609"/>
    <n v="0"/>
    <n v="570"/>
    <n v="0"/>
  </r>
  <r>
    <d v="2022-01-06T00:00:00"/>
    <n v="2019"/>
    <s v="Special Operations Command"/>
    <x v="737"/>
    <x v="0"/>
    <d v="2018-09-17T00:00:00"/>
    <d v="2019-05-23T00:00:00"/>
    <s v="Howard W. Pence, Inc"/>
    <s v="W912QR"/>
    <s v="W912QR-15-D-0001"/>
    <s v="W912QR15D0001"/>
    <x v="779"/>
    <n v="5682502"/>
    <d v="2020-12-03T00:00:00"/>
    <d v="2021-06-17T00:00:00"/>
    <n v="277112"/>
    <n v="196"/>
    <n v="2021"/>
    <s v="06"/>
    <n v="17"/>
    <x v="557"/>
    <n v="2019"/>
    <n v="2021"/>
    <n v="1.027591137340192"/>
    <n v="2020"/>
    <n v="1.0006103417743548"/>
    <n v="5554530.8578673005"/>
    <n v="5831811.9908970753"/>
    <n v="277281.13302977476"/>
    <n v="196"/>
    <n v="560"/>
    <n v="0.35"/>
  </r>
  <r>
    <d v="2021-12-31T00:00:00"/>
    <n v="2019"/>
    <s v="Air Force Reserve"/>
    <x v="738"/>
    <x v="0"/>
    <d v="2019-06-24T00:00:00"/>
    <d v="2019-09-28T00:00:00"/>
    <s v="Roundhouse PBN"/>
    <s v="W912QR"/>
    <s v="W912QR17C0049"/>
    <s v="W912QR17C0049"/>
    <x v="780"/>
    <n v="2863596"/>
    <d v="2021-03-15T00:00:00"/>
    <d v="2021-08-12T00:00:00"/>
    <n v="0"/>
    <n v="150"/>
    <n v="2021"/>
    <s v="08"/>
    <n v="12"/>
    <x v="620"/>
    <n v="2019"/>
    <n v="2021"/>
    <n v="1.027591137340192"/>
    <n v="2020"/>
    <n v="1.0006103417743548"/>
    <n v="2942605.8705228246"/>
    <n v="2942605.8705228246"/>
    <n v="0"/>
    <n v="150"/>
    <n v="534"/>
    <n v="0.2808988764044944"/>
  </r>
  <r>
    <d v="2021-08-31T00:00:00"/>
    <n v="2019"/>
    <s v="Army Reserve"/>
    <x v="739"/>
    <x v="0"/>
    <d v="2018-11-02T00:00:00"/>
    <d v="2019-02-28T00:00:00"/>
    <s v="Dean S.H. Pak, Inc."/>
    <s v="W912QR"/>
    <s v="W912QR19C0009"/>
    <s v="W912QR19C0009"/>
    <x v="781"/>
    <n v="1819000"/>
    <d v="2020-06-10T00:00:00"/>
    <d v="2020-10-14T00:00:00"/>
    <n v="-12000"/>
    <n v="126"/>
    <n v="2020"/>
    <n v="10"/>
    <n v="14"/>
    <x v="621"/>
    <n v="2019"/>
    <n v="2021"/>
    <n v="1.027591137340192"/>
    <n v="2020"/>
    <n v="1.0006103417743548"/>
    <n v="1881519.3724698916"/>
    <n v="1869512.0483685993"/>
    <n v="-12007.324101292295"/>
    <n v="126"/>
    <n v="468"/>
    <n v="0.26923076923076922"/>
  </r>
  <r>
    <d v="2021-12-31T00:00:00"/>
    <n v="2019"/>
    <s v="Army Reserve"/>
    <x v="740"/>
    <x v="0"/>
    <d v="2018-11-20T00:00:00"/>
    <d v="2019-02-28T00:00:00"/>
    <s v="Straub Construction, Inc."/>
    <s v="W912QR"/>
    <s v="W912QR19C0012"/>
    <s v="W912QR19C0012"/>
    <x v="782"/>
    <n v="30632000"/>
    <d v="2020-11-21T00:00:00"/>
    <d v="2022-02-09T00:00:00"/>
    <n v="1695000"/>
    <n v="445"/>
    <n v="2022"/>
    <s v="02"/>
    <s v="09"/>
    <x v="622"/>
    <n v="2019"/>
    <n v="2022"/>
    <n v="1.027591137340192"/>
    <n v="2021"/>
    <n v="0.97697771649446541"/>
    <n v="29735404.741213135"/>
    <n v="31391381.970671255"/>
    <n v="1655977.2294581197"/>
    <n v="445"/>
    <n v="632"/>
    <n v="0.70411392405063289"/>
  </r>
  <r>
    <d v="2022-01-06T00:00:00"/>
    <n v="2019"/>
    <s v="Special Operations Command"/>
    <x v="741"/>
    <x v="0"/>
    <d v="2018-11-27T00:00:00"/>
    <d v="2019-05-23T00:00:00"/>
    <s v="Howard W. Pence, Inc"/>
    <s v="W912QR"/>
    <s v="W912QR19C0017"/>
    <s v="W912QR19C0017"/>
    <x v="783"/>
    <n v="9122816"/>
    <d v="2020-12-03T00:00:00"/>
    <d v="2021-02-16T00:00:00"/>
    <n v="297657"/>
    <n v="75"/>
    <n v="2021"/>
    <s v="02"/>
    <n v="16"/>
    <x v="623"/>
    <n v="2019"/>
    <n v="2021"/>
    <n v="1.027591137340192"/>
    <n v="2020"/>
    <n v="1.0006103417743548"/>
    <n v="9068655.174018031"/>
    <n v="9366493.8465195596"/>
    <n v="297838.67250152864"/>
    <n v="75"/>
    <n v="560"/>
    <n v="0.13392857142857142"/>
  </r>
  <r>
    <d v="2021-12-31T00:00:00"/>
    <n v="2018"/>
    <s v="Army Reserve"/>
    <x v="742"/>
    <x v="0"/>
    <d v="2018-06-29T00:00:00"/>
    <d v="2019-06-05T00:00:00"/>
    <s v="Caribe General Constructors"/>
    <s v="W912QR"/>
    <s v="W912QR19C0018"/>
    <s v="W912QR19C0018"/>
    <x v="784"/>
    <n v="18625000"/>
    <d v="2020-12-19T00:00:00"/>
    <d v="2022-02-15T00:00:00"/>
    <n v="1226000"/>
    <n v="423"/>
    <n v="2022"/>
    <s v="02"/>
    <n v="15"/>
    <x v="624"/>
    <n v="2019"/>
    <n v="2022"/>
    <n v="1.027591137340192"/>
    <n v="2021"/>
    <n v="0.97697771649446541"/>
    <n v="17879058.198582001"/>
    <n v="19076832.879004214"/>
    <n v="1197774.6804222129"/>
    <n v="423"/>
    <n v="563"/>
    <n v="0.75133214920071045"/>
  </r>
  <r>
    <d v="2021-12-31T00:00:00"/>
    <n v="2018"/>
    <s v="Air Force Reserve"/>
    <x v="743"/>
    <x v="0"/>
    <d v="2019-04-08T00:00:00"/>
    <d v="2019-08-01T00:00:00"/>
    <s v="P &amp; S Construction, Inc."/>
    <s v="W912QR"/>
    <s v="W912QR19C0020"/>
    <s v="W912QR19C0020"/>
    <x v="785"/>
    <n v="9832232"/>
    <d v="2020-12-12T00:00:00"/>
    <d v="2021-08-12T00:00:00"/>
    <n v="-551749"/>
    <n v="243"/>
    <n v="2021"/>
    <s v="08"/>
    <n v="12"/>
    <x v="620"/>
    <n v="2019"/>
    <n v="2021"/>
    <n v="1.027591137340192"/>
    <n v="2020"/>
    <n v="1.0006103417743548"/>
    <n v="10670486.845908945"/>
    <n v="10118401.090445288"/>
    <n v="-552085.7554636579"/>
    <n v="243"/>
    <n v="499"/>
    <n v="0.48697394789579157"/>
  </r>
  <r>
    <d v="2021-12-31T00:00:00"/>
    <n v="2019"/>
    <s v="Air Force Reserve"/>
    <x v="744"/>
    <x v="0"/>
    <d v="2019-04-29T00:00:00"/>
    <d v="2019-07-03T00:00:00"/>
    <s v="LGC Global, Inc."/>
    <s v="W912QR"/>
    <s v="W912QR19C0021"/>
    <s v="W912QR19C0021"/>
    <x v="786"/>
    <n v="11333785"/>
    <d v="2021-07-23T00:00:00"/>
    <d v="2021-12-08T00:00:00"/>
    <n v="22739"/>
    <n v="138"/>
    <n v="2021"/>
    <n v="12"/>
    <s v="08"/>
    <x v="495"/>
    <n v="2019"/>
    <n v="2022"/>
    <n v="1.027591137340192"/>
    <n v="2021"/>
    <n v="0.97697771649446541"/>
    <n v="11623130.62364723"/>
    <n v="11645346.119942598"/>
    <n v="22215.496295368299"/>
    <n v="138"/>
    <n v="751"/>
    <n v="0.18375499334221038"/>
  </r>
  <r>
    <d v="2021-12-31T00:00:00"/>
    <n v="2019"/>
    <s v="Air Force Reserve"/>
    <x v="745"/>
    <x v="0"/>
    <d v="2019-04-23T00:00:00"/>
    <d v="2019-08-01T00:00:00"/>
    <s v="NISOU LGC JV, LLC"/>
    <s v="W912QR"/>
    <s v="W912QR19C0026"/>
    <s v="W912QR19C0026"/>
    <x v="787"/>
    <n v="9928185"/>
    <d v="2020-10-27T00:00:00"/>
    <d v="2022-02-28T00:00:00"/>
    <n v="0"/>
    <n v="489"/>
    <n v="2022"/>
    <s v="02"/>
    <n v="28"/>
    <x v="125"/>
    <n v="2019"/>
    <n v="2022"/>
    <n v="1.027591137340192"/>
    <n v="2021"/>
    <n v="0.97697771649446541"/>
    <n v="10202114.915873835"/>
    <n v="10202114.915873835"/>
    <n v="0"/>
    <n v="489"/>
    <n v="453"/>
    <n v="1.0794701986754967"/>
  </r>
  <r>
    <d v="2021-12-31T00:00:00"/>
    <n v="2019"/>
    <s v="Air Force Active"/>
    <x v="746"/>
    <x v="0"/>
    <d v="2019-07-17T00:00:00"/>
    <d v="2019-08-16T00:00:00"/>
    <s v="ADAL Intelligence Production Facility, Golf Course"/>
    <s v="W912QR"/>
    <s v="W912QR19C0027"/>
    <s v="W912QR19C0027"/>
    <x v="788"/>
    <n v="2173425"/>
    <d v="2020-06-11T00:00:00"/>
    <d v="2024-06-10T00:00:00"/>
    <n v="0"/>
    <n v="1460"/>
    <n v="2024"/>
    <s v="06"/>
    <n v="10"/>
    <x v="625"/>
    <n v="2019"/>
    <n v="2024"/>
    <n v="1.027591137340192"/>
    <n v="2022"/>
    <n v="0.95701202597496626"/>
    <n v="2233392.267673607"/>
    <n v="2233392.267673607"/>
    <n v="0"/>
    <n v="1460"/>
    <n v="300"/>
    <n v="4.8666666666666663"/>
  </r>
  <r>
    <d v="2021-12-31T00:00:00"/>
    <n v="2019"/>
    <s v="Army Active"/>
    <x v="747"/>
    <x v="0"/>
    <d v="2019-08-09T00:00:00"/>
    <d v="2019-09-26T00:00:00"/>
    <s v="P &amp; R JV"/>
    <s v="W912QR"/>
    <s v="W912QR19C0039"/>
    <s v="W912QR19C0039"/>
    <x v="789"/>
    <n v="46183000"/>
    <d v="2022-02-05T00:00:00"/>
    <d v="2022-10-14T00:00:00"/>
    <n v="389000"/>
    <n v="251"/>
    <n v="2022"/>
    <n v="10"/>
    <n v="14"/>
    <x v="626"/>
    <n v="2019"/>
    <n v="2023"/>
    <n v="1.027591137340192"/>
    <n v="2021"/>
    <n v="0.97697771649446541"/>
    <n v="47057508.543356754"/>
    <n v="47437552.875073098"/>
    <n v="380044.33171634376"/>
    <n v="251"/>
    <n v="863"/>
    <n v="0.29084588644264192"/>
  </r>
  <r>
    <d v="2021-12-31T00:00:00"/>
    <n v="2018"/>
    <s v="Air Force Reserve"/>
    <x v="748"/>
    <x v="0"/>
    <d v="2019-06-28T00:00:00"/>
    <d v="2019-09-24T00:00:00"/>
    <s v="ACC Construction Company, Inc."/>
    <s v="W912QR"/>
    <s v="W912QR19C0042"/>
    <s v="W912QR19C0042"/>
    <x v="790"/>
    <n v="28917160"/>
    <d v="2021-11-26T00:00:00"/>
    <d v="2022-07-30T00:00:00"/>
    <n v="-3176550"/>
    <n v="246"/>
    <n v="2022"/>
    <s v="07"/>
    <n v="30"/>
    <x v="586"/>
    <n v="2019"/>
    <n v="2022"/>
    <n v="1.027591137340192"/>
    <n v="2021"/>
    <n v="0.97697771649446541"/>
    <n v="32979211.960366294"/>
    <n v="29875793.3950358"/>
    <n v="-3103418.5653304942"/>
    <n v="246"/>
    <n v="794"/>
    <n v="0.30982367758186397"/>
  </r>
  <r>
    <d v="2021-12-31T00:00:00"/>
    <n v="2016"/>
    <s v="Army Reserve"/>
    <x v="749"/>
    <x v="0"/>
    <d v="2019-08-02T00:00:00"/>
    <d v="2019-09-29T00:00:00"/>
    <s v="Trans4Fed, LLC"/>
    <s v="W912QR"/>
    <s v="W912QR19C0045"/>
    <s v="W912QR19C0045"/>
    <x v="791"/>
    <n v="10389000"/>
    <d v="2021-06-23T00:00:00"/>
    <d v="2022-04-29T00:00:00"/>
    <n v="85000"/>
    <n v="310"/>
    <n v="2022"/>
    <s v="04"/>
    <n v="29"/>
    <x v="261"/>
    <n v="2019"/>
    <n v="2022"/>
    <n v="1.027591137340192"/>
    <n v="2021"/>
    <n v="0.97697771649446541"/>
    <n v="10588299.079153338"/>
    <n v="10671342.185055368"/>
    <n v="83043.105902029201"/>
    <n v="310"/>
    <n v="633"/>
    <n v="0.48973143759873616"/>
  </r>
  <r>
    <d v="2021-12-31T00:00:00"/>
    <n v="2018"/>
    <s v="Army Reserve"/>
    <x v="750"/>
    <x v="0"/>
    <d v="2019-08-05T00:00:00"/>
    <d v="2019-09-27T00:00:00"/>
    <s v="RBC Constuction"/>
    <s v="W912QR"/>
    <s v="W912QR19C0046"/>
    <s v="W912QR19C0046"/>
    <x v="792"/>
    <n v="19063000"/>
    <d v="2021-04-22T00:00:00"/>
    <d v="2022-05-10T00:00:00"/>
    <n v="225000"/>
    <n v="383"/>
    <n v="2022"/>
    <s v="05"/>
    <n v="10"/>
    <x v="394"/>
    <n v="2019"/>
    <n v="2022"/>
    <n v="1.027591137340192"/>
    <n v="2021"/>
    <n v="0.97697771649446541"/>
    <n v="19357761.845214538"/>
    <n v="19577581.831425793"/>
    <n v="219819.98621125519"/>
    <n v="383"/>
    <n v="573"/>
    <n v="0.66841186736474689"/>
  </r>
  <r>
    <d v="2021-12-31T00:00:00"/>
    <n v="2019"/>
    <s v="Army Reserve"/>
    <x v="751"/>
    <x v="0"/>
    <d v="2019-06-10T00:00:00"/>
    <d v="2019-09-27T00:00:00"/>
    <s v="LS Black Constructors"/>
    <s v="W912QR"/>
    <s v="W912QR19C0051"/>
    <s v="W912QR19C0051"/>
    <x v="793"/>
    <n v="21581000"/>
    <d v="2021-08-22T00:00:00"/>
    <d v="2021-12-05T00:00:00"/>
    <n v="897000"/>
    <n v="105"/>
    <n v="2021"/>
    <n v="12"/>
    <s v="05"/>
    <x v="627"/>
    <n v="2019"/>
    <n v="2022"/>
    <n v="1.027591137340192"/>
    <n v="2021"/>
    <n v="0.97697771649446541"/>
    <n v="21254695.084744532"/>
    <n v="22131044.096440066"/>
    <n v="876349.01169553399"/>
    <n v="105"/>
    <n v="695"/>
    <n v="0.15107913669064749"/>
  </r>
  <r>
    <d v="2021-12-31T00:00:00"/>
    <n v="2017"/>
    <s v="Army Active"/>
    <x v="344"/>
    <x v="0"/>
    <d v="2017-06-13T00:00:00"/>
    <d v="2019-02-26T00:00:00"/>
    <s v="Yojin Const and Engr Co., Ltd."/>
    <s v="W912UM"/>
    <s v="W912UM19C0007"/>
    <s v="W912UM19C0007"/>
    <x v="385"/>
    <n v="389665000"/>
    <d v="2022-07-25T00:00:00"/>
    <d v="2023-02-05T00:00:00"/>
    <n v="7460000"/>
    <n v="195"/>
    <n v="2023"/>
    <s v="02"/>
    <s v="05"/>
    <x v="628"/>
    <n v="2019"/>
    <n v="2023"/>
    <n v="1.027591137340192"/>
    <n v="2021"/>
    <n v="0.97697771649446541"/>
    <n v="392750470.64710808"/>
    <n v="400038724.41215676"/>
    <n v="7288253.7650486827"/>
    <n v="195"/>
    <n v="1245"/>
    <n v="0.15662650602409639"/>
  </r>
  <r>
    <d v="2021-12-31T00:00:00"/>
    <n v="2019"/>
    <s v="Army Active"/>
    <x v="344"/>
    <x v="69"/>
    <d v="2018-10-10T00:00:00"/>
    <d v="2019-02-26T00:00:00"/>
    <s v="Yojin"/>
    <s v="W912UM"/>
    <s v="W912UM19C0007"/>
    <s v="W912UM19C0007"/>
    <x v="385"/>
    <n v="389665000"/>
    <d v="2022-07-25T00:00:00"/>
    <d v="2023-02-05T00:00:00"/>
    <n v="7460000"/>
    <n v="195"/>
    <n v="2023"/>
    <s v="02"/>
    <s v="05"/>
    <x v="628"/>
    <n v="2019"/>
    <n v="2023"/>
    <n v="1.027591137340192"/>
    <n v="2021"/>
    <n v="0.97697771649446541"/>
    <n v="392750470.64710808"/>
    <n v="400038724.41215676"/>
    <n v="7288253.7650486827"/>
    <n v="195"/>
    <n v="1245"/>
    <n v="0.15662650602409639"/>
  </r>
  <r>
    <d v="2021-12-31T00:00:00"/>
    <n v="2018"/>
    <s v="Army Active"/>
    <x v="344"/>
    <x v="59"/>
    <d v="2018-07-27T00:00:00"/>
    <d v="2019-02-26T00:00:00"/>
    <s v="Yojin Const and Engr Co., Ltd."/>
    <s v="W912UM"/>
    <s v="W912UM19C0007"/>
    <s v="W912UM19C0007"/>
    <x v="385"/>
    <n v="389665000"/>
    <d v="2022-07-25T00:00:00"/>
    <d v="2023-02-05T00:00:00"/>
    <n v="7460000"/>
    <n v="195"/>
    <n v="2023"/>
    <s v="02"/>
    <s v="05"/>
    <x v="628"/>
    <n v="2019"/>
    <n v="2023"/>
    <n v="1.027591137340192"/>
    <n v="2021"/>
    <n v="0.97697771649446541"/>
    <n v="392750470.64710808"/>
    <n v="400038724.41215676"/>
    <n v="7288253.7650486827"/>
    <n v="195"/>
    <n v="1245"/>
    <n v="0.15662650602409639"/>
  </r>
  <r>
    <d v="2021-12-31T00:00:00"/>
    <n v="2017"/>
    <s v="Army Active"/>
    <x v="752"/>
    <x v="0"/>
    <d v="2019-03-21T00:00:00"/>
    <d v="2019-06-03T00:00:00"/>
    <s v="Daebo E &amp; C"/>
    <s v="W912UM"/>
    <s v="W912UM19C0015"/>
    <s v="W912UM19C0015"/>
    <x v="794"/>
    <n v="50468000"/>
    <d v="2021-07-14T00:00:00"/>
    <d v="2021-12-31T00:00:00"/>
    <n v="7297000"/>
    <n v="170"/>
    <n v="2021"/>
    <n v="12"/>
    <n v="31"/>
    <x v="347"/>
    <n v="2019"/>
    <n v="2022"/>
    <n v="1.027591137340192"/>
    <n v="2021"/>
    <n v="0.97697771649446541"/>
    <n v="44362136.99011343"/>
    <n v="51491143.387373544"/>
    <n v="7129006.3972601146"/>
    <n v="170"/>
    <n v="772"/>
    <n v="0.22020725388601037"/>
  </r>
  <r>
    <d v="2021-12-31T00:00:00"/>
    <n v="2019"/>
    <s v="Air Force Active"/>
    <x v="753"/>
    <x v="0"/>
    <d v="2019-06-27T00:00:00"/>
    <d v="2019-09-27T00:00:00"/>
    <s v="Kumsung Construction Co., Ltd"/>
    <s v="W912UM"/>
    <s v="W912UM19C0017"/>
    <s v="W912UM19C0017"/>
    <x v="795"/>
    <n v="1227670"/>
    <d v="2021-02-21T00:00:00"/>
    <d v="2021-02-21T00:00:00"/>
    <n v="0"/>
    <n v="0"/>
    <n v="2021"/>
    <s v="02"/>
    <n v="21"/>
    <x v="629"/>
    <n v="2019"/>
    <n v="2021"/>
    <n v="1.027591137340192"/>
    <n v="2020"/>
    <n v="1.0006103417743548"/>
    <n v="1261542.8115784335"/>
    <n v="1261542.8115784335"/>
    <n v="0"/>
    <n v="0"/>
    <n v="513"/>
    <n v="0"/>
  </r>
  <r>
    <d v="2021-12-31T00:00:00"/>
    <n v="2018"/>
    <s v="Army Active"/>
    <x v="754"/>
    <x v="0"/>
    <d v="2018-07-02T00:00:00"/>
    <d v="2019-05-09T00:00:00"/>
    <s v="Tocci Building Corporation"/>
    <s v="W912WJ"/>
    <s v="W912WJ19C0011"/>
    <s v="W912WJ19C0011"/>
    <x v="796"/>
    <n v="26382000"/>
    <d v="2021-06-02T00:00:00"/>
    <d v="2021-11-26T00:00:00"/>
    <n v="5770000"/>
    <n v="177"/>
    <n v="2021"/>
    <n v="11"/>
    <n v="26"/>
    <x v="630"/>
    <n v="2019"/>
    <n v="2022"/>
    <n v="1.027591137340192"/>
    <n v="2021"/>
    <n v="0.97697771649446541"/>
    <n v="21180708.522856038"/>
    <n v="26817869.947029103"/>
    <n v="5637161.4241730645"/>
    <n v="177"/>
    <n v="755"/>
    <n v="0.23443708609271524"/>
  </r>
  <r>
    <d v="2021-12-31T00:00:00"/>
    <n v="2019"/>
    <s v="Air Force Active"/>
    <x v="755"/>
    <x v="0"/>
    <d v="2019-07-07T00:00:00"/>
    <d v="2019-08-06T00:00:00"/>
    <s v="Ritter &amp; Paratore Contracting Inc"/>
    <s v="W912WJ"/>
    <s v="W912WJ19C0014"/>
    <s v="W912WJ19C0014"/>
    <x v="797"/>
    <n v="2347000"/>
    <d v="2020-05-17T00:00:00"/>
    <d v="2020-04-26T00:00:00"/>
    <n v="0"/>
    <n v="-21"/>
    <n v="2020"/>
    <s v="04"/>
    <n v="26"/>
    <x v="560"/>
    <n v="2019"/>
    <n v="2020"/>
    <n v="1.027591137340192"/>
    <n v="2020"/>
    <n v="1.0006103417743548"/>
    <n v="2411756.3993374305"/>
    <n v="2411756.3993374305"/>
    <n v="0"/>
    <n v="-21"/>
    <n v="285"/>
    <n v="-7.3684210526315783E-2"/>
  </r>
  <r>
    <d v="2022-01-12T00:00:00"/>
    <n v="2019"/>
    <s v="Army National Guard"/>
    <x v="756"/>
    <x v="0"/>
    <d v="2019-09-10T00:00:00"/>
    <d v="2019-09-13T00:00:00"/>
    <s v="Vissering Construction Company"/>
    <s v="W91SMC"/>
    <s v="W91SMC-19-2-2001"/>
    <s v="W91SMC1922001"/>
    <x v="798"/>
    <n v="4555000"/>
    <d v="2020-10-16T00:00:00"/>
    <d v="2021-11-18T00:00:00"/>
    <n v="-445000"/>
    <n v="398"/>
    <n v="2021"/>
    <n v="11"/>
    <n v="18"/>
    <x v="186"/>
    <n v="2019"/>
    <n v="2022"/>
    <n v="1.027591137340192"/>
    <n v="2021"/>
    <n v="0.97697771649446541"/>
    <n v="5137955.6867009597"/>
    <n v="4703200.6028609229"/>
    <n v="-434755.08384003676"/>
    <n v="398"/>
    <n v="399"/>
    <n v="0.99749373433583954"/>
  </r>
  <r>
    <d v="2021-12-30T00:00:00"/>
    <n v="2019"/>
    <s v="Air National Guard"/>
    <x v="757"/>
    <x v="0"/>
    <d v="2019-02-18T00:00:00"/>
    <d v="2019-06-01T00:00:00"/>
    <s v="A. WBE-CCI Joint Venture One, LLC"/>
    <s v="W91SMC"/>
    <s v="W91SMC19C6001"/>
    <s v="W91SMC19C6001"/>
    <x v="799"/>
    <n v="7901690"/>
    <d v="2023-10-18T00:00:00"/>
    <d v="2023-10-18T00:00:00"/>
    <n v="-282986"/>
    <n v="0"/>
    <n v="2023"/>
    <n v="10"/>
    <n v="18"/>
    <x v="631"/>
    <n v="2019"/>
    <n v="2024"/>
    <n v="1.027591137340192"/>
    <n v="2022"/>
    <n v="0.95701202597496626"/>
    <n v="8410500.5196009744"/>
    <n v="8139679.5144184222"/>
    <n v="-270821.00518255215"/>
    <n v="0"/>
    <n v="1600"/>
    <n v="0"/>
  </r>
  <r>
    <d v="2021-12-30T00:00:00"/>
    <n v="2018"/>
    <s v="Air National Guard"/>
    <x v="758"/>
    <x v="0"/>
    <d v="2018-06-30T00:00:00"/>
    <d v="2018-11-20T00:00:00"/>
    <s v="LAROSA BUILDING GROUP, LLC"/>
    <s v="W91ZRS"/>
    <s v="W91ZRS18R00020002"/>
    <s v="W91ZRS18R00020002"/>
    <x v="800"/>
    <n v="6353569"/>
    <d v="2024-05-20T00:00:00"/>
    <d v="2024-05-20T00:00:00"/>
    <n v="-354423"/>
    <n v="0"/>
    <n v="2024"/>
    <s v="05"/>
    <n v="20"/>
    <x v="632"/>
    <n v="2019"/>
    <n v="2024"/>
    <n v="1.027591137340192"/>
    <n v="2022"/>
    <n v="0.95701202597496626"/>
    <n v="6893073.128548909"/>
    <n v="6553886.0552667836"/>
    <n v="-339187.07328212541"/>
    <n v="0"/>
    <n v="2008"/>
    <n v="0"/>
  </r>
  <r>
    <d v="2021-12-30T00:00:00"/>
    <n v="2018"/>
    <s v="Air National Guard"/>
    <x v="759"/>
    <x v="0"/>
    <d v="2018-06-30T00:00:00"/>
    <d v="2018-12-18T00:00:00"/>
    <s v="LAROSA BUILDING GROUP, LLC"/>
    <s v="W91ZRS"/>
    <s v="W91ZRS18R50010002"/>
    <s v="W91ZRS18R50010002"/>
    <x v="801"/>
    <n v="4990118"/>
    <d v="2024-12-26T00:00:00"/>
    <d v="2024-12-26T00:00:00"/>
    <n v="10652"/>
    <n v="0"/>
    <n v="2024"/>
    <n v="12"/>
    <n v="26"/>
    <x v="633"/>
    <n v="2019"/>
    <n v="2025"/>
    <n v="1.027591137340192"/>
    <n v="2022"/>
    <n v="0.95701202597496626"/>
    <n v="5116855.1302868165"/>
    <n v="5127049.222387502"/>
    <n v="10194.092100685462"/>
    <n v="0"/>
    <n v="2200"/>
    <n v="0"/>
  </r>
  <r>
    <d v="2022-01-12T00:00:00"/>
    <n v="2019"/>
    <s v="Army National Guard"/>
    <x v="760"/>
    <x v="0"/>
    <d v="2018-10-02T00:00:00"/>
    <d v="2019-07-19T00:00:00"/>
    <s v="TDX Quality, LLC"/>
    <s v="W91ZRU"/>
    <s v="W91ZRU-16-2-2001"/>
    <s v="W91ZRU1622001"/>
    <x v="802"/>
    <n v="22489000"/>
    <d v="2021-04-23T00:00:00"/>
    <d v="2021-10-30T00:00:00"/>
    <n v="-4511000"/>
    <n v="190"/>
    <n v="2021"/>
    <n v="10"/>
    <n v="30"/>
    <x v="428"/>
    <n v="2019"/>
    <n v="2022"/>
    <n v="1.027591137340192"/>
    <n v="2021"/>
    <n v="0.97697771649446541"/>
    <n v="27744960.708185185"/>
    <n v="23337814.22907865"/>
    <n v="-4407146.4791065343"/>
    <n v="190"/>
    <n v="644"/>
    <n v="0.29503105590062112"/>
  </r>
  <r>
    <d v="2022-01-12T00:00:00"/>
    <n v="2020"/>
    <s v="Army National Guard"/>
    <x v="761"/>
    <x v="0"/>
    <d v="2020-06-02T00:00:00"/>
    <d v="2020-09-25T00:00:00"/>
    <s v="Fowler General Construction, Inc."/>
    <s v="2018-5"/>
    <s v="2018-586 G (1-1)"/>
    <n v="2018586"/>
    <x v="803"/>
    <n v="10861000"/>
    <d v="2022-03-21T00:00:00"/>
    <d v="2022-03-21T00:00:00"/>
    <n v="-539000"/>
    <n v="0"/>
    <n v="2022"/>
    <s v="03"/>
    <n v="21"/>
    <x v="634"/>
    <n v="2020"/>
    <n v="2022"/>
    <n v="1.0006103417743548"/>
    <n v="2021"/>
    <n v="0.97697771649446541"/>
    <n v="11406957.896227645"/>
    <n v="10880366.907037128"/>
    <n v="-526590.98919051699"/>
    <n v="0"/>
    <n v="542"/>
    <n v="0"/>
  </r>
  <r>
    <d v="2022-01-12T00:00:00"/>
    <n v="2020"/>
    <s v="Army National Guard"/>
    <x v="762"/>
    <x v="0"/>
    <d v="2020-09-22T00:00:00"/>
    <d v="2020-09-29T00:00:00"/>
    <s v="Dew Construction"/>
    <s v="40766"/>
    <s v="40766"/>
    <n v="40766"/>
    <x v="804"/>
    <n v="28775000"/>
    <d v="2022-09-02T00:00:00"/>
    <d v="2022-09-02T00:00:00"/>
    <n v="-1225000"/>
    <n v="0"/>
    <n v="2022"/>
    <s v="09"/>
    <s v="02"/>
    <x v="635"/>
    <n v="2020"/>
    <n v="2022"/>
    <n v="1.0006103417743548"/>
    <n v="2021"/>
    <n v="0.97697771649446541"/>
    <n v="30018310.253230646"/>
    <n v="28821512.550524928"/>
    <n v="-1196797.7027057186"/>
    <n v="0"/>
    <n v="703"/>
    <n v="0"/>
  </r>
  <r>
    <d v="2022-01-12T00:00:00"/>
    <n v="2019"/>
    <s v="Army National Guard"/>
    <x v="763"/>
    <x v="0"/>
    <d v="2020-05-26T00:00:00"/>
    <d v="2020-07-10T00:00:00"/>
    <s v="Silvercreek Contracting, LLC"/>
    <s v="411104"/>
    <s v="411104A0001"/>
    <s v="411104A0001"/>
    <x v="805"/>
    <n v="3000000"/>
    <d v="2020-12-31T00:00:00"/>
    <d v="2021-09-30T00:00:00"/>
    <n v="0"/>
    <n v="273"/>
    <n v="2021"/>
    <s v="09"/>
    <n v="30"/>
    <x v="198"/>
    <n v="2020"/>
    <n v="2021"/>
    <n v="1.0006103417743548"/>
    <n v="2021"/>
    <n v="0.97697771649446541"/>
    <n v="3001831.0253230645"/>
    <n v="3001831.0253230645"/>
    <n v="0"/>
    <n v="273"/>
    <n v="174"/>
    <n v="1.5689655172413792"/>
  </r>
  <r>
    <d v="2022-01-12T00:00:00"/>
    <n v="2016"/>
    <s v="Army National Guard"/>
    <x v="764"/>
    <x v="0"/>
    <d v="2020-05-29T00:00:00"/>
    <d v="2020-07-22T00:00:00"/>
    <s v="Rotschy, Inc."/>
    <s v="411305"/>
    <s v="411305C001"/>
    <s v="411305C001"/>
    <x v="805"/>
    <n v="2979000"/>
    <d v="2021-01-31T00:00:00"/>
    <d v="2021-09-30T00:00:00"/>
    <n v="-21000"/>
    <n v="242"/>
    <n v="2021"/>
    <s v="09"/>
    <n v="30"/>
    <x v="198"/>
    <n v="2020"/>
    <n v="2021"/>
    <n v="1.0006103417743548"/>
    <n v="2021"/>
    <n v="0.97697771649446541"/>
    <n v="3001831.0253230645"/>
    <n v="2981314.4932766808"/>
    <n v="-20516.532046383712"/>
    <n v="242"/>
    <n v="193"/>
    <n v="1.2538860103626943"/>
  </r>
  <r>
    <d v="2022-01-12T00:00:00"/>
    <n v="2020"/>
    <s v="Army National Guard"/>
    <x v="765"/>
    <x v="0"/>
    <d v="2020-09-17T00:00:00"/>
    <d v="2020-09-30T00:00:00"/>
    <s v="Suffolk Construction Co., Inc."/>
    <s v="46086C"/>
    <s v="46086C"/>
    <s v="46086C"/>
    <x v="806"/>
    <n v="68602000"/>
    <d v="2022-09-16T00:00:00"/>
    <d v="2024-04-12T00:00:00"/>
    <n v="-22398000"/>
    <n v="574"/>
    <n v="2024"/>
    <s v="04"/>
    <n v="12"/>
    <x v="636"/>
    <n v="2020"/>
    <n v="2024"/>
    <n v="1.0006103417743548"/>
    <n v="2022"/>
    <n v="0.95701202597496626"/>
    <n v="91055541.101466283"/>
    <n v="69620385.743678987"/>
    <n v="-21435155.357787296"/>
    <n v="574"/>
    <n v="716"/>
    <n v="0.8016759776536313"/>
  </r>
  <r>
    <d v="2022-01-12T00:00:00"/>
    <n v="2020"/>
    <s v="Army National Guard"/>
    <x v="766"/>
    <x v="0"/>
    <d v="2020-09-08T00:00:00"/>
    <d v="2020-09-11T00:00:00"/>
    <s v="Happe Commercial"/>
    <s v="8425A0"/>
    <s v="8425A033"/>
    <s v="8425A033"/>
    <x v="805"/>
    <n v="2984000"/>
    <d v="2021-04-15T00:00:00"/>
    <d v="2021-04-15T00:00:00"/>
    <n v="-16000"/>
    <n v="0"/>
    <n v="2021"/>
    <s v="04"/>
    <n v="15"/>
    <x v="637"/>
    <n v="2020"/>
    <n v="2021"/>
    <n v="1.0006103417743548"/>
    <n v="2021"/>
    <n v="0.97697771649446541"/>
    <n v="3001831.0253230645"/>
    <n v="2986199.381859153"/>
    <n v="-15631.643463911489"/>
    <n v="0"/>
    <n v="216"/>
    <n v="0"/>
  </r>
  <r>
    <d v="2022-01-12T00:00:00"/>
    <n v="2019"/>
    <s v="Army National Guard"/>
    <x v="767"/>
    <x v="0"/>
    <d v="2020-09-17T00:00:00"/>
    <d v="2020-09-23T00:00:00"/>
    <s v="Ross Sparks Builders, Inc."/>
    <s v="975200"/>
    <s v="9752002"/>
    <n v="9752002"/>
    <x v="807"/>
    <n v="1618000"/>
    <d v="2021-10-15T00:00:00"/>
    <d v="2022-04-30T00:00:00"/>
    <n v="-532000"/>
    <n v="197"/>
    <n v="2022"/>
    <s v="04"/>
    <n v="30"/>
    <x v="638"/>
    <n v="2020"/>
    <n v="2022"/>
    <n v="1.0006103417743548"/>
    <n v="2021"/>
    <n v="0.97697771649446541"/>
    <n v="2151312.2348148627"/>
    <n v="1631560.0896398071"/>
    <n v="-519752.1451750556"/>
    <n v="197"/>
    <n v="387"/>
    <n v="0.50904392764857886"/>
  </r>
  <r>
    <d v="2022-01-12T00:00:00"/>
    <n v="2020"/>
    <s v="Marine Corps Active"/>
    <x v="768"/>
    <x v="0"/>
    <d v="2020-07-23T00:00:00"/>
    <d v="2020-09-29T00:00:00"/>
    <s v="TUCKMAN-BARBEE CONSTRUCTION"/>
    <s v="N40080"/>
    <s v="N4008019D0018 N4008020F5390"/>
    <s v="N4008019D0018"/>
    <x v="808"/>
    <n v="3042000"/>
    <d v="2021-11-10T00:00:00"/>
    <d v="2021-12-10T00:00:00"/>
    <n v="2000"/>
    <n v="30"/>
    <n v="2021"/>
    <n v="12"/>
    <n v="10"/>
    <x v="639"/>
    <n v="2020"/>
    <n v="2022"/>
    <n v="1.0006103417743548"/>
    <n v="2021"/>
    <n v="0.97697771649446541"/>
    <n v="3041855.4389940389"/>
    <n v="3043809.3944270276"/>
    <n v="1953.9554329887033"/>
    <n v="30"/>
    <n v="407"/>
    <n v="7.3710073710073709E-2"/>
  </r>
  <r>
    <d v="2022-01-13T00:00:00"/>
    <n v="2018"/>
    <s v="Defense Health Agency"/>
    <x v="251"/>
    <x v="70"/>
    <d v="2018-05-08T00:00:00"/>
    <d v="2019-11-12T00:00:00"/>
    <s v="Clark Construction Group, LLC"/>
    <s v="N40080"/>
    <s v="N40080-20-C0001"/>
    <s v="N4008020C0001"/>
    <x v="809"/>
    <n v="155650000"/>
    <d v="2026-03-01T00:00:00"/>
    <d v="2027-05-13T00:00:00"/>
    <n v="-414350000"/>
    <n v="438"/>
    <n v="2027"/>
    <s v="05"/>
    <n v="13"/>
    <x v="640"/>
    <n v="2020"/>
    <n v="2027"/>
    <n v="1.0006103417743548"/>
    <n v="2024"/>
    <e v="#N/A"/>
    <n v="570347894.81138229"/>
    <e v="#N/A"/>
    <e v="#N/A"/>
    <n v="438"/>
    <n v="2301"/>
    <n v="0.19035202086049544"/>
  </r>
  <r>
    <d v="2022-01-13T00:00:00"/>
    <n v="2020"/>
    <s v="Defense Health Agency"/>
    <x v="251"/>
    <x v="71"/>
    <d v="2018-05-08T00:00:00"/>
    <d v="2019-11-12T00:00:00"/>
    <s v="Clark Construction Group, LLC"/>
    <s v="N40080"/>
    <s v="N40080-20-C0001"/>
    <s v="N4008020C0001"/>
    <x v="809"/>
    <n v="155650000"/>
    <d v="2026-03-01T00:00:00"/>
    <d v="2027-05-13T00:00:00"/>
    <n v="-414350000"/>
    <n v="438"/>
    <n v="2027"/>
    <s v="05"/>
    <n v="13"/>
    <x v="640"/>
    <n v="2020"/>
    <n v="2027"/>
    <n v="1.0006103417743548"/>
    <n v="2024"/>
    <e v="#N/A"/>
    <n v="570347894.81138229"/>
    <e v="#N/A"/>
    <e v="#N/A"/>
    <n v="438"/>
    <n v="2301"/>
    <n v="0.19035202086049544"/>
  </r>
  <r>
    <d v="2021-09-13T00:00:00"/>
    <n v="2020"/>
    <s v="Special Operations Command"/>
    <x v="769"/>
    <x v="0"/>
    <d v="2020-06-30T00:00:00"/>
    <d v="2020-09-22T00:00:00"/>
    <s v="QUADRANT CONSTRUCTION, INC"/>
    <s v="N40085"/>
    <s v="N4008515D0851 N4008520F6725"/>
    <s v="N4008515D0851"/>
    <x v="810"/>
    <n v="5128"/>
    <d v="2021-09-18T00:00:00"/>
    <d v="2022-07-15T00:00:00"/>
    <n v="604"/>
    <n v="300"/>
    <n v="2022"/>
    <s v="07"/>
    <n v="15"/>
    <x v="489"/>
    <n v="2020"/>
    <n v="2022"/>
    <n v="1.0006103417743548"/>
    <n v="2021"/>
    <n v="0.97697771649446541"/>
    <n v="4526.761186187181"/>
    <n v="5116.8557269498378"/>
    <n v="590.09454076265683"/>
    <n v="300"/>
    <n v="361"/>
    <n v="0.83102493074792239"/>
  </r>
  <r>
    <d v="2022-01-12T00:00:00"/>
    <n v="2020"/>
    <s v="Special Operations Command"/>
    <x v="770"/>
    <x v="0"/>
    <d v="2020-06-30T00:00:00"/>
    <d v="2020-09-22T00:00:00"/>
    <s v="QUADRANT CONSTRUCTION, INC"/>
    <s v="N40085"/>
    <s v="N4008515D0851 N4008520F6725"/>
    <s v="N4008515D0851"/>
    <x v="811"/>
    <n v="5128"/>
    <d v="2021-09-18T00:00:00"/>
    <d v="2022-07-15T00:00:00"/>
    <n v="-24"/>
    <n v="300"/>
    <n v="2022"/>
    <s v="07"/>
    <n v="15"/>
    <x v="489"/>
    <n v="2020"/>
    <n v="2022"/>
    <n v="1.0006103417743548"/>
    <n v="2021"/>
    <n v="0.97697771649446541"/>
    <n v="5155.1444808214765"/>
    <n v="5131.6970156256093"/>
    <n v="-23.447465195867153"/>
    <n v="300"/>
    <n v="361"/>
    <n v="0.83102493074792239"/>
  </r>
  <r>
    <d v="2022-01-12T00:00:00"/>
    <n v="2017"/>
    <s v="Navy Reserve"/>
    <x v="771"/>
    <x v="0"/>
    <d v="2017-07-25T00:00:00"/>
    <d v="2020-02-05T00:00:00"/>
    <s v="OAK GROUP, INC., THE"/>
    <s v="N40085"/>
    <s v="N4008517D5038 N4008520F4527"/>
    <s v="N4008517D5038"/>
    <x v="812"/>
    <n v="25256000"/>
    <d v="2021-08-30T00:00:00"/>
    <d v="2022-06-01T00:00:00"/>
    <n v="7527000"/>
    <n v="275"/>
    <n v="2022"/>
    <s v="06"/>
    <s v="01"/>
    <x v="345"/>
    <n v="2020"/>
    <n v="2022"/>
    <n v="1.0006103417743548"/>
    <n v="2021"/>
    <n v="0.97697771649446541"/>
    <n v="17739820.749317538"/>
    <n v="25093532.021371379"/>
    <n v="7353711.2720538415"/>
    <n v="275"/>
    <n v="572"/>
    <n v="0.48076923076923078"/>
  </r>
  <r>
    <d v="2021-09-13T00:00:00"/>
    <n v="2020"/>
    <s v="Special Operations Command"/>
    <x v="772"/>
    <x v="0"/>
    <d v="2020-08-05T00:00:00"/>
    <d v="2020-09-30T00:00:00"/>
    <s v="ASTURIAN-CONSIGLI JV, LLC"/>
    <s v="N40085"/>
    <s v="N4008518D1124 N4008520F6689"/>
    <s v="N4008518D1124"/>
    <x v="813"/>
    <n v="12399"/>
    <d v="2022-08-16T00:00:00"/>
    <d v="2022-08-16T00:00:00"/>
    <n v="1269"/>
    <n v="0"/>
    <n v="2022"/>
    <s v="08"/>
    <n v="16"/>
    <x v="641"/>
    <n v="2020"/>
    <n v="2022"/>
    <n v="1.0006103417743548"/>
    <n v="2021"/>
    <n v="0.97697771649446541"/>
    <n v="11136.793103948568"/>
    <n v="12376.577826180044"/>
    <n v="1239.7847222314758"/>
    <n v="0"/>
    <n v="685"/>
    <n v="0"/>
  </r>
  <r>
    <d v="2022-01-12T00:00:00"/>
    <n v="2020"/>
    <s v="Special Operations Command"/>
    <x v="773"/>
    <x v="0"/>
    <d v="2020-08-05T00:00:00"/>
    <d v="2020-09-30T00:00:00"/>
    <s v="ASTURIAN-CONSIGLI JV, LLC"/>
    <s v="N40085"/>
    <s v="N4008518D1124 N4008520F6689"/>
    <s v="N4008518D1124"/>
    <x v="814"/>
    <n v="12399"/>
    <d v="2022-08-16T00:00:00"/>
    <d v="2022-08-16T00:00:00"/>
    <n v="-101"/>
    <n v="0"/>
    <n v="2022"/>
    <s v="08"/>
    <n v="16"/>
    <x v="641"/>
    <n v="2020"/>
    <n v="2022"/>
    <n v="1.0006103417743548"/>
    <n v="2021"/>
    <n v="0.97697771649446541"/>
    <n v="12507.629272179434"/>
    <n v="12408.954522813494"/>
    <n v="-98.674749365940443"/>
    <n v="0"/>
    <n v="685"/>
    <n v="0"/>
  </r>
  <r>
    <d v="2021-09-13T00:00:00"/>
    <n v="2019"/>
    <s v="Special Operations Command"/>
    <x v="774"/>
    <x v="0"/>
    <d v="2019-03-22T00:00:00"/>
    <d v="2019-11-12T00:00:00"/>
    <s v="Awarded by Other Agency"/>
    <s v="N40085"/>
    <s v="N4008518D1125 N4008520F4066"/>
    <s v="N4008518D1125"/>
    <x v="815"/>
    <n v="10666"/>
    <d v="2021-05-20T00:00:00"/>
    <d v="2021-08-18T00:00:00"/>
    <n v="80"/>
    <n v="90"/>
    <n v="2021"/>
    <s v="08"/>
    <n v="18"/>
    <x v="613"/>
    <n v="2020"/>
    <n v="2021"/>
    <n v="1.0006103417743548"/>
    <n v="2021"/>
    <n v="0.97697771649446541"/>
    <n v="10592.46107802332"/>
    <n v="10670.619295342876"/>
    <n v="78.15821731955657"/>
    <n v="90"/>
    <n v="555"/>
    <n v="0.16216216216216217"/>
  </r>
  <r>
    <d v="2022-01-12T00:00:00"/>
    <n v="2019"/>
    <s v="Special Operations Command"/>
    <x v="775"/>
    <x v="0"/>
    <d v="2019-03-22T00:00:00"/>
    <d v="2019-11-12T00:00:00"/>
    <s v="Awarded by Other Agency"/>
    <s v="N40085"/>
    <s v="N4008518D1125 N4008520F4066"/>
    <s v="N4008518D1125"/>
    <x v="815"/>
    <n v="10233"/>
    <d v="2021-05-20T00:00:00"/>
    <d v="2021-05-20T00:00:00"/>
    <n v="-353"/>
    <n v="0"/>
    <n v="2021"/>
    <s v="05"/>
    <n v="20"/>
    <x v="532"/>
    <n v="2020"/>
    <n v="2021"/>
    <n v="1.0006103417743548"/>
    <n v="2021"/>
    <n v="0.97697771649446541"/>
    <n v="10592.46107802332"/>
    <n v="10247.587944100773"/>
    <n v="-344.87313392254691"/>
    <n v="0"/>
    <n v="555"/>
    <n v="0"/>
  </r>
  <r>
    <d v="2022-01-12T00:00:00"/>
    <n v="2019"/>
    <s v="Marine Corps Active"/>
    <x v="776"/>
    <x v="0"/>
    <d v="2020-02-14T00:00:00"/>
    <d v="2020-07-24T00:00:00"/>
    <s v="RQ-DPR JV"/>
    <s v="N40085"/>
    <s v="N4008520C0044 AWD"/>
    <s v="N4008520C0044"/>
    <x v="816"/>
    <n v="7549000"/>
    <d v="2020-12-29T00:00:00"/>
    <d v="2025-01-11T00:00:00"/>
    <n v="174000"/>
    <n v="1474"/>
    <n v="2025"/>
    <s v="01"/>
    <n v="11"/>
    <x v="642"/>
    <n v="2020"/>
    <n v="2025"/>
    <n v="1.0006103417743548"/>
    <n v="2023"/>
    <n v="0.93819806468133926"/>
    <n v="7379501.2705858666"/>
    <n v="7542747.7338404199"/>
    <n v="163246.46325455327"/>
    <n v="1474"/>
    <n v="158"/>
    <n v="9.3291139240506329"/>
  </r>
  <r>
    <d v="2022-01-12T00:00:00"/>
    <n v="2019"/>
    <s v="Marine Corps Active"/>
    <x v="777"/>
    <x v="0"/>
    <d v="2020-02-14T00:00:00"/>
    <d v="2020-07-24T00:00:00"/>
    <s v="RQ-DPR JV"/>
    <s v="N40085"/>
    <s v="N4008520C0044 AWD"/>
    <s v="N4008520C0044"/>
    <x v="817"/>
    <n v="14259000"/>
    <d v="2021-06-16T00:00:00"/>
    <d v="2025-01-11T00:00:00"/>
    <n v="116000"/>
    <n v="1305"/>
    <n v="2025"/>
    <s v="01"/>
    <n v="11"/>
    <x v="642"/>
    <n v="2020"/>
    <n v="2025"/>
    <n v="1.0006103417743548"/>
    <n v="2023"/>
    <n v="0.93819806468133926"/>
    <n v="14151632.0637147"/>
    <n v="14260463.039217735"/>
    <n v="108830.97550303489"/>
    <n v="1305"/>
    <n v="327"/>
    <n v="3.9908256880733943"/>
  </r>
  <r>
    <d v="2022-01-12T00:00:00"/>
    <n v="2020"/>
    <s v="Marine Corps Active"/>
    <x v="778"/>
    <x v="0"/>
    <d v="2020-02-14T00:00:00"/>
    <d v="2020-07-24T00:00:00"/>
    <s v="RQ-DPR JV"/>
    <s v="N40085"/>
    <s v="N4008520C0044 AWD"/>
    <s v="N4008520C0044"/>
    <x v="818"/>
    <n v="58510000"/>
    <d v="2024-09-30T00:00:00"/>
    <d v="2025-09-27T00:00:00"/>
    <n v="3493000"/>
    <n v="362"/>
    <n v="2025"/>
    <s v="09"/>
    <n v="27"/>
    <x v="643"/>
    <n v="2020"/>
    <n v="2025"/>
    <n v="1.0006103417743548"/>
    <n v="2023"/>
    <n v="0.93819806468133926"/>
    <n v="55050579.173399679"/>
    <n v="58327705.0133316"/>
    <n v="3277125.8399319202"/>
    <n v="362"/>
    <n v="1529"/>
    <n v="0.23675604970569"/>
  </r>
  <r>
    <d v="2022-01-12T00:00:00"/>
    <n v="2020"/>
    <s v="Marine Corps Active"/>
    <x v="779"/>
    <x v="0"/>
    <d v="2020-02-14T00:00:00"/>
    <d v="2020-07-24T00:00:00"/>
    <s v="RQ-DPR JV"/>
    <s v="N40085"/>
    <s v="N4008520C0044 AWD"/>
    <s v="N4008520C0044"/>
    <x v="819"/>
    <n v="30232000"/>
    <d v="2024-09-30T00:00:00"/>
    <d v="2025-09-27T00:00:00"/>
    <n v="990000"/>
    <n v="362"/>
    <n v="2025"/>
    <s v="09"/>
    <n v="27"/>
    <x v="643"/>
    <n v="2020"/>
    <n v="2025"/>
    <n v="1.0006103417743548"/>
    <n v="2023"/>
    <n v="0.93819806468133926"/>
    <n v="29259847.614165682"/>
    <n v="30188663.698200207"/>
    <n v="928816.08403452486"/>
    <n v="362"/>
    <n v="1529"/>
    <n v="0.23675604970569"/>
  </r>
  <r>
    <d v="2022-01-12T00:00:00"/>
    <n v="2020"/>
    <s v="Marine Corps Active"/>
    <x v="780"/>
    <x v="0"/>
    <d v="2020-02-14T00:00:00"/>
    <d v="2020-07-24T00:00:00"/>
    <s v="RQ-DPR JV"/>
    <s v="N40085"/>
    <s v="N4008520C0044 AWD"/>
    <s v="N4008520C0044"/>
    <x v="820"/>
    <n v="58083000"/>
    <d v="2024-09-30T00:00:00"/>
    <d v="2025-09-27T00:00:00"/>
    <n v="3496000"/>
    <n v="362"/>
    <n v="2025"/>
    <s v="09"/>
    <n v="27"/>
    <x v="643"/>
    <n v="2020"/>
    <n v="2025"/>
    <n v="1.0006103417743548"/>
    <n v="2023"/>
    <n v="0.93819806468133926"/>
    <n v="54620316.726436704"/>
    <n v="57900257.160562664"/>
    <n v="3279940.4341259599"/>
    <n v="362"/>
    <n v="1529"/>
    <n v="0.23675604970569"/>
  </r>
  <r>
    <d v="2022-01-12T00:00:00"/>
    <n v="2020"/>
    <s v="Marine Corps Active"/>
    <x v="781"/>
    <x v="0"/>
    <d v="2020-02-14T00:00:00"/>
    <d v="2020-07-24T00:00:00"/>
    <s v="RQ-DPR JV"/>
    <s v="N40085"/>
    <s v="N4008520C0044 AWD"/>
    <s v="N4008520C0044"/>
    <x v="821"/>
    <n v="137453000"/>
    <d v="2025-05-27T00:00:00"/>
    <d v="2026-01-22T00:00:00"/>
    <n v="2106000"/>
    <n v="240"/>
    <n v="2026"/>
    <s v="01"/>
    <n v="22"/>
    <x v="644"/>
    <n v="2020"/>
    <n v="2026"/>
    <n v="1.0006103417743548"/>
    <n v="2023"/>
    <n v="0.93819806468133926"/>
    <n v="135429607.92813361"/>
    <n v="137405453.05235252"/>
    <n v="1975845.1242189109"/>
    <n v="240"/>
    <n v="1768"/>
    <n v="0.13574660633484162"/>
  </r>
  <r>
    <d v="2022-01-12T00:00:00"/>
    <n v="2020"/>
    <s v="Marine Corps Active"/>
    <x v="782"/>
    <x v="0"/>
    <d v="2020-02-14T00:00:00"/>
    <d v="2020-07-24T00:00:00"/>
    <s v="RQ-DPR JV"/>
    <s v="N40085"/>
    <s v="N4008520C0044 AWD"/>
    <s v="N4008520C0044"/>
    <x v="822"/>
    <n v="48584000"/>
    <d v="2025-05-27T00:00:00"/>
    <d v="2026-01-22T00:00:00"/>
    <n v="481000"/>
    <n v="240"/>
    <n v="2026"/>
    <s v="01"/>
    <n v="22"/>
    <x v="644"/>
    <n v="2020"/>
    <n v="2026"/>
    <n v="1.0006103417743548"/>
    <n v="2023"/>
    <n v="0.93819806468133926"/>
    <n v="48132359.270371787"/>
    <n v="48583632.53948351"/>
    <n v="451273.26911172271"/>
    <n v="240"/>
    <n v="1768"/>
    <n v="0.13574660633484162"/>
  </r>
  <r>
    <d v="2022-01-12T00:00:00"/>
    <n v="2020"/>
    <s v="Marine Corps Active"/>
    <x v="783"/>
    <x v="0"/>
    <d v="2020-02-14T00:00:00"/>
    <d v="2020-07-24T00:00:00"/>
    <s v="RQ-DPR JV"/>
    <s v="N40085"/>
    <s v="N4008520C0044 AWD"/>
    <s v="N4008520C0044"/>
    <x v="823"/>
    <n v="227567000"/>
    <d v="2024-10-12T00:00:00"/>
    <d v="2025-02-18T00:00:00"/>
    <n v="4065000"/>
    <n v="129"/>
    <n v="2025"/>
    <s v="02"/>
    <n v="18"/>
    <x v="645"/>
    <n v="2020"/>
    <n v="2025"/>
    <n v="1.0006103417743548"/>
    <n v="2023"/>
    <n v="0.93819806468133926"/>
    <n v="223638412.60725185"/>
    <n v="227452187.74018151"/>
    <n v="3813775.1329296529"/>
    <n v="129"/>
    <n v="1541"/>
    <n v="8.3711875405580796E-2"/>
  </r>
  <r>
    <d v="2022-01-12T00:00:00"/>
    <n v="2020"/>
    <s v="Marine Corps Active"/>
    <x v="784"/>
    <x v="0"/>
    <d v="2020-02-14T00:00:00"/>
    <d v="2020-07-24T00:00:00"/>
    <s v="RQ-DPR JV"/>
    <s v="N40085"/>
    <s v="N4008520C0044 AWD"/>
    <s v="N4008520C0044"/>
    <x v="824"/>
    <n v="69263000"/>
    <d v="2024-10-12T00:00:00"/>
    <d v="2025-02-18T00:00:00"/>
    <n v="1605000"/>
    <n v="129"/>
    <n v="2025"/>
    <s v="02"/>
    <n v="18"/>
    <x v="645"/>
    <n v="2020"/>
    <n v="2025"/>
    <n v="1.0006103417743548"/>
    <n v="2023"/>
    <n v="0.93819806468133926"/>
    <n v="67699294.503769293"/>
    <n v="69205102.397582844"/>
    <n v="1505807.8938135505"/>
    <n v="129"/>
    <n v="1541"/>
    <n v="8.3711875405580796E-2"/>
  </r>
  <r>
    <d v="2022-01-12T00:00:00"/>
    <n v="2020"/>
    <s v="Marine Corps Active"/>
    <x v="785"/>
    <x v="0"/>
    <d v="2020-02-14T00:00:00"/>
    <d v="2020-07-24T00:00:00"/>
    <s v="RQ-DPR JV"/>
    <s v="N40085"/>
    <s v="N4008520C0044 AWD"/>
    <s v="N4008520C0044"/>
    <x v="825"/>
    <n v="81776000"/>
    <d v="2024-10-12T00:00:00"/>
    <d v="2025-02-18T00:00:00"/>
    <n v="1798000"/>
    <n v="129"/>
    <n v="2025"/>
    <s v="02"/>
    <n v="18"/>
    <x v="645"/>
    <n v="2020"/>
    <n v="2025"/>
    <n v="1.0006103417743548"/>
    <n v="2023"/>
    <n v="0.93819806468133926"/>
    <n v="80026813.914429352"/>
    <n v="81713694.034726396"/>
    <n v="1686880.1202970445"/>
    <n v="129"/>
    <n v="1541"/>
    <n v="8.3711875405580796E-2"/>
  </r>
  <r>
    <d v="2022-01-12T00:00:00"/>
    <n v="2020"/>
    <s v="Marine Corps Active"/>
    <x v="786"/>
    <x v="0"/>
    <d v="2020-02-14T00:00:00"/>
    <d v="2020-07-24T00:00:00"/>
    <s v="RQ-DPR JV"/>
    <s v="N40085"/>
    <s v="N4008520C0044 AWD"/>
    <s v="N4008520C0044"/>
    <x v="826"/>
    <n v="49432000"/>
    <d v="2024-10-12T00:00:00"/>
    <d v="2025-02-18T00:00:00"/>
    <n v="857000"/>
    <n v="129"/>
    <n v="2025"/>
    <s v="02"/>
    <n v="18"/>
    <x v="645"/>
    <n v="2020"/>
    <n v="2025"/>
    <n v="1.0006103417743548"/>
    <n v="2023"/>
    <n v="0.93819806468133926"/>
    <n v="48604647.351689287"/>
    <n v="49408683.093121193"/>
    <n v="804035.74143190682"/>
    <n v="129"/>
    <n v="1541"/>
    <n v="8.3711875405580796E-2"/>
  </r>
  <r>
    <d v="2022-01-12T00:00:00"/>
    <n v="2019"/>
    <s v="Marine Corps Active"/>
    <x v="787"/>
    <x v="0"/>
    <d v="2019-10-15T00:00:00"/>
    <d v="2020-07-24T00:00:00"/>
    <s v="RQ-DPR JV"/>
    <s v="N40085"/>
    <s v="N4008520C0044 AWD"/>
    <s v="N4008520C0044"/>
    <x v="827"/>
    <n v="19343000"/>
    <d v="2024-10-12T00:00:00"/>
    <d v="2025-01-11T00:00:00"/>
    <n v="201000"/>
    <n v="91"/>
    <n v="2025"/>
    <s v="01"/>
    <n v="11"/>
    <x v="642"/>
    <n v="2020"/>
    <n v="2025"/>
    <n v="1.0006103417743548"/>
    <n v="2023"/>
    <n v="0.93819806468133926"/>
    <n v="19153683.1622447"/>
    <n v="19342260.973245651"/>
    <n v="188577.81100095063"/>
    <n v="91"/>
    <n v="1541"/>
    <n v="5.9052563270603507E-2"/>
  </r>
  <r>
    <d v="2022-01-12T00:00:00"/>
    <n v="2019"/>
    <s v="Marine Corps Active"/>
    <x v="788"/>
    <x v="0"/>
    <d v="2020-02-14T00:00:00"/>
    <d v="2020-07-24T00:00:00"/>
    <s v="RQ-DPR JV"/>
    <s v="N40085"/>
    <s v="N4008520C0044 AWD"/>
    <s v="N4008520C0044"/>
    <x v="828"/>
    <n v="18328000"/>
    <d v="2024-10-12T00:00:00"/>
    <d v="2025-01-11T00:00:00"/>
    <n v="502000"/>
    <n v="91"/>
    <n v="2025"/>
    <s v="01"/>
    <n v="11"/>
    <x v="642"/>
    <n v="2020"/>
    <n v="2025"/>
    <n v="1.0006103417743548"/>
    <n v="2023"/>
    <n v="0.93819806468133926"/>
    <n v="17836879.952469651"/>
    <n v="18307855.380939685"/>
    <n v="470975.42847003415"/>
    <n v="91"/>
    <n v="1541"/>
    <n v="5.9052563270603507E-2"/>
  </r>
  <r>
    <d v="2022-01-12T00:00:00"/>
    <n v="2020"/>
    <s v="Marine Corps Active"/>
    <x v="789"/>
    <x v="0"/>
    <d v="2020-02-14T00:00:00"/>
    <d v="2020-07-24T00:00:00"/>
    <s v="RQ-DPR JV"/>
    <s v="N40085"/>
    <s v="N4008520C0044 AWD"/>
    <s v="N4008520C0044"/>
    <x v="829"/>
    <n v="24310000"/>
    <d v="2024-10-12T00:00:00"/>
    <d v="2025-01-11T00:00:00"/>
    <n v="1339195"/>
    <n v="91"/>
    <n v="2025"/>
    <s v="01"/>
    <n v="11"/>
    <x v="642"/>
    <n v="2020"/>
    <n v="2025"/>
    <n v="1.0006103417743548"/>
    <n v="2023"/>
    <n v="0.93819806468133926"/>
    <n v="22984825.041882057"/>
    <n v="24241255.199112982"/>
    <n v="1256430.1572309248"/>
    <n v="91"/>
    <n v="1541"/>
    <n v="5.9052563270603507E-2"/>
  </r>
  <r>
    <d v="2022-01-12T00:00:00"/>
    <n v="2019"/>
    <s v="Marine Corps Active"/>
    <x v="790"/>
    <x v="0"/>
    <d v="2020-02-14T00:00:00"/>
    <d v="2020-07-24T00:00:00"/>
    <s v="RQ-DPR JV"/>
    <s v="N40085"/>
    <s v="N4008520C0044 AWD"/>
    <s v="N4008520C0044"/>
    <x v="830"/>
    <n v="40681000"/>
    <d v="2017-05-30T00:00:00"/>
    <d v="2025-01-11T00:00:00"/>
    <n v="7290000"/>
    <n v="2783"/>
    <n v="2025"/>
    <s v="01"/>
    <n v="11"/>
    <x v="642"/>
    <n v="2020"/>
    <n v="2025"/>
    <n v="1.0006103417743548"/>
    <n v="2023"/>
    <n v="0.93819806468133926"/>
    <n v="33411379.922187481"/>
    <n v="40250843.813714445"/>
    <n v="6839463.8915269636"/>
    <n v="2783"/>
    <n v="-1151"/>
    <n v="-2.417897480451781"/>
  </r>
  <r>
    <d v="2022-01-12T00:00:00"/>
    <n v="2019"/>
    <s v="Marine Corps Active"/>
    <x v="791"/>
    <x v="0"/>
    <d v="2020-02-14T00:00:00"/>
    <d v="2020-07-24T00:00:00"/>
    <s v="RQ-DPR JV"/>
    <s v="N40085"/>
    <s v="N4008520C0044 AWD"/>
    <s v="N4008520C0044"/>
    <x v="831"/>
    <n v="15577000"/>
    <d v="2019-10-25T00:00:00"/>
    <d v="2025-01-11T00:00:00"/>
    <n v="194000"/>
    <n v="1905"/>
    <n v="2025"/>
    <s v="01"/>
    <n v="11"/>
    <x v="642"/>
    <n v="2020"/>
    <n v="2025"/>
    <n v="1.0006103417743548"/>
    <n v="2023"/>
    <n v="0.93819806468133926"/>
    <n v="15392388.8875149"/>
    <n v="15574399.312063079"/>
    <n v="182010.42454817891"/>
    <n v="1905"/>
    <n v="-273"/>
    <n v="-6.9780219780219781"/>
  </r>
  <r>
    <d v="2022-01-12T00:00:00"/>
    <n v="2019"/>
    <s v="Marine Corps Active"/>
    <x v="792"/>
    <x v="0"/>
    <d v="2020-02-14T00:00:00"/>
    <d v="2020-07-24T00:00:00"/>
    <s v="RQ-DPR JV"/>
    <s v="N40085"/>
    <s v="N4008520C0044 AWD"/>
    <s v="N4008520C0044"/>
    <x v="832"/>
    <n v="26859000"/>
    <d v="2019-10-25T00:00:00"/>
    <d v="2025-01-11T00:00:00"/>
    <n v="252000"/>
    <n v="1905"/>
    <n v="2025"/>
    <s v="01"/>
    <n v="11"/>
    <x v="642"/>
    <n v="2020"/>
    <n v="2025"/>
    <n v="1.0006103417743548"/>
    <n v="2023"/>
    <n v="0.93819806468133926"/>
    <n v="26623239.363590259"/>
    <n v="26859665.275889955"/>
    <n v="236425.91229969636"/>
    <n v="1905"/>
    <n v="-273"/>
    <n v="-6.9780219780219781"/>
  </r>
  <r>
    <d v="2022-01-12T00:00:00"/>
    <n v="2019"/>
    <s v="Marine Corps Active"/>
    <x v="793"/>
    <x v="0"/>
    <d v="2020-02-06T00:00:00"/>
    <d v="2020-08-12T00:00:00"/>
    <s v="WHITING-TURNER CONTRACTING CO"/>
    <s v="N40085"/>
    <s v="N4008520C0055 AWD"/>
    <s v="N4008520C0055"/>
    <x v="833"/>
    <n v="33952000"/>
    <d v="2025-08-12T00:00:00"/>
    <d v="2025-08-12T00:00:00"/>
    <n v="121000"/>
    <n v="0"/>
    <n v="2025"/>
    <s v="08"/>
    <n v="12"/>
    <x v="646"/>
    <n v="2020"/>
    <n v="2025"/>
    <n v="1.0006103417743548"/>
    <n v="2023"/>
    <n v="0.93819806468133926"/>
    <n v="33851648.472568199"/>
    <n v="33965170.438394643"/>
    <n v="113521.96582644433"/>
    <n v="0"/>
    <n v="1826"/>
    <n v="0"/>
  </r>
  <r>
    <d v="2022-01-12T00:00:00"/>
    <n v="2019"/>
    <s v="Marine Corps Active"/>
    <x v="794"/>
    <x v="0"/>
    <d v="2020-02-07T00:00:00"/>
    <d v="2020-08-12T00:00:00"/>
    <s v="WHITING-TURNER CONTRACTING CO"/>
    <s v="N40085"/>
    <s v="N4008520C0055 AWD"/>
    <s v="N4008520C0055"/>
    <x v="834"/>
    <n v="41147000"/>
    <d v="2025-08-12T00:00:00"/>
    <d v="2025-08-12T00:00:00"/>
    <n v="376000"/>
    <n v="0"/>
    <n v="2025"/>
    <s v="08"/>
    <n v="12"/>
    <x v="646"/>
    <n v="2020"/>
    <n v="2025"/>
    <n v="1.0006103417743548"/>
    <n v="2023"/>
    <n v="0.93819806468133926"/>
    <n v="40795884.244482219"/>
    <n v="41148646.716802403"/>
    <n v="352762.47232018411"/>
    <n v="0"/>
    <n v="1826"/>
    <n v="0"/>
  </r>
  <r>
    <d v="2022-01-12T00:00:00"/>
    <n v="2019"/>
    <s v="Marine Corps Active"/>
    <x v="795"/>
    <x v="0"/>
    <d v="2020-02-06T00:00:00"/>
    <d v="2020-08-12T00:00:00"/>
    <s v="WHITING-TURNER CONTRACTING CO"/>
    <s v="N40085"/>
    <s v="N4008520C0055 AWD"/>
    <s v="N4008520C0055"/>
    <x v="835"/>
    <n v="45089000"/>
    <d v="2025-08-12T00:00:00"/>
    <d v="2025-08-12T00:00:00"/>
    <n v="3819000"/>
    <n v="0"/>
    <n v="2025"/>
    <s v="08"/>
    <n v="12"/>
    <x v="646"/>
    <n v="2020"/>
    <n v="2025"/>
    <n v="1.0006103417743548"/>
    <n v="2023"/>
    <n v="0.93819806468133926"/>
    <n v="41295188.805027626"/>
    <n v="44878167.214045659"/>
    <n v="3582978.4090180323"/>
    <n v="0"/>
    <n v="1826"/>
    <n v="0"/>
  </r>
  <r>
    <d v="2022-01-12T00:00:00"/>
    <n v="2020"/>
    <s v="Marine Corps Active"/>
    <x v="796"/>
    <x v="0"/>
    <d v="2020-02-06T00:00:00"/>
    <d v="2020-08-12T00:00:00"/>
    <s v="WHITING-TURNER CONTRACTING CO"/>
    <s v="N40085"/>
    <s v="N4008520C0055 AWD"/>
    <s v="N4008520C0055"/>
    <x v="836"/>
    <n v="19387000"/>
    <d v="2025-08-12T00:00:00"/>
    <d v="2025-08-12T00:00:00"/>
    <n v="1639958"/>
    <n v="0"/>
    <n v="2025"/>
    <s v="08"/>
    <n v="12"/>
    <x v="646"/>
    <n v="2020"/>
    <n v="2025"/>
    <n v="1.0006103417743548"/>
    <n v="2023"/>
    <n v="0.93819806468133926"/>
    <n v="17757873.761103831"/>
    <n v="19296479.182862513"/>
    <n v="1538605.4217586815"/>
    <n v="0"/>
    <n v="1826"/>
    <n v="0"/>
  </r>
  <r>
    <d v="2022-01-12T00:00:00"/>
    <n v="2019"/>
    <s v="Marine Corps Active"/>
    <x v="797"/>
    <x v="0"/>
    <d v="2020-02-07T00:00:00"/>
    <d v="2020-08-12T00:00:00"/>
    <s v="WHITING-TURNER CONTRACTING CO"/>
    <s v="N40085"/>
    <s v="N4008520C0055 AWD"/>
    <s v="N4008520C0055"/>
    <x v="837"/>
    <n v="30904000"/>
    <d v="2025-08-12T00:00:00"/>
    <d v="2025-08-12T00:00:00"/>
    <n v="-86000"/>
    <n v="0"/>
    <n v="2025"/>
    <s v="08"/>
    <n v="12"/>
    <x v="646"/>
    <n v="2020"/>
    <n v="2025"/>
    <n v="1.0006103417743548"/>
    <n v="2023"/>
    <n v="0.93819806468133926"/>
    <n v="31008914.491587255"/>
    <n v="30928229.458024658"/>
    <n v="-80685.033562596887"/>
    <n v="0"/>
    <n v="1826"/>
    <n v="0"/>
  </r>
  <r>
    <d v="2022-01-12T00:00:00"/>
    <n v="2020"/>
    <s v="Navy Active"/>
    <x v="798"/>
    <x v="0"/>
    <d v="2020-04-16T00:00:00"/>
    <d v="2020-09-04T00:00:00"/>
    <s v="MEB GENERAL CONTRACTORS, INC."/>
    <s v="N40085"/>
    <s v="N4008520C0063 AWD"/>
    <s v="N4008520C0063"/>
    <x v="838"/>
    <n v="49652000"/>
    <d v="2023-06-17T00:00:00"/>
    <d v="2023-07-13T00:00:00"/>
    <n v="2665065"/>
    <n v="26"/>
    <n v="2023"/>
    <s v="07"/>
    <n v="13"/>
    <x v="647"/>
    <n v="2020"/>
    <n v="2023"/>
    <n v="1.0006103417743548"/>
    <n v="2022"/>
    <n v="0.95701202597496626"/>
    <n v="47015613.089279391"/>
    <n v="49566112.344284363"/>
    <n v="2550499.2550049722"/>
    <n v="26"/>
    <n v="1016"/>
    <n v="2.5590551181102362E-2"/>
  </r>
  <r>
    <d v="2022-01-12T00:00:00"/>
    <n v="2020"/>
    <s v="Navy Active"/>
    <x v="799"/>
    <x v="0"/>
    <d v="2020-04-07T00:00:00"/>
    <d v="2020-09-29T00:00:00"/>
    <s v="WEEKS MARINE, INC"/>
    <s v="N40085"/>
    <s v="N4008520C0074 AWD"/>
    <s v="N4008520C0074"/>
    <x v="839"/>
    <n v="76026000"/>
    <d v="2022-10-26T00:00:00"/>
    <d v="2022-11-12T00:00:00"/>
    <n v="8701000"/>
    <n v="17"/>
    <n v="2022"/>
    <n v="11"/>
    <n v="12"/>
    <x v="648"/>
    <n v="2020"/>
    <n v="2023"/>
    <n v="1.0006103417743548"/>
    <n v="2022"/>
    <n v="0.95701202597496626"/>
    <n v="67366091.259958431"/>
    <n v="75693052.897966608"/>
    <n v="8326961.6380081773"/>
    <n v="17"/>
    <n v="757"/>
    <n v="2.2457067371202115E-2"/>
  </r>
  <r>
    <d v="2022-01-12T00:00:00"/>
    <n v="2018"/>
    <s v="Special Operations Command"/>
    <x v="800"/>
    <x v="0"/>
    <d v="2020-01-27T00:00:00"/>
    <d v="2020-07-22T00:00:00"/>
    <s v="PATRIOT CONSTRUCTION, LLC"/>
    <s v="N40085"/>
    <s v="N4008520C0142 AWD"/>
    <s v="N4008520C0142"/>
    <x v="840"/>
    <n v="7820"/>
    <d v="2022-02-07T00:00:00"/>
    <d v="2022-02-07T00:00:00"/>
    <n v="-142"/>
    <n v="0"/>
    <n v="2022"/>
    <s v="02"/>
    <s v="07"/>
    <x v="649"/>
    <n v="2020"/>
    <n v="2022"/>
    <n v="1.0006103417743548"/>
    <n v="2021"/>
    <n v="0.97697771649446541"/>
    <n v="7966.8595412074128"/>
    <n v="7828.1287054651984"/>
    <n v="-138.73083574221437"/>
    <n v="0"/>
    <n v="565"/>
    <n v="0"/>
  </r>
  <r>
    <d v="2021-09-13T00:00:00"/>
    <n v="2018"/>
    <s v="Special Operations Command"/>
    <x v="801"/>
    <x v="0"/>
    <d v="2020-01-27T00:00:00"/>
    <d v="2020-07-22T00:00:00"/>
    <s v="PATRIOT CONSTRUCTION, LLC"/>
    <s v="N40085"/>
    <s v="N4008520C0142 AWD"/>
    <s v="N4008520C0142"/>
    <x v="840"/>
    <n v="8206"/>
    <d v="2022-02-07T00:00:00"/>
    <d v="2022-02-07T00:00:00"/>
    <n v="244"/>
    <n v="0"/>
    <n v="2022"/>
    <s v="02"/>
    <s v="07"/>
    <x v="649"/>
    <n v="2020"/>
    <n v="2022"/>
    <n v="1.0006103417743548"/>
    <n v="2021"/>
    <n v="0.97697771649446541"/>
    <n v="7966.8595412074128"/>
    <n v="8205.2421040320623"/>
    <n v="238.38256282464954"/>
    <n v="0"/>
    <n v="565"/>
    <n v="0"/>
  </r>
  <r>
    <d v="2022-01-12T00:00:00"/>
    <n v="2020"/>
    <s v="Marine Corps Active"/>
    <x v="802"/>
    <x v="0"/>
    <d v="2019-12-05T00:00:00"/>
    <d v="2020-08-13T00:00:00"/>
    <s v="RQ CONSTRUCTION, LLC"/>
    <s v="N40085"/>
    <s v="N4008520C0145 AWD"/>
    <s v="N4008520C0145"/>
    <x v="841"/>
    <n v="52469000"/>
    <d v="2025-05-27T00:00:00"/>
    <d v="2026-01-22T00:00:00"/>
    <n v="1223000"/>
    <n v="240"/>
    <n v="2026"/>
    <s v="01"/>
    <n v="22"/>
    <x v="644"/>
    <n v="2020"/>
    <n v="2026"/>
    <n v="1.0006103417743548"/>
    <n v="2023"/>
    <n v="0.93819806468133926"/>
    <n v="51277277.574568585"/>
    <n v="52424693.807673864"/>
    <n v="1147416.2331052795"/>
    <n v="240"/>
    <n v="1748"/>
    <n v="0.13729977116704806"/>
  </r>
  <r>
    <d v="2022-01-12T00:00:00"/>
    <n v="2020"/>
    <s v="Marine Corps Active"/>
    <x v="803"/>
    <x v="0"/>
    <d v="2019-12-05T00:00:00"/>
    <d v="2020-08-13T00:00:00"/>
    <s v="RQ CONSTRUCTION, LLC"/>
    <s v="N40085"/>
    <s v="N4008520C0145 AWD"/>
    <s v="N4008520C0145"/>
    <x v="842"/>
    <n v="37448000"/>
    <d v="2023-03-05T00:00:00"/>
    <d v="2023-03-19T00:00:00"/>
    <n v="1930686"/>
    <n v="14"/>
    <n v="2023"/>
    <s v="03"/>
    <n v="19"/>
    <x v="650"/>
    <n v="2020"/>
    <n v="2023"/>
    <n v="1.0006103417743548"/>
    <n v="2022"/>
    <n v="0.95701202597496626"/>
    <n v="35538991.700447075"/>
    <n v="37386681.420828581"/>
    <n v="1847689.7203815058"/>
    <n v="14"/>
    <n v="934"/>
    <n v="1.4989293361884369E-2"/>
  </r>
  <r>
    <d v="2022-01-12T00:00:00"/>
    <n v="2019"/>
    <s v="Navy Active"/>
    <x v="804"/>
    <x v="0"/>
    <d v="2019-02-19T00:00:00"/>
    <d v="2019-11-21T00:00:00"/>
    <s v="CIANBRO CORPORATION"/>
    <s v="N40085"/>
    <s v="N4008520C8500 AWD"/>
    <s v="N4008520C8500"/>
    <x v="843"/>
    <n v="45838000"/>
    <d v="2021-01-27T00:00:00"/>
    <d v="2022-03-20T00:00:00"/>
    <n v="2315000"/>
    <n v="417"/>
    <n v="2022"/>
    <s v="03"/>
    <n v="20"/>
    <x v="572"/>
    <n v="2020"/>
    <n v="2022"/>
    <n v="1.0006103417743548"/>
    <n v="2021"/>
    <n v="0.97697771649446541"/>
    <n v="43549563.905045241"/>
    <n v="45811267.31872993"/>
    <n v="2261703.4136846885"/>
    <n v="417"/>
    <n v="433"/>
    <n v="0.96304849884526555"/>
  </r>
  <r>
    <d v="2022-01-12T00:00:00"/>
    <n v="2019"/>
    <s v="Navy Active"/>
    <x v="805"/>
    <x v="0"/>
    <d v="2019-02-19T00:00:00"/>
    <d v="2019-11-21T00:00:00"/>
    <s v="CIANBRO CORPORATION"/>
    <s v="N40085"/>
    <s v="N4008520C8500 AWD"/>
    <s v="N4008520C8500"/>
    <x v="844"/>
    <n v="138795000"/>
    <d v="2021-01-27T00:00:00"/>
    <d v="2022-03-20T00:00:00"/>
    <n v="-39119000"/>
    <n v="417"/>
    <n v="2022"/>
    <s v="03"/>
    <n v="20"/>
    <x v="572"/>
    <n v="2020"/>
    <n v="2022"/>
    <n v="1.0006103417743548"/>
    <n v="2021"/>
    <n v="0.97697771649446541"/>
    <n v="178022588.34644255"/>
    <n v="139804197.05489555"/>
    <n v="-38218391.291547"/>
    <n v="417"/>
    <n v="433"/>
    <n v="0.96304849884526555"/>
  </r>
  <r>
    <d v="2022-01-12T00:00:00"/>
    <n v="2019"/>
    <s v="Marine Corps Active"/>
    <x v="806"/>
    <x v="0"/>
    <d v="2019-08-05T00:00:00"/>
    <d v="2019-12-23T00:00:00"/>
    <s v="WALSH FEDERAL, LLC"/>
    <s v="N40085"/>
    <s v="N4008520C8501 AWD"/>
    <s v="N4008520C8501"/>
    <x v="845"/>
    <n v="128433000"/>
    <d v="2022-07-14T00:00:00"/>
    <d v="2022-12-30T00:00:00"/>
    <n v="122620000"/>
    <n v="169"/>
    <n v="2022"/>
    <n v="12"/>
    <n v="30"/>
    <x v="492"/>
    <n v="2020"/>
    <n v="2023"/>
    <n v="1.0006103417743548"/>
    <n v="2022"/>
    <n v="0.95701202597496626"/>
    <n v="5816547.9167343248"/>
    <n v="123165362.54178469"/>
    <n v="117348814.62505037"/>
    <n v="169"/>
    <n v="934"/>
    <n v="0.18094218415417559"/>
  </r>
  <r>
    <d v="2022-01-12T00:00:00"/>
    <n v="2019"/>
    <s v="Marine Corps Active"/>
    <x v="807"/>
    <x v="0"/>
    <d v="2019-08-05T00:00:00"/>
    <d v="2019-12-23T00:00:00"/>
    <s v="WALSH FEDERAL, LLC"/>
    <s v="N40085"/>
    <s v="N4008520C8501 AWD"/>
    <s v="N4008520C8501"/>
    <x v="846"/>
    <n v="60955000"/>
    <d v="2022-07-14T00:00:00"/>
    <d v="2022-12-30T00:00:00"/>
    <n v="7882000"/>
    <n v="169"/>
    <n v="2022"/>
    <n v="12"/>
    <n v="30"/>
    <x v="492"/>
    <n v="2020"/>
    <n v="2023"/>
    <n v="1.0006103417743548"/>
    <n v="2022"/>
    <n v="0.95701202597496626"/>
    <n v="53105392.668990336"/>
    <n v="60648561.457725018"/>
    <n v="7543168.7887346819"/>
    <n v="169"/>
    <n v="934"/>
    <n v="0.18094218415417559"/>
  </r>
  <r>
    <d v="2022-01-12T00:00:00"/>
    <n v="2018"/>
    <s v="Navy Active"/>
    <x v="808"/>
    <x v="0"/>
    <d v="2019-08-28T00:00:00"/>
    <d v="2020-02-14T00:00:00"/>
    <s v="SYNCON, LLC"/>
    <s v="N40085"/>
    <s v="N4008520C8503 AWD"/>
    <s v="N4008520C8503"/>
    <x v="847"/>
    <n v="24567000"/>
    <d v="2022-03-01T00:00:00"/>
    <d v="2022-07-04T00:00:00"/>
    <n v="-1228000"/>
    <n v="125"/>
    <n v="2022"/>
    <s v="07"/>
    <s v="04"/>
    <x v="474"/>
    <n v="2020"/>
    <n v="2022"/>
    <n v="1.0006103417743548"/>
    <n v="2021"/>
    <n v="0.97697771649446541"/>
    <n v="25810743.766069483"/>
    <n v="24611015.130214281"/>
    <n v="-1199728.6358552016"/>
    <n v="125"/>
    <n v="746"/>
    <n v="0.16756032171581769"/>
  </r>
  <r>
    <d v="2022-01-12T00:00:00"/>
    <n v="2019"/>
    <s v="Marine Corps Active"/>
    <x v="809"/>
    <x v="0"/>
    <d v="2019-08-07T00:00:00"/>
    <d v="2020-01-31T00:00:00"/>
    <s v="THE HASKELL COMPANY"/>
    <s v="N40085"/>
    <s v="N4008520C8504 AWD"/>
    <s v="N4008520C8504"/>
    <x v="848"/>
    <n v="28448000"/>
    <d v="2022-05-04T00:00:00"/>
    <d v="2022-07-27T00:00:00"/>
    <n v="-970000"/>
    <n v="84"/>
    <n v="2022"/>
    <s v="07"/>
    <n v="27"/>
    <x v="651"/>
    <n v="2020"/>
    <n v="2022"/>
    <n v="1.0006103417743548"/>
    <n v="2021"/>
    <n v="0.97697771649446541"/>
    <n v="29435955.03431797"/>
    <n v="28488286.649318337"/>
    <n v="-947668.38499963284"/>
    <n v="84"/>
    <n v="824"/>
    <n v="0.10194174757281553"/>
  </r>
  <r>
    <d v="2022-01-12T00:00:00"/>
    <n v="2019"/>
    <s v="Marine Corps Active"/>
    <x v="810"/>
    <x v="0"/>
    <d v="2019-10-09T00:00:00"/>
    <d v="2020-07-24T00:00:00"/>
    <s v="ARCHER WESTERN CONSTRUCTION, LLC"/>
    <s v="N40085"/>
    <s v="N4008520C8505 AWD"/>
    <s v="N4008520C8505"/>
    <x v="849"/>
    <n v="66857000"/>
    <d v="2025-03-06T00:00:00"/>
    <d v="2025-03-06T00:00:00"/>
    <n v="1936000"/>
    <n v="0"/>
    <n v="2025"/>
    <s v="03"/>
    <s v="06"/>
    <x v="652"/>
    <n v="2020"/>
    <n v="2025"/>
    <n v="1.0006103417743548"/>
    <n v="2023"/>
    <n v="0.93819806468133926"/>
    <n v="64960623.998332888"/>
    <n v="66776975.45155596"/>
    <n v="1816351.453223072"/>
    <n v="0"/>
    <n v="1686"/>
    <n v="0"/>
  </r>
  <r>
    <d v="2022-01-12T00:00:00"/>
    <n v="2019"/>
    <s v="Marine Corps Active"/>
    <x v="811"/>
    <x v="0"/>
    <d v="2020-01-23T00:00:00"/>
    <d v="2020-07-24T00:00:00"/>
    <s v="ARCHER WESTERN CONSTRUCTION, LLC"/>
    <s v="N40085"/>
    <s v="N4008520C8505 AWD"/>
    <s v="N4008520C8505"/>
    <x v="850"/>
    <n v="64520000"/>
    <d v="2019-10-25T00:00:00"/>
    <d v="2025-03-06T00:00:00"/>
    <n v="-1516000"/>
    <n v="1959"/>
    <n v="2025"/>
    <s v="03"/>
    <s v="06"/>
    <x v="652"/>
    <n v="2020"/>
    <n v="2025"/>
    <n v="1.0006103417743548"/>
    <n v="2023"/>
    <n v="0.93819806468133926"/>
    <n v="66076304.529411294"/>
    <n v="64653996.263354383"/>
    <n v="-1422308.2660569102"/>
    <n v="1959"/>
    <n v="-273"/>
    <n v="-7.1758241758241761"/>
  </r>
  <r>
    <d v="2022-01-12T00:00:00"/>
    <n v="2020"/>
    <s v="Marine Corps Active"/>
    <x v="812"/>
    <x v="0"/>
    <d v="2020-03-30T00:00:00"/>
    <d v="2020-09-15T00:00:00"/>
    <s v="RQ CONSTRUCTION, LLC"/>
    <s v="N40085"/>
    <s v="N4008520D0034 N4008520F6501"/>
    <s v="N4008520D0034"/>
    <x v="851"/>
    <n v="28664000"/>
    <d v="2024-09-30T00:00:00"/>
    <d v="2025-09-27T00:00:00"/>
    <n v="976000"/>
    <n v="362"/>
    <n v="2025"/>
    <s v="09"/>
    <n v="27"/>
    <x v="643"/>
    <n v="2020"/>
    <n v="2025"/>
    <n v="1.0006103417743548"/>
    <n v="2023"/>
    <n v="0.93819806468133926"/>
    <n v="27704899.143048335"/>
    <n v="28620580.454177324"/>
    <n v="915681.31112898886"/>
    <n v="362"/>
    <n v="1476"/>
    <n v="0.24525745257452575"/>
  </r>
  <r>
    <d v="2022-01-12T00:00:00"/>
    <n v="2020"/>
    <s v="Marine Corps Active"/>
    <x v="813"/>
    <x v="0"/>
    <d v="2020-03-30T00:00:00"/>
    <d v="2020-09-15T00:00:00"/>
    <s v="RQ CONSTRUCTION, LLC"/>
    <s v="N40085"/>
    <s v="N4008520D0034 N4008520F6501"/>
    <s v="N4008520D0034"/>
    <x v="852"/>
    <n v="30423000"/>
    <d v="2024-09-30T00:00:00"/>
    <d v="2025-09-27T00:00:00"/>
    <n v="2378000"/>
    <n v="362"/>
    <n v="2025"/>
    <s v="09"/>
    <n v="27"/>
    <x v="643"/>
    <n v="2020"/>
    <n v="2025"/>
    <n v="1.0006103417743548"/>
    <n v="2023"/>
    <n v="0.93819806468133926"/>
    <n v="28062117.03506178"/>
    <n v="30293152.032874003"/>
    <n v="2231034.9978122227"/>
    <n v="362"/>
    <n v="1476"/>
    <n v="0.24525745257452575"/>
  </r>
  <r>
    <d v="2022-01-12T00:00:00"/>
    <n v="2020"/>
    <s v="Marine Corps Active"/>
    <x v="814"/>
    <x v="0"/>
    <d v="2020-03-30T00:00:00"/>
    <d v="2020-09-15T00:00:00"/>
    <s v="RQ CONSTRUCTION, LLC"/>
    <s v="N40085"/>
    <s v="N4008520D0034 N4008520F6501"/>
    <s v="N4008520D0034"/>
    <x v="853"/>
    <n v="37513000"/>
    <d v="2024-09-30T00:00:00"/>
    <d v="2025-09-27T00:00:00"/>
    <n v="1050000"/>
    <n v="362"/>
    <n v="2025"/>
    <s v="09"/>
    <n v="27"/>
    <x v="643"/>
    <n v="2020"/>
    <n v="2025"/>
    <n v="1.0006103417743548"/>
    <n v="2023"/>
    <n v="0.93819806468133926"/>
    <n v="36485254.892118298"/>
    <n v="37470362.860033706"/>
    <n v="985107.96791540831"/>
    <n v="362"/>
    <n v="1476"/>
    <n v="0.24525745257452575"/>
  </r>
  <r>
    <d v="2022-01-12T00:00:00"/>
    <n v="2020"/>
    <s v="Marine Corps Active"/>
    <x v="815"/>
    <x v="0"/>
    <d v="2020-03-30T00:00:00"/>
    <d v="2020-09-15T00:00:00"/>
    <s v="RQ CONSTRUCTION, LLC"/>
    <s v="N40085"/>
    <s v="N4008520D0034 N4008520F6501"/>
    <s v="N4008520D0034"/>
    <x v="854"/>
    <n v="45033000"/>
    <d v="2024-09-30T00:00:00"/>
    <d v="2025-09-27T00:00:00"/>
    <n v="1231000"/>
    <n v="362"/>
    <n v="2025"/>
    <s v="09"/>
    <n v="27"/>
    <x v="643"/>
    <n v="2020"/>
    <n v="2025"/>
    <n v="1.0006103417743548"/>
    <n v="2023"/>
    <n v="0.93819806468133926"/>
    <n v="43828734.190400288"/>
    <n v="44983656.008023016"/>
    <n v="1154921.8176227286"/>
    <n v="362"/>
    <n v="1476"/>
    <n v="0.24525745257452575"/>
  </r>
  <r>
    <d v="2022-01-12T00:00:00"/>
    <n v="2020"/>
    <s v="Marine Corps Active"/>
    <x v="816"/>
    <x v="0"/>
    <d v="2020-03-30T00:00:00"/>
    <d v="2020-09-15T00:00:00"/>
    <s v="RQ CONSTRUCTION, LLC"/>
    <s v="N40085"/>
    <s v="N4008520D0034 N4008520F6501"/>
    <s v="N4008520D0034"/>
    <x v="855"/>
    <n v="21230000"/>
    <d v="2024-05-27T00:00:00"/>
    <d v="2025-01-07T00:00:00"/>
    <n v="3911320"/>
    <n v="225"/>
    <n v="2025"/>
    <s v="01"/>
    <s v="07"/>
    <x v="653"/>
    <n v="2020"/>
    <n v="2025"/>
    <n v="1.0006103417743548"/>
    <n v="2023"/>
    <n v="0.93819806468133926"/>
    <n v="17329250.313880682"/>
    <n v="20998843.168230098"/>
    <n v="3669592.8543494157"/>
    <n v="225"/>
    <n v="1350"/>
    <n v="0.16666666666666666"/>
  </r>
  <r>
    <d v="2022-01-12T00:00:00"/>
    <n v="2020"/>
    <s v="Special Operations Command"/>
    <x v="817"/>
    <x v="0"/>
    <d v="2020-03-30T00:00:00"/>
    <d v="2020-09-15T00:00:00"/>
    <s v="RQ CONSTRUCTION, LLC"/>
    <s v="N40085"/>
    <s v="N4008520D0034 N4008520F6501"/>
    <s v="N4008520D0034"/>
    <x v="856"/>
    <n v="26796"/>
    <d v="2024-05-27T00:00:00"/>
    <d v="2025-01-07T00:00:00"/>
    <n v="716"/>
    <n v="225"/>
    <n v="2025"/>
    <s v="01"/>
    <s v="07"/>
    <x v="653"/>
    <n v="2020"/>
    <n v="2025"/>
    <n v="1.0006103417743548"/>
    <n v="2023"/>
    <n v="0.93819806468133926"/>
    <n v="26095.917713475174"/>
    <n v="26767.667527787013"/>
    <n v="671.74981431183915"/>
    <n v="225"/>
    <n v="1350"/>
    <n v="0.16666666666666666"/>
  </r>
  <r>
    <d v="2021-09-13T00:00:00"/>
    <n v="2020"/>
    <s v="Special Operations Command"/>
    <x v="818"/>
    <x v="0"/>
    <d v="2020-03-30T00:00:00"/>
    <d v="2020-09-15T00:00:00"/>
    <s v="RQ CONSTRUCTION, LLC"/>
    <s v="N40085"/>
    <s v="N4008520D0034 N4008520F6501"/>
    <s v="N4008520D0034"/>
    <x v="857"/>
    <n v="26796"/>
    <d v="2024-05-27T00:00:00"/>
    <d v="2024-05-27T00:00:00"/>
    <n v="-11422"/>
    <n v="0"/>
    <n v="2024"/>
    <s v="05"/>
    <n v="27"/>
    <x v="654"/>
    <n v="2020"/>
    <n v="2024"/>
    <n v="1.0006103417743548"/>
    <n v="2022"/>
    <n v="0.95701202597496626"/>
    <n v="38241.326041932291"/>
    <n v="27310.334681246226"/>
    <n v="-10930.991360686065"/>
    <n v="0"/>
    <n v="1350"/>
    <n v="0"/>
  </r>
  <r>
    <d v="2022-01-12T00:00:00"/>
    <n v="2020"/>
    <s v="Marine Corps Active"/>
    <x v="819"/>
    <x v="0"/>
    <d v="2020-07-17T00:00:00"/>
    <d v="2020-09-25T00:00:00"/>
    <s v="SAUER, INC."/>
    <s v="N40085"/>
    <s v="N4008520D0035 N4008520F6732"/>
    <s v="N4008520D0035"/>
    <x v="858"/>
    <n v="12119000"/>
    <d v="2021-09-28T00:00:00"/>
    <d v="2022-06-22T00:00:00"/>
    <n v="658516"/>
    <n v="267"/>
    <n v="2022"/>
    <s v="06"/>
    <n v="22"/>
    <x v="552"/>
    <n v="2020"/>
    <n v="2022"/>
    <n v="1.0006103417743548"/>
    <n v="2021"/>
    <n v="0.97697771649446541"/>
    <n v="11467478.812139524"/>
    <n v="12110834.270094594"/>
    <n v="643355.45795506984"/>
    <n v="267"/>
    <n v="368"/>
    <n v="0.72554347826086951"/>
  </r>
  <r>
    <d v="2022-01-12T00:00:00"/>
    <n v="2018"/>
    <s v="Special Operations Command"/>
    <x v="820"/>
    <x v="0"/>
    <d v="2019-09-17T00:00:00"/>
    <d v="2020-03-27T00:00:00"/>
    <s v="WHITING-TURNER CONTRACTING CO"/>
    <s v="N40085"/>
    <s v="N4008520D0036"/>
    <s v="N4008520D0036"/>
    <x v="859"/>
    <n v="11912"/>
    <d v="2021-10-04T00:00:00"/>
    <d v="2022-03-28T00:00:00"/>
    <n v="254"/>
    <n v="175"/>
    <n v="2022"/>
    <s v="03"/>
    <n v="28"/>
    <x v="655"/>
    <n v="2020"/>
    <n v="2022"/>
    <n v="1.0006103417743548"/>
    <n v="2021"/>
    <n v="0.97697771649446541"/>
    <n v="11665.115364405428"/>
    <n v="11913.267704395023"/>
    <n v="248.15233998959411"/>
    <n v="175"/>
    <n v="556"/>
    <n v="0.31474820143884891"/>
  </r>
  <r>
    <d v="2021-09-13T00:00:00"/>
    <n v="2018"/>
    <s v="Special Operations Command"/>
    <x v="821"/>
    <x v="0"/>
    <d v="2019-09-17T00:00:00"/>
    <d v="2020-03-27T00:00:00"/>
    <s v="WHITING-TURNER CONTRACTING CO"/>
    <s v="N40085"/>
    <s v="N4008520D0036"/>
    <s v="N4008520D0036"/>
    <x v="859"/>
    <n v="11915"/>
    <d v="2021-10-04T00:00:00"/>
    <d v="2021-10-23T00:00:00"/>
    <n v="257"/>
    <n v="19"/>
    <n v="2021"/>
    <n v="10"/>
    <n v="23"/>
    <x v="351"/>
    <n v="2020"/>
    <n v="2022"/>
    <n v="1.0006103417743548"/>
    <n v="2021"/>
    <n v="0.97697771649446541"/>
    <n v="11665.115364405428"/>
    <n v="11916.198637544507"/>
    <n v="251.0832731390783"/>
    <n v="19"/>
    <n v="556"/>
    <n v="3.41726618705036E-2"/>
  </r>
  <r>
    <d v="2021-12-31T00:00:00"/>
    <n v="2020"/>
    <s v="Air Force Active"/>
    <x v="822"/>
    <x v="0"/>
    <d v="2020-06-15T00:00:00"/>
    <d v="2020-09-30T00:00:00"/>
    <s v="Serrano Construction"/>
    <s v="N40192"/>
    <s v="N4019218D2804"/>
    <s v="N4019218D2804"/>
    <x v="860"/>
    <n v="3967372"/>
    <d v="2022-06-30T00:00:00"/>
    <d v="2022-06-30T00:00:00"/>
    <n v="0"/>
    <n v="0"/>
    <n v="2022"/>
    <s v="06"/>
    <n v="30"/>
    <x v="533"/>
    <n v="2020"/>
    <n v="2022"/>
    <n v="1.0006103417743548"/>
    <n v="2021"/>
    <n v="0.97697771649446541"/>
    <n v="3969793.4528660057"/>
    <n v="3969793.4528660057"/>
    <n v="0"/>
    <n v="0"/>
    <n v="638"/>
    <n v="0"/>
  </r>
  <r>
    <d v="2022-01-12T00:00:00"/>
    <n v="2020"/>
    <s v="Navy Active"/>
    <x v="823"/>
    <x v="0"/>
    <d v="2020-01-10T00:00:00"/>
    <d v="2020-06-08T00:00:00"/>
    <s v="N4425520C1002 AWD"/>
    <s v="N44255"/>
    <s v="N4425520C1002 AWD"/>
    <s v="N4425520C1002"/>
    <x v="861"/>
    <n v="50919000"/>
    <d v="2023-08-02T00:00:00"/>
    <d v="2023-08-02T00:00:00"/>
    <n v="7147112"/>
    <n v="0"/>
    <n v="2023"/>
    <s v="08"/>
    <s v="02"/>
    <x v="656"/>
    <n v="2020"/>
    <n v="2023"/>
    <n v="1.0006103417743548"/>
    <n v="2022"/>
    <n v="0.95701202597496626"/>
    <n v="43798603.811788782"/>
    <n v="50638475.946778774"/>
    <n v="6839872.1349899918"/>
    <n v="0"/>
    <n v="1150"/>
    <n v="0"/>
  </r>
  <r>
    <d v="2022-01-12T00:00:00"/>
    <n v="2017"/>
    <s v="Navy Active"/>
    <x v="824"/>
    <x v="0"/>
    <d v="2019-03-18T00:00:00"/>
    <d v="2020-02-03T00:00:00"/>
    <s v="MANSON CONSTRUCTION CO"/>
    <s v="N44255"/>
    <s v="N4425520C2002 AWD"/>
    <s v="N4425520C2002"/>
    <x v="862"/>
    <n v="101304000"/>
    <d v="2022-07-04T00:00:00"/>
    <d v="2022-07-04T00:00:00"/>
    <n v="28304000"/>
    <n v="0"/>
    <n v="2022"/>
    <s v="07"/>
    <s v="04"/>
    <x v="474"/>
    <n v="2020"/>
    <n v="2022"/>
    <n v="1.0006103417743548"/>
    <n v="2021"/>
    <n v="0.97697771649446541"/>
    <n v="73044554.949527904"/>
    <n v="100696932.23718725"/>
    <n v="27652377.287659347"/>
    <n v="0"/>
    <n v="882"/>
    <n v="0"/>
  </r>
  <r>
    <d v="2022-01-12T00:00:00"/>
    <n v="2020"/>
    <s v="Navy Active"/>
    <x v="825"/>
    <x v="0"/>
    <d v="2020-05-08T00:00:00"/>
    <d v="2020-09-10T00:00:00"/>
    <s v="ENVIRONMENTAL CHEMICAL CORPORATION"/>
    <s v="N62470"/>
    <s v="N6247019D8025 N6247320F5226"/>
    <s v="N6247019D8025"/>
    <x v="863"/>
    <n v="483621000"/>
    <d v="2023-11-30T00:00:00"/>
    <d v="2023-11-30T00:00:00"/>
    <n v="46311594"/>
    <n v="0"/>
    <n v="2023"/>
    <n v="11"/>
    <n v="30"/>
    <x v="657"/>
    <n v="2020"/>
    <n v="2024"/>
    <n v="1.0006103417743548"/>
    <n v="2022"/>
    <n v="0.95701202597496626"/>
    <n v="437576314.19880009"/>
    <n v="481897066.59887016"/>
    <n v="44320752.400070071"/>
    <n v="0"/>
    <n v="1176"/>
    <n v="0"/>
  </r>
  <r>
    <d v="2022-01-12T00:00:00"/>
    <n v="2019"/>
    <s v="Navy Active"/>
    <x v="826"/>
    <x v="0"/>
    <d v="2020-05-14T00:00:00"/>
    <d v="2020-09-23T00:00:00"/>
    <s v="CONSTRUCTORA SAN JOSE SA"/>
    <s v="N62470"/>
    <s v="N6247020C0009 AWD"/>
    <s v="N6247020C0009"/>
    <x v="864"/>
    <n v="5169000"/>
    <d v="2022-06-30T00:00:00"/>
    <d v="2022-06-30T00:00:00"/>
    <n v="570197.37000000011"/>
    <n v="0"/>
    <n v="2022"/>
    <s v="06"/>
    <n v="30"/>
    <x v="533"/>
    <n v="2020"/>
    <n v="2022"/>
    <n v="1.0006103417743548"/>
    <n v="2021"/>
    <n v="0.97697771649446541"/>
    <n v="4601609.4713571016"/>
    <n v="5158679.5958508514"/>
    <n v="557070.12449374981"/>
    <n v="0"/>
    <n v="645"/>
    <n v="0"/>
  </r>
  <r>
    <d v="2021-12-31T00:00:00"/>
    <n v="2020"/>
    <s v="Air Force Active"/>
    <x v="827"/>
    <x v="0"/>
    <d v="2019-11-08T00:00:00"/>
    <d v="2020-09-21T00:00:00"/>
    <s v="Icelandic Prime Contractors"/>
    <s v="N62470"/>
    <s v="N6247020C0010"/>
    <s v="N6247020C0010"/>
    <x v="865"/>
    <n v="19776676"/>
    <d v="2023-07-14T00:00:00"/>
    <d v="2023-07-14T00:00:00"/>
    <n v="0"/>
    <n v="0"/>
    <n v="2023"/>
    <s v="07"/>
    <n v="14"/>
    <x v="658"/>
    <n v="2020"/>
    <n v="2023"/>
    <n v="1.0006103417743548"/>
    <n v="2022"/>
    <n v="0.95701202597496626"/>
    <n v="19788746.53152068"/>
    <n v="19788746.53152068"/>
    <n v="0"/>
    <n v="0"/>
    <n v="1026"/>
    <n v="0"/>
  </r>
  <r>
    <d v="2021-12-31T00:00:00"/>
    <n v="2020"/>
    <s v="Air Force Active"/>
    <x v="828"/>
    <x v="0"/>
    <d v="2019-11-15T00:00:00"/>
    <d v="2020-09-21T00:00:00"/>
    <s v="Icelandic Prime Contractors"/>
    <s v="N62470"/>
    <s v="N6247020C0010"/>
    <s v="N6247020C0010"/>
    <x v="866"/>
    <n v="4671392"/>
    <d v="2023-07-14T00:00:00"/>
    <d v="2023-07-14T00:00:00"/>
    <n v="0"/>
    <n v="0"/>
    <n v="2023"/>
    <s v="07"/>
    <n v="14"/>
    <x v="658"/>
    <n v="2020"/>
    <n v="2023"/>
    <n v="1.0006103417743548"/>
    <n v="2022"/>
    <n v="0.95701202597496626"/>
    <n v="4674243.1456819866"/>
    <n v="4674243.1456819866"/>
    <n v="0"/>
    <n v="0"/>
    <n v="1026"/>
    <n v="0"/>
  </r>
  <r>
    <d v="2021-12-31T00:00:00"/>
    <n v="2020"/>
    <s v="Air Force Active"/>
    <x v="829"/>
    <x v="0"/>
    <d v="2019-11-08T00:00:00"/>
    <d v="2020-09-21T00:00:00"/>
    <s v="Icelandic Prime Contractors"/>
    <s v="N62470"/>
    <s v="N6247020C0010"/>
    <s v="N6247020C0010"/>
    <x v="867"/>
    <n v="14404448"/>
    <d v="2023-07-14T00:00:00"/>
    <d v="2023-07-14T00:00:00"/>
    <n v="0"/>
    <n v="0"/>
    <n v="2023"/>
    <s v="07"/>
    <n v="14"/>
    <x v="658"/>
    <n v="2020"/>
    <n v="2023"/>
    <n v="1.0006103417743548"/>
    <n v="2022"/>
    <n v="0.95701202597496626"/>
    <n v="14413239.636350922"/>
    <n v="14413239.636350922"/>
    <n v="0"/>
    <n v="0"/>
    <n v="1026"/>
    <n v="0"/>
  </r>
  <r>
    <d v="2022-01-12T00:00:00"/>
    <n v="2020"/>
    <s v="Navy Active"/>
    <x v="830"/>
    <x v="0"/>
    <d v="2020-07-06T00:00:00"/>
    <d v="2020-09-29T00:00:00"/>
    <s v="WOLFF &amp; MULLER GOVERNMENT SERVICES"/>
    <s v="N62470"/>
    <s v="N6247020C0013 AWD"/>
    <s v="N6247020C0013"/>
    <x v="868"/>
    <n v="45589000"/>
    <d v="2025-06-05T00:00:00"/>
    <d v="2025-06-05T00:00:00"/>
    <n v="5876632"/>
    <n v="0"/>
    <n v="2025"/>
    <s v="06"/>
    <s v="05"/>
    <x v="659"/>
    <n v="2020"/>
    <n v="2025"/>
    <n v="1.0006103417743548"/>
    <n v="2023"/>
    <n v="0.93819806468133926"/>
    <n v="39736606.117148951"/>
    <n v="45250050.886393376"/>
    <n v="5513444.769244425"/>
    <n v="0"/>
    <n v="1710"/>
    <n v="0"/>
  </r>
  <r>
    <d v="2021-09-13T00:00:00"/>
    <n v="2019"/>
    <s v="Special Operations Command"/>
    <x v="831"/>
    <x v="0"/>
    <d v="2019-01-30T00:00:00"/>
    <d v="2020-06-30T00:00:00"/>
    <s v="RQ CONSTRUCTION, LLC"/>
    <s v="N62473"/>
    <s v="N6247317D0820 N6247320F4839"/>
    <s v="N6247317D0820"/>
    <x v="869"/>
    <n v="30463"/>
    <d v="2023-01-20T00:00:00"/>
    <d v="2023-01-20T00:00:00"/>
    <n v="4032"/>
    <n v="0"/>
    <n v="2023"/>
    <s v="01"/>
    <n v="20"/>
    <x v="660"/>
    <n v="2020"/>
    <n v="2023"/>
    <n v="1.0006103417743548"/>
    <n v="2022"/>
    <n v="0.95701202597496626"/>
    <n v="26447.131943437973"/>
    <n v="30305.804432169036"/>
    <n v="3858.6724887310629"/>
    <n v="0"/>
    <n v="934"/>
    <n v="0"/>
  </r>
  <r>
    <d v="2022-01-12T00:00:00"/>
    <n v="2019"/>
    <s v="Special Operations Command"/>
    <x v="832"/>
    <x v="0"/>
    <d v="2019-01-30T00:00:00"/>
    <d v="2020-06-30T00:00:00"/>
    <s v="RQ CONSTRUCTION, LLC"/>
    <s v="N62473"/>
    <s v="N6247317D0820 N6247320F4839"/>
    <s v="N6247317D0820"/>
    <x v="869"/>
    <n v="30670"/>
    <d v="2023-01-20T00:00:00"/>
    <d v="2023-01-20T00:00:00"/>
    <n v="4239"/>
    <n v="0"/>
    <n v="2023"/>
    <s v="01"/>
    <n v="20"/>
    <x v="660"/>
    <n v="2020"/>
    <n v="2023"/>
    <n v="1.0006103417743548"/>
    <n v="2022"/>
    <n v="0.95701202597496626"/>
    <n v="26447.131943437973"/>
    <n v="30503.905921545855"/>
    <n v="4056.7739781078817"/>
    <n v="0"/>
    <n v="934"/>
    <n v="0"/>
  </r>
  <r>
    <d v="2021-09-13T00:00:00"/>
    <n v="2019"/>
    <s v="Special Operations Command"/>
    <x v="833"/>
    <x v="0"/>
    <d v="2019-02-28T00:00:00"/>
    <d v="2019-10-28T00:00:00"/>
    <s v="WHITING-TURNER CONTRACTING CO"/>
    <s v="N62473"/>
    <s v="N6247317D0822 N6247320F4023"/>
    <s v="N6247317D0822"/>
    <x v="870"/>
    <n v="16676"/>
    <d v="2022-05-19T00:00:00"/>
    <d v="2022-09-12T00:00:00"/>
    <n v="1209"/>
    <n v="116"/>
    <n v="2022"/>
    <s v="09"/>
    <n v="12"/>
    <x v="661"/>
    <n v="2020"/>
    <n v="2022"/>
    <n v="1.0006103417743548"/>
    <n v="2021"/>
    <n v="0.97697771649446541"/>
    <n v="15476.440156223945"/>
    <n v="16657.606215465756"/>
    <n v="1181.1660592418102"/>
    <n v="116"/>
    <n v="934"/>
    <n v="0.12419700214132762"/>
  </r>
  <r>
    <d v="2021-09-13T00:00:00"/>
    <n v="2019"/>
    <s v="Special Operations Command"/>
    <x v="834"/>
    <x v="0"/>
    <d v="2019-02-28T00:00:00"/>
    <d v="2019-10-28T00:00:00"/>
    <s v="WHITING-TURNER CONTRACTING CO"/>
    <s v="N62473"/>
    <s v="N6247317D0822 N6247320F4023"/>
    <s v="N6247317D0822"/>
    <x v="871"/>
    <n v="21058"/>
    <d v="2022-05-19T00:00:00"/>
    <d v="2022-09-12T00:00:00"/>
    <n v="2624"/>
    <n v="116"/>
    <n v="2022"/>
    <s v="09"/>
    <n v="12"/>
    <x v="661"/>
    <n v="2020"/>
    <n v="2022"/>
    <n v="1.0006103417743548"/>
    <n v="2021"/>
    <n v="0.97697771649446541"/>
    <n v="18445.251040268457"/>
    <n v="21008.840568349933"/>
    <n v="2563.5895280814766"/>
    <n v="116"/>
    <n v="934"/>
    <n v="0.12419700214132762"/>
  </r>
  <r>
    <d v="2022-01-12T00:00:00"/>
    <n v="2019"/>
    <s v="Special Operations Command"/>
    <x v="835"/>
    <x v="0"/>
    <d v="2019-02-28T00:00:00"/>
    <d v="2019-10-28T00:00:00"/>
    <s v="WHITING-TURNER CONTRACTING CO"/>
    <s v="N62473"/>
    <s v="N6247317D0822 N6247320F4023"/>
    <s v="N6247317D0822"/>
    <x v="870"/>
    <n v="16189"/>
    <d v="2022-05-19T00:00:00"/>
    <d v="2022-09-12T00:00:00"/>
    <n v="722"/>
    <n v="116"/>
    <n v="2022"/>
    <s v="09"/>
    <n v="12"/>
    <x v="661"/>
    <n v="2020"/>
    <n v="2022"/>
    <n v="1.0006103417743548"/>
    <n v="2021"/>
    <n v="0.97697771649446541"/>
    <n v="15476.440156223945"/>
    <n v="16181.818067532949"/>
    <n v="705.37791130900405"/>
    <n v="116"/>
    <n v="934"/>
    <n v="0.12419700214132762"/>
  </r>
  <r>
    <d v="2022-01-12T00:00:00"/>
    <n v="2019"/>
    <s v="Special Operations Command"/>
    <x v="836"/>
    <x v="0"/>
    <d v="2019-02-28T00:00:00"/>
    <d v="2019-10-28T00:00:00"/>
    <s v="WHITING-TURNER CONTRACTING CO"/>
    <s v="N62473"/>
    <s v="N6247317D0822 N6247320F4023"/>
    <s v="N6247317D0822"/>
    <x v="871"/>
    <n v="20159"/>
    <d v="2022-05-19T00:00:00"/>
    <d v="2022-09-12T00:00:00"/>
    <n v="1725"/>
    <n v="116"/>
    <n v="2022"/>
    <s v="09"/>
    <n v="12"/>
    <x v="661"/>
    <n v="2020"/>
    <n v="2022"/>
    <n v="1.0006103417743548"/>
    <n v="2021"/>
    <n v="0.97697771649446541"/>
    <n v="18445.251040268457"/>
    <n v="20130.537601221411"/>
    <n v="1685.2865609529545"/>
    <n v="116"/>
    <n v="934"/>
    <n v="0.12419700214132762"/>
  </r>
  <r>
    <d v="2022-01-12T00:00:00"/>
    <n v="2020"/>
    <s v="Marine Corps Active"/>
    <x v="837"/>
    <x v="0"/>
    <d v="2020-03-02T00:00:00"/>
    <d v="2020-05-29T00:00:00"/>
    <s v="BRISTOL DESIGN BUILD SERVICES, LLC"/>
    <s v="N62473"/>
    <s v="N6247317D4627 N6247320F4683"/>
    <s v="N6247317D4627"/>
    <x v="872"/>
    <n v="10133000"/>
    <d v="2022-02-03T00:00:00"/>
    <d v="2022-02-03T00:00:00"/>
    <n v="607961"/>
    <n v="0"/>
    <n v="2022"/>
    <s v="02"/>
    <s v="03"/>
    <x v="662"/>
    <n v="2020"/>
    <n v="2022"/>
    <n v="1.0006103417743548"/>
    <n v="2021"/>
    <n v="0.97697771649446541"/>
    <n v="9530852.5292040594"/>
    <n v="10124816.87870175"/>
    <n v="593964.3494976908"/>
    <n v="0"/>
    <n v="615"/>
    <n v="0"/>
  </r>
  <r>
    <d v="2021-12-31T00:00:00"/>
    <n v="2020"/>
    <s v="Air Force Active"/>
    <x v="838"/>
    <x v="0"/>
    <d v="2020-06-20T00:00:00"/>
    <d v="2020-07-16T00:00:00"/>
    <s v="J.I. Garcia Construction Inc. Travis AFB KC-46A Alter B881, B885 &amp; B887 Squadron Ops/AMU"/>
    <s v="N62473"/>
    <s v="N6247318D5817"/>
    <s v="N6247318D5817"/>
    <x v="14"/>
    <n v="0"/>
    <d v="2021-09-09T00:00:00"/>
    <d v="2023-08-31T00:00:00"/>
    <n v="0"/>
    <n v="721"/>
    <n v="2023"/>
    <s v="08"/>
    <n v="31"/>
    <x v="663"/>
    <n v="2020"/>
    <n v="2023"/>
    <n v="1.0006103417743548"/>
    <n v="2022"/>
    <n v="0.95701202597496626"/>
    <n v="0"/>
    <n v="0"/>
    <n v="0"/>
    <n v="721"/>
    <n v="420"/>
    <n v="1.7166666666666666"/>
  </r>
  <r>
    <d v="2022-01-12T00:00:00"/>
    <n v="2020"/>
    <s v="Navy Active"/>
    <x v="839"/>
    <x v="0"/>
    <d v="2020-05-22T00:00:00"/>
    <d v="2020-09-17T00:00:00"/>
    <s v="HARPER CONSTRUCTION COMPANY, INC"/>
    <s v="N62473"/>
    <s v="N6247318D5853 N6247320F5462"/>
    <s v="N6247318D5853"/>
    <x v="873"/>
    <n v="124945000"/>
    <d v="2022-11-04T00:00:00"/>
    <d v="2022-11-04T00:00:00"/>
    <n v="13001000"/>
    <n v="0"/>
    <n v="2022"/>
    <n v="11"/>
    <s v="04"/>
    <x v="664"/>
    <n v="2020"/>
    <n v="2023"/>
    <n v="1.0006103417743548"/>
    <n v="2022"/>
    <n v="0.95701202597496626"/>
    <n v="112012324.09958838"/>
    <n v="124454437.44928892"/>
    <n v="12442113.34970054"/>
    <n v="0"/>
    <n v="778"/>
    <n v="0"/>
  </r>
  <r>
    <d v="2022-01-13T00:00:00"/>
    <n v="2018"/>
    <s v="Defense Health Agency"/>
    <x v="840"/>
    <x v="0"/>
    <d v="2018-06-12T00:00:00"/>
    <d v="2019-12-18T00:00:00"/>
    <s v="Soltek Pacific Construction Co."/>
    <s v="N62473"/>
    <s v="N6247318D5855"/>
    <s v="N6247318D5855"/>
    <x v="874"/>
    <n v="28065000"/>
    <d v="2022-05-10T00:00:00"/>
    <d v="2022-05-10T00:00:00"/>
    <n v="266000"/>
    <n v="0"/>
    <n v="2022"/>
    <s v="05"/>
    <n v="10"/>
    <x v="394"/>
    <n v="2020"/>
    <n v="2022"/>
    <n v="1.0006103417743548"/>
    <n v="2021"/>
    <n v="0.97697771649446541"/>
    <n v="27815966.890985288"/>
    <n v="28075842.963572815"/>
    <n v="259876.07258752733"/>
    <n v="0"/>
    <n v="874"/>
    <n v="0"/>
  </r>
  <r>
    <d v="2022-01-13T00:00:00"/>
    <n v="2020"/>
    <s v="Defense Health Agency"/>
    <x v="841"/>
    <x v="0"/>
    <d v="2020-08-04T00:00:00"/>
    <d v="2020-09-30T00:00:00"/>
    <s v="Soltek Pacific Construction Co."/>
    <s v="N62473"/>
    <s v="N6247318D5855"/>
    <s v="N6247318D5855"/>
    <x v="875"/>
    <n v="15980000"/>
    <d v="2022-10-30T00:00:00"/>
    <d v="2022-10-30T00:00:00"/>
    <n v="213000"/>
    <n v="0"/>
    <n v="2022"/>
    <n v="10"/>
    <n v="30"/>
    <x v="665"/>
    <n v="2020"/>
    <n v="2023"/>
    <n v="1.0006103417743548"/>
    <n v="2022"/>
    <n v="0.95701202597496626"/>
    <n v="15776623.258756252"/>
    <n v="15980466.820288919"/>
    <n v="203843.56153266691"/>
    <n v="0"/>
    <n v="760"/>
    <n v="0"/>
  </r>
  <r>
    <d v="2022-01-12T00:00:00"/>
    <n v="2020"/>
    <s v="Navy Active"/>
    <x v="842"/>
    <x v="0"/>
    <d v="2020-05-15T00:00:00"/>
    <d v="2020-09-03T00:00:00"/>
    <s v="SOLPAC CONSTRUCTION INC"/>
    <s v="N62473"/>
    <s v="N6247318D5855 N6247320F5296"/>
    <s v="N6247318D5855"/>
    <x v="876"/>
    <n v="61905000"/>
    <d v="2022-09-19T00:00:00"/>
    <d v="2022-09-19T00:00:00"/>
    <n v="8479000"/>
    <n v="0"/>
    <n v="2022"/>
    <s v="09"/>
    <n v="19"/>
    <x v="666"/>
    <n v="2020"/>
    <n v="2022"/>
    <n v="1.0006103417743548"/>
    <n v="2021"/>
    <n v="0.97697771649446541"/>
    <n v="53458608.119636677"/>
    <n v="61742402.177793249"/>
    <n v="8283794.0581565723"/>
    <n v="0"/>
    <n v="746"/>
    <n v="0"/>
  </r>
  <r>
    <d v="2022-01-12T00:00:00"/>
    <n v="2020"/>
    <s v="Navy Active"/>
    <x v="843"/>
    <x v="0"/>
    <d v="2020-04-15T00:00:00"/>
    <d v="2020-06-26T00:00:00"/>
    <s v="BALDI BROS INC201 CALIFORNIA AVENUE"/>
    <s v="N62473"/>
    <s v="N6247319D2438 N6247320F4817"/>
    <s v="N6247319D2438"/>
    <x v="877"/>
    <n v="57165000"/>
    <d v="2022-04-10T00:00:00"/>
    <d v="2022-04-10T00:00:00"/>
    <n v="3298549"/>
    <n v="0"/>
    <n v="2022"/>
    <s v="04"/>
    <n v="10"/>
    <x v="667"/>
    <n v="2020"/>
    <n v="2022"/>
    <n v="1.0006103417743548"/>
    <n v="2021"/>
    <n v="0.97697771649446541"/>
    <n v="53899327.945281535"/>
    <n v="57121936.815046638"/>
    <n v="3222608.8697651029"/>
    <n v="0"/>
    <n v="653"/>
    <n v="0"/>
  </r>
  <r>
    <d v="2022-01-12T00:00:00"/>
    <n v="2020"/>
    <s v="Marine Corps Active"/>
    <x v="844"/>
    <x v="0"/>
    <d v="2020-04-16T00:00:00"/>
    <d v="2020-09-24T00:00:00"/>
    <s v="DPR-RQ CONSTRUCTION, LLC"/>
    <s v="N62473"/>
    <s v="N6247320C0055 AWD"/>
    <s v="N6247320C0055"/>
    <x v="878"/>
    <n v="80806000"/>
    <d v="2024-01-07T00:00:00"/>
    <d v="2024-01-07T00:00:00"/>
    <n v="27259581"/>
    <n v="0"/>
    <n v="2024"/>
    <s v="01"/>
    <s v="07"/>
    <x v="668"/>
    <n v="2020"/>
    <n v="2024"/>
    <n v="1.0006103417743548"/>
    <n v="2022"/>
    <n v="0.95701202597496626"/>
    <n v="53579100.616382807"/>
    <n v="79666847.456421509"/>
    <n v="26087746.840038702"/>
    <n v="0"/>
    <n v="1200"/>
    <n v="0"/>
  </r>
  <r>
    <d v="2022-01-12T00:00:00"/>
    <n v="2020"/>
    <s v="Navy Active"/>
    <x v="845"/>
    <x v="0"/>
    <d v="2019-10-16T00:00:00"/>
    <d v="2020-06-11T00:00:00"/>
    <s v="HARPER CONSTRUCTION COMPANY, INC"/>
    <s v="N62473"/>
    <s v="N6247320C0553 AWD"/>
    <s v="N6247320C0553"/>
    <x v="879"/>
    <n v="74980000"/>
    <d v="2023-01-01T00:00:00"/>
    <d v="2023-01-01T00:00:00"/>
    <n v="5178944"/>
    <n v="0"/>
    <n v="2023"/>
    <s v="01"/>
    <s v="01"/>
    <x v="669"/>
    <n v="2020"/>
    <n v="2023"/>
    <n v="1.0006103417743548"/>
    <n v="2022"/>
    <n v="0.95701202597496626"/>
    <n v="69843658.500370875"/>
    <n v="74799970.190221772"/>
    <n v="4956311.6898508966"/>
    <n v="0"/>
    <n v="934"/>
    <n v="0"/>
  </r>
  <r>
    <d v="2022-01-12T00:00:00"/>
    <n v="2019"/>
    <s v="Marine Corps Active"/>
    <x v="846"/>
    <x v="0"/>
    <d v="2019-07-24T00:00:00"/>
    <d v="2019-12-12T00:00:00"/>
    <s v="ORION CONSTRUCTION CORPORATION"/>
    <s v="N62473"/>
    <s v="N6247320C0612 AWD"/>
    <s v="N6247320C0612"/>
    <x v="880"/>
    <n v="34747000"/>
    <d v="2022-05-30T00:00:00"/>
    <d v="2022-05-30T00:00:00"/>
    <n v="-1171000"/>
    <n v="0"/>
    <n v="2022"/>
    <s v="05"/>
    <n v="30"/>
    <x v="322"/>
    <n v="2020"/>
    <n v="2022"/>
    <n v="1.0006103417743548"/>
    <n v="2021"/>
    <n v="0.97697771649446541"/>
    <n v="35939922.255851276"/>
    <n v="34795881.34983626"/>
    <n v="-1144040.9060150161"/>
    <n v="0"/>
    <n v="900"/>
    <n v="0"/>
  </r>
  <r>
    <d v="2021-12-31T00:00:00"/>
    <n v="2018"/>
    <s v="Air Force Active"/>
    <x v="847"/>
    <x v="0"/>
    <d v="2018-10-26T00:00:00"/>
    <d v="2019-12-30T00:00:00"/>
    <s v="Walsh Federal"/>
    <s v="N62473"/>
    <s v="N6247320C0613"/>
    <s v="N6247320C0613"/>
    <x v="881"/>
    <n v="124327472"/>
    <d v="2022-06-17T00:00:00"/>
    <d v="2022-06-17T00:00:00"/>
    <n v="683622"/>
    <n v="0"/>
    <n v="2022"/>
    <s v="06"/>
    <n v="17"/>
    <x v="399"/>
    <n v="2020"/>
    <n v="2022"/>
    <n v="1.0006103417743548"/>
    <n v="2021"/>
    <n v="0.97697771649446541"/>
    <n v="123719315.00679706"/>
    <n v="124387198.46730244"/>
    <n v="667883.46050538123"/>
    <n v="0"/>
    <n v="900"/>
    <n v="0"/>
  </r>
  <r>
    <d v="2022-01-12T00:00:00"/>
    <n v="2019"/>
    <s v="Marine Corps Active"/>
    <x v="848"/>
    <x v="0"/>
    <d v="2019-09-06T00:00:00"/>
    <d v="2020-02-03T00:00:00"/>
    <s v="RORE, INC."/>
    <s v="N62478"/>
    <s v="N6247818D4024 N6274220F4001"/>
    <s v="N6247818D4024"/>
    <x v="882"/>
    <n v="17831000"/>
    <d v="2020-12-29T00:00:00"/>
    <d v="2022-06-30T00:00:00"/>
    <n v="-66000"/>
    <n v="548"/>
    <n v="2022"/>
    <s v="06"/>
    <n v="30"/>
    <x v="533"/>
    <n v="2020"/>
    <n v="2022"/>
    <n v="1.0006103417743548"/>
    <n v="2021"/>
    <n v="0.97697771649446541"/>
    <n v="17907923.286735628"/>
    <n v="17843442.757446993"/>
    <n v="-64480.529288634658"/>
    <n v="548"/>
    <n v="330"/>
    <n v="1.6606060606060606"/>
  </r>
  <r>
    <d v="2021-09-13T00:00:00"/>
    <n v="2020"/>
    <s v="Special Operations Command"/>
    <x v="849"/>
    <x v="0"/>
    <d v="2019-08-29T00:00:00"/>
    <d v="2020-04-15T00:00:00"/>
    <s v="HENSEL PHELPS CONSTRUCTION CO."/>
    <s v="N62478"/>
    <s v="N6247819D5029"/>
    <s v="N6247819D5029"/>
    <x v="883"/>
    <n v="61404"/>
    <d v="2022-04-15T00:00:00"/>
    <d v="2022-04-15T00:00:00"/>
    <n v="7125"/>
    <n v="0"/>
    <n v="2022"/>
    <s v="04"/>
    <n v="15"/>
    <x v="478"/>
    <n v="2020"/>
    <n v="2022"/>
    <n v="1.0006103417743548"/>
    <n v="2021"/>
    <n v="0.97697771649446541"/>
    <n v="54312.128741170207"/>
    <n v="61273.09497119327"/>
    <n v="6960.966230023063"/>
    <n v="0"/>
    <n v="730"/>
    <n v="0"/>
  </r>
  <r>
    <d v="2022-01-12T00:00:00"/>
    <n v="2020"/>
    <s v="Special Operations Command"/>
    <x v="850"/>
    <x v="0"/>
    <d v="2019-08-29T00:00:00"/>
    <d v="2020-04-15T00:00:00"/>
    <s v="HENSEL PHELPS CONSTRUCTION CO."/>
    <s v="N62478"/>
    <s v="N6247819D5029"/>
    <s v="N6247819D5029"/>
    <x v="14"/>
    <n v="64930"/>
    <d v="2022-04-15T00:00:00"/>
    <d v="2022-04-15T00:00:00"/>
    <n v="64930"/>
    <n v="0"/>
    <n v="2022"/>
    <s v="04"/>
    <n v="15"/>
    <x v="478"/>
    <n v="2020"/>
    <n v="2022"/>
    <n v="1.0006103417743548"/>
    <n v="2021"/>
    <n v="0.97697771649446541"/>
    <n v="0"/>
    <n v="63435.163131985639"/>
    <n v="63435.163131985639"/>
    <n v="0"/>
    <n v="730"/>
    <n v="0"/>
  </r>
  <r>
    <d v="2022-01-12T00:00:00"/>
    <n v="2020"/>
    <s v="Navy Active"/>
    <x v="851"/>
    <x v="0"/>
    <d v="2020-04-22T00:00:00"/>
    <d v="2020-08-10T00:00:00"/>
    <s v="HDR ENGINEERING, INC.DBA HONOLULU HDR HAWAII PACIFIC"/>
    <s v="N62478"/>
    <s v="N6247820C4016 AWD"/>
    <s v="N6247820C4016"/>
    <x v="434"/>
    <n v="35936000"/>
    <d v="2022-09-09T00:00:00"/>
    <d v="2022-09-09T00:00:00"/>
    <n v="-14494000"/>
    <n v="0"/>
    <n v="2022"/>
    <s v="09"/>
    <s v="09"/>
    <x v="670"/>
    <n v="2020"/>
    <n v="2022"/>
    <n v="1.0006103417743548"/>
    <n v="2021"/>
    <n v="0.97697771649446541"/>
    <n v="50460779.535680711"/>
    <n v="36300464.512809932"/>
    <n v="-14160315.022870779"/>
    <n v="0"/>
    <n v="760"/>
    <n v="0"/>
  </r>
  <r>
    <d v="2022-01-12T00:00:00"/>
    <n v="2020"/>
    <s v="Navy Active"/>
    <x v="852"/>
    <x v="0"/>
    <d v="2020-03-02T00:00:00"/>
    <d v="2020-08-07T00:00:00"/>
    <s v="BLACK CONSTRUCTION-TUTOR PERINI JV"/>
    <s v="N62742"/>
    <s v="N6274219D1328 N6274220F9924"/>
    <s v="N6274219D1328"/>
    <x v="884"/>
    <n v="54163000"/>
    <d v="2022-12-20T00:00:00"/>
    <d v="2022-12-20T00:00:00"/>
    <n v="3648991"/>
    <n v="0"/>
    <n v="2022"/>
    <n v="12"/>
    <n v="20"/>
    <x v="671"/>
    <n v="2020"/>
    <n v="2023"/>
    <n v="1.0006103417743548"/>
    <n v="2022"/>
    <n v="0.95701202597496626"/>
    <n v="50544839.809882835"/>
    <n v="54036968.079557255"/>
    <n v="3492128.2696744204"/>
    <n v="0"/>
    <n v="865"/>
    <n v="0"/>
  </r>
  <r>
    <d v="2021-12-31T00:00:00"/>
    <n v="2020"/>
    <s v="Air Force Active"/>
    <x v="853"/>
    <x v="0"/>
    <d v="2019-12-05T00:00:00"/>
    <d v="2020-05-28T00:00:00"/>
    <s v="ICON SI (Aust) Pty Ltd"/>
    <s v="N62742"/>
    <s v="N6274220C1303"/>
    <s v="N6274220C1303"/>
    <x v="885"/>
    <n v="10421366"/>
    <d v="2022-02-03T00:00:00"/>
    <d v="2022-02-27T00:00:00"/>
    <n v="110369"/>
    <n v="24"/>
    <n v="2022"/>
    <s v="02"/>
    <n v="27"/>
    <x v="672"/>
    <n v="2020"/>
    <n v="2022"/>
    <n v="1.0006103417743548"/>
    <n v="2021"/>
    <n v="0.97697771649446541"/>
    <n v="10317290.232204348"/>
    <n v="10425118.285796126"/>
    <n v="107828.0535917785"/>
    <n v="24"/>
    <n v="616"/>
    <n v="3.896103896103896E-2"/>
  </r>
  <r>
    <d v="2022-01-12T00:00:00"/>
    <n v="2018"/>
    <s v="Marine Corps Active"/>
    <x v="854"/>
    <x v="0"/>
    <d v="2020-05-20T00:00:00"/>
    <d v="2020-09-23T00:00:00"/>
    <s v="NIKING CORP."/>
    <s v="N62742"/>
    <s v="N6274220C1304 AWD"/>
    <s v="N6274220C1304"/>
    <x v="455"/>
    <n v="18250000"/>
    <d v="2022-01-07T00:00:00"/>
    <d v="2022-02-11T00:00:00"/>
    <n v="-16263000"/>
    <n v="35"/>
    <n v="2022"/>
    <s v="02"/>
    <n v="11"/>
    <x v="443"/>
    <n v="2020"/>
    <n v="2022"/>
    <n v="1.0006103417743548"/>
    <n v="2021"/>
    <n v="0.97697771649446541"/>
    <n v="34534064.725658305"/>
    <n v="18645476.122308813"/>
    <n v="-15888588.603349492"/>
    <n v="35"/>
    <n v="471"/>
    <n v="7.4309978768577492E-2"/>
  </r>
  <r>
    <d v="2021-12-31T00:00:00"/>
    <n v="2020"/>
    <s v="Air Force Active"/>
    <x v="855"/>
    <x v="0"/>
    <d v="2020-01-17T00:00:00"/>
    <d v="2020-09-16T00:00:00"/>
    <s v="Core Tech-Hawaiian Dredging"/>
    <s v="N62742"/>
    <s v="N6274220C1324"/>
    <s v="N6274220C1324"/>
    <x v="886"/>
    <n v="49677730"/>
    <d v="2023-07-16T00:00:00"/>
    <d v="2023-07-16T00:00:00"/>
    <n v="0"/>
    <n v="0"/>
    <n v="2023"/>
    <s v="07"/>
    <n v="16"/>
    <x v="673"/>
    <n v="2020"/>
    <n v="2023"/>
    <n v="1.0006103417743548"/>
    <n v="2022"/>
    <n v="0.95701202597496626"/>
    <n v="49708050.393874116"/>
    <n v="49708050.393874116"/>
    <n v="0"/>
    <n v="0"/>
    <n v="1033"/>
    <n v="0"/>
  </r>
  <r>
    <d v="2022-01-12T00:00:00"/>
    <n v="2019"/>
    <s v="Navy Active"/>
    <x v="856"/>
    <x v="0"/>
    <d v="2019-07-26T00:00:00"/>
    <d v="2020-01-10T00:00:00"/>
    <s v="EMR, INC."/>
    <s v="N69450"/>
    <s v="N6945018D1318 N6945020F0875"/>
    <s v="N6945018D1318"/>
    <x v="887"/>
    <n v="4583000"/>
    <d v="2021-01-11T00:00:00"/>
    <d v="2022-03-30T00:00:00"/>
    <n v="2117000"/>
    <n v="443"/>
    <n v="2022"/>
    <s v="03"/>
    <n v="30"/>
    <x v="438"/>
    <n v="2020"/>
    <n v="2022"/>
    <n v="1.0006103417743548"/>
    <n v="2021"/>
    <n v="0.97697771649446541"/>
    <n v="2467505.1028155591"/>
    <n v="4535766.9286343427"/>
    <n v="2068261.8258187836"/>
    <n v="443"/>
    <n v="367"/>
    <n v="1.2070844686648501"/>
  </r>
  <r>
    <d v="2022-01-12T00:00:00"/>
    <n v="2019"/>
    <s v="Navy Reserve"/>
    <x v="857"/>
    <x v="0"/>
    <d v="2019-10-03T00:00:00"/>
    <d v="2020-01-09T00:00:00"/>
    <s v="DAWSON FEDERAL, INC."/>
    <s v="N69450"/>
    <s v="N6945018D1320 N6945020F0873"/>
    <s v="N6945018D1320"/>
    <x v="888"/>
    <n v="4478000"/>
    <d v="2021-01-28T00:00:00"/>
    <d v="2021-10-19T00:00:00"/>
    <n v="-154000"/>
    <n v="264"/>
    <n v="2021"/>
    <n v="10"/>
    <n v="19"/>
    <x v="674"/>
    <n v="2020"/>
    <n v="2022"/>
    <n v="1.0006103417743548"/>
    <n v="2021"/>
    <n v="0.97697771649446541"/>
    <n v="4634827.1030988116"/>
    <n v="4484372.5347586637"/>
    <n v="-150454.56834014785"/>
    <n v="264"/>
    <n v="385"/>
    <n v="0.68571428571428572"/>
  </r>
  <r>
    <d v="2022-01-12T00:00:00"/>
    <n v="2020"/>
    <s v="Navy Reserve"/>
    <x v="858"/>
    <x v="0"/>
    <d v="2020-01-30T00:00:00"/>
    <d v="2020-08-13T00:00:00"/>
    <s v="B.L. HARBERT INTERNATIONAL, L.L.C."/>
    <s v="N69450"/>
    <s v="N6945019D0908 N6945020F0891"/>
    <s v="N6945019D0908"/>
    <x v="889"/>
    <n v="26130000"/>
    <d v="2023-03-06T00:00:00"/>
    <d v="2023-03-06T00:00:00"/>
    <n v="19334000"/>
    <n v="0"/>
    <n v="2023"/>
    <s v="03"/>
    <s v="06"/>
    <x v="675"/>
    <n v="2020"/>
    <n v="2023"/>
    <n v="1.0006103417743548"/>
    <n v="2022"/>
    <n v="0.95701202597496626"/>
    <n v="6800147.8826985154"/>
    <n v="25303018.392898515"/>
    <n v="18502870.510200001"/>
    <n v="0"/>
    <n v="935"/>
    <n v="0"/>
  </r>
  <r>
    <d v="2022-01-13T00:00:00"/>
    <n v="2019"/>
    <s v="Defense Health Agency"/>
    <x v="859"/>
    <x v="0"/>
    <d v="2020-02-25T00:00:00"/>
    <d v="2020-08-18T00:00:00"/>
    <s v="Korte Construction Company"/>
    <s v="N69450"/>
    <s v="N6945019D0910"/>
    <s v="N6945019D0910"/>
    <x v="585"/>
    <n v="22895000"/>
    <d v="2022-09-03T00:00:00"/>
    <d v="2022-10-05T00:00:00"/>
    <n v="1000000"/>
    <n v="32"/>
    <n v="2022"/>
    <n v="10"/>
    <s v="05"/>
    <x v="676"/>
    <n v="2020"/>
    <n v="2023"/>
    <n v="1.0006103417743548"/>
    <n v="2022"/>
    <n v="0.95701202597496626"/>
    <n v="21908363.433149498"/>
    <n v="22865375.459124465"/>
    <n v="957012.02597496659"/>
    <n v="32"/>
    <n v="746"/>
    <n v="4.2895442359249331E-2"/>
  </r>
  <r>
    <d v="2022-01-12T00:00:00"/>
    <n v="2020"/>
    <s v="Marine Corps Active"/>
    <x v="860"/>
    <x v="0"/>
    <d v="2020-06-26T00:00:00"/>
    <d v="2020-09-16T00:00:00"/>
    <s v="THE CLEMENT GROUP LLC"/>
    <s v="N69450"/>
    <s v="N6945019D0918 N6945020F0894"/>
    <s v="N6945019D0918"/>
    <x v="890"/>
    <n v="12625000"/>
    <d v="2022-03-25T00:00:00"/>
    <d v="2022-03-25T00:00:00"/>
    <n v="1691755"/>
    <n v="0"/>
    <n v="2022"/>
    <s v="03"/>
    <n v="25"/>
    <x v="530"/>
    <n v="2020"/>
    <n v="2022"/>
    <n v="1.0006103417743548"/>
    <n v="2021"/>
    <n v="0.97697771649446541"/>
    <n v="10939918.016152756"/>
    <n v="12592724.95292085"/>
    <n v="1652806.9367680941"/>
    <n v="0"/>
    <n v="555"/>
    <n v="0"/>
  </r>
  <r>
    <d v="2022-01-13T00:00:00"/>
    <n v="2019"/>
    <s v="Defense Health Agency"/>
    <x v="861"/>
    <x v="0"/>
    <d v="2020-02-17T00:00:00"/>
    <d v="2020-08-25T00:00:00"/>
    <s v="GCBJV1, Pensacola, FL"/>
    <s v="N69450"/>
    <s v="N6945019D0920"/>
    <s v="N6945019D0920"/>
    <x v="891"/>
    <n v="3910000"/>
    <d v="2021-09-10T00:00:00"/>
    <d v="2022-03-22T00:00:00"/>
    <n v="51000"/>
    <n v="193"/>
    <n v="2022"/>
    <s v="03"/>
    <n v="22"/>
    <x v="677"/>
    <n v="2020"/>
    <n v="2022"/>
    <n v="1.0006103417743548"/>
    <n v="2021"/>
    <n v="0.97697771649446541"/>
    <n v="3861355.308907235"/>
    <n v="3911181.1724484526"/>
    <n v="49825.863541217521"/>
    <n v="193"/>
    <n v="381"/>
    <n v="0.5065616797900262"/>
  </r>
  <r>
    <d v="2021-12-31T00:00:00"/>
    <n v="2017"/>
    <s v="Air Force Active"/>
    <x v="862"/>
    <x v="0"/>
    <d v="2019-05-22T00:00:00"/>
    <d v="2020-05-28T00:00:00"/>
    <s v="U-SMC/DeMaria JV, LLC"/>
    <s v="N69450"/>
    <s v="N6945019D0921"/>
    <s v="N6945019D0921"/>
    <x v="892"/>
    <n v="3591891"/>
    <d v="2021-06-25T00:00:00"/>
    <d v="2021-06-25T00:00:00"/>
    <n v="0"/>
    <n v="0"/>
    <n v="2021"/>
    <s v="06"/>
    <n v="25"/>
    <x v="604"/>
    <n v="2020"/>
    <n v="2021"/>
    <n v="1.0006103417743548"/>
    <n v="2021"/>
    <n v="0.97697771649446541"/>
    <n v="3594083.2811262291"/>
    <n v="3594083.2811262291"/>
    <n v="0"/>
    <n v="0"/>
    <n v="393"/>
    <n v="0"/>
  </r>
  <r>
    <d v="2021-12-31T00:00:00"/>
    <n v="2017"/>
    <s v="Air Force Active"/>
    <x v="863"/>
    <x v="0"/>
    <d v="2019-06-12T00:00:00"/>
    <d v="2020-05-28T00:00:00"/>
    <s v="TU-SMC/DeMaria JV, LLC"/>
    <s v="N69450"/>
    <s v="N6945019D0921"/>
    <s v="N6945019D0921"/>
    <x v="893"/>
    <n v="4007591"/>
    <d v="2021-06-25T00:00:00"/>
    <d v="2021-06-25T00:00:00"/>
    <n v="0"/>
    <n v="0"/>
    <n v="2021"/>
    <s v="06"/>
    <n v="25"/>
    <x v="604"/>
    <n v="2020"/>
    <n v="2021"/>
    <n v="1.0006103417743548"/>
    <n v="2021"/>
    <n v="0.97697771649446541"/>
    <n v="4010037.0002018283"/>
    <n v="4010037.0002018283"/>
    <n v="0"/>
    <n v="0"/>
    <n v="393"/>
    <n v="0"/>
  </r>
  <r>
    <d v="2022-01-12T00:00:00"/>
    <n v="2020"/>
    <s v="Marine Corps Reserve"/>
    <x v="864"/>
    <x v="0"/>
    <d v="2020-05-08T00:00:00"/>
    <d v="2020-09-24T00:00:00"/>
    <s v="N6945020C2575 AWD"/>
    <s v="N69450"/>
    <s v="N6945020C2575 AWD"/>
    <s v="N6945020C2575"/>
    <x v="894"/>
    <n v="1921000"/>
    <d v="2021-09-20T00:00:00"/>
    <d v="2021-09-21T00:00:00"/>
    <n v="158000"/>
    <n v="1"/>
    <n v="2021"/>
    <s v="09"/>
    <n v="21"/>
    <x v="320"/>
    <n v="2020"/>
    <n v="2021"/>
    <n v="1.0006103417743548"/>
    <n v="2021"/>
    <n v="0.97697771649446541"/>
    <n v="1764076.0325481875"/>
    <n v="1918438.511754313"/>
    <n v="154362.47920612548"/>
    <n v="1"/>
    <n v="361"/>
    <n v="2.7700831024930748E-3"/>
  </r>
  <r>
    <d v="2022-01-12T00:00:00"/>
    <n v="2020"/>
    <s v="Marine Corps Reserve"/>
    <x v="865"/>
    <x v="0"/>
    <d v="2020-06-25T00:00:00"/>
    <d v="2020-09-25T00:00:00"/>
    <s v="ENCANTO FACILITY SERVICES 2, LLC"/>
    <s v="N69450"/>
    <s v="N6945020D0036 N6945020F1278"/>
    <s v="N6945020D0036"/>
    <x v="14"/>
    <n v="1101000"/>
    <d v="2021-09-26T00:00:00"/>
    <d v="2021-09-26T00:00:00"/>
    <n v="1101000"/>
    <n v="0"/>
    <n v="2021"/>
    <s v="09"/>
    <n v="26"/>
    <x v="678"/>
    <n v="2020"/>
    <n v="2021"/>
    <n v="1.0006103417743548"/>
    <n v="2021"/>
    <n v="0.97697771649446541"/>
    <n v="0"/>
    <n v="1075652.4658604064"/>
    <n v="1075652.4658604064"/>
    <n v="0"/>
    <n v="366"/>
    <n v="0"/>
  </r>
  <r>
    <d v="2021-12-31T00:00:00"/>
    <n v="2019"/>
    <s v="Air Force Reserve"/>
    <x v="866"/>
    <x v="0"/>
    <d v="2019-10-01T00:00:00"/>
    <d v="2019-12-11T00:00:00"/>
    <s v="EMR, Inc."/>
    <s v="N69450"/>
    <s v="N6945020F0870"/>
    <s v="N6945020F0870"/>
    <x v="895"/>
    <n v="5057057"/>
    <d v="2020-10-31T00:00:00"/>
    <d v="2021-08-30T00:00:00"/>
    <n v="0"/>
    <n v="303"/>
    <n v="2021"/>
    <s v="08"/>
    <n v="30"/>
    <x v="259"/>
    <n v="2020"/>
    <n v="2021"/>
    <n v="1.0006103417743548"/>
    <n v="2021"/>
    <n v="0.97697771649446541"/>
    <n v="5060143.5331423935"/>
    <n v="5060143.5331423935"/>
    <n v="0"/>
    <n v="303"/>
    <n v="325"/>
    <n v="0.93230769230769228"/>
  </r>
  <r>
    <d v="2022-01-12T00:00:00"/>
    <n v="2020"/>
    <s v="Army National Guard"/>
    <x v="867"/>
    <x v="0"/>
    <d v="2020-07-20T00:00:00"/>
    <d v="2020-07-31T00:00:00"/>
    <s v="Chris Albrition Construction"/>
    <s v="NGB22-"/>
    <s v="NGB22-20-C-0002"/>
    <s v="NGB2220C0002"/>
    <x v="896"/>
    <n v="6069000"/>
    <d v="2021-09-30T00:00:00"/>
    <d v="2022-05-14T00:00:00"/>
    <n v="-2031000"/>
    <n v="226"/>
    <n v="2022"/>
    <s v="05"/>
    <n v="14"/>
    <x v="679"/>
    <n v="2020"/>
    <n v="2022"/>
    <n v="1.0006103417743548"/>
    <n v="2021"/>
    <n v="0.97697771649446541"/>
    <n v="8104943.768372274"/>
    <n v="6120702.0261720149"/>
    <n v="-1984241.7422002591"/>
    <n v="226"/>
    <n v="426"/>
    <n v="0.53051643192488263"/>
  </r>
  <r>
    <d v="2022-01-12T00:00:00"/>
    <n v="2018"/>
    <s v="Army National Guard"/>
    <x v="868"/>
    <x v="0"/>
    <d v="2019-12-03T00:00:00"/>
    <d v="2019-12-12T00:00:00"/>
    <s v="C-2 Construction Inc."/>
    <s v="NGBID-"/>
    <s v="NGBID-20-B-0009"/>
    <s v="NGBID20B0009"/>
    <x v="805"/>
    <n v="2430000"/>
    <d v="2021-01-23T00:00:00"/>
    <d v="2021-12-14T00:00:00"/>
    <n v="-570000"/>
    <n v="325"/>
    <n v="2021"/>
    <n v="12"/>
    <n v="14"/>
    <x v="680"/>
    <n v="2020"/>
    <n v="2022"/>
    <n v="1.0006103417743548"/>
    <n v="2021"/>
    <n v="0.97697771649446541"/>
    <n v="3001831.0253230645"/>
    <n v="2444953.7269212194"/>
    <n v="-556877.29840184515"/>
    <n v="325"/>
    <n v="408"/>
    <n v="0.79656862745098034"/>
  </r>
  <r>
    <d v="2022-01-12T00:00:00"/>
    <n v="2020"/>
    <s v="Army National Guard"/>
    <x v="869"/>
    <x v="0"/>
    <d v="2020-05-28T00:00:00"/>
    <d v="2020-07-10T00:00:00"/>
    <s v="Pro-Prost Joint Venture"/>
    <s v="T1809-"/>
    <s v="T1809-01"/>
    <s v="T180901"/>
    <x v="897"/>
    <n v="9934000"/>
    <d v="2021-08-18T00:00:00"/>
    <d v="2021-12-15T00:00:00"/>
    <n v="-2066000"/>
    <n v="119"/>
    <n v="2021"/>
    <n v="12"/>
    <n v="15"/>
    <x v="462"/>
    <n v="2020"/>
    <n v="2022"/>
    <n v="1.0006103417743548"/>
    <n v="2021"/>
    <n v="0.97697771649446541"/>
    <n v="12007324.101292258"/>
    <n v="9988888.139014693"/>
    <n v="-2018435.9622775652"/>
    <n v="119"/>
    <n v="404"/>
    <n v="0.29455445544554454"/>
  </r>
  <r>
    <d v="2021-12-30T00:00:00"/>
    <n v="2020"/>
    <s v="Air National Guard"/>
    <x v="870"/>
    <x v="0"/>
    <d v="2020-06-23T00:00:00"/>
    <d v="2020-09-25T00:00:00"/>
    <s v="Ashford Leebcor Enterprises IV LLC"/>
    <s v="W50S70"/>
    <s v="W50S7020C0002"/>
    <s v="W50S7020C0002"/>
    <x v="898"/>
    <n v="20422750"/>
    <d v="2022-01-23T00:00:00"/>
    <d v="2022-03-27T00:00:00"/>
    <n v="208795"/>
    <n v="63"/>
    <n v="2022"/>
    <s v="03"/>
    <n v="27"/>
    <x v="681"/>
    <n v="2020"/>
    <n v="2022"/>
    <n v="1.0006103417743548"/>
    <n v="2021"/>
    <n v="0.97697771649446541"/>
    <n v="20226292.421161428"/>
    <n v="20430280.483476888"/>
    <n v="203988.06231546029"/>
    <n v="63"/>
    <n v="485"/>
    <n v="0.12989690721649486"/>
  </r>
  <r>
    <d v="2021-12-30T00:00:00"/>
    <n v="2020"/>
    <s v="Air National Guard"/>
    <x v="871"/>
    <x v="0"/>
    <d v="2020-06-09T00:00:00"/>
    <d v="2020-09-02T00:00:00"/>
    <s v="Lee Grover"/>
    <s v="W50S7G"/>
    <s v="W50S7G20C0001"/>
    <s v="W50S7G20C0001"/>
    <x v="899"/>
    <n v="5653014"/>
    <d v="2022-03-31T00:00:00"/>
    <d v="2022-03-31T00:00:00"/>
    <n v="-309086"/>
    <n v="0"/>
    <n v="2022"/>
    <s v="03"/>
    <n v="31"/>
    <x v="423"/>
    <n v="2020"/>
    <n v="2022"/>
    <n v="1.0006103417743548"/>
    <n v="2021"/>
    <n v="0.97697771649446541"/>
    <n v="5965738.9186928812"/>
    <n v="5663768.7842124728"/>
    <n v="-301970.13448040839"/>
    <n v="0"/>
    <n v="575"/>
    <n v="0"/>
  </r>
  <r>
    <d v="2021-12-30T00:00:00"/>
    <n v="2018"/>
    <s v="Air National Guard"/>
    <x v="872"/>
    <x v="0"/>
    <d v="2020-04-30T00:00:00"/>
    <d v="2020-07-14T00:00:00"/>
    <s v="SJ Thomas Co Inc"/>
    <s v="W50S8N"/>
    <s v="W50S8N20C0001"/>
    <s v="W50S8N20C0001"/>
    <x v="900"/>
    <n v="3325800"/>
    <d v="2021-08-08T00:00:00"/>
    <d v="2021-08-08T00:00:00"/>
    <n v="-103005"/>
    <n v="0"/>
    <n v="2021"/>
    <s v="08"/>
    <s v="08"/>
    <x v="682"/>
    <n v="2020"/>
    <n v="2021"/>
    <n v="1.0006103417743548"/>
    <n v="2021"/>
    <n v="0.97697771649446541"/>
    <n v="3430897.7429276165"/>
    <n v="3330264.1532401042"/>
    <n v="-100633.58968751226"/>
    <n v="0"/>
    <n v="390"/>
    <n v="0"/>
  </r>
  <r>
    <d v="2021-12-30T00:00:00"/>
    <n v="2019"/>
    <s v="Air National Guard"/>
    <x v="873"/>
    <x v="0"/>
    <d v="2019-10-25T00:00:00"/>
    <d v="2020-02-18T00:00:00"/>
    <s v="CANCO, LLC"/>
    <s v="W50S8R"/>
    <s v="W50S8R20C0003"/>
    <s v="W50S8R20C0003"/>
    <x v="901"/>
    <n v="10365100"/>
    <d v="2022-05-25T00:00:00"/>
    <d v="2022-05-25T00:00:00"/>
    <n v="48605"/>
    <n v="0"/>
    <n v="2022"/>
    <s v="05"/>
    <n v="25"/>
    <x v="479"/>
    <n v="2020"/>
    <n v="2022"/>
    <n v="1.0006103417743548"/>
    <n v="2021"/>
    <n v="0.97697771649446541"/>
    <n v="10322791.587863423"/>
    <n v="10370277.589773636"/>
    <n v="47486.001910213381"/>
    <n v="0"/>
    <n v="827"/>
    <n v="0"/>
  </r>
  <r>
    <d v="2021-12-30T00:00:00"/>
    <n v="2018"/>
    <s v="Air National Guard"/>
    <x v="874"/>
    <x v="0"/>
    <d v="2019-12-04T00:00:00"/>
    <d v="2020-02-25T00:00:00"/>
    <s v="AWBE-Cornerstone JV Cnstr"/>
    <s v="W50S8Z"/>
    <s v="W50S8Z20C0001"/>
    <s v="W50S8Z20C0001"/>
    <x v="902"/>
    <n v="11876137"/>
    <d v="2021-03-26T00:00:00"/>
    <d v="2021-03-26T00:00:00"/>
    <n v="-305476"/>
    <n v="0"/>
    <n v="2021"/>
    <s v="03"/>
    <n v="26"/>
    <x v="321"/>
    <n v="2020"/>
    <n v="2021"/>
    <n v="1.0006103417743548"/>
    <n v="2021"/>
    <n v="0.97697771649446541"/>
    <n v="12189047.947292924"/>
    <n v="11890604.70236906"/>
    <n v="-298443.24492386356"/>
    <n v="0"/>
    <n v="395"/>
    <n v="0"/>
  </r>
  <r>
    <d v="2021-12-31T00:00:00"/>
    <n v="2017"/>
    <s v="Air Force Active"/>
    <x v="292"/>
    <x v="0"/>
    <d v="2020-05-31T00:00:00"/>
    <d v="2020-06-30T00:00:00"/>
    <s v="Sundance - EA II, LLC"/>
    <s v="W911KB"/>
    <s v="W911KB17F0055"/>
    <s v="W911KB17F0055"/>
    <x v="903"/>
    <n v="37199"/>
    <d v="2020-08-14T00:00:00"/>
    <d v="2020-08-14T00:00:00"/>
    <n v="0"/>
    <n v="0"/>
    <n v="2020"/>
    <s v="08"/>
    <n v="14"/>
    <x v="382"/>
    <n v="2020"/>
    <n v="2020"/>
    <n v="1.0006103417743548"/>
    <n v="2020"/>
    <n v="1.0006103417743548"/>
    <n v="37221.704103664226"/>
    <n v="37221.704103664226"/>
    <n v="0"/>
    <n v="0"/>
    <n v="45"/>
    <n v="0"/>
  </r>
  <r>
    <d v="2021-12-31T00:00:00"/>
    <n v="2018"/>
    <s v="Air Force Active"/>
    <x v="434"/>
    <x v="0"/>
    <d v="2020-05-31T00:00:00"/>
    <d v="2020-06-30T00:00:00"/>
    <s v="Sundance - EA II, LLC"/>
    <s v="W911KB"/>
    <s v="W911KB17F0055"/>
    <s v="W911KB17F0055"/>
    <x v="904"/>
    <n v="22546"/>
    <d v="2020-08-14T00:00:00"/>
    <d v="2020-08-14T00:00:00"/>
    <n v="0"/>
    <n v="0"/>
    <n v="2020"/>
    <s v="08"/>
    <n v="14"/>
    <x v="382"/>
    <n v="2020"/>
    <n v="2020"/>
    <n v="1.0006103417743548"/>
    <n v="2020"/>
    <n v="1.0006103417743548"/>
    <n v="22559.760765644605"/>
    <n v="22559.760765644605"/>
    <n v="0"/>
    <n v="0"/>
    <n v="45"/>
    <n v="0"/>
  </r>
  <r>
    <d v="2021-12-31T00:00:00"/>
    <n v="2017"/>
    <s v="Air Force Active"/>
    <x v="436"/>
    <x v="0"/>
    <d v="2020-05-31T00:00:00"/>
    <d v="2020-06-30T00:00:00"/>
    <s v="Sundance - EA II, LLC"/>
    <s v="W911KB"/>
    <s v="W911KB17F0055"/>
    <s v="W911KB17F0055"/>
    <x v="905"/>
    <n v="692488"/>
    <d v="2020-08-14T00:00:00"/>
    <d v="2020-08-14T00:00:00"/>
    <n v="0"/>
    <n v="0"/>
    <n v="2020"/>
    <s v="08"/>
    <n v="14"/>
    <x v="382"/>
    <n v="2020"/>
    <n v="2020"/>
    <n v="1.0006103417743548"/>
    <n v="2020"/>
    <n v="1.0006103417743548"/>
    <n v="692910.65435463947"/>
    <n v="692910.65435463947"/>
    <n v="0"/>
    <n v="0"/>
    <n v="45"/>
    <n v="0"/>
  </r>
  <r>
    <d v="2021-12-31T00:00:00"/>
    <n v="2017"/>
    <s v="Air Force Active"/>
    <x v="292"/>
    <x v="0"/>
    <d v="2020-05-25T00:00:00"/>
    <d v="2020-06-24T00:00:00"/>
    <s v="AECOM Technical Services, Inc"/>
    <s v="W911KB"/>
    <s v="W911KB19F0159"/>
    <s v="W911KB19F0159"/>
    <x v="906"/>
    <n v="30099"/>
    <d v="2020-08-08T00:00:00"/>
    <d v="2020-08-08T00:00:00"/>
    <n v="0"/>
    <n v="0"/>
    <n v="2020"/>
    <s v="08"/>
    <s v="08"/>
    <x v="683"/>
    <n v="2020"/>
    <n v="2020"/>
    <n v="1.0006103417743548"/>
    <n v="2020"/>
    <n v="1.0006103417743548"/>
    <n v="30117.370677066305"/>
    <n v="30117.370677066305"/>
    <n v="0"/>
    <n v="0"/>
    <n v="45"/>
    <n v="0"/>
  </r>
  <r>
    <d v="2021-12-31T00:00:00"/>
    <n v="2018"/>
    <s v="Air Force Active"/>
    <x v="434"/>
    <x v="0"/>
    <d v="2020-05-25T00:00:00"/>
    <d v="2020-06-24T00:00:00"/>
    <s v="AECOM Technical Services, Inc"/>
    <s v="W911KB"/>
    <s v="W911KB19F0159"/>
    <s v="W911KB19F0159"/>
    <x v="907"/>
    <n v="18242"/>
    <d v="2020-08-08T00:00:00"/>
    <d v="2020-08-08T00:00:00"/>
    <n v="0"/>
    <n v="0"/>
    <n v="2020"/>
    <s v="08"/>
    <s v="08"/>
    <x v="683"/>
    <n v="2020"/>
    <n v="2020"/>
    <n v="1.0006103417743548"/>
    <n v="2020"/>
    <n v="1.0006103417743548"/>
    <n v="18253.133854647782"/>
    <n v="18253.133854647782"/>
    <n v="0"/>
    <n v="0"/>
    <n v="45"/>
    <n v="0"/>
  </r>
  <r>
    <d v="2021-12-31T00:00:00"/>
    <n v="2017"/>
    <s v="Air Force Active"/>
    <x v="436"/>
    <x v="0"/>
    <d v="2020-05-25T00:00:00"/>
    <d v="2020-06-24T00:00:00"/>
    <s v="AECOM Technical Services, Inc"/>
    <s v="W911KB"/>
    <s v="W911KB19F0159"/>
    <s v="W911KB19F0159"/>
    <x v="908"/>
    <n v="560312"/>
    <d v="2020-08-08T00:00:00"/>
    <d v="2020-08-08T00:00:00"/>
    <n v="0"/>
    <n v="0"/>
    <n v="2020"/>
    <s v="08"/>
    <s v="08"/>
    <x v="683"/>
    <n v="2020"/>
    <n v="2020"/>
    <n v="1.0006103417743548"/>
    <n v="2020"/>
    <n v="1.0006103417743548"/>
    <n v="560653.98182027228"/>
    <n v="560653.98182027228"/>
    <n v="0"/>
    <n v="0"/>
    <n v="45"/>
    <n v="0"/>
  </r>
  <r>
    <d v="2021-11-30T00:00:00"/>
    <n v="2019"/>
    <s v="Missile Defense Agency"/>
    <x v="617"/>
    <x v="0"/>
    <d v="2019-09-23T00:00:00"/>
    <d v="2019-12-18T00:00:00"/>
    <s v="CP04-RED POINT CONSTRUCTION, LLC"/>
    <s v="W911KB"/>
    <s v="W911KB20C0002"/>
    <s v="W911KB20C0002"/>
    <x v="909"/>
    <n v="15307457"/>
    <d v="2021-06-14T00:00:00"/>
    <d v="2021-08-16T00:00:00"/>
    <n v="1487457"/>
    <n v="63"/>
    <n v="2021"/>
    <s v="08"/>
    <n v="16"/>
    <x v="185"/>
    <n v="2020"/>
    <n v="2021"/>
    <n v="1.0006103417743548"/>
    <n v="2021"/>
    <n v="0.97697771649446541"/>
    <n v="13828434.923321584"/>
    <n v="15281647.266565293"/>
    <n v="1453212.3432437088"/>
    <n v="63"/>
    <n v="544"/>
    <n v="0.11580882352941177"/>
  </r>
  <r>
    <d v="2021-12-31T00:00:00"/>
    <n v="2019"/>
    <s v="Missile Defense Agency"/>
    <x v="617"/>
    <x v="0"/>
    <d v="2019-09-23T00:00:00"/>
    <d v="2019-12-18T00:00:00"/>
    <s v="CP04-RED POINT CONSTRUCTION, LLC"/>
    <s v="W911KB"/>
    <s v="W911KB-20-C-0002"/>
    <s v="W911KB20C0002"/>
    <x v="909"/>
    <n v="15307457"/>
    <d v="2021-06-14T00:00:00"/>
    <d v="2021-08-16T00:00:00"/>
    <n v="1487457"/>
    <n v="63"/>
    <n v="2021"/>
    <s v="08"/>
    <n v="16"/>
    <x v="185"/>
    <n v="2020"/>
    <n v="2021"/>
    <n v="1.0006103417743548"/>
    <n v="2021"/>
    <n v="0.97697771649446541"/>
    <n v="13828434.923321584"/>
    <n v="15281647.266565293"/>
    <n v="1453212.3432437088"/>
    <n v="63"/>
    <n v="544"/>
    <n v="0.11580882352941177"/>
  </r>
  <r>
    <d v="2021-12-31T00:00:00"/>
    <n v="2017"/>
    <s v="Air Force Active"/>
    <x v="875"/>
    <x v="0"/>
    <d v="2016-10-20T00:00:00"/>
    <d v="2020-04-01T00:00:00"/>
    <s v="ADD/ALTER AWACS ALERT HANGAR"/>
    <s v="W911KB"/>
    <s v="W911KB20C008"/>
    <s v="W911KB20C008"/>
    <x v="910"/>
    <n v="51446741"/>
    <d v="2022-03-17T00:00:00"/>
    <d v="2022-03-17T00:00:00"/>
    <n v="0"/>
    <n v="0"/>
    <n v="2022"/>
    <s v="03"/>
    <n v="17"/>
    <x v="684"/>
    <n v="2020"/>
    <n v="2022"/>
    <n v="1.0006103417743548"/>
    <n v="2021"/>
    <n v="0.97697771649446541"/>
    <n v="51478141.09518671"/>
    <n v="51478141.09518671"/>
    <n v="0"/>
    <n v="0"/>
    <n v="715"/>
    <n v="0"/>
  </r>
  <r>
    <d v="2022-01-06T00:00:00"/>
    <n v="2019"/>
    <s v="Special Operations Command"/>
    <x v="876"/>
    <x v="0"/>
    <d v="2020-03-05T00:00:00"/>
    <d v="2020-09-29T00:00:00"/>
    <s v="Balfour Beatty Construction, LLC"/>
    <s v="W91236"/>
    <s v="W9123620C2025"/>
    <s v="W9123620C2025"/>
    <x v="911"/>
    <n v="104914693"/>
    <d v="2023-01-11T00:00:00"/>
    <d v="2023-01-11T00:00:00"/>
    <n v="371062"/>
    <n v="0"/>
    <n v="2023"/>
    <s v="01"/>
    <n v="11"/>
    <x v="685"/>
    <n v="2020"/>
    <n v="2023"/>
    <n v="1.0006103417743548"/>
    <n v="2022"/>
    <n v="0.95701202597496626"/>
    <n v="104607438.34524204"/>
    <n v="104962549.14162436"/>
    <n v="355110.79638232291"/>
    <n v="0"/>
    <n v="834"/>
    <n v="0"/>
  </r>
  <r>
    <d v="2021-12-31T00:00:00"/>
    <n v="2020"/>
    <s v="Army Active"/>
    <x v="877"/>
    <x v="0"/>
    <d v="2020-06-12T00:00:00"/>
    <d v="2020-09-29T00:00:00"/>
    <s v="Purcell Construction"/>
    <s v="W91236"/>
    <s v="W9123620C2027"/>
    <s v="W9123620C2027"/>
    <x v="912"/>
    <n v="46831000"/>
    <d v="2022-11-03T00:00:00"/>
    <d v="2022-11-03T00:00:00"/>
    <n v="-438000"/>
    <n v="0"/>
    <n v="2022"/>
    <n v="11"/>
    <s v="03"/>
    <x v="686"/>
    <n v="2020"/>
    <n v="2023"/>
    <n v="1.0006103417743548"/>
    <n v="2022"/>
    <n v="0.95701202597496626"/>
    <n v="47297850.24533198"/>
    <n v="46878678.977954946"/>
    <n v="-419171.26737703383"/>
    <n v="0"/>
    <n v="765"/>
    <n v="0"/>
  </r>
  <r>
    <d v="2021-12-31T00:00:00"/>
    <n v="2020"/>
    <s v="Air Force Active"/>
    <x v="878"/>
    <x v="0"/>
    <d v="2020-06-27T00:00:00"/>
    <d v="2020-07-27T00:00:00"/>
    <s v="GBSD Mission Integration Facility"/>
    <s v="W91238"/>
    <s v="W9123820C0012"/>
    <s v="W9123820C0012"/>
    <x v="913"/>
    <n v="100809955"/>
    <d v="2023-04-13T00:00:00"/>
    <d v="2023-04-04T00:00:00"/>
    <n v="0"/>
    <n v="-9"/>
    <n v="2023"/>
    <s v="04"/>
    <s v="04"/>
    <x v="687"/>
    <n v="2020"/>
    <n v="2023"/>
    <n v="1.0006103417743548"/>
    <n v="2022"/>
    <n v="0.95701202597496626"/>
    <n v="100871483.52680732"/>
    <n v="100871483.52680732"/>
    <n v="0"/>
    <n v="-9"/>
    <n v="990"/>
    <n v="-9.0909090909090905E-3"/>
  </r>
  <r>
    <d v="2022-01-12T00:00:00"/>
    <n v="2020"/>
    <s v="Army National Guard"/>
    <x v="879"/>
    <x v="0"/>
    <d v="2020-08-26T00:00:00"/>
    <d v="2020-08-31T00:00:00"/>
    <s v="Sampson Construction Company, Inc."/>
    <s v="W91243"/>
    <s v="W91243-19-2-2001"/>
    <s v="W912431922001"/>
    <x v="415"/>
    <n v="27225000"/>
    <d v="2022-10-28T00:00:00"/>
    <d v="2022-10-28T00:00:00"/>
    <n v="-7775000"/>
    <n v="0"/>
    <n v="2022"/>
    <n v="10"/>
    <n v="28"/>
    <x v="688"/>
    <n v="2020"/>
    <n v="2023"/>
    <n v="1.0006103417743548"/>
    <n v="2022"/>
    <n v="0.95701202597496626"/>
    <n v="35021361.962102421"/>
    <n v="27580593.460147057"/>
    <n v="-7440768.5019553639"/>
    <n v="0"/>
    <n v="788"/>
    <n v="0"/>
  </r>
  <r>
    <d v="2021-08-31T00:00:00"/>
    <n v="2019"/>
    <s v="Army Active"/>
    <x v="880"/>
    <x v="0"/>
    <d v="2019-11-16T00:00:00"/>
    <d v="2020-01-17T00:00:00"/>
    <s v="SLSCO, Ltd"/>
    <s v="W9126G"/>
    <s v="W9126G19D0021"/>
    <s v="W9126G19D0021"/>
    <x v="914"/>
    <n v="66268000"/>
    <d v="2021-01-24T00:00:00"/>
    <d v="2021-09-02T00:00:00"/>
    <n v="22648000"/>
    <n v="221"/>
    <n v="2021"/>
    <s v="09"/>
    <s v="02"/>
    <x v="689"/>
    <n v="2020"/>
    <n v="2021"/>
    <n v="1.0006103417743548"/>
    <n v="2021"/>
    <n v="0.97697771649446541"/>
    <n v="43646623.108197354"/>
    <n v="65773214.431364007"/>
    <n v="22126591.323166654"/>
    <n v="221"/>
    <n v="373"/>
    <n v="0.59249329758713132"/>
  </r>
  <r>
    <d v="2021-08-31T00:00:00"/>
    <n v="2019"/>
    <s v="Army Active"/>
    <x v="881"/>
    <x v="0"/>
    <d v="2019-11-16T00:00:00"/>
    <d v="2020-01-17T00:00:00"/>
    <s v="SLSCO, Ltd"/>
    <s v="W9126G"/>
    <s v="W9126G19D0021"/>
    <s v="W9126G19D0021"/>
    <x v="915"/>
    <n v="178637000"/>
    <d v="2021-01-25T00:00:00"/>
    <d v="2021-09-02T00:00:00"/>
    <n v="47887000"/>
    <n v="220"/>
    <n v="2021"/>
    <s v="09"/>
    <s v="02"/>
    <x v="689"/>
    <n v="2020"/>
    <n v="2021"/>
    <n v="1.0006103417743548"/>
    <n v="2021"/>
    <n v="0.97697771649446541"/>
    <n v="130829802.18699689"/>
    <n v="177614334.09676737"/>
    <n v="46784531.909770474"/>
    <n v="220"/>
    <n v="374"/>
    <n v="0.58823529411764708"/>
  </r>
  <r>
    <d v="2021-08-31T00:00:00"/>
    <n v="2019"/>
    <s v="Army Active"/>
    <x v="882"/>
    <x v="0"/>
    <d v="2019-11-07T00:00:00"/>
    <d v="2020-01-10T00:00:00"/>
    <s v="SLSCO, Ltd"/>
    <s v="W9126G"/>
    <s v="W9126G19D0021"/>
    <s v="W9126G19D0021"/>
    <x v="916"/>
    <n v="47319000"/>
    <d v="2021-07-20T00:00:00"/>
    <d v="2021-08-29T00:00:00"/>
    <n v="10213000"/>
    <n v="40"/>
    <n v="2021"/>
    <s v="08"/>
    <n v="29"/>
    <x v="690"/>
    <n v="2020"/>
    <n v="2021"/>
    <n v="1.0006103417743548"/>
    <n v="2021"/>
    <n v="0.97697771649446541"/>
    <n v="37128647.341879211"/>
    <n v="47106520.760437191"/>
    <n v="9977873.4185579792"/>
    <n v="40"/>
    <n v="557"/>
    <n v="7.1813285457809697E-2"/>
  </r>
  <r>
    <d v="2021-08-31T00:00:00"/>
    <n v="2019"/>
    <s v="Army Active"/>
    <x v="883"/>
    <x v="0"/>
    <d v="2019-10-11T00:00:00"/>
    <d v="2019-11-19T00:00:00"/>
    <s v="CJW Joint Venture"/>
    <s v="W9126G"/>
    <s v="W9126G19D0024"/>
    <s v="W9126G19D0024"/>
    <x v="917"/>
    <n v="121858000"/>
    <d v="2021-03-03T00:00:00"/>
    <d v="2021-05-21T00:00:00"/>
    <n v="66016000"/>
    <n v="79"/>
    <n v="2021"/>
    <s v="05"/>
    <n v="21"/>
    <x v="609"/>
    <n v="2020"/>
    <n v="2021"/>
    <n v="1.0006103417743548"/>
    <n v="2021"/>
    <n v="0.97697771649446541"/>
    <n v="55876082.705363519"/>
    <n v="120372243.63746214"/>
    <n v="64496160.93209862"/>
    <n v="79"/>
    <n v="470"/>
    <n v="0.16808510638297872"/>
  </r>
  <r>
    <d v="2021-08-31T00:00:00"/>
    <n v="2018"/>
    <s v="Army Active"/>
    <x v="884"/>
    <x v="0"/>
    <d v="2019-05-14T00:00:00"/>
    <d v="2019-11-12T00:00:00"/>
    <s v="Tarver Land Development, LLC"/>
    <s v="W9126G"/>
    <s v="W9126G20C0004"/>
    <s v="W9126G20C0004"/>
    <x v="918"/>
    <n v="3999000"/>
    <d v="2021-01-15T00:00:00"/>
    <d v="2021-07-26T00:00:00"/>
    <n v="0"/>
    <n v="192"/>
    <n v="2021"/>
    <s v="07"/>
    <n v="26"/>
    <x v="691"/>
    <n v="2020"/>
    <n v="2021"/>
    <n v="1.0006103417743548"/>
    <n v="2021"/>
    <n v="0.97697771649446541"/>
    <n v="4001440.7567556449"/>
    <n v="4001440.7567556449"/>
    <n v="0"/>
    <n v="192"/>
    <n v="430"/>
    <n v="0.44651162790697674"/>
  </r>
  <r>
    <d v="2021-12-31T00:00:00"/>
    <n v="2019"/>
    <s v="Army Active"/>
    <x v="885"/>
    <x v="0"/>
    <d v="2020-05-22T00:00:00"/>
    <d v="2020-08-13T00:00:00"/>
    <s v="NASCO"/>
    <s v="W9126G"/>
    <s v="W9126G20C0005"/>
    <s v="W9126G20C0005"/>
    <x v="919"/>
    <n v="8403000"/>
    <d v="2022-02-25T00:00:00"/>
    <d v="2022-05-28T00:00:00"/>
    <n v="88000"/>
    <n v="92"/>
    <n v="2022"/>
    <s v="05"/>
    <n v="28"/>
    <x v="692"/>
    <n v="2020"/>
    <n v="2022"/>
    <n v="1.0006103417743548"/>
    <n v="2021"/>
    <n v="0.97697771649446541"/>
    <n v="8320074.9918537606"/>
    <n v="8406049.0309052728"/>
    <n v="85974.039051512256"/>
    <n v="92"/>
    <n v="561"/>
    <n v="0.16399286987522282"/>
  </r>
  <r>
    <d v="2022-01-13T00:00:00"/>
    <n v="2018"/>
    <s v="Defense Health Agency"/>
    <x v="886"/>
    <x v="0"/>
    <d v="2019-07-29T00:00:00"/>
    <d v="2020-01-30T00:00:00"/>
    <s v="SGS, LLC"/>
    <s v="W9126G"/>
    <s v="W9126G-20-C-0009"/>
    <s v="W9126G20C0009"/>
    <x v="920"/>
    <n v="9321000"/>
    <d v="2022-04-03T00:00:00"/>
    <d v="2022-04-03T00:00:00"/>
    <n v="325000"/>
    <n v="0"/>
    <n v="2022"/>
    <s v="04"/>
    <s v="03"/>
    <x v="693"/>
    <n v="2020"/>
    <n v="2022"/>
    <n v="1.0006103417743548"/>
    <n v="2021"/>
    <n v="0.97697771649446541"/>
    <n v="9001490.6346020959"/>
    <n v="9319008.3924627975"/>
    <n v="317517.75786070153"/>
    <n v="0"/>
    <n v="794"/>
    <n v="0"/>
  </r>
  <r>
    <d v="2021-12-31T00:00:00"/>
    <n v="2020"/>
    <s v="Army Active"/>
    <x v="887"/>
    <x v="0"/>
    <d v="2020-06-30T00:00:00"/>
    <d v="2020-09-22T00:00:00"/>
    <s v="James Construction Group"/>
    <s v="W9126G"/>
    <s v="W9126G20C0038"/>
    <s v="W9126G20C0038"/>
    <x v="921"/>
    <n v="13141000"/>
    <d v="2022-07-12T00:00:00"/>
    <d v="2022-08-08T00:00:00"/>
    <n v="-209000"/>
    <n v="27"/>
    <n v="2022"/>
    <s v="08"/>
    <s v="08"/>
    <x v="694"/>
    <n v="2020"/>
    <n v="2022"/>
    <n v="1.0006103417743548"/>
    <n v="2021"/>
    <n v="0.97697771649446541"/>
    <n v="13358148.062687637"/>
    <n v="13153959.719940294"/>
    <n v="-204188.3427473437"/>
    <n v="27"/>
    <n v="658"/>
    <n v="4.1033434650455926E-2"/>
  </r>
  <r>
    <d v="2021-12-31T00:00:00"/>
    <n v="2019"/>
    <s v="Army Active"/>
    <x v="888"/>
    <x v="0"/>
    <d v="2018-12-17T00:00:00"/>
    <d v="2020-02-27T00:00:00"/>
    <s v="Bates Engineers/Contractors, Inc"/>
    <s v="W91278"/>
    <s v="W9127816D0018"/>
    <s v="W9127816D0018"/>
    <x v="922"/>
    <n v="23127000"/>
    <d v="2022-03-11T00:00:00"/>
    <d v="2022-03-16T00:00:00"/>
    <n v="1134000"/>
    <n v="5"/>
    <n v="2022"/>
    <s v="03"/>
    <n v="16"/>
    <x v="695"/>
    <n v="2020"/>
    <n v="2022"/>
    <n v="1.0006103417743548"/>
    <n v="2021"/>
    <n v="0.97697771649446541"/>
    <n v="22006423.246643387"/>
    <n v="23114315.977148112"/>
    <n v="1107892.7305047251"/>
    <n v="5"/>
    <n v="743"/>
    <n v="6.7294751009421266E-3"/>
  </r>
  <r>
    <d v="2021-12-31T00:00:00"/>
    <n v="2018"/>
    <s v="Army Active"/>
    <x v="889"/>
    <x v="0"/>
    <d v="2019-10-29T00:00:00"/>
    <d v="2020-01-31T00:00:00"/>
    <s v="CCI Utility and Construction Services, LLC"/>
    <s v="W91278"/>
    <s v="W9127820C0008"/>
    <s v="W9127820C0008"/>
    <x v="923"/>
    <n v="5551000"/>
    <d v="2021-05-22T00:00:00"/>
    <d v="2021-12-10T00:00:00"/>
    <n v="259000"/>
    <n v="202"/>
    <n v="2021"/>
    <n v="12"/>
    <n v="10"/>
    <x v="639"/>
    <n v="2020"/>
    <n v="2022"/>
    <n v="1.0006103417743548"/>
    <n v="2021"/>
    <n v="0.97697771649446541"/>
    <n v="5295229.9286698857"/>
    <n v="5548267.1572419526"/>
    <n v="253037.22857206687"/>
    <n v="202"/>
    <n v="477"/>
    <n v="0.42348008385744235"/>
  </r>
  <r>
    <d v="2022-01-06T00:00:00"/>
    <n v="2018"/>
    <s v="Special Operations Command"/>
    <x v="890"/>
    <x v="0"/>
    <d v="2019-06-27T00:00:00"/>
    <d v="2020-02-27T00:00:00"/>
    <s v="RC Construction Co, Inc"/>
    <s v="W91278"/>
    <s v="W9127820C0009"/>
    <s v="W9127820C0009"/>
    <x v="924"/>
    <n v="29857715"/>
    <d v="2023-03-18T00:00:00"/>
    <d v="2023-03-18T00:00:00"/>
    <n v="-270235"/>
    <n v="0"/>
    <n v="2023"/>
    <s v="03"/>
    <n v="18"/>
    <x v="696"/>
    <n v="2020"/>
    <n v="2023"/>
    <n v="1.0006103417743548"/>
    <n v="2022"/>
    <n v="0.95701202597496626"/>
    <n v="30146338.346460674"/>
    <n v="29887720.201621328"/>
    <n v="-258618.14483934641"/>
    <n v="0"/>
    <n v="1115"/>
    <n v="0"/>
  </r>
  <r>
    <d v="2021-12-31T00:00:00"/>
    <n v="2019"/>
    <s v="Air Force Active"/>
    <x v="891"/>
    <x v="0"/>
    <d v="2019-08-09T00:00:00"/>
    <d v="2020-02-26T00:00:00"/>
    <s v="HCR"/>
    <s v="W91278"/>
    <s v="W9127820C0010"/>
    <s v="W9127820C0010"/>
    <x v="925"/>
    <n v="3351127"/>
    <d v="2021-06-18T00:00:00"/>
    <d v="2021-06-18T00:00:00"/>
    <n v="0"/>
    <n v="0"/>
    <n v="2021"/>
    <s v="06"/>
    <n v="18"/>
    <x v="396"/>
    <n v="2020"/>
    <n v="2021"/>
    <n v="1.0006103417743548"/>
    <n v="2021"/>
    <n v="0.97697771649446541"/>
    <n v="3353172.3327992684"/>
    <n v="3353172.3327992684"/>
    <n v="0"/>
    <n v="0"/>
    <n v="478"/>
    <n v="0"/>
  </r>
  <r>
    <d v="2022-01-31T00:00:00"/>
    <n v="2020"/>
    <s v="DLA Defense Energy Support Center"/>
    <x v="892"/>
    <x v="0"/>
    <d v="2020-04-28T00:00:00"/>
    <d v="2020-09-11T00:00:00"/>
    <s v="SGJV, LLC"/>
    <s v="W91278"/>
    <s v="W9127820C0027 &amp;#x2f; 68228349"/>
    <s v="W9127820C0027"/>
    <x v="926"/>
    <n v="13051000"/>
    <d v="2021-10-16T00:00:00"/>
    <d v="2022-02-22T00:00:00"/>
    <n v="0"/>
    <n v="129"/>
    <n v="2022"/>
    <s v="02"/>
    <n v="22"/>
    <x v="619"/>
    <n v="2020"/>
    <n v="2022"/>
    <n v="1.0006103417743548"/>
    <n v="2021"/>
    <n v="0.97697771649446541"/>
    <n v="13058965.570497105"/>
    <n v="13058965.570497105"/>
    <n v="0"/>
    <n v="129"/>
    <n v="400"/>
    <n v="0.32250000000000001"/>
  </r>
  <r>
    <d v="2021-12-31T00:00:00"/>
    <n v="2020"/>
    <s v="Air Force Active"/>
    <x v="893"/>
    <x v="0"/>
    <d v="2020-07-07T00:00:00"/>
    <d v="2020-09-29T00:00:00"/>
    <s v="Cyberspace Test Facility"/>
    <s v="W91278"/>
    <s v="W9127820C0033"/>
    <s v="W9127820C0033"/>
    <x v="14"/>
    <n v="0"/>
    <d v="2022-04-30T00:00:00"/>
    <d v="2022-10-31T00:00:00"/>
    <n v="0"/>
    <n v="184"/>
    <n v="2022"/>
    <n v="10"/>
    <n v="31"/>
    <x v="697"/>
    <n v="2020"/>
    <n v="2023"/>
    <n v="1.0006103417743548"/>
    <n v="2022"/>
    <n v="0.95701202597496626"/>
    <n v="0"/>
    <n v="0"/>
    <n v="0"/>
    <n v="184"/>
    <n v="578"/>
    <n v="0.31833910034602075"/>
  </r>
  <r>
    <d v="2021-12-31T00:00:00"/>
    <n v="2020"/>
    <s v="Air Force Active"/>
    <x v="894"/>
    <x v="0"/>
    <d v="2020-05-15T00:00:00"/>
    <d v="2020-08-31T00:00:00"/>
    <s v="The Ross Group Construction"/>
    <s v="W9127S"/>
    <s v="W9127S20C6006"/>
    <s v="W9127S20C6006"/>
    <x v="927"/>
    <n v="35396600"/>
    <d v="2020-08-31T00:00:00"/>
    <d v="2023-10-15T00:00:00"/>
    <n v="0"/>
    <n v="1140"/>
    <n v="2023"/>
    <n v="10"/>
    <n v="15"/>
    <x v="698"/>
    <n v="2020"/>
    <n v="2024"/>
    <n v="1.0006103417743548"/>
    <n v="2022"/>
    <n v="0.95701202597496626"/>
    <n v="35418204.023650125"/>
    <n v="35418204.023650125"/>
    <n v="0"/>
    <n v="1140"/>
    <n v="0"/>
    <e v="#DIV/0!"/>
  </r>
  <r>
    <d v="2021-12-31T00:00:00"/>
    <n v="2019"/>
    <s v="Army Active"/>
    <x v="895"/>
    <x v="0"/>
    <d v="2019-10-24T00:00:00"/>
    <d v="2020-04-07T00:00:00"/>
    <s v="Anderson Burton Construction, Inc."/>
    <s v="W9128A"/>
    <s v="W9128A-16-D-0005"/>
    <s v="W9128A16D0005"/>
    <x v="928"/>
    <n v="5827000"/>
    <d v="2022-01-08T00:00:00"/>
    <d v="2022-01-08T00:00:00"/>
    <n v="0"/>
    <n v="0"/>
    <n v="2022"/>
    <s v="01"/>
    <s v="08"/>
    <x v="699"/>
    <n v="2020"/>
    <n v="2022"/>
    <n v="1.0006103417743548"/>
    <n v="2021"/>
    <n v="0.97697771649446541"/>
    <n v="5830556.4615191659"/>
    <n v="5830556.4615191659"/>
    <n v="0"/>
    <n v="0"/>
    <n v="641"/>
    <n v="0"/>
  </r>
  <r>
    <d v="2022-01-13T00:00:00"/>
    <n v="2016"/>
    <s v="Defense Health Agency"/>
    <x v="227"/>
    <x v="72"/>
    <d v="2020-07-31T00:00:00"/>
    <d v="2020-09-21T00:00:00"/>
    <s v="Su-Mo Builders Inc."/>
    <s v="W9128A"/>
    <s v="W9128A-16-D-0011 TO W9128A20F0067"/>
    <s v="W9128A16D0011"/>
    <x v="929"/>
    <n v="1484000"/>
    <d v="2022-05-02T00:00:00"/>
    <d v="2022-05-02T00:00:00"/>
    <n v="0"/>
    <n v="0"/>
    <n v="2022"/>
    <s v="05"/>
    <s v="02"/>
    <x v="700"/>
    <n v="2020"/>
    <n v="2022"/>
    <n v="1.0006103417743548"/>
    <n v="2021"/>
    <n v="0.97697771649446541"/>
    <n v="1484905.7471931425"/>
    <n v="1484905.7471931425"/>
    <n v="0"/>
    <n v="0"/>
    <n v="588"/>
    <n v="0"/>
  </r>
  <r>
    <d v="2021-12-31T00:00:00"/>
    <n v="2019"/>
    <s v="Army Active"/>
    <x v="896"/>
    <x v="0"/>
    <d v="2020-02-27T00:00:00"/>
    <d v="2020-09-29T00:00:00"/>
    <s v="Kiewit Infrastructure West Co."/>
    <s v="W9128A"/>
    <s v="W9128A20C0006"/>
    <s v="W9128A20C0006"/>
    <x v="930"/>
    <n v="45597000"/>
    <d v="2022-08-03T00:00:00"/>
    <d v="2022-08-03T00:00:00"/>
    <n v="672000"/>
    <n v="0"/>
    <n v="2022"/>
    <s v="08"/>
    <s v="03"/>
    <x v="527"/>
    <n v="2020"/>
    <n v="2022"/>
    <n v="1.0006103417743548"/>
    <n v="2021"/>
    <n v="0.97697771649446541"/>
    <n v="44952419.604212888"/>
    <n v="45608948.629697166"/>
    <n v="656529.0254842788"/>
    <n v="0"/>
    <n v="673"/>
    <n v="0"/>
  </r>
  <r>
    <d v="2022-01-13T00:00:00"/>
    <n v="2019"/>
    <s v="Defense Health Agency"/>
    <x v="897"/>
    <x v="0"/>
    <d v="2019-09-10T00:00:00"/>
    <d v="2019-12-15T00:00:00"/>
    <s v="NVE-HHI JV"/>
    <s v="W9128F"/>
    <s v="W9128F-20-C-0006"/>
    <s v="W9128F20C0006"/>
    <x v="931"/>
    <n v="3384000"/>
    <d v="2021-06-15T00:00:00"/>
    <d v="2021-07-15T00:00:00"/>
    <n v="0"/>
    <n v="30"/>
    <n v="2021"/>
    <s v="07"/>
    <n v="15"/>
    <x v="568"/>
    <n v="2020"/>
    <n v="2021"/>
    <n v="1.0006103417743548"/>
    <n v="2021"/>
    <n v="0.97697771649446541"/>
    <n v="3386065.3965644166"/>
    <n v="3386065.3965644166"/>
    <n v="0"/>
    <n v="30"/>
    <n v="548"/>
    <n v="5.4744525547445258E-2"/>
  </r>
  <r>
    <d v="2021-12-31T00:00:00"/>
    <n v="2020"/>
    <s v="Army Active"/>
    <x v="898"/>
    <x v="0"/>
    <d v="2020-02-28T00:00:00"/>
    <d v="2020-06-19T00:00:00"/>
    <s v="TEPA EC"/>
    <s v="W9128F"/>
    <s v="W9128F20C0029"/>
    <s v="W9128F20C0029"/>
    <x v="932"/>
    <n v="46745000"/>
    <d v="2022-06-12T00:00:00"/>
    <d v="2022-07-28T00:00:00"/>
    <n v="536000"/>
    <n v="46"/>
    <n v="2022"/>
    <s v="07"/>
    <n v="28"/>
    <x v="701"/>
    <n v="2020"/>
    <n v="2022"/>
    <n v="1.0006103417743548"/>
    <n v="2021"/>
    <n v="0.97697771649446541"/>
    <n v="46237203.283051163"/>
    <n v="46760863.339092195"/>
    <n v="523660.05604103208"/>
    <n v="46"/>
    <n v="723"/>
    <n v="6.3623789764868599E-2"/>
  </r>
  <r>
    <d v="2021-12-31T00:00:00"/>
    <n v="2018"/>
    <s v="Air Force Active"/>
    <x v="899"/>
    <x v="0"/>
    <d v="2020-04-16T00:00:00"/>
    <d v="2020-08-21T00:00:00"/>
    <s v="Bryan Construction"/>
    <s v="W9128F"/>
    <s v="W9128F20C0038"/>
    <s v="W9128F20C0038"/>
    <x v="933"/>
    <n v="26827768"/>
    <d v="2023-08-13T00:00:00"/>
    <d v="2023-10-20T00:00:00"/>
    <n v="83243"/>
    <n v="68"/>
    <n v="2023"/>
    <n v="10"/>
    <n v="20"/>
    <x v="702"/>
    <n v="2020"/>
    <n v="2024"/>
    <n v="1.0006103417743548"/>
    <n v="2022"/>
    <n v="0.95701202597496626"/>
    <n v="26760848.300842777"/>
    <n v="26840512.852921013"/>
    <n v="79664.552078235894"/>
    <n v="68"/>
    <n v="1087"/>
    <n v="6.2557497700092002E-2"/>
  </r>
  <r>
    <d v="2022-05-03T00:00:00"/>
    <n v="2020"/>
    <s v="DLA Defense Energy Support Center"/>
    <x v="900"/>
    <x v="0"/>
    <d v="2020-05-28T00:00:00"/>
    <d v="2020-09-15T00:00:00"/>
    <s v="Nova Group, Inc."/>
    <s v="W9128F"/>
    <s v="W9128F20C0039 / 59008927"/>
    <s v="W9128F20C0039"/>
    <x v="934"/>
    <n v="22201000"/>
    <d v="2022-11-30T00:00:00"/>
    <d v="2022-11-30T00:00:00"/>
    <n v="77000"/>
    <n v="0"/>
    <n v="2022"/>
    <n v="11"/>
    <n v="30"/>
    <x v="587"/>
    <n v="2020"/>
    <n v="2023"/>
    <n v="1.0006103417743548"/>
    <n v="2022"/>
    <n v="0.95701202597496626"/>
    <n v="22137503.201415826"/>
    <n v="22211193.127415899"/>
    <n v="73689.926000073552"/>
    <n v="0"/>
    <n v="806"/>
    <n v="0"/>
  </r>
  <r>
    <d v="2021-12-31T00:00:00"/>
    <n v="2019"/>
    <s v="Air Force Active"/>
    <x v="901"/>
    <x v="0"/>
    <d v="2020-07-15T00:00:00"/>
    <d v="2020-09-25T00:00:00"/>
    <s v="Iron Mike Construction"/>
    <s v="W9128F"/>
    <s v="W9128F20C0048"/>
    <s v="W9128F20C0048"/>
    <x v="935"/>
    <n v="4849127"/>
    <d v="2021-12-12T00:00:00"/>
    <d v="2022-03-01T00:00:00"/>
    <n v="85136"/>
    <n v="79"/>
    <n v="2022"/>
    <s v="03"/>
    <s v="01"/>
    <x v="497"/>
    <n v="2020"/>
    <n v="2022"/>
    <n v="1.0006103417743548"/>
    <n v="2021"/>
    <n v="0.97697771649446541"/>
    <n v="4766898.6627199501"/>
    <n v="4850074.6375914225"/>
    <n v="83175.974871472456"/>
    <n v="79"/>
    <n v="443"/>
    <n v="0.17832957110609482"/>
  </r>
  <r>
    <d v="2021-11-19T00:00:00"/>
    <n v="2018"/>
    <s v="Air National Guard"/>
    <x v="902"/>
    <x v="0"/>
    <d v="2019-06-10T00:00:00"/>
    <d v="2019-10-03T00:00:00"/>
    <s v="Military Construction Cooperative Agreement"/>
    <s v="W9128F"/>
    <s v="W9128F21C0040"/>
    <s v="W9128F21C0040"/>
    <x v="936"/>
    <n v="8000000"/>
    <d v="2020-11-01T00:00:00"/>
    <d v="2020-11-01T00:00:00"/>
    <n v="0"/>
    <n v="0"/>
    <n v="2020"/>
    <n v="11"/>
    <s v="01"/>
    <x v="703"/>
    <n v="2020"/>
    <n v="2021"/>
    <n v="1.0006103417743548"/>
    <n v="2021"/>
    <n v="0.97697771649446541"/>
    <n v="8004882.7341948384"/>
    <n v="8004882.7341948384"/>
    <n v="0"/>
    <n v="0"/>
    <n v="395"/>
    <n v="0"/>
  </r>
  <r>
    <d v="2021-12-31T00:00:00"/>
    <n v="2017"/>
    <s v="Air Force Active"/>
    <x v="903"/>
    <x v="0"/>
    <d v="2020-03-01T00:00:00"/>
    <d v="2020-03-31T00:00:00"/>
    <s v="Aircraft Maintenance Hangar"/>
    <s v="W912BU"/>
    <s v="W912BU20C0015"/>
    <s v="W912BU20C0015"/>
    <x v="937"/>
    <n v="47042000"/>
    <d v="2021-12-31T00:00:00"/>
    <d v="2022-01-23T00:00:00"/>
    <n v="0"/>
    <n v="23"/>
    <n v="2022"/>
    <s v="01"/>
    <n v="23"/>
    <x v="422"/>
    <n v="2020"/>
    <n v="2022"/>
    <n v="1.0006103417743548"/>
    <n v="2021"/>
    <n v="0.97697771649446541"/>
    <n v="47070711.697749197"/>
    <n v="47070711.697749197"/>
    <n v="0"/>
    <n v="23"/>
    <n v="640"/>
    <n v="3.5937499999999997E-2"/>
  </r>
  <r>
    <d v="2022-01-13T00:00:00"/>
    <n v="2018"/>
    <s v="Defense Health Agency"/>
    <x v="904"/>
    <x v="0"/>
    <d v="2020-04-21T00:00:00"/>
    <d v="2020-07-08T00:00:00"/>
    <s v="Kimball Construction Company, Inc"/>
    <s v="W912BU"/>
    <s v="W912BU20C0033"/>
    <s v="W912BU20C0033"/>
    <x v="938"/>
    <n v="3452000"/>
    <d v="2022-02-03T00:00:00"/>
    <d v="2022-02-22T00:00:00"/>
    <n v="44000"/>
    <n v="19"/>
    <n v="2022"/>
    <s v="02"/>
    <n v="22"/>
    <x v="619"/>
    <n v="2020"/>
    <n v="2022"/>
    <n v="1.0006103417743548"/>
    <n v="2021"/>
    <n v="0.97697771649446541"/>
    <n v="3410080.0447670012"/>
    <n v="3453067.0642927578"/>
    <n v="42987.019525756594"/>
    <n v="19"/>
    <n v="575"/>
    <n v="3.3043478260869563E-2"/>
  </r>
  <r>
    <d v="2021-12-31T00:00:00"/>
    <n v="2020"/>
    <s v="Army Active"/>
    <x v="905"/>
    <x v="0"/>
    <d v="2020-06-25T00:00:00"/>
    <d v="2020-09-15T00:00:00"/>
    <s v="Weldin Construction, LLC"/>
    <s v="W912BV"/>
    <s v="W912BV17D0017"/>
    <s v="W912BV17D0017"/>
    <x v="939"/>
    <n v="4623000"/>
    <d v="2021-11-09T00:00:00"/>
    <d v="2021-11-09T00:00:00"/>
    <n v="0"/>
    <n v="0"/>
    <n v="2021"/>
    <n v="11"/>
    <s v="09"/>
    <x v="310"/>
    <n v="2020"/>
    <n v="2022"/>
    <n v="1.0006103417743548"/>
    <n v="2021"/>
    <n v="0.97697771649446541"/>
    <n v="4625821.610022842"/>
    <n v="4625821.610022842"/>
    <n v="0"/>
    <n v="0"/>
    <n v="420"/>
    <n v="0"/>
  </r>
  <r>
    <d v="2021-12-31T00:00:00"/>
    <n v="2018"/>
    <s v="Air Force Active"/>
    <x v="906"/>
    <x v="0"/>
    <d v="2020-02-22T00:00:00"/>
    <d v="2020-03-23T00:00:00"/>
    <s v="Original Award"/>
    <s v="W912BV"/>
    <s v="W912BV20C0005"/>
    <s v="W912BV20C0005"/>
    <x v="940"/>
    <n v="183861"/>
    <d v="2022-04-22T00:00:00"/>
    <d v="2022-04-19T00:00:00"/>
    <n v="0"/>
    <n v="-3"/>
    <n v="2022"/>
    <s v="04"/>
    <n v="19"/>
    <x v="704"/>
    <n v="2020"/>
    <n v="2022"/>
    <n v="1.0006103417743548"/>
    <n v="2021"/>
    <n v="0.97697771649446541"/>
    <n v="183973.21804897464"/>
    <n v="183973.21804897464"/>
    <n v="0"/>
    <n v="-3"/>
    <n v="760"/>
    <n v="-3.9473684210526317E-3"/>
  </r>
  <r>
    <d v="2021-08-31T00:00:00"/>
    <n v="2019"/>
    <s v="Army Active"/>
    <x v="907"/>
    <x v="0"/>
    <d v="2019-07-29T00:00:00"/>
    <d v="2019-10-07T00:00:00"/>
    <s v="GBA Builders, LLC."/>
    <s v="W912DQ"/>
    <s v="W912DQ20C4000"/>
    <s v="W912DQ20C4000"/>
    <x v="941"/>
    <n v="4499000"/>
    <d v="2020-12-02T00:00:00"/>
    <d v="2020-12-14T00:00:00"/>
    <n v="1785000"/>
    <n v="12"/>
    <n v="2020"/>
    <n v="12"/>
    <n v="14"/>
    <x v="459"/>
    <n v="2020"/>
    <n v="2021"/>
    <n v="1.0006103417743548"/>
    <n v="2021"/>
    <n v="0.97697771649446541"/>
    <n v="2715656.467575599"/>
    <n v="4459561.6915182192"/>
    <n v="1743905.2239426202"/>
    <n v="12"/>
    <n v="422"/>
    <n v="2.843601895734597E-2"/>
  </r>
  <r>
    <d v="2021-12-08T00:00:00"/>
    <n v="2017"/>
    <s v="Washington Headquarters Services"/>
    <x v="908"/>
    <x v="0"/>
    <d v="2019-03-27T00:00:00"/>
    <d v="2020-01-21T00:00:00"/>
    <s v="M.A. Mortenson Company"/>
    <s v="W912DR"/>
    <s v="W912DR-16-D-0017"/>
    <s v="W912DR16D0017"/>
    <x v="942"/>
    <m/>
    <d v="2021-08-13T00:00:00"/>
    <d v="2021-08-13T00:00:00"/>
    <n v="-7232827"/>
    <n v="0"/>
    <n v="2021"/>
    <s v="08"/>
    <n v="13"/>
    <x v="294"/>
    <n v="2020"/>
    <n v="2021"/>
    <n v="1.0006103417743548"/>
    <n v="2021"/>
    <n v="0.97697771649446541"/>
    <n v="7237241.4964647815"/>
    <n v="170930.6902052667"/>
    <n v="-7066310.8062595148"/>
    <n v="0"/>
    <n v="570"/>
    <n v="0"/>
  </r>
  <r>
    <d v="2022-01-07T00:00:00"/>
    <n v="2018"/>
    <s v="Washington Headquarters Services"/>
    <x v="909"/>
    <x v="0"/>
    <d v="2019-05-22T00:00:00"/>
    <d v="2020-01-07T00:00:00"/>
    <s v="HSU Development, Inc"/>
    <s v="W912DR"/>
    <s v="W912DR-17-D-0015"/>
    <s v="W912DR17D0015"/>
    <x v="943"/>
    <m/>
    <d v="2022-01-20T00:00:00"/>
    <d v="2022-01-20T00:00:00"/>
    <n v="-11774418"/>
    <n v="0"/>
    <n v="2022"/>
    <s v="01"/>
    <n v="20"/>
    <x v="354"/>
    <n v="2020"/>
    <n v="2022"/>
    <n v="1.0006103417743548"/>
    <n v="2021"/>
    <n v="0.97697771649446541"/>
    <n v="11781604.419174116"/>
    <n v="278260.40848278627"/>
    <n v="-11503344.01069133"/>
    <n v="0"/>
    <n v="744"/>
    <n v="0"/>
  </r>
  <r>
    <d v="2021-12-31T00:00:00"/>
    <n v="2019"/>
    <s v="National Security Agency"/>
    <x v="910"/>
    <x v="0"/>
    <d v="2019-03-18T00:00:00"/>
    <d v="2020-01-30T00:00:00"/>
    <s v="Hensel-Phelps"/>
    <s v="W912DR"/>
    <s v="W912DR-20-C-0004"/>
    <s v="W912DR20C0004"/>
    <x v="944"/>
    <n v="35707039"/>
    <d v="2022-11-17T00:00:00"/>
    <d v="2022-11-17T00:00:00"/>
    <n v="1479934"/>
    <n v="0"/>
    <n v="2022"/>
    <n v="11"/>
    <n v="17"/>
    <x v="705"/>
    <n v="2020"/>
    <n v="2023"/>
    <n v="1.0006103417743548"/>
    <n v="2022"/>
    <n v="0.95701202597496626"/>
    <n v="34247995.23199673"/>
    <n v="35664309.867645964"/>
    <n v="1416314.6356492341"/>
    <n v="0"/>
    <n v="1022"/>
    <n v="0"/>
  </r>
  <r>
    <d v="2021-12-31T00:00:00"/>
    <n v="2020"/>
    <s v="Army Active"/>
    <x v="911"/>
    <x v="0"/>
    <d v="2019-11-20T00:00:00"/>
    <d v="2020-03-09T00:00:00"/>
    <s v="Manhattan Construction Company"/>
    <s v="W912DR"/>
    <s v="W912DR20C0007"/>
    <s v="W912DR20C0007"/>
    <x v="945"/>
    <n v="80793000"/>
    <d v="2023-04-01T00:00:00"/>
    <d v="2023-04-29T00:00:00"/>
    <n v="4394000"/>
    <n v="28"/>
    <n v="2023"/>
    <s v="04"/>
    <n v="29"/>
    <x v="706"/>
    <n v="2020"/>
    <n v="2023"/>
    <n v="1.0006103417743548"/>
    <n v="2022"/>
    <n v="0.95701202597496626"/>
    <n v="76445629.50121893"/>
    <n v="80650740.343352929"/>
    <n v="4205110.8421339989"/>
    <n v="28"/>
    <n v="1118"/>
    <n v="2.5044722719141325E-2"/>
  </r>
  <r>
    <d v="2021-12-31T00:00:00"/>
    <n v="2021"/>
    <s v="Army Active"/>
    <x v="911"/>
    <x v="73"/>
    <d v="2019-11-20T00:00:00"/>
    <d v="2020-03-09T00:00:00"/>
    <s v="Manhattan Construction Company"/>
    <s v="W912DR"/>
    <s v="W912DR20C0007"/>
    <s v="W912DR20C0007"/>
    <x v="945"/>
    <n v="80793000"/>
    <d v="2023-04-29T00:00:00"/>
    <d v="2023-04-29T00:00:00"/>
    <n v="4394000"/>
    <n v="0"/>
    <n v="2023"/>
    <s v="04"/>
    <n v="29"/>
    <x v="706"/>
    <n v="2020"/>
    <n v="2023"/>
    <n v="1.0006103417743548"/>
    <n v="2022"/>
    <n v="0.95701202597496626"/>
    <n v="76445629.50121893"/>
    <n v="80650740.343352929"/>
    <n v="4205110.8421339989"/>
    <n v="0"/>
    <n v="1146"/>
    <n v="0"/>
  </r>
  <r>
    <d v="2022-01-07T00:00:00"/>
    <n v="2018"/>
    <s v="Washington Headquarters Services"/>
    <x v="912"/>
    <x v="0"/>
    <d v="2018-07-05T00:00:00"/>
    <d v="2020-03-27T00:00:00"/>
    <s v="Sauer Incorporated"/>
    <s v="W912DR"/>
    <s v="W912DR-20-C-0014"/>
    <s v="W912DR20C0014"/>
    <x v="946"/>
    <n v="9711000"/>
    <d v="2022-06-21T00:00:00"/>
    <d v="2022-12-31T00:00:00"/>
    <n v="0"/>
    <n v="193"/>
    <n v="2022"/>
    <n v="12"/>
    <n v="31"/>
    <x v="707"/>
    <n v="2020"/>
    <n v="2023"/>
    <n v="1.0006103417743548"/>
    <n v="2022"/>
    <n v="0.95701202597496626"/>
    <n v="9716927.0289707594"/>
    <n v="9716927.0289707594"/>
    <n v="0"/>
    <n v="193"/>
    <n v="816"/>
    <n v="0.23651960784313725"/>
  </r>
  <r>
    <d v="2022-01-07T00:00:00"/>
    <n v="2019"/>
    <s v="Washington Headquarters Services"/>
    <x v="913"/>
    <x v="0"/>
    <d v="2019-10-25T00:00:00"/>
    <d v="2020-03-27T00:00:00"/>
    <s v="Grunley Construction Company, Inc."/>
    <s v="W912DR"/>
    <s v="W912DR-20-C-0015"/>
    <s v="W912DR20C0015"/>
    <x v="947"/>
    <n v="20553000"/>
    <d v="2022-07-05T00:00:00"/>
    <d v="2022-09-08T00:00:00"/>
    <n v="0"/>
    <n v="65"/>
    <n v="2022"/>
    <s v="09"/>
    <s v="08"/>
    <x v="334"/>
    <n v="2020"/>
    <n v="2022"/>
    <n v="1.0006103417743548"/>
    <n v="2021"/>
    <n v="0.97697771649446541"/>
    <n v="20565544.354488313"/>
    <n v="20565544.354488313"/>
    <n v="0"/>
    <n v="65"/>
    <n v="830"/>
    <n v="7.8313253012048195E-2"/>
  </r>
  <r>
    <d v="2021-12-31T00:00:00"/>
    <n v="2016"/>
    <s v="Army Active"/>
    <x v="914"/>
    <x v="0"/>
    <d v="2020-01-17T00:00:00"/>
    <d v="2020-09-03T00:00:00"/>
    <s v="Tuckman Barbee Construction Co., Inc."/>
    <s v="W912DR"/>
    <s v="W912DR20C0042"/>
    <s v="W912DR20C0042"/>
    <x v="948"/>
    <n v="24603000"/>
    <d v="2022-10-27T00:00:00"/>
    <d v="2022-09-27T00:00:00"/>
    <n v="121000"/>
    <n v="-30"/>
    <n v="2022"/>
    <s v="09"/>
    <n v="27"/>
    <x v="708"/>
    <n v="2020"/>
    <n v="2022"/>
    <n v="1.0006103417743548"/>
    <n v="2021"/>
    <n v="0.97697771649446541"/>
    <n v="24496942.387319755"/>
    <n v="24615156.691015586"/>
    <n v="118214.30369583145"/>
    <n v="-30"/>
    <n v="784"/>
    <n v="-3.826530612244898E-2"/>
  </r>
  <r>
    <d v="2021-12-31T00:00:00"/>
    <n v="2019"/>
    <s v="Air Force Active"/>
    <x v="915"/>
    <x v="0"/>
    <d v="2019-07-18T00:00:00"/>
    <d v="2020-01-17T00:00:00"/>
    <s v="FOUR TRIBES ENTERPRISES, LLC"/>
    <s v="W912DS"/>
    <s v="W912DS20C0005"/>
    <s v="W912DS20C0005"/>
    <x v="949"/>
    <n v="13147968"/>
    <d v="2021-08-03T00:00:00"/>
    <d v="2021-09-10T00:00:00"/>
    <n v="0"/>
    <n v="38"/>
    <n v="2021"/>
    <s v="09"/>
    <n v="10"/>
    <x v="709"/>
    <n v="2020"/>
    <n v="2021"/>
    <n v="1.0006103417743548"/>
    <n v="2021"/>
    <n v="0.97697771649446541"/>
    <n v="13155992.75411828"/>
    <n v="13155992.75411828"/>
    <n v="0"/>
    <n v="38"/>
    <n v="564"/>
    <n v="6.7375886524822695E-2"/>
  </r>
  <r>
    <d v="2021-12-31T00:00:00"/>
    <n v="2020"/>
    <s v="Army Active"/>
    <x v="916"/>
    <x v="0"/>
    <d v="2020-03-06T00:00:00"/>
    <d v="2020-09-25T00:00:00"/>
    <s v="Structural Associates, Inc."/>
    <s v="W912DS"/>
    <s v="W912DS20C0025"/>
    <s v="W912DS20C0025"/>
    <x v="950"/>
    <n v="21702000"/>
    <d v="2022-10-11T00:00:00"/>
    <d v="2022-10-11T00:00:00"/>
    <n v="-30000"/>
    <n v="0"/>
    <n v="2022"/>
    <n v="10"/>
    <n v="11"/>
    <x v="710"/>
    <n v="2020"/>
    <n v="2023"/>
    <n v="1.0006103417743548"/>
    <n v="2022"/>
    <n v="0.95701202597496626"/>
    <n v="21745263.947440278"/>
    <n v="21716553.58666103"/>
    <n v="-28710.360779248178"/>
    <n v="0"/>
    <n v="746"/>
    <n v="0"/>
  </r>
  <r>
    <d v="2021-08-31T00:00:00"/>
    <n v="2019"/>
    <s v="Army Active"/>
    <x v="917"/>
    <x v="0"/>
    <d v="2019-06-28T00:00:00"/>
    <d v="2020-01-16T00:00:00"/>
    <s v="National Native American Construction Inc."/>
    <s v="W912DW"/>
    <s v="W912DW19C0016"/>
    <s v="W912DW19C0016"/>
    <x v="951"/>
    <n v="3909000"/>
    <d v="2021-04-07T00:00:00"/>
    <d v="2021-06-30T00:00:00"/>
    <n v="40000"/>
    <n v="84"/>
    <n v="2021"/>
    <s v="06"/>
    <n v="30"/>
    <x v="238"/>
    <n v="2020"/>
    <n v="2021"/>
    <n v="1.0006103417743548"/>
    <n v="2021"/>
    <n v="0.97697771649446541"/>
    <n v="3871361.412324979"/>
    <n v="3910440.5209847577"/>
    <n v="39079.108659778722"/>
    <n v="84"/>
    <n v="447"/>
    <n v="0.18791946308724833"/>
  </r>
  <r>
    <d v="2021-12-31T00:00:00"/>
    <n v="2018"/>
    <s v="Army Active"/>
    <x v="918"/>
    <x v="0"/>
    <d v="2018-07-11T00:00:00"/>
    <d v="2019-10-15T00:00:00"/>
    <s v="WHH Nisqually-Garco JV"/>
    <s v="W912DW"/>
    <s v="W912DW20C0001"/>
    <s v="W912DW20C0001"/>
    <x v="952"/>
    <n v="21620000"/>
    <d v="2021-11-29T00:00:00"/>
    <d v="2022-03-27T00:00:00"/>
    <n v="533000"/>
    <n v="118"/>
    <n v="2022"/>
    <s v="03"/>
    <n v="27"/>
    <x v="681"/>
    <n v="2020"/>
    <n v="2022"/>
    <n v="1.0006103417743548"/>
    <n v="2021"/>
    <n v="0.97697771649446541"/>
    <n v="21099870.276995819"/>
    <n v="21620599.399887368"/>
    <n v="520729.12289154902"/>
    <n v="118"/>
    <n v="776"/>
    <n v="0.15206185567010308"/>
  </r>
  <r>
    <d v="2021-12-31T00:00:00"/>
    <n v="2018"/>
    <s v="Army Active"/>
    <x v="919"/>
    <x v="0"/>
    <d v="2018-06-20T00:00:00"/>
    <d v="2019-11-15T00:00:00"/>
    <s v="Walsh Federal JV"/>
    <s v="W912DW"/>
    <s v="W912DW20C0002"/>
    <s v="W912DW20C0002"/>
    <x v="953"/>
    <n v="79376000"/>
    <d v="2022-08-22T00:00:00"/>
    <d v="2022-10-23T00:00:00"/>
    <n v="2068000"/>
    <n v="62"/>
    <n v="2022"/>
    <n v="10"/>
    <n v="23"/>
    <x v="711"/>
    <n v="2020"/>
    <n v="2023"/>
    <n v="1.0006103417743548"/>
    <n v="2022"/>
    <n v="0.95701202597496626"/>
    <n v="77355184.301891819"/>
    <n v="79334285.171608046"/>
    <n v="1979100.8697162271"/>
    <n v="62"/>
    <n v="1011"/>
    <n v="6.1325420375865483E-2"/>
  </r>
  <r>
    <d v="2022-01-06T00:00:00"/>
    <n v="2020"/>
    <s v="Special Operations Command"/>
    <x v="920"/>
    <x v="0"/>
    <d v="2019-12-13T00:00:00"/>
    <d v="2020-05-28T00:00:00"/>
    <s v="Jabez-Absher Small Business Joint Venture"/>
    <s v="W912DW"/>
    <s v="W912DW20C0005"/>
    <s v="W912DW20C0005"/>
    <x v="954"/>
    <n v="44684710"/>
    <d v="2022-06-16T00:00:00"/>
    <d v="2022-11-22T00:00:00"/>
    <n v="1941552"/>
    <n v="159"/>
    <n v="2022"/>
    <n v="11"/>
    <n v="22"/>
    <x v="712"/>
    <n v="2020"/>
    <n v="2023"/>
    <n v="1.0006103417743548"/>
    <n v="2022"/>
    <n v="0.95701202597496626"/>
    <n v="42769245.934895247"/>
    <n v="44627334.547950998"/>
    <n v="1858088.6130557507"/>
    <n v="159"/>
    <n v="749"/>
    <n v="0.21228304405874499"/>
  </r>
  <r>
    <d v="2021-12-31T00:00:00"/>
    <n v="2020"/>
    <s v="Army Active"/>
    <x v="921"/>
    <x v="0"/>
    <d v="2020-02-07T00:00:00"/>
    <d v="2020-06-26T00:00:00"/>
    <s v="Walsh Federal, LLC"/>
    <s v="W912DW"/>
    <s v="W912DW20C0007"/>
    <s v="W912DW20C0007"/>
    <x v="955"/>
    <n v="39097000"/>
    <d v="2022-12-31T00:00:00"/>
    <d v="2023-01-11T00:00:00"/>
    <n v="1070000"/>
    <n v="11"/>
    <n v="2023"/>
    <s v="01"/>
    <n v="11"/>
    <x v="685"/>
    <n v="2020"/>
    <n v="2023"/>
    <n v="1.0006103417743548"/>
    <n v="2022"/>
    <n v="0.95701202597496626"/>
    <n v="38050209.466653392"/>
    <n v="39074212.334446609"/>
    <n v="1024002.8677932173"/>
    <n v="11"/>
    <n v="918"/>
    <n v="1.1982570806100218E-2"/>
  </r>
  <r>
    <d v="2021-12-31T00:00:00"/>
    <n v="2019"/>
    <s v="Air Force Active"/>
    <x v="922"/>
    <x v="0"/>
    <d v="2020-06-25T00:00:00"/>
    <d v="2020-09-24T00:00:00"/>
    <s v="Garco Construction INC"/>
    <s v="W912DW"/>
    <s v="W912DW20C0015"/>
    <s v="W912DW20C0015"/>
    <x v="956"/>
    <n v="12230000"/>
    <d v="2020-09-24T00:00:00"/>
    <d v="2023-06-05T00:00:00"/>
    <n v="0"/>
    <n v="984"/>
    <n v="2023"/>
    <s v="06"/>
    <s v="05"/>
    <x v="713"/>
    <n v="2020"/>
    <n v="2023"/>
    <n v="1.0006103417743548"/>
    <n v="2022"/>
    <n v="0.95701202597496626"/>
    <n v="12237464.47990036"/>
    <n v="12237464.47990036"/>
    <n v="0"/>
    <n v="984"/>
    <n v="0"/>
    <e v="#DIV/0!"/>
  </r>
  <r>
    <d v="2021-12-31T00:00:00"/>
    <n v="2018"/>
    <s v="Air Force Active"/>
    <x v="458"/>
    <x v="0"/>
    <d v="2019-10-21T00:00:00"/>
    <d v="2019-11-20T00:00:00"/>
    <s v="The Morganti Group, Inc (Pkg 2, Aprons),Danbury/CT"/>
    <s v="W912ER"/>
    <s v="W912ER20C0002"/>
    <s v="W912ER20C0002"/>
    <x v="957"/>
    <n v="350000"/>
    <d v="2020-01-04T00:00:00"/>
    <d v="2020-09-05T00:00:00"/>
    <n v="250000"/>
    <n v="245"/>
    <n v="2020"/>
    <s v="09"/>
    <s v="05"/>
    <x v="714"/>
    <n v="2020"/>
    <n v="2020"/>
    <n v="1.0006103417743548"/>
    <n v="2020"/>
    <n v="1.0006103417743548"/>
    <n v="100061.03417743547"/>
    <n v="350213.61962102418"/>
    <n v="250152.5854435887"/>
    <n v="245"/>
    <n v="45"/>
    <n v="5.4444444444444446"/>
  </r>
  <r>
    <d v="2021-12-31T00:00:00"/>
    <n v="2018"/>
    <s v="Air Force Active"/>
    <x v="458"/>
    <x v="0"/>
    <d v="2020-03-11T00:00:00"/>
    <d v="2020-04-10T00:00:00"/>
    <s v="American International Contractors, Inc (Pkg 2, Aprons)"/>
    <s v="W912ER"/>
    <s v="W912ER20C0009"/>
    <s v="W912ER20C0009"/>
    <x v="958"/>
    <n v="28167704"/>
    <d v="2023-03-21T00:00:00"/>
    <d v="2023-11-17T00:00:00"/>
    <n v="-233646"/>
    <n v="241"/>
    <n v="2023"/>
    <n v="11"/>
    <n v="17"/>
    <x v="715"/>
    <n v="2020"/>
    <n v="2024"/>
    <n v="1.0006103417743548"/>
    <n v="2022"/>
    <n v="0.95701202597496626"/>
    <n v="28418684.530353073"/>
    <n v="28195082.498532128"/>
    <n v="-223602.03182094544"/>
    <n v="241"/>
    <n v="1075"/>
    <n v="0.22418604651162791"/>
  </r>
  <r>
    <d v="2021-12-31T00:00:00"/>
    <n v="2018"/>
    <s v="Air Force Active"/>
    <x v="923"/>
    <x v="0"/>
    <d v="2019-01-11T00:00:00"/>
    <d v="2020-04-10T00:00:00"/>
    <s v="American International Contractors, (Pkg 2, Aprons)"/>
    <s v="W912ER"/>
    <s v="W912ER20C0009"/>
    <s v="W912ER20C0009"/>
    <x v="959"/>
    <n v="32474636"/>
    <d v="2023-03-28T00:00:00"/>
    <d v="2023-03-28T00:00:00"/>
    <n v="0"/>
    <n v="0"/>
    <n v="2023"/>
    <s v="03"/>
    <n v="28"/>
    <x v="446"/>
    <n v="2020"/>
    <n v="2023"/>
    <n v="1.0006103417743548"/>
    <n v="2022"/>
    <n v="0.95701202597496626"/>
    <n v="32494456.626957767"/>
    <n v="32494456.626957767"/>
    <n v="0"/>
    <n v="0"/>
    <n v="1082"/>
    <n v="0"/>
  </r>
  <r>
    <d v="2021-12-31T00:00:00"/>
    <n v="2018"/>
    <s v="Air Force Active"/>
    <x v="924"/>
    <x v="0"/>
    <d v="2019-01-11T00:00:00"/>
    <d v="2020-04-10T00:00:00"/>
    <s v="American International Contractors, Inc.(Pkg 2, Aprons)"/>
    <s v="W912ER"/>
    <s v="W912ER20C0009"/>
    <s v="W912ER20C0009"/>
    <x v="960"/>
    <n v="9856753"/>
    <d v="2023-03-28T00:00:00"/>
    <d v="2023-03-28T00:00:00"/>
    <n v="-6092"/>
    <n v="0"/>
    <n v="2023"/>
    <s v="03"/>
    <n v="28"/>
    <x v="446"/>
    <n v="2020"/>
    <n v="2023"/>
    <n v="1.0006103417743548"/>
    <n v="2022"/>
    <n v="0.95701202597496626"/>
    <n v="9868864.7063174862"/>
    <n v="9863034.5890552476"/>
    <n v="-5830.1172622386366"/>
    <n v="0"/>
    <n v="1082"/>
    <n v="0"/>
  </r>
  <r>
    <d v="2021-12-31T00:00:00"/>
    <n v="2018"/>
    <s v="Air Force Active"/>
    <x v="925"/>
    <x v="0"/>
    <d v="2019-01-11T00:00:00"/>
    <d v="2020-04-10T00:00:00"/>
    <s v="American International Contractors, Inc, (Pkg 2, Aprons)"/>
    <s v="W912ER"/>
    <s v="W912ER20C0009"/>
    <s v="W912ER20C0009"/>
    <x v="961"/>
    <n v="8267668"/>
    <d v="2023-03-28T00:00:00"/>
    <d v="2023-03-28T00:00:00"/>
    <n v="0"/>
    <n v="0"/>
    <n v="2023"/>
    <s v="03"/>
    <n v="28"/>
    <x v="446"/>
    <n v="2020"/>
    <n v="2023"/>
    <n v="1.0006103417743548"/>
    <n v="2022"/>
    <n v="0.95701202597496626"/>
    <n v="8272714.1031568963"/>
    <n v="8272714.1031568963"/>
    <n v="0"/>
    <n v="0"/>
    <n v="1082"/>
    <n v="0"/>
  </r>
  <r>
    <d v="2021-12-31T00:00:00"/>
    <n v="2018"/>
    <s v="Air Force Active"/>
    <x v="926"/>
    <x v="0"/>
    <d v="2019-01-11T00:00:00"/>
    <d v="2020-04-10T00:00:00"/>
    <s v="American International Contractors, Inc.(Pkg 2, Aprons)"/>
    <s v="W912ER"/>
    <s v="W912ER20C0009"/>
    <s v="W912ER20C0009"/>
    <x v="962"/>
    <n v="806055"/>
    <d v="2023-03-28T00:00:00"/>
    <d v="2023-03-28T00:00:00"/>
    <n v="1234"/>
    <n v="0"/>
    <n v="2023"/>
    <s v="03"/>
    <n v="28"/>
    <x v="446"/>
    <n v="2020"/>
    <n v="2023"/>
    <n v="1.0006103417743548"/>
    <n v="2022"/>
    <n v="0.95701202597496626"/>
    <n v="805312.21587717801"/>
    <n v="806493.16871723114"/>
    <n v="1180.9528400531271"/>
    <n v="0"/>
    <n v="1082"/>
    <n v="0"/>
  </r>
  <r>
    <d v="2021-12-31T00:00:00"/>
    <n v="2017"/>
    <s v="Air Force Active"/>
    <x v="927"/>
    <x v="0"/>
    <d v="2020-02-18T00:00:00"/>
    <d v="2020-08-19T00:00:00"/>
    <s v="Astlanda Ehitus OU"/>
    <s v="W912GB"/>
    <s v="W912GB15D0029"/>
    <s v="W912GB15D0029"/>
    <x v="963"/>
    <n v="1451631"/>
    <d v="2024-04-10T00:00:00"/>
    <d v="2024-04-10T00:00:00"/>
    <n v="0"/>
    <n v="0"/>
    <n v="2024"/>
    <s v="04"/>
    <n v="10"/>
    <x v="716"/>
    <n v="2020"/>
    <n v="2024"/>
    <n v="1.0006103417743548"/>
    <n v="2022"/>
    <n v="0.95701202597496626"/>
    <n v="1452516.9910402484"/>
    <n v="1452516.9910402484"/>
    <n v="0"/>
    <n v="0"/>
    <n v="1330"/>
    <n v="0"/>
  </r>
  <r>
    <d v="2021-12-31T00:00:00"/>
    <n v="2018"/>
    <s v="Air Force Active"/>
    <x v="928"/>
    <x v="0"/>
    <d v="2020-02-18T00:00:00"/>
    <d v="2020-08-19T00:00:00"/>
    <s v="Astlanda Ehitus OU"/>
    <s v="W912GB"/>
    <s v="W912GB15D0029"/>
    <s v="W912GB15D0029"/>
    <x v="964"/>
    <n v="1210326"/>
    <d v="2024-04-10T00:00:00"/>
    <d v="2024-04-10T00:00:00"/>
    <n v="0"/>
    <n v="0"/>
    <n v="2024"/>
    <s v="04"/>
    <n v="10"/>
    <x v="716"/>
    <n v="2020"/>
    <n v="2024"/>
    <n v="1.0006103417743548"/>
    <n v="2022"/>
    <n v="0.95701202597496626"/>
    <n v="1211064.7125183877"/>
    <n v="1211064.7125183877"/>
    <n v="0"/>
    <n v="0"/>
    <n v="1330"/>
    <n v="0"/>
  </r>
  <r>
    <d v="2021-08-31T00:00:00"/>
    <n v="2015"/>
    <s v="Army Active"/>
    <x v="929"/>
    <x v="0"/>
    <d v="2017-09-28T00:00:00"/>
    <d v="2020-06-23T00:00:00"/>
    <s v="LBB Landau"/>
    <s v="W912GB"/>
    <s v="W912GB-16-C-0003"/>
    <s v="W912GB16C0003"/>
    <x v="965"/>
    <n v="2740000"/>
    <d v="2021-05-31T00:00:00"/>
    <d v="2021-08-05T00:00:00"/>
    <n v="161000"/>
    <n v="66"/>
    <n v="2021"/>
    <s v="08"/>
    <s v="05"/>
    <x v="717"/>
    <n v="2020"/>
    <n v="2021"/>
    <n v="1.0006103417743548"/>
    <n v="2021"/>
    <n v="0.97697771649446541"/>
    <n v="2580574.0714360611"/>
    <n v="2737867.4837916698"/>
    <n v="157293.41235560877"/>
    <n v="66"/>
    <n v="342"/>
    <n v="0.19298245614035087"/>
  </r>
  <r>
    <d v="2021-12-31T00:00:00"/>
    <n v="2015"/>
    <s v="Army Active"/>
    <x v="930"/>
    <x v="0"/>
    <d v="2019-02-11T00:00:00"/>
    <d v="2020-04-01T00:00:00"/>
    <s v="Staatliches Hochbauamt Amberg"/>
    <s v="W912GB"/>
    <s v="W912GB-16-C-0006"/>
    <s v="W912GB16C0006"/>
    <x v="966"/>
    <n v="2835000"/>
    <d v="2021-09-05T00:00:00"/>
    <d v="2022-03-04T00:00:00"/>
    <n v="417000"/>
    <n v="180"/>
    <n v="2022"/>
    <s v="03"/>
    <s v="04"/>
    <x v="718"/>
    <n v="2020"/>
    <n v="2022"/>
    <n v="1.0006103417743548"/>
    <n v="2021"/>
    <n v="0.97697771649446541"/>
    <n v="2419475.80641039"/>
    <n v="2826875.5141885821"/>
    <n v="407399.70777819213"/>
    <n v="180"/>
    <n v="522"/>
    <n v="0.34482758620689657"/>
  </r>
  <r>
    <d v="2021-12-31T00:00:00"/>
    <n v="2018"/>
    <s v="Army Active"/>
    <x v="931"/>
    <x v="0"/>
    <d v="2019-03-28T00:00:00"/>
    <d v="2020-01-27T00:00:00"/>
    <s v="Landesbetrieb Bau und Immobilien Hessen Zentrale"/>
    <s v="W912GB"/>
    <s v="W912GB-17-C-0002"/>
    <s v="W912GB17C0002"/>
    <x v="967"/>
    <n v="43874000"/>
    <d v="2022-06-22T00:00:00"/>
    <d v="2023-03-19T00:00:00"/>
    <n v="366000"/>
    <n v="270"/>
    <n v="2023"/>
    <s v="03"/>
    <n v="19"/>
    <x v="650"/>
    <n v="2020"/>
    <n v="2023"/>
    <n v="1.0006103417743548"/>
    <n v="2022"/>
    <n v="0.95701202597496626"/>
    <n v="43534554.749918632"/>
    <n v="43884821.151425473"/>
    <n v="350266.40150684118"/>
    <n v="270"/>
    <n v="877"/>
    <n v="0.30786773090079816"/>
  </r>
  <r>
    <d v="2022-01-13T00:00:00"/>
    <n v="2020"/>
    <s v="Defense Health Agency"/>
    <x v="932"/>
    <x v="0"/>
    <d v="2020-08-12T00:00:00"/>
    <d v="2020-09-30T00:00:00"/>
    <s v="Federal Republic of Germany"/>
    <s v="W912GB"/>
    <s v="W912GB-17-C-0005"/>
    <s v="W912GB17C0005"/>
    <x v="968"/>
    <n v="212000"/>
    <d v="2021-09-26T00:00:00"/>
    <d v="2021-12-22T00:00:00"/>
    <n v="0"/>
    <n v="87"/>
    <n v="2021"/>
    <n v="12"/>
    <n v="22"/>
    <x v="719"/>
    <n v="2020"/>
    <n v="2022"/>
    <n v="1.0006103417743548"/>
    <n v="2021"/>
    <n v="0.97697771649446541"/>
    <n v="212129.39245616322"/>
    <n v="212129.39245616322"/>
    <n v="0"/>
    <n v="87"/>
    <n v="361"/>
    <n v="0.24099722991689751"/>
  </r>
  <r>
    <d v="2021-12-14T00:00:00"/>
    <n v="2021"/>
    <s v="Defense Health Agency"/>
    <x v="932"/>
    <x v="0"/>
    <d v="2020-08-12T00:00:00"/>
    <d v="2020-09-30T00:00:00"/>
    <s v="Federal Republic of Germany"/>
    <s v="W912GB"/>
    <s v="W912GB-17-C-0005"/>
    <s v="W912GB17C0005"/>
    <x v="969"/>
    <n v="1891000"/>
    <d v="2022-11-11T00:00:00"/>
    <d v="2022-11-11T00:00:00"/>
    <n v="0"/>
    <n v="0"/>
    <n v="2022"/>
    <n v="11"/>
    <n v="11"/>
    <x v="720"/>
    <n v="2020"/>
    <n v="2023"/>
    <n v="1.0006103417743548"/>
    <n v="2022"/>
    <n v="0.95701202597496626"/>
    <n v="1892154.1562953049"/>
    <n v="1892154.1562953049"/>
    <n v="0"/>
    <n v="0"/>
    <n v="772"/>
    <n v="0"/>
  </r>
  <r>
    <d v="2022-02-02T00:00:00"/>
    <n v="2017"/>
    <s v="DoD Education Activity"/>
    <x v="933"/>
    <x v="0"/>
    <d v="2020-02-12T00:00:00"/>
    <d v="2020-07-22T00:00:00"/>
    <s v="Staatliches Hochbauamt Amberg"/>
    <s v="W912GB"/>
    <s v="W912GB-17-C-0023/ 58997935"/>
    <s v="W912GB17C0023"/>
    <x v="970"/>
    <n v="1415711"/>
    <d v="2021-04-29T00:00:00"/>
    <d v="2021-12-10T00:00:00"/>
    <n v="111066"/>
    <n v="225"/>
    <n v="2021"/>
    <n v="12"/>
    <n v="10"/>
    <x v="639"/>
    <n v="2020"/>
    <n v="2022"/>
    <n v="1.0006103417743548"/>
    <n v="2021"/>
    <n v="0.97697771649446541"/>
    <n v="1305441.2793442032"/>
    <n v="1413950.2864043775"/>
    <n v="108509.00706017436"/>
    <n v="225"/>
    <n v="281"/>
    <n v="0.80071174377224197"/>
  </r>
  <r>
    <d v="2021-10-01T00:00:00"/>
    <n v="2017"/>
    <s v="DoD Education Activity"/>
    <x v="933"/>
    <x v="0"/>
    <d v="2020-02-12T00:00:00"/>
    <d v="2020-07-22T00:00:00"/>
    <s v="Staatliches Hochbauamt Amberg"/>
    <s v="W912GB"/>
    <s v="W912GB-17-C-0023/58997935"/>
    <s v="W912GB17C0023"/>
    <x v="970"/>
    <n v="1396154"/>
    <d v="2021-04-29T00:00:00"/>
    <d v="2021-10-17T00:00:00"/>
    <n v="91509"/>
    <n v="171"/>
    <n v="2021"/>
    <n v="10"/>
    <n v="17"/>
    <x v="721"/>
    <n v="2020"/>
    <n v="2022"/>
    <n v="1.0006103417743548"/>
    <n v="2021"/>
    <n v="0.97697771649446541"/>
    <n v="1305441.2793442032"/>
    <n v="1394843.5332028952"/>
    <n v="89402.253858692013"/>
    <n v="171"/>
    <n v="281"/>
    <n v="0.60854092526690395"/>
  </r>
  <r>
    <d v="2021-12-31T00:00:00"/>
    <n v="2016"/>
    <s v="Army Active"/>
    <x v="934"/>
    <x v="0"/>
    <d v="2019-02-12T00:00:00"/>
    <d v="2019-11-12T00:00:00"/>
    <s v="C&amp;C Contractors"/>
    <s v="W912HN"/>
    <s v="W912HN20C3001"/>
    <s v="W912HN20C3001"/>
    <x v="971"/>
    <n v="5230000"/>
    <d v="2021-01-09T00:00:00"/>
    <d v="2021-11-30T00:00:00"/>
    <n v="75000"/>
    <n v="325"/>
    <n v="2021"/>
    <n v="11"/>
    <n v="30"/>
    <x v="242"/>
    <n v="2020"/>
    <n v="2022"/>
    <n v="1.0006103417743548"/>
    <n v="2021"/>
    <n v="0.97697771649446541"/>
    <n v="5158146.3118467992"/>
    <n v="5231419.640583884"/>
    <n v="73273.328737084754"/>
    <n v="325"/>
    <n v="424"/>
    <n v="0.76650943396226412"/>
  </r>
  <r>
    <d v="2021-12-31T00:00:00"/>
    <n v="2017"/>
    <s v="Army Active"/>
    <x v="935"/>
    <x v="0"/>
    <d v="2019-02-12T00:00:00"/>
    <d v="2019-11-13T00:00:00"/>
    <s v="C&amp;C Contractors"/>
    <s v="W912HN"/>
    <s v="W912HN20C3002"/>
    <s v="W912HN20C3002"/>
    <x v="972"/>
    <n v="5081000"/>
    <d v="2021-01-09T00:00:00"/>
    <d v="2021-11-30T00:00:00"/>
    <n v="85000"/>
    <n v="325"/>
    <n v="2021"/>
    <n v="11"/>
    <n v="30"/>
    <x v="242"/>
    <n v="2020"/>
    <n v="2022"/>
    <n v="1.0006103417743548"/>
    <n v="2021"/>
    <n v="0.97697771649446541"/>
    <n v="4999049.2675046762"/>
    <n v="5082092.3734067054"/>
    <n v="83043.105902029201"/>
    <n v="325"/>
    <n v="423"/>
    <n v="0.76832151300236406"/>
  </r>
  <r>
    <d v="2021-12-31T00:00:00"/>
    <n v="2018"/>
    <s v="Army Active"/>
    <x v="936"/>
    <x v="0"/>
    <d v="2020-02-25T00:00:00"/>
    <d v="2020-04-30T00:00:00"/>
    <s v="Allen-Batchelor Construction Co., Inc."/>
    <s v="W912HN"/>
    <s v="W912HN20C3004"/>
    <s v="W912HN20C3004"/>
    <x v="973"/>
    <n v="10773000"/>
    <d v="2022-10-01T00:00:00"/>
    <d v="2022-10-01T00:00:00"/>
    <n v="4586000"/>
    <n v="0"/>
    <n v="2022"/>
    <n v="10"/>
    <s v="01"/>
    <x v="722"/>
    <n v="2020"/>
    <n v="2023"/>
    <n v="1.0006103417743548"/>
    <n v="2022"/>
    <n v="0.95701202597496626"/>
    <n v="6190776.1845579334"/>
    <n v="10579633.335679129"/>
    <n v="4388857.1511211954"/>
    <n v="0"/>
    <n v="884"/>
    <n v="0"/>
  </r>
  <r>
    <d v="2021-12-31T00:00:00"/>
    <n v="2019"/>
    <s v="Army Active"/>
    <x v="937"/>
    <x v="0"/>
    <d v="2019-05-31T00:00:00"/>
    <d v="2020-06-19T00:00:00"/>
    <s v="Gilbane Federal"/>
    <s v="W912HN"/>
    <s v="W912HN20C3006"/>
    <s v="W912HN20C3006"/>
    <x v="974"/>
    <n v="195853000"/>
    <d v="2022-07-07T00:00:00"/>
    <d v="2022-11-04T00:00:00"/>
    <n v="2046000"/>
    <n v="120"/>
    <n v="2022"/>
    <n v="11"/>
    <s v="04"/>
    <x v="664"/>
    <n v="2020"/>
    <n v="2023"/>
    <n v="1.0006103417743548"/>
    <n v="2022"/>
    <n v="0.95701202597496626"/>
    <n v="193925288.5082624"/>
    <n v="195883335.11340716"/>
    <n v="1958046.605144769"/>
    <n v="120"/>
    <n v="748"/>
    <n v="0.16042780748663102"/>
  </r>
  <r>
    <d v="2021-12-31T00:00:00"/>
    <n v="2017"/>
    <s v="Air Force Active"/>
    <x v="938"/>
    <x v="0"/>
    <d v="2020-06-23T00:00:00"/>
    <d v="2020-09-03T00:00:00"/>
    <s v="McKnight Construction"/>
    <s v="W912HN"/>
    <s v="W912HN20C3007"/>
    <s v="W912HN20C3007"/>
    <x v="975"/>
    <n v="23471929"/>
    <d v="2023-05-03T00:00:00"/>
    <d v="2023-05-03T00:00:00"/>
    <n v="0"/>
    <n v="0"/>
    <n v="2023"/>
    <s v="05"/>
    <s v="03"/>
    <x v="723"/>
    <n v="2020"/>
    <n v="2023"/>
    <n v="1.0006103417743548"/>
    <n v="2022"/>
    <n v="0.95701202597496626"/>
    <n v="23486254.898793392"/>
    <n v="23486254.898793392"/>
    <n v="0"/>
    <n v="0"/>
    <n v="972"/>
    <n v="0"/>
  </r>
  <r>
    <d v="2021-12-31T00:00:00"/>
    <n v="2020"/>
    <s v="Army Active"/>
    <x v="939"/>
    <x v="0"/>
    <d v="2020-08-13T00:00:00"/>
    <d v="2020-09-24T00:00:00"/>
    <s v="A.R. CHESSON CONSTRUCTION COMPANY"/>
    <s v="W912HN"/>
    <s v="W912HN20C3011"/>
    <s v="W912HN20C3011"/>
    <x v="976"/>
    <n v="7027000"/>
    <d v="2021-11-15T00:00:00"/>
    <d v="2021-12-22T00:00:00"/>
    <n v="-7000"/>
    <n v="37"/>
    <n v="2021"/>
    <n v="12"/>
    <n v="22"/>
    <x v="719"/>
    <n v="2020"/>
    <n v="2022"/>
    <n v="1.0006103417743548"/>
    <n v="2021"/>
    <n v="0.97697771649446541"/>
    <n v="7038293.1440408118"/>
    <n v="7031454.3000253504"/>
    <n v="-6838.8440154613927"/>
    <n v="37"/>
    <n v="417"/>
    <n v="8.8729016786570747E-2"/>
  </r>
  <r>
    <d v="2021-12-31T00:00:00"/>
    <n v="2019"/>
    <s v="Air Force Active"/>
    <x v="940"/>
    <x v="0"/>
    <d v="2020-07-24T00:00:00"/>
    <d v="2020-09-25T00:00:00"/>
    <s v="Caddell Constr Co. Montgomery"/>
    <s v="W912HN"/>
    <s v="W912HN20D3003"/>
    <s v="W912HN20D3003"/>
    <x v="977"/>
    <n v="25994000"/>
    <d v="2022-09-16T00:00:00"/>
    <d v="2022-09-16T00:00:00"/>
    <n v="0"/>
    <n v="0"/>
    <n v="2022"/>
    <s v="09"/>
    <n v="16"/>
    <x v="724"/>
    <n v="2020"/>
    <n v="2022"/>
    <n v="1.0006103417743548"/>
    <n v="2021"/>
    <n v="0.97697771649446541"/>
    <n v="26009865.224082578"/>
    <n v="26009865.224082578"/>
    <n v="0"/>
    <n v="0"/>
    <n v="721"/>
    <n v="0"/>
  </r>
  <r>
    <d v="2021-12-31T00:00:00"/>
    <n v="2018"/>
    <s v="Air Force Active"/>
    <x v="941"/>
    <x v="0"/>
    <d v="2018-12-12T00:00:00"/>
    <d v="2020-05-20T00:00:00"/>
    <s v="Hensel Phelps, Orlando, FL"/>
    <s v="W912HN"/>
    <s v="W912HN20F4009"/>
    <s v="W912HN20F4009"/>
    <x v="978"/>
    <n v="10827560"/>
    <d v="2021-12-10T00:00:00"/>
    <d v="2021-12-10T00:00:00"/>
    <n v="0"/>
    <n v="0"/>
    <n v="2021"/>
    <n v="12"/>
    <n v="10"/>
    <x v="639"/>
    <n v="2020"/>
    <n v="2022"/>
    <n v="1.0006103417743548"/>
    <n v="2021"/>
    <n v="0.97697771649446541"/>
    <n v="10834168.512182333"/>
    <n v="10834168.512182333"/>
    <n v="0"/>
    <n v="0"/>
    <n v="569"/>
    <n v="0"/>
  </r>
  <r>
    <d v="2021-12-31T00:00:00"/>
    <n v="2020"/>
    <s v="Air Force Active"/>
    <x v="942"/>
    <x v="0"/>
    <d v="2020-02-05T00:00:00"/>
    <d v="2020-08-18T00:00:00"/>
    <s v="Improve MFH PAIP 8A"/>
    <s v="W912HV"/>
    <s v="W912HV17D001520F004"/>
    <s v="W912HV17D001520F004"/>
    <x v="979"/>
    <n v="10150068"/>
    <d v="2022-09-06T00:00:00"/>
    <d v="2022-09-06T00:00:00"/>
    <n v="0"/>
    <n v="0"/>
    <n v="2022"/>
    <s v="09"/>
    <s v="06"/>
    <x v="725"/>
    <n v="2020"/>
    <n v="2022"/>
    <n v="1.0006103417743548"/>
    <n v="2021"/>
    <n v="0.97697771649446541"/>
    <n v="10156263.010512942"/>
    <n v="10156263.010512942"/>
    <n v="0"/>
    <n v="0"/>
    <n v="749"/>
    <n v="0"/>
  </r>
  <r>
    <d v="2021-12-31T00:00:00"/>
    <n v="2018"/>
    <s v="Air Force Active"/>
    <x v="943"/>
    <x v="0"/>
    <d v="2019-11-27T00:00:00"/>
    <d v="2020-05-18T00:00:00"/>
    <s v="Kyowa Exeo Corporation"/>
    <s v="W912HV"/>
    <s v="W912HV20B00010004"/>
    <s v="W912HV20B00010004"/>
    <x v="980"/>
    <n v="52649852"/>
    <d v="2022-12-30T00:00:00"/>
    <d v="2022-12-30T00:00:00"/>
    <n v="0"/>
    <n v="0"/>
    <n v="2022"/>
    <n v="12"/>
    <n v="30"/>
    <x v="492"/>
    <n v="2020"/>
    <n v="2023"/>
    <n v="1.0006103417743548"/>
    <n v="2022"/>
    <n v="0.95701202597496626"/>
    <n v="52681986.404089198"/>
    <n v="52681986.404089198"/>
    <n v="0"/>
    <n v="0"/>
    <n v="956"/>
    <n v="0"/>
  </r>
  <r>
    <d v="2021-12-31T00:00:00"/>
    <n v="2016"/>
    <s v="Air Force Active"/>
    <x v="944"/>
    <x v="0"/>
    <d v="2020-03-31T00:00:00"/>
    <d v="2020-08-19T00:00:00"/>
    <s v="Onaka Gumi Co., Ltd."/>
    <s v="W912HV"/>
    <s v="W912HV20C0006"/>
    <s v="W912HV20C0006"/>
    <x v="981"/>
    <n v="2428538"/>
    <d v="2021-09-07T00:00:00"/>
    <d v="2021-12-14T00:00:00"/>
    <n v="15340"/>
    <n v="98"/>
    <n v="2021"/>
    <n v="12"/>
    <n v="14"/>
    <x v="680"/>
    <n v="2020"/>
    <n v="2022"/>
    <n v="1.0006103417743548"/>
    <n v="2021"/>
    <n v="0.97697771649446541"/>
    <n v="2414670.8755491893"/>
    <n v="2429657.7137202146"/>
    <n v="14986.838171025272"/>
    <n v="98"/>
    <n v="384"/>
    <n v="0.25520833333333331"/>
  </r>
  <r>
    <d v="2021-12-30T00:00:00"/>
    <n v="2019"/>
    <s v="Air National Guard"/>
    <x v="945"/>
    <x v="0"/>
    <d v="2019-06-24T00:00:00"/>
    <d v="2020-08-07T00:00:00"/>
    <s v="Pacific Federal Contractors, LLC"/>
    <s v="W912J6"/>
    <s v="W912J620C0001"/>
    <s v="W912J620C0001"/>
    <x v="982"/>
    <n v="18275318"/>
    <d v="2023-03-05T00:00:00"/>
    <d v="2023-03-05T00:00:00"/>
    <n v="-1961423"/>
    <n v="0"/>
    <n v="2023"/>
    <s v="03"/>
    <s v="05"/>
    <x v="726"/>
    <n v="2020"/>
    <n v="2023"/>
    <n v="1.0006103417743548"/>
    <n v="2022"/>
    <n v="0.95701202597496626"/>
    <n v="20249092.328409098"/>
    <n v="18371986.9293852"/>
    <n v="-1877105.3990238979"/>
    <n v="0"/>
    <n v="940"/>
    <n v="0"/>
  </r>
  <r>
    <d v="2022-01-12T00:00:00"/>
    <n v="2020"/>
    <s v="Army National Guard"/>
    <x v="946"/>
    <x v="0"/>
    <d v="2020-08-25T00:00:00"/>
    <d v="2020-08-31T00:00:00"/>
    <s v="IMCO Construction"/>
    <s v="W912J7"/>
    <s v="W912J7-19-2-2001"/>
    <s v="W912J71922001"/>
    <x v="550"/>
    <n v="30185000"/>
    <d v="2022-09-02T00:00:00"/>
    <d v="2022-03-16T00:00:00"/>
    <n v="1185000"/>
    <n v="-170"/>
    <n v="2022"/>
    <s v="03"/>
    <n v="16"/>
    <x v="695"/>
    <n v="2020"/>
    <n v="2022"/>
    <n v="1.0006103417743548"/>
    <n v="2021"/>
    <n v="0.97697771649446541"/>
    <n v="29017699.911456291"/>
    <n v="30175418.505502231"/>
    <n v="1157718.5940459408"/>
    <n v="-170"/>
    <n v="732"/>
    <n v="-0.23224043715846995"/>
  </r>
  <r>
    <d v="2022-01-12T00:00:00"/>
    <n v="2019"/>
    <s v="Army National Guard"/>
    <x v="947"/>
    <x v="0"/>
    <d v="2020-09-16T00:00:00"/>
    <d v="2020-09-18T00:00:00"/>
    <s v="HC Company"/>
    <s v="W912J7"/>
    <s v="W912J7-19-2-2002"/>
    <s v="W912J71922002"/>
    <x v="983"/>
    <n v="5515000"/>
    <d v="2021-08-20T00:00:00"/>
    <d v="2021-10-30T00:00:00"/>
    <n v="-485000"/>
    <n v="71"/>
    <n v="2021"/>
    <n v="10"/>
    <n v="30"/>
    <x v="428"/>
    <n v="2020"/>
    <n v="2022"/>
    <n v="1.0006103417743548"/>
    <n v="2021"/>
    <n v="0.97697771649446541"/>
    <n v="6003662.0506461291"/>
    <n v="5529827.8581463136"/>
    <n v="-473834.19249981549"/>
    <n v="71"/>
    <n v="336"/>
    <n v="0.21130952380952381"/>
  </r>
  <r>
    <d v="2021-12-30T00:00:00"/>
    <n v="2018"/>
    <s v="Air National Guard"/>
    <x v="948"/>
    <x v="0"/>
    <d v="2020-04-17T00:00:00"/>
    <d v="2020-06-15T00:00:00"/>
    <s v="Wescott Construction"/>
    <s v="W912KZ"/>
    <s v="W912KZ1922101"/>
    <s v="W912KZ1922101"/>
    <x v="984"/>
    <n v="7662000"/>
    <d v="2021-11-17T00:00:00"/>
    <d v="2021-11-17T00:00:00"/>
    <n v="-827791"/>
    <n v="0"/>
    <n v="2021"/>
    <n v="11"/>
    <n v="17"/>
    <x v="727"/>
    <n v="2020"/>
    <n v="2022"/>
    <n v="1.0006103417743548"/>
    <n v="2021"/>
    <n v="0.97697771649446541"/>
    <n v="8494972.6741028409"/>
    <n v="7686239.313188171"/>
    <n v="-808733.36091466993"/>
    <n v="0"/>
    <n v="520"/>
    <n v="0"/>
  </r>
  <r>
    <d v="2021-11-30T00:00:00"/>
    <n v="2018"/>
    <s v="Air National Guard"/>
    <x v="902"/>
    <x v="0"/>
    <d v="2019-09-15T00:00:00"/>
    <d v="2019-10-03T00:00:00"/>
    <s v="Military Construction Cooperative Agreement"/>
    <s v="W912L1"/>
    <s v="W912L1922101"/>
    <s v="W912L1922101"/>
    <x v="936"/>
    <n v="8000000"/>
    <d v="2020-11-01T00:00:00"/>
    <d v="2020-11-01T00:00:00"/>
    <n v="0"/>
    <n v="0"/>
    <n v="2020"/>
    <n v="11"/>
    <s v="01"/>
    <x v="703"/>
    <n v="2020"/>
    <n v="2021"/>
    <n v="1.0006103417743548"/>
    <n v="2021"/>
    <n v="0.97697771649446541"/>
    <n v="8004882.7341948384"/>
    <n v="8004882.7341948384"/>
    <n v="0"/>
    <n v="0"/>
    <n v="395"/>
    <n v="0"/>
  </r>
  <r>
    <d v="2021-12-30T00:00:00"/>
    <n v="2018"/>
    <s v="Air National Guard"/>
    <x v="902"/>
    <x v="0"/>
    <d v="2019-09-15T00:00:00"/>
    <d v="2019-10-03T00:00:00"/>
    <s v="MCCA:"/>
    <s v="W912L6"/>
    <s v="W912L61922101"/>
    <s v="W912L61922101"/>
    <x v="936"/>
    <n v="8000000"/>
    <d v="2020-11-01T00:00:00"/>
    <d v="2020-11-01T00:00:00"/>
    <n v="0"/>
    <n v="0"/>
    <n v="2020"/>
    <n v="11"/>
    <s v="01"/>
    <x v="703"/>
    <n v="2020"/>
    <n v="2021"/>
    <n v="1.0006103417743548"/>
    <n v="2021"/>
    <n v="0.97697771649446541"/>
    <n v="8004882.7341948384"/>
    <n v="8004882.7341948384"/>
    <n v="0"/>
    <n v="0"/>
    <n v="395"/>
    <n v="0"/>
  </r>
  <r>
    <d v="2022-01-12T00:00:00"/>
    <n v="2015"/>
    <s v="Army National Guard"/>
    <x v="949"/>
    <x v="0"/>
    <d v="2020-02-20T00:00:00"/>
    <d v="2020-04-14T00:00:00"/>
    <s v="Marbury Construction"/>
    <s v="W912l7"/>
    <s v="W912l7-18-R-0005"/>
    <s v="W912l718R0005"/>
    <x v="985"/>
    <n v="1536000"/>
    <d v="2021-01-20T00:00:00"/>
    <d v="2021-06-15T00:00:00"/>
    <n v="-70000"/>
    <n v="146"/>
    <n v="2021"/>
    <s v="06"/>
    <n v="15"/>
    <x v="728"/>
    <n v="2020"/>
    <n v="2021"/>
    <n v="1.0006103417743548"/>
    <n v="2021"/>
    <n v="0.97697771649446541"/>
    <n v="1606980.2088896139"/>
    <n v="1538591.7687350013"/>
    <n v="-68388.44015461253"/>
    <n v="146"/>
    <n v="281"/>
    <n v="0.5195729537366548"/>
  </r>
  <r>
    <d v="2022-01-12T00:00:00"/>
    <n v="2018"/>
    <s v="Army National Guard"/>
    <x v="950"/>
    <x v="0"/>
    <d v="2020-04-07T00:00:00"/>
    <d v="2020-04-13T00:00:00"/>
    <s v="Iron Mike Construction, LLC"/>
    <s v="W912LC"/>
    <s v="W912LC-18-2-2001"/>
    <s v="W912LC1822001"/>
    <x v="986"/>
    <n v="6000000"/>
    <d v="2021-05-01T00:00:00"/>
    <d v="2021-12-31T00:00:00"/>
    <n v="480045"/>
    <n v="244"/>
    <n v="2021"/>
    <n v="12"/>
    <n v="31"/>
    <x v="347"/>
    <n v="2020"/>
    <n v="2022"/>
    <n v="1.0006103417743548"/>
    <n v="2021"/>
    <n v="0.97697771649446541"/>
    <n v="5523324.0591290584"/>
    <n v="5992317.3270436442"/>
    <n v="468993.26791458577"/>
    <n v="244"/>
    <n v="383"/>
    <n v="0.63707571801566576"/>
  </r>
  <r>
    <d v="2022-01-12T00:00:00"/>
    <n v="2020"/>
    <s v="Army National Guard"/>
    <x v="951"/>
    <x v="0"/>
    <d v="2020-08-07T00:00:00"/>
    <d v="2020-08-20T00:00:00"/>
    <s v="Ainsworth-Benning"/>
    <s v="W912MM"/>
    <s v="W912MM-20-2-2001"/>
    <s v="W912MM2022001"/>
    <x v="805"/>
    <n v="3593000"/>
    <d v="2021-08-27T00:00:00"/>
    <d v="2021-08-27T00:00:00"/>
    <n v="593000"/>
    <n v="0"/>
    <n v="2021"/>
    <s v="08"/>
    <n v="27"/>
    <x v="481"/>
    <n v="2020"/>
    <n v="2021"/>
    <n v="1.0006103417743548"/>
    <n v="2021"/>
    <n v="0.97697771649446541"/>
    <n v="3001831.0253230645"/>
    <n v="3581178.8112042826"/>
    <n v="579347.78588121803"/>
    <n v="0"/>
    <n v="372"/>
    <n v="0"/>
  </r>
  <r>
    <d v="2021-12-31T00:00:00"/>
    <n v="2018"/>
    <s v="Air Force Active"/>
    <x v="952"/>
    <x v="0"/>
    <d v="2019-03-04T00:00:00"/>
    <d v="2019-10-02T00:00:00"/>
    <s v="Bristol Prime Contractors, LLC"/>
    <s v="W912PL"/>
    <s v="W912PL20C0001"/>
    <s v="W912PL20C0001"/>
    <x v="987"/>
    <n v="4146204"/>
    <d v="2020-11-11T00:00:00"/>
    <d v="2022-07-29T00:00:00"/>
    <n v="447538"/>
    <n v="625"/>
    <n v="2022"/>
    <s v="07"/>
    <n v="29"/>
    <x v="4"/>
    <n v="2020"/>
    <n v="2022"/>
    <n v="1.0006103417743548"/>
    <n v="2021"/>
    <n v="0.97697771649446541"/>
    <n v="3700923.4503691858"/>
    <n v="4138158.1036536857"/>
    <n v="437234.65328449989"/>
    <n v="625"/>
    <n v="406"/>
    <n v="1.5394088669950738"/>
  </r>
  <r>
    <d v="2021-08-31T00:00:00"/>
    <n v="2019"/>
    <s v="Army Active"/>
    <x v="953"/>
    <x v="0"/>
    <d v="2019-09-27T00:00:00"/>
    <d v="2019-11-06T00:00:00"/>
    <s v="BFBC, LLC"/>
    <s v="W912PL"/>
    <s v="W912PL20C0002"/>
    <s v="W912PL20C0002"/>
    <x v="988"/>
    <n v="14906000"/>
    <d v="2021-06-08T00:00:00"/>
    <d v="2021-06-29T00:00:00"/>
    <n v="-327000"/>
    <n v="21"/>
    <n v="2021"/>
    <s v="06"/>
    <n v="29"/>
    <x v="729"/>
    <n v="2020"/>
    <n v="2021"/>
    <n v="1.0006103417743548"/>
    <n v="2021"/>
    <n v="0.97697771649446541"/>
    <n v="15242297.336248746"/>
    <n v="14922825.622955056"/>
    <n v="-319471.71329369023"/>
    <n v="21"/>
    <n v="580"/>
    <n v="3.6206896551724141E-2"/>
  </r>
  <r>
    <d v="2021-08-31T00:00:00"/>
    <n v="2019"/>
    <s v="Army Active"/>
    <x v="954"/>
    <x v="0"/>
    <d v="2019-09-27T00:00:00"/>
    <d v="2019-11-06T00:00:00"/>
    <s v="BFBC, LLC"/>
    <s v="W912PL"/>
    <s v="W912PL20C0002"/>
    <s v="W912PL20C0002"/>
    <x v="989"/>
    <n v="404677000"/>
    <d v="2021-06-08T00:00:00"/>
    <d v="2021-06-29T00:00:00"/>
    <n v="159436000"/>
    <n v="21"/>
    <n v="2021"/>
    <s v="06"/>
    <n v="29"/>
    <x v="729"/>
    <n v="2020"/>
    <n v="2021"/>
    <n v="1.0006103417743548"/>
    <n v="2021"/>
    <n v="0.97697771649446541"/>
    <n v="245390680.82708454"/>
    <n v="401156100.03409612"/>
    <n v="155765419.20701158"/>
    <n v="21"/>
    <n v="580"/>
    <n v="3.6206896551724141E-2"/>
  </r>
  <r>
    <d v="2021-08-31T00:00:00"/>
    <n v="2019"/>
    <s v="Army Active"/>
    <x v="955"/>
    <x v="0"/>
    <d v="2019-10-22T00:00:00"/>
    <d v="2019-12-02T00:00:00"/>
    <s v="Fisher Sand &amp; Gravel CO."/>
    <s v="W912PL"/>
    <s v="W912PL20C0004"/>
    <s v="W912PL20C0004"/>
    <x v="990"/>
    <n v="419850000"/>
    <d v="2021-01-08T00:00:00"/>
    <d v="2021-04-27T00:00:00"/>
    <n v="151777000"/>
    <n v="109"/>
    <n v="2021"/>
    <s v="04"/>
    <n v="27"/>
    <x v="730"/>
    <n v="2020"/>
    <n v="2021"/>
    <n v="1.0006103417743548"/>
    <n v="2021"/>
    <n v="0.97697771649446541"/>
    <n v="268236616.1504766"/>
    <n v="416519363.02685708"/>
    <n v="148282746.87638047"/>
    <n v="109"/>
    <n v="403"/>
    <n v="0.27047146401985112"/>
  </r>
  <r>
    <d v="2021-12-31T00:00:00"/>
    <n v="2016"/>
    <s v="Air Force Active"/>
    <x v="956"/>
    <x v="0"/>
    <d v="2019-03-13T00:00:00"/>
    <d v="2019-12-17T00:00:00"/>
    <s v="BRISTOL"/>
    <s v="W912PL"/>
    <s v="W912PL20C0007"/>
    <s v="W912PL20C0007"/>
    <x v="991"/>
    <n v="5075675"/>
    <d v="2020-11-25T00:00:00"/>
    <d v="2022-05-05T00:00:00"/>
    <n v="2408160"/>
    <n v="526"/>
    <n v="2022"/>
    <s v="05"/>
    <s v="05"/>
    <x v="731"/>
    <n v="2020"/>
    <n v="2022"/>
    <n v="1.0006103417743548"/>
    <n v="2021"/>
    <n v="0.97697771649446541"/>
    <n v="2669143.095838218"/>
    <n v="5021861.75359153"/>
    <n v="2352718.657753312"/>
    <n v="526"/>
    <n v="344"/>
    <n v="1.5290697674418605"/>
  </r>
  <r>
    <d v="2021-12-31T00:00:00"/>
    <n v="2019"/>
    <s v="Air Force Active"/>
    <x v="957"/>
    <x v="0"/>
    <d v="2019-04-12T00:00:00"/>
    <d v="2020-01-17T00:00:00"/>
    <s v="Chase, Carson and White, LLC"/>
    <s v="W912PL"/>
    <s v="W912PL20C0008"/>
    <s v="W912PL20C0008"/>
    <x v="14"/>
    <n v="0"/>
    <d v="2021-02-11T00:00:00"/>
    <d v="2021-06-25T00:00:00"/>
    <n v="0"/>
    <n v="134"/>
    <n v="2021"/>
    <s v="06"/>
    <n v="25"/>
    <x v="604"/>
    <n v="2020"/>
    <n v="2021"/>
    <n v="1.0006103417743548"/>
    <n v="2021"/>
    <n v="0.97697771649446541"/>
    <n v="0"/>
    <n v="0"/>
    <n v="0"/>
    <n v="134"/>
    <n v="391"/>
    <n v="0.34271099744245526"/>
  </r>
  <r>
    <d v="2021-12-31T00:00:00"/>
    <n v="2020"/>
    <s v="Air Force Active"/>
    <x v="958"/>
    <x v="0"/>
    <d v="2020-03-13T00:00:00"/>
    <d v="2020-06-19T00:00:00"/>
    <s v="Record Steel and Construction, Inc., dba RsCI"/>
    <s v="W912PL"/>
    <s v="W912PL20C0018"/>
    <s v="W912PL20C0018"/>
    <x v="992"/>
    <n v="27554000"/>
    <d v="2022-07-24T00:00:00"/>
    <d v="2022-07-24T00:00:00"/>
    <n v="0"/>
    <n v="0"/>
    <n v="2022"/>
    <s v="07"/>
    <n v="24"/>
    <x v="732"/>
    <n v="2020"/>
    <n v="2022"/>
    <n v="1.0006103417743548"/>
    <n v="2021"/>
    <n v="0.97697771649446541"/>
    <n v="27570817.357250571"/>
    <n v="27570817.357250571"/>
    <n v="0"/>
    <n v="0"/>
    <n v="765"/>
    <n v="0"/>
  </r>
  <r>
    <d v="2021-12-31T00:00:00"/>
    <n v="2019"/>
    <s v="Army Active"/>
    <x v="959"/>
    <x v="0"/>
    <d v="2020-03-10T00:00:00"/>
    <d v="2020-06-23T00:00:00"/>
    <s v="Anna Lisa Luna Construction, Inc."/>
    <s v="W912PL"/>
    <s v="W912PL20C0019"/>
    <s v="W912PL20C0019"/>
    <x v="993"/>
    <n v="5800000"/>
    <d v="2021-08-18T00:00:00"/>
    <d v="2021-12-12T00:00:00"/>
    <n v="319000"/>
    <n v="116"/>
    <n v="2021"/>
    <n v="12"/>
    <n v="12"/>
    <x v="733"/>
    <n v="2020"/>
    <n v="2022"/>
    <n v="1.0006103417743548"/>
    <n v="2021"/>
    <n v="0.97697771649446541"/>
    <n v="5484345.2832652386"/>
    <n v="5796001.1748269731"/>
    <n v="311655.89156173449"/>
    <n v="116"/>
    <n v="421"/>
    <n v="0.27553444180522563"/>
  </r>
  <r>
    <d v="2021-12-31T00:00:00"/>
    <n v="2020"/>
    <s v="Air Force Active"/>
    <x v="960"/>
    <x v="0"/>
    <d v="2020-07-23T00:00:00"/>
    <d v="2020-09-30T00:00:00"/>
    <s v="KORTE"/>
    <s v="W912PL"/>
    <s v="W912PL20C0021"/>
    <s v="W912PL20C0021"/>
    <x v="994"/>
    <n v="37557368"/>
    <d v="2022-12-28T00:00:00"/>
    <d v="2023-05-07T00:00:00"/>
    <n v="871716"/>
    <n v="130"/>
    <n v="2023"/>
    <s v="05"/>
    <s v="07"/>
    <x v="734"/>
    <n v="2020"/>
    <n v="2023"/>
    <n v="1.0006103417743548"/>
    <n v="2022"/>
    <n v="0.95701202597496626"/>
    <n v="36708042.785935044"/>
    <n v="37542285.481169835"/>
    <n v="834242.69523479044"/>
    <n v="130"/>
    <n v="819"/>
    <n v="0.15873015873015872"/>
  </r>
  <r>
    <d v="2021-12-31T00:00:00"/>
    <n v="2020"/>
    <s v="Air Force Active"/>
    <x v="961"/>
    <x v="0"/>
    <d v="2020-01-31T00:00:00"/>
    <d v="2020-08-06T00:00:00"/>
    <s v="Korte Construction Company"/>
    <s v="W912PL"/>
    <s v="W912PL20C0030"/>
    <s v="W912PL20C0030"/>
    <x v="995"/>
    <n v="34420210"/>
    <d v="2020-08-06T00:00:00"/>
    <d v="2023-08-09T00:00:00"/>
    <n v="0"/>
    <n v="1098"/>
    <n v="2023"/>
    <s v="08"/>
    <s v="09"/>
    <x v="735"/>
    <n v="2020"/>
    <n v="2023"/>
    <n v="1.0006103417743548"/>
    <n v="2022"/>
    <n v="0.95701202597496626"/>
    <n v="34441218.092045069"/>
    <n v="34441218.092045069"/>
    <n v="0"/>
    <n v="1098"/>
    <n v="0"/>
    <e v="#DIV/0!"/>
  </r>
  <r>
    <d v="2021-12-31T00:00:00"/>
    <n v="2020"/>
    <s v="Air Force Active"/>
    <x v="962"/>
    <x v="0"/>
    <d v="2020-06-15T00:00:00"/>
    <d v="2020-09-16T00:00:00"/>
    <s v="GUARDIAN"/>
    <s v="W912PL"/>
    <s v="W912PL20C0035"/>
    <s v="W912PL20C0035"/>
    <x v="996"/>
    <n v="5659450"/>
    <d v="2021-12-01T00:00:00"/>
    <d v="2021-12-01T00:00:00"/>
    <n v="0"/>
    <n v="0"/>
    <n v="2021"/>
    <n v="12"/>
    <s v="01"/>
    <x v="601"/>
    <n v="2020"/>
    <n v="2022"/>
    <n v="1.0006103417743548"/>
    <n v="2021"/>
    <n v="0.97697771649446541"/>
    <n v="5662904.1987548722"/>
    <n v="5662904.1987548722"/>
    <n v="0"/>
    <n v="0"/>
    <n v="441"/>
    <n v="0"/>
  </r>
  <r>
    <d v="2021-12-31T00:00:00"/>
    <n v="2020"/>
    <s v="Army Active"/>
    <x v="963"/>
    <x v="0"/>
    <d v="2020-01-16T00:00:00"/>
    <d v="2020-05-29T00:00:00"/>
    <s v="Sauer"/>
    <s v="W912PM"/>
    <s v="W912PM20C0014"/>
    <s v="W912PM20C0014"/>
    <x v="997"/>
    <n v="10674000"/>
    <d v="2022-03-10T00:00:00"/>
    <d v="2022-11-30T00:00:00"/>
    <n v="194000"/>
    <n v="265"/>
    <n v="2022"/>
    <n v="11"/>
    <n v="30"/>
    <x v="587"/>
    <n v="2020"/>
    <n v="2023"/>
    <n v="1.0006103417743548"/>
    <n v="2022"/>
    <n v="0.95701202597496626"/>
    <n v="10486396.381795239"/>
    <n v="10672056.714834383"/>
    <n v="185660.33303914405"/>
    <n v="265"/>
    <n v="650"/>
    <n v="0.40769230769230769"/>
  </r>
  <r>
    <d v="2022-01-06T00:00:00"/>
    <n v="2020"/>
    <s v="Special Operations Command"/>
    <x v="964"/>
    <x v="0"/>
    <d v="2020-02-12T00:00:00"/>
    <d v="2020-06-19T00:00:00"/>
    <s v="Sauer Incorporated"/>
    <s v="W912PM"/>
    <s v="W912PM20C0016"/>
    <s v="W912PM20C0016"/>
    <x v="998"/>
    <n v="22105601"/>
    <d v="2022-03-03T00:00:00"/>
    <d v="2022-08-23T00:00:00"/>
    <n v="1337601"/>
    <n v="173"/>
    <n v="2022"/>
    <s v="08"/>
    <n v="23"/>
    <x v="385"/>
    <n v="2020"/>
    <n v="2022"/>
    <n v="1.0006103417743548"/>
    <n v="2021"/>
    <n v="0.97697771649446541"/>
    <n v="20780675.577969801"/>
    <n v="22087481.948530514"/>
    <n v="1306806.3705607131"/>
    <n v="173"/>
    <n v="622"/>
    <n v="0.27813504823151125"/>
  </r>
  <r>
    <d v="2022-01-06T00:00:00"/>
    <n v="2020"/>
    <s v="Special Operations Command"/>
    <x v="965"/>
    <x v="0"/>
    <d v="2020-02-28T00:00:00"/>
    <d v="2020-07-20T00:00:00"/>
    <s v="Russell Construction Co"/>
    <s v="W912PM"/>
    <s v="W912PM20C0018"/>
    <s v="W912PM20C0018"/>
    <x v="999"/>
    <n v="10681863"/>
    <d v="2022-09-09T00:00:00"/>
    <d v="2023-02-06T00:00:00"/>
    <n v="397563"/>
    <n v="150"/>
    <n v="2023"/>
    <s v="02"/>
    <s v="06"/>
    <x v="736"/>
    <n v="2020"/>
    <n v="2023"/>
    <n v="1.0006103417743548"/>
    <n v="2022"/>
    <n v="0.95701202597496626"/>
    <n v="10290576.937909998"/>
    <n v="10671049.509992683"/>
    <n v="380472.57208268531"/>
    <n v="150"/>
    <n v="781"/>
    <n v="0.19206145966709348"/>
  </r>
  <r>
    <d v="2022-01-06T00:00:00"/>
    <n v="2020"/>
    <s v="Special Operations Command"/>
    <x v="966"/>
    <x v="0"/>
    <d v="2020-07-24T00:00:00"/>
    <d v="2020-09-18T00:00:00"/>
    <s v="ACC CONSTRUCTION CO., INC."/>
    <s v="W912PM"/>
    <s v="W912PM20C0031"/>
    <s v="W912PM20C0031"/>
    <x v="1000"/>
    <n v="25356619"/>
    <d v="2023-03-08T00:00:00"/>
    <d v="2023-06-18T00:00:00"/>
    <n v="470981"/>
    <n v="102"/>
    <n v="2023"/>
    <s v="06"/>
    <n v="18"/>
    <x v="737"/>
    <n v="2020"/>
    <n v="2023"/>
    <n v="1.0006103417743548"/>
    <n v="2022"/>
    <n v="0.95701202597496626"/>
    <n v="24900826.744452871"/>
    <n v="25351561.225458588"/>
    <n v="450734.48100571707"/>
    <n v="102"/>
    <n v="901"/>
    <n v="0.11320754716981132"/>
  </r>
  <r>
    <d v="2021-12-31T00:00:00"/>
    <n v="2018"/>
    <s v="Air Force Active"/>
    <x v="967"/>
    <x v="0"/>
    <d v="2018-08-22T00:00:00"/>
    <d v="2019-10-31T00:00:00"/>
    <s v="RPA Fixed Ground Control Station"/>
    <s v="W912PP"/>
    <s v="W912PP19C0019"/>
    <s v="W912PP19C0019"/>
    <x v="14"/>
    <n v="0"/>
    <d v="2020-12-30T00:00:00"/>
    <d v="2021-10-25T00:00:00"/>
    <n v="0"/>
    <n v="299"/>
    <n v="2021"/>
    <n v="10"/>
    <n v="25"/>
    <x v="738"/>
    <n v="2020"/>
    <n v="2022"/>
    <n v="1.0006103417743548"/>
    <n v="2021"/>
    <n v="0.97697771649446541"/>
    <n v="0"/>
    <n v="0"/>
    <n v="0"/>
    <n v="299"/>
    <n v="426"/>
    <n v="0.7018779342723005"/>
  </r>
  <r>
    <d v="2021-12-31T00:00:00"/>
    <n v="2019"/>
    <s v="Air Force Active"/>
    <x v="746"/>
    <x v="0"/>
    <d v="2019-10-20T00:00:00"/>
    <d v="2019-11-19T00:00:00"/>
    <s v="Add/Alter Intelligence Production Facility, Road and Utilities Relocation"/>
    <s v="W912QR"/>
    <s v="W912QR19B00160005"/>
    <s v="W912QR19B00160005"/>
    <x v="1001"/>
    <n v="4911384"/>
    <d v="2020-10-14T00:00:00"/>
    <d v="2024-06-10T00:00:00"/>
    <n v="0"/>
    <n v="1335"/>
    <n v="2024"/>
    <s v="06"/>
    <n v="10"/>
    <x v="625"/>
    <n v="2020"/>
    <n v="2024"/>
    <n v="1.0006103417743548"/>
    <n v="2022"/>
    <n v="0.95701202597496626"/>
    <n v="4914381.6228250982"/>
    <n v="4914381.6228250982"/>
    <n v="0"/>
    <n v="1335"/>
    <n v="330"/>
    <n v="4.0454545454545459"/>
  </r>
  <r>
    <d v="2021-08-31T00:00:00"/>
    <n v="2020"/>
    <s v="Army Reserve"/>
    <x v="968"/>
    <x v="0"/>
    <d v="2020-01-13T00:00:00"/>
    <d v="2020-05-19T00:00:00"/>
    <s v="James Dean Construction, Inc."/>
    <s v="W912QR"/>
    <s v="W912QR20C0009"/>
    <s v="W912QR20C0009"/>
    <x v="1002"/>
    <n v="4862000"/>
    <d v="2021-07-22T00:00:00"/>
    <d v="2021-09-20T00:00:00"/>
    <n v="1159000"/>
    <n v="60"/>
    <n v="2021"/>
    <s v="09"/>
    <n v="20"/>
    <x v="739"/>
    <n v="2020"/>
    <n v="2021"/>
    <n v="1.0006103417743548"/>
    <n v="2021"/>
    <n v="0.97697771649446541"/>
    <n v="3705260.0955904359"/>
    <n v="4837577.2690075208"/>
    <n v="1132317.1734170849"/>
    <n v="60"/>
    <n v="429"/>
    <n v="0.13986013986013987"/>
  </r>
  <r>
    <d v="2021-12-31T00:00:00"/>
    <n v="2018"/>
    <s v="Air Force Active"/>
    <x v="969"/>
    <x v="0"/>
    <d v="2020-01-27T00:00:00"/>
    <d v="2020-04-14T00:00:00"/>
    <s v="Butt Construction"/>
    <s v="W912QR"/>
    <s v="W912QR20C0011"/>
    <s v="W912QR20C0011"/>
    <x v="1003"/>
    <n v="6610000"/>
    <d v="2021-09-15T00:00:00"/>
    <d v="2021-09-15T00:00:00"/>
    <n v="0"/>
    <n v="0"/>
    <n v="2021"/>
    <s v="09"/>
    <n v="15"/>
    <x v="740"/>
    <n v="2020"/>
    <n v="2021"/>
    <n v="1.0006103417743548"/>
    <n v="2021"/>
    <n v="0.97697771649446541"/>
    <n v="6614034.3591284854"/>
    <n v="6614034.3591284854"/>
    <n v="0"/>
    <n v="0"/>
    <n v="519"/>
    <n v="0"/>
  </r>
  <r>
    <d v="2021-12-31T00:00:00"/>
    <n v="2020"/>
    <s v="Army Reserve"/>
    <x v="970"/>
    <x v="0"/>
    <d v="2019-11-01T00:00:00"/>
    <d v="2020-03-26T00:00:00"/>
    <s v="Harkins Builders"/>
    <s v="W912QR"/>
    <s v="W912QR20C0012"/>
    <s v="W912QR20C0012"/>
    <x v="1004"/>
    <n v="20351000"/>
    <d v="2022-03-28T00:00:00"/>
    <d v="2021-12-02T00:00:00"/>
    <n v="600000"/>
    <n v="-116"/>
    <n v="2021"/>
    <n v="12"/>
    <s v="02"/>
    <x v="389"/>
    <n v="2020"/>
    <n v="2022"/>
    <n v="1.0006103417743548"/>
    <n v="2021"/>
    <n v="0.97697771649446541"/>
    <n v="19763054.860385284"/>
    <n v="20349241.490281962"/>
    <n v="586186.62989667803"/>
    <n v="-116"/>
    <n v="732"/>
    <n v="-0.15846994535519127"/>
  </r>
  <r>
    <d v="2021-08-31T00:00:00"/>
    <n v="2020"/>
    <s v="Army Active"/>
    <x v="971"/>
    <x v="0"/>
    <d v="2020-02-19T00:00:00"/>
    <d v="2020-04-29T00:00:00"/>
    <s v="Intec Group, LLC"/>
    <s v="W912QR"/>
    <s v="W912QR20C0019"/>
    <s v="W912QR20C0019"/>
    <x v="1005"/>
    <n v="6333000"/>
    <d v="2021-05-12T00:00:00"/>
    <d v="2021-08-31T00:00:00"/>
    <n v="227000"/>
    <n v="111"/>
    <n v="2021"/>
    <s v="08"/>
    <n v="31"/>
    <x v="266"/>
    <n v="2020"/>
    <n v="2021"/>
    <n v="1.0006103417743548"/>
    <n v="2021"/>
    <n v="0.97697771649446541"/>
    <n v="6109726.7468742104"/>
    <n v="6331500.6885184543"/>
    <n v="221773.9416442439"/>
    <n v="111"/>
    <n v="378"/>
    <n v="0.29365079365079366"/>
  </r>
  <r>
    <d v="2021-12-31T00:00:00"/>
    <n v="2020"/>
    <s v="Army Active"/>
    <x v="972"/>
    <x v="0"/>
    <d v="2020-02-06T00:00:00"/>
    <d v="2020-05-20T00:00:00"/>
    <s v="B.L. Harbert Internationl"/>
    <s v="W912QR"/>
    <s v="W912QR20C0022"/>
    <s v="W912QR20C0022"/>
    <x v="1006"/>
    <n v="39788000"/>
    <d v="2022-07-11T00:00:00"/>
    <d v="2022-10-08T00:00:00"/>
    <n v="2646000"/>
    <n v="89"/>
    <n v="2022"/>
    <n v="10"/>
    <s v="08"/>
    <x v="741"/>
    <n v="2020"/>
    <n v="2023"/>
    <n v="1.0006103417743548"/>
    <n v="2022"/>
    <n v="0.95701202597496626"/>
    <n v="37164669.314183086"/>
    <n v="39696923.134912848"/>
    <n v="2532253.8207297623"/>
    <n v="89"/>
    <n v="782"/>
    <n v="0.11381074168797954"/>
  </r>
  <r>
    <d v="2021-12-31T00:00:00"/>
    <n v="2020"/>
    <s v="Army Active"/>
    <x v="973"/>
    <x v="0"/>
    <d v="2020-04-14T00:00:00"/>
    <d v="2020-07-21T00:00:00"/>
    <s v="Walsh Motor City JV"/>
    <s v="W912QR"/>
    <s v="W912QR20C0027"/>
    <s v="W912QR20C0027"/>
    <x v="1007"/>
    <n v="23010000"/>
    <d v="2022-10-28T00:00:00"/>
    <d v="2022-10-28T00:00:00"/>
    <n v="666000"/>
    <n v="0"/>
    <n v="2022"/>
    <n v="10"/>
    <n v="28"/>
    <x v="688"/>
    <n v="2020"/>
    <n v="2023"/>
    <n v="1.0006103417743548"/>
    <n v="2022"/>
    <n v="0.95701202597496626"/>
    <n v="22357637.476606183"/>
    <n v="22995007.485905509"/>
    <n v="637370.00929932669"/>
    <n v="0"/>
    <n v="829"/>
    <n v="0"/>
  </r>
  <r>
    <d v="2021-12-31T00:00:00"/>
    <n v="2017"/>
    <s v="Air Force Active"/>
    <x v="974"/>
    <x v="0"/>
    <d v="2020-02-24T00:00:00"/>
    <d v="2020-07-29T00:00:00"/>
    <s v="River City Construction, LLC/East Peoria IL"/>
    <s v="W912QR"/>
    <s v="W912QR20C0028"/>
    <s v="W912QR20C0028"/>
    <x v="1008"/>
    <n v="30100000"/>
    <d v="2023-03-08T00:00:00"/>
    <d v="2023-10-12T00:00:00"/>
    <n v="0"/>
    <n v="218"/>
    <n v="2023"/>
    <n v="10"/>
    <n v="12"/>
    <x v="742"/>
    <n v="2020"/>
    <n v="2024"/>
    <n v="1.0006103417743548"/>
    <n v="2022"/>
    <n v="0.95701202597496626"/>
    <n v="30118371.28740808"/>
    <n v="30118371.28740808"/>
    <n v="0"/>
    <n v="218"/>
    <n v="952"/>
    <n v="0.22899159663865545"/>
  </r>
  <r>
    <d v="2021-12-31T00:00:00"/>
    <n v="2019"/>
    <s v="Army Reserve"/>
    <x v="975"/>
    <x v="0"/>
    <d v="2020-02-18T00:00:00"/>
    <d v="2020-09-04T00:00:00"/>
    <s v="WHH Nisqually-Garco JVW"/>
    <s v="W912QR"/>
    <s v="W912QR20C0035"/>
    <s v="W912QR20C0035"/>
    <x v="1009"/>
    <n v="20217000"/>
    <d v="2022-06-22T00:00:00"/>
    <d v="2022-06-22T00:00:00"/>
    <n v="0"/>
    <n v="0"/>
    <n v="2022"/>
    <s v="06"/>
    <n v="22"/>
    <x v="552"/>
    <n v="2020"/>
    <n v="2022"/>
    <n v="1.0006103417743548"/>
    <n v="2021"/>
    <n v="0.97697771649446541"/>
    <n v="20229339.27965213"/>
    <n v="20229339.27965213"/>
    <n v="0"/>
    <n v="0"/>
    <n v="656"/>
    <n v="0"/>
  </r>
  <r>
    <d v="2021-12-31T00:00:00"/>
    <n v="2019"/>
    <s v="Air Force Reserve"/>
    <x v="976"/>
    <x v="0"/>
    <d v="2020-06-01T00:00:00"/>
    <d v="2020-09-16T00:00:00"/>
    <s v="Messer Construction Co."/>
    <s v="W912QR"/>
    <s v="W912QR20C0039"/>
    <s v="W912QR20C0039"/>
    <x v="1010"/>
    <n v="11471000"/>
    <d v="2022-05-04T00:00:00"/>
    <d v="2022-05-04T00:00:00"/>
    <n v="0"/>
    <n v="0"/>
    <n v="2022"/>
    <s v="05"/>
    <s v="04"/>
    <x v="540"/>
    <n v="2020"/>
    <n v="2022"/>
    <n v="1.0006103417743548"/>
    <n v="2021"/>
    <n v="0.97697771649446541"/>
    <n v="11478001.230493624"/>
    <n v="11478001.230493624"/>
    <n v="0"/>
    <n v="0"/>
    <n v="595"/>
    <n v="0"/>
  </r>
  <r>
    <d v="2021-12-31T00:00:00"/>
    <n v="2020"/>
    <s v="Air Force Reserve"/>
    <x v="977"/>
    <x v="0"/>
    <d v="2020-06-01T00:00:00"/>
    <d v="2020-09-23T00:00:00"/>
    <s v="Kinsley Construction, Inc."/>
    <s v="W912QR"/>
    <s v="W912QR20C0049"/>
    <s v="W912QR20C0049"/>
    <x v="1011"/>
    <n v="9992147"/>
    <d v="2022-05-26T00:00:00"/>
    <d v="2022-05-26T00:00:00"/>
    <n v="0"/>
    <n v="0"/>
    <n v="2022"/>
    <s v="05"/>
    <n v="26"/>
    <x v="534"/>
    <n v="2020"/>
    <n v="2022"/>
    <n v="1.0006103417743548"/>
    <n v="2021"/>
    <n v="0.97697771649446541"/>
    <n v="9998245.6247295942"/>
    <n v="9998245.6247295942"/>
    <n v="0"/>
    <n v="0"/>
    <n v="610"/>
    <n v="0"/>
  </r>
  <r>
    <d v="2021-12-31T00:00:00"/>
    <n v="2019"/>
    <s v="Air Force Reserve"/>
    <x v="978"/>
    <x v="0"/>
    <d v="2020-06-01T00:00:00"/>
    <d v="2020-09-24T00:00:00"/>
    <s v="Patriot Construction"/>
    <s v="W912QR"/>
    <s v="W912QR20C0050"/>
    <s v="W912QR20C0050"/>
    <x v="1012"/>
    <n v="20438870"/>
    <d v="2022-07-25T00:00:00"/>
    <d v="2022-10-23T00:00:00"/>
    <n v="0"/>
    <n v="90"/>
    <n v="2022"/>
    <n v="10"/>
    <n v="23"/>
    <x v="711"/>
    <n v="2020"/>
    <n v="2023"/>
    <n v="1.0006103417743548"/>
    <n v="2022"/>
    <n v="0.95701202597496626"/>
    <n v="20451344.696181607"/>
    <n v="20451344.696181607"/>
    <n v="0"/>
    <n v="90"/>
    <n v="669"/>
    <n v="0.13452914798206278"/>
  </r>
  <r>
    <d v="2021-12-31T00:00:00"/>
    <n v="2020"/>
    <s v="Army Reserve"/>
    <x v="979"/>
    <x v="0"/>
    <d v="2020-07-30T00:00:00"/>
    <d v="2020-09-29T00:00:00"/>
    <s v="LS Black Constructors"/>
    <s v="W912QR"/>
    <s v="W912QR20C0052"/>
    <s v="W912QR20C0052"/>
    <x v="1013"/>
    <n v="19077000"/>
    <d v="2022-12-17T00:00:00"/>
    <d v="2022-12-17T00:00:00"/>
    <n v="253000"/>
    <n v="0"/>
    <n v="2022"/>
    <n v="12"/>
    <n v="17"/>
    <x v="743"/>
    <n v="2020"/>
    <n v="2023"/>
    <n v="1.0006103417743548"/>
    <n v="2022"/>
    <n v="0.95701202597496626"/>
    <n v="18835489.073560454"/>
    <n v="19077613.116132122"/>
    <n v="242124.04257166758"/>
    <n v="0"/>
    <n v="809"/>
    <n v="0"/>
  </r>
  <r>
    <d v="2022-02-02T00:00:00"/>
    <n v="2019"/>
    <s v="DoD Education Activity"/>
    <x v="980"/>
    <x v="0"/>
    <d v="2020-06-29T00:00:00"/>
    <d v="2020-09-30T00:00:00"/>
    <s v="A&amp;K Construction Inc"/>
    <s v="W912QR"/>
    <s v="W912QR-20-C-0054/33717697"/>
    <s v="W912QR20C0054"/>
    <x v="1014"/>
    <n v="57548931"/>
    <d v="2023-09-09T00:00:00"/>
    <d v="2024-01-07T00:00:00"/>
    <n v="1478931"/>
    <n v="120"/>
    <n v="2024"/>
    <s v="01"/>
    <s v="07"/>
    <x v="668"/>
    <n v="2020"/>
    <n v="2024"/>
    <n v="1.0006103417743548"/>
    <n v="2022"/>
    <n v="0.95701202597496626"/>
    <n v="56104221.863288075"/>
    <n v="57519576.615875259"/>
    <n v="1415354.7525871843"/>
    <n v="120"/>
    <n v="1074"/>
    <n v="0.11173184357541899"/>
  </r>
  <r>
    <d v="2021-12-31T00:00:00"/>
    <n v="2018"/>
    <s v="Air Force Reserve"/>
    <x v="981"/>
    <x v="0"/>
    <d v="2020-06-01T00:00:00"/>
    <d v="2020-09-29T00:00:00"/>
    <s v="Ocean Construction Services, Inc."/>
    <s v="W912QR"/>
    <s v="W912QR20C0056"/>
    <s v="W912QR20C0056"/>
    <x v="1015"/>
    <n v="4628152"/>
    <d v="2022-07-08T00:00:00"/>
    <d v="2022-10-06T00:00:00"/>
    <n v="0"/>
    <n v="90"/>
    <n v="2022"/>
    <n v="10"/>
    <s v="06"/>
    <x v="744"/>
    <n v="2020"/>
    <n v="2023"/>
    <n v="1.0006103417743548"/>
    <n v="2022"/>
    <n v="0.95701202597496626"/>
    <n v="4630976.7545036636"/>
    <n v="4630976.7545036636"/>
    <n v="0"/>
    <n v="90"/>
    <n v="647"/>
    <n v="0.13910355486862441"/>
  </r>
  <r>
    <d v="2022-01-12T00:00:00"/>
    <n v="2020"/>
    <s v="Army National Guard"/>
    <x v="982"/>
    <x v="0"/>
    <d v="2020-09-03T00:00:00"/>
    <d v="2020-09-21T00:00:00"/>
    <s v="Turnstone Corporation"/>
    <s v="W912TF"/>
    <s v="W912TF-18-2-2001"/>
    <s v="W912TF1822001"/>
    <x v="1016"/>
    <n v="6539000"/>
    <d v="2022-09-02T00:00:00"/>
    <d v="2022-09-02T00:00:00"/>
    <n v="589000"/>
    <n v="0"/>
    <n v="2022"/>
    <s v="09"/>
    <s v="02"/>
    <x v="635"/>
    <n v="2020"/>
    <n v="2022"/>
    <n v="1.0006103417743548"/>
    <n v="2021"/>
    <n v="0.97697771649446541"/>
    <n v="5953631.5335574113"/>
    <n v="6529071.4085726514"/>
    <n v="575439.87501524016"/>
    <n v="0"/>
    <n v="711"/>
    <n v="0"/>
  </r>
  <r>
    <d v="2021-12-31T00:00:00"/>
    <n v="2019"/>
    <s v="Army Active"/>
    <x v="983"/>
    <x v="0"/>
    <d v="2019-07-22T00:00:00"/>
    <d v="2019-10-30T00:00:00"/>
    <s v="Daebo Engineering &amp; Construction Co., Ltd."/>
    <s v="W912UM"/>
    <s v="W912UM20C0001"/>
    <s v="W912UM20C0001"/>
    <x v="1017"/>
    <n v="55670000"/>
    <d v="2022-09-05T00:00:00"/>
    <d v="2022-10-24T00:00:00"/>
    <n v="731000"/>
    <n v="49"/>
    <n v="2022"/>
    <n v="10"/>
    <n v="24"/>
    <x v="745"/>
    <n v="2020"/>
    <n v="2023"/>
    <n v="1.0006103417743548"/>
    <n v="2022"/>
    <n v="0.95701202597496626"/>
    <n v="54972531.56674128"/>
    <n v="55672107.35772898"/>
    <n v="699575.79098770022"/>
    <n v="49"/>
    <n v="1041"/>
    <n v="4.7070124879923153E-2"/>
  </r>
  <r>
    <d v="2021-11-16T00:00:00"/>
    <n v="2019"/>
    <s v="Army National Guard"/>
    <x v="984"/>
    <x v="0"/>
    <d v="2020-08-06T00:00:00"/>
    <d v="2020-09-02T00:00:00"/>
    <s v="USPFO - OH"/>
    <s v="W91364"/>
    <s v="W91364-20-B-0001"/>
    <s v="W9136420B0001"/>
    <x v="1018"/>
    <n v="6945000"/>
    <d v="2022-09-30T00:00:00"/>
    <d v="2022-09-30T00:00:00"/>
    <n v="-455000"/>
    <n v="0"/>
    <n v="2022"/>
    <s v="09"/>
    <n v="30"/>
    <x v="746"/>
    <n v="2020"/>
    <n v="2022"/>
    <n v="1.0006103417743548"/>
    <n v="2021"/>
    <n v="0.97697771649446541"/>
    <n v="7404516.529130226"/>
    <n v="6959991.6681252439"/>
    <n v="-444524.86100498214"/>
    <n v="0"/>
    <n v="758"/>
    <n v="0"/>
  </r>
  <r>
    <d v="2022-01-12T00:00:00"/>
    <n v="2019"/>
    <s v="Army National Guard"/>
    <x v="984"/>
    <x v="0"/>
    <d v="2020-08-06T00:00:00"/>
    <d v="2020-09-30T00:00:00"/>
    <s v="USPFO for Ohio"/>
    <s v="W91364"/>
    <s v="W9136420C0002"/>
    <s v="W9136420C0002"/>
    <x v="1018"/>
    <n v="6945000"/>
    <d v="2022-09-30T00:00:00"/>
    <d v="2022-09-30T00:00:00"/>
    <n v="-455000"/>
    <n v="0"/>
    <n v="2022"/>
    <s v="09"/>
    <n v="30"/>
    <x v="746"/>
    <n v="2020"/>
    <n v="2022"/>
    <n v="1.0006103417743548"/>
    <n v="2021"/>
    <n v="0.97697771649446541"/>
    <n v="7404516.529130226"/>
    <n v="6959991.6681252439"/>
    <n v="-444524.86100498214"/>
    <n v="0"/>
    <n v="730"/>
    <n v="0"/>
  </r>
  <r>
    <d v="2022-01-12T00:00:00"/>
    <n v="2019"/>
    <s v="Army National Guard"/>
    <x v="985"/>
    <x v="0"/>
    <d v="2019-12-18T00:00:00"/>
    <d v="2020-01-03T00:00:00"/>
    <s v="Ripman Construction Co Inc."/>
    <s v="Y20003"/>
    <s v="Y20003"/>
    <s v="Y20003"/>
    <x v="805"/>
    <n v="2904000"/>
    <d v="2020-10-02T00:00:00"/>
    <d v="2021-04-20T00:00:00"/>
    <n v="-96000"/>
    <n v="200"/>
    <n v="2021"/>
    <s v="04"/>
    <n v="20"/>
    <x v="561"/>
    <n v="2020"/>
    <n v="2021"/>
    <n v="1.0006103417743548"/>
    <n v="2021"/>
    <n v="0.97697771649446541"/>
    <n v="3001831.0253230645"/>
    <n v="2908041.1645395961"/>
    <n v="-93789.860783468466"/>
    <n v="200"/>
    <n v="273"/>
    <n v="0.73260073260073255"/>
  </r>
  <r>
    <d v="2022-01-12T00:00:00"/>
    <n v="2020"/>
    <s v="Army National Guard"/>
    <x v="986"/>
    <x v="0"/>
    <d v="2020-09-10T00:00:00"/>
    <d v="2020-09-25T00:00:00"/>
    <s v="Ripman Construction Co Inc."/>
    <s v="Y20410"/>
    <s v="Y20410"/>
    <s v="Y20410"/>
    <x v="1019"/>
    <n v="4055000"/>
    <d v="2021-11-05T00:00:00"/>
    <d v="2021-11-05T00:00:00"/>
    <n v="-86000"/>
    <n v="0"/>
    <n v="2021"/>
    <n v="11"/>
    <s v="05"/>
    <x v="366"/>
    <n v="2020"/>
    <n v="2022"/>
    <n v="1.0006103417743548"/>
    <n v="2021"/>
    <n v="0.97697771649446541"/>
    <n v="4143527.4252876034"/>
    <n v="4059507.3416690794"/>
    <n v="-84020.083618524019"/>
    <n v="0"/>
    <n v="406"/>
    <n v="0"/>
  </r>
  <r>
    <d v="2021-11-30T00:00:00"/>
    <n v="2021"/>
    <s v="Air National Guard"/>
    <x v="987"/>
    <x v="0"/>
    <d v="2021-03-29T00:00:00"/>
    <d v="2021-08-30T00:00:00"/>
    <s v="Granite Construction Compnay"/>
    <s v="101191"/>
    <s v="10119102"/>
    <n v="10119102"/>
    <x v="1020"/>
    <n v="3350722"/>
    <d v="2022-08-30T00:00:00"/>
    <d v="2022-08-30T00:00:00"/>
    <n v="-978864"/>
    <n v="0"/>
    <n v="2022"/>
    <s v="08"/>
    <n v="30"/>
    <x v="747"/>
    <n v="2021"/>
    <n v="2022"/>
    <n v="0.97697771649446541"/>
    <n v="2022"/>
    <n v="0.95701202597496626"/>
    <n v="4229909.0436464064"/>
    <n v="3293124.423852447"/>
    <n v="-936784.61979395943"/>
    <n v="0"/>
    <n v="365"/>
    <n v="0"/>
  </r>
  <r>
    <d v="2022-01-12T00:00:00"/>
    <n v="2019"/>
    <s v="Army National Guard"/>
    <x v="988"/>
    <x v="0"/>
    <d v="2021-09-21T00:00:00"/>
    <d v="2021-09-30T00:00:00"/>
    <s v="Brennan Construction of MN, Inc."/>
    <s v="12345-"/>
    <s v="12345-Brennan"/>
    <s v="12345Brennan"/>
    <x v="1021"/>
    <n v="4144000"/>
    <d v="2023-03-15T00:00:00"/>
    <d v="2023-03-15T00:00:00"/>
    <n v="2144000"/>
    <n v="0"/>
    <n v="2023"/>
    <s v="03"/>
    <n v="15"/>
    <x v="748"/>
    <n v="2021"/>
    <n v="2023"/>
    <n v="0.97697771649446541"/>
    <n v="2022"/>
    <n v="0.95701202597496626"/>
    <n v="1953955.4329889307"/>
    <n v="4005789.2166792583"/>
    <n v="2051833.7836903275"/>
    <n v="0"/>
    <n v="531"/>
    <n v="0"/>
  </r>
  <r>
    <d v="2022-01-12T00:00:00"/>
    <n v="2020"/>
    <s v="Army National Guard"/>
    <x v="989"/>
    <x v="0"/>
    <d v="2020-12-29T00:00:00"/>
    <d v="2021-01-08T00:00:00"/>
    <s v="Donlar Construction Company"/>
    <s v="187596"/>
    <s v="187596"/>
    <n v="187596"/>
    <x v="1022"/>
    <n v="12435000"/>
    <d v="2022-08-20T00:00:00"/>
    <d v="2022-08-20T00:00:00"/>
    <n v="1235000"/>
    <n v="0"/>
    <n v="2022"/>
    <s v="08"/>
    <n v="20"/>
    <x v="749"/>
    <n v="2021"/>
    <n v="2022"/>
    <n v="0.97697771649446541"/>
    <n v="2022"/>
    <n v="0.95701202597496626"/>
    <n v="10942150.424738012"/>
    <n v="12124060.276817096"/>
    <n v="1181909.8520790841"/>
    <n v="0"/>
    <n v="589"/>
    <n v="0"/>
  </r>
  <r>
    <d v="2021-11-16T00:00:00"/>
    <n v="2018"/>
    <s v="Army National Guard"/>
    <x v="990"/>
    <x v="0"/>
    <d v="2021-01-12T00:00:00"/>
    <d v="2021-01-13T00:00:00"/>
    <s v="Project One Construction, Inc."/>
    <s v="188046"/>
    <s v="188046"/>
    <n v="188046"/>
    <x v="1023"/>
    <n v="1331000"/>
    <d v="2023-07-20T00:00:00"/>
    <d v="2021-11-27T00:00:00"/>
    <n v="-399000"/>
    <n v="-600"/>
    <n v="2021"/>
    <n v="11"/>
    <n v="27"/>
    <x v="750"/>
    <n v="2021"/>
    <n v="2022"/>
    <n v="0.97697771649446541"/>
    <n v="2022"/>
    <n v="0.95701202597496626"/>
    <n v="1690171.4495354251"/>
    <n v="1308323.6511714135"/>
    <n v="-381847.79836401157"/>
    <n v="-600"/>
    <n v="918"/>
    <n v="-0.65359477124183007"/>
  </r>
  <r>
    <d v="2022-01-12T00:00:00"/>
    <n v="2021"/>
    <s v="Army National Guard"/>
    <x v="991"/>
    <x v="0"/>
    <d v="2021-09-23T00:00:00"/>
    <d v="2021-09-27T00:00:00"/>
    <s v="Fowler General Construction, Inc."/>
    <s v="219995"/>
    <s v="219995C001"/>
    <s v="219995C001"/>
    <x v="1024"/>
    <n v="7792000"/>
    <d v="2023-10-30T00:00:00"/>
    <d v="2023-10-30T00:00:00"/>
    <n v="-1508000"/>
    <n v="0"/>
    <n v="2023"/>
    <n v="10"/>
    <n v="30"/>
    <x v="751"/>
    <n v="2021"/>
    <n v="2024"/>
    <n v="0.97697771649446541"/>
    <n v="2023"/>
    <n v="0.93819806468133926"/>
    <n v="9085892.7633985281"/>
    <n v="7671090.0818590689"/>
    <n v="-1414802.6815394592"/>
    <n v="0"/>
    <n v="763"/>
    <n v="0"/>
  </r>
  <r>
    <d v="2022-01-12T00:00:00"/>
    <n v="2021"/>
    <s v="Army National Guard"/>
    <x v="992"/>
    <x v="0"/>
    <d v="2021-09-23T00:00:00"/>
    <d v="2021-09-28T00:00:00"/>
    <s v="Fowler General Construction, Inc."/>
    <s v="219995"/>
    <s v="219995C003"/>
    <s v="219995C003"/>
    <x v="1025"/>
    <n v="8333000"/>
    <d v="2023-10-30T00:00:00"/>
    <d v="2023-10-30T00:00:00"/>
    <n v="-7402000"/>
    <n v="0"/>
    <n v="2023"/>
    <n v="10"/>
    <n v="30"/>
    <x v="751"/>
    <n v="2021"/>
    <n v="2024"/>
    <n v="0.97697771649446541"/>
    <n v="2023"/>
    <n v="0.93819806468133926"/>
    <n v="15372744.369040413"/>
    <n v="8428202.2942691408"/>
    <n v="-6944542.074771272"/>
    <n v="0"/>
    <n v="762"/>
    <n v="0"/>
  </r>
  <r>
    <d v="2022-01-12T00:00:00"/>
    <n v="2021"/>
    <s v="Army National Guard"/>
    <x v="993"/>
    <x v="0"/>
    <d v="2021-09-20T00:00:00"/>
    <d v="2021-09-29T00:00:00"/>
    <s v="Hogan &amp; Associated Construction Inc."/>
    <s v="227155"/>
    <s v="2271555"/>
    <n v="2271555"/>
    <x v="897"/>
    <n v="13043000"/>
    <d v="2023-10-30T00:00:00"/>
    <d v="2023-10-30T00:00:00"/>
    <n v="1043000"/>
    <n v="0"/>
    <n v="2023"/>
    <n v="10"/>
    <n v="30"/>
    <x v="751"/>
    <n v="2021"/>
    <n v="2024"/>
    <n v="0.97697771649446541"/>
    <n v="2023"/>
    <n v="0.93819806468133926"/>
    <n v="11723732.597933585"/>
    <n v="12702273.179396221"/>
    <n v="978540.58146263659"/>
    <n v="0"/>
    <n v="761"/>
    <n v="0"/>
  </r>
  <r>
    <d v="2022-01-12T00:00:00"/>
    <n v="2021"/>
    <s v="Army National Guard"/>
    <x v="994"/>
    <x v="0"/>
    <d v="2021-09-15T00:00:00"/>
    <d v="2021-09-27T00:00:00"/>
    <s v="Monarch Construction"/>
    <s v="785 22"/>
    <s v="785 22000000107"/>
    <n v="785"/>
    <x v="470"/>
    <n v="16511000"/>
    <d v="2023-09-27T00:00:00"/>
    <d v="2023-09-27T00:00:00"/>
    <n v="1511000"/>
    <n v="0"/>
    <n v="2023"/>
    <s v="09"/>
    <n v="27"/>
    <x v="752"/>
    <n v="2021"/>
    <n v="2023"/>
    <n v="0.97697771649446541"/>
    <n v="2022"/>
    <n v="0.95701202597496626"/>
    <n v="14654665.747416981"/>
    <n v="16100710.918665154"/>
    <n v="1446045.1712481733"/>
    <n v="0"/>
    <n v="730"/>
    <n v="0"/>
  </r>
  <r>
    <d v="2022-01-12T00:00:00"/>
    <n v="2020"/>
    <s v="Army National Guard"/>
    <x v="995"/>
    <x v="0"/>
    <d v="2020-07-10T00:00:00"/>
    <d v="2021-07-12T00:00:00"/>
    <s v="Nearen Construction Company"/>
    <s v="AC-20-"/>
    <s v="AC-20-C-0014-S"/>
    <s v="AC20C0014S"/>
    <x v="897"/>
    <n v="11894000"/>
    <d v="2021-09-30T00:00:00"/>
    <d v="2022-07-12T00:00:00"/>
    <n v="-106000"/>
    <n v="285"/>
    <n v="2022"/>
    <s v="07"/>
    <n v="12"/>
    <x v="753"/>
    <n v="2021"/>
    <n v="2022"/>
    <n v="0.97697771649446541"/>
    <n v="2022"/>
    <n v="0.95701202597496626"/>
    <n v="11723732.597933585"/>
    <n v="11622289.323180238"/>
    <n v="-101443.27475334704"/>
    <n v="285"/>
    <n v="80"/>
    <n v="3.5625"/>
  </r>
  <r>
    <d v="2022-01-12T00:00:00"/>
    <n v="2020"/>
    <s v="Army National Guard"/>
    <x v="996"/>
    <x v="0"/>
    <d v="2021-04-22T00:00:00"/>
    <d v="2021-06-10T00:00:00"/>
    <s v="Carmon Construction, Inc."/>
    <s v="AC-21-"/>
    <s v="AC-21-C-0004-S"/>
    <s v="AC21C0004S"/>
    <x v="1026"/>
    <n v="34880000"/>
    <d v="2022-10-21T00:00:00"/>
    <d v="2023-08-27T00:00:00"/>
    <n v="880000"/>
    <n v="310"/>
    <n v="2023"/>
    <s v="08"/>
    <n v="27"/>
    <x v="754"/>
    <n v="2021"/>
    <n v="2023"/>
    <n v="0.97697771649446541"/>
    <n v="2022"/>
    <n v="0.95701202597496626"/>
    <n v="33217242.360811822"/>
    <n v="34059412.943669796"/>
    <n v="842170.58285797387"/>
    <n v="310"/>
    <n v="498"/>
    <n v="0.6224899598393574"/>
  </r>
  <r>
    <d v="2022-01-12T00:00:00"/>
    <n v="2021"/>
    <s v="Army National Guard"/>
    <x v="997"/>
    <x v="0"/>
    <d v="2021-05-02T00:00:00"/>
    <d v="2021-05-24T00:00:00"/>
    <s v="Lloyd Construction Company"/>
    <s v="CTR054"/>
    <s v="CTR054747"/>
    <s v="CTR054747"/>
    <x v="1027"/>
    <n v="17120000"/>
    <d v="2022-08-26T00:00:00"/>
    <d v="2022-08-26T00:00:00"/>
    <n v="-980000"/>
    <n v="0"/>
    <n v="2022"/>
    <s v="08"/>
    <n v="26"/>
    <x v="755"/>
    <n v="2021"/>
    <n v="2022"/>
    <n v="0.97697771649446541"/>
    <n v="2022"/>
    <n v="0.95701202597496626"/>
    <n v="17683296.668549825"/>
    <n v="16745424.883094357"/>
    <n v="-937871.78545546718"/>
    <n v="0"/>
    <n v="459"/>
    <n v="0"/>
  </r>
  <r>
    <d v="2021-12-31T00:00:00"/>
    <n v="2018"/>
    <s v="Air Force Active"/>
    <x v="998"/>
    <x v="0"/>
    <d v="2018-06-08T00:00:00"/>
    <d v="2021-04-26T00:00:00"/>
    <s v="KVF 35"/>
    <s v="DIOCB2"/>
    <s v="DIOCB2076"/>
    <s v="DIOCB2076"/>
    <x v="1028"/>
    <n v="55113676"/>
    <d v="2023-03-29T00:00:00"/>
    <d v="2023-03-29T00:00:00"/>
    <n v="0"/>
    <n v="0"/>
    <n v="2023"/>
    <s v="03"/>
    <n v="29"/>
    <x v="756"/>
    <n v="2021"/>
    <n v="2023"/>
    <n v="0.97697771649446541"/>
    <n v="2022"/>
    <n v="0.95701202597496626"/>
    <n v="53844833.326095819"/>
    <n v="53844833.326095819"/>
    <n v="0"/>
    <n v="0"/>
    <n v="702"/>
    <n v="0"/>
  </r>
  <r>
    <d v="2021-12-30T00:00:00"/>
    <n v="2021"/>
    <s v="Air National Guard"/>
    <x v="987"/>
    <x v="0"/>
    <d v="2021-03-29T00:00:00"/>
    <d v="2021-08-30T00:00:00"/>
    <s v="Granite Construction Compnay"/>
    <s v="F9K3CE"/>
    <s v="F9K3CE1084MW01"/>
    <s v="F9K3CE1084MW01"/>
    <x v="1020"/>
    <n v="3350722"/>
    <d v="2022-08-30T00:00:00"/>
    <d v="2022-08-30T00:00:00"/>
    <n v="-978864"/>
    <n v="0"/>
    <n v="2022"/>
    <s v="08"/>
    <n v="30"/>
    <x v="747"/>
    <n v="2021"/>
    <n v="2022"/>
    <n v="0.97697771649446541"/>
    <n v="2022"/>
    <n v="0.95701202597496626"/>
    <n v="4229909.0436464064"/>
    <n v="3293124.423852447"/>
    <n v="-936784.61979395943"/>
    <n v="0"/>
    <n v="365"/>
    <n v="0"/>
  </r>
  <r>
    <d v="2021-12-31T00:00:00"/>
    <n v="2017"/>
    <s v="Air Force Active"/>
    <x v="999"/>
    <x v="0"/>
    <d v="2019-04-17T00:00:00"/>
    <d v="2021-09-28T00:00:00"/>
    <s v="Sociedad Espanola de Montajes"/>
    <s v="FA5575"/>
    <s v="FA557521C0007"/>
    <s v="FA557521C0007"/>
    <x v="1029"/>
    <n v="1336116"/>
    <d v="2022-12-19T00:00:00"/>
    <d v="2022-12-19T00:00:00"/>
    <n v="0"/>
    <n v="0"/>
    <n v="2022"/>
    <n v="12"/>
    <n v="19"/>
    <x v="757"/>
    <n v="2021"/>
    <n v="2023"/>
    <n v="0.97697771649446541"/>
    <n v="2022"/>
    <n v="0.95701202597496626"/>
    <n v="1305355.5586517192"/>
    <n v="1305355.5586517192"/>
    <n v="0"/>
    <n v="0"/>
    <n v="447"/>
    <n v="0"/>
  </r>
  <r>
    <d v="2022-01-12T00:00:00"/>
    <n v="2020"/>
    <s v="Army National Guard"/>
    <x v="1000"/>
    <x v="0"/>
    <d v="2021-07-29T00:00:00"/>
    <d v="2021-09-07T00:00:00"/>
    <s v="Mapp Construction"/>
    <s v="LA21-C"/>
    <s v="LA21-C-116"/>
    <s v="LA21C116"/>
    <x v="1030"/>
    <n v="17876000"/>
    <d v="2023-02-24T00:00:00"/>
    <d v="2023-02-24T00:00:00"/>
    <n v="1376000"/>
    <n v="0"/>
    <n v="2023"/>
    <s v="02"/>
    <n v="24"/>
    <x v="758"/>
    <n v="2021"/>
    <n v="2023"/>
    <n v="0.97697771649446541"/>
    <n v="2022"/>
    <n v="0.95701202597496626"/>
    <n v="16120132.322158679"/>
    <n v="17436980.869900234"/>
    <n v="1316848.5477415547"/>
    <n v="0"/>
    <n v="535"/>
    <n v="0"/>
  </r>
  <r>
    <d v="2022-01-12T00:00:00"/>
    <n v="2021"/>
    <s v="Army National Guard"/>
    <x v="1001"/>
    <x v="0"/>
    <d v="2021-09-08T00:00:00"/>
    <d v="2021-09-21T00:00:00"/>
    <s v="Messer Construction Co."/>
    <s v="MDI-SA"/>
    <s v="MDI-SAB-21-C-0012"/>
    <s v="MDISAB21C0012"/>
    <x v="897"/>
    <n v="13716000"/>
    <d v="2023-04-01T00:00:00"/>
    <d v="2023-04-01T00:00:00"/>
    <n v="1716000"/>
    <n v="0"/>
    <n v="2023"/>
    <s v="04"/>
    <s v="01"/>
    <x v="759"/>
    <n v="2021"/>
    <n v="2023"/>
    <n v="0.97697771649446541"/>
    <n v="2022"/>
    <n v="0.95701202597496626"/>
    <n v="11723732.597933585"/>
    <n v="13365965.234506628"/>
    <n v="1642232.6365730427"/>
    <n v="0"/>
    <n v="557"/>
    <n v="0"/>
  </r>
  <r>
    <d v="2022-01-12T00:00:00"/>
    <n v="2020"/>
    <s v="Navy Active"/>
    <x v="1002"/>
    <x v="0"/>
    <d v="2020-09-03T00:00:00"/>
    <d v="2021-04-12T00:00:00"/>
    <s v="UTE CASTELLANO COBRA MACC"/>
    <s v="N33191"/>
    <s v="N3319119D0801 N3319121F4133"/>
    <s v="N3319119D0801"/>
    <x v="1031"/>
    <n v="9126000"/>
    <d v="2023-01-17T00:00:00"/>
    <d v="2023-01-17T00:00:00"/>
    <n v="1999000"/>
    <n v="0"/>
    <n v="2023"/>
    <s v="01"/>
    <n v="17"/>
    <x v="760"/>
    <n v="2021"/>
    <n v="2023"/>
    <n v="0.97697771649446541"/>
    <n v="2022"/>
    <n v="0.95701202597496626"/>
    <n v="6962920.1854560552"/>
    <n v="8875987.2253800128"/>
    <n v="1913067.0399239575"/>
    <n v="0"/>
    <n v="645"/>
    <n v="0"/>
  </r>
  <r>
    <d v="2022-01-12T00:00:00"/>
    <n v="2020"/>
    <s v="Marine Corps Active"/>
    <x v="1003"/>
    <x v="0"/>
    <d v="2020-10-26T00:00:00"/>
    <d v="2021-03-22T00:00:00"/>
    <s v="CLARK CONSTRUCTION GROUP, LLC."/>
    <s v="N40080"/>
    <s v="N4008021C0005 AWD"/>
    <s v="N4008021C0005"/>
    <x v="1032"/>
    <n v="70319000"/>
    <d v="2023-07-05T00:00:00"/>
    <d v="2023-07-05T00:00:00"/>
    <n v="8508845"/>
    <n v="0"/>
    <n v="2023"/>
    <s v="07"/>
    <s v="05"/>
    <x v="761"/>
    <n v="2021"/>
    <n v="2023"/>
    <n v="0.97697771649446541"/>
    <n v="2022"/>
    <n v="0.95701202597496626"/>
    <n v="60387144.088068962"/>
    <n v="68530211.08022593"/>
    <n v="8143066.9921569675"/>
    <n v="0"/>
    <n v="835"/>
    <n v="0"/>
  </r>
  <r>
    <d v="2022-01-12T00:00:00"/>
    <n v="2021"/>
    <s v="Navy Active"/>
    <x v="1004"/>
    <x v="0"/>
    <d v="2020-10-23T00:00:00"/>
    <d v="2021-03-05T00:00:00"/>
    <s v="NIPPO CORPORATION"/>
    <s v="N40084"/>
    <s v="N4008419D0075 N4008421F4145"/>
    <s v="N4008419D0075"/>
    <x v="1033"/>
    <n v="2107000"/>
    <d v="2024-05-01T00:00:00"/>
    <d v="2024-05-01T00:00:00"/>
    <n v="725000"/>
    <n v="0"/>
    <n v="2024"/>
    <s v="05"/>
    <s v="01"/>
    <x v="762"/>
    <n v="2021"/>
    <n v="2024"/>
    <n v="0.97697771649446541"/>
    <n v="2023"/>
    <n v="0.93819806468133926"/>
    <n v="1350183.2041953511"/>
    <n v="2030376.8010893222"/>
    <n v="680193.59689397109"/>
    <n v="0"/>
    <n v="1153"/>
    <n v="0"/>
  </r>
  <r>
    <d v="2022-01-12T00:00:00"/>
    <n v="2021"/>
    <s v="Marine Corps Active"/>
    <x v="1005"/>
    <x v="0"/>
    <d v="2021-06-01T00:00:00"/>
    <d v="2021-09-09T00:00:00"/>
    <s v="MECCS MITOMO JV"/>
    <s v="N40084"/>
    <s v="N4008420D0071 N4008421F4605"/>
    <s v="N4008420D0071"/>
    <x v="14"/>
    <n v="986000"/>
    <d v="2022-07-06T00:00:00"/>
    <d v="2022-07-06T00:00:00"/>
    <n v="986000"/>
    <n v="0"/>
    <n v="2022"/>
    <s v="07"/>
    <s v="06"/>
    <x v="763"/>
    <n v="2021"/>
    <n v="2022"/>
    <n v="0.97697771649446541"/>
    <n v="2022"/>
    <n v="0.95701202597496626"/>
    <n v="0"/>
    <n v="943613.85761131672"/>
    <n v="943613.85761131672"/>
    <n v="0"/>
    <n v="300"/>
    <n v="0"/>
  </r>
  <r>
    <d v="2022-01-12T00:00:00"/>
    <n v="2020"/>
    <s v="Marine Corps Active"/>
    <x v="1006"/>
    <x v="0"/>
    <d v="2020-11-13T00:00:00"/>
    <d v="2021-02-11T00:00:00"/>
    <s v="SANKYO REINETSU CO., LTD."/>
    <s v="N40084"/>
    <s v="N4008420D0073 N4008421F4127"/>
    <s v="N4008420D0073"/>
    <x v="1034"/>
    <n v="17902000"/>
    <d v="2023-07-02T00:00:00"/>
    <d v="2023-07-02T00:00:00"/>
    <n v="-895000"/>
    <n v="0"/>
    <n v="2023"/>
    <s v="07"/>
    <s v="02"/>
    <x v="764"/>
    <n v="2021"/>
    <n v="2023"/>
    <n v="0.97697771649446541"/>
    <n v="2022"/>
    <n v="0.95701202597496626"/>
    <n v="18364250.136946466"/>
    <n v="17507724.373698872"/>
    <n v="-856525.76324759424"/>
    <n v="0"/>
    <n v="871"/>
    <n v="0"/>
  </r>
  <r>
    <d v="2022-01-12T00:00:00"/>
    <n v="2021"/>
    <s v="Marine Corps Active"/>
    <x v="1007"/>
    <x v="0"/>
    <d v="2021-05-18T00:00:00"/>
    <d v="2021-07-01T00:00:00"/>
    <s v="ACTY CO.,LTD."/>
    <s v="N40084"/>
    <s v="N4008421C8000 AWD"/>
    <s v="N4008421C8000"/>
    <x v="1035"/>
    <n v="3255000"/>
    <d v="2022-03-14T00:00:00"/>
    <d v="2022-03-14T00:00:00"/>
    <n v="-162000"/>
    <n v="0"/>
    <n v="2022"/>
    <s v="03"/>
    <n v="14"/>
    <x v="765"/>
    <n v="2021"/>
    <n v="2022"/>
    <n v="0.97697771649446541"/>
    <n v="2022"/>
    <n v="0.95701202597496626"/>
    <n v="3338332.8572615883"/>
    <n v="3183296.9090536437"/>
    <n v="-155035.94820794463"/>
    <n v="0"/>
    <n v="256"/>
    <n v="0"/>
  </r>
  <r>
    <d v="2022-01-12T00:00:00"/>
    <n v="2020"/>
    <s v="Marine Corps Active"/>
    <x v="1008"/>
    <x v="0"/>
    <d v="2020-10-26T00:00:00"/>
    <d v="2021-02-18T00:00:00"/>
    <s v="MILITARY &amp; FEDERAL CONSTRUCTION CO,INC."/>
    <s v="N40085"/>
    <s v="N4008516D6303 N4008521F4682"/>
    <s v="N4008516D6303"/>
    <x v="1036"/>
    <n v="1369000"/>
    <d v="2022-03-05T00:00:00"/>
    <d v="2022-03-05T00:00:00"/>
    <n v="1000"/>
    <n v="0"/>
    <n v="2022"/>
    <s v="03"/>
    <s v="05"/>
    <x v="766"/>
    <n v="2021"/>
    <n v="2022"/>
    <n v="0.97697771649446541"/>
    <n v="2022"/>
    <n v="0.95701202597496626"/>
    <n v="1336505.5161644288"/>
    <n v="1337462.5281904037"/>
    <n v="957.01202597492374"/>
    <n v="0"/>
    <n v="380"/>
    <n v="0"/>
  </r>
  <r>
    <d v="2021-09-13T00:00:00"/>
    <n v="2020"/>
    <s v="Special Operations Command"/>
    <x v="1009"/>
    <x v="0"/>
    <d v="2020-07-09T00:00:00"/>
    <d v="2020-10-07T00:00:00"/>
    <s v="ASTURIAN-CONSIGLI JV, LLC"/>
    <s v="N40085"/>
    <s v="N4008518D1124 N4008521F4027"/>
    <s v="N4008518D1124"/>
    <x v="1037"/>
    <n v="5081"/>
    <d v="2022-04-23T00:00:00"/>
    <d v="2022-04-23T00:00:00"/>
    <n v="455"/>
    <n v="0"/>
    <n v="2022"/>
    <s v="04"/>
    <n v="23"/>
    <x v="767"/>
    <n v="2021"/>
    <n v="2022"/>
    <n v="0.97697771649446541"/>
    <n v="2022"/>
    <n v="0.95701202597496626"/>
    <n v="4519.4989165033967"/>
    <n v="4954.9393883220064"/>
    <n v="435.44047181860969"/>
    <n v="0"/>
    <n v="563"/>
    <n v="0"/>
  </r>
  <r>
    <d v="2022-01-12T00:00:00"/>
    <n v="2020"/>
    <s v="Special Operations Command"/>
    <x v="1010"/>
    <x v="0"/>
    <d v="2020-07-09T00:00:00"/>
    <d v="2020-10-07T00:00:00"/>
    <s v="ASTURIAN-CONSIGLI JV, LLC"/>
    <s v="N40085"/>
    <s v="N4008518D1124 N4008521F4027"/>
    <s v="N4008518D1124"/>
    <x v="1038"/>
    <n v="5083"/>
    <d v="2022-04-23T00:00:00"/>
    <d v="2022-04-23T00:00:00"/>
    <n v="-15"/>
    <n v="0"/>
    <n v="2022"/>
    <s v="04"/>
    <n v="23"/>
    <x v="767"/>
    <n v="2021"/>
    <n v="2022"/>
    <n v="0.97697771649446541"/>
    <n v="2022"/>
    <n v="0.95701202597496626"/>
    <n v="4980.6323986887846"/>
    <n v="4966.2772182991603"/>
    <n v="-14.355180389624365"/>
    <n v="0"/>
    <n v="563"/>
    <n v="0"/>
  </r>
  <r>
    <d v="2022-01-12T00:00:00"/>
    <n v="2018"/>
    <s v="Special Operations Command"/>
    <x v="1011"/>
    <x v="0"/>
    <d v="2020-12-21T00:00:00"/>
    <d v="2021-03-24T00:00:00"/>
    <s v="SYNCON, LLC"/>
    <s v="N40085"/>
    <s v="N4008518D1143 N4008521F4963"/>
    <s v="N4008518D1143"/>
    <x v="1039"/>
    <n v="4299"/>
    <d v="2022-08-08T00:00:00"/>
    <d v="2022-09-05T00:00:00"/>
    <n v="1453"/>
    <n v="28"/>
    <n v="2022"/>
    <s v="09"/>
    <s v="05"/>
    <x v="768"/>
    <n v="2021"/>
    <n v="2022"/>
    <n v="0.97697771649446541"/>
    <n v="2022"/>
    <n v="0.95701202597496626"/>
    <n v="2780.4785811432484"/>
    <n v="4171.0170548848746"/>
    <n v="1390.5384737416261"/>
    <n v="28"/>
    <n v="502"/>
    <n v="5.5776892430278883E-2"/>
  </r>
  <r>
    <d v="2021-09-13T00:00:00"/>
    <n v="2018"/>
    <s v="Special Operations Command"/>
    <x v="1012"/>
    <x v="0"/>
    <d v="2020-12-21T00:00:00"/>
    <d v="2021-03-24T00:00:00"/>
    <s v="SYNCON, LLC"/>
    <s v="N40085"/>
    <s v="N4008518D1143 N4008521F4963"/>
    <s v="N4008518D1143"/>
    <x v="1039"/>
    <n v="4445"/>
    <d v="2022-08-08T00:00:00"/>
    <d v="2022-08-08T00:00:00"/>
    <n v="1599"/>
    <n v="0"/>
    <n v="2022"/>
    <s v="08"/>
    <s v="08"/>
    <x v="694"/>
    <n v="2021"/>
    <n v="2022"/>
    <n v="0.97697771649446541"/>
    <n v="2022"/>
    <n v="0.95701202597496626"/>
    <n v="2780.4785811432484"/>
    <n v="4310.74081067722"/>
    <n v="1530.2622295339715"/>
    <n v="0"/>
    <n v="502"/>
    <n v="0"/>
  </r>
  <r>
    <d v="2022-01-12T00:00:00"/>
    <n v="2020"/>
    <s v="Navy Active"/>
    <x v="1013"/>
    <x v="0"/>
    <d v="2020-07-23T00:00:00"/>
    <d v="2020-12-11T00:00:00"/>
    <s v="TAZEWELL-BGI JV, LLC"/>
    <s v="N40085"/>
    <s v="N4008518D1144 N4008521F4343"/>
    <s v="N4008518D1144"/>
    <x v="1040"/>
    <n v="4419000"/>
    <d v="2022-06-10T00:00:00"/>
    <d v="2022-10-18T00:00:00"/>
    <n v="201000"/>
    <n v="130"/>
    <n v="2022"/>
    <n v="10"/>
    <n v="18"/>
    <x v="769"/>
    <n v="2021"/>
    <n v="2023"/>
    <n v="0.97697771649446541"/>
    <n v="2022"/>
    <n v="0.95701202597496626"/>
    <n v="4120892.0081736553"/>
    <n v="4313251.4253946235"/>
    <n v="192359.41722096829"/>
    <n v="130"/>
    <n v="546"/>
    <n v="0.23809523809523808"/>
  </r>
  <r>
    <d v="2022-01-12T00:00:00"/>
    <n v="2020"/>
    <s v="Special Operations Command"/>
    <x v="1014"/>
    <x v="0"/>
    <d v="2020-08-10T00:00:00"/>
    <d v="2021-01-29T00:00:00"/>
    <s v="WHITING-TURNER CONTRACTING CO"/>
    <s v="N40085"/>
    <s v="N4008519D9070 N4008521F4540"/>
    <s v="N4008519D9070"/>
    <x v="1041"/>
    <n v="26134"/>
    <d v="2023-08-05T00:00:00"/>
    <d v="2023-09-06T00:00:00"/>
    <n v="-663"/>
    <n v="32"/>
    <n v="2023"/>
    <s v="09"/>
    <s v="06"/>
    <x v="770"/>
    <n v="2021"/>
    <n v="2023"/>
    <n v="0.97697771649446541"/>
    <n v="2022"/>
    <n v="0.95701202597496626"/>
    <n v="26180.071868902189"/>
    <n v="25545.572895680787"/>
    <n v="-634.49897322140168"/>
    <n v="32"/>
    <n v="918"/>
    <n v="3.4858387799564274E-2"/>
  </r>
  <r>
    <d v="2022-01-12T00:00:00"/>
    <n v="2020"/>
    <s v="Special Operations Command"/>
    <x v="1015"/>
    <x v="0"/>
    <d v="2020-08-10T00:00:00"/>
    <d v="2021-01-29T00:00:00"/>
    <s v="WHITING-TURNER CONTRACTING CO"/>
    <s v="N40085"/>
    <s v="N4008519D9070 N4008521F4540"/>
    <s v="N4008519D9070"/>
    <x v="1042"/>
    <n v="11501"/>
    <d v="2023-08-05T00:00:00"/>
    <d v="2023-09-06T00:00:00"/>
    <n v="651"/>
    <n v="32"/>
    <n v="2023"/>
    <s v="09"/>
    <s v="06"/>
    <x v="770"/>
    <n v="2021"/>
    <n v="2023"/>
    <n v="0.97697771649446541"/>
    <n v="2022"/>
    <n v="0.95701202597496626"/>
    <n v="10600.20822396495"/>
    <n v="11223.223052874653"/>
    <n v="623.01482890970328"/>
    <n v="32"/>
    <n v="918"/>
    <n v="3.4858387799564274E-2"/>
  </r>
  <r>
    <d v="2021-09-13T00:00:00"/>
    <n v="2020"/>
    <s v="Special Operations Command"/>
    <x v="1016"/>
    <x v="0"/>
    <d v="2020-08-10T00:00:00"/>
    <d v="2021-01-29T00:00:00"/>
    <s v="WHITING-TURNER CONTRACTING CO"/>
    <s v="N40085"/>
    <s v="N4008519D9070 N4008521F4540"/>
    <s v="N4008519D9070"/>
    <x v="1043"/>
    <n v="26134"/>
    <d v="2023-08-05T00:00:00"/>
    <d v="2023-08-05T00:00:00"/>
    <n v="24306"/>
    <n v="0"/>
    <n v="2023"/>
    <s v="08"/>
    <s v="05"/>
    <x v="771"/>
    <n v="2021"/>
    <n v="2023"/>
    <n v="0.97697771649446541"/>
    <n v="2022"/>
    <n v="0.95701202597496626"/>
    <n v="1785.9152657518828"/>
    <n v="25047.049569099414"/>
    <n v="23261.134303347531"/>
    <n v="0"/>
    <n v="918"/>
    <n v="0"/>
  </r>
  <r>
    <d v="2021-09-13T00:00:00"/>
    <n v="2020"/>
    <s v="Special Operations Command"/>
    <x v="1017"/>
    <x v="0"/>
    <d v="2020-08-10T00:00:00"/>
    <d v="2021-01-29T00:00:00"/>
    <s v="WHITING-TURNER CONTRACTING CO"/>
    <s v="N40085"/>
    <s v="N4008519D9070 N4008521F4540"/>
    <s v="N4008519D9070"/>
    <x v="1043"/>
    <n v="11501"/>
    <d v="2023-08-05T00:00:00"/>
    <d v="2023-08-05T00:00:00"/>
    <n v="9673"/>
    <n v="0"/>
    <n v="2023"/>
    <s v="08"/>
    <s v="05"/>
    <x v="771"/>
    <n v="2021"/>
    <n v="2023"/>
    <n v="0.97697771649446541"/>
    <n v="2022"/>
    <n v="0.95701202597496626"/>
    <n v="1785.9152657518828"/>
    <n v="11043.092593007732"/>
    <n v="9257.1773272558494"/>
    <n v="0"/>
    <n v="918"/>
    <n v="0"/>
  </r>
  <r>
    <d v="2022-01-12T00:00:00"/>
    <n v="2021"/>
    <s v="Navy Active"/>
    <x v="1018"/>
    <x v="0"/>
    <d v="2021-03-29T00:00:00"/>
    <d v="2021-09-30T00:00:00"/>
    <s v="BAMFORTH  ENGINEERS + SURVEYORS,INC."/>
    <s v="N40085"/>
    <s v="N4008519D9164 N4008520F4014-New Mod"/>
    <s v="N4008519D9164"/>
    <x v="14"/>
    <n v="1458000"/>
    <d v="2019-11-30T00:00:00"/>
    <d v="2023-06-20T00:00:00"/>
    <n v="1458000"/>
    <n v="1298"/>
    <n v="2023"/>
    <s v="06"/>
    <n v="20"/>
    <x v="772"/>
    <n v="2021"/>
    <n v="2023"/>
    <n v="0.97697771649446541"/>
    <n v="2022"/>
    <n v="0.95701202597496626"/>
    <n v="0"/>
    <n v="1395323.5338715008"/>
    <n v="1395323.5338715008"/>
    <n v="1298"/>
    <n v="-670"/>
    <n v="-1.9373134328358208"/>
  </r>
  <r>
    <d v="2021-10-14T00:00:00"/>
    <n v="2020"/>
    <s v="Defense Health Agency"/>
    <x v="1019"/>
    <x v="0"/>
    <d v="2021-04-19T00:00:00"/>
    <d v="2021-09-27T00:00:00"/>
    <s v="RQ Construction"/>
    <s v="N40085"/>
    <s v="N4008520D0034"/>
    <s v="N4008520D0034"/>
    <x v="1044"/>
    <n v="15542000"/>
    <d v="2024-07-15T00:00:00"/>
    <s v=""/>
    <n v="0"/>
    <s v=""/>
    <e v="#VALUE!"/>
    <e v="#VALUE!"/>
    <e v="#VALUE!"/>
    <x v="773"/>
    <n v="2021"/>
    <e v="#VALUE!"/>
    <n v="0.97697771649446541"/>
    <e v="#VALUE!"/>
    <e v="#VALUE!"/>
    <n v="15184187.669756981"/>
    <e v="#VALUE!"/>
    <e v="#VALUE!"/>
    <e v="#VALUE!"/>
    <n v="1022"/>
    <e v="#VALUE!"/>
  </r>
  <r>
    <d v="2021-10-14T00:00:00"/>
    <n v="2020"/>
    <s v="Defense Health Agency"/>
    <x v="1020"/>
    <x v="0"/>
    <d v="2021-04-19T00:00:00"/>
    <d v="2021-09-27T00:00:00"/>
    <s v="RQ Construction"/>
    <s v="N40085"/>
    <s v="N4008520D0034"/>
    <s v="N4008520D0034"/>
    <x v="1045"/>
    <n v="18842000"/>
    <d v="2024-07-15T00:00:00"/>
    <s v=""/>
    <n v="0"/>
    <s v=""/>
    <e v="#VALUE!"/>
    <e v="#VALUE!"/>
    <e v="#VALUE!"/>
    <x v="773"/>
    <n v="2021"/>
    <e v="#VALUE!"/>
    <n v="0.97697771649446541"/>
    <e v="#VALUE!"/>
    <e v="#VALUE!"/>
    <n v="18408214.134188719"/>
    <e v="#VALUE!"/>
    <e v="#VALUE!"/>
    <e v="#VALUE!"/>
    <n v="1022"/>
    <e v="#VALUE!"/>
  </r>
  <r>
    <d v="2021-09-13T00:00:00"/>
    <n v="2021"/>
    <s v="Special Operations Command"/>
    <x v="1021"/>
    <x v="0"/>
    <d v="2020-10-14T00:00:00"/>
    <d v="2021-05-07T00:00:00"/>
    <s v="RQ CONSTRUCTION, LLC"/>
    <s v="N40085"/>
    <s v="N4008520D0034 N4008521F5236"/>
    <s v="N4008520D0034"/>
    <x v="1046"/>
    <n v="0"/>
    <d v="2024-03-16T00:00:00"/>
    <d v="2024-03-16T00:00:00"/>
    <n v="-48989"/>
    <n v="0"/>
    <n v="2024"/>
    <s v="03"/>
    <n v="16"/>
    <x v="774"/>
    <n v="2021"/>
    <n v="2024"/>
    <n v="0.97697771649446541"/>
    <n v="2023"/>
    <n v="0.93819806468133926"/>
    <n v="47861.161353347365"/>
    <n v="1899.776362673234"/>
    <n v="-45961.384990674131"/>
    <n v="0"/>
    <n v="1044"/>
    <n v="0"/>
  </r>
  <r>
    <d v="2022-01-12T00:00:00"/>
    <n v="2021"/>
    <s v="Special Operations Command"/>
    <x v="1022"/>
    <x v="0"/>
    <d v="2020-10-14T00:00:00"/>
    <d v="2021-05-07T00:00:00"/>
    <s v="RQ CONSTRUCTION, LLC"/>
    <s v="N40085"/>
    <s v="N4008520D0034 N4008521F5236"/>
    <s v="N4008520D0034"/>
    <x v="14"/>
    <n v="0"/>
    <d v="2024-03-16T00:00:00"/>
    <d v="2024-03-16T00:00:00"/>
    <n v="0"/>
    <n v="0"/>
    <n v="2024"/>
    <s v="03"/>
    <n v="16"/>
    <x v="774"/>
    <n v="2021"/>
    <n v="2024"/>
    <n v="0.97697771649446541"/>
    <n v="2023"/>
    <n v="0.93819806468133926"/>
    <n v="0"/>
    <n v="0"/>
    <n v="0"/>
    <n v="0"/>
    <n v="1044"/>
    <n v="0"/>
  </r>
  <r>
    <d v="2022-01-12T00:00:00"/>
    <n v="2021"/>
    <s v="Special Operations Command"/>
    <x v="1023"/>
    <x v="0"/>
    <d v="2021-02-07T00:00:00"/>
    <d v="2021-05-07T00:00:00"/>
    <s v="Unkown"/>
    <s v="N40085"/>
    <s v="N4008520D0036 #N4008521F5235"/>
    <s v="N4008520D0036"/>
    <x v="1047"/>
    <n v="0"/>
    <d v="2023-07-26T00:00:00"/>
    <d v="2023-08-19T00:00:00"/>
    <n v="-44471"/>
    <n v="24"/>
    <n v="2023"/>
    <s v="08"/>
    <n v="19"/>
    <x v="775"/>
    <n v="2021"/>
    <n v="2023"/>
    <n v="0.97697771649446541"/>
    <n v="2022"/>
    <n v="0.95701202597496626"/>
    <n v="43447.176030225368"/>
    <n v="887.89422309264046"/>
    <n v="-42559.281807132727"/>
    <n v="24"/>
    <n v="810"/>
    <n v="2.9629629629629631E-2"/>
  </r>
  <r>
    <d v="2021-09-13T00:00:00"/>
    <n v="2021"/>
    <s v="Special Operations Command"/>
    <x v="1024"/>
    <x v="0"/>
    <d v="2021-01-07T00:00:00"/>
    <d v="2021-05-07T00:00:00"/>
    <s v="WHITING-TURNER CONTRACTING CO"/>
    <s v="N40085"/>
    <s v="N4008520D0036 #N4008521F5235"/>
    <s v="N4008520D0036"/>
    <x v="1047"/>
    <n v="44471"/>
    <d v="2023-07-26T00:00:00"/>
    <d v="2023-07-26T00:00:00"/>
    <n v="0"/>
    <n v="0"/>
    <n v="2023"/>
    <s v="07"/>
    <n v="26"/>
    <x v="486"/>
    <n v="2021"/>
    <n v="2023"/>
    <n v="0.97697771649446541"/>
    <n v="2022"/>
    <n v="0.95701202597496626"/>
    <n v="43447.176030225368"/>
    <n v="43447.176030225368"/>
    <n v="0"/>
    <n v="0"/>
    <n v="810"/>
    <n v="0"/>
  </r>
  <r>
    <d v="2022-01-12T00:00:00"/>
    <n v="2021"/>
    <s v="Marine Corps Active"/>
    <x v="1025"/>
    <x v="0"/>
    <d v="2020-07-10T00:00:00"/>
    <d v="2021-03-02T00:00:00"/>
    <s v="ARCHER WESTERN FEDERAL JV"/>
    <s v="N40085"/>
    <s v="N4008521C0017"/>
    <s v="N4008521C0017"/>
    <x v="1048"/>
    <n v="20000"/>
    <d v="2026-07-23T00:00:00"/>
    <d v="2027-03-20T00:00:00"/>
    <n v="-102609610"/>
    <n v="240"/>
    <n v="2027"/>
    <s v="03"/>
    <n v="20"/>
    <x v="776"/>
    <n v="2021"/>
    <n v="2027"/>
    <n v="0.97697771649446541"/>
    <n v="2024"/>
    <e v="#N/A"/>
    <n v="100266842.02251755"/>
    <e v="#N/A"/>
    <e v="#N/A"/>
    <n v="240"/>
    <n v="1969"/>
    <n v="0.12188928390045708"/>
  </r>
  <r>
    <d v="2022-01-12T00:00:00"/>
    <n v="2020"/>
    <s v="Marine Corps Active"/>
    <x v="1026"/>
    <x v="0"/>
    <d v="2020-07-10T00:00:00"/>
    <d v="2020-12-22T00:00:00"/>
    <s v="ML: CON21 DC/AM"/>
    <s v="N40085"/>
    <s v="N4008521C0017"/>
    <s v="N4008521C0017"/>
    <x v="1049"/>
    <n v="82095000"/>
    <d v="2026-07-23T00:00:00"/>
    <d v="2027-03-20T00:00:00"/>
    <n v="76245000"/>
    <n v="240"/>
    <n v="2027"/>
    <s v="03"/>
    <n v="20"/>
    <x v="776"/>
    <n v="2021"/>
    <n v="2027"/>
    <n v="0.97697771649446541"/>
    <n v="2024"/>
    <e v="#N/A"/>
    <n v="5715319.6414926229"/>
    <e v="#N/A"/>
    <e v="#N/A"/>
    <n v="240"/>
    <n v="2039"/>
    <n v="0.11770475723393821"/>
  </r>
  <r>
    <d v="2022-01-12T00:00:00"/>
    <n v="2020"/>
    <s v="Marine Corps Active"/>
    <x v="1027"/>
    <x v="0"/>
    <d v="2020-07-10T00:00:00"/>
    <d v="2020-12-22T00:00:00"/>
    <s v="ML: CON21 DC/AM"/>
    <s v="N40085"/>
    <s v="N4008521C0017"/>
    <s v="N4008521C0017"/>
    <x v="1049"/>
    <n v="59867000"/>
    <d v="2026-07-23T00:00:00"/>
    <d v="2027-03-20T00:00:00"/>
    <n v="54017000"/>
    <n v="240"/>
    <n v="2027"/>
    <s v="03"/>
    <n v="20"/>
    <x v="776"/>
    <n v="2021"/>
    <n v="2027"/>
    <n v="0.97697771649446541"/>
    <n v="2024"/>
    <e v="#N/A"/>
    <n v="5715319.6414926229"/>
    <e v="#N/A"/>
    <e v="#N/A"/>
    <n v="240"/>
    <n v="2039"/>
    <n v="0.11770475723393821"/>
  </r>
  <r>
    <d v="2021-09-13T00:00:00"/>
    <n v="2020"/>
    <s v="Special Operations Command"/>
    <x v="1028"/>
    <x v="0"/>
    <d v="2020-07-14T00:00:00"/>
    <d v="2020-12-18T00:00:00"/>
    <s v="WHITING-TURNER CONTRACTING CO"/>
    <s v="N40085"/>
    <s v="N4008521C0018 AWD"/>
    <s v="N4008521C0018"/>
    <x v="1050"/>
    <n v="15727"/>
    <d v="2022-12-17T00:00:00"/>
    <d v="2023-02-17T00:00:00"/>
    <n v="2289"/>
    <n v="62"/>
    <n v="2023"/>
    <s v="02"/>
    <n v="17"/>
    <x v="777"/>
    <n v="2021"/>
    <n v="2023"/>
    <n v="0.97697771649446541"/>
    <n v="2022"/>
    <n v="0.95701202597496626"/>
    <n v="13128.626554252625"/>
    <n v="15319.227081709323"/>
    <n v="2190.6005274566978"/>
    <n v="62"/>
    <n v="729"/>
    <n v="8.5048010973936897E-2"/>
  </r>
  <r>
    <d v="2022-01-12T00:00:00"/>
    <n v="2020"/>
    <s v="Special Operations Command"/>
    <x v="1029"/>
    <x v="0"/>
    <d v="2020-07-14T00:00:00"/>
    <d v="2020-12-18T00:00:00"/>
    <s v="WHITING-TURNER CONTRACTING CO"/>
    <s v="N40085"/>
    <s v="N4008521C0018 AWD"/>
    <s v="N4008521C0018"/>
    <x v="1051"/>
    <n v="15683"/>
    <d v="2022-12-17T00:00:00"/>
    <d v="2023-02-17T00:00:00"/>
    <n v="266"/>
    <n v="62"/>
    <n v="2023"/>
    <s v="02"/>
    <n v="17"/>
    <x v="777"/>
    <n v="2021"/>
    <n v="2023"/>
    <n v="0.97697771649446541"/>
    <n v="2022"/>
    <n v="0.95701202597496626"/>
    <n v="15062.065455195174"/>
    <n v="15316.630654104514"/>
    <n v="254.56519890934032"/>
    <n v="62"/>
    <n v="729"/>
    <n v="8.5048010973936897E-2"/>
  </r>
  <r>
    <d v="2022-01-12T00:00:00"/>
    <n v="2020"/>
    <s v="Navy Active"/>
    <x v="1030"/>
    <x v="0"/>
    <d v="2020-11-09T00:00:00"/>
    <d v="2021-03-25T00:00:00"/>
    <s v="SAUER, INC."/>
    <s v="N40085"/>
    <s v="N4008521C0028 AWD"/>
    <s v="N4008521C0028"/>
    <x v="1052"/>
    <n v="58176000"/>
    <d v="2023-06-25T00:00:00"/>
    <d v="2023-10-21T00:00:00"/>
    <n v="5984260"/>
    <n v="118"/>
    <n v="2023"/>
    <n v="10"/>
    <n v="21"/>
    <x v="778"/>
    <n v="2021"/>
    <n v="2024"/>
    <n v="0.97697771649446541"/>
    <n v="2023"/>
    <n v="0.93819806468133926"/>
    <n v="50990166.965072848"/>
    <n v="56604588.115622796"/>
    <n v="5614421.1505499482"/>
    <n v="118"/>
    <n v="822"/>
    <n v="0.14355231143552311"/>
  </r>
  <r>
    <d v="2022-01-12T00:00:00"/>
    <n v="2018"/>
    <s v="Marine Corps Active"/>
    <x v="1031"/>
    <x v="0"/>
    <d v="2019-04-30T00:00:00"/>
    <d v="2021-05-27T00:00:00"/>
    <s v="WHITING-TURNER CONTRACTING CO"/>
    <s v="N40085"/>
    <s v="N4008521C0035 AWD"/>
    <s v="N4008521C0035"/>
    <x v="1053"/>
    <n v="21604000"/>
    <d v="2023-05-01T00:00:00"/>
    <d v="2023-01-05T00:00:00"/>
    <n v="-1073000"/>
    <n v="-116"/>
    <n v="2023"/>
    <s v="01"/>
    <s v="05"/>
    <x v="779"/>
    <n v="2021"/>
    <n v="2023"/>
    <n v="0.97697771649446541"/>
    <n v="2022"/>
    <n v="0.95701202597496626"/>
    <n v="22154923.676944993"/>
    <n v="21128049.773073856"/>
    <n v="-1026873.9038711376"/>
    <n v="-116"/>
    <n v="704"/>
    <n v="-0.16477272727272727"/>
  </r>
  <r>
    <d v="2022-01-12T00:00:00"/>
    <n v="2021"/>
    <s v="Navy Active"/>
    <x v="1032"/>
    <x v="0"/>
    <d v="2020-11-13T00:00:00"/>
    <d v="2021-08-13T00:00:00"/>
    <s v="CAISSON PROCUREMENT"/>
    <s v="N40085"/>
    <s v="N4008521C0077 AWD"/>
    <s v="N4008521C0077"/>
    <x v="14"/>
    <n v="68582000"/>
    <d v="2028-06-01T00:00:00"/>
    <d v="2028-06-01T00:00:00"/>
    <n v="68582000"/>
    <n v="0"/>
    <n v="2028"/>
    <s v="06"/>
    <s v="01"/>
    <x v="780"/>
    <n v="2021"/>
    <n v="2028"/>
    <n v="0.97697771649446541"/>
    <n v="2025"/>
    <e v="#N/A"/>
    <n v="0"/>
    <e v="#N/A"/>
    <e v="#N/A"/>
    <n v="0"/>
    <n v="2484"/>
    <n v="0"/>
  </r>
  <r>
    <d v="2022-01-12T00:00:00"/>
    <n v="2020"/>
    <s v="Navy Active"/>
    <x v="1033"/>
    <x v="0"/>
    <d v="2020-11-12T00:00:00"/>
    <d v="2021-08-20T00:00:00"/>
    <s v="BALLARD, S.B., INC.DBA S.B. BALLARD CONSTRUCTION CO."/>
    <s v="N40085"/>
    <s v="N4008521D0083 N4008521F6191"/>
    <s v="N4008521D0083"/>
    <x v="14"/>
    <n v="2907000"/>
    <d v="2024-03-22T00:00:00"/>
    <d v="2024-03-22T00:00:00"/>
    <n v="2907000"/>
    <n v="0"/>
    <n v="2024"/>
    <s v="03"/>
    <n v="22"/>
    <x v="781"/>
    <n v="2021"/>
    <n v="2024"/>
    <n v="0.97697771649446541"/>
    <n v="2023"/>
    <n v="0.93819806468133926"/>
    <n v="0"/>
    <n v="2727341.7740286533"/>
    <n v="2727341.7740286533"/>
    <n v="0"/>
    <n v="945"/>
    <n v="0"/>
  </r>
  <r>
    <d v="2022-01-12T00:00:00"/>
    <n v="2021"/>
    <s v="Navy Active"/>
    <x v="1034"/>
    <x v="0"/>
    <d v="2020-11-12T00:00:00"/>
    <d v="2021-08-20T00:00:00"/>
    <s v="BALLARD, S.B., INC.DBA S.B. BALLARD CONSTRUCTION CO."/>
    <s v="N40085"/>
    <s v="N4008521D0083 N4008521F6191"/>
    <s v="N4008521D0083"/>
    <x v="14"/>
    <n v="2907000"/>
    <d v="2024-03-22T00:00:00"/>
    <d v="2024-03-22T00:00:00"/>
    <n v="2907000"/>
    <n v="0"/>
    <n v="2024"/>
    <s v="03"/>
    <n v="22"/>
    <x v="781"/>
    <n v="2021"/>
    <n v="2024"/>
    <n v="0.97697771649446541"/>
    <n v="2023"/>
    <n v="0.93819806468133926"/>
    <n v="0"/>
    <n v="2727341.7740286533"/>
    <n v="2727341.7740286533"/>
    <n v="0"/>
    <n v="945"/>
    <n v="0"/>
  </r>
  <r>
    <d v="2022-05-02T00:00:00"/>
    <n v="2021"/>
    <s v="DLA Defense Energy Support Center"/>
    <x v="1035"/>
    <x v="0"/>
    <d v="2021-01-04T00:00:00"/>
    <d v="2021-05-21T00:00:00"/>
    <s v="Garco"/>
    <s v="N44255"/>
    <s v="N4425521R20000014"/>
    <s v="N4425521R20000014"/>
    <x v="1054"/>
    <n v="54387326"/>
    <d v="2024-01-20T00:00:00"/>
    <d v="2024-01-21T00:00:00"/>
    <n v="138326"/>
    <n v="1"/>
    <n v="2024"/>
    <s v="01"/>
    <n v="21"/>
    <x v="472"/>
    <n v="2021"/>
    <n v="2024"/>
    <n v="0.97697771649446541"/>
    <n v="2023"/>
    <n v="0.93819806468133926"/>
    <n v="53000064.142108254"/>
    <n v="53129841.327603363"/>
    <n v="129777.18549510837"/>
    <n v="1"/>
    <n v="974"/>
    <n v="1.026694045174538E-3"/>
  </r>
  <r>
    <d v="2022-01-12T00:00:00"/>
    <n v="2019"/>
    <s v="Navy Active"/>
    <x v="1036"/>
    <x v="0"/>
    <d v="2020-12-28T00:00:00"/>
    <d v="2021-08-30T00:00:00"/>
    <s v="ACCIONA CMS JV, LLC"/>
    <s v="N62470"/>
    <s v="N6247021D0011 N6247021F9009"/>
    <s v="N6247021D0011"/>
    <x v="1055"/>
    <n v="18131000"/>
    <d v="2024-04-16T00:00:00"/>
    <d v="2024-04-16T00:00:00"/>
    <n v="17302.449999999255"/>
    <n v="0"/>
    <n v="2024"/>
    <s v="04"/>
    <n v="16"/>
    <x v="782"/>
    <n v="2021"/>
    <n v="2024"/>
    <n v="0.97697771649446541"/>
    <n v="2023"/>
    <n v="0.93819806468133926"/>
    <n v="17696678.869670395"/>
    <n v="17712911.99477464"/>
    <n v="16233.125104244798"/>
    <n v="0"/>
    <n v="960"/>
    <n v="0"/>
  </r>
  <r>
    <d v="2022-01-12T00:00:00"/>
    <n v="2020"/>
    <s v="Navy Active"/>
    <x v="1037"/>
    <x v="0"/>
    <d v="2020-10-16T00:00:00"/>
    <d v="2021-01-22T00:00:00"/>
    <s v="BARNHART-REESE CONSTRUCTION INC"/>
    <s v="N62473"/>
    <s v="N6247317D4635 N6247321F4264"/>
    <s v="N6247317D4635"/>
    <x v="1056"/>
    <n v="4986000"/>
    <d v="2023-02-06T00:00:00"/>
    <d v="2023-02-06T00:00:00"/>
    <n v="3326000"/>
    <n v="0"/>
    <n v="2023"/>
    <s v="02"/>
    <s v="06"/>
    <x v="736"/>
    <n v="2021"/>
    <n v="2023"/>
    <n v="0.97697771649446541"/>
    <n v="2022"/>
    <n v="0.95701202597496626"/>
    <n v="1621783.0093808125"/>
    <n v="4804805.0077735502"/>
    <n v="3183021.9983927375"/>
    <n v="0"/>
    <n v="745"/>
    <n v="0"/>
  </r>
  <r>
    <d v="2021-12-31T00:00:00"/>
    <n v="2021"/>
    <s v="Air Force Active"/>
    <x v="1038"/>
    <x v="0"/>
    <d v="2021-03-31T00:00:00"/>
    <d v="2021-08-30T00:00:00"/>
    <s v="J.I. Garcia Construction, Inc."/>
    <s v="N62473"/>
    <s v="N6247318D5817"/>
    <s v="N6247318D5817"/>
    <x v="1057"/>
    <n v="4749000"/>
    <d v="2022-11-13T00:00:00"/>
    <d v="2022-11-13T00:00:00"/>
    <n v="0"/>
    <n v="0"/>
    <n v="2022"/>
    <n v="11"/>
    <n v="13"/>
    <x v="783"/>
    <n v="2021"/>
    <n v="2023"/>
    <n v="0.97697771649446541"/>
    <n v="2022"/>
    <n v="0.95701202597496626"/>
    <n v="4639667.175632216"/>
    <n v="4639667.175632216"/>
    <n v="0"/>
    <n v="0"/>
    <n v="440"/>
    <n v="0"/>
  </r>
  <r>
    <d v="2022-01-12T00:00:00"/>
    <n v="2020"/>
    <s v="Navy Active"/>
    <x v="1039"/>
    <x v="0"/>
    <d v="2020-11-23T00:00:00"/>
    <d v="2021-03-03T00:00:00"/>
    <s v="SOLPAC CONSTRUCTION INC"/>
    <s v="N62473"/>
    <s v="N6247318D5855 N6247321F4428"/>
    <s v="N6247318D5855"/>
    <x v="1058"/>
    <n v="58919000"/>
    <d v="2023-05-03T00:00:00"/>
    <d v="2023-05-03T00:00:00"/>
    <n v="7995000"/>
    <n v="0"/>
    <n v="2023"/>
    <s v="05"/>
    <s v="03"/>
    <x v="723"/>
    <n v="2021"/>
    <n v="2023"/>
    <n v="0.97697771649446541"/>
    <n v="2022"/>
    <n v="0.95701202597496626"/>
    <n v="49751613.234764159"/>
    <n v="57402924.382434011"/>
    <n v="7651311.1476698518"/>
    <n v="0"/>
    <n v="791"/>
    <n v="0"/>
  </r>
  <r>
    <d v="2022-01-12T00:00:00"/>
    <n v="2020"/>
    <s v="Marine Corps Active"/>
    <x v="1040"/>
    <x v="0"/>
    <d v="2020-05-28T00:00:00"/>
    <d v="2020-12-17T00:00:00"/>
    <s v="WHITING-TURNER CONTRACTING CO"/>
    <s v="N62473"/>
    <s v="N6247318D5858 N6247321F4212"/>
    <s v="N6247318D5858"/>
    <x v="1059"/>
    <n v="62002000"/>
    <d v="2025-02-14T00:00:00"/>
    <d v="2025-02-14T00:00:00"/>
    <n v="8390737.5099999979"/>
    <n v="0"/>
    <n v="2025"/>
    <s v="02"/>
    <n v="14"/>
    <x v="784"/>
    <n v="2021"/>
    <n v="2025"/>
    <n v="0.97697771649446541"/>
    <n v="2023"/>
    <n v="0.93819806468133926"/>
    <n v="52377008.805865593"/>
    <n v="60249182.498996712"/>
    <n v="7872173.693131119"/>
    <n v="0"/>
    <n v="1520"/>
    <n v="0"/>
  </r>
  <r>
    <d v="2022-01-12T00:00:00"/>
    <n v="2021"/>
    <s v="Navy Active"/>
    <x v="1041"/>
    <x v="0"/>
    <d v="2021-05-05T00:00:00"/>
    <d v="2021-08-12T00:00:00"/>
    <s v="REYES CONSTRUCTION INC"/>
    <s v="N62473"/>
    <s v="N6247318D5862 N6247321F5105"/>
    <s v="N6247318D5862"/>
    <x v="1060"/>
    <n v="21649000"/>
    <d v="2023-08-27T00:00:00"/>
    <d v="2023-08-27T00:00:00"/>
    <n v="2655700"/>
    <n v="0"/>
    <n v="2023"/>
    <s v="08"/>
    <n v="27"/>
    <x v="754"/>
    <n v="2021"/>
    <n v="2023"/>
    <n v="0.97697771649446541"/>
    <n v="2022"/>
    <n v="0.95701202597496626"/>
    <n v="18556030.862694331"/>
    <n v="21097567.700076047"/>
    <n v="2541536.8373817168"/>
    <n v="0"/>
    <n v="745"/>
    <n v="0"/>
  </r>
  <r>
    <d v="2022-01-12T00:00:00"/>
    <n v="2021"/>
    <s v="Navy Active"/>
    <x v="1042"/>
    <x v="0"/>
    <d v="2020-10-30T00:00:00"/>
    <d v="2021-03-25T00:00:00"/>
    <s v="SYNERGY ELECTRIC COMPANY INC"/>
    <s v="N62473"/>
    <s v="N6247319D2430 N6247321F4370"/>
    <s v="N6247319D2430"/>
    <x v="1061"/>
    <n v="49122000"/>
    <d v="2023-05-03T00:00:00"/>
    <d v="2023-10-16T00:00:00"/>
    <n v="29656456"/>
    <n v="166"/>
    <n v="2023"/>
    <n v="10"/>
    <n v="16"/>
    <x v="785"/>
    <n v="2021"/>
    <n v="2024"/>
    <n v="0.97697771649446541"/>
    <n v="2023"/>
    <n v="0.93819806468133926"/>
    <n v="19017402.727442544"/>
    <n v="46841032.351949841"/>
    <n v="27823629.624507297"/>
    <n v="166"/>
    <n v="769"/>
    <n v="0.21586475942782835"/>
  </r>
  <r>
    <d v="2022-01-12T00:00:00"/>
    <n v="2021"/>
    <s v="Marine Corps Active"/>
    <x v="1043"/>
    <x v="0"/>
    <d v="2020-05-15T00:00:00"/>
    <d v="2021-03-23T00:00:00"/>
    <s v="DPR-RQ CONSTRUCTION, LLC"/>
    <s v="N62473"/>
    <s v="N6247320C0055 PC000009"/>
    <s v="N6247320C0055"/>
    <x v="14"/>
    <n v="248000"/>
    <d v="2024-01-07T00:00:00"/>
    <d v="2024-01-07T00:00:00"/>
    <n v="248000"/>
    <n v="0"/>
    <n v="2024"/>
    <s v="01"/>
    <s v="07"/>
    <x v="668"/>
    <n v="2021"/>
    <n v="2024"/>
    <n v="0.97697771649446541"/>
    <n v="2023"/>
    <n v="0.93819806468133926"/>
    <n v="0"/>
    <n v="232673.12004097214"/>
    <n v="232673.12004097214"/>
    <n v="0"/>
    <n v="1020"/>
    <n v="0"/>
  </r>
  <r>
    <d v="2022-01-12T00:00:00"/>
    <n v="2021"/>
    <s v="Marine Corps Active"/>
    <x v="1044"/>
    <x v="0"/>
    <d v="2020-07-23T00:00:00"/>
    <d v="2021-02-18T00:00:00"/>
    <s v="HARPER CONSTRUCTION COMPANY, INC"/>
    <s v="N62473"/>
    <s v="N6247321D1206 N6247321F4378"/>
    <s v="N6247321D1206"/>
    <x v="1062"/>
    <n v="48134000"/>
    <d v="2023-05-13T00:00:00"/>
    <d v="2023-05-22T00:00:00"/>
    <n v="5472121"/>
    <n v="9"/>
    <n v="2023"/>
    <s v="05"/>
    <n v="22"/>
    <x v="786"/>
    <n v="2021"/>
    <n v="2023"/>
    <n v="0.97697771649446541"/>
    <n v="2022"/>
    <n v="0.95701202597496626"/>
    <n v="41679705.126783185"/>
    <n v="46916590.73137334"/>
    <n v="5236885.6045901552"/>
    <n v="9"/>
    <n v="814"/>
    <n v="1.1056511056511056E-2"/>
  </r>
  <r>
    <d v="2022-01-12T00:00:00"/>
    <n v="2020"/>
    <s v="Navy Active"/>
    <x v="1045"/>
    <x v="0"/>
    <d v="2021-02-03T00:00:00"/>
    <d v="2021-05-20T00:00:00"/>
    <s v="HARPER CONSTRUCTION COMPANY, INC"/>
    <s v="N62473"/>
    <s v="N6247321D1206 N6247321F4741"/>
    <s v="N6247321D1206"/>
    <x v="1063"/>
    <n v="45821000"/>
    <d v="2024-02-05T00:00:00"/>
    <d v="2024-02-05T00:00:00"/>
    <n v="9776384"/>
    <n v="0"/>
    <n v="2024"/>
    <s v="02"/>
    <s v="05"/>
    <x v="787"/>
    <n v="2021"/>
    <n v="2024"/>
    <n v="0.97697771649446541"/>
    <n v="2023"/>
    <n v="0.93819806468133926"/>
    <n v="35214786.631599873"/>
    <n v="44386971.179981485"/>
    <n v="9172184.5483816117"/>
    <n v="0"/>
    <n v="991"/>
    <n v="0"/>
  </r>
  <r>
    <d v="2022-01-12T00:00:00"/>
    <n v="2020"/>
    <s v="Navy Active"/>
    <x v="1046"/>
    <x v="0"/>
    <d v="2021-02-03T00:00:00"/>
    <d v="2021-06-10T00:00:00"/>
    <s v="HARPER CONSTRUCTION COMPANY, INC"/>
    <s v="N62473"/>
    <s v="N6247321D1206 N6247321F4825"/>
    <s v="N6247321D1206"/>
    <x v="1064"/>
    <n v="73261000"/>
    <d v="2024-01-23T00:00:00"/>
    <d v="2024-01-23T00:00:00"/>
    <n v="20959005"/>
    <n v="0"/>
    <n v="2024"/>
    <s v="01"/>
    <n v="23"/>
    <x v="788"/>
    <n v="2021"/>
    <n v="2024"/>
    <n v="0.97697771649446541"/>
    <n v="2023"/>
    <n v="0.93819806468133926"/>
    <n v="51097883.64320495"/>
    <n v="70761581.571851462"/>
    <n v="19663697.928646512"/>
    <n v="0"/>
    <n v="957"/>
    <n v="0"/>
  </r>
  <r>
    <d v="2022-01-12T00:00:00"/>
    <n v="2020"/>
    <s v="Navy Active"/>
    <x v="1047"/>
    <x v="0"/>
    <d v="2021-02-11T00:00:00"/>
    <d v="2021-06-25T00:00:00"/>
    <s v="RQ CONSTRUCTION, LLC"/>
    <s v="N62473"/>
    <s v="N6247321D1211 N6247321F4921"/>
    <s v="N6247321D1211"/>
    <x v="1065"/>
    <n v="236454000"/>
    <d v="2025-08-29T00:00:00"/>
    <d v="2025-08-29T00:00:00"/>
    <n v="18796158"/>
    <n v="0"/>
    <n v="2025"/>
    <s v="08"/>
    <n v="29"/>
    <x v="789"/>
    <n v="2021"/>
    <n v="2025"/>
    <n v="0.97697771649446541"/>
    <n v="2023"/>
    <n v="0.93819806468133926"/>
    <n v="212646861.45427313"/>
    <n v="230281380.51331782"/>
    <n v="17634519.059044689"/>
    <n v="0"/>
    <n v="1526"/>
    <n v="0"/>
  </r>
  <r>
    <d v="2022-01-12T00:00:00"/>
    <n v="2020"/>
    <s v="Navy Active"/>
    <x v="1048"/>
    <x v="0"/>
    <d v="2021-01-19T00:00:00"/>
    <d v="2021-06-24T00:00:00"/>
    <s v="WEBCOR CONSTRUCTION LP"/>
    <s v="N62473"/>
    <s v="N6247321D1214 N6247321F4923"/>
    <s v="N6247321D1214"/>
    <x v="1066"/>
    <n v="145640000"/>
    <d v="2024-01-22T00:00:00"/>
    <d v="2024-01-22T00:00:00"/>
    <n v="32344345"/>
    <n v="0"/>
    <n v="2024"/>
    <s v="01"/>
    <n v="22"/>
    <x v="790"/>
    <n v="2021"/>
    <n v="2024"/>
    <n v="0.97697771649446541"/>
    <n v="2023"/>
    <n v="0.93819806468133926"/>
    <n v="110687330.31064476"/>
    <n v="141032732.1930303"/>
    <n v="30345401.882385537"/>
    <n v="0"/>
    <n v="942"/>
    <n v="0"/>
  </r>
  <r>
    <d v="2022-01-12T00:00:00"/>
    <n v="2021"/>
    <s v="Marine Corps Active"/>
    <x v="1049"/>
    <x v="0"/>
    <d v="2021-04-26T00:00:00"/>
    <d v="2021-06-30T00:00:00"/>
    <s v="DE LA FUENTE CONSTRUCTION, INC."/>
    <s v="N62473"/>
    <s v="N6247321D1220 N6247321F4960"/>
    <s v="N6247321D1220"/>
    <x v="14"/>
    <n v="5325000"/>
    <d v="2023-03-07T00:00:00"/>
    <d v="2023-03-07T00:00:00"/>
    <n v="5325000"/>
    <n v="0"/>
    <n v="2023"/>
    <s v="03"/>
    <s v="07"/>
    <x v="791"/>
    <n v="2021"/>
    <n v="2023"/>
    <n v="0.97697771649446541"/>
    <n v="2022"/>
    <n v="0.95701202597496626"/>
    <n v="0"/>
    <n v="5096089.038316695"/>
    <n v="5096089.038316695"/>
    <n v="0"/>
    <n v="615"/>
    <n v="0"/>
  </r>
  <r>
    <d v="2022-01-12T00:00:00"/>
    <n v="2021"/>
    <s v="Navy Active"/>
    <x v="1050"/>
    <x v="0"/>
    <d v="2021-03-05T00:00:00"/>
    <d v="2021-04-30T00:00:00"/>
    <s v="MANSON CONSTRUCTION CO"/>
    <s v="N62473"/>
    <s v="N6247321D1406 N6247321F4668"/>
    <s v="N6247321D1406"/>
    <x v="1067"/>
    <n v="62125000"/>
    <d v="2023-09-17T00:00:00"/>
    <d v="2023-09-17T00:00:00"/>
    <n v="6625000"/>
    <n v="0"/>
    <n v="2023"/>
    <s v="09"/>
    <n v="17"/>
    <x v="792"/>
    <n v="2021"/>
    <n v="2023"/>
    <n v="0.97697771649446541"/>
    <n v="2022"/>
    <n v="0.95701202597496626"/>
    <n v="54222263.265442833"/>
    <n v="60562467.937526986"/>
    <n v="6340204.6720841527"/>
    <n v="0"/>
    <n v="870"/>
    <n v="0"/>
  </r>
  <r>
    <d v="2021-12-31T00:00:00"/>
    <n v="2018"/>
    <s v="Air Force Reserve"/>
    <x v="1051"/>
    <x v="0"/>
    <d v="2020-09-01T00:00:00"/>
    <d v="2020-12-17T00:00:00"/>
    <s v="Hensel Phelps Construction Co."/>
    <s v="N62478"/>
    <s v="N6247820D4003"/>
    <s v="N6247820D4003"/>
    <x v="1068"/>
    <n v="8552000"/>
    <d v="2022-07-11T00:00:00"/>
    <d v="2022-07-11T00:00:00"/>
    <n v="0"/>
    <n v="0"/>
    <n v="2022"/>
    <s v="07"/>
    <n v="11"/>
    <x v="323"/>
    <n v="2021"/>
    <n v="2022"/>
    <n v="0.97697771649446541"/>
    <n v="2022"/>
    <n v="0.95701202597496626"/>
    <n v="8355113.4314606683"/>
    <n v="8355113.4314606683"/>
    <n v="0"/>
    <n v="0"/>
    <n v="571"/>
    <n v="0"/>
  </r>
  <r>
    <d v="2022-01-12T00:00:00"/>
    <n v="2021"/>
    <s v="Navy Active"/>
    <x v="1052"/>
    <x v="0"/>
    <d v="2020-11-02T00:00:00"/>
    <d v="2021-04-30T00:00:00"/>
    <s v="TNT CONSTRUCTORS"/>
    <s v="N62478"/>
    <s v="N6247820D4015 N6247821F4087"/>
    <s v="N6247820D4015"/>
    <x v="1069"/>
    <n v="39107000"/>
    <d v="2023-11-12T00:00:00"/>
    <d v="2023-11-12T00:00:00"/>
    <n v="-19459450"/>
    <n v="0"/>
    <n v="2023"/>
    <n v="11"/>
    <n v="12"/>
    <x v="793"/>
    <n v="2021"/>
    <n v="2024"/>
    <n v="0.97697771649446541"/>
    <n v="2023"/>
    <n v="0.93819806468133926"/>
    <n v="57218116.584187284"/>
    <n v="38961298.254423998"/>
    <n v="-18256818.329763286"/>
    <n v="0"/>
    <n v="926"/>
    <n v="0"/>
  </r>
  <r>
    <d v="2022-01-12T00:00:00"/>
    <n v="2021"/>
    <s v="Navy Active"/>
    <x v="1053"/>
    <x v="0"/>
    <d v="2020-11-02T00:00:00"/>
    <d v="2021-04-30T00:00:00"/>
    <s v="TNT CONSTRUCTORS"/>
    <s v="N62478"/>
    <s v="N6247820D4015 N6247821F4087"/>
    <s v="N6247820D4015"/>
    <x v="1069"/>
    <n v="30327000"/>
    <d v="2023-11-12T00:00:00"/>
    <d v="2023-11-12T00:00:00"/>
    <n v="-28239450"/>
    <n v="0"/>
    <n v="2023"/>
    <n v="11"/>
    <n v="12"/>
    <x v="793"/>
    <n v="2021"/>
    <n v="2024"/>
    <n v="0.97697771649446541"/>
    <n v="2023"/>
    <n v="0.93819806468133926"/>
    <n v="57218116.584187284"/>
    <n v="30723919.246521838"/>
    <n v="-26494197.337665446"/>
    <n v="0"/>
    <n v="926"/>
    <n v="0"/>
  </r>
  <r>
    <d v="2022-01-12T00:00:00"/>
    <n v="2021"/>
    <s v="Marine Corps Active"/>
    <x v="1054"/>
    <x v="0"/>
    <d v="2021-04-08T00:00:00"/>
    <d v="2021-08-16T00:00:00"/>
    <s v="CADDELL-NAN A JOINT VENTURE"/>
    <s v="N62742"/>
    <s v="N6274219D1329 N6274221F9933"/>
    <s v="N6274219D1329"/>
    <x v="1070"/>
    <n v="41359000"/>
    <d v="2023-12-07T00:00:00"/>
    <d v="2023-12-07T00:00:00"/>
    <n v="4787334"/>
    <n v="0"/>
    <n v="2023"/>
    <n v="12"/>
    <s v="07"/>
    <x v="794"/>
    <n v="2021"/>
    <n v="2024"/>
    <n v="0.97697771649446541"/>
    <n v="2023"/>
    <n v="0.93819806468133926"/>
    <n v="35729702.737078279"/>
    <n v="40221170.230861455"/>
    <n v="4491467.4937831759"/>
    <n v="0"/>
    <n v="843"/>
    <n v="0"/>
  </r>
  <r>
    <d v="2022-01-12T00:00:00"/>
    <n v="2021"/>
    <s v="Marine Corps Active"/>
    <x v="1055"/>
    <x v="0"/>
    <d v="2020-08-18T00:00:00"/>
    <d v="2021-03-17T00:00:00"/>
    <s v="CORE TECH-HDCC-KAJIMA LLC"/>
    <s v="N62742"/>
    <s v="N6274219D1330 N6274221F9928"/>
    <s v="N6274219D1330"/>
    <x v="1071"/>
    <n v="17949000"/>
    <d v="2023-03-28T00:00:00"/>
    <d v="2023-03-28T00:00:00"/>
    <n v="266000"/>
    <n v="0"/>
    <n v="2023"/>
    <s v="03"/>
    <n v="28"/>
    <x v="446"/>
    <n v="2021"/>
    <n v="2023"/>
    <n v="0.97697771649446541"/>
    <n v="2022"/>
    <n v="0.95701202597496626"/>
    <n v="17275896.960771631"/>
    <n v="17530462.159680974"/>
    <n v="254565.19890934229"/>
    <n v="0"/>
    <n v="741"/>
    <n v="0"/>
  </r>
  <r>
    <d v="2022-01-12T00:00:00"/>
    <n v="2021"/>
    <s v="Marine Corps Active"/>
    <x v="1056"/>
    <x v="0"/>
    <d v="2020-09-14T00:00:00"/>
    <d v="2021-03-15T00:00:00"/>
    <s v="HENSEL PHELPS CONSTRUCTION CO."/>
    <s v="N62742"/>
    <s v="N6274219D1332 N6274221F9927"/>
    <s v="N6274219D1332"/>
    <x v="1072"/>
    <n v="28047000"/>
    <d v="2023-08-23T00:00:00"/>
    <d v="2023-08-23T00:00:00"/>
    <n v="252000"/>
    <n v="0"/>
    <n v="2023"/>
    <s v="08"/>
    <n v="23"/>
    <x v="795"/>
    <n v="2021"/>
    <n v="2023"/>
    <n v="0.97697771649446541"/>
    <n v="2022"/>
    <n v="0.95701202597496626"/>
    <n v="27155095.629963666"/>
    <n v="27396262.660509359"/>
    <n v="241167.03054569289"/>
    <n v="0"/>
    <n v="891"/>
    <n v="0"/>
  </r>
  <r>
    <d v="2022-01-12T00:00:00"/>
    <n v="2021"/>
    <s v="Marine Corps Active"/>
    <x v="1057"/>
    <x v="0"/>
    <d v="2021-04-08T00:00:00"/>
    <d v="2021-08-13T00:00:00"/>
    <s v="CHUGACH CONSOLIDATED SOLUTIONS, LLC"/>
    <s v="N62742"/>
    <s v="N6274221C1315 AWD"/>
    <s v="N6274221C1315"/>
    <x v="14"/>
    <n v="9380000"/>
    <d v="2022-08-27T00:00:00"/>
    <d v="2022-09-04T00:00:00"/>
    <n v="9380000"/>
    <n v="8"/>
    <n v="2022"/>
    <s v="09"/>
    <s v="04"/>
    <x v="374"/>
    <n v="2021"/>
    <n v="2022"/>
    <n v="0.97697771649446541"/>
    <n v="2022"/>
    <n v="0.95701202597496626"/>
    <n v="0"/>
    <n v="8976772.8036451843"/>
    <n v="8976772.8036451843"/>
    <n v="8"/>
    <n v="379"/>
    <n v="2.1108179419525065E-2"/>
  </r>
  <r>
    <d v="2022-01-12T00:00:00"/>
    <n v="2021"/>
    <s v="Marine Corps Active"/>
    <x v="1058"/>
    <x v="0"/>
    <d v="2020-02-24T00:00:00"/>
    <d v="2021-03-22T00:00:00"/>
    <s v="CORE TECH-HDCC-KAJIMA LLC"/>
    <s v="N62742"/>
    <s v="N6274221C1335 AWD"/>
    <s v="N6274221C1335"/>
    <x v="1073"/>
    <n v="36105000"/>
    <d v="2024-03-12T00:00:00"/>
    <d v="2024-03-12T00:00:00"/>
    <n v="0"/>
    <n v="0"/>
    <n v="2024"/>
    <s v="03"/>
    <n v="12"/>
    <x v="796"/>
    <n v="2021"/>
    <n v="2024"/>
    <n v="0.97697771649446541"/>
    <n v="2023"/>
    <n v="0.93819806468133926"/>
    <n v="35273780.454032674"/>
    <n v="35273780.454032674"/>
    <n v="0"/>
    <n v="0"/>
    <n v="1086"/>
    <n v="0"/>
  </r>
  <r>
    <d v="2021-12-31T00:00:00"/>
    <n v="2021"/>
    <s v="Air Force Active"/>
    <x v="1059"/>
    <x v="0"/>
    <d v="2020-09-16T00:00:00"/>
    <d v="2021-02-25T00:00:00"/>
    <s v="Granite-Obayashi, a Joint Venture"/>
    <s v="N62742"/>
    <s v="N6274221C1338"/>
    <s v="N6274221C1338"/>
    <x v="1074"/>
    <n v="42937637"/>
    <d v="2023-03-25T00:00:00"/>
    <d v="2023-07-05T00:00:00"/>
    <n v="992937"/>
    <n v="102"/>
    <n v="2023"/>
    <s v="07"/>
    <s v="05"/>
    <x v="761"/>
    <n v="2021"/>
    <n v="2023"/>
    <n v="0.97697771649446541"/>
    <n v="2022"/>
    <n v="0.95701202597496626"/>
    <n v="40979037.225045405"/>
    <n v="41929289.875080913"/>
    <n v="950252.65003550798"/>
    <n v="102"/>
    <n v="758"/>
    <n v="0.13456464379947231"/>
  </r>
  <r>
    <d v="2022-01-12T00:00:00"/>
    <n v="2019"/>
    <s v="Marine Corps Active"/>
    <x v="1060"/>
    <x v="0"/>
    <d v="2019-06-11T00:00:00"/>
    <d v="2021-09-28T00:00:00"/>
    <s v="BLACK CONSTRUCTION CORP."/>
    <s v="N62742"/>
    <s v="N6274221C1346 AWD"/>
    <s v="N6274221C1346"/>
    <x v="14"/>
    <n v="6003000"/>
    <d v="2024-10-25T00:00:00"/>
    <d v="2024-10-25T00:00:00"/>
    <n v="6003000"/>
    <n v="0"/>
    <n v="2024"/>
    <n v="10"/>
    <n v="25"/>
    <x v="797"/>
    <n v="2021"/>
    <n v="2025"/>
    <n v="0.97697771649446541"/>
    <n v="2023"/>
    <n v="0.93819806468133926"/>
    <n v="0"/>
    <n v="5632002.9822820798"/>
    <n v="5632002.9822820798"/>
    <n v="0"/>
    <n v="1123"/>
    <n v="0"/>
  </r>
  <r>
    <d v="2022-01-12T00:00:00"/>
    <n v="2020"/>
    <s v="Navy Active"/>
    <x v="1061"/>
    <x v="0"/>
    <d v="2019-06-11T00:00:00"/>
    <d v="2021-09-28T00:00:00"/>
    <s v="BLACK CONSTRUCTION CORP."/>
    <s v="N62742"/>
    <s v="N6274221C1346 AWD"/>
    <s v="N6274221C1346"/>
    <x v="1075"/>
    <n v="85174000"/>
    <d v="2024-10-25T00:00:00"/>
    <d v="2024-10-25T00:00:00"/>
    <n v="-36963577.150000006"/>
    <n v="0"/>
    <n v="2024"/>
    <n v="10"/>
    <n v="25"/>
    <x v="797"/>
    <n v="2021"/>
    <n v="2025"/>
    <n v="0.97697771649446541"/>
    <n v="2023"/>
    <n v="0.93819806468133926"/>
    <n v="119325691.2221736"/>
    <n v="84646534.676344216"/>
    <n v="-34679156.545829386"/>
    <n v="0"/>
    <n v="1123"/>
    <n v="0"/>
  </r>
  <r>
    <d v="2022-01-13T00:00:00"/>
    <n v="2019"/>
    <s v="Defense Health Agency"/>
    <x v="1062"/>
    <x v="0"/>
    <d v="2021-06-14T00:00:00"/>
    <d v="2021-08-25T00:00:00"/>
    <s v="RQ-AECOM JV"/>
    <s v="N69450"/>
    <s v="N6945018D1317"/>
    <s v="N6945018D1317"/>
    <x v="1076"/>
    <n v="5634000"/>
    <d v="2023-06-02T00:00:00"/>
    <d v="2023-06-02T00:00:00"/>
    <n v="0"/>
    <n v="0"/>
    <n v="2023"/>
    <s v="06"/>
    <s v="02"/>
    <x v="798"/>
    <n v="2021"/>
    <n v="2023"/>
    <n v="0.97697771649446541"/>
    <n v="2022"/>
    <n v="0.95701202597496626"/>
    <n v="5504292.4547298178"/>
    <n v="5504292.4547298178"/>
    <n v="0"/>
    <n v="0"/>
    <n v="646"/>
    <n v="0"/>
  </r>
  <r>
    <d v="2021-10-20T00:00:00"/>
    <n v="2020"/>
    <s v="Special Operations Command"/>
    <x v="1063"/>
    <x v="0"/>
    <d v="2021-06-24T00:00:00"/>
    <d v="2021-09-28T00:00:00"/>
    <s v="DRACE ANDERSON JOINT VENTURE"/>
    <s v="N69450"/>
    <s v="N6945018D1323 N6945021F0743"/>
    <s v="N6945018D1323"/>
    <x v="14"/>
    <n v="3141"/>
    <d v="2022-10-03T00:00:00"/>
    <d v="2022-10-03T00:00:00"/>
    <n v="3141"/>
    <n v="0"/>
    <n v="2022"/>
    <n v="10"/>
    <s v="03"/>
    <x v="551"/>
    <n v="2021"/>
    <n v="2023"/>
    <n v="0.97697771649446541"/>
    <n v="2022"/>
    <n v="0.95701202597496626"/>
    <n v="0"/>
    <n v="3005.9747735873689"/>
    <n v="3005.9747735873689"/>
    <n v="0"/>
    <n v="370"/>
    <n v="0"/>
  </r>
  <r>
    <d v="2022-01-12T00:00:00"/>
    <n v="2021"/>
    <s v="Special Operations Command"/>
    <x v="1063"/>
    <x v="0"/>
    <d v="2021-06-24T00:00:00"/>
    <d v="2021-09-28T00:00:00"/>
    <s v="DRACE ANDERSON JOINT VENTURE"/>
    <s v="N69450"/>
    <s v="N6945018D1323 N6945021F0743"/>
    <s v="N6945018D1323"/>
    <x v="14"/>
    <n v="3187"/>
    <d v="2022-10-03T00:00:00"/>
    <d v="2022-10-03T00:00:00"/>
    <n v="3187"/>
    <n v="0"/>
    <n v="2022"/>
    <n v="10"/>
    <s v="03"/>
    <x v="551"/>
    <n v="2021"/>
    <n v="2023"/>
    <n v="0.97697771649446541"/>
    <n v="2022"/>
    <n v="0.95701202597496626"/>
    <n v="0"/>
    <n v="3049.9973267822174"/>
    <n v="3049.9973267822174"/>
    <n v="0"/>
    <n v="370"/>
    <n v="0"/>
  </r>
  <r>
    <d v="2021-09-13T00:00:00"/>
    <n v="2020"/>
    <s v="Special Operations Command"/>
    <x v="1064"/>
    <x v="0"/>
    <d v="2020-01-23T00:00:00"/>
    <d v="2021-01-15T00:00:00"/>
    <s v="EG DESIGNBUILD, L.L.C"/>
    <s v="N69450"/>
    <s v="N6945019D0919 N6945021F0872"/>
    <s v="N6945019D0919"/>
    <x v="1077"/>
    <n v="18219"/>
    <d v="2022-10-31T00:00:00"/>
    <d v="2022-10-31T00:00:00"/>
    <n v="1054"/>
    <n v="0"/>
    <n v="2022"/>
    <n v="10"/>
    <n v="31"/>
    <x v="697"/>
    <n v="2021"/>
    <n v="2023"/>
    <n v="0.97697771649446541"/>
    <n v="2022"/>
    <n v="0.95701202597496626"/>
    <n v="16769.8225036275"/>
    <n v="17778.513179005113"/>
    <n v="1008.6906753776129"/>
    <n v="0"/>
    <n v="654"/>
    <n v="0"/>
  </r>
  <r>
    <d v="2022-01-12T00:00:00"/>
    <n v="2020"/>
    <s v="Special Operations Command"/>
    <x v="1065"/>
    <x v="0"/>
    <d v="2020-01-23T00:00:00"/>
    <d v="2021-01-15T00:00:00"/>
    <s v="EG DESIGNBUILD, L.L.C"/>
    <s v="N69450"/>
    <s v="N6945019D0919 N6945021F0872"/>
    <s v="N6945019D0919"/>
    <x v="1078"/>
    <n v="18219"/>
    <d v="2022-10-31T00:00:00"/>
    <d v="2022-10-31T00:00:00"/>
    <n v="-189"/>
    <n v="0"/>
    <n v="2022"/>
    <n v="10"/>
    <n v="31"/>
    <x v="697"/>
    <n v="2021"/>
    <n v="2023"/>
    <n v="0.97697771649446541"/>
    <n v="2022"/>
    <n v="0.95701202597496626"/>
    <n v="17984.205805230118"/>
    <n v="17803.330532320848"/>
    <n v="-180.87527290927028"/>
    <n v="0"/>
    <n v="654"/>
    <n v="0"/>
  </r>
  <r>
    <d v="2022-01-12T00:00:00"/>
    <n v="2019"/>
    <s v="Navy Active"/>
    <x v="1066"/>
    <x v="0"/>
    <d v="2019-05-13T00:00:00"/>
    <d v="2021-05-12T00:00:00"/>
    <s v="WEBCO L.L.C."/>
    <s v="N69450"/>
    <s v="N6945019D1085 N6945021F0280"/>
    <s v="N6945019D1085"/>
    <x v="1079"/>
    <n v="16343000"/>
    <d v="2024-05-11T00:00:00"/>
    <d v="2024-05-11T00:00:00"/>
    <n v="5843000"/>
    <n v="0"/>
    <n v="2024"/>
    <s v="05"/>
    <n v="11"/>
    <x v="799"/>
    <n v="2021"/>
    <n v="2024"/>
    <n v="0.97697771649446541"/>
    <n v="2023"/>
    <n v="0.93819806468133926"/>
    <n v="10258266.023191886"/>
    <n v="15740157.315124951"/>
    <n v="5481891.2919330653"/>
    <n v="0"/>
    <n v="1095"/>
    <n v="0"/>
  </r>
  <r>
    <d v="2021-12-31T00:00:00"/>
    <n v="2019"/>
    <s v="Air Force Active"/>
    <x v="1067"/>
    <x v="0"/>
    <d v="2020-08-11T00:00:00"/>
    <d v="2020-12-30T00:00:00"/>
    <s v="B.L. Harbert International, L.L.C."/>
    <s v="N69450"/>
    <s v="N6945021C0004"/>
    <s v="N6945021C0004"/>
    <x v="1080"/>
    <n v="46487791"/>
    <d v="2022-12-30T00:00:00"/>
    <d v="2022-12-30T00:00:00"/>
    <n v="0"/>
    <n v="0"/>
    <n v="2022"/>
    <n v="12"/>
    <n v="30"/>
    <x v="492"/>
    <n v="2021"/>
    <n v="2023"/>
    <n v="0.97697771649446541"/>
    <n v="2022"/>
    <n v="0.95701202597496626"/>
    <n v="45417535.896051958"/>
    <n v="45417535.896051958"/>
    <n v="0"/>
    <n v="0"/>
    <n v="730"/>
    <n v="0"/>
  </r>
  <r>
    <d v="2021-12-30T00:00:00"/>
    <n v="2019"/>
    <s v="Air National Guard"/>
    <x v="1068"/>
    <x v="0"/>
    <d v="2020-08-20T00:00:00"/>
    <d v="2021-03-11T00:00:00"/>
    <s v="B.L. HARBERT INTERNATIONAL, L.L.C."/>
    <s v="N69450"/>
    <s v="N6945021C0005"/>
    <s v="N6945021C0005"/>
    <x v="1081"/>
    <n v="6401000"/>
    <d v="2024-10-01T00:00:00"/>
    <d v="2024-10-01T00:00:00"/>
    <n v="-860649"/>
    <n v="0"/>
    <n v="2024"/>
    <n v="10"/>
    <s v="01"/>
    <x v="800"/>
    <n v="2021"/>
    <n v="2025"/>
    <n v="0.97697771649446541"/>
    <n v="2023"/>
    <n v="0.93819806468133926"/>
    <n v="7094469.258004318"/>
    <n v="6287010.0318343882"/>
    <n v="-807459.22616992984"/>
    <n v="0"/>
    <n v="1300"/>
    <n v="0"/>
  </r>
  <r>
    <d v="2021-12-30T00:00:00"/>
    <n v="2019"/>
    <s v="Air National Guard"/>
    <x v="1069"/>
    <x v="0"/>
    <d v="2020-08-20T00:00:00"/>
    <d v="2021-03-11T00:00:00"/>
    <s v="B.L. HARBERT INTERNATIONAL, L.L.C."/>
    <s v="N69450"/>
    <s v="N6945021C0005"/>
    <s v="N6945021C0005"/>
    <x v="1082"/>
    <n v="19244906"/>
    <d v="2024-10-01T00:00:00"/>
    <d v="2024-10-01T00:00:00"/>
    <n v="-2586553"/>
    <n v="0"/>
    <n v="2024"/>
    <n v="10"/>
    <s v="01"/>
    <x v="800"/>
    <n v="2021"/>
    <n v="2025"/>
    <n v="0.97697771649446541"/>
    <n v="2023"/>
    <n v="0.93819806468133926"/>
    <n v="21328848.961562544"/>
    <n v="18902149.94276683"/>
    <n v="-2426699.0187957138"/>
    <n v="0"/>
    <n v="1300"/>
    <n v="0"/>
  </r>
  <r>
    <d v="2022-01-12T00:00:00"/>
    <n v="2018"/>
    <s v="Navy Active"/>
    <x v="1070"/>
    <x v="0"/>
    <d v="2019-05-03T00:00:00"/>
    <d v="2021-05-13T00:00:00"/>
    <s v="KORTE CONSTRUCTION COMPANY"/>
    <s v="N69450"/>
    <s v="N6945021C0019 AWD"/>
    <s v="N6945021C0019"/>
    <x v="1083"/>
    <n v="51919000"/>
    <d v="2023-12-29T00:00:00"/>
    <d v="2023-12-29T00:00:00"/>
    <n v="-347000"/>
    <n v="0"/>
    <n v="2023"/>
    <n v="12"/>
    <n v="29"/>
    <x v="801"/>
    <n v="2021"/>
    <n v="2024"/>
    <n v="0.97697771649446541"/>
    <n v="2023"/>
    <n v="0.93819806468133926"/>
    <n v="51062717.330299728"/>
    <n v="50737162.6018553"/>
    <n v="-325554.72844442725"/>
    <n v="0"/>
    <n v="960"/>
    <n v="0"/>
  </r>
  <r>
    <d v="2021-12-30T00:00:00"/>
    <n v="2020"/>
    <s v="Air National Guard"/>
    <x v="1071"/>
    <x v="0"/>
    <d v="2020-12-17T00:00:00"/>
    <d v="2021-08-19T00:00:00"/>
    <s v="QB GROUP LLC"/>
    <s v="N69450"/>
    <s v="N6945021C0031"/>
    <s v="N6945021C0031"/>
    <x v="1084"/>
    <n v="7791000"/>
    <d v="2024-02-28T00:00:00"/>
    <d v="2024-02-28T00:00:00"/>
    <n v="-1410235"/>
    <n v="0"/>
    <n v="2024"/>
    <s v="02"/>
    <n v="28"/>
    <x v="802"/>
    <n v="2021"/>
    <n v="2024"/>
    <n v="0.97697771649446541"/>
    <n v="2023"/>
    <n v="0.93819806468133926"/>
    <n v="8989401.559228953"/>
    <n v="7666321.8114830647"/>
    <n v="-1323079.7477458883"/>
    <n v="0"/>
    <n v="923"/>
    <n v="0"/>
  </r>
  <r>
    <d v="2021-12-30T00:00:00"/>
    <n v="2020"/>
    <s v="Air National Guard"/>
    <x v="1072"/>
    <x v="0"/>
    <d v="2020-12-17T00:00:00"/>
    <d v="2021-08-19T00:00:00"/>
    <s v="QB GROUP LLC"/>
    <s v="N69450"/>
    <s v="N6945021C0031"/>
    <s v="N6945021C0031"/>
    <x v="1085"/>
    <n v="27230000"/>
    <d v="2024-02-28T00:00:00"/>
    <d v="2024-02-28T00:00:00"/>
    <n v="-4511307"/>
    <n v="0"/>
    <n v="2024"/>
    <s v="02"/>
    <n v="28"/>
    <x v="802"/>
    <n v="2021"/>
    <n v="2024"/>
    <n v="0.97697771649446541"/>
    <n v="2023"/>
    <n v="0.93819806468133926"/>
    <n v="31010549.63140979"/>
    <n v="26778050.134826411"/>
    <n v="-4232499.4965833798"/>
    <n v="0"/>
    <n v="923"/>
    <n v="0"/>
  </r>
  <r>
    <d v="2021-12-31T00:00:00"/>
    <n v="2021"/>
    <s v="Air Force Reserve"/>
    <x v="1073"/>
    <x v="0"/>
    <d v="2021-06-01T00:00:00"/>
    <d v="2021-09-29T00:00:00"/>
    <s v="Conti Federal Services, Inc."/>
    <s v="N69450"/>
    <s v="N6945021C0038"/>
    <s v="N6945021C0038"/>
    <x v="1086"/>
    <n v="11259595"/>
    <d v="2024-09-30T00:00:00"/>
    <d v="2024-09-30T00:00:00"/>
    <n v="0"/>
    <n v="0"/>
    <n v="2024"/>
    <s v="09"/>
    <n v="30"/>
    <x v="803"/>
    <n v="2021"/>
    <n v="2024"/>
    <n v="0.97697771649446541"/>
    <n v="2023"/>
    <n v="0.93819806468133926"/>
    <n v="11000373.4117525"/>
    <n v="11000373.4117525"/>
    <n v="0"/>
    <n v="0"/>
    <n v="1097"/>
    <n v="0"/>
  </r>
  <r>
    <d v="2021-12-31T00:00:00"/>
    <n v="2021"/>
    <s v="Air Force Reserve"/>
    <x v="1074"/>
    <x v="0"/>
    <d v="2021-06-01T00:00:00"/>
    <d v="2021-09-29T00:00:00"/>
    <s v="Conti Federal Services, Inc."/>
    <s v="N69450"/>
    <s v="N6945021C0038"/>
    <s v="N6945021C0038"/>
    <x v="1087"/>
    <n v="16788096"/>
    <d v="2024-09-30T00:00:00"/>
    <d v="2024-09-30T00:00:00"/>
    <n v="0"/>
    <n v="0"/>
    <n v="2024"/>
    <s v="09"/>
    <n v="30"/>
    <x v="803"/>
    <n v="2021"/>
    <n v="2024"/>
    <n v="0.97697771649446541"/>
    <n v="2023"/>
    <n v="0.93819806468133926"/>
    <n v="16401595.694369869"/>
    <n v="16401595.694369869"/>
    <n v="0"/>
    <n v="0"/>
    <n v="1097"/>
    <n v="0"/>
  </r>
  <r>
    <d v="2022-01-12T00:00:00"/>
    <n v="2020"/>
    <s v="Army National Guard"/>
    <x v="1075"/>
    <x v="0"/>
    <d v="2021-02-25T00:00:00"/>
    <d v="2021-03-08T00:00:00"/>
    <s v="TBD"/>
    <s v="NGB-01"/>
    <s v="NGB-01"/>
    <s v="NGB01"/>
    <x v="805"/>
    <n v="2895000"/>
    <d v="2022-07-30T00:00:00"/>
    <d v="2022-07-30T00:00:00"/>
    <n v="-105000"/>
    <n v="0"/>
    <n v="2022"/>
    <s v="07"/>
    <n v="30"/>
    <x v="586"/>
    <n v="2021"/>
    <n v="2022"/>
    <n v="0.97697771649446541"/>
    <n v="2022"/>
    <n v="0.95701202597496626"/>
    <n v="2930933.1494833962"/>
    <n v="2830446.8867560248"/>
    <n v="-100486.26272737142"/>
    <n v="0"/>
    <n v="509"/>
    <n v="0"/>
  </r>
  <r>
    <d v="2021-12-31T00:00:00"/>
    <n v="2019"/>
    <s v="Air Force Active"/>
    <x v="940"/>
    <x v="0"/>
    <d v="2021-01-26T00:00:00"/>
    <d v="2021-02-25T00:00:00"/>
    <s v="Gulf Coast Electric Cooperative"/>
    <s v="S/CLIN"/>
    <s v="S/CLIN 1019AA"/>
    <s v="S"/>
    <x v="1088"/>
    <n v="73710"/>
    <d v="2023-03-12T00:00:00"/>
    <d v="2023-03-12T00:00:00"/>
    <n v="0"/>
    <n v="0"/>
    <n v="2023"/>
    <s v="03"/>
    <n v="12"/>
    <x v="804"/>
    <n v="2021"/>
    <n v="2023"/>
    <n v="0.97697771649446541"/>
    <n v="2022"/>
    <n v="0.95701202597496626"/>
    <n v="72013.02748280704"/>
    <n v="72013.02748280704"/>
    <n v="0"/>
    <n v="0"/>
    <n v="745"/>
    <n v="0"/>
  </r>
  <r>
    <d v="2021-12-31T00:00:00"/>
    <n v="2019"/>
    <s v="Air Force Active"/>
    <x v="940"/>
    <x v="0"/>
    <d v="2021-01-26T00:00:00"/>
    <d v="2021-02-25T00:00:00"/>
    <s v="Gulf Coast Electric Cooperative"/>
    <s v="S/CLIN"/>
    <s v="S/CLIN 1019AB"/>
    <s v="S"/>
    <x v="1089"/>
    <n v="237126"/>
    <d v="2023-03-12T00:00:00"/>
    <d v="2023-03-12T00:00:00"/>
    <n v="0"/>
    <n v="0"/>
    <n v="2023"/>
    <s v="03"/>
    <n v="12"/>
    <x v="804"/>
    <n v="2021"/>
    <n v="2023"/>
    <n v="0.97697771649446541"/>
    <n v="2022"/>
    <n v="0.95701202597496626"/>
    <n v="231666.8180014666"/>
    <n v="231666.8180014666"/>
    <n v="0"/>
    <n v="0"/>
    <n v="745"/>
    <n v="0"/>
  </r>
  <r>
    <d v="2021-12-31T00:00:00"/>
    <n v="2019"/>
    <s v="Air Force Active"/>
    <x v="940"/>
    <x v="0"/>
    <d v="2021-01-26T00:00:00"/>
    <d v="2021-02-25T00:00:00"/>
    <s v="Gulf Coast Electric Cooperative"/>
    <s v="S/CLIN"/>
    <s v="S/CLIN 1019AC"/>
    <s v="S"/>
    <x v="1090"/>
    <n v="35974"/>
    <d v="2023-03-12T00:00:00"/>
    <d v="2023-03-12T00:00:00"/>
    <n v="0"/>
    <n v="0"/>
    <n v="2023"/>
    <s v="03"/>
    <n v="12"/>
    <x v="804"/>
    <n v="2021"/>
    <n v="2023"/>
    <n v="0.97697771649446541"/>
    <n v="2022"/>
    <n v="0.95701202597496626"/>
    <n v="35145.796373171899"/>
    <n v="35145.796373171899"/>
    <n v="0"/>
    <n v="0"/>
    <n v="745"/>
    <n v="0"/>
  </r>
  <r>
    <d v="2021-12-31T00:00:00"/>
    <n v="2019"/>
    <s v="Air Force Active"/>
    <x v="940"/>
    <x v="0"/>
    <d v="2021-01-26T00:00:00"/>
    <d v="2021-02-25T00:00:00"/>
    <s v="Gulf Coast Electric Cooperative"/>
    <s v="S/CLIN"/>
    <s v="S/CLIN 1019AD"/>
    <s v="S"/>
    <x v="1091"/>
    <n v="599343"/>
    <d v="2023-03-12T00:00:00"/>
    <d v="2023-03-12T00:00:00"/>
    <n v="0"/>
    <n v="0"/>
    <n v="2023"/>
    <s v="03"/>
    <n v="12"/>
    <x v="804"/>
    <n v="2021"/>
    <n v="2023"/>
    <n v="0.97697771649446541"/>
    <n v="2022"/>
    <n v="0.95701202597496626"/>
    <n v="585544.75553694239"/>
    <n v="585544.75553694239"/>
    <n v="0"/>
    <n v="0"/>
    <n v="745"/>
    <n v="0"/>
  </r>
  <r>
    <d v="2021-12-31T00:00:00"/>
    <n v="2019"/>
    <s v="Air Force Active"/>
    <x v="940"/>
    <x v="0"/>
    <d v="2021-01-26T00:00:00"/>
    <d v="2021-02-25T00:00:00"/>
    <s v="Gulf Coast Electric Cooperative"/>
    <s v="S/CLIN"/>
    <s v="S/CLIN 1019AE"/>
    <s v="S"/>
    <x v="1092"/>
    <n v="16114"/>
    <d v="2023-03-12T00:00:00"/>
    <d v="2023-03-12T00:00:00"/>
    <n v="0"/>
    <n v="0"/>
    <n v="2023"/>
    <s v="03"/>
    <n v="12"/>
    <x v="804"/>
    <n v="2021"/>
    <n v="2023"/>
    <n v="0.97697771649446541"/>
    <n v="2022"/>
    <n v="0.95701202597496626"/>
    <n v="15743.018923591815"/>
    <n v="15743.018923591815"/>
    <n v="0"/>
    <n v="0"/>
    <n v="745"/>
    <n v="0"/>
  </r>
  <r>
    <d v="2021-12-31T00:00:00"/>
    <n v="2019"/>
    <s v="Air Force Active"/>
    <x v="940"/>
    <x v="0"/>
    <d v="2021-01-26T00:00:00"/>
    <d v="2021-02-25T00:00:00"/>
    <s v="Gulf Coast Electric Cooperative"/>
    <s v="S/CLIN"/>
    <s v="S/CLIN 1019AF"/>
    <s v="S"/>
    <x v="1093"/>
    <n v="8437"/>
    <d v="2023-03-12T00:00:00"/>
    <d v="2023-03-12T00:00:00"/>
    <n v="0"/>
    <n v="0"/>
    <n v="2023"/>
    <s v="03"/>
    <n v="12"/>
    <x v="804"/>
    <n v="2021"/>
    <n v="2023"/>
    <n v="0.97697771649446541"/>
    <n v="2022"/>
    <n v="0.95701202597496626"/>
    <n v="8242.7609940638049"/>
    <n v="8242.7609940638049"/>
    <n v="0"/>
    <n v="0"/>
    <n v="745"/>
    <n v="0"/>
  </r>
  <r>
    <d v="2021-12-31T00:00:00"/>
    <n v="2019"/>
    <s v="Air Force Active"/>
    <x v="940"/>
    <x v="0"/>
    <d v="2021-01-26T00:00:00"/>
    <d v="2021-02-25T00:00:00"/>
    <s v="Gulf Coast Electric Cooperative"/>
    <s v="S/CLIN"/>
    <s v="S/CLIN 1019AG"/>
    <s v="S"/>
    <x v="1094"/>
    <n v="102203"/>
    <d v="2023-03-12T00:00:00"/>
    <d v="2023-03-12T00:00:00"/>
    <n v="0"/>
    <n v="0"/>
    <n v="2023"/>
    <s v="03"/>
    <n v="12"/>
    <x v="804"/>
    <n v="2021"/>
    <n v="2023"/>
    <n v="0.97697771649446541"/>
    <n v="2022"/>
    <n v="0.95701202597496626"/>
    <n v="99850.053558883854"/>
    <n v="99850.053558883854"/>
    <n v="0"/>
    <n v="0"/>
    <n v="745"/>
    <n v="0"/>
  </r>
  <r>
    <d v="2021-12-30T00:00:00"/>
    <n v="2018"/>
    <s v="Air National Guard"/>
    <x v="1076"/>
    <x v="0"/>
    <d v="2020-07-17T00:00:00"/>
    <d v="2021-03-01T00:00:00"/>
    <s v="Qayaq Gov. Solutions"/>
    <s v="W50S6V"/>
    <s v="W50S6V21C0001"/>
    <s v="W50S6V21C0001"/>
    <x v="1095"/>
    <n v="7902831"/>
    <d v="2022-03-26T00:00:00"/>
    <d v="2022-03-26T00:00:00"/>
    <n v="-273301"/>
    <n v="0"/>
    <n v="2022"/>
    <s v="03"/>
    <n v="26"/>
    <x v="805"/>
    <n v="2021"/>
    <n v="2022"/>
    <n v="0.97697771649446541"/>
    <n v="2022"/>
    <n v="0.95701202597496626"/>
    <n v="7987898.7711173268"/>
    <n v="7726346.4274063427"/>
    <n v="-261552.3437109841"/>
    <n v="0"/>
    <n v="390"/>
    <n v="0"/>
  </r>
  <r>
    <d v="2021-12-30T00:00:00"/>
    <n v="2020"/>
    <s v="Air National Guard"/>
    <x v="1077"/>
    <x v="0"/>
    <d v="2021-05-14T00:00:00"/>
    <d v="2021-09-24T00:00:00"/>
    <s v="Showalter Construction Company"/>
    <s v="W50S87"/>
    <s v="W50S8721C5001"/>
    <s v="W50S8721C5001"/>
    <x v="1096"/>
    <n v="3216900"/>
    <d v="2022-06-21T00:00:00"/>
    <d v="2022-06-21T00:00:00"/>
    <n v="-63011"/>
    <n v="0"/>
    <n v="2022"/>
    <s v="06"/>
    <n v="21"/>
    <x v="806"/>
    <n v="2021"/>
    <n v="2022"/>
    <n v="0.97697771649446541"/>
    <n v="2022"/>
    <n v="0.95701202597496626"/>
    <n v="3204399.9590850784"/>
    <n v="3144097.6743163699"/>
    <n v="-60302.284768708516"/>
    <n v="0"/>
    <n v="270"/>
    <n v="0"/>
  </r>
  <r>
    <d v="2021-12-30T00:00:00"/>
    <n v="2021"/>
    <s v="Air National Guard"/>
    <x v="1078"/>
    <x v="0"/>
    <d v="2021-05-19T00:00:00"/>
    <d v="2021-09-30T00:00:00"/>
    <s v="Brantley Construction Services LLC"/>
    <s v="W50S87"/>
    <s v="W50S8721C5002"/>
    <s v="W50S8721C5002"/>
    <x v="1097"/>
    <n v="4598700"/>
    <d v="2023-01-23T00:00:00"/>
    <d v="2023-01-23T00:00:00"/>
    <n v="-91432"/>
    <n v="0"/>
    <n v="2023"/>
    <s v="01"/>
    <n v="23"/>
    <x v="807"/>
    <n v="2021"/>
    <n v="2023"/>
    <n v="0.97697771649446541"/>
    <n v="2022"/>
    <n v="0.95701202597496626"/>
    <n v="4582154.4514176203"/>
    <n v="4494652.9278586768"/>
    <n v="-87501.523558943532"/>
    <n v="0"/>
    <n v="480"/>
    <n v="0"/>
  </r>
  <r>
    <d v="2021-12-30T00:00:00"/>
    <n v="2020"/>
    <s v="Air National Guard"/>
    <x v="1079"/>
    <x v="0"/>
    <d v="2020-10-28T00:00:00"/>
    <d v="2021-04-02T00:00:00"/>
    <s v="Massillon Construction &amp; Supply, LLC"/>
    <s v="W50S8R"/>
    <s v="W50S8R21C0002"/>
    <s v="W50S8R21C0002"/>
    <x v="1098"/>
    <n v="2160653"/>
    <d v="2022-02-26T00:00:00"/>
    <d v="2022-02-26T00:00:00"/>
    <n v="-118464"/>
    <n v="0"/>
    <n v="2022"/>
    <s v="02"/>
    <n v="26"/>
    <x v="808"/>
    <n v="2021"/>
    <n v="2022"/>
    <n v="0.97697771649446541"/>
    <n v="2022"/>
    <n v="0.95701202597496626"/>
    <n v="2226646.5222837166"/>
    <n v="2113275.0496386182"/>
    <n v="-113371.47264509834"/>
    <n v="0"/>
    <n v="330"/>
    <n v="0"/>
  </r>
  <r>
    <d v="2021-12-30T00:00:00"/>
    <n v="2020"/>
    <s v="Air National Guard"/>
    <x v="1080"/>
    <x v="0"/>
    <d v="2020-07-24T00:00:00"/>
    <d v="2021-03-24T00:00:00"/>
    <s v="Thompson Builders Corporation"/>
    <s v="W50S8X"/>
    <s v="W50S8X21C0001"/>
    <s v="W50S8X21C0001"/>
    <x v="1099"/>
    <n v="54219500"/>
    <d v="2022-10-17T00:00:00"/>
    <d v="2022-10-17T00:00:00"/>
    <n v="-1482565"/>
    <n v="0"/>
    <n v="2022"/>
    <n v="10"/>
    <n v="17"/>
    <x v="809"/>
    <n v="2021"/>
    <n v="2023"/>
    <n v="0.97697771649446541"/>
    <n v="2022"/>
    <n v="0.95701202597496626"/>
    <n v="54419676.267726287"/>
    <n v="53000843.733436711"/>
    <n v="-1418832.5342895761"/>
    <n v="0"/>
    <n v="572"/>
    <n v="0"/>
  </r>
  <r>
    <d v="2021-12-30T00:00:00"/>
    <n v="2018"/>
    <s v="Air National Guard"/>
    <x v="1081"/>
    <x v="0"/>
    <d v="2020-09-23T00:00:00"/>
    <d v="2021-02-19T00:00:00"/>
    <s v="Ahtna Environmental Inc"/>
    <s v="W50S8Z"/>
    <s v="W50S8Z21C0001"/>
    <s v="W50S8Z21C0001"/>
    <x v="1100"/>
    <n v="7697582"/>
    <d v="2022-05-05T00:00:00"/>
    <d v="2022-05-05T00:00:00"/>
    <n v="-175547"/>
    <n v="0"/>
    <n v="2022"/>
    <s v="05"/>
    <s v="05"/>
    <x v="731"/>
    <n v="2021"/>
    <n v="2022"/>
    <n v="0.97697771649446541"/>
    <n v="2022"/>
    <n v="0.95701202597496626"/>
    <n v="7691871.5920863543"/>
    <n v="7523871.0019625267"/>
    <n v="-168000.59012382757"/>
    <n v="0"/>
    <n v="440"/>
    <n v="0"/>
  </r>
  <r>
    <d v="2021-12-30T00:00:00"/>
    <n v="2020"/>
    <s v="Air National Guard"/>
    <x v="1082"/>
    <x v="0"/>
    <d v="2020-08-20T00:00:00"/>
    <d v="2021-04-15T00:00:00"/>
    <s v="J. H. FINDORFF &amp; SON, INC."/>
    <s v="W50S9F"/>
    <s v="W50S9F21C0001"/>
    <s v="W50S9F21C0001"/>
    <x v="1101"/>
    <n v="9135750"/>
    <d v="2023-01-07T00:00:00"/>
    <d v="2023-01-07T00:00:00"/>
    <n v="-1416563"/>
    <n v="0"/>
    <n v="2023"/>
    <s v="01"/>
    <s v="07"/>
    <x v="810"/>
    <n v="2021"/>
    <n v="2023"/>
    <n v="0.97697771649446541"/>
    <n v="2022"/>
    <n v="0.95701202597496626"/>
    <n v="10309374.658474863"/>
    <n v="8953706.831923686"/>
    <n v="-1355667.8265511766"/>
    <n v="0"/>
    <n v="632"/>
    <n v="0"/>
  </r>
  <r>
    <d v="2021-12-30T00:00:00"/>
    <n v="2021"/>
    <s v="Air National Guard"/>
    <x v="1083"/>
    <x v="0"/>
    <d v="2021-03-16T00:00:00"/>
    <d v="2021-07-20T00:00:00"/>
    <s v="Gast Construction"/>
    <s v="W901UZ"/>
    <s v="W901UZ21C0001"/>
    <s v="W901UZ21C0001"/>
    <x v="1102"/>
    <n v="13039500"/>
    <d v="2022-08-19T00:00:00"/>
    <d v="2022-08-19T00:00:00"/>
    <n v="-517821"/>
    <n v="0"/>
    <n v="2022"/>
    <s v="08"/>
    <n v="19"/>
    <x v="811"/>
    <n v="2021"/>
    <n v="2022"/>
    <n v="0.97697771649446541"/>
    <n v="2022"/>
    <n v="0.95701202597496626"/>
    <n v="13245200.512362462"/>
    <n v="12749639.588060079"/>
    <n v="-495560.92430238239"/>
    <n v="0"/>
    <n v="395"/>
    <n v="0"/>
  </r>
  <r>
    <d v="2021-11-30T00:00:00"/>
    <n v="2021"/>
    <s v="Missile Defense Agency"/>
    <x v="1084"/>
    <x v="0"/>
    <d v="2020-09-28T00:00:00"/>
    <d v="2021-03-17T00:00:00"/>
    <s v="Davis Constructors &amp; Engineers, Inc"/>
    <s v="W911KB"/>
    <s v="W911KB21C0012"/>
    <s v="W911KB21C0012"/>
    <x v="1103"/>
    <n v="45647063"/>
    <d v="2023-01-31T00:00:00"/>
    <d v="2023-07-23T00:00:00"/>
    <n v="160000"/>
    <n v="173"/>
    <n v="2023"/>
    <s v="07"/>
    <n v="23"/>
    <x v="812"/>
    <n v="2021"/>
    <n v="2023"/>
    <n v="0.97697771649446541"/>
    <n v="2022"/>
    <n v="0.95701202597496626"/>
    <n v="44439846.939779885"/>
    <n v="44592968.86393588"/>
    <n v="153121.92415599525"/>
    <n v="173"/>
    <n v="685"/>
    <n v="0.25255474452554744"/>
  </r>
  <r>
    <d v="2021-12-31T00:00:00"/>
    <n v="2021"/>
    <s v="Missile Defense Agency"/>
    <x v="1084"/>
    <x v="0"/>
    <d v="2020-09-28T00:00:00"/>
    <d v="2021-03-17T00:00:00"/>
    <s v="Davis Constructors &amp; Engineers, Inc"/>
    <s v="W911KB"/>
    <s v="W911KB-21-C-0012"/>
    <s v="W911KB21C0012"/>
    <x v="1103"/>
    <n v="45647063"/>
    <d v="2023-01-31T00:00:00"/>
    <d v="2023-07-23T00:00:00"/>
    <n v="160000"/>
    <n v="173"/>
    <n v="2023"/>
    <s v="07"/>
    <n v="23"/>
    <x v="812"/>
    <n v="2021"/>
    <n v="2023"/>
    <n v="0.97697771649446541"/>
    <n v="2022"/>
    <n v="0.95701202597496626"/>
    <n v="44439846.939779885"/>
    <n v="44592968.86393588"/>
    <n v="153121.92415599525"/>
    <n v="173"/>
    <n v="685"/>
    <n v="0.25255474452554744"/>
  </r>
  <r>
    <d v="2021-12-31T00:00:00"/>
    <n v="2017"/>
    <s v="Air Force Active"/>
    <x v="292"/>
    <x v="0"/>
    <d v="2021-08-25T00:00:00"/>
    <d v="2021-09-24T00:00:00"/>
    <s v="Bethel Environmental Solutions LLC"/>
    <s v="W911KB"/>
    <s v="W911KB21C0033"/>
    <s v="W911KB21C0033"/>
    <x v="1104"/>
    <n v="1174838"/>
    <d v="2021-11-08T00:00:00"/>
    <d v="2021-11-08T00:00:00"/>
    <n v="0"/>
    <n v="0"/>
    <n v="2021"/>
    <n v="11"/>
    <s v="08"/>
    <x v="293"/>
    <n v="2021"/>
    <n v="2022"/>
    <n v="0.97697771649446541"/>
    <n v="2022"/>
    <n v="0.95701202597496626"/>
    <n v="1147790.5464909247"/>
    <n v="1147790.5464909247"/>
    <n v="0"/>
    <n v="0"/>
    <n v="45"/>
    <n v="0"/>
  </r>
  <r>
    <d v="2021-12-31T00:00:00"/>
    <n v="2017"/>
    <s v="Air Force Active"/>
    <x v="292"/>
    <x v="0"/>
    <d v="2021-05-31T00:00:00"/>
    <d v="2021-06-30T00:00:00"/>
    <s v="Bethel Environmental Solutions LLC"/>
    <s v="W911KB"/>
    <s v="W911KB21F0085"/>
    <s v="W911KB21F0085"/>
    <x v="1105"/>
    <n v="15588"/>
    <d v="2021-08-14T00:00:00"/>
    <d v="2021-08-14T00:00:00"/>
    <n v="0"/>
    <n v="0"/>
    <n v="2021"/>
    <s v="08"/>
    <n v="14"/>
    <x v="356"/>
    <n v="2021"/>
    <n v="2021"/>
    <n v="0.97697771649446541"/>
    <n v="2021"/>
    <n v="0.97697771649446541"/>
    <n v="15229.128644715727"/>
    <n v="15229.128644715727"/>
    <n v="0"/>
    <n v="0"/>
    <n v="45"/>
    <n v="0"/>
  </r>
  <r>
    <d v="2021-12-31T00:00:00"/>
    <n v="2018"/>
    <s v="Air Force Active"/>
    <x v="434"/>
    <x v="0"/>
    <d v="2021-05-31T00:00:00"/>
    <d v="2021-06-30T00:00:00"/>
    <s v="Bethel Environmental Solutions LLC"/>
    <s v="W911KB"/>
    <s v="W911KB21F0085"/>
    <s v="W911KB21F0085"/>
    <x v="1106"/>
    <n v="26041"/>
    <d v="2021-08-14T00:00:00"/>
    <d v="2021-08-14T00:00:00"/>
    <n v="0"/>
    <n v="0"/>
    <n v="2021"/>
    <s v="08"/>
    <n v="14"/>
    <x v="356"/>
    <n v="2021"/>
    <n v="2021"/>
    <n v="0.97697771649446541"/>
    <n v="2021"/>
    <n v="0.97697771649446541"/>
    <n v="25441.476715232373"/>
    <n v="25441.476715232373"/>
    <n v="0"/>
    <n v="0"/>
    <n v="45"/>
    <n v="0"/>
  </r>
  <r>
    <d v="2021-12-31T00:00:00"/>
    <n v="2017"/>
    <s v="Air Force Active"/>
    <x v="436"/>
    <x v="0"/>
    <d v="2021-05-31T00:00:00"/>
    <d v="2021-06-30T00:00:00"/>
    <s v="Bethel Environmental Solutions LLC"/>
    <s v="W911KB"/>
    <s v="W911KB21F0085"/>
    <s v="W911KB21F0085"/>
    <x v="1107"/>
    <n v="31412"/>
    <d v="2021-08-14T00:00:00"/>
    <d v="2021-08-14T00:00:00"/>
    <n v="0"/>
    <n v="0"/>
    <n v="2021"/>
    <s v="08"/>
    <n v="14"/>
    <x v="356"/>
    <n v="2021"/>
    <n v="2021"/>
    <n v="0.97697771649446541"/>
    <n v="2021"/>
    <n v="0.97697771649446541"/>
    <n v="30688.824030524149"/>
    <n v="30688.824030524149"/>
    <n v="0"/>
    <n v="0"/>
    <n v="45"/>
    <n v="0"/>
  </r>
  <r>
    <d v="2022-01-12T00:00:00"/>
    <n v="2020"/>
    <s v="Army National Guard"/>
    <x v="1085"/>
    <x v="0"/>
    <d v="2021-04-20T00:00:00"/>
    <d v="2021-06-03T00:00:00"/>
    <s v="STG Contracting Group"/>
    <s v="W911YN"/>
    <s v="W911YN-20-2-2003"/>
    <s v="W911YN2022003"/>
    <x v="805"/>
    <n v="3000000"/>
    <d v="2022-11-18T00:00:00"/>
    <d v="2022-11-18T00:00:00"/>
    <n v="0"/>
    <n v="0"/>
    <n v="2022"/>
    <n v="11"/>
    <n v="18"/>
    <x v="813"/>
    <n v="2021"/>
    <n v="2023"/>
    <n v="0.97697771649446541"/>
    <n v="2022"/>
    <n v="0.95701202597496626"/>
    <n v="2930933.1494833962"/>
    <n v="2930933.1494833962"/>
    <n v="0"/>
    <n v="0"/>
    <n v="533"/>
    <n v="0"/>
  </r>
  <r>
    <d v="2021-12-31T00:00:00"/>
    <n v="2017"/>
    <s v="Air Force Active"/>
    <x v="1086"/>
    <x v="0"/>
    <d v="2020-11-03T00:00:00"/>
    <d v="2021-05-11T00:00:00"/>
    <s v="Source Selection Sensitive"/>
    <s v="W91236"/>
    <s v="W9123621C2005"/>
    <s v="W9123621C2005"/>
    <x v="1108"/>
    <n v="46375000"/>
    <d v="2023-08-03T00:00:00"/>
    <d v="2023-08-03T00:00:00"/>
    <n v="0"/>
    <n v="0"/>
    <n v="2023"/>
    <s v="08"/>
    <s v="03"/>
    <x v="814"/>
    <n v="2021"/>
    <n v="2023"/>
    <n v="0.97697771649446541"/>
    <n v="2022"/>
    <n v="0.95701202597496626"/>
    <n v="45307341.602430835"/>
    <n v="45307341.602430835"/>
    <n v="0"/>
    <n v="0"/>
    <n v="814"/>
    <n v="0"/>
  </r>
  <r>
    <d v="2021-12-30T00:00:00"/>
    <n v="2019"/>
    <s v="Air National Guard"/>
    <x v="1087"/>
    <x v="0"/>
    <d v="2020-11-03T00:00:00"/>
    <d v="2020-12-23T00:00:00"/>
    <s v="Ocean Construction Services"/>
    <s v="W91236"/>
    <s v="W9123621C2013"/>
    <s v="W9123621C2013"/>
    <x v="1109"/>
    <n v="6748367"/>
    <d v="2023-01-31T00:00:00"/>
    <d v="2023-01-31T00:00:00"/>
    <n v="-896237"/>
    <n v="0"/>
    <n v="2023"/>
    <s v="01"/>
    <n v="31"/>
    <x v="815"/>
    <n v="2021"/>
    <n v="2023"/>
    <n v="0.97697771649446541"/>
    <n v="2022"/>
    <n v="0.95701202597496626"/>
    <n v="7468607.7594244564"/>
    <n v="6610898.1723007308"/>
    <n v="-857709.58712372556"/>
    <n v="0"/>
    <n v="769"/>
    <n v="0"/>
  </r>
  <r>
    <d v="2021-12-31T00:00:00"/>
    <n v="2020"/>
    <s v="Army Active"/>
    <x v="1088"/>
    <x v="0"/>
    <d v="2020-02-13T00:00:00"/>
    <d v="2021-04-30T00:00:00"/>
    <s v="M. A. Mortenson Company"/>
    <s v="W91236"/>
    <s v="W9123621C2024"/>
    <s v="W9123621C2024"/>
    <x v="1110"/>
    <n v="64004000"/>
    <d v="2024-05-31T00:00:00"/>
    <d v="2024-05-31T00:00:00"/>
    <n v="159000"/>
    <n v="0"/>
    <n v="2024"/>
    <s v="05"/>
    <n v="31"/>
    <x v="816"/>
    <n v="2021"/>
    <n v="2024"/>
    <n v="0.97697771649446541"/>
    <n v="2023"/>
    <n v="0.93819806468133926"/>
    <n v="62375142.309589148"/>
    <n v="62524315.801873483"/>
    <n v="149173.4922843352"/>
    <n v="0"/>
    <n v="1127"/>
    <n v="0"/>
  </r>
  <r>
    <d v="2021-12-31T00:00:00"/>
    <n v="2017"/>
    <s v="Air Force Active"/>
    <x v="1089"/>
    <x v="0"/>
    <d v="2019-01-11T00:00:00"/>
    <d v="2020-12-30T00:00:00"/>
    <s v="The Povolny Group, Inc"/>
    <s v="W91238"/>
    <s v="W9123821C0007"/>
    <s v="W9123821C0007"/>
    <x v="1111"/>
    <n v="3892900"/>
    <d v="2020-12-31T00:00:00"/>
    <d v="2023-03-20T00:00:00"/>
    <n v="0"/>
    <n v="809"/>
    <n v="2023"/>
    <s v="03"/>
    <n v="20"/>
    <x v="817"/>
    <n v="2021"/>
    <n v="2023"/>
    <n v="0.97697771649446541"/>
    <n v="2022"/>
    <n v="0.95701202597496626"/>
    <n v="3803276.5525413044"/>
    <n v="3803276.5525413044"/>
    <n v="0"/>
    <n v="809"/>
    <n v="1"/>
    <n v="809"/>
  </r>
  <r>
    <d v="2021-12-31T00:00:00"/>
    <n v="2017"/>
    <s v="Army Active"/>
    <x v="1090"/>
    <x v="0"/>
    <d v="2020-10-28T00:00:00"/>
    <d v="2021-08-19T00:00:00"/>
    <s v="Walsh Federal LLC"/>
    <s v="W91238"/>
    <s v="W9123821C0011"/>
    <s v="W9123821C0011"/>
    <x v="1112"/>
    <n v="13438000"/>
    <d v="2022-11-26T00:00:00"/>
    <d v="2023-02-24T00:00:00"/>
    <n v="0"/>
    <n v="90"/>
    <n v="2023"/>
    <s v="02"/>
    <n v="24"/>
    <x v="758"/>
    <n v="2021"/>
    <n v="2023"/>
    <n v="0.97697771649446541"/>
    <n v="2022"/>
    <n v="0.95701202597496626"/>
    <n v="13128626.554252626"/>
    <n v="13128626.554252626"/>
    <n v="0"/>
    <n v="90"/>
    <n v="464"/>
    <n v="0.19396551724137931"/>
  </r>
  <r>
    <d v="2022-01-12T00:00:00"/>
    <n v="2017"/>
    <s v="Army National Guard"/>
    <x v="1091"/>
    <x v="0"/>
    <d v="2021-09-28T00:00:00"/>
    <d v="2021-09-29T00:00:00"/>
    <s v="Garanco Inc"/>
    <s v="W91242"/>
    <s v="W91242-18-2-20019"/>
    <s v="W9124218220019"/>
    <x v="1113"/>
    <n v="4760000"/>
    <d v="2023-08-05T00:00:00"/>
    <d v="2023-08-05T00:00:00"/>
    <n v="2810000"/>
    <n v="0"/>
    <n v="2023"/>
    <s v="08"/>
    <s v="05"/>
    <x v="771"/>
    <n v="2021"/>
    <n v="2023"/>
    <n v="0.97697771649446541"/>
    <n v="2022"/>
    <n v="0.95701202597496626"/>
    <n v="1905106.5471642076"/>
    <n v="4594310.3401538627"/>
    <n v="2689203.7929896554"/>
    <n v="0"/>
    <n v="675"/>
    <n v="0"/>
  </r>
  <r>
    <d v="2022-01-12T00:00:00"/>
    <n v="2021"/>
    <s v="Army National Guard"/>
    <x v="1092"/>
    <x v="0"/>
    <d v="2021-01-14T00:00:00"/>
    <d v="2021-02-06T00:00:00"/>
    <s v="Perry Reid Construction"/>
    <s v="W91243"/>
    <s v="W91243-18-2-2001"/>
    <s v="W912431822001"/>
    <x v="1024"/>
    <n v="8685000"/>
    <d v="2022-09-20T00:00:00"/>
    <d v="2022-09-20T00:00:00"/>
    <n v="-615000"/>
    <n v="0"/>
    <n v="2022"/>
    <s v="09"/>
    <n v="20"/>
    <x v="818"/>
    <n v="2021"/>
    <n v="2022"/>
    <n v="0.97697771649446541"/>
    <n v="2022"/>
    <n v="0.95701202597496626"/>
    <n v="9085892.7633985281"/>
    <n v="8497330.3674239237"/>
    <n v="-588562.39597460441"/>
    <n v="0"/>
    <n v="591"/>
    <n v="0"/>
  </r>
  <r>
    <d v="2021-12-31T00:00:00"/>
    <n v="2019"/>
    <s v="Army Active"/>
    <x v="1093"/>
    <x v="0"/>
    <d v="2020-10-13T00:00:00"/>
    <d v="2021-03-26T00:00:00"/>
    <s v="SGS, LLC"/>
    <s v="W9126G"/>
    <s v="W9126G21C0005"/>
    <s v="W9126G21C0005"/>
    <x v="1114"/>
    <n v="44928000"/>
    <d v="2023-12-11T00:00:00"/>
    <d v="2023-12-11T00:00:00"/>
    <n v="1000"/>
    <n v="0"/>
    <n v="2023"/>
    <n v="12"/>
    <n v="11"/>
    <x v="819"/>
    <n v="2021"/>
    <n v="2024"/>
    <n v="0.97697771649446541"/>
    <n v="2023"/>
    <n v="0.93819806468133926"/>
    <n v="43892677.86894685"/>
    <n v="43893616.067011535"/>
    <n v="938.19806468486786"/>
    <n v="0"/>
    <n v="990"/>
    <n v="0"/>
  </r>
  <r>
    <d v="2021-12-31T00:00:00"/>
    <n v="2020"/>
    <s v="Army Active"/>
    <x v="1094"/>
    <x v="0"/>
    <d v="2020-04-10T00:00:00"/>
    <d v="2021-07-02T00:00:00"/>
    <s v="M.W. Builders"/>
    <s v="W9126G"/>
    <s v="W9126G21C0014"/>
    <s v="W9126G21C0014"/>
    <x v="1115"/>
    <n v="36525000"/>
    <d v="2023-07-20T00:00:00"/>
    <d v="2023-07-20T00:00:00"/>
    <n v="11000"/>
    <n v="0"/>
    <n v="2023"/>
    <s v="07"/>
    <n v="20"/>
    <x v="820"/>
    <n v="2021"/>
    <n v="2023"/>
    <n v="0.97697771649446541"/>
    <n v="2022"/>
    <n v="0.95701202597496626"/>
    <n v="35673364.340078913"/>
    <n v="35683891.472364634"/>
    <n v="10527.1322857216"/>
    <n v="0"/>
    <n v="748"/>
    <n v="0"/>
  </r>
  <r>
    <d v="2021-12-31T00:00:00"/>
    <n v="2020"/>
    <s v="Army Active"/>
    <x v="1095"/>
    <x v="0"/>
    <d v="2021-04-01T00:00:00"/>
    <d v="2021-08-18T00:00:00"/>
    <s v="EMR, Inc"/>
    <s v="W91278"/>
    <s v="W91278-16-D-0035"/>
    <s v="W9127816D0035"/>
    <x v="1116"/>
    <n v="3929000"/>
    <d v="2022-11-01T00:00:00"/>
    <d v="2022-11-01T00:00:00"/>
    <n v="0"/>
    <n v="0"/>
    <n v="2022"/>
    <n v="11"/>
    <s v="01"/>
    <x v="821"/>
    <n v="2021"/>
    <n v="2023"/>
    <n v="0.97697771649446541"/>
    <n v="2022"/>
    <n v="0.95701202597496626"/>
    <n v="3838545.4481067546"/>
    <n v="3838545.4481067546"/>
    <n v="0"/>
    <n v="0"/>
    <n v="440"/>
    <n v="0"/>
  </r>
  <r>
    <d v="2021-12-31T00:00:00"/>
    <n v="2020"/>
    <s v="Army Active"/>
    <x v="1096"/>
    <x v="0"/>
    <d v="2020-06-29T00:00:00"/>
    <d v="2020-11-10T00:00:00"/>
    <s v="Turner Construction Co, Inc"/>
    <s v="W91278"/>
    <s v="W9127821C0006"/>
    <s v="W9127821C0006"/>
    <x v="1117"/>
    <n v="34762000"/>
    <d v="2022-12-25T00:00:00"/>
    <d v="2022-12-25T00:00:00"/>
    <n v="712000"/>
    <n v="0"/>
    <n v="2022"/>
    <n v="12"/>
    <n v="25"/>
    <x v="822"/>
    <n v="2021"/>
    <n v="2023"/>
    <n v="0.97697771649446541"/>
    <n v="2022"/>
    <n v="0.95701202597496626"/>
    <n v="33266091.246636547"/>
    <n v="33947483.809130721"/>
    <n v="681392.56249417365"/>
    <n v="0"/>
    <n v="775"/>
    <n v="0"/>
  </r>
  <r>
    <d v="2022-05-03T00:00:00"/>
    <n v="2017"/>
    <s v="DLA Defense Energy Support Center"/>
    <x v="457"/>
    <x v="0"/>
    <d v="2021-03-08T00:00:00"/>
    <d v="2021-04-30T00:00:00"/>
    <s v="Structural Associates, Inc"/>
    <s v="W91278"/>
    <s v="W9127821C0012 &amp;#x2f; 34813933"/>
    <s v="W9127821C0012"/>
    <x v="1118"/>
    <n v="14809000"/>
    <d v="2022-10-17T00:00:00"/>
    <d v="2023-01-03T00:00:00"/>
    <n v="51000"/>
    <n v="78"/>
    <n v="2023"/>
    <s v="01"/>
    <s v="03"/>
    <x v="823"/>
    <n v="2021"/>
    <n v="2023"/>
    <n v="0.97697771649446541"/>
    <n v="2022"/>
    <n v="0.95701202597496626"/>
    <n v="14418237.140025321"/>
    <n v="14467044.753350046"/>
    <n v="48807.613324724138"/>
    <n v="78"/>
    <n v="535"/>
    <n v="0.14579439252336449"/>
  </r>
  <r>
    <d v="2021-12-30T00:00:00"/>
    <n v="2018"/>
    <s v="Air National Guard"/>
    <x v="1097"/>
    <x v="0"/>
    <d v="2021-06-24T00:00:00"/>
    <d v="2021-09-29T00:00:00"/>
    <s v="Codaray Construction"/>
    <s v="W9127Q"/>
    <s v="W9127Q21C0015"/>
    <s v="W9127Q21C0015"/>
    <x v="1119"/>
    <n v="7123500"/>
    <d v="2022-12-28T00:00:00"/>
    <d v="2022-12-28T00:00:00"/>
    <n v="-109535"/>
    <n v="0"/>
    <n v="2022"/>
    <n v="12"/>
    <n v="28"/>
    <x v="824"/>
    <n v="2021"/>
    <n v="2023"/>
    <n v="0.97697771649446541"/>
    <n v="2022"/>
    <n v="0.95701202597496626"/>
    <n v="7066514.0176245458"/>
    <n v="6961687.7053593779"/>
    <n v="-104826.31226516794"/>
    <n v="0"/>
    <n v="455"/>
    <n v="0"/>
  </r>
  <r>
    <d v="2021-12-31T00:00:00"/>
    <n v="2021"/>
    <s v="Army Active"/>
    <x v="1098"/>
    <x v="0"/>
    <d v="2021-02-10T00:00:00"/>
    <d v="2021-09-21T00:00:00"/>
    <s v="Hensel Phelps Construction Co."/>
    <s v="W9128A"/>
    <s v="W9128A21C0007"/>
    <s v="W9128A21C0007"/>
    <x v="1120"/>
    <n v="78551000"/>
    <d v="2024-10-12T00:00:00"/>
    <d v="2024-10-12T00:00:00"/>
    <n v="1957000"/>
    <n v="0"/>
    <n v="2024"/>
    <n v="10"/>
    <n v="12"/>
    <x v="825"/>
    <n v="2021"/>
    <n v="2025"/>
    <n v="0.97697771649446541"/>
    <n v="2023"/>
    <n v="0.93819806468133926"/>
    <n v="74830631.217177078"/>
    <n v="76666684.829758465"/>
    <n v="1836053.6125813872"/>
    <n v="0"/>
    <n v="1117"/>
    <n v="0"/>
  </r>
  <r>
    <d v="2021-12-31T00:00:00"/>
    <n v="2020"/>
    <s v="Air Force Active"/>
    <x v="1099"/>
    <x v="0"/>
    <d v="2020-09-23T00:00:00"/>
    <d v="2021-01-29T00:00:00"/>
    <s v="JBI Inc"/>
    <s v="W9128F"/>
    <s v="W9128F21C0013"/>
    <s v="W9128F21C0013"/>
    <x v="1121"/>
    <n v="5040100"/>
    <d v="2023-02-27T00:00:00"/>
    <d v="2023-02-27T00:00:00"/>
    <n v="0"/>
    <n v="0"/>
    <n v="2023"/>
    <s v="02"/>
    <n v="27"/>
    <x v="826"/>
    <n v="2021"/>
    <n v="2023"/>
    <n v="0.97697771649446541"/>
    <n v="2022"/>
    <n v="0.95701202597496626"/>
    <n v="4924065.3889037548"/>
    <n v="4924065.3889037548"/>
    <n v="0"/>
    <n v="0"/>
    <n v="759"/>
    <n v="0"/>
  </r>
  <r>
    <d v="2021-12-31T00:00:00"/>
    <n v="2020"/>
    <s v="Air Force Active"/>
    <x v="1100"/>
    <x v="0"/>
    <d v="2020-10-06T00:00:00"/>
    <d v="2021-04-27T00:00:00"/>
    <s v="JE Dunn"/>
    <s v="W9128F"/>
    <s v="W9128F21C0019"/>
    <s v="W9128F21C0019"/>
    <x v="1122"/>
    <n v="43789430"/>
    <d v="2023-09-11T00:00:00"/>
    <d v="2023-09-11T00:00:00"/>
    <n v="0"/>
    <n v="0"/>
    <n v="2023"/>
    <s v="09"/>
    <n v="11"/>
    <x v="827"/>
    <n v="2021"/>
    <n v="2023"/>
    <n v="0.97697771649446541"/>
    <n v="2022"/>
    <n v="0.95701202597496626"/>
    <n v="42781297.327994235"/>
    <n v="42781297.327994235"/>
    <n v="0"/>
    <n v="0"/>
    <n v="867"/>
    <n v="0"/>
  </r>
  <r>
    <d v="2021-12-30T00:00:00"/>
    <n v="2020"/>
    <s v="Air National Guard"/>
    <x v="1101"/>
    <x v="0"/>
    <d v="2020-11-04T00:00:00"/>
    <d v="2021-07-19T00:00:00"/>
    <s v="CONTI FEDERAL SERVICES, INC"/>
    <s v="W9128F"/>
    <s v="W9128F21C0039"/>
    <s v="W9128F21C0039"/>
    <x v="1123"/>
    <n v="19678800"/>
    <d v="2022-11-11T00:00:00"/>
    <d v="2022-11-11T00:00:00"/>
    <n v="-2300110"/>
    <n v="0"/>
    <n v="2022"/>
    <n v="11"/>
    <n v="11"/>
    <x v="720"/>
    <n v="2021"/>
    <n v="2023"/>
    <n v="0.97697771649446541"/>
    <n v="2022"/>
    <n v="0.95701202597496626"/>
    <n v="21472905.302837372"/>
    <n v="19271672.371772092"/>
    <n v="-2201232.93106528"/>
    <n v="0"/>
    <n v="480"/>
    <n v="0"/>
  </r>
  <r>
    <d v="2021-12-31T00:00:00"/>
    <n v="2020"/>
    <s v="Air Force Active"/>
    <x v="1102"/>
    <x v="0"/>
    <d v="2021-06-10T00:00:00"/>
    <d v="2021-09-01T00:00:00"/>
    <s v="Hensel Phelps"/>
    <s v="W9128F"/>
    <s v="W9128F21C0041"/>
    <s v="W9128F21C0041"/>
    <x v="1124"/>
    <n v="121968000"/>
    <d v="2025-03-14T00:00:00"/>
    <d v="2025-03-14T00:00:00"/>
    <n v="0"/>
    <n v="0"/>
    <n v="2025"/>
    <s v="03"/>
    <n v="14"/>
    <x v="828"/>
    <n v="2021"/>
    <n v="2025"/>
    <n v="0.97697771649446541"/>
    <n v="2023"/>
    <n v="0.93819806468133926"/>
    <n v="119160018.12539695"/>
    <n v="119160018.12539695"/>
    <n v="0"/>
    <n v="0"/>
    <n v="1290"/>
    <n v="0"/>
  </r>
  <r>
    <d v="2022-01-12T00:00:00"/>
    <n v="2017"/>
    <s v="Army National Guard"/>
    <x v="1103"/>
    <x v="0"/>
    <d v="2021-09-20T00:00:00"/>
    <d v="2021-09-29T00:00:00"/>
    <s v="USPFO - PA"/>
    <s v="W912DR"/>
    <s v="W912DR-17-D-0014"/>
    <s v="W912DR17D0014"/>
    <x v="373"/>
    <n v="15725000"/>
    <d v="2023-08-10T00:00:00"/>
    <d v="2023-08-10T00:00:00"/>
    <n v="-4275000"/>
    <n v="0"/>
    <n v="2023"/>
    <s v="08"/>
    <n v="10"/>
    <x v="829"/>
    <n v="2021"/>
    <n v="2023"/>
    <n v="0.97697771649446541"/>
    <n v="2022"/>
    <n v="0.95701202597496626"/>
    <n v="19539554.329889309"/>
    <n v="15448327.918846328"/>
    <n v="-4091226.4110429808"/>
    <n v="0"/>
    <n v="680"/>
    <n v="0"/>
  </r>
  <r>
    <d v="2022-01-06T00:00:00"/>
    <n v="2019"/>
    <s v="Special Operations Command"/>
    <x v="1104"/>
    <x v="0"/>
    <d v="2020-07-10T00:00:00"/>
    <d v="2021-05-10T00:00:00"/>
    <s v="HSU Development, Inc"/>
    <s v="W912DR"/>
    <s v="W912DR-17-D-0015"/>
    <s v="W912DR17D0015"/>
    <x v="1125"/>
    <n v="8571497"/>
    <d v="2023-06-10T00:00:00"/>
    <d v="2023-04-05T00:00:00"/>
    <n v="825805"/>
    <n v="-66"/>
    <n v="2023"/>
    <s v="04"/>
    <s v="05"/>
    <x v="830"/>
    <n v="2021"/>
    <n v="2023"/>
    <n v="0.97697771649446541"/>
    <n v="2022"/>
    <n v="0.95701202597496626"/>
    <n v="7567368.4828294488"/>
    <n v="8357673.7989397058"/>
    <n v="790305.31611025706"/>
    <n v="-66"/>
    <n v="761"/>
    <n v="-8.6727989487516421E-2"/>
  </r>
  <r>
    <d v="2022-01-07T00:00:00"/>
    <n v="2020"/>
    <s v="Washington Headquarters Services"/>
    <x v="1105"/>
    <x v="0"/>
    <d v="2020-03-12T00:00:00"/>
    <d v="2021-03-25T00:00:00"/>
    <s v="Grunley Construction Company, Inc."/>
    <s v="W912DR"/>
    <s v="W912DR-21-C-0009"/>
    <s v="W912DR21C0009"/>
    <x v="1126"/>
    <n v="16690000"/>
    <d v="2023-04-30T00:00:00"/>
    <d v="2023-06-30T00:00:00"/>
    <n v="0"/>
    <n v="61"/>
    <n v="2023"/>
    <s v="06"/>
    <n v="30"/>
    <x v="831"/>
    <n v="2021"/>
    <n v="2023"/>
    <n v="0.97697771649446541"/>
    <n v="2022"/>
    <n v="0.95701202597496626"/>
    <n v="16305758.088292629"/>
    <n v="16305758.088292629"/>
    <n v="0"/>
    <n v="61"/>
    <n v="766"/>
    <n v="7.963446475195822E-2"/>
  </r>
  <r>
    <d v="2021-12-31T00:00:00"/>
    <n v="2017"/>
    <s v="National Security Agency"/>
    <x v="1106"/>
    <x v="0"/>
    <d v="2021-08-09T00:00:00"/>
    <d v="2021-08-24T00:00:00"/>
    <s v="Grunley Construction"/>
    <s v="W912DR"/>
    <s v="W912DR-21-C-0016"/>
    <s v="W912DR21C0016"/>
    <x v="1127"/>
    <n v="21386000"/>
    <d v="2024-03-28T00:00:00"/>
    <d v="2024-03-28T00:00:00"/>
    <n v="0"/>
    <n v="0"/>
    <n v="2024"/>
    <s v="03"/>
    <n v="28"/>
    <x v="832"/>
    <n v="2021"/>
    <n v="2024"/>
    <n v="0.97697771649446541"/>
    <n v="2023"/>
    <n v="0.93819806468133926"/>
    <n v="20893645.444950636"/>
    <n v="20893645.444950636"/>
    <n v="0"/>
    <n v="0"/>
    <n v="947"/>
    <n v="0"/>
  </r>
  <r>
    <d v="2022-01-13T00:00:00"/>
    <n v="2014"/>
    <s v="Defense Health Agency"/>
    <x v="174"/>
    <x v="74"/>
    <d v="2021-07-31T00:00:00"/>
    <d v="2021-09-26T00:00:00"/>
    <s v="BeltBuilt LLC"/>
    <s v="W912DR"/>
    <s v="W912DR-21-C-0052"/>
    <s v="W912DR21C0052"/>
    <x v="1128"/>
    <n v="3052000"/>
    <d v="2022-12-06T00:00:00"/>
    <d v="2022-12-06T00:00:00"/>
    <n v="0"/>
    <n v="0"/>
    <n v="2022"/>
    <n v="12"/>
    <s v="06"/>
    <x v="833"/>
    <n v="2021"/>
    <n v="2023"/>
    <n v="0.97697771649446541"/>
    <n v="2022"/>
    <n v="0.95701202597496626"/>
    <n v="2981735.9907411085"/>
    <n v="2981735.9907411085"/>
    <n v="0"/>
    <n v="0"/>
    <n v="436"/>
    <n v="0"/>
  </r>
  <r>
    <d v="2021-12-31T00:00:00"/>
    <n v="2019"/>
    <s v="Army Active"/>
    <x v="1107"/>
    <x v="0"/>
    <d v="2020-06-03T00:00:00"/>
    <d v="2020-12-04T00:00:00"/>
    <s v="DOBCO GROUP, INC."/>
    <s v="W912DS"/>
    <s v="W912DS21C0002"/>
    <s v="W912DS21C0002"/>
    <x v="1129"/>
    <n v="187624000"/>
    <d v="2025-01-04T00:00:00"/>
    <d v="2025-02-11T00:00:00"/>
    <n v="948000"/>
    <n v="38"/>
    <n v="2025"/>
    <s v="02"/>
    <n v="11"/>
    <x v="834"/>
    <n v="2021"/>
    <n v="2025"/>
    <n v="0.97697771649446541"/>
    <n v="2023"/>
    <n v="0.93819806468133926"/>
    <n v="182378292.20432082"/>
    <n v="183267703.96963874"/>
    <n v="889411.76531791687"/>
    <n v="38"/>
    <n v="1492"/>
    <n v="2.5469168900804289E-2"/>
  </r>
  <r>
    <d v="2022-01-31T00:00:00"/>
    <n v="2021"/>
    <s v="DLA Defense Energy Support Center"/>
    <x v="1108"/>
    <x v="0"/>
    <d v="2021-01-01T00:00:00"/>
    <d v="2021-09-30T00:00:00"/>
    <s v="WHH Nisqually-Garco JV 2"/>
    <s v="W912DW"/>
    <s v="W912DW21C0021"/>
    <s v="W912DW21C0021"/>
    <x v="1130"/>
    <n v="9845000"/>
    <d v="2023-05-23T00:00:00"/>
    <d v="2022-01-01T00:00:00"/>
    <n v="0"/>
    <n v="-507"/>
    <n v="2022"/>
    <s v="01"/>
    <s v="01"/>
    <x v="835"/>
    <n v="2021"/>
    <n v="2022"/>
    <n v="0.97697771649446541"/>
    <n v="2022"/>
    <n v="0.95701202597496626"/>
    <n v="9618345.6188880112"/>
    <n v="9618345.6188880112"/>
    <n v="0"/>
    <n v="-507"/>
    <n v="600"/>
    <n v="-0.84499999999999997"/>
  </r>
  <r>
    <d v="2022-01-31T00:00:00"/>
    <n v="2021"/>
    <s v="DLA Defense Energy Support Center"/>
    <x v="1109"/>
    <x v="0"/>
    <d v="2021-01-01T00:00:00"/>
    <d v="2021-02-04T00:00:00"/>
    <s v="WHH Nisqually-Garco JV 2"/>
    <s v="W912DW"/>
    <s v="W912DW21C0022"/>
    <s v="W912DW21C0022"/>
    <x v="1131"/>
    <n v="10279000"/>
    <d v="2023-05-23T00:00:00"/>
    <d v="2022-06-11T00:00:00"/>
    <n v="0"/>
    <n v="-346"/>
    <n v="2022"/>
    <s v="06"/>
    <n v="11"/>
    <x v="836"/>
    <n v="2021"/>
    <n v="2022"/>
    <n v="0.97697771649446541"/>
    <n v="2022"/>
    <n v="0.95701202597496626"/>
    <n v="10042353.94784661"/>
    <n v="10042353.94784661"/>
    <n v="0"/>
    <n v="-346"/>
    <n v="838"/>
    <n v="-0.41288782816229119"/>
  </r>
  <r>
    <d v="2021-12-31T00:00:00"/>
    <n v="2021"/>
    <s v="Missile Defense Agency"/>
    <x v="1110"/>
    <x v="0"/>
    <d v="2020-06-01T00:00:00"/>
    <d v="2021-09-30T00:00:00"/>
    <s v="AYTEKIN SEROL INSAAT TAAHHUT MUHENDISLIK"/>
    <s v="W912GB"/>
    <s v="W912GB-18-F-0186"/>
    <s v="W912GB18F0186"/>
    <x v="1132"/>
    <n v="0"/>
    <d v="2023-10-01T00:00:00"/>
    <d v="2023-10-01T00:00:00"/>
    <n v="-3260896"/>
    <n v="0"/>
    <n v="2023"/>
    <n v="10"/>
    <s v="01"/>
    <x v="440"/>
    <n v="2021"/>
    <n v="2024"/>
    <n v="0.97697771649446541"/>
    <n v="2023"/>
    <n v="0.93819806468133926"/>
    <n v="3185822.7278059362"/>
    <n v="126456.4114788156"/>
    <n v="-3059366.3163271206"/>
    <n v="0"/>
    <n v="731"/>
    <n v="0"/>
  </r>
  <r>
    <d v="2021-12-31T00:00:00"/>
    <n v="2021"/>
    <s v="Air Force Active"/>
    <x v="1111"/>
    <x v="0"/>
    <d v="2021-03-17T00:00:00"/>
    <d v="2021-08-09T00:00:00"/>
    <s v="Tepe Bozdemir Joint Venture"/>
    <s v="W912GB"/>
    <s v="W912GB21C0022"/>
    <s v="W912GB21C0022"/>
    <x v="1133"/>
    <n v="12482193"/>
    <d v="2024-03-09T00:00:00"/>
    <d v="2024-03-09T00:00:00"/>
    <n v="0"/>
    <n v="0"/>
    <n v="2024"/>
    <s v="03"/>
    <s v="09"/>
    <x v="837"/>
    <n v="2021"/>
    <n v="2024"/>
    <n v="0.97697771649446541"/>
    <n v="2023"/>
    <n v="0.93819806468133926"/>
    <n v="12194824.4139832"/>
    <n v="12194824.4139832"/>
    <n v="0"/>
    <n v="0"/>
    <n v="943"/>
    <n v="0"/>
  </r>
  <r>
    <d v="2021-12-31T00:00:00"/>
    <n v="2021"/>
    <s v="Air Force Active"/>
    <x v="1112"/>
    <x v="0"/>
    <d v="2021-03-08T00:00:00"/>
    <d v="2021-06-04T00:00:00"/>
    <s v="Eiffage Infraestructura SA"/>
    <s v="W912GB"/>
    <s v="W912GB21D0019"/>
    <s v="W912GB21D0019"/>
    <x v="1134"/>
    <n v="10852364"/>
    <d v="2023-11-06T00:00:00"/>
    <d v="2023-11-06T00:00:00"/>
    <n v="0"/>
    <n v="0"/>
    <n v="2023"/>
    <n v="11"/>
    <s v="06"/>
    <x v="838"/>
    <n v="2021"/>
    <n v="2024"/>
    <n v="0.97697771649446541"/>
    <n v="2023"/>
    <n v="0.93819806468133926"/>
    <n v="10602517.799286742"/>
    <n v="10602517.799286742"/>
    <n v="0"/>
    <n v="0"/>
    <n v="885"/>
    <n v="0"/>
  </r>
  <r>
    <d v="2021-12-31T00:00:00"/>
    <n v="2021"/>
    <s v="Air Force Active"/>
    <x v="1113"/>
    <x v="0"/>
    <d v="2021-06-23T00:00:00"/>
    <d v="2021-09-16T00:00:00"/>
    <s v="Relyant Global LLC"/>
    <s v="W912GB"/>
    <s v="W912GB21F0202"/>
    <s v="W912GB21F0202"/>
    <x v="1135"/>
    <n v="27388762"/>
    <d v="2024-11-05T00:00:00"/>
    <d v="2024-11-05T00:00:00"/>
    <n v="0"/>
    <n v="0"/>
    <n v="2024"/>
    <n v="11"/>
    <s v="05"/>
    <x v="839"/>
    <n v="2021"/>
    <n v="2025"/>
    <n v="0.97697771649446541"/>
    <n v="2023"/>
    <n v="0.93819806468133926"/>
    <n v="26758210.156370386"/>
    <n v="26758210.156370386"/>
    <n v="0"/>
    <n v="0"/>
    <n v="1146"/>
    <n v="0"/>
  </r>
  <r>
    <d v="2021-12-31T00:00:00"/>
    <n v="2021"/>
    <s v="Air Force Active"/>
    <x v="1114"/>
    <x v="0"/>
    <d v="2020-11-26T00:00:00"/>
    <d v="2021-09-21T00:00:00"/>
    <s v="Sociedad Espanola De Montajes Industrial (SEMI)"/>
    <s v="W912GB"/>
    <s v="W912GB21F0202"/>
    <s v="W912GB21F0202"/>
    <x v="1136"/>
    <n v="12163401"/>
    <d v="2023-12-13T00:00:00"/>
    <d v="2023-12-13T00:00:00"/>
    <n v="0"/>
    <n v="0"/>
    <n v="2023"/>
    <n v="12"/>
    <n v="13"/>
    <x v="840"/>
    <n v="2021"/>
    <n v="2024"/>
    <n v="0.97697771649446541"/>
    <n v="2023"/>
    <n v="0.93819806468133926"/>
    <n v="11883371.733786497"/>
    <n v="11883371.733786497"/>
    <n v="0"/>
    <n v="0"/>
    <n v="813"/>
    <n v="0"/>
  </r>
  <r>
    <d v="2021-12-31T00:00:00"/>
    <n v="2020"/>
    <s v="Army Active"/>
    <x v="1115"/>
    <x v="0"/>
    <d v="2020-12-02T00:00:00"/>
    <d v="2021-04-02T00:00:00"/>
    <s v="J. KOKOLAKIS CONTRACTING"/>
    <s v="W912HN"/>
    <s v="W912HN21C3003"/>
    <s v="W912HN21C3003"/>
    <x v="1137"/>
    <n v="112360000"/>
    <d v="2024-04-25T00:00:00"/>
    <d v="2024-04-25T00:00:00"/>
    <n v="-17000"/>
    <n v="0"/>
    <n v="2024"/>
    <s v="04"/>
    <n v="25"/>
    <x v="841"/>
    <n v="2021"/>
    <n v="2024"/>
    <n v="0.97697771649446541"/>
    <n v="2023"/>
    <n v="0.93819806468133926"/>
    <n v="109789824.84649853"/>
    <n v="109773875.47939895"/>
    <n v="-15949.367099583149"/>
    <n v="0"/>
    <n v="1119"/>
    <n v="0"/>
  </r>
  <r>
    <d v="2021-12-31T00:00:00"/>
    <n v="2021"/>
    <s v="Army Active"/>
    <x v="1116"/>
    <x v="0"/>
    <d v="2021-02-12T00:00:00"/>
    <d v="2021-05-28T00:00:00"/>
    <s v="ACC"/>
    <s v="W912HN"/>
    <s v="W912HN21C3004"/>
    <s v="W912HN21C3004"/>
    <x v="1138"/>
    <n v="62212000"/>
    <d v="2023-07-05T00:00:00"/>
    <d v="2023-07-05T00:00:00"/>
    <n v="0"/>
    <n v="0"/>
    <n v="2023"/>
    <s v="07"/>
    <s v="05"/>
    <x v="761"/>
    <n v="2021"/>
    <n v="2023"/>
    <n v="0.97697771649446541"/>
    <n v="2022"/>
    <n v="0.95701202597496626"/>
    <n v="60779737.698553681"/>
    <n v="60779737.698553681"/>
    <n v="0"/>
    <n v="0"/>
    <n v="768"/>
    <n v="0"/>
  </r>
  <r>
    <d v="2021-12-31T00:00:00"/>
    <n v="2020"/>
    <s v="Army Active"/>
    <x v="1117"/>
    <x v="0"/>
    <d v="2020-10-29T00:00:00"/>
    <d v="2021-06-15T00:00:00"/>
    <s v="Zodiac-Poettker"/>
    <s v="W912HN"/>
    <s v="W912HN21C3005"/>
    <s v="W912HN21C3005"/>
    <x v="1139"/>
    <n v="56295000"/>
    <d v="2023-08-01T00:00:00"/>
    <d v="2023-08-01T00:00:00"/>
    <n v="0"/>
    <n v="0"/>
    <n v="2023"/>
    <s v="08"/>
    <s v="01"/>
    <x v="842"/>
    <n v="2021"/>
    <n v="2023"/>
    <n v="0.97697771649446541"/>
    <n v="2022"/>
    <n v="0.95701202597496626"/>
    <n v="54998960.550055929"/>
    <n v="54998960.550055929"/>
    <n v="0"/>
    <n v="0"/>
    <n v="777"/>
    <n v="0"/>
  </r>
  <r>
    <d v="2021-12-31T00:00:00"/>
    <n v="2017"/>
    <s v="Air Force Active"/>
    <x v="1118"/>
    <x v="0"/>
    <d v="2020-06-12T00:00:00"/>
    <d v="2021-06-25T00:00:00"/>
    <s v="Nishimatsu Construction Co."/>
    <s v="W912HV"/>
    <s v="W912HV21C0001"/>
    <s v="W912HV21C0001"/>
    <x v="1140"/>
    <n v="49607160"/>
    <d v="2023-09-01T00:00:00"/>
    <d v="2023-09-01T00:00:00"/>
    <n v="0"/>
    <n v="0"/>
    <n v="2023"/>
    <s v="09"/>
    <s v="01"/>
    <x v="843"/>
    <n v="2021"/>
    <n v="2023"/>
    <n v="0.97697771649446541"/>
    <n v="2022"/>
    <n v="0.95701202597496626"/>
    <n v="48465089.898575582"/>
    <n v="48465089.898575582"/>
    <n v="0"/>
    <n v="0"/>
    <n v="798"/>
    <n v="0"/>
  </r>
  <r>
    <d v="2022-01-06T00:00:00"/>
    <n v="2017"/>
    <s v="Special Operations Command"/>
    <x v="1119"/>
    <x v="0"/>
    <d v="2020-07-24T00:00:00"/>
    <d v="2021-04-14T00:00:00"/>
    <s v="NIPPO CORPORATION"/>
    <s v="W912HV"/>
    <s v="W912HV21C0002"/>
    <s v="W912HV21C0002"/>
    <x v="1141"/>
    <n v="10759517"/>
    <d v="2023-06-04T00:00:00"/>
    <d v="2023-06-04T00:00:00"/>
    <n v="0"/>
    <n v="0"/>
    <n v="2023"/>
    <s v="06"/>
    <s v="04"/>
    <x v="844"/>
    <n v="2021"/>
    <n v="2023"/>
    <n v="0.97697771649446541"/>
    <n v="2022"/>
    <n v="0.95701202597496626"/>
    <n v="10511808.34924338"/>
    <n v="10511808.34924338"/>
    <n v="0"/>
    <n v="0"/>
    <n v="781"/>
    <n v="0"/>
  </r>
  <r>
    <d v="2022-01-12T00:00:00"/>
    <n v="2021"/>
    <s v="Army National Guard"/>
    <x v="1120"/>
    <x v="0"/>
    <d v="2021-08-23T00:00:00"/>
    <d v="2021-09-14T00:00:00"/>
    <s v="Miron Construction"/>
    <s v="W912J2"/>
    <s v="W912J2-20-2-2001"/>
    <s v="W912J22022001"/>
    <x v="1142"/>
    <n v="9051000"/>
    <d v="2023-05-19T00:00:00"/>
    <d v="2023-05-19T00:00:00"/>
    <n v="-2549000"/>
    <n v="0"/>
    <n v="2023"/>
    <s v="05"/>
    <n v="19"/>
    <x v="845"/>
    <n v="2021"/>
    <n v="2023"/>
    <n v="0.97697771649446541"/>
    <n v="2022"/>
    <n v="0.95701202597496626"/>
    <n v="11332941.511335799"/>
    <n v="8893517.8571256101"/>
    <n v="-2439423.6542101894"/>
    <n v="0"/>
    <n v="612"/>
    <n v="0"/>
  </r>
  <r>
    <d v="2022-01-12T00:00:00"/>
    <n v="2018"/>
    <s v="Army National Guard"/>
    <x v="1121"/>
    <x v="0"/>
    <d v="2021-03-11T00:00:00"/>
    <d v="2021-04-01T00:00:00"/>
    <s v="Cheney Construction"/>
    <s v="W912JC"/>
    <s v="W912JC-19-2-2001"/>
    <s v="W912JC1922001"/>
    <x v="1143"/>
    <n v="3408000"/>
    <d v="2021-06-22T00:00:00"/>
    <d v="2021-06-22T00:00:00"/>
    <n v="-292000"/>
    <n v="0"/>
    <n v="2021"/>
    <s v="06"/>
    <n v="22"/>
    <x v="846"/>
    <n v="2021"/>
    <n v="2021"/>
    <n v="0.97697771649446541"/>
    <n v="2021"/>
    <n v="0.97697771649446541"/>
    <n v="3614817.551029522"/>
    <n v="3329540.0578131382"/>
    <n v="-285277.49321638374"/>
    <n v="0"/>
    <n v="82"/>
    <n v="0"/>
  </r>
  <r>
    <d v="2022-01-12T00:00:00"/>
    <n v="2017"/>
    <s v="Army National Guard"/>
    <x v="1122"/>
    <x v="0"/>
    <d v="2021-09-18T00:00:00"/>
    <d v="2021-09-26T00:00:00"/>
    <s v="Department of General Services -  PA"/>
    <s v="W912KC"/>
    <s v="W912KC-17-2-2001"/>
    <s v="W912KC1722001"/>
    <x v="1144"/>
    <n v="3382000"/>
    <d v="2023-11-20T00:00:00"/>
    <d v="2023-11-20T00:00:00"/>
    <n v="815000"/>
    <n v="0"/>
    <n v="2023"/>
    <n v="11"/>
    <n v="20"/>
    <x v="847"/>
    <n v="2021"/>
    <n v="2024"/>
    <n v="0.97697771649446541"/>
    <n v="2023"/>
    <n v="0.93819806468133926"/>
    <n v="2507901.7982412926"/>
    <n v="3272533.220956584"/>
    <n v="764631.42271529138"/>
    <n v="0"/>
    <n v="785"/>
    <n v="0"/>
  </r>
  <r>
    <d v="2022-01-12T00:00:00"/>
    <n v="2021"/>
    <s v="Army National Guard"/>
    <x v="1123"/>
    <x v="0"/>
    <d v="2021-09-05T00:00:00"/>
    <d v="2021-09-22T00:00:00"/>
    <s v="DMD Contracting"/>
    <s v="W912KN"/>
    <s v="W912KN-19-2-2001"/>
    <s v="W912KN1922001"/>
    <x v="470"/>
    <n v="13530000"/>
    <d v="2023-06-15T00:00:00"/>
    <d v="2023-06-15T00:00:00"/>
    <n v="-1470000"/>
    <n v="0"/>
    <n v="2023"/>
    <s v="06"/>
    <n v="15"/>
    <x v="848"/>
    <n v="2021"/>
    <n v="2023"/>
    <n v="0.97697771649446541"/>
    <n v="2022"/>
    <n v="0.95701202597496626"/>
    <n v="14654665.747416981"/>
    <n v="13247858.069233781"/>
    <n v="-1406807.6781831998"/>
    <n v="0"/>
    <n v="631"/>
    <n v="0"/>
  </r>
  <r>
    <d v="2022-01-12T00:00:00"/>
    <n v="2021"/>
    <s v="Army National Guard"/>
    <x v="1124"/>
    <x v="0"/>
    <d v="2021-09-01T00:00:00"/>
    <d v="2021-09-20T00:00:00"/>
    <s v="SMR Construction, Inc"/>
    <s v="W912l1"/>
    <s v="W912l1-20-2-2002"/>
    <s v="W912l12022002"/>
    <x v="1145"/>
    <n v="9228000"/>
    <d v="2023-03-15T00:00:00"/>
    <d v="2023-03-15T00:00:00"/>
    <n v="1428000"/>
    <n v="0"/>
    <n v="2023"/>
    <s v="03"/>
    <n v="15"/>
    <x v="748"/>
    <n v="2021"/>
    <n v="2023"/>
    <n v="0.97697771649446541"/>
    <n v="2022"/>
    <n v="0.95701202597496626"/>
    <n v="7620426.1886568302"/>
    <n v="8987039.3617490828"/>
    <n v="1366613.1730922526"/>
    <n v="0"/>
    <n v="541"/>
    <n v="0"/>
  </r>
  <r>
    <d v="2022-01-12T00:00:00"/>
    <n v="2021"/>
    <s v="Army National Guard"/>
    <x v="1125"/>
    <x v="0"/>
    <d v="2019-06-26T00:00:00"/>
    <d v="2021-08-04T00:00:00"/>
    <s v="Flintco, LLC"/>
    <s v="W912L6"/>
    <s v="W912L6-19-2-2014"/>
    <s v="W912L61922014"/>
    <x v="1146"/>
    <n v="9323000"/>
    <d v="2023-02-23T00:00:00"/>
    <d v="2023-02-25T00:00:00"/>
    <n v="-477000"/>
    <n v="2"/>
    <n v="2023"/>
    <s v="02"/>
    <n v="25"/>
    <x v="849"/>
    <n v="2021"/>
    <n v="2023"/>
    <n v="0.97697771649446541"/>
    <n v="2022"/>
    <n v="0.95701202597496626"/>
    <n v="9574381.6216457617"/>
    <n v="9117886.8852557018"/>
    <n v="-456494.73639005981"/>
    <n v="2"/>
    <n v="568"/>
    <n v="3.5211267605633804E-3"/>
  </r>
  <r>
    <d v="2022-01-12T00:00:00"/>
    <n v="2018"/>
    <s v="Army National Guard"/>
    <x v="1126"/>
    <x v="0"/>
    <d v="2021-08-17T00:00:00"/>
    <d v="2021-09-02T00:00:00"/>
    <s v="USPFO - RI"/>
    <s v="W912LD"/>
    <s v="W912LD-19-2-2001"/>
    <s v="W912LD1922001"/>
    <x v="1147"/>
    <n v="3515000"/>
    <d v="2022-10-30T00:00:00"/>
    <d v="2022-10-29T00:00:00"/>
    <n v="615000"/>
    <n v="-1"/>
    <n v="2022"/>
    <n v="10"/>
    <n v="29"/>
    <x v="850"/>
    <n v="2021"/>
    <n v="2023"/>
    <n v="0.97697771649446541"/>
    <n v="2022"/>
    <n v="0.95701202597496626"/>
    <n v="2833235.3778339499"/>
    <n v="3421797.7738085543"/>
    <n v="588562.39597460441"/>
    <n v="-1"/>
    <n v="423"/>
    <n v="-2.3640661938534278E-3"/>
  </r>
  <r>
    <d v="2021-12-30T00:00:00"/>
    <n v="2018"/>
    <s v="Air National Guard"/>
    <x v="1127"/>
    <x v="0"/>
    <d v="2020-09-28T00:00:00"/>
    <d v="2021-04-19T00:00:00"/>
    <s v="Max Gray Construction"/>
    <s v="W912LM"/>
    <s v="W912LM21C0002"/>
    <s v="W912LM21C0002"/>
    <x v="1148"/>
    <n v="2352600"/>
    <d v="2022-10-11T00:00:00"/>
    <d v="2022-10-11T00:00:00"/>
    <n v="-87185"/>
    <n v="0"/>
    <n v="2022"/>
    <n v="10"/>
    <n v="11"/>
    <x v="710"/>
    <n v="2021"/>
    <n v="2023"/>
    <n v="0.97697771649446541"/>
    <n v="2022"/>
    <n v="0.95701202597496626"/>
    <n v="2383615.5780374492"/>
    <n v="2300178.4845528216"/>
    <n v="-83437.093484627549"/>
    <n v="0"/>
    <n v="540"/>
    <n v="0"/>
  </r>
  <r>
    <d v="2021-12-31T00:00:00"/>
    <n v="2018"/>
    <s v="Army Active"/>
    <x v="1128"/>
    <x v="0"/>
    <d v="2020-09-18T00:00:00"/>
    <d v="2021-03-19T00:00:00"/>
    <s v="AMG"/>
    <s v="W912PL"/>
    <s v="W912PL21C0007"/>
    <s v="W912PL21C0007"/>
    <x v="1149"/>
    <n v="26518000"/>
    <d v="2023-02-10T00:00:00"/>
    <d v="2023-02-10T00:00:00"/>
    <n v="45000"/>
    <n v="0"/>
    <n v="2023"/>
    <s v="02"/>
    <n v="10"/>
    <x v="516"/>
    <n v="2021"/>
    <n v="2023"/>
    <n v="0.97697771649446541"/>
    <n v="2022"/>
    <n v="0.95701202597496626"/>
    <n v="25863531.088757984"/>
    <n v="25906596.629926857"/>
    <n v="43065.541168872267"/>
    <n v="0"/>
    <n v="693"/>
    <n v="0"/>
  </r>
  <r>
    <d v="2022-02-28T00:00:00"/>
    <n v="2021"/>
    <s v="Defense Information Systems Agency"/>
    <x v="1129"/>
    <x v="0"/>
    <d v="2021-04-16T00:00:00"/>
    <d v="2021-09-13T00:00:00"/>
    <s v="The Korte Company"/>
    <s v="W912PL"/>
    <s v="W912PL21C0013"/>
    <s v="W912PL21C0013"/>
    <x v="1150"/>
    <n v="27737733"/>
    <d v="2023-09-13T00:00:00"/>
    <d v="2023-09-13T00:00:00"/>
    <n v="0"/>
    <n v="0"/>
    <n v="2023"/>
    <s v="09"/>
    <n v="13"/>
    <x v="851"/>
    <n v="2021"/>
    <n v="2023"/>
    <n v="0.97697771649446541"/>
    <n v="2022"/>
    <n v="0.95701202597496626"/>
    <n v="27099147.047073178"/>
    <n v="27099147.047073178"/>
    <n v="0"/>
    <n v="0"/>
    <n v="730"/>
    <n v="0"/>
  </r>
  <r>
    <d v="2022-01-06T00:00:00"/>
    <n v="2021"/>
    <s v="Special Operations Command"/>
    <x v="1130"/>
    <x v="0"/>
    <d v="2021-03-10T00:00:00"/>
    <d v="2021-08-10T00:00:00"/>
    <s v="Harper"/>
    <s v="W912PL"/>
    <s v="W912PL21C0017"/>
    <s v="W912PL21C0017"/>
    <x v="1151"/>
    <n v="45167317"/>
    <d v="2023-11-07T00:00:00"/>
    <d v="2023-11-07T00:00:00"/>
    <n v="0"/>
    <n v="0"/>
    <n v="2023"/>
    <n v="11"/>
    <s v="07"/>
    <x v="852"/>
    <n v="2021"/>
    <n v="2024"/>
    <n v="0.97697771649446541"/>
    <n v="2023"/>
    <n v="0.93819806468133926"/>
    <n v="44127462.22284165"/>
    <n v="44127462.22284165"/>
    <n v="0"/>
    <n v="0"/>
    <n v="819"/>
    <n v="0"/>
  </r>
  <r>
    <d v="2021-12-31T00:00:00"/>
    <n v="2017"/>
    <s v="Air Force Active"/>
    <x v="1131"/>
    <x v="0"/>
    <d v="2019-10-30T00:00:00"/>
    <d v="2021-04-06T00:00:00"/>
    <s v="QA Engineering, LLC"/>
    <s v="W912PP"/>
    <s v="W912PP19D0035"/>
    <s v="W912PP19D0035"/>
    <x v="1152"/>
    <n v="2855784"/>
    <d v="2022-07-11T00:00:00"/>
    <d v="2022-07-11T00:00:00"/>
    <n v="0"/>
    <n v="0"/>
    <n v="2022"/>
    <s v="07"/>
    <n v="11"/>
    <x v="323"/>
    <n v="2021"/>
    <n v="2022"/>
    <n v="0.97697771649446541"/>
    <n v="2022"/>
    <n v="0.95701202597496626"/>
    <n v="2790037.3311214303"/>
    <n v="2790037.3311214303"/>
    <n v="0"/>
    <n v="0"/>
    <n v="461"/>
    <n v="0"/>
  </r>
  <r>
    <d v="2021-12-31T00:00:00"/>
    <n v="2018"/>
    <s v="Air Force Active"/>
    <x v="1132"/>
    <x v="0"/>
    <d v="2020-08-14T00:00:00"/>
    <d v="2020-11-20T00:00:00"/>
    <s v="Encanto Facillity Services 2"/>
    <s v="W912PP"/>
    <s v="W912PP19D0037"/>
    <s v="W912PP19D0037"/>
    <x v="1153"/>
    <n v="8427275"/>
    <d v="2022-04-11T00:00:00"/>
    <d v="2022-04-11T00:00:00"/>
    <n v="0"/>
    <n v="0"/>
    <n v="2022"/>
    <s v="04"/>
    <n v="11"/>
    <x v="352"/>
    <n v="2021"/>
    <n v="2022"/>
    <n v="0.97697771649446541"/>
    <n v="2022"/>
    <n v="0.95701202597496626"/>
    <n v="8233259.8857708955"/>
    <n v="8233259.8857708955"/>
    <n v="0"/>
    <n v="0"/>
    <n v="507"/>
    <n v="0"/>
  </r>
  <r>
    <d v="2021-12-30T00:00:00"/>
    <n v="2019"/>
    <s v="Air National Guard"/>
    <x v="1133"/>
    <x v="0"/>
    <d v="2020-08-13T00:00:00"/>
    <d v="2021-09-30T00:00:00"/>
    <s v="CCCS International LLC"/>
    <s v="W912QG"/>
    <s v="W912QG21C0004"/>
    <s v="W912QG21C0004"/>
    <x v="1154"/>
    <n v="4571407"/>
    <d v="2023-10-30T00:00:00"/>
    <d v="2023-10-30T00:00:00"/>
    <n v="-177402"/>
    <n v="0"/>
    <n v="2023"/>
    <n v="10"/>
    <n v="30"/>
    <x v="751"/>
    <n v="2021"/>
    <n v="2024"/>
    <n v="0.97697771649446541"/>
    <n v="2023"/>
    <n v="0.93819806468133926"/>
    <n v="4639480.5728883659"/>
    <n v="4473042.3598177666"/>
    <n v="-166438.21307059936"/>
    <n v="0"/>
    <n v="760"/>
    <n v="0"/>
  </r>
  <r>
    <d v="2021-12-31T00:00:00"/>
    <n v="2020"/>
    <s v="Air Force Reserve"/>
    <x v="1134"/>
    <x v="0"/>
    <d v="2020-11-15T00:00:00"/>
    <d v="2021-01-29T00:00:00"/>
    <s v="ACC Construction Company, Inc."/>
    <s v="W912QR"/>
    <s v="W912QR19C0009"/>
    <s v="W912QR19C0009"/>
    <x v="1155"/>
    <n v="31229066"/>
    <d v="2023-04-11T00:00:00"/>
    <d v="2023-04-11T00:00:00"/>
    <n v="0"/>
    <n v="0"/>
    <n v="2023"/>
    <s v="04"/>
    <n v="11"/>
    <x v="853"/>
    <n v="2021"/>
    <n v="2023"/>
    <n v="0.97697771649446541"/>
    <n v="2022"/>
    <n v="0.95701202597496626"/>
    <n v="30510101.588934951"/>
    <n v="30510101.588934951"/>
    <n v="0"/>
    <n v="0"/>
    <n v="802"/>
    <n v="0"/>
  </r>
  <r>
    <d v="2022-01-06T00:00:00"/>
    <n v="2019"/>
    <s v="Special Operations Command"/>
    <x v="1135"/>
    <x v="0"/>
    <d v="2019-05-28T00:00:00"/>
    <d v="2020-11-30T00:00:00"/>
    <s v="Archer Western Federal JV"/>
    <s v="W912QR"/>
    <s v="W912QR21C0003"/>
    <s v="W912QR21C0003"/>
    <x v="1156"/>
    <n v="5035427"/>
    <d v="2022-05-01T00:00:00"/>
    <d v="2022-05-01T00:00:00"/>
    <n v="65052"/>
    <n v="0"/>
    <n v="2022"/>
    <s v="05"/>
    <s v="01"/>
    <x v="854"/>
    <n v="2021"/>
    <n v="2022"/>
    <n v="0.97697771649446541"/>
    <n v="2022"/>
    <n v="0.95701202597496626"/>
    <n v="4855945.6176211787"/>
    <n v="4918201.1639349023"/>
    <n v="62255.546313723549"/>
    <n v="0"/>
    <n v="517"/>
    <n v="0"/>
  </r>
  <r>
    <d v="2021-12-31T00:00:00"/>
    <n v="2019"/>
    <s v="Air Force Reserve"/>
    <x v="1136"/>
    <x v="0"/>
    <d v="2019-07-26T00:00:00"/>
    <d v="2021-06-17T00:00:00"/>
    <s v="Ciambro AZ JV"/>
    <s v="W912QR"/>
    <s v="W912QR21C0025"/>
    <s v="W912QR21C0025"/>
    <x v="1157"/>
    <n v="46421000"/>
    <d v="2023-09-29T00:00:00"/>
    <d v="2023-09-29T00:00:00"/>
    <n v="0"/>
    <n v="0"/>
    <n v="2023"/>
    <s v="09"/>
    <n v="29"/>
    <x v="855"/>
    <n v="2021"/>
    <n v="2023"/>
    <n v="0.97697771649446541"/>
    <n v="2022"/>
    <n v="0.95701202597496626"/>
    <n v="45352282.577389576"/>
    <n v="45352282.577389576"/>
    <n v="0"/>
    <n v="0"/>
    <n v="834"/>
    <n v="0"/>
  </r>
  <r>
    <d v="2021-12-31T00:00:00"/>
    <n v="2021"/>
    <s v="Army Reserve"/>
    <x v="1137"/>
    <x v="0"/>
    <d v="2021-03-17T00:00:00"/>
    <d v="2021-07-16T00:00:00"/>
    <s v="LRG Construction JV, LLC"/>
    <s v="W912QR"/>
    <s v="W912QR21C0031"/>
    <s v="W912QR21C0031"/>
    <x v="1158"/>
    <n v="3962000"/>
    <d v="2022-09-15T00:00:00"/>
    <d v="2022-09-15T00:00:00"/>
    <n v="0"/>
    <n v="0"/>
    <n v="2022"/>
    <s v="09"/>
    <n v="15"/>
    <x v="856"/>
    <n v="2021"/>
    <n v="2022"/>
    <n v="0.97697771649446541"/>
    <n v="2022"/>
    <n v="0.95701202597496626"/>
    <n v="3870785.7127510719"/>
    <n v="3870785.7127510719"/>
    <n v="0"/>
    <n v="0"/>
    <n v="426"/>
    <n v="0"/>
  </r>
  <r>
    <d v="2022-02-02T00:00:00"/>
    <n v="2021"/>
    <s v="DoD Education Activity"/>
    <x v="1138"/>
    <x v="0"/>
    <d v="2021-04-29T00:00:00"/>
    <d v="2021-08-11T00:00:00"/>
    <s v="Messer Construction"/>
    <s v="W912QR"/>
    <s v="W912QR-21-C-0033/59023911"/>
    <s v="W912QR21C0033"/>
    <x v="1159"/>
    <n v="58989"/>
    <d v="2025-09-28T00:00:00"/>
    <d v="2024-10-09T00:00:00"/>
    <n v="0"/>
    <n v="-354"/>
    <n v="2024"/>
    <n v="10"/>
    <s v="09"/>
    <x v="857"/>
    <n v="2021"/>
    <n v="2025"/>
    <n v="0.97697771649446541"/>
    <n v="2023"/>
    <n v="0.93819806468133926"/>
    <n v="57630.938518292023"/>
    <n v="57630.938518292023"/>
    <n v="0"/>
    <n v="-354"/>
    <n v="1509"/>
    <n v="-0.23459244532803181"/>
  </r>
  <r>
    <d v="2021-12-31T00:00:00"/>
    <n v="2021"/>
    <s v="Air Force Reserve"/>
    <x v="1139"/>
    <x v="0"/>
    <d v="2021-06-01T00:00:00"/>
    <d v="2021-09-22T00:00:00"/>
    <s v="L.S.Black Construction, LLC"/>
    <s v="W912QR"/>
    <s v="W912QR21C0043"/>
    <s v="W912QR21C0043"/>
    <x v="1160"/>
    <n v="10511086"/>
    <d v="2024-09-22T00:00:00"/>
    <d v="2024-09-22T00:00:00"/>
    <n v="0"/>
    <n v="0"/>
    <n v="2024"/>
    <s v="09"/>
    <n v="22"/>
    <x v="858"/>
    <n v="2021"/>
    <n v="2024"/>
    <n v="0.97697771649446541"/>
    <n v="2023"/>
    <n v="0.93819806468133926"/>
    <n v="10269096.798156945"/>
    <n v="10269096.798156945"/>
    <n v="0"/>
    <n v="0"/>
    <n v="1096"/>
    <n v="0"/>
  </r>
  <r>
    <d v="2021-12-31T00:00:00"/>
    <n v="2021"/>
    <s v="Army Reserve"/>
    <x v="1140"/>
    <x v="0"/>
    <d v="2021-08-02T00:00:00"/>
    <d v="2021-09-28T00:00:00"/>
    <s v="Range &amp; Civil Const"/>
    <s v="W912QR"/>
    <s v="W912QR21C0046"/>
    <s v="W912QR21C0046"/>
    <x v="1161"/>
    <n v="9972000"/>
    <d v="2023-11-03T00:00:00"/>
    <d v="2023-11-03T00:00:00"/>
    <n v="0"/>
    <n v="0"/>
    <n v="2023"/>
    <n v="11"/>
    <s v="03"/>
    <x v="859"/>
    <n v="2021"/>
    <n v="2024"/>
    <n v="0.97697771649446541"/>
    <n v="2023"/>
    <n v="0.93819806468133926"/>
    <n v="9742421.7888828088"/>
    <n v="9742421.7888828088"/>
    <n v="0"/>
    <n v="0"/>
    <n v="766"/>
    <n v="0"/>
  </r>
  <r>
    <d v="2021-12-31T00:00:00"/>
    <n v="2021"/>
    <s v="Army Reserve"/>
    <x v="1141"/>
    <x v="0"/>
    <d v="2021-08-04T00:00:00"/>
    <d v="2021-09-30T00:00:00"/>
    <s v="Sauer Construction, LLC"/>
    <s v="W912QR"/>
    <s v="W912QR21C0049"/>
    <s v="W912QR21C0049"/>
    <x v="1162"/>
    <n v="33126000"/>
    <d v="2023-10-20T00:00:00"/>
    <d v="2023-10-20T00:00:00"/>
    <n v="0"/>
    <n v="0"/>
    <n v="2023"/>
    <n v="10"/>
    <n v="20"/>
    <x v="702"/>
    <n v="2021"/>
    <n v="2024"/>
    <n v="0.97697771649446541"/>
    <n v="2023"/>
    <n v="0.93819806468133926"/>
    <n v="32363363.836595662"/>
    <n v="32363363.836595662"/>
    <n v="0"/>
    <n v="0"/>
    <n v="750"/>
    <n v="0"/>
  </r>
  <r>
    <d v="2021-12-31T00:00:00"/>
    <n v="2021"/>
    <s v="Army Reserve"/>
    <x v="1142"/>
    <x v="0"/>
    <d v="2021-08-23T00:00:00"/>
    <d v="2021-09-29T00:00:00"/>
    <s v="R. ZOPPO CORPORATION"/>
    <s v="W912QR"/>
    <s v="W912QR21C0054"/>
    <s v="W912QR21C0054"/>
    <x v="1163"/>
    <n v="7933000"/>
    <d v="2023-11-08T00:00:00"/>
    <d v="2023-11-08T00:00:00"/>
    <n v="0"/>
    <n v="0"/>
    <n v="2023"/>
    <n v="11"/>
    <s v="08"/>
    <x v="860"/>
    <n v="2021"/>
    <n v="2024"/>
    <n v="0.97697771649446541"/>
    <n v="2023"/>
    <n v="0.93819806468133926"/>
    <n v="7750364.2249505939"/>
    <n v="7750364.2249505939"/>
    <n v="0"/>
    <n v="0"/>
    <n v="770"/>
    <n v="0"/>
  </r>
  <r>
    <d v="2022-01-31T00:00:00"/>
    <n v="2020"/>
    <s v="DLA Defense Energy Support Center"/>
    <x v="1143"/>
    <x v="0"/>
    <d v="2020-08-10T00:00:00"/>
    <d v="2021-04-14T00:00:00"/>
    <s v="Rockford Corporation"/>
    <s v="W912WJ"/>
    <s v="W912WJ21C0009"/>
    <s v="W912WJ21C0009"/>
    <x v="1164"/>
    <n v="1162500000"/>
    <d v="2022-08-15T00:00:00"/>
    <d v="2023-05-25T00:00:00"/>
    <n v="0"/>
    <n v="283"/>
    <n v="2023"/>
    <s v="05"/>
    <n v="25"/>
    <x v="15"/>
    <n v="2021"/>
    <n v="2023"/>
    <n v="0.97697771649446541"/>
    <n v="2022"/>
    <n v="0.95701202597496626"/>
    <n v="1135736595.4248161"/>
    <n v="1135736595.4248161"/>
    <n v="0"/>
    <n v="283"/>
    <n v="488"/>
    <n v="0.57991803278688525"/>
  </r>
  <r>
    <d v="2022-01-12T00:00:00"/>
    <n v="2021"/>
    <s v="Army National Guard"/>
    <x v="1144"/>
    <x v="0"/>
    <d v="2021-11-12T00:00:00"/>
    <d v="2021-11-19T00:00:00"/>
    <s v="Sheridan Corporation"/>
    <s v="230139"/>
    <s v="230139-D"/>
    <s v="230139D"/>
    <x v="16"/>
    <n v="2908000"/>
    <d v="2021-05-23T00:00:00"/>
    <d v="2023-05-23T00:00:00"/>
    <n v="-292000"/>
    <n v="730"/>
    <n v="2023"/>
    <s v="05"/>
    <n v="23"/>
    <x v="861"/>
    <n v="2022"/>
    <n v="2023"/>
    <n v="0.95701202597496626"/>
    <n v="2023"/>
    <n v="0.93819806468133926"/>
    <n v="3062438.483119892"/>
    <n v="2788484.6482329411"/>
    <n v="-273953.83488695091"/>
    <n v="730"/>
    <n v="-180"/>
    <n v="-4.0555555555555554"/>
  </r>
  <r>
    <d v="2022-01-12T00:00:00"/>
    <n v="2019"/>
    <s v="Navy Active"/>
    <x v="1145"/>
    <x v="0"/>
    <d v="2021-09-02T00:00:00"/>
    <d v="2021-11-29T00:00:00"/>
    <s v="W.M. JORDAN COMPANY INC."/>
    <s v="N40085"/>
    <s v="N4008519D9089 N4008522F4169"/>
    <s v="N4008519D9089"/>
    <x v="1165"/>
    <n v="25344000"/>
    <d v="2024-01-28T00:00:00"/>
    <d v="2024-01-28T00:00:00"/>
    <n v="2039149"/>
    <n v="0"/>
    <n v="2024"/>
    <s v="01"/>
    <n v="28"/>
    <x v="862"/>
    <n v="2022"/>
    <n v="2024"/>
    <n v="0.95701202597496626"/>
    <n v="2023"/>
    <n v="0.93819806468133926"/>
    <n v="22303022.67055472"/>
    <n v="24216148.315951608"/>
    <n v="1913125.6453968883"/>
    <n v="0"/>
    <n v="790"/>
    <n v="0"/>
  </r>
  <r>
    <d v="2022-01-12T00:00:00"/>
    <n v="2021"/>
    <s v="Navy Active"/>
    <x v="1146"/>
    <x v="0"/>
    <d v="2021-07-22T00:00:00"/>
    <d v="2021-12-16T00:00:00"/>
    <s v="ACCIONA CMS JV, LLC"/>
    <s v="N62470"/>
    <s v="N6247021D0011 N6247022F9000"/>
    <s v="N6247021D0011"/>
    <x v="1166"/>
    <n v="58177000"/>
    <d v="2024-09-09T00:00:00"/>
    <d v="2024-09-09T00:00:00"/>
    <n v="6418111.2400000021"/>
    <n v="0"/>
    <n v="2024"/>
    <s v="09"/>
    <s v="09"/>
    <x v="863"/>
    <n v="2022"/>
    <n v="2024"/>
    <n v="0.95701202597496626"/>
    <n v="2023"/>
    <n v="0.93819806468133926"/>
    <n v="49533878.994420506"/>
    <n v="55555338.538698062"/>
    <n v="6021459.5442775562"/>
    <n v="0"/>
    <n v="998"/>
    <n v="0"/>
  </r>
  <r>
    <d v="2022-01-12T00:00:00"/>
    <n v="2021"/>
    <s v="Navy Active"/>
    <x v="1147"/>
    <x v="0"/>
    <d v="2021-09-01T00:00:00"/>
    <d v="2021-12-21T00:00:00"/>
    <s v="ACCIONA CMS JV, LLC"/>
    <s v="N62470"/>
    <s v="N6247021D0011 N6247022F9001"/>
    <s v="N6247021D0011"/>
    <x v="1167"/>
    <n v="25766000"/>
    <d v="2024-07-01T00:00:00"/>
    <d v="2024-07-01T00:00:00"/>
    <n v="1833023.6900000013"/>
    <n v="0"/>
    <n v="2024"/>
    <s v="07"/>
    <s v="01"/>
    <x v="864"/>
    <n v="2022"/>
    <n v="2024"/>
    <n v="0.95701202597496626"/>
    <n v="2023"/>
    <n v="0.93819806468133926"/>
    <n v="22904146.146043971"/>
    <n v="24623885.424517021"/>
    <n v="1719739.2784730494"/>
    <n v="0"/>
    <n v="923"/>
    <n v="0"/>
  </r>
  <r>
    <d v="2022-01-12T00:00:00"/>
    <n v="2020"/>
    <s v="Navy Active"/>
    <x v="1148"/>
    <x v="0"/>
    <d v="2021-10-07T00:00:00"/>
    <d v="2021-12-21T00:00:00"/>
    <s v="FERROVIAL AGROMAN SA"/>
    <s v="N62470"/>
    <s v="N6247021D0016 N6247022F9002"/>
    <s v="N6247021D0016"/>
    <x v="14"/>
    <n v="0"/>
    <d v="2023-12-31T00:00:00"/>
    <d v="2023-12-31T00:00:00"/>
    <n v="0"/>
    <n v="0"/>
    <n v="2023"/>
    <n v="12"/>
    <n v="31"/>
    <x v="865"/>
    <n v="2022"/>
    <n v="2024"/>
    <n v="0.95701202597496626"/>
    <n v="2023"/>
    <n v="0.93819806468133926"/>
    <n v="0"/>
    <n v="0"/>
    <n v="0"/>
    <n v="0"/>
    <n v="740"/>
    <n v="0"/>
  </r>
  <r>
    <d v="2021-12-31T00:00:00"/>
    <n v="2021"/>
    <s v="Air Force Active"/>
    <x v="1059"/>
    <x v="0"/>
    <d v="2021-09-08T00:00:00"/>
    <d v="2021-10-08T00:00:00"/>
    <s v="Navy Crane Center"/>
    <s v="N62742"/>
    <s v="N6274221C1339"/>
    <s v="N6274221C1339"/>
    <x v="1168"/>
    <n v="66610"/>
    <d v="2021-11-22T00:00:00"/>
    <d v="2021-11-22T00:00:00"/>
    <n v="0"/>
    <n v="0"/>
    <n v="2021"/>
    <n v="11"/>
    <n v="22"/>
    <x v="467"/>
    <n v="2022"/>
    <n v="2022"/>
    <n v="0.95701202597496626"/>
    <n v="2022"/>
    <n v="0.95701202597496626"/>
    <n v="63746.571050192506"/>
    <n v="63746.571050192506"/>
    <n v="0"/>
    <n v="0"/>
    <n v="45"/>
    <n v="0"/>
  </r>
  <r>
    <d v="2021-12-30T00:00:00"/>
    <n v="2021"/>
    <s v="Air National Guard"/>
    <x v="1149"/>
    <x v="0"/>
    <d v="2021-04-23T00:00:00"/>
    <d v="2021-11-15T00:00:00"/>
    <s v="Raxor Cosulting"/>
    <s v="W50S8W"/>
    <s v="W50S8W22C0001"/>
    <s v="W50S8W22C0001"/>
    <x v="1169"/>
    <n v="5375875"/>
    <d v="2023-02-28T00:00:00"/>
    <d v="2023-02-28T00:00:00"/>
    <n v="-151800"/>
    <n v="0"/>
    <n v="2023"/>
    <s v="02"/>
    <n v="28"/>
    <x v="580"/>
    <n v="2022"/>
    <n v="2023"/>
    <n v="0.95701202597496626"/>
    <n v="2023"/>
    <n v="0.93819806468133926"/>
    <n v="5290051.4506811714"/>
    <n v="5147632.9844625443"/>
    <n v="-142418.46621862706"/>
    <n v="0"/>
    <n v="470"/>
    <n v="0"/>
  </r>
  <r>
    <d v="2021-12-31T00:00:00"/>
    <n v="2021"/>
    <s v="Army Active"/>
    <x v="1150"/>
    <x v="0"/>
    <d v="2021-08-26T00:00:00"/>
    <d v="2021-11-04T00:00:00"/>
    <s v="KLK Electric, Inc"/>
    <s v="W912DS"/>
    <s v="W912DS22C0002"/>
    <s v="W912DS22C0002"/>
    <x v="14"/>
    <n v="0"/>
    <d v="2023-02-02T00:00:00"/>
    <d v="2023-01-25T00:00:00"/>
    <n v="0"/>
    <n v="-8"/>
    <n v="2023"/>
    <s v="01"/>
    <n v="25"/>
    <x v="866"/>
    <n v="2022"/>
    <n v="2023"/>
    <n v="0.95701202597496626"/>
    <n v="2023"/>
    <n v="0.93819806468133926"/>
    <n v="0"/>
    <n v="0"/>
    <n v="0"/>
    <n v="-8"/>
    <n v="455"/>
    <n v="-1.7582417582417582E-2"/>
  </r>
  <r>
    <d v="2021-11-30T00:00:00"/>
    <n v="2018"/>
    <s v="Army Active"/>
    <x v="1151"/>
    <x v="0"/>
    <d v="2021-07-21T00:00:00"/>
    <d v="2021-12-09T00:00:00"/>
    <s v="Staatliches Hochbauamt Amberg"/>
    <s v="W912GB"/>
    <s v="W912GB18C0002"/>
    <s v="W912GB18C0002"/>
    <x v="14"/>
    <n v="0"/>
    <d v="2023-09-18T00:00:00"/>
    <d v="2023-09-18T00:00:00"/>
    <n v="0"/>
    <n v="0"/>
    <n v="2023"/>
    <s v="09"/>
    <n v="18"/>
    <x v="867"/>
    <n v="2022"/>
    <n v="2023"/>
    <n v="0.95701202597496626"/>
    <n v="2023"/>
    <n v="0.93819806468133926"/>
    <n v="0"/>
    <n v="0"/>
    <n v="0"/>
    <n v="0"/>
    <n v="648"/>
    <n v="0"/>
  </r>
  <r>
    <d v="2021-12-31T00:00:00"/>
    <n v="2019"/>
    <s v="Army Active"/>
    <x v="1152"/>
    <x v="0"/>
    <d v="2020-11-16T00:00:00"/>
    <d v="2021-11-02T00:00:00"/>
    <s v="Staatliches Hochbauamt Amberg"/>
    <s v="W912GB"/>
    <s v="W912GB18C0024"/>
    <s v="W912GB18C0024"/>
    <x v="14"/>
    <n v="0"/>
    <d v="2023-05-04T00:00:00"/>
    <d v="2023-08-02T00:00:00"/>
    <n v="0"/>
    <n v="90"/>
    <n v="2023"/>
    <s v="08"/>
    <s v="02"/>
    <x v="656"/>
    <n v="2022"/>
    <n v="2023"/>
    <n v="0.95701202597496626"/>
    <n v="2023"/>
    <n v="0.93819806468133926"/>
    <n v="0"/>
    <n v="0"/>
    <n v="0"/>
    <n v="90"/>
    <n v="548"/>
    <n v="0.16423357664233576"/>
  </r>
  <r>
    <d v="2022-01-12T00:00:00"/>
    <n v="2021"/>
    <s v="Army National Guard"/>
    <x v="1153"/>
    <x v="0"/>
    <d v="2021-11-02T00:00:00"/>
    <d v="2021-11-16T00:00:00"/>
    <s v="USPFO - TN"/>
    <s v="W912L7"/>
    <s v="W912L7-19-2-2001"/>
    <s v="W912L71922001"/>
    <x v="1022"/>
    <n v="12806000"/>
    <d v="2023-11-16T00:00:00"/>
    <d v="2023-11-16T00:00:00"/>
    <n v="1606000"/>
    <n v="0"/>
    <n v="2023"/>
    <n v="11"/>
    <n v="16"/>
    <x v="868"/>
    <n v="2022"/>
    <n v="2024"/>
    <n v="0.95701202597496626"/>
    <n v="2023"/>
    <n v="0.93819806468133926"/>
    <n v="10718534.690919623"/>
    <n v="12225280.782797854"/>
    <n v="1506746.0918782316"/>
    <n v="0"/>
    <n v="730"/>
    <n v="0"/>
  </r>
  <r>
    <d v="2021-12-30T00:00:00"/>
    <n v="2019"/>
    <s v="Air National Guard"/>
    <x v="1154"/>
    <x v="0"/>
    <d v="2021-06-01T00:00:00"/>
    <d v="2021-10-06T00:00:00"/>
    <s v="Max Gray Construction"/>
    <s v="W912LM"/>
    <s v="W912LM21R10010002"/>
    <s v="W912LM21R10010002"/>
    <x v="1170"/>
    <n v="6232840"/>
    <d v="2022-10-31T00:00:00"/>
    <d v="2022-10-31T00:00:00"/>
    <n v="-164214"/>
    <n v="0"/>
    <n v="2022"/>
    <n v="10"/>
    <n v="31"/>
    <x v="697"/>
    <n v="2022"/>
    <n v="2023"/>
    <n v="0.95701202597496626"/>
    <n v="2023"/>
    <n v="0.93819806468133926"/>
    <n v="6122057.6088112621"/>
    <n v="5967992.3518176805"/>
    <n v="-154065.25699358154"/>
    <n v="0"/>
    <n v="390"/>
    <n v="0"/>
  </r>
  <r>
    <d v="2021-12-31T00:00:00"/>
    <n v="2022"/>
    <s v="Army Reserve"/>
    <x v="1155"/>
    <x v="0"/>
    <d v="2021-08-17T00:00:00"/>
    <d v="2021-11-12T00:00:00"/>
    <s v="G.M. HILL ENGINEERING, INC."/>
    <s v="W912QR"/>
    <s v="W912QR20D0024"/>
    <s v="W912QR20D0024"/>
    <x v="1171"/>
    <n v="4924000"/>
    <d v="2023-07-15T00:00:00"/>
    <d v="2023-07-15T00:00:00"/>
    <n v="0"/>
    <n v="0"/>
    <n v="2023"/>
    <s v="07"/>
    <n v="15"/>
    <x v="441"/>
    <n v="2022"/>
    <n v="2023"/>
    <n v="0.95701202597496626"/>
    <n v="2023"/>
    <n v="0.93819806468133926"/>
    <n v="4712327.2159007341"/>
    <n v="4712327.2159007341"/>
    <n v="0"/>
    <n v="0"/>
    <n v="610"/>
    <n v="0"/>
  </r>
  <r>
    <d v="2021-09-13T00:00:00"/>
    <n v="2021"/>
    <s v="Marine Corps Active"/>
    <x v="1043"/>
    <x v="0"/>
    <s v=""/>
    <s v=""/>
    <s v=""/>
    <s v=""/>
    <s v=""/>
    <m/>
    <x v="1172"/>
    <m/>
    <s v=""/>
    <s v=""/>
    <s v=""/>
    <s v=""/>
    <e v="#VALUE!"/>
    <e v="#VALUE!"/>
    <e v="#VALUE!"/>
    <x v="773"/>
    <e v="#VALUE!"/>
    <e v="#VALUE!"/>
    <e v="#VALUE!"/>
    <e v="#VALUE!"/>
    <e v="#VALUE!"/>
    <e v="#VALUE!"/>
    <e v="#VALUE!"/>
    <e v="#VALUE!"/>
    <e v="#VALUE!"/>
    <e v="#VALUE!"/>
    <e v="#VALUE!"/>
  </r>
  <r>
    <d v="2022-01-12T00:00:00"/>
    <n v="2020"/>
    <s v="Marine Corps Active"/>
    <x v="1156"/>
    <x v="0"/>
    <s v=""/>
    <s v=""/>
    <s v=""/>
    <s v=""/>
    <s v=""/>
    <m/>
    <x v="1172"/>
    <m/>
    <s v=""/>
    <s v=""/>
    <s v=""/>
    <s v=""/>
    <e v="#VALUE!"/>
    <e v="#VALUE!"/>
    <e v="#VALUE!"/>
    <x v="773"/>
    <e v="#VALUE!"/>
    <e v="#VALUE!"/>
    <e v="#VALUE!"/>
    <e v="#VALUE!"/>
    <e v="#VALUE!"/>
    <e v="#VALUE!"/>
    <e v="#VALUE!"/>
    <e v="#VALUE!"/>
    <e v="#VALUE!"/>
    <e v="#VALUE!"/>
    <e v="#VALUE!"/>
  </r>
  <r>
    <d v="2022-01-12T00:00:00"/>
    <n v="2018"/>
    <s v="Marine Corps Active"/>
    <x v="1157"/>
    <x v="0"/>
    <s v=""/>
    <s v=""/>
    <s v=""/>
    <s v=""/>
    <s v=""/>
    <m/>
    <x v="1172"/>
    <m/>
    <s v=""/>
    <s v=""/>
    <s v=""/>
    <s v=""/>
    <e v="#VALUE!"/>
    <e v="#VALUE!"/>
    <e v="#VALUE!"/>
    <x v="773"/>
    <e v="#VALUE!"/>
    <e v="#VALUE!"/>
    <e v="#VALUE!"/>
    <e v="#VALUE!"/>
    <e v="#VALUE!"/>
    <e v="#VALUE!"/>
    <e v="#VALUE!"/>
    <e v="#VALUE!"/>
    <e v="#VALUE!"/>
    <e v="#VALUE!"/>
    <e v="#VALUE!"/>
  </r>
  <r>
    <d v="2022-01-12T00:00:00"/>
    <n v="2017"/>
    <s v="Marine Corps Active"/>
    <x v="1158"/>
    <x v="0"/>
    <s v=""/>
    <s v=""/>
    <s v=""/>
    <s v=""/>
    <s v=""/>
    <m/>
    <x v="1172"/>
    <m/>
    <s v=""/>
    <s v=""/>
    <s v=""/>
    <s v=""/>
    <e v="#VALUE!"/>
    <e v="#VALUE!"/>
    <e v="#VALUE!"/>
    <x v="773"/>
    <e v="#VALUE!"/>
    <e v="#VALUE!"/>
    <e v="#VALUE!"/>
    <e v="#VALUE!"/>
    <e v="#VALUE!"/>
    <e v="#VALUE!"/>
    <e v="#VALUE!"/>
    <e v="#VALUE!"/>
    <e v="#VALUE!"/>
    <e v="#VALUE!"/>
    <e v="#VALUE!"/>
  </r>
  <r>
    <d v="2022-01-12T00:00:00"/>
    <n v="2016"/>
    <s v="Marine Corps Active"/>
    <x v="1159"/>
    <x v="0"/>
    <s v=""/>
    <s v=""/>
    <s v=""/>
    <s v=""/>
    <s v=""/>
    <m/>
    <x v="1172"/>
    <m/>
    <s v=""/>
    <s v=""/>
    <s v=""/>
    <s v=""/>
    <e v="#VALUE!"/>
    <e v="#VALUE!"/>
    <e v="#VALUE!"/>
    <x v="773"/>
    <e v="#VALUE!"/>
    <e v="#VALUE!"/>
    <e v="#VALUE!"/>
    <e v="#VALUE!"/>
    <e v="#VALUE!"/>
    <e v="#VALUE!"/>
    <e v="#VALUE!"/>
    <e v="#VALUE!"/>
    <e v="#VALUE!"/>
    <e v="#VALUE!"/>
    <e v="#VALUE!"/>
  </r>
  <r>
    <d v="2022-01-12T00:00:00"/>
    <n v="2015"/>
    <s v="Marine Corps Active"/>
    <x v="1160"/>
    <x v="0"/>
    <s v=""/>
    <s v=""/>
    <s v=""/>
    <s v=""/>
    <s v=""/>
    <m/>
    <x v="1172"/>
    <m/>
    <s v=""/>
    <s v=""/>
    <s v=""/>
    <s v=""/>
    <e v="#VALUE!"/>
    <e v="#VALUE!"/>
    <e v="#VALUE!"/>
    <x v="773"/>
    <e v="#VALUE!"/>
    <e v="#VALUE!"/>
    <e v="#VALUE!"/>
    <e v="#VALUE!"/>
    <e v="#VALUE!"/>
    <e v="#VALUE!"/>
    <e v="#VALUE!"/>
    <e v="#VALUE!"/>
    <e v="#VALUE!"/>
    <e v="#VALUE!"/>
    <e v="#VALUE!"/>
  </r>
  <r>
    <d v="2022-01-12T00:00:00"/>
    <n v="2017"/>
    <s v="Marine Corps Active"/>
    <x v="1161"/>
    <x v="0"/>
    <s v=""/>
    <s v=""/>
    <s v=""/>
    <s v=""/>
    <s v=""/>
    <m/>
    <x v="1172"/>
    <m/>
    <s v=""/>
    <s v=""/>
    <s v=""/>
    <s v=""/>
    <e v="#VALUE!"/>
    <e v="#VALUE!"/>
    <e v="#VALUE!"/>
    <x v="773"/>
    <e v="#VALUE!"/>
    <e v="#VALUE!"/>
    <e v="#VALUE!"/>
    <e v="#VALUE!"/>
    <e v="#VALUE!"/>
    <e v="#VALUE!"/>
    <e v="#VALUE!"/>
    <e v="#VALUE!"/>
    <e v="#VALUE!"/>
    <e v="#VALUE!"/>
    <e v="#VALUE!"/>
  </r>
  <r>
    <d v="2021-10-14T00:00:00"/>
    <n v="2019"/>
    <s v="Marine Corps Active"/>
    <x v="1060"/>
    <x v="0"/>
    <s v=""/>
    <s v=""/>
    <s v=""/>
    <s v=""/>
    <s v=""/>
    <m/>
    <x v="1172"/>
    <m/>
    <s v=""/>
    <s v=""/>
    <s v=""/>
    <s v=""/>
    <e v="#VALUE!"/>
    <e v="#VALUE!"/>
    <e v="#VALUE!"/>
    <x v="773"/>
    <e v="#VALUE!"/>
    <e v="#VALUE!"/>
    <e v="#VALUE!"/>
    <e v="#VALUE!"/>
    <e v="#VALUE!"/>
    <e v="#VALUE!"/>
    <e v="#VALUE!"/>
    <e v="#VALUE!"/>
    <e v="#VALUE!"/>
    <e v="#VALUE!"/>
    <e v="#VALUE!"/>
  </r>
  <r>
    <d v="2022-01-12T00:00:00"/>
    <n v="2021"/>
    <s v="Marine Corps Active"/>
    <x v="1162"/>
    <x v="0"/>
    <s v=""/>
    <s v=""/>
    <s v=""/>
    <s v=""/>
    <s v=""/>
    <m/>
    <x v="1172"/>
    <m/>
    <s v=""/>
    <s v=""/>
    <s v=""/>
    <s v=""/>
    <e v="#VALUE!"/>
    <e v="#VALUE!"/>
    <e v="#VALUE!"/>
    <x v="773"/>
    <e v="#VALUE!"/>
    <e v="#VALUE!"/>
    <e v="#VALUE!"/>
    <e v="#VALUE!"/>
    <e v="#VALUE!"/>
    <e v="#VALUE!"/>
    <e v="#VALUE!"/>
    <e v="#VALUE!"/>
    <e v="#VALUE!"/>
    <e v="#VALUE!"/>
    <e v="#VALUE!"/>
  </r>
  <r>
    <d v="2022-01-12T00:00:00"/>
    <n v="2020"/>
    <s v="Marine Corps Reserve"/>
    <x v="1163"/>
    <x v="0"/>
    <s v=""/>
    <s v=""/>
    <s v=""/>
    <s v=""/>
    <s v=""/>
    <m/>
    <x v="1172"/>
    <m/>
    <s v=""/>
    <s v=""/>
    <s v=""/>
    <s v=""/>
    <e v="#VALUE!"/>
    <e v="#VALUE!"/>
    <e v="#VALUE!"/>
    <x v="773"/>
    <e v="#VALUE!"/>
    <e v="#VALUE!"/>
    <e v="#VALUE!"/>
    <e v="#VALUE!"/>
    <e v="#VALUE!"/>
    <e v="#VALUE!"/>
    <e v="#VALUE!"/>
    <e v="#VALUE!"/>
    <e v="#VALUE!"/>
    <e v="#VALUE!"/>
    <e v="#VALUE!"/>
  </r>
  <r>
    <d v="2022-01-12T00:00:00"/>
    <n v="2020"/>
    <s v="Marine Corps Reserve"/>
    <x v="1164"/>
    <x v="0"/>
    <s v=""/>
    <s v=""/>
    <s v=""/>
    <s v=""/>
    <s v=""/>
    <m/>
    <x v="1172"/>
    <m/>
    <s v=""/>
    <s v=""/>
    <s v=""/>
    <s v=""/>
    <e v="#VALUE!"/>
    <e v="#VALUE!"/>
    <e v="#VALUE!"/>
    <x v="773"/>
    <e v="#VALUE!"/>
    <e v="#VALUE!"/>
    <e v="#VALUE!"/>
    <e v="#VALUE!"/>
    <e v="#VALUE!"/>
    <e v="#VALUE!"/>
    <e v="#VALUE!"/>
    <e v="#VALUE!"/>
    <e v="#VALUE!"/>
    <e v="#VALUE!"/>
    <e v="#VALUE!"/>
  </r>
  <r>
    <d v="2022-01-12T00:00:00"/>
    <n v="2020"/>
    <s v="Marine Corps Reserve"/>
    <x v="1165"/>
    <x v="0"/>
    <s v=""/>
    <s v=""/>
    <s v=""/>
    <s v=""/>
    <s v=""/>
    <m/>
    <x v="1172"/>
    <m/>
    <s v=""/>
    <s v=""/>
    <s v=""/>
    <s v=""/>
    <e v="#VALUE!"/>
    <e v="#VALUE!"/>
    <e v="#VALUE!"/>
    <x v="773"/>
    <e v="#VALUE!"/>
    <e v="#VALUE!"/>
    <e v="#VALUE!"/>
    <e v="#VALUE!"/>
    <e v="#VALUE!"/>
    <e v="#VALUE!"/>
    <e v="#VALUE!"/>
    <e v="#VALUE!"/>
    <e v="#VALUE!"/>
    <e v="#VALUE!"/>
    <e v="#VALUE!"/>
  </r>
  <r>
    <d v="2021-10-14T00:00:00"/>
    <n v="2020"/>
    <s v="Marine Corps Reserve"/>
    <x v="865"/>
    <x v="0"/>
    <s v=""/>
    <s v=""/>
    <s v=""/>
    <s v=""/>
    <s v=""/>
    <m/>
    <x v="1172"/>
    <m/>
    <s v=""/>
    <s v=""/>
    <s v=""/>
    <s v=""/>
    <e v="#VALUE!"/>
    <e v="#VALUE!"/>
    <e v="#VALUE!"/>
    <x v="773"/>
    <e v="#VALUE!"/>
    <e v="#VALUE!"/>
    <e v="#VALUE!"/>
    <e v="#VALUE!"/>
    <e v="#VALUE!"/>
    <e v="#VALUE!"/>
    <e v="#VALUE!"/>
    <e v="#VALUE!"/>
    <e v="#VALUE!"/>
    <e v="#VALUE!"/>
    <e v="#VALUE!"/>
  </r>
  <r>
    <d v="2020-12-09T00:00:00"/>
    <n v="2018"/>
    <s v="National Security Agency"/>
    <x v="1166"/>
    <x v="0"/>
    <s v=""/>
    <s v=""/>
    <s v=""/>
    <s v=""/>
    <s v=""/>
    <m/>
    <x v="1172"/>
    <m/>
    <s v=""/>
    <s v=""/>
    <s v=""/>
    <s v=""/>
    <e v="#VALUE!"/>
    <e v="#VALUE!"/>
    <e v="#VALUE!"/>
    <x v="773"/>
    <e v="#VALUE!"/>
    <e v="#VALUE!"/>
    <e v="#VALUE!"/>
    <e v="#VALUE!"/>
    <e v="#VALUE!"/>
    <e v="#VALUE!"/>
    <e v="#VALUE!"/>
    <e v="#VALUE!"/>
    <e v="#VALUE!"/>
    <e v="#VALUE!"/>
    <e v="#VALUE!"/>
  </r>
  <r>
    <d v="2021-12-13T00:00:00"/>
    <n v="2018"/>
    <s v="Navy Active"/>
    <x v="1070"/>
    <x v="0"/>
    <s v=""/>
    <s v=""/>
    <s v=""/>
    <s v=""/>
    <s v=""/>
    <m/>
    <x v="1172"/>
    <m/>
    <s v=""/>
    <s v=""/>
    <s v=""/>
    <s v=""/>
    <e v="#VALUE!"/>
    <e v="#VALUE!"/>
    <e v="#VALUE!"/>
    <x v="773"/>
    <e v="#VALUE!"/>
    <e v="#VALUE!"/>
    <e v="#VALUE!"/>
    <e v="#VALUE!"/>
    <e v="#VALUE!"/>
    <e v="#VALUE!"/>
    <e v="#VALUE!"/>
    <e v="#VALUE!"/>
    <e v="#VALUE!"/>
    <e v="#VALUE!"/>
    <e v="#VALUE!"/>
  </r>
  <r>
    <d v="2022-01-12T00:00:00"/>
    <n v="2021"/>
    <s v="Navy Active"/>
    <x v="1167"/>
    <x v="0"/>
    <s v=""/>
    <s v=""/>
    <s v=""/>
    <s v=""/>
    <s v=""/>
    <m/>
    <x v="1172"/>
    <m/>
    <s v=""/>
    <s v=""/>
    <s v=""/>
    <s v=""/>
    <e v="#VALUE!"/>
    <e v="#VALUE!"/>
    <e v="#VALUE!"/>
    <x v="773"/>
    <e v="#VALUE!"/>
    <e v="#VALUE!"/>
    <e v="#VALUE!"/>
    <e v="#VALUE!"/>
    <e v="#VALUE!"/>
    <e v="#VALUE!"/>
    <e v="#VALUE!"/>
    <e v="#VALUE!"/>
    <e v="#VALUE!"/>
    <e v="#VALUE!"/>
    <e v="#VALUE!"/>
  </r>
  <r>
    <d v="2022-01-12T00:00:00"/>
    <n v="2021"/>
    <s v="Navy Active"/>
    <x v="1168"/>
    <x v="0"/>
    <s v=""/>
    <s v=""/>
    <s v=""/>
    <s v=""/>
    <s v=""/>
    <m/>
    <x v="1172"/>
    <m/>
    <s v=""/>
    <s v=""/>
    <s v=""/>
    <s v=""/>
    <e v="#VALUE!"/>
    <e v="#VALUE!"/>
    <e v="#VALUE!"/>
    <x v="773"/>
    <e v="#VALUE!"/>
    <e v="#VALUE!"/>
    <e v="#VALUE!"/>
    <e v="#VALUE!"/>
    <e v="#VALUE!"/>
    <e v="#VALUE!"/>
    <e v="#VALUE!"/>
    <e v="#VALUE!"/>
    <e v="#VALUE!"/>
    <e v="#VALUE!"/>
    <e v="#VALUE!"/>
  </r>
  <r>
    <d v="2021-12-13T00:00:00"/>
    <n v="2019"/>
    <s v="Navy Active"/>
    <x v="1145"/>
    <x v="0"/>
    <s v=""/>
    <s v=""/>
    <s v=""/>
    <s v=""/>
    <s v=""/>
    <m/>
    <x v="1172"/>
    <m/>
    <s v=""/>
    <s v=""/>
    <s v=""/>
    <s v=""/>
    <e v="#VALUE!"/>
    <e v="#VALUE!"/>
    <e v="#VALUE!"/>
    <x v="773"/>
    <e v="#VALUE!"/>
    <e v="#VALUE!"/>
    <e v="#VALUE!"/>
    <e v="#VALUE!"/>
    <e v="#VALUE!"/>
    <e v="#VALUE!"/>
    <e v="#VALUE!"/>
    <e v="#VALUE!"/>
    <e v="#VALUE!"/>
    <e v="#VALUE!"/>
    <e v="#VALUE!"/>
  </r>
  <r>
    <d v="2021-10-14T00:00:00"/>
    <n v="2020"/>
    <s v="Navy Active"/>
    <x v="1061"/>
    <x v="0"/>
    <s v=""/>
    <s v=""/>
    <s v=""/>
    <s v=""/>
    <s v=""/>
    <m/>
    <x v="1172"/>
    <m/>
    <s v=""/>
    <s v=""/>
    <s v=""/>
    <s v=""/>
    <e v="#VALUE!"/>
    <e v="#VALUE!"/>
    <e v="#VALUE!"/>
    <x v="773"/>
    <e v="#VALUE!"/>
    <e v="#VALUE!"/>
    <e v="#VALUE!"/>
    <e v="#VALUE!"/>
    <e v="#VALUE!"/>
    <e v="#VALUE!"/>
    <e v="#VALUE!"/>
    <e v="#VALUE!"/>
    <e v="#VALUE!"/>
    <e v="#VALUE!"/>
    <e v="#VALUE!"/>
  </r>
  <r>
    <d v="2022-01-12T00:00:00"/>
    <n v="2020"/>
    <s v="Navy Active"/>
    <x v="1169"/>
    <x v="0"/>
    <s v=""/>
    <s v=""/>
    <s v=""/>
    <s v=""/>
    <s v=""/>
    <m/>
    <x v="1172"/>
    <m/>
    <s v=""/>
    <s v=""/>
    <s v=""/>
    <s v=""/>
    <e v="#VALUE!"/>
    <e v="#VALUE!"/>
    <e v="#VALUE!"/>
    <x v="773"/>
    <e v="#VALUE!"/>
    <e v="#VALUE!"/>
    <e v="#VALUE!"/>
    <e v="#VALUE!"/>
    <e v="#VALUE!"/>
    <e v="#VALUE!"/>
    <e v="#VALUE!"/>
    <e v="#VALUE!"/>
    <e v="#VALUE!"/>
    <e v="#VALUE!"/>
    <e v="#VALUE!"/>
  </r>
  <r>
    <d v="2022-01-12T00:00:00"/>
    <n v="2020"/>
    <s v="Navy Active"/>
    <x v="1170"/>
    <x v="0"/>
    <s v=""/>
    <s v=""/>
    <s v=""/>
    <s v=""/>
    <s v=""/>
    <m/>
    <x v="1172"/>
    <m/>
    <s v=""/>
    <s v=""/>
    <s v=""/>
    <s v=""/>
    <e v="#VALUE!"/>
    <e v="#VALUE!"/>
    <e v="#VALUE!"/>
    <x v="773"/>
    <e v="#VALUE!"/>
    <e v="#VALUE!"/>
    <e v="#VALUE!"/>
    <e v="#VALUE!"/>
    <e v="#VALUE!"/>
    <e v="#VALUE!"/>
    <e v="#VALUE!"/>
    <e v="#VALUE!"/>
    <e v="#VALUE!"/>
    <e v="#VALUE!"/>
    <e v="#VALUE!"/>
  </r>
  <r>
    <d v="2022-01-12T00:00:00"/>
    <n v="2020"/>
    <s v="Navy Active"/>
    <x v="1171"/>
    <x v="0"/>
    <s v=""/>
    <s v=""/>
    <s v=""/>
    <s v=""/>
    <s v=""/>
    <m/>
    <x v="1172"/>
    <m/>
    <s v=""/>
    <s v=""/>
    <s v=""/>
    <s v=""/>
    <e v="#VALUE!"/>
    <e v="#VALUE!"/>
    <e v="#VALUE!"/>
    <x v="773"/>
    <e v="#VALUE!"/>
    <e v="#VALUE!"/>
    <e v="#VALUE!"/>
    <e v="#VALUE!"/>
    <e v="#VALUE!"/>
    <e v="#VALUE!"/>
    <e v="#VALUE!"/>
    <e v="#VALUE!"/>
    <e v="#VALUE!"/>
    <e v="#VALUE!"/>
    <e v="#VALUE!"/>
  </r>
  <r>
    <d v="2022-01-12T00:00:00"/>
    <n v="2020"/>
    <s v="Navy Active"/>
    <x v="1172"/>
    <x v="0"/>
    <s v=""/>
    <s v=""/>
    <s v=""/>
    <s v=""/>
    <s v=""/>
    <m/>
    <x v="1172"/>
    <m/>
    <s v=""/>
    <s v=""/>
    <s v=""/>
    <s v=""/>
    <e v="#VALUE!"/>
    <e v="#VALUE!"/>
    <e v="#VALUE!"/>
    <x v="773"/>
    <e v="#VALUE!"/>
    <e v="#VALUE!"/>
    <e v="#VALUE!"/>
    <e v="#VALUE!"/>
    <e v="#VALUE!"/>
    <e v="#VALUE!"/>
    <e v="#VALUE!"/>
    <e v="#VALUE!"/>
    <e v="#VALUE!"/>
    <e v="#VALUE!"/>
    <e v="#VALUE!"/>
  </r>
  <r>
    <d v="2022-01-12T00:00:00"/>
    <n v="2020"/>
    <s v="Navy Active"/>
    <x v="1173"/>
    <x v="0"/>
    <s v=""/>
    <s v=""/>
    <s v=""/>
    <s v=""/>
    <s v=""/>
    <m/>
    <x v="1172"/>
    <m/>
    <s v=""/>
    <s v=""/>
    <s v=""/>
    <s v=""/>
    <e v="#VALUE!"/>
    <e v="#VALUE!"/>
    <e v="#VALUE!"/>
    <x v="773"/>
    <e v="#VALUE!"/>
    <e v="#VALUE!"/>
    <e v="#VALUE!"/>
    <e v="#VALUE!"/>
    <e v="#VALUE!"/>
    <e v="#VALUE!"/>
    <e v="#VALUE!"/>
    <e v="#VALUE!"/>
    <e v="#VALUE!"/>
    <e v="#VALUE!"/>
    <e v="#VALUE!"/>
  </r>
  <r>
    <d v="2022-01-12T00:00:00"/>
    <n v="2020"/>
    <s v="Navy Active"/>
    <x v="1174"/>
    <x v="0"/>
    <s v=""/>
    <s v=""/>
    <s v=""/>
    <s v=""/>
    <s v=""/>
    <m/>
    <x v="1172"/>
    <m/>
    <s v=""/>
    <s v=""/>
    <s v=""/>
    <s v=""/>
    <e v="#VALUE!"/>
    <e v="#VALUE!"/>
    <e v="#VALUE!"/>
    <x v="773"/>
    <e v="#VALUE!"/>
    <e v="#VALUE!"/>
    <e v="#VALUE!"/>
    <e v="#VALUE!"/>
    <e v="#VALUE!"/>
    <e v="#VALUE!"/>
    <e v="#VALUE!"/>
    <e v="#VALUE!"/>
    <e v="#VALUE!"/>
    <e v="#VALUE!"/>
    <e v="#VALUE!"/>
  </r>
  <r>
    <d v="2022-01-12T00:00:00"/>
    <n v="2020"/>
    <s v="Navy Active"/>
    <x v="1175"/>
    <x v="0"/>
    <s v=""/>
    <s v=""/>
    <s v=""/>
    <s v=""/>
    <s v=""/>
    <m/>
    <x v="1172"/>
    <m/>
    <s v=""/>
    <s v=""/>
    <s v=""/>
    <s v=""/>
    <e v="#VALUE!"/>
    <e v="#VALUE!"/>
    <e v="#VALUE!"/>
    <x v="773"/>
    <e v="#VALUE!"/>
    <e v="#VALUE!"/>
    <e v="#VALUE!"/>
    <e v="#VALUE!"/>
    <e v="#VALUE!"/>
    <e v="#VALUE!"/>
    <e v="#VALUE!"/>
    <e v="#VALUE!"/>
    <e v="#VALUE!"/>
    <e v="#VALUE!"/>
    <e v="#VALUE!"/>
  </r>
  <r>
    <d v="2022-01-12T00:00:00"/>
    <n v="2020"/>
    <s v="Navy Active"/>
    <x v="1176"/>
    <x v="0"/>
    <s v=""/>
    <s v=""/>
    <s v=""/>
    <s v=""/>
    <s v=""/>
    <m/>
    <x v="1172"/>
    <m/>
    <s v=""/>
    <s v=""/>
    <s v=""/>
    <s v=""/>
    <e v="#VALUE!"/>
    <e v="#VALUE!"/>
    <e v="#VALUE!"/>
    <x v="773"/>
    <e v="#VALUE!"/>
    <e v="#VALUE!"/>
    <e v="#VALUE!"/>
    <e v="#VALUE!"/>
    <e v="#VALUE!"/>
    <e v="#VALUE!"/>
    <e v="#VALUE!"/>
    <e v="#VALUE!"/>
    <e v="#VALUE!"/>
    <e v="#VALUE!"/>
    <e v="#VALUE!"/>
  </r>
  <r>
    <d v="2022-01-12T00:00:00"/>
    <n v="2019"/>
    <s v="Navy Active"/>
    <x v="1177"/>
    <x v="0"/>
    <s v=""/>
    <s v=""/>
    <s v=""/>
    <s v=""/>
    <s v=""/>
    <m/>
    <x v="1172"/>
    <m/>
    <s v=""/>
    <s v=""/>
    <s v=""/>
    <s v=""/>
    <e v="#VALUE!"/>
    <e v="#VALUE!"/>
    <e v="#VALUE!"/>
    <x v="773"/>
    <e v="#VALUE!"/>
    <e v="#VALUE!"/>
    <e v="#VALUE!"/>
    <e v="#VALUE!"/>
    <e v="#VALUE!"/>
    <e v="#VALUE!"/>
    <e v="#VALUE!"/>
    <e v="#VALUE!"/>
    <e v="#VALUE!"/>
    <e v="#VALUE!"/>
    <e v="#VALUE!"/>
  </r>
  <r>
    <d v="2022-01-12T00:00:00"/>
    <n v="2018"/>
    <s v="Navy Active"/>
    <x v="1178"/>
    <x v="0"/>
    <s v=""/>
    <s v=""/>
    <s v=""/>
    <s v=""/>
    <s v=""/>
    <m/>
    <x v="1172"/>
    <m/>
    <s v=""/>
    <s v=""/>
    <s v=""/>
    <s v=""/>
    <e v="#VALUE!"/>
    <e v="#VALUE!"/>
    <e v="#VALUE!"/>
    <x v="773"/>
    <e v="#VALUE!"/>
    <e v="#VALUE!"/>
    <e v="#VALUE!"/>
    <e v="#VALUE!"/>
    <e v="#VALUE!"/>
    <e v="#VALUE!"/>
    <e v="#VALUE!"/>
    <e v="#VALUE!"/>
    <e v="#VALUE!"/>
    <e v="#VALUE!"/>
    <e v="#VALUE!"/>
  </r>
  <r>
    <d v="2022-01-12T00:00:00"/>
    <n v="2019"/>
    <s v="Navy Active"/>
    <x v="1179"/>
    <x v="0"/>
    <s v=""/>
    <s v=""/>
    <s v=""/>
    <s v=""/>
    <s v=""/>
    <m/>
    <x v="1172"/>
    <m/>
    <s v=""/>
    <s v=""/>
    <s v=""/>
    <s v=""/>
    <e v="#VALUE!"/>
    <e v="#VALUE!"/>
    <e v="#VALUE!"/>
    <x v="773"/>
    <e v="#VALUE!"/>
    <e v="#VALUE!"/>
    <e v="#VALUE!"/>
    <e v="#VALUE!"/>
    <e v="#VALUE!"/>
    <e v="#VALUE!"/>
    <e v="#VALUE!"/>
    <e v="#VALUE!"/>
    <e v="#VALUE!"/>
    <e v="#VALUE!"/>
    <e v="#VALUE!"/>
  </r>
  <r>
    <d v="2022-01-12T00:00:00"/>
    <n v="2020"/>
    <s v="Navy Active"/>
    <x v="1180"/>
    <x v="0"/>
    <s v=""/>
    <s v=""/>
    <s v=""/>
    <s v=""/>
    <s v=""/>
    <m/>
    <x v="1172"/>
    <m/>
    <s v=""/>
    <s v=""/>
    <s v=""/>
    <s v=""/>
    <e v="#VALUE!"/>
    <e v="#VALUE!"/>
    <e v="#VALUE!"/>
    <x v="773"/>
    <e v="#VALUE!"/>
    <e v="#VALUE!"/>
    <e v="#VALUE!"/>
    <e v="#VALUE!"/>
    <e v="#VALUE!"/>
    <e v="#VALUE!"/>
    <e v="#VALUE!"/>
    <e v="#VALUE!"/>
    <e v="#VALUE!"/>
    <e v="#VALUE!"/>
    <e v="#VALUE!"/>
  </r>
  <r>
    <d v="2021-12-13T00:00:00"/>
    <n v="2019"/>
    <s v="Navy Active"/>
    <x v="1036"/>
    <x v="0"/>
    <s v=""/>
    <s v=""/>
    <s v=""/>
    <s v=""/>
    <s v=""/>
    <m/>
    <x v="1172"/>
    <m/>
    <s v=""/>
    <s v=""/>
    <s v=""/>
    <s v=""/>
    <e v="#VALUE!"/>
    <e v="#VALUE!"/>
    <e v="#VALUE!"/>
    <x v="773"/>
    <e v="#VALUE!"/>
    <e v="#VALUE!"/>
    <e v="#VALUE!"/>
    <e v="#VALUE!"/>
    <e v="#VALUE!"/>
    <e v="#VALUE!"/>
    <e v="#VALUE!"/>
    <e v="#VALUE!"/>
    <e v="#VALUE!"/>
    <e v="#VALUE!"/>
    <e v="#VALUE!"/>
  </r>
  <r>
    <d v="2022-01-12T00:00:00"/>
    <n v="2019"/>
    <s v="Navy Active"/>
    <x v="1181"/>
    <x v="0"/>
    <s v=""/>
    <s v=""/>
    <s v=""/>
    <s v=""/>
    <s v=""/>
    <m/>
    <x v="1172"/>
    <m/>
    <s v=""/>
    <s v=""/>
    <s v=""/>
    <s v=""/>
    <e v="#VALUE!"/>
    <e v="#VALUE!"/>
    <e v="#VALUE!"/>
    <x v="773"/>
    <e v="#VALUE!"/>
    <e v="#VALUE!"/>
    <e v="#VALUE!"/>
    <e v="#VALUE!"/>
    <e v="#VALUE!"/>
    <e v="#VALUE!"/>
    <e v="#VALUE!"/>
    <e v="#VALUE!"/>
    <e v="#VALUE!"/>
    <e v="#VALUE!"/>
    <e v="#VALUE!"/>
  </r>
  <r>
    <d v="2022-01-12T00:00:00"/>
    <n v="2021"/>
    <s v="Navy Active"/>
    <x v="1182"/>
    <x v="0"/>
    <s v=""/>
    <s v=""/>
    <s v=""/>
    <s v=""/>
    <s v=""/>
    <m/>
    <x v="1172"/>
    <m/>
    <s v=""/>
    <s v=""/>
    <s v=""/>
    <s v=""/>
    <e v="#VALUE!"/>
    <e v="#VALUE!"/>
    <e v="#VALUE!"/>
    <x v="773"/>
    <e v="#VALUE!"/>
    <e v="#VALUE!"/>
    <e v="#VALUE!"/>
    <e v="#VALUE!"/>
    <e v="#VALUE!"/>
    <e v="#VALUE!"/>
    <e v="#VALUE!"/>
    <e v="#VALUE!"/>
    <e v="#VALUE!"/>
    <e v="#VALUE!"/>
    <e v="#VALUE!"/>
  </r>
  <r>
    <d v="2022-01-12T00:00:00"/>
    <n v="2016"/>
    <s v="Navy Active"/>
    <x v="1183"/>
    <x v="0"/>
    <s v=""/>
    <s v=""/>
    <s v=""/>
    <s v=""/>
    <s v=""/>
    <m/>
    <x v="1172"/>
    <m/>
    <s v=""/>
    <s v=""/>
    <s v=""/>
    <s v=""/>
    <e v="#VALUE!"/>
    <e v="#VALUE!"/>
    <e v="#VALUE!"/>
    <x v="773"/>
    <e v="#VALUE!"/>
    <e v="#VALUE!"/>
    <e v="#VALUE!"/>
    <e v="#VALUE!"/>
    <e v="#VALUE!"/>
    <e v="#VALUE!"/>
    <e v="#VALUE!"/>
    <e v="#VALUE!"/>
    <e v="#VALUE!"/>
    <e v="#VALUE!"/>
    <e v="#VALUE!"/>
  </r>
  <r>
    <d v="2022-01-12T00:00:00"/>
    <n v="2019"/>
    <s v="Navy Active"/>
    <x v="1184"/>
    <x v="0"/>
    <s v=""/>
    <s v=""/>
    <s v=""/>
    <s v=""/>
    <s v=""/>
    <m/>
    <x v="1172"/>
    <m/>
    <s v=""/>
    <s v=""/>
    <s v=""/>
    <s v=""/>
    <e v="#VALUE!"/>
    <e v="#VALUE!"/>
    <e v="#VALUE!"/>
    <x v="773"/>
    <e v="#VALUE!"/>
    <e v="#VALUE!"/>
    <e v="#VALUE!"/>
    <e v="#VALUE!"/>
    <e v="#VALUE!"/>
    <e v="#VALUE!"/>
    <e v="#VALUE!"/>
    <e v="#VALUE!"/>
    <e v="#VALUE!"/>
    <e v="#VALUE!"/>
    <e v="#VALUE!"/>
  </r>
  <r>
    <d v="2022-01-12T00:00:00"/>
    <n v="2017"/>
    <s v="Navy Active"/>
    <x v="1185"/>
    <x v="0"/>
    <s v=""/>
    <s v=""/>
    <s v=""/>
    <s v=""/>
    <s v=""/>
    <m/>
    <x v="1172"/>
    <m/>
    <s v=""/>
    <s v=""/>
    <s v=""/>
    <s v=""/>
    <e v="#VALUE!"/>
    <e v="#VALUE!"/>
    <e v="#VALUE!"/>
    <x v="773"/>
    <e v="#VALUE!"/>
    <e v="#VALUE!"/>
    <e v="#VALUE!"/>
    <e v="#VALUE!"/>
    <e v="#VALUE!"/>
    <e v="#VALUE!"/>
    <e v="#VALUE!"/>
    <e v="#VALUE!"/>
    <e v="#VALUE!"/>
    <e v="#VALUE!"/>
    <e v="#VALUE!"/>
  </r>
  <r>
    <d v="2021-10-14T00:00:00"/>
    <n v="2019"/>
    <s v="Navy Reserve"/>
    <x v="857"/>
    <x v="0"/>
    <s v=""/>
    <s v=""/>
    <s v=""/>
    <s v=""/>
    <s v=""/>
    <m/>
    <x v="1172"/>
    <m/>
    <s v=""/>
    <s v=""/>
    <s v=""/>
    <s v=""/>
    <e v="#VALUE!"/>
    <e v="#VALUE!"/>
    <e v="#VALUE!"/>
    <x v="773"/>
    <e v="#VALUE!"/>
    <e v="#VALUE!"/>
    <e v="#VALUE!"/>
    <e v="#VALUE!"/>
    <e v="#VALUE!"/>
    <e v="#VALUE!"/>
    <e v="#VALUE!"/>
    <e v="#VALUE!"/>
    <e v="#VALUE!"/>
    <e v="#VALUE!"/>
    <e v="#VALUE!"/>
  </r>
  <r>
    <d v="2022-01-07T00:00:00"/>
    <n v="2022"/>
    <s v="Washington Headquarters Services"/>
    <x v="1186"/>
    <x v="0"/>
    <s v=""/>
    <s v=""/>
    <s v=""/>
    <s v=""/>
    <s v=""/>
    <m/>
    <x v="1172"/>
    <m/>
    <s v=""/>
    <s v=""/>
    <s v=""/>
    <s v=""/>
    <e v="#VALUE!"/>
    <e v="#VALUE!"/>
    <e v="#VALUE!"/>
    <x v="773"/>
    <e v="#VALUE!"/>
    <e v="#VALUE!"/>
    <e v="#VALUE!"/>
    <e v="#VALUE!"/>
    <e v="#VALUE!"/>
    <e v="#VALUE!"/>
    <e v="#VALUE!"/>
    <e v="#VALUE!"/>
    <e v="#VALUE!"/>
    <e v="#VALUE!"/>
    <e v="#VALUE!"/>
  </r>
  <r>
    <d v="2022-01-07T00:00:00"/>
    <n v="2020"/>
    <s v="Washington Headquarters Services"/>
    <x v="1187"/>
    <x v="0"/>
    <s v=""/>
    <s v=""/>
    <s v=""/>
    <s v=""/>
    <s v=""/>
    <m/>
    <x v="1172"/>
    <m/>
    <s v=""/>
    <s v=""/>
    <s v=""/>
    <s v=""/>
    <e v="#VALUE!"/>
    <e v="#VALUE!"/>
    <e v="#VALUE!"/>
    <x v="773"/>
    <e v="#VALUE!"/>
    <e v="#VALUE!"/>
    <e v="#VALUE!"/>
    <e v="#VALUE!"/>
    <e v="#VALUE!"/>
    <e v="#VALUE!"/>
    <e v="#VALUE!"/>
    <e v="#VALUE!"/>
    <e v="#VALUE!"/>
    <e v="#VALUE!"/>
    <e v="#VALUE!"/>
  </r>
  <r>
    <d v="2022-01-07T00:00:00"/>
    <n v="2022"/>
    <s v="Washington Headquarters Services"/>
    <x v="1188"/>
    <x v="0"/>
    <s v=""/>
    <s v=""/>
    <s v=""/>
    <s v=""/>
    <s v=""/>
    <m/>
    <x v="1172"/>
    <m/>
    <s v=""/>
    <s v=""/>
    <s v=""/>
    <s v=""/>
    <e v="#VALUE!"/>
    <e v="#VALUE!"/>
    <e v="#VALUE!"/>
    <x v="773"/>
    <e v="#VALUE!"/>
    <e v="#VALUE!"/>
    <e v="#VALUE!"/>
    <e v="#VALUE!"/>
    <e v="#VALUE!"/>
    <e v="#VALUE!"/>
    <e v="#VALUE!"/>
    <e v="#VALUE!"/>
    <e v="#VALUE!"/>
    <e v="#VALUE!"/>
    <e v="#VALUE!"/>
  </r>
  <r>
    <d v="2022-01-07T00:00:00"/>
    <n v="2022"/>
    <s v="Washington Headquarters Services"/>
    <x v="1189"/>
    <x v="0"/>
    <s v=""/>
    <s v=""/>
    <s v=""/>
    <s v=""/>
    <s v=""/>
    <m/>
    <x v="1172"/>
    <m/>
    <s v=""/>
    <s v=""/>
    <s v=""/>
    <s v=""/>
    <e v="#VALUE!"/>
    <e v="#VALUE!"/>
    <e v="#VALUE!"/>
    <x v="773"/>
    <e v="#VALUE!"/>
    <e v="#VALUE!"/>
    <e v="#VALUE!"/>
    <e v="#VALUE!"/>
    <e v="#VALUE!"/>
    <e v="#VALUE!"/>
    <e v="#VALUE!"/>
    <e v="#VALUE!"/>
    <e v="#VALUE!"/>
    <e v="#VALUE!"/>
    <e v="#VALUE!"/>
  </r>
</pivotCacheRecords>
</file>

<file path=xl/pivotCache/pivotCacheRecords3.xml><?xml version="1.0" encoding="utf-8"?>
<pivotCacheRecords xmlns="http://schemas.openxmlformats.org/spreadsheetml/2006/main" xmlns:r="http://schemas.openxmlformats.org/officeDocument/2006/relationships" count="1330">
  <r>
    <d v="2022-01-13T00:00:00"/>
    <n v="2007"/>
    <s v="Defense Health Agency"/>
    <s v="58395"/>
    <s v=""/>
    <d v="2007-06-30T00:00:00"/>
    <d v="2007-09-29T00:00:00"/>
    <s v="James Construction"/>
    <s v="W912DR"/>
    <s v="W912DR-07-C-0070"/>
    <x v="0"/>
    <x v="0"/>
    <x v="0"/>
    <d v="2008-06-13T00:00:00"/>
    <d v="2008-06-08T00:00:00"/>
    <n v="0"/>
    <n v="-5"/>
    <n v="2008"/>
    <s v="06"/>
    <s v="08"/>
    <x v="0"/>
    <n v="2007"/>
    <n v="2008"/>
    <n v="1.3028518926753032"/>
    <n v="2008"/>
    <n v="1.2825639376233653"/>
    <n v="3461677.4788382808"/>
    <n v="3461677.4788382808"/>
    <n v="0"/>
    <n v="-5"/>
    <n v="258"/>
    <n v="-1.937984496124031E-2"/>
  </r>
  <r>
    <d v="2022-01-13T00:00:00"/>
    <n v="2007"/>
    <s v="Defense Health Agency"/>
    <s v="58395"/>
    <s v="58395-04"/>
    <d v="2008-06-15T00:00:00"/>
    <d v="2008-07-15T00:00:00"/>
    <s v="John C. Grimberg Co. Inc."/>
    <s v="W912DR"/>
    <s v="W912DR-08-C-0016"/>
    <x v="1"/>
    <x v="1"/>
    <x v="1"/>
    <d v="2013-10-31T00:00:00"/>
    <d v="2013-12-06T00:00:00"/>
    <n v="1000"/>
    <n v="36"/>
    <n v="2013"/>
    <n v="12"/>
    <s v="06"/>
    <x v="1"/>
    <n v="2008"/>
    <n v="2014"/>
    <n v="1.2825639376233653"/>
    <n v="2011"/>
    <n v="1.2082263446570523"/>
    <n v="773386.05438688921"/>
    <n v="774594.28073154623"/>
    <n v="1208.2263446570141"/>
    <n v="36"/>
    <n v="1934"/>
    <n v="1.8614270941054809E-2"/>
  </r>
  <r>
    <d v="2022-01-13T00:00:00"/>
    <n v="2007"/>
    <s v="Defense Health Agency"/>
    <s v="58395"/>
    <s v="58395-01"/>
    <d v="2008-01-10T00:00:00"/>
    <d v="2008-08-01T00:00:00"/>
    <s v="James Construction"/>
    <s v="W912DR"/>
    <s v="W912DR-08-C-0038"/>
    <x v="2"/>
    <x v="2"/>
    <x v="2"/>
    <d v="2009-02-15T00:00:00"/>
    <d v="2009-02-13T00:00:00"/>
    <n v="0"/>
    <n v="-2"/>
    <n v="2009"/>
    <s v="02"/>
    <n v="13"/>
    <x v="2"/>
    <n v="2008"/>
    <n v="2009"/>
    <n v="1.2825639376233653"/>
    <n v="2009"/>
    <n v="1.258060736811446"/>
    <n v="1887934.1161815936"/>
    <n v="1887934.1161815936"/>
    <n v="0"/>
    <n v="-2"/>
    <n v="198"/>
    <n v="-1.0101010101010102E-2"/>
  </r>
  <r>
    <d v="2022-01-13T00:00:00"/>
    <n v="2007"/>
    <s v="Defense Health Agency"/>
    <s v="58395"/>
    <s v="58395-03"/>
    <d v="2008-01-10T00:00:00"/>
    <d v="2008-09-25T00:00:00"/>
    <s v="Grunley/Goel JVA LLC"/>
    <s v="W912DR"/>
    <s v="W912DR-08-C-0053"/>
    <x v="3"/>
    <x v="3"/>
    <x v="3"/>
    <d v="2009-07-24T00:00:00"/>
    <d v="2009-07-24T00:00:00"/>
    <n v="0"/>
    <n v="0"/>
    <n v="2009"/>
    <s v="07"/>
    <n v="24"/>
    <x v="3"/>
    <n v="2008"/>
    <n v="2009"/>
    <n v="1.2825639376233653"/>
    <n v="2009"/>
    <n v="1.258060736811446"/>
    <n v="3161520.1062415955"/>
    <n v="3161520.1062415955"/>
    <n v="0"/>
    <n v="0"/>
    <n v="302"/>
    <n v="0"/>
  </r>
  <r>
    <d v="2021-12-31T00:00:00"/>
    <n v="2008"/>
    <s v="Army Active"/>
    <s v="66253"/>
    <s v=""/>
    <d v="2008-02-15T00:00:00"/>
    <d v="2008-03-31T00:00:00"/>
    <s v="Staatliches Hochbauamt Nurnberg II"/>
    <s v="W912GB"/>
    <s v="W912GB-06-C-0038"/>
    <x v="4"/>
    <x v="4"/>
    <x v="4"/>
    <d v="2010-10-09T00:00:00"/>
    <d v="2022-07-29T00:00:00"/>
    <n v="2375000"/>
    <n v="4311"/>
    <n v="2022"/>
    <s v="07"/>
    <n v="29"/>
    <x v="4"/>
    <n v="2008"/>
    <n v="2022"/>
    <n v="1.2825639376233653"/>
    <n v="2015"/>
    <n v="1.1226717559690906"/>
    <n v="68214445.586436301"/>
    <n v="70880791.006862894"/>
    <n v="2666345.4204265922"/>
    <n v="4311"/>
    <n v="922"/>
    <n v="4.6757049891540134"/>
  </r>
  <r>
    <d v="2022-01-13T00:00:00"/>
    <n v="2008"/>
    <s v="Defense Health Agency"/>
    <s v="52332"/>
    <s v=""/>
    <d v="2008-05-05T00:00:00"/>
    <d v="2008-08-29T00:00:00"/>
    <s v="Federal Republic of Germany"/>
    <s v="W912GB"/>
    <s v="W912GB-07-C-0007-NA"/>
    <x v="5"/>
    <x v="5"/>
    <x v="5"/>
    <d v="2012-05-15T00:00:00"/>
    <d v="2012-07-16T00:00:00"/>
    <n v="2098000"/>
    <n v="62"/>
    <n v="2012"/>
    <s v="07"/>
    <n v="16"/>
    <x v="5"/>
    <n v="2008"/>
    <n v="2012"/>
    <n v="1.2825639376233653"/>
    <n v="2010"/>
    <n v="1.2319371555441641"/>
    <n v="33255600.338636238"/>
    <n v="35840204.490967892"/>
    <n v="2584604.152331654"/>
    <n v="62"/>
    <n v="1355"/>
    <n v="4.5756457564575644E-2"/>
  </r>
  <r>
    <d v="2022-01-06T00:00:00"/>
    <n v="2008"/>
    <s v="Special Operations Command"/>
    <s v="65394"/>
    <s v=""/>
    <d v="2007-11-26T00:00:00"/>
    <d v="2008-03-28T00:00:00"/>
    <s v="ACC Construction Co."/>
    <s v="W912HN"/>
    <s v="W912HN-07-D-0042"/>
    <x v="6"/>
    <x v="6"/>
    <x v="6"/>
    <d v="2010-04-21T00:00:00"/>
    <d v="2010-07-31T00:00:00"/>
    <n v="312186"/>
    <n v="101"/>
    <n v="2010"/>
    <s v="07"/>
    <n v="31"/>
    <x v="6"/>
    <n v="2008"/>
    <n v="2010"/>
    <n v="1.2825639376233653"/>
    <n v="2009"/>
    <n v="1.258060736811446"/>
    <n v="21254104.484620921"/>
    <n v="21646853.433803141"/>
    <n v="392748.9491822198"/>
    <n v="101"/>
    <n v="754"/>
    <n v="0.13395225464190982"/>
  </r>
  <r>
    <d v="2022-01-06T00:00:00"/>
    <n v="2008"/>
    <s v="Special Operations Command"/>
    <s v="65397"/>
    <s v=""/>
    <d v="2007-11-26T00:00:00"/>
    <d v="2008-03-28T00:00:00"/>
    <s v="ACC Construction Co."/>
    <s v="W912HN"/>
    <s v="W912HN-07-D-0042"/>
    <x v="6"/>
    <x v="7"/>
    <x v="7"/>
    <d v="2010-04-21T00:00:00"/>
    <d v="2010-07-31T00:00:00"/>
    <n v="9353"/>
    <n v="101"/>
    <n v="2010"/>
    <s v="07"/>
    <n v="31"/>
    <x v="6"/>
    <n v="2008"/>
    <n v="2010"/>
    <n v="1.2825639376233653"/>
    <n v="2009"/>
    <n v="1.258060736811446"/>
    <n v="9214395.9206480496"/>
    <n v="9226162.5627194475"/>
    <n v="11766.642071397975"/>
    <n v="101"/>
    <n v="754"/>
    <n v="0.13395225464190982"/>
  </r>
  <r>
    <d v="2022-01-06T00:00:00"/>
    <n v="2008"/>
    <s v="Special Operations Command"/>
    <s v="65396"/>
    <s v=""/>
    <d v="2007-10-09T00:00:00"/>
    <d v="2008-02-14T00:00:00"/>
    <s v="Walbridge Aldinger Company"/>
    <s v="W912HN"/>
    <s v="W912HN-07-D-0054"/>
    <x v="7"/>
    <x v="8"/>
    <x v="8"/>
    <d v="2009-04-05T00:00:00"/>
    <d v="2009-06-16T00:00:00"/>
    <n v="364227"/>
    <n v="72"/>
    <n v="2009"/>
    <s v="06"/>
    <n v="16"/>
    <x v="7"/>
    <n v="2008"/>
    <n v="2009"/>
    <n v="1.2825639376233653"/>
    <n v="2009"/>
    <n v="1.258060736811446"/>
    <n v="6596226.3311969675"/>
    <n v="7054446.0191835901"/>
    <n v="458219.68798662256"/>
    <n v="72"/>
    <n v="416"/>
    <n v="0.17307692307692307"/>
  </r>
  <r>
    <d v="2022-01-06T00:00:00"/>
    <n v="2008"/>
    <s v="Special Operations Command"/>
    <s v="65272"/>
    <s v=""/>
    <d v="2007-10-23T00:00:00"/>
    <d v="2008-03-28T00:00:00"/>
    <s v="Walbridge Aldinger Company"/>
    <s v="W912HN"/>
    <s v="W912HN-07-D-0054"/>
    <x v="7"/>
    <x v="9"/>
    <x v="9"/>
    <d v="2010-04-23T00:00:00"/>
    <d v="2010-06-11T00:00:00"/>
    <n v="378549"/>
    <n v="49"/>
    <n v="2010"/>
    <s v="06"/>
    <n v="11"/>
    <x v="8"/>
    <n v="2008"/>
    <n v="2010"/>
    <n v="1.2825639376233653"/>
    <n v="2009"/>
    <n v="1.258060736811446"/>
    <n v="17128320.745975636"/>
    <n v="17604558.379834872"/>
    <n v="476237.63385923579"/>
    <n v="49"/>
    <n v="756"/>
    <n v="6.4814814814814811E-2"/>
  </r>
  <r>
    <d v="2022-01-06T00:00:00"/>
    <n v="2008"/>
    <s v="Special Operations Command"/>
    <s v="53530"/>
    <s v=""/>
    <d v="2007-10-31T00:00:00"/>
    <d v="2008-03-20T00:00:00"/>
    <s v="B.L. Harbert International, LLC"/>
    <s v="W912QR"/>
    <s v="W912QR-08-C-0009"/>
    <x v="8"/>
    <x v="10"/>
    <x v="10"/>
    <d v="2009-12-09T00:00:00"/>
    <d v="2010-01-29T00:00:00"/>
    <n v="528900"/>
    <n v="51"/>
    <n v="2010"/>
    <s v="01"/>
    <n v="29"/>
    <x v="9"/>
    <n v="2008"/>
    <n v="2010"/>
    <n v="1.2825639376233653"/>
    <n v="2009"/>
    <n v="1.258060736811446"/>
    <n v="33227377.519188836"/>
    <n v="33892765.842888407"/>
    <n v="665388.32369957119"/>
    <n v="51"/>
    <n v="629"/>
    <n v="8.1081081081081086E-2"/>
  </r>
  <r>
    <d v="2022-01-06T00:00:00"/>
    <n v="2008"/>
    <s v="Special Operations Command"/>
    <s v="65392"/>
    <s v=""/>
    <d v="2007-10-18T00:00:00"/>
    <d v="2008-03-21T00:00:00"/>
    <s v="TJC Engineering Inc"/>
    <s v="W912QR"/>
    <s v="W912QR-08-C-0012"/>
    <x v="9"/>
    <x v="11"/>
    <x v="11"/>
    <d v="2009-08-11T00:00:00"/>
    <d v="2010-03-11T00:00:00"/>
    <n v="357966"/>
    <n v="212"/>
    <n v="2010"/>
    <s v="03"/>
    <n v="11"/>
    <x v="10"/>
    <n v="2008"/>
    <n v="2010"/>
    <n v="1.2825639376233653"/>
    <n v="2009"/>
    <n v="1.258060736811446"/>
    <n v="19445502.078237083"/>
    <n v="19895845.047950529"/>
    <n v="450342.96971344575"/>
    <n v="212"/>
    <n v="508"/>
    <n v="0.41732283464566927"/>
  </r>
  <r>
    <d v="2022-01-06T00:00:00"/>
    <n v="2008"/>
    <s v="Special Operations Command"/>
    <s v="53712A"/>
    <s v=""/>
    <d v="2008-05-16T00:00:00"/>
    <d v="2008-10-16T00:00:00"/>
    <s v="Rush-PEAK Three, JV"/>
    <s v="W91278"/>
    <s v="W91278-09-C-0003"/>
    <x v="10"/>
    <x v="12"/>
    <x v="12"/>
    <d v="2010-06-05T00:00:00"/>
    <d v="2010-06-07T00:00:00"/>
    <n v="301521"/>
    <n v="2"/>
    <n v="2010"/>
    <s v="06"/>
    <s v="07"/>
    <x v="11"/>
    <n v="2009"/>
    <n v="2010"/>
    <n v="1.258060736811446"/>
    <n v="2010"/>
    <n v="1.2319371555441641"/>
    <n v="11628255.390348196"/>
    <n v="11999710.313425029"/>
    <n v="371454.92307683267"/>
    <n v="2"/>
    <n v="597"/>
    <n v="3.3500837520938024E-3"/>
  </r>
  <r>
    <d v="2022-01-06T00:00:00"/>
    <n v="2009"/>
    <s v="Special Operations Command"/>
    <s v="33017"/>
    <s v=""/>
    <d v="2008-10-15T00:00:00"/>
    <d v="2009-03-03T00:00:00"/>
    <s v="CCSI/Barlovento, LLC, JV"/>
    <s v="W91278"/>
    <s v="W91278-09-C-0010"/>
    <x v="11"/>
    <x v="13"/>
    <x v="13"/>
    <d v="2010-09-28T00:00:00"/>
    <d v="2011-06-08T00:00:00"/>
    <n v="1362485"/>
    <n v="253"/>
    <n v="2011"/>
    <s v="06"/>
    <s v="08"/>
    <x v="12"/>
    <n v="2009"/>
    <n v="2011"/>
    <n v="1.258060736811446"/>
    <n v="2010"/>
    <n v="1.2319371555441641"/>
    <n v="6592867.2912603831"/>
    <n v="8271363.1866319738"/>
    <n v="1678495.8953715907"/>
    <n v="253"/>
    <n v="574"/>
    <n v="0.44076655052264807"/>
  </r>
  <r>
    <d v="2022-01-06T00:00:00"/>
    <n v="2009"/>
    <s v="Special Operations Command"/>
    <s v="67428"/>
    <s v=""/>
    <d v="2008-07-21T00:00:00"/>
    <d v="2009-01-23T00:00:00"/>
    <s v="Hensel Phelps Construction Company"/>
    <s v="W91278"/>
    <s v="W91278-09-C-0017"/>
    <x v="12"/>
    <x v="14"/>
    <x v="14"/>
    <d v="2011-07-29T00:00:00"/>
    <d v="2011-07-29T00:00:00"/>
    <n v="39068176"/>
    <n v="0"/>
    <n v="2011"/>
    <s v="07"/>
    <n v="29"/>
    <x v="13"/>
    <n v="2009"/>
    <n v="2011"/>
    <n v="1.258060736811446"/>
    <n v="2010"/>
    <n v="1.2319371555441641"/>
    <n v="0"/>
    <n v="48129537.613738775"/>
    <n v="48129537.613738775"/>
    <n v="0"/>
    <n v="917"/>
    <n v="0"/>
  </r>
  <r>
    <d v="2022-01-13T00:00:00"/>
    <n v="2007"/>
    <s v="Defense Health Agency"/>
    <s v="58395"/>
    <s v="58395-02"/>
    <d v="2008-05-01T00:00:00"/>
    <d v="2009-09-28T00:00:00"/>
    <s v="James Construction"/>
    <s v="W912DR"/>
    <s v="W912DR-08-C-0078"/>
    <x v="13"/>
    <x v="15"/>
    <x v="15"/>
    <d v="2010-04-13T00:00:00"/>
    <d v="2010-04-13T00:00:00"/>
    <n v="0"/>
    <n v="0"/>
    <n v="2010"/>
    <s v="04"/>
    <n v="13"/>
    <x v="14"/>
    <n v="2009"/>
    <n v="2010"/>
    <n v="1.258060736811446"/>
    <n v="2010"/>
    <n v="1.2319371555441641"/>
    <n v="888190.88018888095"/>
    <n v="888190.88018888095"/>
    <n v="0"/>
    <n v="0"/>
    <n v="197"/>
    <n v="0"/>
  </r>
  <r>
    <d v="2022-01-13T00:00:00"/>
    <n v="2007"/>
    <s v="Defense Health Agency"/>
    <s v="58395"/>
    <s v="58395-05"/>
    <d v="2008-08-14T00:00:00"/>
    <d v="2009-03-27T00:00:00"/>
    <s v="Manhattan/Torcon JV"/>
    <s v="W912DR"/>
    <s v="W912DR-09-C-0026"/>
    <x v="14"/>
    <x v="14"/>
    <x v="16"/>
    <d v="2014-05-31T00:00:00"/>
    <d v="2023-05-25T00:00:00"/>
    <n v="3949000"/>
    <n v="3281"/>
    <n v="2023"/>
    <s v="05"/>
    <n v="25"/>
    <x v="15"/>
    <n v="2009"/>
    <n v="2023"/>
    <n v="1.258060736811446"/>
    <n v="2016"/>
    <n v="1.0992552112271903"/>
    <n v="0"/>
    <n v="4340958.8291361742"/>
    <n v="4340958.8291361742"/>
    <n v="3281"/>
    <n v="1891"/>
    <n v="1.7350608143839239"/>
  </r>
  <r>
    <d v="2022-01-13T00:00:00"/>
    <n v="2014"/>
    <s v="Defense Health Agency"/>
    <s v="58395"/>
    <s v="78211"/>
    <d v="2008-08-14T00:00:00"/>
    <d v="2009-03-27T00:00:00"/>
    <s v="Manhattan/Torcon JV"/>
    <s v="W912DR"/>
    <s v="W912DR-09-C-0026"/>
    <x v="14"/>
    <x v="16"/>
    <x v="17"/>
    <d v="2014-05-31T00:00:00"/>
    <d v="2023-05-25T00:00:00"/>
    <n v="0"/>
    <n v="3281"/>
    <n v="2023"/>
    <s v="05"/>
    <n v="25"/>
    <x v="15"/>
    <n v="2009"/>
    <n v="2023"/>
    <n v="1.258060736811446"/>
    <n v="2016"/>
    <n v="1.0992552112271903"/>
    <n v="4025794.3577966271"/>
    <n v="4025794.3577966271"/>
    <n v="0"/>
    <n v="3281"/>
    <n v="1891"/>
    <n v="1.7350608143839239"/>
  </r>
  <r>
    <d v="2022-01-13T00:00:00"/>
    <n v="2009"/>
    <s v="Defense Health Agency"/>
    <s v="65731"/>
    <s v=""/>
    <d v="2009-01-07T00:00:00"/>
    <d v="2009-04-08T00:00:00"/>
    <s v="Total Engineering INC"/>
    <s v="W912DR"/>
    <s v="W912DR-09-C-0030"/>
    <x v="15"/>
    <x v="17"/>
    <x v="18"/>
    <d v="2010-08-08T00:00:00"/>
    <d v="2010-08-31T00:00:00"/>
    <n v="0"/>
    <n v="23"/>
    <n v="2010"/>
    <s v="08"/>
    <n v="31"/>
    <x v="16"/>
    <n v="2009"/>
    <n v="2010"/>
    <n v="1.258060736811446"/>
    <n v="2010"/>
    <n v="1.2319371555441641"/>
    <n v="548514.48124979052"/>
    <n v="548514.48124979052"/>
    <n v="0"/>
    <n v="23"/>
    <n v="487"/>
    <n v="4.7227926078028747E-2"/>
  </r>
  <r>
    <d v="2022-01-13T00:00:00"/>
    <n v="2009"/>
    <s v="Defense Health Agency"/>
    <s v="64156"/>
    <s v=""/>
    <d v="2009-02-25T00:00:00"/>
    <d v="2009-08-14T00:00:00"/>
    <s v="Clark Construction Group, LLC"/>
    <s v="W912DR"/>
    <s v="W912DR-09-C-0052"/>
    <x v="16"/>
    <x v="18"/>
    <x v="19"/>
    <d v="2013-06-01T00:00:00"/>
    <d v="2015-06-10T00:00:00"/>
    <n v="3521000"/>
    <n v="739"/>
    <n v="2015"/>
    <s v="06"/>
    <n v="10"/>
    <x v="17"/>
    <n v="2009"/>
    <n v="2015"/>
    <n v="1.258060736811446"/>
    <n v="2012"/>
    <n v="1.1913606177254064"/>
    <n v="18113558.488611199"/>
    <n v="22308339.223622356"/>
    <n v="4194780.7350111566"/>
    <n v="739"/>
    <n v="1387"/>
    <n v="0.53280461427541459"/>
  </r>
  <r>
    <d v="2022-01-13T00:00:00"/>
    <n v="2009"/>
    <s v="Defense Health Agency"/>
    <s v="65731"/>
    <s v="65731-01"/>
    <d v="2009-02-25T00:00:00"/>
    <d v="2009-08-14T00:00:00"/>
    <s v="Clark Construction Group, LLC"/>
    <s v="W912DR"/>
    <s v="W912DR-09-C-0052"/>
    <x v="16"/>
    <x v="19"/>
    <x v="20"/>
    <d v="2013-06-01T00:00:00"/>
    <d v="2015-06-10T00:00:00"/>
    <n v="29855655"/>
    <n v="739"/>
    <n v="2015"/>
    <s v="06"/>
    <n v="10"/>
    <x v="17"/>
    <n v="2009"/>
    <n v="2015"/>
    <n v="1.258060736811446"/>
    <n v="2012"/>
    <n v="1.1913606177254064"/>
    <n v="9957984.7628167961"/>
    <n v="45526836.346213408"/>
    <n v="35568851.583396614"/>
    <n v="739"/>
    <n v="1387"/>
    <n v="0.53280461427541459"/>
  </r>
  <r>
    <d v="2022-01-06T00:00:00"/>
    <n v="2008"/>
    <s v="Special Operations Command"/>
    <s v="A73010"/>
    <s v=""/>
    <d v="2009-02-13T00:00:00"/>
    <d v="2009-09-01T00:00:00"/>
    <s v="IAP Worldwide Services, Inc."/>
    <s v="W912ER"/>
    <s v="W912ER-09-C-0035"/>
    <x v="17"/>
    <x v="20"/>
    <x v="21"/>
    <d v="2011-02-05T00:00:00"/>
    <d v="2012-11-15T00:00:00"/>
    <n v="159786"/>
    <n v="649"/>
    <n v="2012"/>
    <n v="11"/>
    <n v="15"/>
    <x v="18"/>
    <n v="2009"/>
    <n v="2013"/>
    <n v="1.258060736811446"/>
    <n v="2011"/>
    <n v="1.2082263446570523"/>
    <n v="8352690.4562202329"/>
    <n v="8545748.1109276041"/>
    <n v="193057.65470737126"/>
    <n v="649"/>
    <n v="522"/>
    <n v="1.2432950191570882"/>
  </r>
  <r>
    <d v="2022-01-06T00:00:00"/>
    <n v="2008"/>
    <s v="Special Operations Command"/>
    <s v="0P-926"/>
    <s v=""/>
    <d v="2008-05-27T00:00:00"/>
    <d v="2009-09-25T00:00:00"/>
    <s v="Contrack Watts, Inc"/>
    <s v="W912ER"/>
    <s v="W912ER-09-C-0051"/>
    <x v="18"/>
    <x v="21"/>
    <x v="22"/>
    <d v="2011-12-13T00:00:00"/>
    <d v="2012-12-27T00:00:00"/>
    <n v="-11952725"/>
    <n v="380"/>
    <n v="2012"/>
    <n v="12"/>
    <n v="27"/>
    <x v="19"/>
    <n v="2009"/>
    <n v="2013"/>
    <n v="1.258060736811446"/>
    <n v="2011"/>
    <n v="1.2082263446570523"/>
    <n v="35026866.647388913"/>
    <n v="20585269.411947947"/>
    <n v="-14441597.235440966"/>
    <n v="380"/>
    <n v="809"/>
    <n v="0.46971569839307786"/>
  </r>
  <r>
    <d v="2022-01-06T00:00:00"/>
    <n v="2009"/>
    <s v="Special Operations Command"/>
    <s v="59990"/>
    <s v=""/>
    <d v="2009-03-25T00:00:00"/>
    <d v="2009-09-28T00:00:00"/>
    <s v="American International Contractors, Inc."/>
    <s v="W912ER"/>
    <s v="W912ER-09-C-0055"/>
    <x v="19"/>
    <x v="22"/>
    <x v="23"/>
    <d v="2011-01-26T00:00:00"/>
    <d v="2012-08-15T00:00:00"/>
    <n v="861492"/>
    <n v="567"/>
    <n v="2012"/>
    <s v="08"/>
    <n v="15"/>
    <x v="20"/>
    <n v="2009"/>
    <n v="2012"/>
    <n v="1.258060736811446"/>
    <n v="2011"/>
    <n v="1.2082263446570523"/>
    <n v="12552930.031904608"/>
    <n v="13593807.362015901"/>
    <n v="1040877.3301112931"/>
    <n v="567"/>
    <n v="485"/>
    <n v="1.1690721649484537"/>
  </r>
  <r>
    <d v="2022-01-06T00:00:00"/>
    <n v="2009"/>
    <s v="Special Operations Command"/>
    <s v="60815"/>
    <s v=""/>
    <d v="2008-12-12T00:00:00"/>
    <d v="2009-04-30T00:00:00"/>
    <s v="Porter-Metcon"/>
    <s v="W912HN"/>
    <s v="W912HN-09-C-0022"/>
    <x v="20"/>
    <x v="23"/>
    <x v="24"/>
    <d v="2010-11-24T00:00:00"/>
    <d v="2011-04-12T00:00:00"/>
    <n v="906585"/>
    <n v="139"/>
    <n v="2011"/>
    <s v="04"/>
    <n v="12"/>
    <x v="21"/>
    <n v="2009"/>
    <n v="2011"/>
    <n v="1.258060736811446"/>
    <n v="2010"/>
    <n v="1.2319371555441641"/>
    <n v="6097820.3913250789"/>
    <n v="7214676.1374840848"/>
    <n v="1116855.7461590059"/>
    <n v="139"/>
    <n v="573"/>
    <n v="0.2425828970331588"/>
  </r>
  <r>
    <d v="2022-01-06T00:00:00"/>
    <n v="2009"/>
    <s v="Special Operations Command"/>
    <s v="60743"/>
    <s v=""/>
    <d v="2009-04-15T00:00:00"/>
    <d v="2009-09-14T00:00:00"/>
    <s v="IronBridge Construction"/>
    <s v="W912HN"/>
    <s v="W912HN-09-C-0046"/>
    <x v="21"/>
    <x v="24"/>
    <x v="25"/>
    <d v="2011-03-24T00:00:00"/>
    <d v="2012-03-05T00:00:00"/>
    <n v="866348"/>
    <n v="347"/>
    <n v="2012"/>
    <s v="03"/>
    <s v="05"/>
    <x v="22"/>
    <n v="2009"/>
    <n v="2012"/>
    <n v="1.258060736811446"/>
    <n v="2011"/>
    <n v="1.2082263446570523"/>
    <n v="15441285.258274535"/>
    <n v="16488029.735515483"/>
    <n v="1046744.477240948"/>
    <n v="347"/>
    <n v="556"/>
    <n v="0.62410071942446044"/>
  </r>
  <r>
    <d v="2022-01-06T00:00:00"/>
    <n v="2009"/>
    <s v="Special Operations Command"/>
    <s v="26542"/>
    <s v=""/>
    <d v="2009-04-09T00:00:00"/>
    <d v="2009-09-10T00:00:00"/>
    <s v="Heery International, Inc."/>
    <s v="W912HN"/>
    <s v="W912HN-09-C-0050"/>
    <x v="22"/>
    <x v="25"/>
    <x v="26"/>
    <d v="2011-07-02T00:00:00"/>
    <d v="2012-09-24T00:00:00"/>
    <n v="972847"/>
    <n v="450"/>
    <n v="2012"/>
    <s v="09"/>
    <n v="24"/>
    <x v="23"/>
    <n v="2009"/>
    <n v="2012"/>
    <n v="1.258060736811446"/>
    <n v="2011"/>
    <n v="1.2082263446570523"/>
    <n v="14816253.006890398"/>
    <n v="15991672.381610977"/>
    <n v="1175419.374720579"/>
    <n v="450"/>
    <n v="660"/>
    <n v="0.68181818181818177"/>
  </r>
  <r>
    <d v="2022-01-06T00:00:00"/>
    <n v="2009"/>
    <s v="Special Operations Command"/>
    <s v="60636"/>
    <s v=""/>
    <d v="2009-06-15T00:00:00"/>
    <d v="2009-08-31T00:00:00"/>
    <s v="Team Construction LLC A JV of Mil Fed/WT Humphrey"/>
    <s v="W912HN"/>
    <s v="W912HN-09-C-0054"/>
    <x v="23"/>
    <x v="14"/>
    <x v="27"/>
    <d v="2010-06-12T00:00:00"/>
    <d v="2010-11-15T00:00:00"/>
    <n v="0"/>
    <n v="156"/>
    <n v="2010"/>
    <n v="11"/>
    <n v="15"/>
    <x v="24"/>
    <n v="2009"/>
    <n v="2011"/>
    <n v="1.258060736811446"/>
    <n v="2010"/>
    <n v="1.2319371555441641"/>
    <n v="0"/>
    <n v="0"/>
    <n v="0"/>
    <n v="156"/>
    <n v="285"/>
    <n v="0.54736842105263162"/>
  </r>
  <r>
    <d v="2022-01-06T00:00:00"/>
    <n v="2009"/>
    <s v="Special Operations Command"/>
    <s v="63027"/>
    <s v=""/>
    <d v="2008-11-24T00:00:00"/>
    <d v="2009-03-27T00:00:00"/>
    <s v="Phil Howry Company"/>
    <s v="W912PP"/>
    <s v="W912PP-09-C-0006"/>
    <x v="24"/>
    <x v="26"/>
    <x v="28"/>
    <d v="2010-09-10T00:00:00"/>
    <d v="2011-06-02T00:00:00"/>
    <n v="157713"/>
    <n v="265"/>
    <n v="2011"/>
    <s v="06"/>
    <s v="02"/>
    <x v="25"/>
    <n v="2009"/>
    <n v="2011"/>
    <n v="1.258060736811446"/>
    <n v="2010"/>
    <n v="1.2319371555441641"/>
    <n v="7404357.9825080801"/>
    <n v="7598650.4871204169"/>
    <n v="194292.50461233687"/>
    <n v="265"/>
    <n v="532"/>
    <n v="0.49812030075187969"/>
  </r>
  <r>
    <d v="2022-01-06T00:00:00"/>
    <n v="2009"/>
    <s v="Special Operations Command"/>
    <s v="43010"/>
    <s v=""/>
    <d v="2009-06-15T00:00:00"/>
    <d v="2009-09-28T00:00:00"/>
    <s v="Big D Construction Corp"/>
    <s v="W912PP"/>
    <s v="W912PP-09-C-0034"/>
    <x v="25"/>
    <x v="27"/>
    <x v="29"/>
    <d v="2011-05-09T00:00:00"/>
    <d v="2012-02-02T00:00:00"/>
    <n v="5541235"/>
    <n v="269"/>
    <n v="2012"/>
    <s v="02"/>
    <s v="02"/>
    <x v="26"/>
    <n v="2009"/>
    <n v="2012"/>
    <n v="1.258060736811446"/>
    <n v="2011"/>
    <n v="1.2082263446570523"/>
    <n v="13690619.517417936"/>
    <n v="20385685.626353659"/>
    <n v="6695066.1089357231"/>
    <n v="269"/>
    <n v="588"/>
    <n v="0.45748299319727892"/>
  </r>
  <r>
    <d v="2022-01-06T00:00:00"/>
    <n v="2009"/>
    <s v="Special Operations Command"/>
    <s v="65678"/>
    <s v=""/>
    <d v="2008-11-13T00:00:00"/>
    <d v="2009-03-31T00:00:00"/>
    <s v="J&amp;S Construction Co., Inc."/>
    <s v="W912QR"/>
    <s v="W912QR-09-C-0023"/>
    <x v="26"/>
    <x v="28"/>
    <x v="30"/>
    <d v="2010-08-09T00:00:00"/>
    <d v="2010-08-21T00:00:00"/>
    <n v="631050"/>
    <n v="12"/>
    <n v="2010"/>
    <s v="08"/>
    <n v="21"/>
    <x v="27"/>
    <n v="2009"/>
    <n v="2010"/>
    <n v="1.258060736811446"/>
    <n v="2010"/>
    <n v="1.2319371555441641"/>
    <n v="16133433.791906824"/>
    <n v="16910847.733912967"/>
    <n v="777413.94200614281"/>
    <n v="12"/>
    <n v="496"/>
    <n v="2.4193548387096774E-2"/>
  </r>
  <r>
    <d v="2022-01-06T00:00:00"/>
    <n v="2010"/>
    <s v="Special Operations Command"/>
    <s v="69560"/>
    <s v=""/>
    <d v="2009-11-04T00:00:00"/>
    <d v="2010-03-16T00:00:00"/>
    <s v="CCI Group, LLC"/>
    <s v="W91278"/>
    <s v="W91278-10-C-0041"/>
    <x v="27"/>
    <x v="29"/>
    <x v="31"/>
    <d v="2011-08-01T00:00:00"/>
    <d v="2012-05-31T00:00:00"/>
    <n v="513969"/>
    <n v="304"/>
    <n v="2012"/>
    <s v="05"/>
    <n v="31"/>
    <x v="28"/>
    <n v="2010"/>
    <n v="2012"/>
    <n v="1.2319371555441641"/>
    <n v="2011"/>
    <n v="1.2082263446570523"/>
    <n v="3256570.4335089982"/>
    <n v="3877561.3196460386"/>
    <n v="620990.88613704033"/>
    <n v="304"/>
    <n v="503"/>
    <n v="0.60437375745526833"/>
  </r>
  <r>
    <d v="2022-01-06T00:00:00"/>
    <n v="2010"/>
    <s v="Special Operations Command"/>
    <s v="63831"/>
    <s v=""/>
    <d v="2010-01-06T00:00:00"/>
    <d v="2010-08-03T00:00:00"/>
    <s v="Federal Contracting dba Bryan Construction"/>
    <s v="W9128F"/>
    <s v="W9128F-10-C-0061"/>
    <x v="28"/>
    <x v="30"/>
    <x v="32"/>
    <d v="2012-05-01T00:00:00"/>
    <d v="2012-08-03T00:00:00"/>
    <n v="4522295"/>
    <n v="94"/>
    <n v="2012"/>
    <s v="08"/>
    <s v="03"/>
    <x v="29"/>
    <n v="2010"/>
    <n v="2012"/>
    <n v="1.2319371555441641"/>
    <n v="2011"/>
    <n v="1.2082263446570523"/>
    <n v="35216936.576542087"/>
    <n v="40680892.53385295"/>
    <n v="5463955.9573108628"/>
    <n v="94"/>
    <n v="637"/>
    <n v="0.14756671899529042"/>
  </r>
  <r>
    <d v="2020-12-09T00:00:00"/>
    <n v="2009"/>
    <s v="National Security Agency"/>
    <s v="21120"/>
    <s v=""/>
    <d v="2010-05-03T00:00:00"/>
    <d v="2010-08-30T00:00:00"/>
    <s v="Clark/McDean"/>
    <s v="W912DR"/>
    <s v="W912DR-10-C-0033"/>
    <x v="29"/>
    <x v="31"/>
    <x v="33"/>
    <d v="2013-01-17T00:00:00"/>
    <d v="2014-04-18T00:00:00"/>
    <n v="1700000"/>
    <n v="456"/>
    <n v="2014"/>
    <s v="04"/>
    <n v="18"/>
    <x v="30"/>
    <n v="2010"/>
    <n v="2014"/>
    <n v="1.2319371555441641"/>
    <n v="2012"/>
    <n v="1.1913606177254064"/>
    <n v="14857162.095862618"/>
    <n v="16882475.145995807"/>
    <n v="2025313.0501331892"/>
    <n v="456"/>
    <n v="871"/>
    <n v="0.52353616532721015"/>
  </r>
  <r>
    <d v="2020-12-09T00:00:00"/>
    <n v="2010"/>
    <s v="National Security Agency"/>
    <s v="17872"/>
    <s v=""/>
    <d v="2010-05-03T00:00:00"/>
    <d v="2010-08-30T00:00:00"/>
    <s v="Clark/McDean"/>
    <s v="W912DR"/>
    <s v="W912DR-10-C-0033"/>
    <x v="29"/>
    <x v="32"/>
    <x v="34"/>
    <d v="2014-04-18T00:00:00"/>
    <d v="2015-10-12T00:00:00"/>
    <n v="15855000"/>
    <n v="542"/>
    <n v="2015"/>
    <n v="10"/>
    <n v="12"/>
    <x v="31"/>
    <n v="2010"/>
    <n v="2016"/>
    <n v="1.2319371555441641"/>
    <n v="2013"/>
    <n v="1.1743184978402121"/>
    <n v="139483620.56217688"/>
    <n v="158102440.34543344"/>
    <n v="18618819.783256561"/>
    <n v="542"/>
    <n v="1327"/>
    <n v="0.40844009042954033"/>
  </r>
  <r>
    <d v="2020-12-09T00:00:00"/>
    <n v="2010"/>
    <s v="National Security Agency"/>
    <s v="21372"/>
    <s v=""/>
    <d v="2009-05-04T00:00:00"/>
    <d v="2010-08-26T00:00:00"/>
    <s v="Goels/Grunley"/>
    <s v="W912DR"/>
    <s v="W912DR-10-C-0035"/>
    <x v="30"/>
    <x v="33"/>
    <x v="35"/>
    <d v="2011-09-26T00:00:00"/>
    <d v="2012-06-29T00:00:00"/>
    <n v="-242000"/>
    <n v="277"/>
    <n v="2012"/>
    <s v="06"/>
    <n v="29"/>
    <x v="32"/>
    <n v="2010"/>
    <n v="2012"/>
    <n v="1.2319371555441641"/>
    <n v="2011"/>
    <n v="1.2082263446570523"/>
    <n v="5473496.7820827207"/>
    <n v="5181106.0066757137"/>
    <n v="-292390.77540700696"/>
    <n v="277"/>
    <n v="396"/>
    <n v="0.6994949494949495"/>
  </r>
  <r>
    <d v="2020-12-09T00:00:00"/>
    <n v="2010"/>
    <s v="National Security Agency"/>
    <s v="17781"/>
    <s v=""/>
    <d v="2009-08-24T00:00:00"/>
    <d v="2010-06-24T00:00:00"/>
    <s v="Northern Tiaga Venture, LLC Inc. (NTVI)"/>
    <s v="W912DR"/>
    <s v="W912DR-10-C-0079"/>
    <x v="31"/>
    <x v="34"/>
    <x v="36"/>
    <d v="2011-08-20T00:00:00"/>
    <d v="2012-05-30T00:00:00"/>
    <n v="0"/>
    <n v="284"/>
    <n v="2012"/>
    <s v="05"/>
    <n v="30"/>
    <x v="33"/>
    <n v="2010"/>
    <n v="2012"/>
    <n v="1.2319371555441641"/>
    <n v="2011"/>
    <n v="1.2082263446570523"/>
    <n v="14413664.719866719"/>
    <n v="14413664.719866719"/>
    <n v="0"/>
    <n v="284"/>
    <n v="422"/>
    <n v="0.67298578199052128"/>
  </r>
  <r>
    <d v="2022-01-13T00:00:00"/>
    <n v="2009"/>
    <s v="Defense Health Agency"/>
    <s v="65731"/>
    <s v="67180-01"/>
    <d v="2010-08-01T00:00:00"/>
    <d v="2010-08-23T00:00:00"/>
    <s v="BGE for Gas Line Contract"/>
    <s v="W912DR"/>
    <s v="W912DR-10-F-0217"/>
    <x v="32"/>
    <x v="35"/>
    <x v="37"/>
    <d v="2011-09-30T00:00:00"/>
    <d v="2011-09-30T00:00:00"/>
    <n v="0"/>
    <n v="0"/>
    <n v="2011"/>
    <s v="09"/>
    <n v="30"/>
    <x v="34"/>
    <n v="2010"/>
    <n v="2011"/>
    <n v="1.2319371555441641"/>
    <n v="2011"/>
    <n v="1.2082263446570523"/>
    <n v="346078.24960977765"/>
    <n v="346078.24960977765"/>
    <n v="0"/>
    <n v="0"/>
    <n v="403"/>
    <n v="0"/>
  </r>
  <r>
    <d v="2021-05-31T00:00:00"/>
    <n v="2013"/>
    <s v="National Security Agency"/>
    <s v="26170"/>
    <s v=""/>
    <d v="2009-12-18T00:00:00"/>
    <d v="2010-09-24T00:00:00"/>
    <s v="Walsh Federal, LLC"/>
    <s v="W912DR"/>
    <s v="W912DR-13-C-0038"/>
    <x v="33"/>
    <x v="36"/>
    <x v="38"/>
    <d v="2015-10-11T00:00:00"/>
    <d v="2020-12-31T00:00:00"/>
    <n v="47946407"/>
    <n v="1908"/>
    <n v="2020"/>
    <n v="12"/>
    <n v="31"/>
    <x v="35"/>
    <n v="2010"/>
    <n v="2021"/>
    <n v="1.2319371555441641"/>
    <n v="2016"/>
    <n v="1.0992552112271903"/>
    <n v="151600193.08694714"/>
    <n v="204305530.84131697"/>
    <n v="52705337.754369825"/>
    <n v="1908"/>
    <n v="1843"/>
    <n v="1.0352685838307107"/>
  </r>
  <r>
    <d v="2022-01-06T00:00:00"/>
    <n v="2010"/>
    <s v="Special Operations Command"/>
    <s v="69366"/>
    <s v=""/>
    <d v="2010-03-22T00:00:00"/>
    <d v="2010-08-31T00:00:00"/>
    <s v="Atlantic Marine Construction Company, Inc"/>
    <s v="W912HN"/>
    <s v="W912HN-07-D-0024"/>
    <x v="34"/>
    <x v="37"/>
    <x v="39"/>
    <d v="2011-09-21T00:00:00"/>
    <d v="2012-04-12T00:00:00"/>
    <n v="744221"/>
    <n v="204"/>
    <n v="2012"/>
    <s v="04"/>
    <n v="12"/>
    <x v="36"/>
    <n v="2010"/>
    <n v="2012"/>
    <n v="1.2319371555441641"/>
    <n v="2011"/>
    <n v="1.2082263446570523"/>
    <n v="4056162.9401264046"/>
    <n v="4955350.3585734209"/>
    <n v="899187.41844701627"/>
    <n v="204"/>
    <n v="386"/>
    <n v="0.52849740932642486"/>
  </r>
  <r>
    <d v="2022-01-06T00:00:00"/>
    <n v="2010"/>
    <s v="Special Operations Command"/>
    <s v="66227"/>
    <s v=""/>
    <d v="2010-07-01T00:00:00"/>
    <d v="2010-09-25T00:00:00"/>
    <s v="Caddell Construction CO., INC"/>
    <s v="W912HN"/>
    <s v="W912HN-07-D-0056"/>
    <x v="35"/>
    <x v="38"/>
    <x v="40"/>
    <d v="2012-05-02T00:00:00"/>
    <d v="2013-06-07T00:00:00"/>
    <n v="572692"/>
    <n v="401"/>
    <n v="2013"/>
    <s v="06"/>
    <s v="07"/>
    <x v="37"/>
    <n v="2010"/>
    <n v="2013"/>
    <n v="1.2319371555441641"/>
    <n v="2012"/>
    <n v="1.1913606177254064"/>
    <n v="14429679.902888793"/>
    <n v="15111962.597775191"/>
    <n v="682282.69488639757"/>
    <n v="401"/>
    <n v="585"/>
    <n v="0.68547008547008548"/>
  </r>
  <r>
    <d v="2022-01-06T00:00:00"/>
    <n v="2010"/>
    <s v="Special Operations Command"/>
    <s v="69275"/>
    <s v=""/>
    <d v="2009-11-05T00:00:00"/>
    <d v="2010-03-31T00:00:00"/>
    <s v="WECC Incorporated"/>
    <s v="W912HN"/>
    <s v="W912HN-10-C-0024"/>
    <x v="36"/>
    <x v="39"/>
    <x v="41"/>
    <d v="2011-12-14T00:00:00"/>
    <d v="2012-02-13T00:00:00"/>
    <n v="137812"/>
    <n v="61"/>
    <n v="2012"/>
    <s v="02"/>
    <n v="13"/>
    <x v="38"/>
    <n v="2010"/>
    <n v="2012"/>
    <n v="1.2319371555441641"/>
    <n v="2011"/>
    <n v="1.2082263446570523"/>
    <n v="3639160.836534794"/>
    <n v="3805668.9255446717"/>
    <n v="166508.08900987776"/>
    <n v="61"/>
    <n v="623"/>
    <n v="9.7913322632423749E-2"/>
  </r>
  <r>
    <d v="2022-01-06T00:00:00"/>
    <n v="2010"/>
    <s v="Special Operations Command"/>
    <s v="69559"/>
    <s v=""/>
    <d v="2009-12-11T00:00:00"/>
    <d v="2010-04-22T00:00:00"/>
    <s v="Johnson Roofing &amp; Construction Faith Construction-JV"/>
    <s v="W912HN"/>
    <s v="W912HN-10-C-0028"/>
    <x v="37"/>
    <x v="40"/>
    <x v="42"/>
    <d v="2011-05-18T00:00:00"/>
    <d v="2011-11-02T00:00:00"/>
    <n v="351001"/>
    <n v="168"/>
    <n v="2011"/>
    <n v="11"/>
    <s v="02"/>
    <x v="39"/>
    <n v="2010"/>
    <n v="2012"/>
    <n v="1.2319371555441641"/>
    <n v="2011"/>
    <n v="1.2082263446570523"/>
    <n v="3348158.801337929"/>
    <n v="3772247.4565388989"/>
    <n v="424088.65520096989"/>
    <n v="168"/>
    <n v="391"/>
    <n v="0.42966751918158569"/>
  </r>
  <r>
    <d v="2022-01-06T00:00:00"/>
    <n v="2010"/>
    <s v="Special Operations Command"/>
    <s v="66315"/>
    <s v=""/>
    <d v="2010-04-27T00:00:00"/>
    <d v="2010-08-05T00:00:00"/>
    <s v="Sauer Inc"/>
    <s v="W912HN"/>
    <s v="W912HN-10-C-0054"/>
    <x v="38"/>
    <x v="41"/>
    <x v="43"/>
    <d v="2013-02-11T00:00:00"/>
    <d v="2014-07-22T00:00:00"/>
    <n v="4231216"/>
    <n v="526"/>
    <n v="2014"/>
    <s v="07"/>
    <n v="22"/>
    <x v="40"/>
    <n v="2010"/>
    <n v="2014"/>
    <n v="1.2319371555441641"/>
    <n v="2012"/>
    <n v="1.1913606177254064"/>
    <n v="22974519.207458671"/>
    <n v="28015423.314948294"/>
    <n v="5040904.1074896231"/>
    <n v="526"/>
    <n v="921"/>
    <n v="0.57111834961997832"/>
  </r>
  <r>
    <d v="2022-01-06T00:00:00"/>
    <n v="2010"/>
    <s v="Special Operations Command"/>
    <s v="64669"/>
    <s v=""/>
    <d v="2010-03-29T00:00:00"/>
    <d v="2010-09-30T00:00:00"/>
    <s v="Sauer, Inc."/>
    <s v="W912HN"/>
    <s v="W912HN-10-C-0063"/>
    <x v="39"/>
    <x v="42"/>
    <x v="44"/>
    <d v="2012-04-14T00:00:00"/>
    <d v="2013-03-01T00:00:00"/>
    <n v="898446"/>
    <n v="321"/>
    <n v="2013"/>
    <s v="03"/>
    <s v="01"/>
    <x v="41"/>
    <n v="2010"/>
    <n v="2013"/>
    <n v="1.2319371555441641"/>
    <n v="2012"/>
    <n v="1.1913606177254064"/>
    <n v="8206795.7490885574"/>
    <n v="9277168.9306414779"/>
    <n v="1070373.1815529205"/>
    <n v="321"/>
    <n v="562"/>
    <n v="0.57117437722419928"/>
  </r>
  <r>
    <d v="2022-01-06T00:00:00"/>
    <n v="2010"/>
    <s v="Special Operations Command"/>
    <s v="65266"/>
    <s v=""/>
    <d v="2009-12-18T00:00:00"/>
    <d v="2010-06-30T00:00:00"/>
    <s v="Lifecycle Construction Service, LLC"/>
    <s v="W912HN"/>
    <s v="W912HN-10-D-0033"/>
    <x v="40"/>
    <x v="43"/>
    <x v="45"/>
    <d v="2011-07-22T00:00:00"/>
    <d v="2011-09-29T00:00:00"/>
    <n v="16350"/>
    <n v="69"/>
    <n v="2011"/>
    <s v="09"/>
    <n v="29"/>
    <x v="42"/>
    <n v="2010"/>
    <n v="2011"/>
    <n v="1.2319371555441641"/>
    <n v="2011"/>
    <n v="1.2082263446570523"/>
    <n v="1241712.576873407"/>
    <n v="1261467.0776085497"/>
    <n v="19754.500735142734"/>
    <n v="69"/>
    <n v="387"/>
    <n v="0.17829457364341086"/>
  </r>
  <r>
    <d v="2022-01-06T00:00:00"/>
    <n v="2010"/>
    <s v="Special Operations Command"/>
    <s v="61874"/>
    <s v=""/>
    <d v="2010-06-16T00:00:00"/>
    <d v="2010-09-30T00:00:00"/>
    <s v="Windamir Development, Inc"/>
    <s v="W912HN"/>
    <s v="W912HN-10-D-0059"/>
    <x v="41"/>
    <x v="44"/>
    <x v="46"/>
    <d v="2012-03-16T00:00:00"/>
    <d v="2013-06-04T00:00:00"/>
    <n v="3045151"/>
    <n v="445"/>
    <n v="2013"/>
    <s v="06"/>
    <s v="04"/>
    <x v="43"/>
    <n v="2010"/>
    <n v="2013"/>
    <n v="1.2319371555441641"/>
    <n v="2012"/>
    <n v="1.1913606177254064"/>
    <n v="11490652.358655704"/>
    <n v="15118525.335082844"/>
    <n v="3627872.9764271397"/>
    <n v="445"/>
    <n v="533"/>
    <n v="0.83489681050656661"/>
  </r>
  <r>
    <d v="2022-01-06T00:00:00"/>
    <n v="2010"/>
    <s v="Special Operations Command"/>
    <s v="63019"/>
    <s v=""/>
    <d v="2009-09-24T00:00:00"/>
    <d v="2010-04-09T00:00:00"/>
    <s v="Hensel Phelps Construction Co."/>
    <s v="W912PP"/>
    <s v="W912PP-10-C-0015"/>
    <x v="42"/>
    <x v="45"/>
    <x v="47"/>
    <d v="2012-12-24T00:00:00"/>
    <d v="2013-03-15T00:00:00"/>
    <n v="2396304"/>
    <n v="81"/>
    <n v="2013"/>
    <s v="03"/>
    <n v="15"/>
    <x v="44"/>
    <n v="2010"/>
    <n v="2013"/>
    <n v="1.2319371555441641"/>
    <n v="2012"/>
    <n v="1.1913606177254064"/>
    <n v="40365652.838560082"/>
    <n v="43220515.052257948"/>
    <n v="2854862.2136978656"/>
    <n v="81"/>
    <n v="990"/>
    <n v="8.1818181818181818E-2"/>
  </r>
  <r>
    <d v="2021-11-16T00:00:00"/>
    <n v="2010"/>
    <s v="Special Operations Command"/>
    <s v="69558"/>
    <s v=""/>
    <d v="2009-11-02T00:00:00"/>
    <d v="2010-04-16T00:00:00"/>
    <s v="Better Built Construction Inc."/>
    <s v="W912QR"/>
    <s v="W912QR-10-C-0048"/>
    <x v="43"/>
    <x v="46"/>
    <x v="48"/>
    <d v="2011-04-11T00:00:00"/>
    <d v="2011-06-24T00:00:00"/>
    <n v="371873"/>
    <n v="74"/>
    <n v="2011"/>
    <s v="06"/>
    <n v="24"/>
    <x v="45"/>
    <n v="2010"/>
    <n v="2011"/>
    <n v="1.2319371555441641"/>
    <n v="2011"/>
    <n v="1.2082263446570523"/>
    <n v="3554859.3769809068"/>
    <n v="4004166.1324475589"/>
    <n v="449306.7554666521"/>
    <n v="74"/>
    <n v="360"/>
    <n v="0.20555555555555555"/>
  </r>
  <r>
    <d v="2020-12-09T00:00:00"/>
    <n v="2010"/>
    <s v="National Security Agency"/>
    <s v="18052"/>
    <s v=""/>
    <d v="2010-03-01T00:00:00"/>
    <d v="2011-03-15T00:00:00"/>
    <s v="NPGL"/>
    <s v="MWHL10"/>
    <s v="MWHL10-3001"/>
    <x v="44"/>
    <x v="47"/>
    <x v="49"/>
    <d v="2013-02-01T00:00:00"/>
    <d v="2014-05-14T00:00:00"/>
    <n v="691000"/>
    <n v="467"/>
    <n v="2014"/>
    <s v="05"/>
    <n v="14"/>
    <x v="46"/>
    <n v="2011"/>
    <n v="2014"/>
    <n v="1.2082263446570523"/>
    <n v="2013"/>
    <n v="1.1743184978402121"/>
    <n v="9141440.5236752573"/>
    <n v="9952894.6056828443"/>
    <n v="811454.08200758696"/>
    <n v="467"/>
    <n v="689"/>
    <n v="0.67779390420899854"/>
  </r>
  <r>
    <d v="2022-01-13T00:00:00"/>
    <n v="2010"/>
    <s v="Defense Health Agency"/>
    <s v="72481"/>
    <s v="72481-02"/>
    <d v="2011-03-25T00:00:00"/>
    <d v="2011-06-17T00:00:00"/>
    <s v="Janco"/>
    <s v="W9126G"/>
    <s v="W9126G-09-D-0096-0002"/>
    <x v="45"/>
    <x v="48"/>
    <x v="50"/>
    <d v="2012-07-05T00:00:00"/>
    <d v="2012-12-31T00:00:00"/>
    <n v="146000"/>
    <n v="179"/>
    <n v="2012"/>
    <n v="12"/>
    <n v="31"/>
    <x v="47"/>
    <n v="2011"/>
    <n v="2013"/>
    <n v="1.2082263446570523"/>
    <n v="2012"/>
    <n v="1.1913606177254064"/>
    <n v="12671877.902763164"/>
    <n v="12845816.552951073"/>
    <n v="173938.6501879096"/>
    <n v="179"/>
    <n v="384"/>
    <n v="0.46614583333333331"/>
  </r>
  <r>
    <d v="2022-01-13T00:00:00"/>
    <n v="2010"/>
    <s v="Defense Health Agency"/>
    <s v="72481"/>
    <s v="72481-06"/>
    <d v="2011-07-25T00:00:00"/>
    <d v="2011-08-25T00:00:00"/>
    <s v="Temp Electric Contract"/>
    <s v="W9126G"/>
    <s v="W9126G-11-P-0208"/>
    <x v="46"/>
    <x v="49"/>
    <x v="51"/>
    <d v="2011-11-01T00:00:00"/>
    <d v="2011-11-01T00:00:00"/>
    <n v="0"/>
    <n v="0"/>
    <n v="2011"/>
    <n v="11"/>
    <s v="01"/>
    <x v="48"/>
    <n v="2011"/>
    <n v="2012"/>
    <n v="1.2082263446570523"/>
    <n v="2012"/>
    <n v="1.1913606177254064"/>
    <n v="55578.411854224403"/>
    <n v="55578.411854224403"/>
    <n v="0"/>
    <n v="0"/>
    <n v="68"/>
    <n v="0"/>
  </r>
  <r>
    <d v="2022-01-06T00:00:00"/>
    <n v="2009"/>
    <s v="Special Operations Command"/>
    <s v="63711"/>
    <s v=""/>
    <d v="2010-10-28T00:00:00"/>
    <d v="2011-03-30T00:00:00"/>
    <s v="Carothers Construction, Inc."/>
    <s v="W91278"/>
    <s v="W91278-07-D-0026"/>
    <x v="47"/>
    <x v="50"/>
    <x v="52"/>
    <d v="2012-10-13T00:00:00"/>
    <d v="2013-10-10T00:00:00"/>
    <n v="2409119"/>
    <n v="362"/>
    <n v="2013"/>
    <n v="10"/>
    <n v="10"/>
    <x v="49"/>
    <n v="2011"/>
    <n v="2014"/>
    <n v="1.2082263446570523"/>
    <n v="2013"/>
    <n v="1.1743184978402121"/>
    <n v="8670008.7273852453"/>
    <n v="11499081.73258356"/>
    <n v="2829073.0051983148"/>
    <n v="362"/>
    <n v="563"/>
    <n v="0.6429840142095915"/>
  </r>
  <r>
    <d v="2022-01-06T00:00:00"/>
    <n v="2010"/>
    <s v="Special Operations Command"/>
    <s v="60833"/>
    <s v=""/>
    <d v="2010-05-17T00:00:00"/>
    <d v="2010-10-29T00:00:00"/>
    <s v="Caddell Construction CO., INC"/>
    <s v="W91278"/>
    <s v="W91278-07-D-0036"/>
    <x v="48"/>
    <x v="51"/>
    <x v="53"/>
    <d v="2012-08-31T00:00:00"/>
    <d v="2012-12-20T00:00:00"/>
    <n v="188312"/>
    <n v="111"/>
    <n v="2012"/>
    <n v="12"/>
    <n v="20"/>
    <x v="50"/>
    <n v="2011"/>
    <n v="2013"/>
    <n v="1.2082263446570523"/>
    <n v="2012"/>
    <n v="1.1913606177254064"/>
    <n v="18210387.466671091"/>
    <n v="18434734.967316199"/>
    <n v="224347.50064510852"/>
    <n v="111"/>
    <n v="672"/>
    <n v="0.16517857142857142"/>
  </r>
  <r>
    <d v="2022-01-06T00:00:00"/>
    <n v="2011"/>
    <s v="Special Operations Command"/>
    <s v="69449"/>
    <s v=""/>
    <d v="2011-01-07T00:00:00"/>
    <d v="2011-05-23T00:00:00"/>
    <s v="Barlovento, LLC"/>
    <s v="W91278"/>
    <s v="W91278-10-D-0072"/>
    <x v="49"/>
    <x v="52"/>
    <x v="54"/>
    <d v="2012-09-26T00:00:00"/>
    <d v="2012-12-18T00:00:00"/>
    <n v="874416"/>
    <n v="83"/>
    <n v="2012"/>
    <n v="12"/>
    <n v="18"/>
    <x v="51"/>
    <n v="2011"/>
    <n v="2013"/>
    <n v="1.2082263446570523"/>
    <n v="2012"/>
    <n v="1.1913606177254064"/>
    <n v="4966148.5799169885"/>
    <n v="6007893.3658259679"/>
    <n v="1041744.7859089794"/>
    <n v="83"/>
    <n v="492"/>
    <n v="0.16869918699186992"/>
  </r>
  <r>
    <d v="2022-01-06T00:00:00"/>
    <n v="2011"/>
    <s v="Special Operations Command"/>
    <s v="69278"/>
    <s v=""/>
    <d v="2011-07-07T00:00:00"/>
    <d v="2011-09-25T00:00:00"/>
    <s v="Iron Mike Construction, LLC"/>
    <s v="W9128F"/>
    <s v="W9128F-12-C-0011"/>
    <x v="50"/>
    <x v="53"/>
    <x v="55"/>
    <d v="2013-08-09T00:00:00"/>
    <d v="2014-01-27T00:00:00"/>
    <n v="72438"/>
    <n v="171"/>
    <n v="2014"/>
    <s v="01"/>
    <n v="27"/>
    <x v="52"/>
    <n v="2011"/>
    <n v="2014"/>
    <n v="1.2082263446570523"/>
    <n v="2013"/>
    <n v="1.1743184978402121"/>
    <n v="4236037.9396885913"/>
    <n v="4321103.2230351409"/>
    <n v="85065.283346549608"/>
    <n v="171"/>
    <n v="684"/>
    <n v="0.25"/>
  </r>
  <r>
    <d v="2020-12-09T00:00:00"/>
    <n v="2010"/>
    <s v="National Security Agency"/>
    <s v="17782"/>
    <s v=""/>
    <d v="2011-05-31T00:00:00"/>
    <d v="2011-08-30T00:00:00"/>
    <s v="Walsh Construction Company"/>
    <s v="W912DR"/>
    <s v="W912DR-11-C-0034"/>
    <x v="51"/>
    <x v="16"/>
    <x v="17"/>
    <d v="2013-07-13T00:00:00"/>
    <d v="2015-11-30T00:00:00"/>
    <n v="0"/>
    <n v="870"/>
    <n v="2015"/>
    <n v="11"/>
    <n v="30"/>
    <x v="53"/>
    <n v="2011"/>
    <n v="2016"/>
    <n v="1.2082263446570523"/>
    <n v="2014"/>
    <n v="1.1518675949206576"/>
    <n v="3866324.3029025672"/>
    <n v="3866324.3029025672"/>
    <n v="0"/>
    <n v="870"/>
    <n v="683"/>
    <n v="1.273792093704246"/>
  </r>
  <r>
    <d v="2020-12-09T00:00:00"/>
    <n v="2011"/>
    <s v="National Security Agency"/>
    <s v="17866"/>
    <s v=""/>
    <d v="2011-06-10T00:00:00"/>
    <d v="2011-09-16T00:00:00"/>
    <s v="Hensel Phelps Construction Company"/>
    <s v="W912DR"/>
    <s v="W912DR-11-C-0036"/>
    <x v="52"/>
    <x v="54"/>
    <x v="56"/>
    <d v="2014-11-30T00:00:00"/>
    <d v="2015-10-31T00:00:00"/>
    <n v="5189216"/>
    <n v="335"/>
    <n v="2015"/>
    <n v="10"/>
    <n v="31"/>
    <x v="54"/>
    <n v="2011"/>
    <n v="2016"/>
    <n v="1.2082263446570523"/>
    <n v="2014"/>
    <n v="1.1518675949206576"/>
    <n v="152115696.79232287"/>
    <n v="158092986.54576668"/>
    <n v="5977289.7534438074"/>
    <n v="335"/>
    <n v="1171"/>
    <n v="0.28608027327070878"/>
  </r>
  <r>
    <d v="2021-08-31T00:00:00"/>
    <n v="2011"/>
    <s v="Army Active"/>
    <s v="59044"/>
    <s v=""/>
    <d v="2011-06-23T00:00:00"/>
    <d v="2011-09-30T00:00:00"/>
    <s v="Walsh Construction Company II L.L.C."/>
    <s v="W912DS"/>
    <s v="W912DS-11-C-0023"/>
    <x v="53"/>
    <x v="55"/>
    <x v="57"/>
    <d v="2016-01-29T00:00:00"/>
    <d v="2021-07-30T00:00:00"/>
    <n v="22438000"/>
    <n v="2009"/>
    <n v="2021"/>
    <s v="07"/>
    <n v="30"/>
    <x v="55"/>
    <n v="2011"/>
    <n v="2021"/>
    <n v="1.2082263446570523"/>
    <n v="2016"/>
    <n v="1.0992552112271903"/>
    <n v="127189987.30204789"/>
    <n v="151855075.7315636"/>
    <n v="24665088.429515705"/>
    <n v="2009"/>
    <n v="1582"/>
    <n v="1.2699115044247788"/>
  </r>
  <r>
    <d v="2022-01-13T00:00:00"/>
    <n v="2010"/>
    <s v="Defense Health Agency"/>
    <s v="72481"/>
    <s v="72481-01"/>
    <d v="2011-04-11T00:00:00"/>
    <d v="2011-07-27T00:00:00"/>
    <s v="Sundt Construction, Inc."/>
    <s v="W912G-"/>
    <s v="W912G-09-D-0004-0008"/>
    <x v="54"/>
    <x v="56"/>
    <x v="58"/>
    <d v="2013-08-13T00:00:00"/>
    <d v="2013-10-12T00:00:00"/>
    <n v="8163000"/>
    <n v="60"/>
    <n v="2013"/>
    <n v="10"/>
    <n v="12"/>
    <x v="56"/>
    <n v="2011"/>
    <n v="2014"/>
    <n v="1.2082263446570523"/>
    <n v="2013"/>
    <n v="1.1743184978402121"/>
    <n v="47537665.530531719"/>
    <n v="57123627.428401373"/>
    <n v="9585961.897869654"/>
    <n v="60"/>
    <n v="748"/>
    <n v="8.0213903743315509E-2"/>
  </r>
  <r>
    <d v="2021-12-13T00:00:00"/>
    <n v="2008"/>
    <s v="Special Operations Command"/>
    <s v="65272"/>
    <s v=""/>
    <d v="2007-10-23T00:00:00"/>
    <d v="2011-06-21T00:00:00"/>
    <s v="Atlantic Marine Construction Company, Inc"/>
    <s v="W912HN"/>
    <s v="W912HN-07-D-0024"/>
    <x v="34"/>
    <x v="57"/>
    <x v="59"/>
    <d v="2011-11-27T00:00:00"/>
    <d v="2012-02-10T00:00:00"/>
    <n v="19873"/>
    <n v="75"/>
    <n v="2012"/>
    <s v="02"/>
    <n v="10"/>
    <x v="57"/>
    <n v="2011"/>
    <n v="2012"/>
    <n v="1.2082263446570523"/>
    <n v="2012"/>
    <n v="1.1913606177254064"/>
    <n v="390677.57209216856"/>
    <n v="414353.48164822557"/>
    <n v="23675.909556057013"/>
    <n v="75"/>
    <n v="159"/>
    <n v="0.47169811320754718"/>
  </r>
  <r>
    <d v="2022-01-06T00:00:00"/>
    <n v="2011"/>
    <s v="Special Operations Command"/>
    <s v="65395"/>
    <s v=""/>
    <d v="2011-06-27T00:00:00"/>
    <d v="2011-09-19T00:00:00"/>
    <s v="JAAAT Technical. Services, LLC"/>
    <s v="W912HN"/>
    <s v="W912HN-10-D-0057"/>
    <x v="55"/>
    <x v="58"/>
    <x v="60"/>
    <d v="2013-06-19T00:00:00"/>
    <d v="2014-05-30T00:00:00"/>
    <n v="245595"/>
    <n v="345"/>
    <n v="2014"/>
    <s v="05"/>
    <n v="30"/>
    <x v="58"/>
    <n v="2011"/>
    <n v="2014"/>
    <n v="1.2082263446570523"/>
    <n v="2013"/>
    <n v="1.1743184978402121"/>
    <n v="18596510.025443904"/>
    <n v="18884916.776920971"/>
    <n v="288406.75147706643"/>
    <n v="345"/>
    <n v="639"/>
    <n v="0.539906103286385"/>
  </r>
  <r>
    <d v="2022-01-06T00:00:00"/>
    <n v="2011"/>
    <s v="Special Operations Command"/>
    <s v="69573"/>
    <s v=""/>
    <d v="2011-05-26T00:00:00"/>
    <d v="2011-09-26T00:00:00"/>
    <s v="R.C. Construction Co., Inc."/>
    <s v="W912HN"/>
    <s v="W912HN-10-D-0058"/>
    <x v="56"/>
    <x v="59"/>
    <x v="61"/>
    <d v="2013-03-29T00:00:00"/>
    <d v="2014-01-23T00:00:00"/>
    <n v="792066"/>
    <n v="300"/>
    <n v="2014"/>
    <s v="01"/>
    <n v="23"/>
    <x v="59"/>
    <n v="2011"/>
    <n v="2014"/>
    <n v="1.2082263446570523"/>
    <n v="2013"/>
    <n v="1.1743184978402121"/>
    <n v="10254216.987104403"/>
    <n v="11184354.742414709"/>
    <n v="930137.75531030633"/>
    <n v="300"/>
    <n v="550"/>
    <n v="0.54545454545454541"/>
  </r>
  <r>
    <d v="2022-01-06T00:00:00"/>
    <n v="2011"/>
    <s v="Special Operations Command"/>
    <s v="66444"/>
    <s v=""/>
    <d v="2011-04-10T00:00:00"/>
    <d v="2011-08-10T00:00:00"/>
    <s v="Pacific Tech Sauer JV V"/>
    <s v="W912HN"/>
    <s v="W912HN-11-C-0009"/>
    <x v="57"/>
    <x v="60"/>
    <x v="62"/>
    <d v="2013-01-16T00:00:00"/>
    <d v="2013-05-31T00:00:00"/>
    <n v="190411"/>
    <n v="135"/>
    <n v="2013"/>
    <s v="05"/>
    <n v="31"/>
    <x v="60"/>
    <n v="2011"/>
    <n v="2013"/>
    <n v="1.2082263446570523"/>
    <n v="2012"/>
    <n v="1.1913606177254064"/>
    <n v="11688381.658212323"/>
    <n v="11915229.824794035"/>
    <n v="226848.16658171266"/>
    <n v="135"/>
    <n v="525"/>
    <n v="0.25714285714285712"/>
  </r>
  <r>
    <d v="2022-01-06T00:00:00"/>
    <n v="2011"/>
    <s v="Special Operations Command"/>
    <s v="64484"/>
    <s v=""/>
    <d v="2011-03-21T00:00:00"/>
    <d v="2011-07-21T00:00:00"/>
    <s v="Sauer Incoporated"/>
    <s v="W912HN"/>
    <s v="W912HN-11-C-0010"/>
    <x v="58"/>
    <x v="61"/>
    <x v="63"/>
    <d v="2014-06-10T00:00:00"/>
    <d v="2015-04-16T00:00:00"/>
    <n v="2228478"/>
    <n v="310"/>
    <n v="2015"/>
    <s v="04"/>
    <n v="16"/>
    <x v="61"/>
    <n v="2011"/>
    <n v="2015"/>
    <n v="1.2082263446570523"/>
    <n v="2013"/>
    <n v="1.1743184978402121"/>
    <n v="16175734.302268615"/>
    <n v="18792677.239698574"/>
    <n v="2616942.937429959"/>
    <n v="310"/>
    <n v="1055"/>
    <n v="0.29383886255924169"/>
  </r>
  <r>
    <d v="2022-01-06T00:00:00"/>
    <n v="2011"/>
    <s v="Special Operations Command"/>
    <s v="69759"/>
    <s v=""/>
    <d v="2010-12-16T00:00:00"/>
    <d v="2011-07-26T00:00:00"/>
    <s v="Holland and Holland, Inc."/>
    <s v="W912HN"/>
    <s v="W912HN-11-C-0011"/>
    <x v="59"/>
    <x v="62"/>
    <x v="64"/>
    <d v="2012-08-16T00:00:00"/>
    <d v="2012-10-18T00:00:00"/>
    <n v="17839"/>
    <n v="63"/>
    <n v="2012"/>
    <n v="10"/>
    <n v="18"/>
    <x v="62"/>
    <n v="2011"/>
    <n v="2013"/>
    <n v="1.2082263446570523"/>
    <n v="2012"/>
    <n v="1.1913606177254064"/>
    <n v="3405475.3611654062"/>
    <n v="3426728.0432250099"/>
    <n v="21252.682059603743"/>
    <n v="63"/>
    <n v="387"/>
    <n v="0.16279069767441862"/>
  </r>
  <r>
    <d v="2022-01-06T00:00:00"/>
    <n v="2011"/>
    <s v="Special Operations Command"/>
    <s v="76511"/>
    <s v=""/>
    <d v="2011-04-30T00:00:00"/>
    <d v="2011-09-30T00:00:00"/>
    <s v="Archer Western Contractors, LLC"/>
    <s v="W912HN"/>
    <s v="W912HN-11-C-0014"/>
    <x v="60"/>
    <x v="63"/>
    <x v="65"/>
    <d v="2013-05-11T00:00:00"/>
    <d v="2013-10-31T00:00:00"/>
    <n v="1584390"/>
    <n v="173"/>
    <n v="2013"/>
    <n v="10"/>
    <n v="31"/>
    <x v="63"/>
    <n v="2011"/>
    <n v="2014"/>
    <n v="1.2082263446570523"/>
    <n v="2013"/>
    <n v="1.1743184978402121"/>
    <n v="34917741.360588811"/>
    <n v="36778319.845381863"/>
    <n v="1860578.4847930521"/>
    <n v="173"/>
    <n v="589"/>
    <n v="0.29371816638370118"/>
  </r>
  <r>
    <d v="2022-01-06T00:00:00"/>
    <n v="2011"/>
    <s v="Special Operations Command"/>
    <s v="69261"/>
    <s v=""/>
    <d v="2010-12-17T00:00:00"/>
    <d v="2011-09-30T00:00:00"/>
    <s v="Komada, LLC"/>
    <s v="W912HN"/>
    <s v="W912HN-11-C-0016"/>
    <x v="61"/>
    <x v="64"/>
    <x v="66"/>
    <d v="2013-01-08T00:00:00"/>
    <d v="2013-03-07T00:00:00"/>
    <n v="123515"/>
    <n v="58"/>
    <n v="2013"/>
    <s v="03"/>
    <s v="07"/>
    <x v="64"/>
    <n v="2011"/>
    <n v="2013"/>
    <n v="1.2082263446570523"/>
    <n v="2012"/>
    <n v="1.1913606177254064"/>
    <n v="3750247.5815186747"/>
    <n v="3897398.4882170283"/>
    <n v="147150.90669835359"/>
    <n v="58"/>
    <n v="466"/>
    <n v="0.12446351931330472"/>
  </r>
  <r>
    <d v="2022-01-06T00:00:00"/>
    <n v="2011"/>
    <s v="Special Operations Command"/>
    <s v="66443"/>
    <s v=""/>
    <d v="2010-12-23T00:00:00"/>
    <d v="2011-06-20T00:00:00"/>
    <s v="SFL+A Architects, PA"/>
    <s v="W912HN"/>
    <s v="W912HN-11-D-0003"/>
    <x v="62"/>
    <x v="65"/>
    <x v="67"/>
    <d v="2013-01-09T00:00:00"/>
    <d v="2013-05-31T00:00:00"/>
    <n v="588482"/>
    <n v="142"/>
    <n v="2013"/>
    <s v="05"/>
    <n v="31"/>
    <x v="60"/>
    <n v="2011"/>
    <n v="2013"/>
    <n v="1.2082263446570523"/>
    <n v="2012"/>
    <n v="1.1913606177254064"/>
    <n v="11588098.871605787"/>
    <n v="12289193.15064607"/>
    <n v="701094.27904028259"/>
    <n v="142"/>
    <n v="569"/>
    <n v="0.24956063268892795"/>
  </r>
  <r>
    <d v="2022-01-06T00:00:00"/>
    <n v="2011"/>
    <s v="Special Operations Command"/>
    <s v="063054x"/>
    <s v=""/>
    <d v="2011-02-23T00:00:00"/>
    <d v="2011-04-09T00:00:00"/>
    <s v="Hensel Phelps Construction Co."/>
    <s v="W912PP"/>
    <s v="W912PP-10-C-0015"/>
    <x v="42"/>
    <x v="14"/>
    <x v="68"/>
    <d v="2012-02-26T00:00:00"/>
    <d v="2013-03-15T00:00:00"/>
    <n v="4616078"/>
    <n v="383"/>
    <n v="2013"/>
    <s v="03"/>
    <n v="15"/>
    <x v="44"/>
    <n v="2011"/>
    <n v="2013"/>
    <n v="1.2082263446570523"/>
    <n v="2012"/>
    <n v="1.1913606177254064"/>
    <n v="0"/>
    <n v="5499413.5375486584"/>
    <n v="5499413.5375486584"/>
    <n v="383"/>
    <n v="323"/>
    <n v="1.1857585139318885"/>
  </r>
  <r>
    <d v="2022-01-06T00:00:00"/>
    <n v="2010"/>
    <s v="Special Operations Command"/>
    <s v="63035"/>
    <s v=""/>
    <d v="2010-08-10T00:00:00"/>
    <d v="2010-10-25T00:00:00"/>
    <s v="A4 Construction Company, Inc."/>
    <s v="W912PP"/>
    <s v="W912PP-11-C-0002"/>
    <x v="63"/>
    <x v="66"/>
    <x v="69"/>
    <d v="2012-08-07T00:00:00"/>
    <d v="2013-09-10T00:00:00"/>
    <n v="4766244"/>
    <n v="399"/>
    <n v="2013"/>
    <s v="09"/>
    <n v="10"/>
    <x v="65"/>
    <n v="2011"/>
    <n v="2013"/>
    <n v="1.2082263446570523"/>
    <n v="2012"/>
    <n v="1.1913606177254064"/>
    <n v="11514254.493873039"/>
    <n v="17192569.889943052"/>
    <n v="5678315.3960700128"/>
    <n v="399"/>
    <n v="652"/>
    <n v="0.6119631901840491"/>
  </r>
  <r>
    <d v="2022-01-06T00:00:00"/>
    <n v="2011"/>
    <s v="Special Operations Command"/>
    <s v="63051"/>
    <s v=""/>
    <d v="2011-02-23T00:00:00"/>
    <d v="2011-08-03T00:00:00"/>
    <s v="Sundt Construction, Inc."/>
    <s v="W912PP"/>
    <s v="W912PP-11-C-0016"/>
    <x v="64"/>
    <x v="67"/>
    <x v="70"/>
    <d v="2012-10-04T00:00:00"/>
    <d v="2012-10-10T00:00:00"/>
    <n v="1065976"/>
    <n v="6"/>
    <n v="2012"/>
    <n v="10"/>
    <n v="10"/>
    <x v="66"/>
    <n v="2011"/>
    <n v="2013"/>
    <n v="1.2082263446570523"/>
    <n v="2012"/>
    <n v="1.1913606177254064"/>
    <n v="28687860.517741226"/>
    <n v="29957822.343581684"/>
    <n v="1269961.8258404583"/>
    <n v="6"/>
    <n v="428"/>
    <n v="1.4018691588785047E-2"/>
  </r>
  <r>
    <d v="2022-01-06T00:00:00"/>
    <n v="2011"/>
    <s v="Special Operations Command"/>
    <s v="63049"/>
    <s v=""/>
    <d v="2011-06-14T00:00:00"/>
    <d v="2011-09-09T00:00:00"/>
    <s v="Speegle Construction, Inc."/>
    <s v="W912PP"/>
    <s v="W912PP-11-C-0029"/>
    <x v="65"/>
    <x v="68"/>
    <x v="71"/>
    <d v="2013-12-01T00:00:00"/>
    <d v="2014-04-11T00:00:00"/>
    <n v="878963"/>
    <n v="131"/>
    <n v="2014"/>
    <s v="04"/>
    <n v="11"/>
    <x v="67"/>
    <n v="2011"/>
    <n v="2014"/>
    <n v="1.2082263446570523"/>
    <n v="2013"/>
    <n v="1.1743184978402121"/>
    <n v="23478254.329375841"/>
    <n v="24510436.839192968"/>
    <n v="1032182.5098171271"/>
    <n v="131"/>
    <n v="814"/>
    <n v="0.16093366093366093"/>
  </r>
  <r>
    <d v="2022-01-06T00:00:00"/>
    <n v="2011"/>
    <s v="Special Operations Command"/>
    <s v="63052"/>
    <s v=""/>
    <d v="2011-05-24T00:00:00"/>
    <d v="2011-09-24T00:00:00"/>
    <s v="KL House Construction Co."/>
    <s v="W912PP"/>
    <s v="W912PP-12-C-0002"/>
    <x v="66"/>
    <x v="69"/>
    <x v="72"/>
    <d v="2013-03-25T00:00:00"/>
    <d v="2013-05-31T00:00:00"/>
    <n v="3591420"/>
    <n v="67"/>
    <n v="2013"/>
    <s v="05"/>
    <n v="31"/>
    <x v="60"/>
    <n v="2011"/>
    <n v="2013"/>
    <n v="1.2082263446570523"/>
    <n v="2012"/>
    <n v="1.1913606177254064"/>
    <n v="16021081.330152513"/>
    <n v="20299757.679863892"/>
    <n v="4278676.349711379"/>
    <n v="67"/>
    <n v="548"/>
    <n v="0.12226277372262774"/>
  </r>
  <r>
    <d v="2020-12-09T00:00:00"/>
    <n v="2010"/>
    <s v="National Security Agency"/>
    <s v="18054"/>
    <s v=""/>
    <d v="2010-03-01T00:00:00"/>
    <d v="2012-08-12T00:00:00"/>
    <s v="Balfour Beaty Engineering Services"/>
    <s v="MWHL10"/>
    <s v="MWHL10-3001"/>
    <x v="44"/>
    <x v="70"/>
    <x v="73"/>
    <d v="2013-02-01T00:00:00"/>
    <d v="2014-08-31T00:00:00"/>
    <n v="231000"/>
    <n v="576"/>
    <n v="2014"/>
    <s v="08"/>
    <n v="31"/>
    <x v="68"/>
    <n v="2012"/>
    <n v="2014"/>
    <n v="1.1913606177254064"/>
    <n v="2013"/>
    <n v="1.1743184978402121"/>
    <n v="8440789.9765845034"/>
    <n v="8712057.549585592"/>
    <n v="271267.57300108857"/>
    <n v="576"/>
    <n v="173"/>
    <n v="3.3294797687861273"/>
  </r>
  <r>
    <d v="2020-12-09T00:00:00"/>
    <n v="2010"/>
    <s v="National Security Agency"/>
    <s v="18053"/>
    <s v=""/>
    <d v="2010-03-01T00:00:00"/>
    <d v="2012-02-15T00:00:00"/>
    <s v="IUS"/>
    <s v="MWHL10"/>
    <s v="MWHL10-3001"/>
    <x v="44"/>
    <x v="71"/>
    <x v="74"/>
    <d v="2013-02-01T00:00:00"/>
    <d v="2014-05-31T00:00:00"/>
    <n v="353000"/>
    <n v="484"/>
    <n v="2014"/>
    <s v="05"/>
    <n v="31"/>
    <x v="69"/>
    <n v="2012"/>
    <n v="2014"/>
    <n v="1.1913606177254064"/>
    <n v="2013"/>
    <n v="1.1743184978402121"/>
    <n v="19174949.142290417"/>
    <n v="19589483.572028011"/>
    <n v="414534.42973759398"/>
    <n v="484"/>
    <n v="352"/>
    <n v="1.375"/>
  </r>
  <r>
    <d v="2022-01-13T00:00:00"/>
    <n v="2010"/>
    <s v="Defense Health Agency"/>
    <s v="72481"/>
    <s v="72481-03"/>
    <d v="2012-03-16T00:00:00"/>
    <d v="2012-07-19T00:00:00"/>
    <s v="VEMAC"/>
    <s v="W9126G"/>
    <s v="W9126G-12-C-0038"/>
    <x v="67"/>
    <x v="72"/>
    <x v="75"/>
    <d v="2013-06-19T00:00:00"/>
    <d v="2013-10-17T00:00:00"/>
    <n v="31000"/>
    <n v="120"/>
    <n v="2013"/>
    <n v="10"/>
    <n v="17"/>
    <x v="70"/>
    <n v="2012"/>
    <n v="2014"/>
    <n v="1.1913606177254064"/>
    <n v="2013"/>
    <n v="1.1743184978402121"/>
    <n v="4584355.6570073636"/>
    <n v="4620759.5304404106"/>
    <n v="36403.873433046974"/>
    <n v="120"/>
    <n v="335"/>
    <n v="0.35820895522388058"/>
  </r>
  <r>
    <d v="2022-01-13T00:00:00"/>
    <n v="2012"/>
    <s v="Defense Health Agency"/>
    <s v="72754"/>
    <s v=""/>
    <d v="2012-05-09T00:00:00"/>
    <d v="2012-09-21T00:00:00"/>
    <s v="Skanska USA Building Inc."/>
    <s v="W9126G"/>
    <s v="W9126G-12-C-0051"/>
    <x v="68"/>
    <x v="73"/>
    <x v="76"/>
    <d v="2014-07-29T00:00:00"/>
    <d v="2016-09-02T00:00:00"/>
    <n v="6516000"/>
    <n v="766"/>
    <n v="2016"/>
    <s v="09"/>
    <s v="02"/>
    <x v="71"/>
    <n v="2012"/>
    <n v="2016"/>
    <n v="1.1913606177254064"/>
    <n v="2014"/>
    <n v="1.1518675949206576"/>
    <n v="19441813.920660906"/>
    <n v="26947383.169163913"/>
    <n v="7505569.248503007"/>
    <n v="766"/>
    <n v="676"/>
    <n v="1.1331360946745561"/>
  </r>
  <r>
    <d v="2022-01-13T00:00:00"/>
    <n v="2010"/>
    <s v="Defense Health Agency"/>
    <s v="72481"/>
    <s v="72481-05"/>
    <d v="2012-02-08T00:00:00"/>
    <d v="2012-09-04T00:00:00"/>
    <s v="El Paso Electric Company"/>
    <s v="W9126G"/>
    <s v="W9126G-12-P-0014"/>
    <x v="69"/>
    <x v="74"/>
    <x v="77"/>
    <d v="2014-01-04T00:00:00"/>
    <d v="2015-09-16T00:00:00"/>
    <n v="0"/>
    <n v="620"/>
    <n v="2015"/>
    <s v="09"/>
    <n v="16"/>
    <x v="72"/>
    <n v="2012"/>
    <n v="2015"/>
    <n v="1.1913606177254064"/>
    <n v="2014"/>
    <n v="1.1518675949206576"/>
    <n v="4821436.4199347198"/>
    <n v="4821436.4199347198"/>
    <n v="0"/>
    <n v="620"/>
    <n v="487"/>
    <n v="1.2731006160164271"/>
  </r>
  <r>
    <d v="2022-01-06T00:00:00"/>
    <n v="2012"/>
    <s v="Special Operations Command"/>
    <s v="NVZR123709"/>
    <s v=""/>
    <d v="2012-05-15T00:00:00"/>
    <d v="2012-07-31T00:00:00"/>
    <s v="The Clement Group, LLC"/>
    <s v="W91278"/>
    <s v="W91278-11-D-0028"/>
    <x v="70"/>
    <x v="75"/>
    <x v="78"/>
    <d v="2014-01-19T00:00:00"/>
    <d v="2015-01-07T00:00:00"/>
    <n v="599900"/>
    <n v="353"/>
    <n v="2015"/>
    <s v="01"/>
    <s v="07"/>
    <x v="73"/>
    <n v="2012"/>
    <n v="2015"/>
    <n v="1.1913606177254064"/>
    <n v="2014"/>
    <n v="1.1518675949206576"/>
    <n v="11891625.57385703"/>
    <n v="12582630.944049932"/>
    <n v="691005.37019290216"/>
    <n v="353"/>
    <n v="537"/>
    <n v="0.65735567970204845"/>
  </r>
  <r>
    <d v="2022-01-06T00:00:00"/>
    <n v="2012"/>
    <s v="Special Operations Command"/>
    <s v="76366"/>
    <s v=""/>
    <d v="2012-03-23T00:00:00"/>
    <d v="2012-07-24T00:00:00"/>
    <s v="B.L. Harbert International, LLC"/>
    <s v="W91278"/>
    <s v="W91278-11-D-0068"/>
    <x v="71"/>
    <x v="76"/>
    <x v="79"/>
    <d v="2015-09-12T00:00:00"/>
    <d v="2016-01-27T00:00:00"/>
    <n v="2524622"/>
    <n v="137"/>
    <n v="2016"/>
    <s v="01"/>
    <n v="27"/>
    <x v="74"/>
    <n v="2012"/>
    <n v="2016"/>
    <n v="1.1913606177254064"/>
    <n v="2014"/>
    <n v="1.1518675949206576"/>
    <n v="19853071.605899718"/>
    <n v="22761101.877123497"/>
    <n v="2908030.2712237798"/>
    <n v="137"/>
    <n v="1145"/>
    <n v="0.11965065502183406"/>
  </r>
  <r>
    <d v="2022-01-06T00:00:00"/>
    <n v="2012"/>
    <s v="Special Operations Command"/>
    <s v="76371"/>
    <s v=""/>
    <d v="2012-03-23T00:00:00"/>
    <d v="2012-07-24T00:00:00"/>
    <s v="B.L. Harbert International, LLC"/>
    <s v="W91278"/>
    <s v="W91278-11-D-0068"/>
    <x v="71"/>
    <x v="77"/>
    <x v="80"/>
    <d v="2015-09-12T00:00:00"/>
    <d v="2016-01-27T00:00:00"/>
    <n v="1505746"/>
    <n v="137"/>
    <n v="2016"/>
    <s v="01"/>
    <n v="27"/>
    <x v="74"/>
    <n v="2012"/>
    <n v="2016"/>
    <n v="1.1913606177254064"/>
    <n v="2014"/>
    <n v="1.1518675949206576"/>
    <n v="22746410.002107639"/>
    <n v="24480830.025689039"/>
    <n v="1734420.0235814005"/>
    <n v="137"/>
    <n v="1145"/>
    <n v="0.11965065502183406"/>
  </r>
  <r>
    <d v="2020-12-09T00:00:00"/>
    <n v="2012"/>
    <s v="National Security Agency"/>
    <s v="23051"/>
    <s v=""/>
    <d v="2012-02-17T00:00:00"/>
    <d v="2012-09-26T00:00:00"/>
    <s v="Hensel Phelps Construction Company"/>
    <s v="W912DR"/>
    <s v="W912DR-12-C-0019"/>
    <x v="72"/>
    <x v="78"/>
    <x v="81"/>
    <d v="2015-05-03T00:00:00"/>
    <d v="2015-07-28T00:00:00"/>
    <n v="15033057"/>
    <n v="86"/>
    <n v="2015"/>
    <s v="07"/>
    <n v="28"/>
    <x v="75"/>
    <n v="2012"/>
    <n v="2015"/>
    <n v="1.1913606177254064"/>
    <n v="2014"/>
    <n v="1.1518675949206576"/>
    <n v="139359408.25842941"/>
    <n v="156675499.46932456"/>
    <n v="17316091.210895151"/>
    <n v="86"/>
    <n v="949"/>
    <n v="9.0621707060063228E-2"/>
  </r>
  <r>
    <d v="2022-01-06T00:00:00"/>
    <n v="2008"/>
    <s v="Special Operations Command"/>
    <s v="33003"/>
    <s v=""/>
    <d v="2007-12-21T00:00:00"/>
    <d v="2012-01-04T00:00:00"/>
    <s v="Contrack International, Inc."/>
    <s v="W912ER"/>
    <s v="W912ER-12-C-0011"/>
    <x v="73"/>
    <x v="79"/>
    <x v="82"/>
    <d v="2013-04-25T00:00:00"/>
    <d v="2015-03-05T00:00:00"/>
    <n v="548546"/>
    <n v="679"/>
    <n v="2015"/>
    <s v="03"/>
    <s v="05"/>
    <x v="76"/>
    <n v="2012"/>
    <n v="2015"/>
    <n v="1.1913606177254064"/>
    <n v="2014"/>
    <n v="1.1518675949206576"/>
    <n v="5450162.6896118904"/>
    <n v="6082015.0513352379"/>
    <n v="631852.36172334757"/>
    <n v="679"/>
    <n v="477"/>
    <n v="1.4234800838574424"/>
  </r>
  <r>
    <d v="2022-01-06T00:00:00"/>
    <n v="2008"/>
    <s v="Special Operations Command"/>
    <s v="33005"/>
    <s v=""/>
    <d v="2007-12-21T00:00:00"/>
    <d v="2012-01-04T00:00:00"/>
    <s v="Contrack International, Inc."/>
    <s v="W912ER"/>
    <s v="W912ER-12-C-0011"/>
    <x v="73"/>
    <x v="80"/>
    <x v="83"/>
    <d v="2013-04-25T00:00:00"/>
    <d v="2015-01-21T00:00:00"/>
    <n v="160657"/>
    <n v="636"/>
    <n v="2015"/>
    <s v="01"/>
    <n v="21"/>
    <x v="77"/>
    <n v="2012"/>
    <n v="2015"/>
    <n v="1.1913606177254064"/>
    <n v="2014"/>
    <n v="1.1518675949206576"/>
    <n v="4292771.3371796878"/>
    <n v="4477826.9293768555"/>
    <n v="185055.59219716769"/>
    <n v="636"/>
    <n v="477"/>
    <n v="1.3333333333333333"/>
  </r>
  <r>
    <d v="2022-01-06T00:00:00"/>
    <n v="2008"/>
    <s v="Special Operations Command"/>
    <s v="33019"/>
    <s v=""/>
    <d v="2007-12-21T00:00:00"/>
    <d v="2012-01-04T00:00:00"/>
    <s v="Contrack International, Inc."/>
    <s v="W912ER"/>
    <s v="W912ER-12-C-0011"/>
    <x v="73"/>
    <x v="81"/>
    <x v="84"/>
    <d v="2013-04-25T00:00:00"/>
    <d v="2015-01-21T00:00:00"/>
    <n v="146106"/>
    <n v="636"/>
    <n v="2015"/>
    <s v="01"/>
    <n v="21"/>
    <x v="77"/>
    <n v="2012"/>
    <n v="2015"/>
    <n v="1.1913606177254064"/>
    <n v="2014"/>
    <n v="1.1518675949206576"/>
    <n v="3491388.3213392808"/>
    <n v="3659683.0881627584"/>
    <n v="168294.76682347758"/>
    <n v="636"/>
    <n v="477"/>
    <n v="1.3333333333333333"/>
  </r>
  <r>
    <d v="2022-01-06T00:00:00"/>
    <n v="2008"/>
    <s v="Special Operations Command"/>
    <s v="61772"/>
    <s v=""/>
    <d v="2007-12-21T00:00:00"/>
    <d v="2012-01-04T00:00:00"/>
    <s v="Contrack International, Inc."/>
    <s v="W912ER"/>
    <s v="W912ER-12-C-0011"/>
    <x v="73"/>
    <x v="82"/>
    <x v="85"/>
    <d v="2013-04-25T00:00:00"/>
    <d v="2015-01-21T00:00:00"/>
    <n v="794020"/>
    <n v="636"/>
    <n v="2015"/>
    <s v="01"/>
    <n v="21"/>
    <x v="77"/>
    <n v="2012"/>
    <n v="2015"/>
    <n v="1.1913606177254064"/>
    <n v="2014"/>
    <n v="1.1518675949206576"/>
    <n v="19956136.212939143"/>
    <n v="20870742.120658044"/>
    <n v="914605.90771890059"/>
    <n v="636"/>
    <n v="477"/>
    <n v="1.3333333333333333"/>
  </r>
  <r>
    <d v="2022-01-13T00:00:00"/>
    <n v="2012"/>
    <s v="Defense Health Agency"/>
    <s v="76007"/>
    <s v="76007-01"/>
    <d v="2012-02-01T00:00:00"/>
    <d v="2012-03-15T00:00:00"/>
    <s v="Joint Venture Bautra Baugesellschaft mbH / SRS Service GmbH"/>
    <s v="W912GB"/>
    <s v="W912GB-10-C-0031, ABG4 P00023"/>
    <x v="74"/>
    <x v="83"/>
    <x v="86"/>
    <d v="2014-04-04T00:00:00"/>
    <d v="2014-04-04T00:00:00"/>
    <n v="0"/>
    <n v="0"/>
    <n v="2014"/>
    <s v="04"/>
    <s v="04"/>
    <x v="78"/>
    <n v="2012"/>
    <n v="2014"/>
    <n v="1.1913606177254064"/>
    <n v="2013"/>
    <n v="1.1743184978402121"/>
    <n v="310945.12122633104"/>
    <n v="310945.12122633104"/>
    <n v="0"/>
    <n v="0"/>
    <n v="750"/>
    <n v="0"/>
  </r>
  <r>
    <d v="2022-01-13T00:00:00"/>
    <n v="2012"/>
    <s v="Defense Health Agency"/>
    <s v="76007"/>
    <s v="76007-02"/>
    <d v="2012-02-01T00:00:00"/>
    <d v="2012-03-15T00:00:00"/>
    <s v="Bodo Freimuth Abbruch und Recycling GmbH"/>
    <s v="W912GB"/>
    <s v="W912GB-10-C-0031, ABG4 P00030"/>
    <x v="74"/>
    <x v="84"/>
    <x v="87"/>
    <d v="2014-10-29T00:00:00"/>
    <d v="2015-01-21T00:00:00"/>
    <n v="1066000"/>
    <n v="84"/>
    <n v="2015"/>
    <s v="01"/>
    <n v="21"/>
    <x v="77"/>
    <n v="2012"/>
    <n v="2015"/>
    <n v="1.1913606177254064"/>
    <n v="2014"/>
    <n v="1.1518675949206576"/>
    <n v="811316.58067100169"/>
    <n v="2039207.4368564228"/>
    <n v="1227890.8561854211"/>
    <n v="84"/>
    <n v="958"/>
    <n v="8.7682672233820466E-2"/>
  </r>
  <r>
    <d v="2022-01-13T00:00:00"/>
    <n v="2012"/>
    <s v="Defense Health Agency"/>
    <s v="76007"/>
    <s v="76007-06"/>
    <d v="2012-02-01T00:00:00"/>
    <d v="2012-03-15T00:00:00"/>
    <s v="FRG/Swarco Traffic Systems GmbH"/>
    <s v="W912GB"/>
    <s v="W912GB-10-C-0031, ABG4 P00031"/>
    <x v="74"/>
    <x v="85"/>
    <x v="88"/>
    <d v="2014-12-31T00:00:00"/>
    <d v="2014-12-31T00:00:00"/>
    <n v="0"/>
    <n v="0"/>
    <n v="2014"/>
    <n v="12"/>
    <n v="31"/>
    <x v="79"/>
    <n v="2012"/>
    <n v="2015"/>
    <n v="1.1913606177254064"/>
    <n v="2014"/>
    <n v="1.1518675949206576"/>
    <n v="21102.570621770123"/>
    <n v="21102.570621770123"/>
    <n v="0"/>
    <n v="0"/>
    <n v="1021"/>
    <n v="0"/>
  </r>
  <r>
    <d v="2022-01-13T00:00:00"/>
    <n v="2012"/>
    <s v="Defense Health Agency"/>
    <s v="76007"/>
    <s v="76007-07"/>
    <d v="2012-02-01T00:00:00"/>
    <d v="2012-03-15T00:00:00"/>
    <s v="FRG/CREOS GmbH"/>
    <s v="W912GB"/>
    <s v="W912GB-10-C-0031, ABG4 P00032"/>
    <x v="74"/>
    <x v="86"/>
    <x v="89"/>
    <d v="2014-10-16T00:00:00"/>
    <d v="2014-10-16T00:00:00"/>
    <n v="19000"/>
    <n v="0"/>
    <n v="2014"/>
    <n v="10"/>
    <n v="16"/>
    <x v="80"/>
    <n v="2012"/>
    <n v="2015"/>
    <n v="1.1913606177254064"/>
    <n v="2014"/>
    <n v="1.1518675949206576"/>
    <n v="563513.57218411716"/>
    <n v="585399.05648760963"/>
    <n v="21885.484303492471"/>
    <n v="0"/>
    <n v="945"/>
    <n v="0"/>
  </r>
  <r>
    <d v="2022-01-13T00:00:00"/>
    <n v="2012"/>
    <s v="Defense Health Agency"/>
    <s v="76007"/>
    <s v="76007-05"/>
    <d v="2012-02-01T00:00:00"/>
    <d v="2012-03-15T00:00:00"/>
    <s v="FRG/Swarco Traffic Systems GmbH (ABG4  P00033)"/>
    <s v="W912GB"/>
    <s v="W912GB-10-C-0031, ABG4 P00033"/>
    <x v="74"/>
    <x v="87"/>
    <x v="90"/>
    <d v="2015-03-30T00:00:00"/>
    <d v="2015-05-01T00:00:00"/>
    <n v="766"/>
    <n v="32"/>
    <n v="2015"/>
    <s v="05"/>
    <s v="01"/>
    <x v="81"/>
    <n v="2012"/>
    <n v="2015"/>
    <n v="1.1913606177254064"/>
    <n v="2014"/>
    <n v="1.1518675949206576"/>
    <n v="168260.62548383005"/>
    <n v="169142.95606153927"/>
    <n v="882.33057770921732"/>
    <n v="32"/>
    <n v="1110"/>
    <n v="2.8828828828828829E-2"/>
  </r>
  <r>
    <d v="2022-01-13T00:00:00"/>
    <n v="2012"/>
    <s v="Defense Health Agency"/>
    <s v="76007"/>
    <s v="76007-13"/>
    <d v="2012-02-01T00:00:00"/>
    <d v="2012-03-15T00:00:00"/>
    <s v="FRG/Deutsche Telekom Technik GmbH"/>
    <s v="W912GB"/>
    <s v="W912GB-10-C-0031, ABG4 P00037"/>
    <x v="74"/>
    <x v="88"/>
    <x v="91"/>
    <d v="2014-12-31T00:00:00"/>
    <d v="2014-12-31T00:00:00"/>
    <n v="0"/>
    <n v="0"/>
    <n v="2014"/>
    <n v="12"/>
    <n v="31"/>
    <x v="79"/>
    <n v="2012"/>
    <n v="2015"/>
    <n v="1.1913606177254064"/>
    <n v="2014"/>
    <n v="1.1518675949206576"/>
    <n v="1191.3606177254064"/>
    <n v="1191.3606177254064"/>
    <n v="0"/>
    <n v="0"/>
    <n v="1021"/>
    <n v="0"/>
  </r>
  <r>
    <d v="2022-01-13T00:00:00"/>
    <n v="2012"/>
    <s v="Defense Health Agency"/>
    <s v="76007"/>
    <s v="76007-10"/>
    <d v="2012-02-01T00:00:00"/>
    <d v="2012-03-15T00:00:00"/>
    <s v="FRG/Zeppelin STREIF Baulogistik GmbH"/>
    <s v="W912GB"/>
    <s v="W912GB-10-C-0031, ABG4 P00039"/>
    <x v="74"/>
    <x v="89"/>
    <x v="92"/>
    <d v="2025-12-30T00:00:00"/>
    <d v="2027-09-30T00:00:00"/>
    <n v="1886000"/>
    <n v="639"/>
    <n v="2027"/>
    <s v="09"/>
    <n v="30"/>
    <x v="82"/>
    <n v="2012"/>
    <n v="2027"/>
    <n v="1.1913606177254064"/>
    <n v="2020"/>
    <n v="1.0006103417743548"/>
    <n v="6236772.8337925021"/>
    <n v="8123923.9383789357"/>
    <n v="1887151.1045864336"/>
    <n v="639"/>
    <n v="5038"/>
    <n v="0.12683604605001986"/>
  </r>
  <r>
    <d v="2022-01-13T00:00:00"/>
    <n v="2012"/>
    <s v="Defense Health Agency"/>
    <s v="76007"/>
    <s v="76007-03"/>
    <d v="2012-02-01T00:00:00"/>
    <d v="2012-03-15T00:00:00"/>
    <s v="Bodo Freimuth Abbruch und Recycling GmbH"/>
    <s v="W912GB"/>
    <s v="W912GB-10-C-0031, ABG4 P00043"/>
    <x v="74"/>
    <x v="90"/>
    <x v="93"/>
    <d v="2016-04-30T00:00:00"/>
    <d v="2017-07-30T00:00:00"/>
    <n v="1265000"/>
    <n v="456"/>
    <n v="2017"/>
    <s v="07"/>
    <n v="30"/>
    <x v="83"/>
    <n v="2012"/>
    <n v="2017"/>
    <n v="1.1913606177254064"/>
    <n v="2015"/>
    <n v="1.1226717559690906"/>
    <n v="6339229.846916887"/>
    <n v="7759409.6182177868"/>
    <n v="1420179.7713008998"/>
    <n v="456"/>
    <n v="1507"/>
    <n v="0.30258792302587922"/>
  </r>
  <r>
    <d v="2022-01-13T00:00:00"/>
    <n v="2012"/>
    <s v="Defense Health Agency"/>
    <s v="76007"/>
    <s v="76007-04"/>
    <d v="2012-02-01T00:00:00"/>
    <d v="2012-03-15T00:00:00"/>
    <s v="Hermanns RTE Rohrleitungs- undd Tiefbau Erfurt GmbH"/>
    <s v="W912GB"/>
    <s v="W912GB-10-C-0031, ABG4 P00062"/>
    <x v="74"/>
    <x v="91"/>
    <x v="94"/>
    <d v="2016-12-15T00:00:00"/>
    <d v="2017-12-15T00:00:00"/>
    <n v="755000"/>
    <n v="365"/>
    <n v="2017"/>
    <n v="12"/>
    <n v="15"/>
    <x v="84"/>
    <n v="2012"/>
    <n v="2018"/>
    <n v="1.1913606177254064"/>
    <n v="2015"/>
    <n v="1.1226717559690906"/>
    <n v="6485767.2028971119"/>
    <n v="7333384.378653775"/>
    <n v="847617.17575666308"/>
    <n v="365"/>
    <n v="1736"/>
    <n v="0.21025345622119815"/>
  </r>
  <r>
    <d v="2022-01-13T00:00:00"/>
    <n v="2012"/>
    <s v="Defense Health Agency"/>
    <s v="76007"/>
    <s v="76007-08"/>
    <d v="2012-02-01T00:00:00"/>
    <d v="2012-03-15T00:00:00"/>
    <s v="FRG/Omexom GA Sud GmbH"/>
    <s v="W912GB"/>
    <s v="W912GB-10-C-0031, ABG4 P00066"/>
    <x v="74"/>
    <x v="92"/>
    <x v="95"/>
    <d v="2016-10-30T00:00:00"/>
    <d v="2016-12-30T00:00:00"/>
    <n v="6000"/>
    <n v="61"/>
    <n v="2016"/>
    <n v="12"/>
    <n v="30"/>
    <x v="85"/>
    <n v="2012"/>
    <n v="2017"/>
    <n v="1.1913606177254064"/>
    <n v="2015"/>
    <n v="1.1226717559690906"/>
    <n v="73864.358298975189"/>
    <n v="80600.38883478973"/>
    <n v="6736.0305358145415"/>
    <n v="61"/>
    <n v="1690"/>
    <n v="3.609467455621302E-2"/>
  </r>
  <r>
    <d v="2022-01-13T00:00:00"/>
    <n v="2012"/>
    <s v="Defense Health Agency"/>
    <s v="76007"/>
    <s v="81412"/>
    <d v="2012-02-01T00:00:00"/>
    <d v="2012-03-15T00:00:00"/>
    <s v="FRG/Rech Baugesellschaft mbH (P00024) / Waldhof-Weismann UG (P00034)  / VSV Abbruch GmbH (P00045) / Bundesanstalt fur Immobilienaufgaben - Bundesforst (P00063) / F+R Industriedemontage und Abbruch GmbH (P00067)"/>
    <s v="W912GB"/>
    <s v="W912GB-10-C-0031, ABG4: P00024, P00034, P00045, P00063, P00067"/>
    <x v="74"/>
    <x v="93"/>
    <x v="96"/>
    <d v="2025-12-30T00:00:00"/>
    <d v="2027-09-30T00:00:00"/>
    <n v="-1832000"/>
    <n v="639"/>
    <n v="2027"/>
    <s v="09"/>
    <n v="30"/>
    <x v="82"/>
    <n v="2012"/>
    <n v="2027"/>
    <n v="1.1913606177254064"/>
    <n v="2020"/>
    <n v="1.0006103417743548"/>
    <n v="19084405.735343285"/>
    <n v="17251287.589212667"/>
    <n v="-1833118.1461306177"/>
    <n v="639"/>
    <n v="5038"/>
    <n v="0.12683604605001986"/>
  </r>
  <r>
    <d v="2022-01-13T00:00:00"/>
    <n v="2012"/>
    <s v="Defense Health Agency"/>
    <s v="76007"/>
    <s v="76007-09"/>
    <d v="2012-02-01T00:00:00"/>
    <d v="2012-03-15T00:00:00"/>
    <s v="SWK/Kaiserslautern Utility Company"/>
    <s v="W912GB"/>
    <s v="W912GB-10-C-0031, P00071"/>
    <x v="74"/>
    <x v="94"/>
    <x v="97"/>
    <d v="2020-03-30T00:00:00"/>
    <d v="2020-03-30T00:00:00"/>
    <n v="0"/>
    <n v="0"/>
    <n v="2020"/>
    <s v="03"/>
    <n v="30"/>
    <x v="86"/>
    <n v="2012"/>
    <n v="2020"/>
    <n v="1.1913606177254064"/>
    <n v="2016"/>
    <n v="1.0992552112271903"/>
    <n v="499180.09882694524"/>
    <n v="499180.09882694524"/>
    <n v="0"/>
    <n v="0"/>
    <n v="2937"/>
    <n v="0"/>
  </r>
  <r>
    <d v="2021-12-31T00:00:00"/>
    <n v="2012"/>
    <s v="Air Force Active"/>
    <s v="TYFR063017"/>
    <s v=""/>
    <d v="2012-03-01T00:00:00"/>
    <d v="2012-05-24T00:00:00"/>
    <s v="LBB (EBC AWD)"/>
    <s v="W912GB"/>
    <s v="W912GB11C0013"/>
    <x v="75"/>
    <x v="95"/>
    <x v="98"/>
    <d v="2017-01-18T00:00:00"/>
    <d v="2026-06-18T00:00:00"/>
    <n v="120740"/>
    <n v="3438"/>
    <n v="2026"/>
    <s v="06"/>
    <n v="18"/>
    <x v="87"/>
    <n v="2012"/>
    <n v="2026"/>
    <n v="1.1913606177254064"/>
    <n v="2019"/>
    <n v="1.027591137340192"/>
    <n v="35194809.621134311"/>
    <n v="35318880.975056767"/>
    <n v="124071.3539224565"/>
    <n v="3438"/>
    <n v="1700"/>
    <n v="2.0223529411764707"/>
  </r>
  <r>
    <d v="2022-01-13T00:00:00"/>
    <n v="2012"/>
    <s v="Defense Health Agency"/>
    <s v="76007"/>
    <s v="76007-15"/>
    <d v="2012-02-01T00:00:00"/>
    <d v="2012-03-15T00:00:00"/>
    <s v="DIRECT/  BB Government Services"/>
    <s v="W912GB"/>
    <s v="W912GB-16-C-0038"/>
    <x v="76"/>
    <x v="96"/>
    <x v="99"/>
    <d v="2018-07-30T00:00:00"/>
    <d v="2018-12-30T00:00:00"/>
    <n v="2187000"/>
    <n v="153"/>
    <n v="2018"/>
    <n v="12"/>
    <n v="30"/>
    <x v="88"/>
    <n v="2012"/>
    <n v="2019"/>
    <n v="1.1913606177254064"/>
    <n v="2016"/>
    <n v="1.0992552112271903"/>
    <n v="26195637.262546234"/>
    <n v="28599708.4095001"/>
    <n v="2404071.1469538659"/>
    <n v="153"/>
    <n v="2328"/>
    <n v="6.5721649484536085E-2"/>
  </r>
  <r>
    <d v="2022-01-06T00:00:00"/>
    <n v="2012"/>
    <s v="Special Operations Command"/>
    <s v="60272"/>
    <s v=""/>
    <d v="2012-04-11T00:00:00"/>
    <d v="2012-07-24T00:00:00"/>
    <s v="GSC Construction, Inc."/>
    <s v="W912HN"/>
    <s v="W912HN-10-D-0049"/>
    <x v="77"/>
    <x v="97"/>
    <x v="100"/>
    <d v="2014-03-06T00:00:00"/>
    <d v="2015-02-18T00:00:00"/>
    <n v="175362"/>
    <n v="349"/>
    <n v="2015"/>
    <s v="02"/>
    <n v="18"/>
    <x v="89"/>
    <n v="2012"/>
    <n v="2015"/>
    <n v="1.1913606177254064"/>
    <n v="2014"/>
    <n v="1.1518675949206576"/>
    <n v="9876757.1822594386"/>
    <n v="10078750.987439916"/>
    <n v="201993.80518047698"/>
    <n v="349"/>
    <n v="590"/>
    <n v="0.59152542372881356"/>
  </r>
  <r>
    <d v="2022-01-06T00:00:00"/>
    <n v="2012"/>
    <s v="Special Operations Command"/>
    <s v="76373"/>
    <s v=""/>
    <d v="2012-03-01T00:00:00"/>
    <d v="2012-06-21T00:00:00"/>
    <s v="GSC Construction, Inc."/>
    <s v="W912HN"/>
    <s v="W912HN-10-D-0049"/>
    <x v="77"/>
    <x v="98"/>
    <x v="101"/>
    <d v="2014-04-17T00:00:00"/>
    <d v="2014-10-03T00:00:00"/>
    <n v="1386944"/>
    <n v="169"/>
    <n v="2014"/>
    <n v="10"/>
    <s v="03"/>
    <x v="90"/>
    <n v="2012"/>
    <n v="2015"/>
    <n v="1.1913606177254064"/>
    <n v="2014"/>
    <n v="1.1518675949206576"/>
    <n v="11640976.4048544"/>
    <n v="13238552.254424037"/>
    <n v="1597575.8495696373"/>
    <n v="169"/>
    <n v="665"/>
    <n v="0.25413533834586466"/>
  </r>
  <r>
    <d v="2022-01-06T00:00:00"/>
    <n v="2012"/>
    <s v="Special Operations Command"/>
    <s v="69458"/>
    <s v=""/>
    <d v="2012-05-01T00:00:00"/>
    <d v="2012-09-18T00:00:00"/>
    <s v="Alutiiq Manufacturing Contractors, LLC"/>
    <s v="W912HN"/>
    <s v="W912HN-10-D-0055"/>
    <x v="78"/>
    <x v="99"/>
    <x v="102"/>
    <d v="2014-06-03T00:00:00"/>
    <d v="2016-03-04T00:00:00"/>
    <n v="2673090"/>
    <n v="640"/>
    <n v="2016"/>
    <s v="03"/>
    <s v="04"/>
    <x v="91"/>
    <n v="2012"/>
    <n v="2016"/>
    <n v="1.1913606177254064"/>
    <n v="2014"/>
    <n v="1.1518675949206576"/>
    <n v="19981863.645478923"/>
    <n v="23060909.394785382"/>
    <n v="3079045.749306459"/>
    <n v="640"/>
    <n v="623"/>
    <n v="1.0272873194221508"/>
  </r>
  <r>
    <d v="2022-01-06T00:00:00"/>
    <n v="2012"/>
    <s v="Special Operations Command"/>
    <s v="60821"/>
    <s v=""/>
    <d v="2012-02-02T00:00:00"/>
    <d v="2012-04-27T00:00:00"/>
    <s v="Tyler Construction Group, Inc."/>
    <s v="W912HN"/>
    <s v="W912HN-10-D-0060"/>
    <x v="79"/>
    <x v="100"/>
    <x v="103"/>
    <d v="2014-06-06T00:00:00"/>
    <d v="2015-03-06T00:00:00"/>
    <n v="321290"/>
    <n v="273"/>
    <n v="2015"/>
    <s v="03"/>
    <s v="06"/>
    <x v="92"/>
    <n v="2012"/>
    <n v="2015"/>
    <n v="1.1913606177254064"/>
    <n v="2014"/>
    <n v="1.1518675949206576"/>
    <n v="12634379.350977935"/>
    <n v="13004462.890549993"/>
    <n v="370083.53957205825"/>
    <n v="273"/>
    <n v="770"/>
    <n v="0.35454545454545455"/>
  </r>
  <r>
    <d v="2022-01-06T00:00:00"/>
    <n v="2012"/>
    <s v="Special Operations Command"/>
    <s v="69758"/>
    <s v=""/>
    <d v="2012-05-09T00:00:00"/>
    <d v="2012-09-17T00:00:00"/>
    <s v="JAAAT Technical Services, LLC"/>
    <s v="W912HN"/>
    <s v="W912HN-10-D-0063"/>
    <x v="80"/>
    <x v="101"/>
    <x v="104"/>
    <d v="2014-04-08T00:00:00"/>
    <d v="2016-12-06T00:00:00"/>
    <n v="3454849"/>
    <n v="973"/>
    <n v="2016"/>
    <n v="12"/>
    <s v="06"/>
    <x v="93"/>
    <n v="2012"/>
    <n v="2017"/>
    <n v="1.1913606177254064"/>
    <n v="2015"/>
    <n v="1.1226717559690906"/>
    <n v="18644762.692026548"/>
    <n v="22523424.085464604"/>
    <n v="3878661.3934380561"/>
    <n v="973"/>
    <n v="568"/>
    <n v="1.7130281690140845"/>
  </r>
  <r>
    <d v="2022-01-06T00:00:00"/>
    <n v="2012"/>
    <s v="Special Operations Command"/>
    <s v="43055"/>
    <s v=""/>
    <d v="2012-01-31T00:00:00"/>
    <d v="2012-04-24T00:00:00"/>
    <s v="JAAAT Technical. Services, LLC"/>
    <s v="W912HN"/>
    <s v="W912HN-10-D-0063"/>
    <x v="80"/>
    <x v="102"/>
    <x v="105"/>
    <d v="2013-11-22T00:00:00"/>
    <d v="2014-11-12T00:00:00"/>
    <n v="570413"/>
    <n v="355"/>
    <n v="2014"/>
    <n v="11"/>
    <n v="12"/>
    <x v="94"/>
    <n v="2012"/>
    <n v="2015"/>
    <n v="1.1913606177254064"/>
    <n v="2014"/>
    <n v="1.1518675949206576"/>
    <n v="5687316.125536927"/>
    <n v="6344356.3759584036"/>
    <n v="657040.25042147655"/>
    <n v="355"/>
    <n v="577"/>
    <n v="0.6152512998266898"/>
  </r>
  <r>
    <d v="2020-12-09T00:00:00"/>
    <n v="2011"/>
    <s v="National Security Agency"/>
    <s v="23994"/>
    <s v=""/>
    <d v="2012-04-26T00:00:00"/>
    <d v="2012-06-18T00:00:00"/>
    <s v="JAAAT"/>
    <s v="W912HN"/>
    <s v="W912HN-10-D-0063"/>
    <x v="80"/>
    <x v="103"/>
    <x v="106"/>
    <d v="2014-01-30T00:00:00"/>
    <d v="2014-12-23T00:00:00"/>
    <n v="1211000"/>
    <n v="327"/>
    <n v="2014"/>
    <n v="12"/>
    <n v="23"/>
    <x v="95"/>
    <n v="2012"/>
    <n v="2015"/>
    <n v="1.1913606177254064"/>
    <n v="2014"/>
    <n v="1.1518675949206576"/>
    <n v="18245687.860464599"/>
    <n v="19640599.517913517"/>
    <n v="1394911.6574489176"/>
    <n v="327"/>
    <n v="591"/>
    <n v="0.5532994923857868"/>
  </r>
  <r>
    <d v="2022-01-06T00:00:00"/>
    <n v="2012"/>
    <s v="Special Operations Command"/>
    <s v="71224"/>
    <s v=""/>
    <d v="2012-06-06T00:00:00"/>
    <d v="2012-09-26T00:00:00"/>
    <s v="Engineering Design Technologies, Inc."/>
    <s v="W912HN"/>
    <s v="W912HN-11-D-0002"/>
    <x v="81"/>
    <x v="104"/>
    <x v="107"/>
    <d v="2014-07-30T00:00:00"/>
    <d v="2015-04-27T00:00:00"/>
    <n v="4999115"/>
    <n v="271"/>
    <n v="2015"/>
    <s v="04"/>
    <n v="27"/>
    <x v="96"/>
    <n v="2012"/>
    <n v="2015"/>
    <n v="1.1913606177254064"/>
    <n v="2014"/>
    <n v="1.1518675949206576"/>
    <n v="22070964.525806367"/>
    <n v="27829283.097588152"/>
    <n v="5758318.5717817843"/>
    <n v="271"/>
    <n v="672"/>
    <n v="0.40327380952380953"/>
  </r>
  <r>
    <d v="2022-01-06T00:00:00"/>
    <n v="2011"/>
    <s v="Special Operations Command"/>
    <s v="66362"/>
    <s v=""/>
    <d v="2011-04-08T00:00:00"/>
    <d v="2012-05-30T00:00:00"/>
    <s v="Archer Western Contractors, LLC"/>
    <s v="W912HN"/>
    <s v="W912HN-12-C-0009"/>
    <x v="82"/>
    <x v="105"/>
    <x v="108"/>
    <d v="2014-01-31T00:00:00"/>
    <d v="2014-12-30T00:00:00"/>
    <n v="2892384"/>
    <n v="333"/>
    <n v="2014"/>
    <n v="12"/>
    <n v="30"/>
    <x v="97"/>
    <n v="2012"/>
    <n v="2015"/>
    <n v="1.1913606177254064"/>
    <n v="2014"/>
    <n v="1.1518675949206576"/>
    <n v="49377132.162247188"/>
    <n v="52708775.56391418"/>
    <n v="3331643.4016669914"/>
    <n v="333"/>
    <n v="611"/>
    <n v="0.5450081833060556"/>
  </r>
  <r>
    <d v="2022-01-06T00:00:00"/>
    <n v="2012"/>
    <s v="Special Operations Command"/>
    <s v="69277"/>
    <s v=""/>
    <d v="2012-04-24T00:00:00"/>
    <d v="2012-07-30T00:00:00"/>
    <s v="Lifecyle Construction Services, LLC"/>
    <s v="W912HP"/>
    <s v="W912HP-11-D-0016"/>
    <x v="83"/>
    <x v="106"/>
    <x v="109"/>
    <d v="2013-08-22T00:00:00"/>
    <d v="2013-12-18T00:00:00"/>
    <n v="73965"/>
    <n v="118"/>
    <n v="2013"/>
    <n v="12"/>
    <n v="18"/>
    <x v="98"/>
    <n v="2012"/>
    <n v="2014"/>
    <n v="1.1913606177254064"/>
    <n v="2013"/>
    <n v="1.1743184978402121"/>
    <n v="2616362.5402747951"/>
    <n v="2703221.0079675466"/>
    <n v="86858.467692751437"/>
    <n v="118"/>
    <n v="388"/>
    <n v="0.30412371134020616"/>
  </r>
  <r>
    <d v="2022-01-13T00:00:00"/>
    <n v="2009"/>
    <s v="Defense Health Agency"/>
    <s v="70354"/>
    <s v=""/>
    <d v="2011-12-19T00:00:00"/>
    <d v="2012-05-09T00:00:00"/>
    <s v="Turner Construction Company"/>
    <s v="W912PL"/>
    <s v="W912PL-12-C-0005"/>
    <x v="84"/>
    <x v="107"/>
    <x v="110"/>
    <d v="2015-03-16T00:00:00"/>
    <d v="2018-03-01T00:00:00"/>
    <n v="51211000"/>
    <n v="1081"/>
    <n v="2018"/>
    <s v="03"/>
    <s v="01"/>
    <x v="99"/>
    <n v="2012"/>
    <n v="2018"/>
    <n v="1.1913606177254064"/>
    <n v="2015"/>
    <n v="1.1226717559690906"/>
    <n v="193306599.75027126"/>
    <n v="250799743.04520437"/>
    <n v="57493143.29493311"/>
    <n v="1081"/>
    <n v="1041"/>
    <n v="1.0384245917387127"/>
  </r>
  <r>
    <d v="2021-12-13T00:00:00"/>
    <n v="2011"/>
    <s v="Special Operations Command"/>
    <s v="63052"/>
    <s v=""/>
    <d v="2011-05-24T00:00:00"/>
    <d v="2011-10-26T00:00:00"/>
    <s v="Speegle Construction, Inc."/>
    <s v="W912PP"/>
    <s v="W912PP-12-C-0003"/>
    <x v="85"/>
    <x v="108"/>
    <x v="111"/>
    <d v="2014-03-12T00:00:00"/>
    <d v="2014-06-04T00:00:00"/>
    <n v="215312"/>
    <n v="84"/>
    <n v="2014"/>
    <s v="06"/>
    <s v="04"/>
    <x v="100"/>
    <n v="2012"/>
    <n v="2014"/>
    <n v="1.1913606177254064"/>
    <n v="2013"/>
    <n v="1.1743184978402121"/>
    <n v="16218861.782346897"/>
    <n v="16471706.646753868"/>
    <n v="252844.86440697126"/>
    <n v="84"/>
    <n v="868"/>
    <n v="9.6774193548387094E-2"/>
  </r>
  <r>
    <d v="2022-01-06T00:00:00"/>
    <n v="2012"/>
    <s v="Special Operations Command"/>
    <s v="83011"/>
    <s v=""/>
    <d v="2012-05-15T00:00:00"/>
    <d v="2012-08-31T00:00:00"/>
    <s v="Okland Geneva Joint Venture"/>
    <s v="W912PP"/>
    <s v="W912PP-12-C-0023"/>
    <x v="86"/>
    <x v="109"/>
    <x v="112"/>
    <d v="2014-05-01T00:00:00"/>
    <d v="2014-03-05T00:00:00"/>
    <n v="2398941"/>
    <n v="-57"/>
    <n v="2014"/>
    <s v="03"/>
    <s v="05"/>
    <x v="101"/>
    <n v="2012"/>
    <n v="2014"/>
    <n v="1.1913606177254064"/>
    <n v="2013"/>
    <n v="1.1743184978402121"/>
    <n v="26481463.736508444"/>
    <n v="29298584.528035741"/>
    <n v="2817120.7915272973"/>
    <n v="-57"/>
    <n v="608"/>
    <n v="-9.375E-2"/>
  </r>
  <r>
    <d v="2022-01-06T00:00:00"/>
    <n v="2012"/>
    <s v="Special Operations Command"/>
    <s v="73018"/>
    <s v=""/>
    <d v="2012-06-06T00:00:00"/>
    <d v="2012-08-27T00:00:00"/>
    <s v="Solis Constructors, Inc."/>
    <s v="W912PP"/>
    <s v="W912PP-12-C-0025"/>
    <x v="87"/>
    <x v="110"/>
    <x v="113"/>
    <d v="2014-04-10T00:00:00"/>
    <d v="2014-08-26T00:00:00"/>
    <n v="374383"/>
    <n v="138"/>
    <n v="2014"/>
    <s v="08"/>
    <n v="26"/>
    <x v="102"/>
    <n v="2012"/>
    <n v="2014"/>
    <n v="1.1913606177254064"/>
    <n v="2013"/>
    <n v="1.1743184978402121"/>
    <n v="11114627.327140227"/>
    <n v="11554272.209317138"/>
    <n v="439644.88217691146"/>
    <n v="138"/>
    <n v="591"/>
    <n v="0.233502538071066"/>
  </r>
  <r>
    <d v="2022-01-06T00:00:00"/>
    <n v="2012"/>
    <s v="Special Operations Command"/>
    <s v="CZQZ083012"/>
    <s v=""/>
    <d v="2012-05-07T00:00:00"/>
    <d v="2012-08-31T00:00:00"/>
    <s v="Hensel Phelps Construction Co"/>
    <s v="W912PP"/>
    <s v="W912PP-12-C-0027"/>
    <x v="88"/>
    <x v="111"/>
    <x v="114"/>
    <d v="2014-09-04T00:00:00"/>
    <d v="2014-10-02T00:00:00"/>
    <n v="1238390"/>
    <n v="28"/>
    <n v="2014"/>
    <n v="10"/>
    <s v="02"/>
    <x v="103"/>
    <n v="2012"/>
    <n v="2015"/>
    <n v="1.1913606177254064"/>
    <n v="2014"/>
    <n v="1.1518675949206576"/>
    <n v="33548714.995147444"/>
    <n v="34975176.306021236"/>
    <n v="1426461.3108737916"/>
    <n v="28"/>
    <n v="734"/>
    <n v="3.8147138964577658E-2"/>
  </r>
  <r>
    <d v="2022-01-06T00:00:00"/>
    <n v="2012"/>
    <s v="Special Operations Command"/>
    <s v="73021"/>
    <s v=""/>
    <d v="2012-06-06T00:00:00"/>
    <d v="2012-09-12T00:00:00"/>
    <s v="K. L. HOUSE CONSTRUCTION COMPANY"/>
    <s v="W912PP"/>
    <s v="W912PP-12-C-0033"/>
    <x v="89"/>
    <x v="112"/>
    <x v="115"/>
    <d v="2014-08-09T00:00:00"/>
    <d v="2014-11-24T00:00:00"/>
    <n v="432847"/>
    <n v="107"/>
    <n v="2014"/>
    <n v="11"/>
    <n v="24"/>
    <x v="104"/>
    <n v="2012"/>
    <n v="2015"/>
    <n v="1.1913606177254064"/>
    <n v="2014"/>
    <n v="1.1518675949206576"/>
    <n v="17513001.080563474"/>
    <n v="18011583.513422098"/>
    <n v="498582.43285862356"/>
    <n v="107"/>
    <n v="696"/>
    <n v="0.15373563218390804"/>
  </r>
  <r>
    <d v="2021-12-08T00:00:00"/>
    <n v="2010"/>
    <s v="Washington Headquarters Services"/>
    <s v="80001"/>
    <s v=""/>
    <d v="2013-07-15T00:00:00"/>
    <d v="2013-09-30T00:00:00"/>
    <s v="Cherokee Nation"/>
    <s v="HQ0034"/>
    <s v="HQ0034-13-C-0133"/>
    <x v="90"/>
    <x v="113"/>
    <x v="116"/>
    <d v="2019-04-02T00:00:00"/>
    <d v="2021-09-22T00:00:00"/>
    <n v="-9669575"/>
    <n v="904"/>
    <n v="2021"/>
    <s v="09"/>
    <n v="22"/>
    <x v="105"/>
    <n v="2013"/>
    <n v="2021"/>
    <n v="1.1743184978402121"/>
    <n v="2017"/>
    <n v="1.0750776974914733"/>
    <n v="11355160.788753269"/>
    <n v="959616.36203215644"/>
    <n v="-10395544.426721113"/>
    <n v="904"/>
    <n v="2010"/>
    <n v="0.44975124378109455"/>
  </r>
  <r>
    <d v="2021-12-08T00:00:00"/>
    <n v="2010"/>
    <s v="Washington Headquarters Services"/>
    <s v="80001A"/>
    <s v=""/>
    <d v="2013-09-01T00:00:00"/>
    <d v="2013-09-30T00:00:00"/>
    <s v="Virginia Electric and Power Company"/>
    <s v="HQ0034"/>
    <s v="HQ0034-13-F-0027"/>
    <x v="91"/>
    <x v="114"/>
    <x v="117"/>
    <d v="2015-01-31T00:00:00"/>
    <d v="2020-04-30T00:00:00"/>
    <n v="0"/>
    <n v="1916"/>
    <n v="2020"/>
    <s v="04"/>
    <n v="30"/>
    <x v="106"/>
    <n v="2013"/>
    <n v="2020"/>
    <n v="1.1743184978402121"/>
    <n v="2017"/>
    <n v="1.0750776974914733"/>
    <n v="16063823.320906172"/>
    <n v="16063823.320906172"/>
    <n v="0"/>
    <n v="1916"/>
    <n v="488"/>
    <n v="3.9262295081967213"/>
  </r>
  <r>
    <d v="2022-01-13T00:00:00"/>
    <n v="2013"/>
    <s v="Defense Health Agency"/>
    <s v="80306"/>
    <s v=""/>
    <d v="2013-07-25T00:00:00"/>
    <d v="2013-09-12T00:00:00"/>
    <s v="G-W Management Services Inc."/>
    <s v="N40080"/>
    <s v="N4008010D0498  DO 0025"/>
    <x v="92"/>
    <x v="115"/>
    <x v="118"/>
    <d v="2013-12-13T00:00:00"/>
    <d v="2014-03-25T00:00:00"/>
    <n v="-69000"/>
    <n v="102"/>
    <n v="2014"/>
    <s v="03"/>
    <n v="25"/>
    <x v="107"/>
    <n v="2013"/>
    <n v="2014"/>
    <n v="1.1743184978402121"/>
    <n v="2014"/>
    <n v="1.1518675949206576"/>
    <n v="6207447.5795833617"/>
    <n v="6127968.7155338367"/>
    <n v="-79478.864049525"/>
    <n v="102"/>
    <n v="92"/>
    <n v="1.1086956521739131"/>
  </r>
  <r>
    <d v="2022-01-13T00:00:00"/>
    <n v="2012"/>
    <s v="Defense Health Agency"/>
    <s v="77154"/>
    <s v=""/>
    <d v="2012-05-18T00:00:00"/>
    <d v="2012-10-29T00:00:00"/>
    <s v="Manhattan Hunt JV"/>
    <s v="N40080"/>
    <s v="N4008013C0151"/>
    <x v="93"/>
    <x v="116"/>
    <x v="119"/>
    <d v="2016-12-06T00:00:00"/>
    <d v="2022-07-31T00:00:00"/>
    <n v="7752000"/>
    <n v="2063"/>
    <n v="2022"/>
    <s v="07"/>
    <n v="31"/>
    <x v="108"/>
    <n v="2013"/>
    <n v="2022"/>
    <n v="1.1743184978402121"/>
    <n v="2018"/>
    <n v="1.0507009358578761"/>
    <n v="78009977.811525285"/>
    <n v="86155011.46629554"/>
    <n v="8145033.6547702551"/>
    <n v="2063"/>
    <n v="1499"/>
    <n v="1.3762508338892596"/>
  </r>
  <r>
    <d v="2022-01-13T00:00:00"/>
    <n v="2012"/>
    <s v="Defense Health Agency"/>
    <s v="71408"/>
    <s v=""/>
    <d v="2012-05-18T00:00:00"/>
    <d v="2012-10-29T00:00:00"/>
    <s v="Manhattan Hunt JV"/>
    <s v="N40080"/>
    <s v="N4008013C0151"/>
    <x v="93"/>
    <x v="117"/>
    <x v="120"/>
    <d v="2016-12-06T00:00:00"/>
    <d v="2019-02-15T00:00:00"/>
    <n v="2976000"/>
    <n v="801"/>
    <n v="2019"/>
    <s v="02"/>
    <n v="15"/>
    <x v="109"/>
    <n v="2013"/>
    <n v="2019"/>
    <n v="1.1743184978402121"/>
    <n v="2016"/>
    <n v="1.0992552112271903"/>
    <n v="21945664.087637883"/>
    <n v="25217047.596250001"/>
    <n v="3271383.5086121187"/>
    <n v="801"/>
    <n v="1499"/>
    <n v="0.53435623749166106"/>
  </r>
  <r>
    <d v="2021-09-13T00:00:00"/>
    <n v="2013"/>
    <s v="Special Operations Command"/>
    <s v="P1410"/>
    <s v=""/>
    <d v="2013-09-04T00:00:00"/>
    <d v="2013-09-26T00:00:00"/>
    <s v="QUADRANT CONSTRUCTION, INC"/>
    <s v="N40085"/>
    <s v="N4008510D0261"/>
    <x v="94"/>
    <x v="118"/>
    <x v="121"/>
    <d v="2014-09-22T00:00:00"/>
    <d v="2015-06-30T00:00:00"/>
    <n v="-17"/>
    <n v="281"/>
    <n v="2015"/>
    <s v="06"/>
    <n v="30"/>
    <x v="110"/>
    <n v="2013"/>
    <n v="2015"/>
    <n v="1.1743184978402121"/>
    <n v="2014"/>
    <n v="1.1518675949206576"/>
    <n v="2144.3055770562273"/>
    <n v="2124.723827942576"/>
    <n v="-19.581749113651313"/>
    <n v="281"/>
    <n v="361"/>
    <n v="0.77839335180055402"/>
  </r>
  <r>
    <d v="2021-10-20T00:00:00"/>
    <n v="2013"/>
    <s v="Special Operations Command"/>
    <s v="Q1410"/>
    <s v=""/>
    <d v="2013-09-04T00:00:00"/>
    <d v="2013-09-26T00:00:00"/>
    <s v="QUADRANT CONSTRUCTION, INC"/>
    <s v="N40085"/>
    <s v="N4008510D0261"/>
    <x v="94"/>
    <x v="118"/>
    <x v="121"/>
    <d v="2014-09-22T00:00:00"/>
    <d v="2015-06-30T00:00:00"/>
    <n v="-17"/>
    <n v="281"/>
    <n v="2015"/>
    <s v="06"/>
    <n v="30"/>
    <x v="110"/>
    <n v="2013"/>
    <n v="2015"/>
    <n v="1.1743184978402121"/>
    <n v="2014"/>
    <n v="1.1518675949206576"/>
    <n v="2144.3055770562273"/>
    <n v="2124.723827942576"/>
    <n v="-19.581749113651313"/>
    <n v="281"/>
    <n v="361"/>
    <n v="0.77839335180055402"/>
  </r>
  <r>
    <d v="2022-01-13T00:00:00"/>
    <n v="2013"/>
    <s v="Defense Health Agency"/>
    <s v="71317"/>
    <s v=""/>
    <d v="2013-02-22T00:00:00"/>
    <d v="2013-06-14T00:00:00"/>
    <s v="Walsh Federal, LLC"/>
    <s v="N69450"/>
    <s v="N6945013C1756"/>
    <x v="95"/>
    <x v="119"/>
    <x v="122"/>
    <d v="2016-12-30T00:00:00"/>
    <d v="2019-02-15T00:00:00"/>
    <n v="7360000"/>
    <n v="777"/>
    <n v="2019"/>
    <s v="02"/>
    <n v="15"/>
    <x v="109"/>
    <n v="2013"/>
    <n v="2019"/>
    <n v="1.1743184978402121"/>
    <n v="2016"/>
    <n v="1.0992552112271903"/>
    <n v="45497795.880321182"/>
    <n v="53588314.234953299"/>
    <n v="8090518.3546321169"/>
    <n v="777"/>
    <n v="1295"/>
    <n v="0.6"/>
  </r>
  <r>
    <d v="2022-01-13T00:00:00"/>
    <n v="2013"/>
    <s v="Defense Health Agency"/>
    <s v="71325"/>
    <s v=""/>
    <d v="2012-11-30T00:00:00"/>
    <d v="2013-09-13T00:00:00"/>
    <s v="Heery International, Inc., 999 Peachtree Street, NE, Suite 300, Atlanta, GA  30309-3915"/>
    <s v="W9126G"/>
    <s v="W9126G-08-D-0056-CV01"/>
    <x v="96"/>
    <x v="120"/>
    <x v="123"/>
    <d v="2016-10-23T00:00:00"/>
    <d v="2018-06-01T00:00:00"/>
    <n v="1942000"/>
    <n v="586"/>
    <n v="2018"/>
    <s v="06"/>
    <s v="01"/>
    <x v="111"/>
    <n v="2013"/>
    <n v="2018"/>
    <n v="1.1743184978402121"/>
    <n v="2016"/>
    <n v="1.0992552112271903"/>
    <n v="53473767.117651902"/>
    <n v="55608520.737855107"/>
    <n v="2134753.6202032045"/>
    <n v="586"/>
    <n v="1136"/>
    <n v="0.51584507042253525"/>
  </r>
  <r>
    <d v="2022-01-13T00:00:00"/>
    <n v="2010"/>
    <s v="Defense Health Agency"/>
    <s v="72481"/>
    <s v=""/>
    <d v="2012-08-07T00:00:00"/>
    <d v="2013-01-29T00:00:00"/>
    <s v="Clark McCarthy Joint Venture"/>
    <s v="W9126G"/>
    <s v="W9126G-13-C-0004"/>
    <x v="97"/>
    <x v="121"/>
    <x v="124"/>
    <d v="2016-11-26T00:00:00"/>
    <d v="2020-02-29T00:00:00"/>
    <n v="198123000"/>
    <n v="1190"/>
    <n v="2020"/>
    <s v="02"/>
    <n v="29"/>
    <x v="112"/>
    <n v="2013"/>
    <n v="2020"/>
    <n v="1.1743184978402121"/>
    <n v="2017"/>
    <n v="1.0750776974914733"/>
    <n v="66769401.15019878"/>
    <n v="279767019.81030196"/>
    <n v="212997618.66010317"/>
    <n v="1190"/>
    <n v="1397"/>
    <n v="0.85182534001431642"/>
  </r>
  <r>
    <d v="2022-01-13T00:00:00"/>
    <n v="2018"/>
    <s v="Defense Health Agency"/>
    <s v="72481"/>
    <s v="91301"/>
    <d v="2012-08-07T00:00:00"/>
    <d v="2013-01-29T00:00:00"/>
    <s v="Clark McCarthy Joint Venture"/>
    <s v="W9126G"/>
    <s v="W9126G-13-C-0004"/>
    <x v="97"/>
    <x v="122"/>
    <x v="125"/>
    <d v="2016-11-26T00:00:00"/>
    <d v="2020-02-29T00:00:00"/>
    <n v="-45194000"/>
    <n v="1190"/>
    <n v="2020"/>
    <s v="02"/>
    <n v="29"/>
    <x v="112"/>
    <n v="2013"/>
    <n v="2020"/>
    <n v="1.1743184978402121"/>
    <n v="2017"/>
    <n v="1.0750776974914733"/>
    <n v="295141468.06218052"/>
    <n v="246554406.60175088"/>
    <n v="-48587061.460429639"/>
    <n v="1190"/>
    <n v="1397"/>
    <n v="0.85182534001431642"/>
  </r>
  <r>
    <d v="2022-01-13T00:00:00"/>
    <n v="2010"/>
    <s v="Defense Health Agency"/>
    <s v="72481"/>
    <s v="76558-01"/>
    <d v="2013-08-08T00:00:00"/>
    <d v="2013-09-13T00:00:00"/>
    <s v="Licon Engineering Company, Inc. dba LEC Group"/>
    <s v="W9126G"/>
    <s v="W9126G-13-C-0046"/>
    <x v="98"/>
    <x v="123"/>
    <x v="126"/>
    <d v="2014-10-24T00:00:00"/>
    <d v="2014-10-24T00:00:00"/>
    <n v="-917000"/>
    <n v="0"/>
    <n v="2014"/>
    <n v="10"/>
    <n v="24"/>
    <x v="113"/>
    <n v="2013"/>
    <n v="2015"/>
    <n v="1.1743184978402121"/>
    <n v="2014"/>
    <n v="1.1518675949206576"/>
    <n v="1808450.4866739267"/>
    <n v="752187.90213168366"/>
    <n v="-1056262.584542243"/>
    <n v="0"/>
    <n v="406"/>
    <n v="0"/>
  </r>
  <r>
    <d v="2022-01-06T00:00:00"/>
    <n v="2013"/>
    <s v="Special Operations Command"/>
    <s v="69382"/>
    <s v=""/>
    <d v="2013-05-31T00:00:00"/>
    <d v="2013-09-27T00:00:00"/>
    <s v="Caddell Construction CO. (DE), LLC"/>
    <s v="W91278"/>
    <s v="W91278-11-D-0066"/>
    <x v="99"/>
    <x v="124"/>
    <x v="127"/>
    <d v="2015-05-13T00:00:00"/>
    <d v="2015-09-21T00:00:00"/>
    <n v="2489680"/>
    <n v="131"/>
    <n v="2015"/>
    <s v="09"/>
    <n v="21"/>
    <x v="114"/>
    <n v="2013"/>
    <n v="2015"/>
    <n v="1.1743184978402121"/>
    <n v="2014"/>
    <n v="1.1518675949206576"/>
    <n v="30316206.340242915"/>
    <n v="33183988.053964976"/>
    <n v="2867781.7137220614"/>
    <n v="131"/>
    <n v="593"/>
    <n v="0.22091062394603711"/>
  </r>
  <r>
    <d v="2022-01-06T00:00:00"/>
    <n v="2013"/>
    <s v="Special Operations Command"/>
    <s v="69287"/>
    <s v=""/>
    <d v="2013-06-03T00:00:00"/>
    <d v="2013-09-20T00:00:00"/>
    <s v="Archer Western Contractors, LLC"/>
    <s v="W91278"/>
    <s v="W91278-11-D-0073"/>
    <x v="100"/>
    <x v="125"/>
    <x v="128"/>
    <d v="2015-07-26T00:00:00"/>
    <d v="2016-05-25T00:00:00"/>
    <n v="2969776"/>
    <n v="304"/>
    <n v="2016"/>
    <s v="05"/>
    <n v="25"/>
    <x v="115"/>
    <n v="2013"/>
    <n v="2016"/>
    <n v="1.1743184978402121"/>
    <n v="2015"/>
    <n v="1.1226717559690906"/>
    <n v="36295172.641293995"/>
    <n v="39629256.278048858"/>
    <n v="3334083.636754863"/>
    <n v="304"/>
    <n v="674"/>
    <n v="0.45103857566765576"/>
  </r>
  <r>
    <d v="2022-01-06T00:00:00"/>
    <n v="2013"/>
    <s v="Special Operations Command"/>
    <s v="FTFA113004"/>
    <s v=""/>
    <d v="2013-05-07T00:00:00"/>
    <d v="2013-09-20T00:00:00"/>
    <s v="Carothers Construction Inc"/>
    <s v="W91278"/>
    <s v="W91278-12-D-0037"/>
    <x v="101"/>
    <x v="126"/>
    <x v="129"/>
    <d v="2016-12-25T00:00:00"/>
    <d v="2017-05-26T00:00:00"/>
    <n v="2109088"/>
    <n v="152"/>
    <n v="2017"/>
    <s v="05"/>
    <n v="26"/>
    <x v="116"/>
    <n v="2013"/>
    <n v="2017"/>
    <n v="1.1743184978402121"/>
    <n v="2015"/>
    <n v="1.1226717559690906"/>
    <n v="35161796.757880986"/>
    <n v="37529610.286334321"/>
    <n v="2367813.5284533352"/>
    <n v="152"/>
    <n v="1192"/>
    <n v="0.12751677852348994"/>
  </r>
  <r>
    <d v="2022-01-06T00:00:00"/>
    <n v="2013"/>
    <s v="Special Operations Command"/>
    <s v="83702"/>
    <s v=""/>
    <d v="2013-07-01T00:00:00"/>
    <d v="2013-09-18T00:00:00"/>
    <s v="WG Yates &amp; Sons Construction Co"/>
    <s v="W91278"/>
    <s v="W91278-12-D-0040"/>
    <x v="102"/>
    <x v="127"/>
    <x v="130"/>
    <d v="2015-06-28T00:00:00"/>
    <d v="2016-09-30T00:00:00"/>
    <n v="3399503"/>
    <n v="460"/>
    <n v="2016"/>
    <s v="09"/>
    <n v="30"/>
    <x v="117"/>
    <n v="2013"/>
    <n v="2016"/>
    <n v="1.1743184978402121"/>
    <n v="2015"/>
    <n v="1.1226717559690906"/>
    <n v="30379736.970976073"/>
    <n v="34196262.973408267"/>
    <n v="3816526.0024321936"/>
    <n v="460"/>
    <n v="648"/>
    <n v="0.70987654320987659"/>
  </r>
  <r>
    <d v="2022-01-06T00:00:00"/>
    <n v="2013"/>
    <s v="Special Operations Command"/>
    <s v="81483"/>
    <s v=""/>
    <d v="2013-06-28T00:00:00"/>
    <d v="2013-09-11T00:00:00"/>
    <s v="TIMUS - NASCO, JV"/>
    <s v="W9128F"/>
    <s v="W9128F-13-C-0006"/>
    <x v="103"/>
    <x v="128"/>
    <x v="131"/>
    <d v="2014-09-15T00:00:00"/>
    <d v="2014-11-26T00:00:00"/>
    <n v="129398"/>
    <n v="72"/>
    <n v="2014"/>
    <n v="11"/>
    <n v="26"/>
    <x v="118"/>
    <n v="2013"/>
    <n v="2015"/>
    <n v="1.1743184978402121"/>
    <n v="2014"/>
    <n v="1.1518675949206576"/>
    <n v="1777179.5593949396"/>
    <n v="1926228.9224424828"/>
    <n v="149049.36304754321"/>
    <n v="72"/>
    <n v="369"/>
    <n v="0.1951219512195122"/>
  </r>
  <r>
    <d v="2020-12-09T00:00:00"/>
    <n v="2012"/>
    <s v="National Security Agency"/>
    <s v="23051"/>
    <s v="2"/>
    <d v="2012-02-14T00:00:00"/>
    <d v="2013-09-29T00:00:00"/>
    <s v="Xcel Power Feed"/>
    <s v="W912DR"/>
    <s v="W912DR-12-F-0081"/>
    <x v="104"/>
    <x v="129"/>
    <x v="132"/>
    <d v="2014-02-14T00:00:00"/>
    <d v="2015-09-30T00:00:00"/>
    <n v="0"/>
    <n v="593"/>
    <n v="2015"/>
    <s v="09"/>
    <n v="30"/>
    <x v="119"/>
    <n v="2013"/>
    <n v="2015"/>
    <n v="1.1743184978402121"/>
    <n v="2014"/>
    <n v="1.1518675949206576"/>
    <n v="6600844.2763598328"/>
    <n v="6600844.2763598328"/>
    <n v="0"/>
    <n v="593"/>
    <n v="138"/>
    <n v="4.2971014492753623"/>
  </r>
  <r>
    <d v="2020-12-09T00:00:00"/>
    <n v="2012"/>
    <s v="National Security Agency"/>
    <s v="24649"/>
    <s v=""/>
    <d v="2012-05-01T00:00:00"/>
    <d v="2013-02-26T00:00:00"/>
    <s v="Hensel Phelps/Kiewit Joint Venture"/>
    <s v="W912DR"/>
    <s v="W912DR-13-C-0005"/>
    <x v="105"/>
    <x v="130"/>
    <x v="133"/>
    <d v="2015-09-15T00:00:00"/>
    <d v="2016-02-08T00:00:00"/>
    <n v="43768051"/>
    <n v="146"/>
    <n v="2016"/>
    <s v="02"/>
    <s v="08"/>
    <x v="120"/>
    <n v="2013"/>
    <n v="2016"/>
    <n v="1.1743184978402121"/>
    <n v="2015"/>
    <n v="1.1226717559690906"/>
    <n v="663007306.3771075"/>
    <n v="712144461.04862225"/>
    <n v="49137154.67151475"/>
    <n v="146"/>
    <n v="931"/>
    <n v="0.15682062298603652"/>
  </r>
  <r>
    <d v="2020-12-09T00:00:00"/>
    <n v="2010"/>
    <s v="National Security Agency"/>
    <s v="25047"/>
    <s v=""/>
    <d v="2012-10-17T00:00:00"/>
    <d v="2013-02-19T00:00:00"/>
    <s v="District Veterans Contracting"/>
    <s v="W912DR"/>
    <s v="W912DR-13-C-0021"/>
    <x v="106"/>
    <x v="131"/>
    <x v="134"/>
    <d v="2014-03-07T00:00:00"/>
    <d v="2015-05-04T00:00:00"/>
    <n v="539000"/>
    <n v="423"/>
    <n v="2015"/>
    <s v="05"/>
    <s v="04"/>
    <x v="121"/>
    <n v="2013"/>
    <n v="2015"/>
    <n v="1.1743184978402121"/>
    <n v="2014"/>
    <n v="1.1518675949206576"/>
    <n v="6168695.0691546341"/>
    <n v="6789551.7028168682"/>
    <n v="620856.63366223406"/>
    <n v="423"/>
    <n v="381"/>
    <n v="1.110236220472441"/>
  </r>
  <r>
    <d v="2022-01-13T00:00:00"/>
    <n v="2011"/>
    <s v="Defense Health Agency"/>
    <s v="66588"/>
    <s v=""/>
    <d v="2012-11-07T00:00:00"/>
    <d v="2013-03-18T00:00:00"/>
    <s v="Federal Republic of Germany"/>
    <s v="W912GB"/>
    <s v="W912GB-09-C-0038"/>
    <x v="107"/>
    <x v="132"/>
    <x v="135"/>
    <d v="2016-05-30T00:00:00"/>
    <d v="2017-05-03T00:00:00"/>
    <n v="1750000"/>
    <n v="338"/>
    <n v="2017"/>
    <s v="05"/>
    <s v="03"/>
    <x v="122"/>
    <n v="2013"/>
    <n v="2017"/>
    <n v="1.1743184978402121"/>
    <n v="2015"/>
    <n v="1.1226717559690906"/>
    <n v="35323500.415033579"/>
    <n v="37288175.987979487"/>
    <n v="1964675.5729459077"/>
    <n v="338"/>
    <n v="1169"/>
    <n v="0.28913601368691189"/>
  </r>
  <r>
    <d v="2022-01-13T00:00:00"/>
    <n v="2012"/>
    <s v="Defense Health Agency"/>
    <s v="76007"/>
    <s v="72661"/>
    <d v="2013-07-15T00:00:00"/>
    <d v="2013-08-27T00:00:00"/>
    <s v="FRG/Peter Gross Hoch- und Tiefbau GmbH &amp; Co KG"/>
    <s v="W912GB"/>
    <s v="W912GB-10-C-0031, ABG4 P00058"/>
    <x v="74"/>
    <x v="133"/>
    <x v="136"/>
    <d v="2016-04-30T00:00:00"/>
    <d v="2017-04-30T00:00:00"/>
    <n v="1204000"/>
    <n v="365"/>
    <n v="2017"/>
    <s v="04"/>
    <n v="30"/>
    <x v="123"/>
    <n v="2013"/>
    <n v="2017"/>
    <n v="1.1743184978402121"/>
    <n v="2015"/>
    <n v="1.1226717559690906"/>
    <n v="2770217.3364050603"/>
    <n v="4121914.1305918451"/>
    <n v="1351696.7941867849"/>
    <n v="365"/>
    <n v="977"/>
    <n v="0.37359263050153529"/>
  </r>
  <r>
    <d v="2022-01-13T00:00:00"/>
    <n v="2012"/>
    <s v="Defense Health Agency"/>
    <s v="76007"/>
    <s v="72661-01"/>
    <d v="2013-07-15T00:00:00"/>
    <d v="2013-08-27T00:00:00"/>
    <s v="FRG/Peter Gross Hoch- und Tiefbau GmbH &amp; Co KG"/>
    <s v="W912GB"/>
    <s v="W912GB-10-C-0031, P00085"/>
    <x v="74"/>
    <x v="134"/>
    <x v="137"/>
    <d v="2021-03-31T00:00:00"/>
    <d v="2021-12-30T00:00:00"/>
    <n v="635000"/>
    <n v="274"/>
    <n v="2021"/>
    <n v="12"/>
    <n v="30"/>
    <x v="124"/>
    <n v="2013"/>
    <n v="2022"/>
    <n v="1.1743184978402121"/>
    <n v="2018"/>
    <n v="1.0507009358578761"/>
    <n v="39795305.254809111"/>
    <n v="40462500.349078864"/>
    <n v="667195.0942697525"/>
    <n v="274"/>
    <n v="2773"/>
    <n v="9.8809953119365315E-2"/>
  </r>
  <r>
    <d v="2022-01-13T00:00:00"/>
    <n v="2012"/>
    <s v="Defense Health Agency"/>
    <s v="76007"/>
    <s v="72662-02"/>
    <d v="2013-07-15T00:00:00"/>
    <d v="2013-08-27T00:00:00"/>
    <s v="FRG/Peter Gross Hoch- und Tiefbau GmbH &amp; Co KG"/>
    <s v="W912GB"/>
    <s v="W912GB-10-C-0031, P00102"/>
    <x v="74"/>
    <x v="135"/>
    <x v="138"/>
    <d v="2021-01-30T00:00:00"/>
    <d v="2022-02-28T00:00:00"/>
    <n v="946000"/>
    <n v="394"/>
    <n v="2022"/>
    <s v="02"/>
    <n v="28"/>
    <x v="125"/>
    <n v="2013"/>
    <n v="2022"/>
    <n v="1.1743184978402121"/>
    <n v="2018"/>
    <n v="1.0507009358578761"/>
    <n v="65807634.300467648"/>
    <n v="66801597.385789201"/>
    <n v="993963.08532155305"/>
    <n v="394"/>
    <n v="2713"/>
    <n v="0.14522668632510136"/>
  </r>
  <r>
    <d v="2021-12-31T00:00:00"/>
    <n v="2013"/>
    <s v="Missile Defense Agency"/>
    <s v="630"/>
    <s v=""/>
    <d v="2013-02-08T00:00:00"/>
    <d v="2013-07-09T00:00:00"/>
    <s v="Kellogg Brown &amp; Root Services, Inc,"/>
    <s v="W912GB"/>
    <s v="W912GB-13-R-0003"/>
    <x v="108"/>
    <x v="136"/>
    <x v="139"/>
    <d v="2015-08-30T00:00:00"/>
    <d v="2016-05-12T00:00:00"/>
    <n v="-3910000"/>
    <n v="256"/>
    <n v="2016"/>
    <s v="05"/>
    <n v="12"/>
    <x v="126"/>
    <n v="2013"/>
    <n v="2016"/>
    <n v="1.1743184978402121"/>
    <n v="2015"/>
    <n v="1.1226717559690906"/>
    <n v="138921878.2944971"/>
    <n v="134532231.72865796"/>
    <n v="-4389646.5658391416"/>
    <n v="256"/>
    <n v="782"/>
    <n v="0.32736572890025578"/>
  </r>
  <r>
    <d v="2021-12-31T00:00:00"/>
    <n v="2014"/>
    <s v="Missile Defense Agency"/>
    <s v="630"/>
    <s v="646"/>
    <d v="2013-02-08T00:00:00"/>
    <d v="2013-07-09T00:00:00"/>
    <s v="Kellogg Brown &amp; Root Services, Inc,"/>
    <s v="W912GB"/>
    <s v="W912GB-13-R-0003"/>
    <x v="108"/>
    <x v="136"/>
    <x v="140"/>
    <d v="2015-08-30T00:00:00"/>
    <d v="2016-05-12T00:00:00"/>
    <n v="-51400000"/>
    <n v="256"/>
    <n v="2016"/>
    <s v="05"/>
    <n v="12"/>
    <x v="126"/>
    <n v="2013"/>
    <n v="2016"/>
    <n v="1.1743184978402121"/>
    <n v="2015"/>
    <n v="1.1226717559690906"/>
    <n v="138921878.2944971"/>
    <n v="81216550.037685841"/>
    <n v="-57705328.256811261"/>
    <n v="256"/>
    <n v="782"/>
    <n v="0.32736572890025578"/>
  </r>
  <r>
    <d v="2022-01-06T00:00:00"/>
    <n v="2012"/>
    <s v="Special Operations Command"/>
    <s v="76364"/>
    <s v=""/>
    <d v="2012-06-20T00:00:00"/>
    <d v="2012-10-25T00:00:00"/>
    <s v="Engineering Design Technologies, Inc."/>
    <s v="W912HN"/>
    <s v="W912HN-11-D-0002"/>
    <x v="81"/>
    <x v="137"/>
    <x v="141"/>
    <d v="2014-08-26T00:00:00"/>
    <d v="2016-04-21T00:00:00"/>
    <n v="4232924"/>
    <n v="604"/>
    <n v="2016"/>
    <s v="04"/>
    <n v="21"/>
    <x v="127"/>
    <n v="2013"/>
    <n v="2016"/>
    <n v="1.1743184978402121"/>
    <n v="2015"/>
    <n v="1.1226717559690906"/>
    <n v="34328131.615805246"/>
    <n v="39080315.835768953"/>
    <n v="4752184.219963707"/>
    <n v="604"/>
    <n v="670"/>
    <n v="0.90149253731343282"/>
  </r>
  <r>
    <d v="2022-01-06T00:00:00"/>
    <n v="2013"/>
    <s v="Special Operations Command"/>
    <s v="65052"/>
    <s v=""/>
    <d v="2013-08-06T00:00:00"/>
    <d v="2013-09-23T00:00:00"/>
    <s v="SFL + A Architects, PA"/>
    <s v="W912HN"/>
    <s v="W912HN-11-D-0003"/>
    <x v="62"/>
    <x v="138"/>
    <x v="142"/>
    <d v="2014-12-03T00:00:00"/>
    <d v="2014-12-18T00:00:00"/>
    <n v="71763"/>
    <n v="15"/>
    <n v="2014"/>
    <n v="12"/>
    <n v="18"/>
    <x v="128"/>
    <n v="2013"/>
    <n v="2015"/>
    <n v="1.1743184978402121"/>
    <n v="2014"/>
    <n v="1.1518675949206576"/>
    <n v="3757818.0187701811"/>
    <n v="3840479.4929844723"/>
    <n v="82661.4742142912"/>
    <n v="15"/>
    <n v="436"/>
    <n v="3.4403669724770644E-2"/>
  </r>
  <r>
    <d v="2022-02-28T00:00:00"/>
    <n v="2013"/>
    <s v="Defense Information Systems Agency"/>
    <s v="VDYDS97032"/>
    <s v=""/>
    <d v="2013-05-24T00:00:00"/>
    <d v="2013-09-30T00:00:00"/>
    <s v="River City Corporation, LLC"/>
    <s v="W912QR"/>
    <s v="W912QR-13-0032"/>
    <x v="109"/>
    <x v="139"/>
    <x v="143"/>
    <d v="2015-12-30T00:00:00"/>
    <d v="2016-03-11T00:00:00"/>
    <n v="0"/>
    <n v="72"/>
    <n v="2016"/>
    <s v="03"/>
    <n v="11"/>
    <x v="129"/>
    <n v="2013"/>
    <n v="2016"/>
    <n v="1.1743184978402121"/>
    <n v="2015"/>
    <n v="1.1226717559690906"/>
    <n v="77497974.946466953"/>
    <n v="77497974.946466953"/>
    <n v="0"/>
    <n v="72"/>
    <n v="821"/>
    <n v="8.76979293544458E-2"/>
  </r>
  <r>
    <d v="2022-01-13T00:00:00"/>
    <n v="2013"/>
    <s v="Defense Health Agency"/>
    <s v="72419"/>
    <s v=""/>
    <d v="2013-07-26T00:00:00"/>
    <d v="2013-09-26T00:00:00"/>
    <s v="Seohee Construction Co. Ltd."/>
    <s v="W912UM"/>
    <s v="W912UM-13-C-0025"/>
    <x v="110"/>
    <x v="140"/>
    <x v="144"/>
    <d v="2017-08-08T00:00:00"/>
    <d v="2020-06-20T00:00:00"/>
    <n v="2114000"/>
    <n v="1047"/>
    <n v="2020"/>
    <s v="06"/>
    <n v="20"/>
    <x v="130"/>
    <n v="2013"/>
    <n v="2020"/>
    <n v="1.1743184978402121"/>
    <n v="2017"/>
    <n v="1.0750776974914733"/>
    <n v="26258935.930204984"/>
    <n v="28531650.18270196"/>
    <n v="2272714.2524969764"/>
    <n v="1047"/>
    <n v="1412"/>
    <n v="0.74150141643059486"/>
  </r>
  <r>
    <d v="2021-09-13T00:00:00"/>
    <n v="2014"/>
    <s v="Special Operations Command"/>
    <s v="P1469"/>
    <s v=""/>
    <d v="2014-08-20T00:00:00"/>
    <d v="2014-09-30T00:00:00"/>
    <s v="Awarded by Other Agency"/>
    <s v="N40085"/>
    <s v="N4008510D0261"/>
    <x v="94"/>
    <x v="141"/>
    <x v="145"/>
    <d v="2015-11-24T00:00:00"/>
    <d v="2016-08-25T00:00:00"/>
    <n v="-6"/>
    <n v="275"/>
    <n v="2016"/>
    <s v="08"/>
    <n v="25"/>
    <x v="131"/>
    <n v="2014"/>
    <n v="2016"/>
    <n v="1.1518675949206576"/>
    <n v="2015"/>
    <n v="1.1226717559690906"/>
    <n v="2239.2306045257583"/>
    <n v="2232.4945739899435"/>
    <n v="-6.7360305358147343"/>
    <n v="275"/>
    <n v="420"/>
    <n v="0.65476190476190477"/>
  </r>
  <r>
    <d v="2022-01-12T00:00:00"/>
    <n v="2014"/>
    <s v="Special Operations Command"/>
    <s v="Q1469"/>
    <s v=""/>
    <d v="2014-08-20T00:00:00"/>
    <d v="2014-09-30T00:00:00"/>
    <s v="Awarded by Other Agency"/>
    <s v="N40085"/>
    <s v="N4008510D0261"/>
    <x v="94"/>
    <x v="141"/>
    <x v="145"/>
    <d v="2015-11-24T00:00:00"/>
    <d v="2016-08-25T00:00:00"/>
    <n v="-6"/>
    <n v="275"/>
    <n v="2016"/>
    <s v="08"/>
    <n v="25"/>
    <x v="131"/>
    <n v="2014"/>
    <n v="2016"/>
    <n v="1.1518675949206576"/>
    <n v="2015"/>
    <n v="1.1226717559690906"/>
    <n v="2239.2306045257583"/>
    <n v="2232.4945739899435"/>
    <n v="-6.7360305358147343"/>
    <n v="275"/>
    <n v="420"/>
    <n v="0.65476190476190477"/>
  </r>
  <r>
    <d v="2022-01-12T00:00:00"/>
    <n v="2014"/>
    <s v="Marine Corps Active"/>
    <s v="M67001726"/>
    <s v=""/>
    <d v="2014-02-20T00:00:00"/>
    <d v="2014-05-30T00:00:00"/>
    <s v="WALBRIDGE ALDINGER COMPANY, INC."/>
    <s v="N40085"/>
    <s v="N4008510D5331 0005"/>
    <x v="111"/>
    <x v="142"/>
    <x v="146"/>
    <d v="2019-02-01T00:00:00"/>
    <d v="2019-02-01T00:00:00"/>
    <n v="-80000"/>
    <n v="0"/>
    <n v="2019"/>
    <s v="02"/>
    <s v="01"/>
    <x v="132"/>
    <n v="2014"/>
    <n v="2019"/>
    <n v="1.1518675949206576"/>
    <n v="2017"/>
    <n v="1.0750776974914733"/>
    <n v="23220498.846005537"/>
    <n v="23134492.63020622"/>
    <n v="-86006.215799316764"/>
    <n v="0"/>
    <n v="1708"/>
    <n v="0"/>
  </r>
  <r>
    <d v="2022-01-12T00:00:00"/>
    <n v="2014"/>
    <s v="Navy Active"/>
    <s v="N60191815"/>
    <s v=""/>
    <d v="2014-04-29T00:00:00"/>
    <d v="2014-09-16T00:00:00"/>
    <s v="WALBRIDGE ALDINGER COMPANY, INC."/>
    <s v="N40085"/>
    <s v="N4008510D5331 0006"/>
    <x v="111"/>
    <x v="143"/>
    <x v="147"/>
    <d v="2016-10-25T00:00:00"/>
    <d v="2021-02-12T00:00:00"/>
    <n v="8250000"/>
    <n v="1571"/>
    <n v="2021"/>
    <s v="02"/>
    <n v="12"/>
    <x v="133"/>
    <n v="2014"/>
    <n v="2021"/>
    <n v="1.1518675949206576"/>
    <n v="2018"/>
    <n v="1.0507009358578761"/>
    <n v="13184276.491461847"/>
    <n v="21852559.212289326"/>
    <n v="8668282.7208274789"/>
    <n v="1571"/>
    <n v="770"/>
    <n v="2.0402597402597404"/>
  </r>
  <r>
    <d v="2022-01-12T00:00:00"/>
    <n v="2014"/>
    <s v="Special Operations Command"/>
    <s v="1391"/>
    <s v=""/>
    <d v="2014-05-29T00:00:00"/>
    <d v="2014-08-28T00:00:00"/>
    <s v="DPR HARDIN CONSTRUCTIONWGI JOINT VENTURE"/>
    <s v="N40085"/>
    <s v="N4008510D5333 0004"/>
    <x v="112"/>
    <x v="144"/>
    <x v="148"/>
    <d v="2016-09-02T00:00:00"/>
    <d v="2019-01-31T00:00:00"/>
    <n v="-123"/>
    <n v="881"/>
    <n v="2019"/>
    <s v="01"/>
    <n v="31"/>
    <x v="134"/>
    <n v="2014"/>
    <n v="2019"/>
    <n v="1.1518675949206576"/>
    <n v="2017"/>
    <n v="1.0750776974914733"/>
    <n v="35665.276341528319"/>
    <n v="35533.041784736866"/>
    <n v="-132.23455679145263"/>
    <n v="881"/>
    <n v="736"/>
    <n v="1.1970108695652173"/>
  </r>
  <r>
    <d v="2022-01-13T00:00:00"/>
    <n v="2013"/>
    <s v="Defense Health Agency"/>
    <s v="72808"/>
    <s v=""/>
    <d v="2013-07-25T00:00:00"/>
    <d v="2013-12-27T00:00:00"/>
    <s v="T.B. Penick &amp; Sons, Inc."/>
    <s v="N62473"/>
    <s v="N62473 10 D 5412   DO 0007"/>
    <x v="113"/>
    <x v="145"/>
    <x v="149"/>
    <d v="2015-03-16T00:00:00"/>
    <d v="2017-04-28T00:00:00"/>
    <n v="1268000"/>
    <n v="774"/>
    <n v="2017"/>
    <s v="04"/>
    <n v="28"/>
    <x v="135"/>
    <n v="2014"/>
    <n v="2017"/>
    <n v="1.1518675949206576"/>
    <n v="2016"/>
    <n v="1.0992552112271903"/>
    <n v="21543379.627801061"/>
    <n v="22937235.23563714"/>
    <n v="1393855.6078360789"/>
    <n v="774"/>
    <n v="444"/>
    <n v="1.7432432432432432"/>
  </r>
  <r>
    <d v="2021-09-13T00:00:00"/>
    <n v="2013"/>
    <s v="Special Operations Command"/>
    <s v="P888"/>
    <s v=""/>
    <d v="2014-04-01T00:00:00"/>
    <d v="2014-09-30T00:00:00"/>
    <s v="KOO CONSTRUCTION INC"/>
    <s v="N62473"/>
    <s v="N6247309D1655 0005"/>
    <x v="114"/>
    <x v="146"/>
    <x v="150"/>
    <d v="2016-09-29T00:00:00"/>
    <d v="2017-11-08T00:00:00"/>
    <n v="-530"/>
    <n v="405"/>
    <n v="2017"/>
    <n v="11"/>
    <s v="08"/>
    <x v="136"/>
    <n v="2014"/>
    <n v="2018"/>
    <n v="1.1518675949206576"/>
    <n v="2016"/>
    <n v="1.0992552112271903"/>
    <n v="17127.119268875256"/>
    <n v="16544.514006924845"/>
    <n v="-582.60526195041166"/>
    <n v="405"/>
    <n v="730"/>
    <n v="0.5547945205479452"/>
  </r>
  <r>
    <d v="2021-10-20T00:00:00"/>
    <n v="2013"/>
    <s v="Special Operations Command"/>
    <s v="Q888"/>
    <s v=""/>
    <d v="2014-04-01T00:00:00"/>
    <d v="2014-09-30T00:00:00"/>
    <s v="KOO CONSTRUCTION INC"/>
    <s v="N62473"/>
    <s v="N6247309D1655 0005"/>
    <x v="114"/>
    <x v="146"/>
    <x v="151"/>
    <d v="2016-09-29T00:00:00"/>
    <d v="2017-11-08T00:00:00"/>
    <n v="-613"/>
    <n v="405"/>
    <n v="2017"/>
    <n v="11"/>
    <s v="08"/>
    <x v="136"/>
    <n v="2014"/>
    <n v="2018"/>
    <n v="1.1518675949206576"/>
    <n v="2016"/>
    <n v="1.0992552112271903"/>
    <n v="17127.119268875256"/>
    <n v="16453.275824392989"/>
    <n v="-673.84344448226693"/>
    <n v="405"/>
    <n v="730"/>
    <n v="0.5547945205479452"/>
  </r>
  <r>
    <d v="2022-01-12T00:00:00"/>
    <n v="2014"/>
    <s v="Marine Corps Active"/>
    <s v="M00318884"/>
    <s v=""/>
    <d v="2014-02-14T00:00:00"/>
    <d v="2014-09-30T00:00:00"/>
    <s v="ALLIED PACIFIC BUILDERS INC"/>
    <s v="N62742"/>
    <s v="N6274214C1300 AWD"/>
    <x v="115"/>
    <x v="147"/>
    <x v="152"/>
    <d v="2016-12-18T00:00:00"/>
    <d v="2019-10-24T00:00:00"/>
    <n v="-1464000"/>
    <n v="1040"/>
    <n v="2019"/>
    <n v="10"/>
    <n v="24"/>
    <x v="137"/>
    <n v="2014"/>
    <n v="2020"/>
    <n v="1.1518675949206576"/>
    <n v="2017"/>
    <n v="1.0750776974914733"/>
    <n v="20411093.781994052"/>
    <n v="18837180.032866534"/>
    <n v="-1573913.7491275184"/>
    <n v="1040"/>
    <n v="810"/>
    <n v="1.2839506172839505"/>
  </r>
  <r>
    <d v="2022-01-12T00:00:00"/>
    <n v="2014"/>
    <s v="Navy Active"/>
    <s v="N62813320"/>
    <s v=""/>
    <d v="2014-04-09T00:00:00"/>
    <d v="2014-06-30T00:00:00"/>
    <s v="HENSEL PHELPS CONSTRUCTION CO."/>
    <s v="N62742"/>
    <s v="N6274214C1304 AWD"/>
    <x v="116"/>
    <x v="148"/>
    <x v="153"/>
    <d v="2017-08-03T00:00:00"/>
    <d v="2020-10-06T00:00:00"/>
    <n v="2755000"/>
    <n v="1160"/>
    <n v="2020"/>
    <n v="10"/>
    <s v="06"/>
    <x v="138"/>
    <n v="2014"/>
    <n v="2021"/>
    <n v="1.1518675949206576"/>
    <n v="2018"/>
    <n v="1.0507009358578761"/>
    <n v="39128942.19945474"/>
    <n v="42023623.277743191"/>
    <n v="2894681.0782884508"/>
    <n v="1160"/>
    <n v="1130"/>
    <n v="1.0265486725663717"/>
  </r>
  <r>
    <d v="2022-01-12T00:00:00"/>
    <n v="2014"/>
    <s v="Navy Active"/>
    <s v="N61054011"/>
    <s v=""/>
    <d v="2014-05-02T00:00:00"/>
    <d v="2014-09-19T00:00:00"/>
    <s v="NAVY STANDARD DOCUMENT"/>
    <s v="N62742"/>
    <s v="N6274214MP00028"/>
    <x v="117"/>
    <x v="149"/>
    <x v="154"/>
    <d v="2017-01-17T00:00:00"/>
    <d v="2017-01-17T00:00:00"/>
    <n v="-666000"/>
    <n v="0"/>
    <n v="2017"/>
    <s v="01"/>
    <n v="17"/>
    <x v="139"/>
    <n v="2014"/>
    <n v="2017"/>
    <n v="1.1518675949206576"/>
    <n v="2016"/>
    <n v="1.0992552112271903"/>
    <n v="10894363.71275958"/>
    <n v="10162259.742082272"/>
    <n v="-732103.97067730874"/>
    <n v="0"/>
    <n v="851"/>
    <n v="0"/>
  </r>
  <r>
    <d v="2022-01-12T00:00:00"/>
    <n v="2014"/>
    <s v="Navy Active"/>
    <s v="N00213678"/>
    <s v=""/>
    <d v="2014-05-08T00:00:00"/>
    <d v="2014-08-15T00:00:00"/>
    <s v="DRACE ANDERSON JOINT VENTURE"/>
    <s v="N69450"/>
    <s v="N6945013D1762 0002"/>
    <x v="118"/>
    <x v="150"/>
    <x v="155"/>
    <d v="2018-01-08T00:00:00"/>
    <d v="2018-01-08T00:00:00"/>
    <n v="110000"/>
    <n v="0"/>
    <n v="2018"/>
    <s v="01"/>
    <s v="08"/>
    <x v="140"/>
    <n v="2014"/>
    <n v="2018"/>
    <n v="1.1518675949206576"/>
    <n v="2016"/>
    <n v="1.0992552112271903"/>
    <n v="16300078.335722225"/>
    <n v="16420996.408957215"/>
    <n v="120918.07323499024"/>
    <n v="0"/>
    <n v="1242"/>
    <n v="0"/>
  </r>
  <r>
    <d v="2022-01-12T00:00:00"/>
    <n v="2015"/>
    <s v="Navy Active"/>
    <s v="N42237099"/>
    <s v=""/>
    <d v="2014-02-24T00:00:00"/>
    <d v="2014-08-20T00:00:00"/>
    <s v="CADDELL CONSTRUCTION CO. (DE), LLC"/>
    <s v="N69450"/>
    <s v="N6945014C1756 AWD"/>
    <x v="119"/>
    <x v="151"/>
    <x v="156"/>
    <d v="2018-06-20T00:00:00"/>
    <d v="2019-03-27T00:00:00"/>
    <n v="1642000"/>
    <n v="280"/>
    <n v="2019"/>
    <s v="03"/>
    <n v="27"/>
    <x v="141"/>
    <n v="2014"/>
    <n v="2019"/>
    <n v="1.1518675949206576"/>
    <n v="2017"/>
    <n v="1.0750776974914733"/>
    <n v="45763699.546197727"/>
    <n v="47528977.12547873"/>
    <n v="1765277.5792810023"/>
    <n v="280"/>
    <n v="1400"/>
    <n v="0.2"/>
  </r>
  <r>
    <d v="2021-12-31T00:00:00"/>
    <n v="2014"/>
    <s v="Missile Defense Agency"/>
    <s v="634"/>
    <s v=""/>
    <d v="2014-01-22T00:00:00"/>
    <d v="2014-04-04T00:00:00"/>
    <s v="Alutiiq General Contractor, LLC"/>
    <s v="W911KB"/>
    <s v="W911KB-14-C-0011"/>
    <x v="120"/>
    <x v="152"/>
    <x v="157"/>
    <d v="2016-01-06T00:00:00"/>
    <d v="2016-05-02T00:00:00"/>
    <n v="2304000"/>
    <n v="117"/>
    <n v="2016"/>
    <s v="05"/>
    <s v="02"/>
    <x v="142"/>
    <n v="2014"/>
    <n v="2016"/>
    <n v="1.1518675949206576"/>
    <n v="2015"/>
    <n v="1.1226717559690906"/>
    <n v="15319839.012444746"/>
    <n v="17906474.738197532"/>
    <n v="2586635.7257527858"/>
    <n v="117"/>
    <n v="642"/>
    <n v="0.1822429906542056"/>
  </r>
  <r>
    <d v="2022-01-13T00:00:00"/>
    <n v="2010"/>
    <s v="Defense Health Agency"/>
    <s v="72481"/>
    <s v="72481-04"/>
    <d v="2013-02-19T00:00:00"/>
    <d v="2014-07-25T00:00:00"/>
    <s v="El Paso Water Utility"/>
    <s v="W9126G"/>
    <s v="W9126G-14-P-0150"/>
    <x v="121"/>
    <x v="153"/>
    <x v="158"/>
    <d v="2015-08-27T00:00:00"/>
    <d v="2015-11-30T00:00:00"/>
    <n v="-1741420"/>
    <n v="95"/>
    <n v="2015"/>
    <n v="11"/>
    <n v="30"/>
    <x v="53"/>
    <n v="2014"/>
    <n v="2016"/>
    <n v="1.1518675949206576"/>
    <n v="2015"/>
    <n v="1.1226717559690906"/>
    <n v="3777457.6281347028"/>
    <n v="1822414.5788550091"/>
    <n v="-1955043.0492796937"/>
    <n v="95"/>
    <n v="398"/>
    <n v="0.23869346733668342"/>
  </r>
  <r>
    <d v="2022-01-06T00:00:00"/>
    <n v="2014"/>
    <s v="Special Operations Command"/>
    <s v="79438"/>
    <s v=""/>
    <d v="2014-04-02T00:00:00"/>
    <d v="2014-08-28T00:00:00"/>
    <s v="The Clement Group, LLC"/>
    <s v="W91278"/>
    <s v="W91278-11-D-0029"/>
    <x v="122"/>
    <x v="154"/>
    <x v="159"/>
    <d v="2016-04-19T00:00:00"/>
    <d v="2016-10-26T00:00:00"/>
    <n v="703188"/>
    <n v="190"/>
    <n v="2016"/>
    <n v="10"/>
    <n v="26"/>
    <x v="143"/>
    <n v="2014"/>
    <n v="2017"/>
    <n v="1.1518675949206576"/>
    <n v="2016"/>
    <n v="1.0992552112271903"/>
    <n v="8286110.4387166854"/>
    <n v="9059093.5121891107"/>
    <n v="772983.07347242534"/>
    <n v="190"/>
    <n v="600"/>
    <n v="0.31666666666666665"/>
  </r>
  <r>
    <d v="2022-01-06T00:00:00"/>
    <n v="2014"/>
    <s v="Special Operations Command"/>
    <s v="76375"/>
    <s v=""/>
    <d v="2014-04-22T00:00:00"/>
    <d v="2014-09-29T00:00:00"/>
    <s v="Carothers Construction, Inc."/>
    <s v="W91278"/>
    <s v="W91278-11-D-0062"/>
    <x v="123"/>
    <x v="155"/>
    <x v="160"/>
    <d v="2016-07-23T00:00:00"/>
    <d v="2017-08-28T00:00:00"/>
    <n v="2436432"/>
    <n v="401"/>
    <n v="2017"/>
    <s v="08"/>
    <n v="28"/>
    <x v="144"/>
    <n v="2014"/>
    <n v="2017"/>
    <n v="1.1518675949206576"/>
    <n v="2016"/>
    <n v="1.0992552112271903"/>
    <n v="31512793.661839351"/>
    <n v="34191054.23464004"/>
    <n v="2678260.5728006884"/>
    <n v="401"/>
    <n v="663"/>
    <n v="0.60482654600301655"/>
  </r>
  <r>
    <d v="2021-12-13T00:00:00"/>
    <n v="2013"/>
    <s v="Special Operations Command"/>
    <s v="69287"/>
    <s v=""/>
    <d v="2013-06-03T00:00:00"/>
    <d v="2014-09-27T00:00:00"/>
    <s v="Sauer Incorporated"/>
    <s v="W91278"/>
    <s v="W91278-11-D-0067"/>
    <x v="124"/>
    <x v="156"/>
    <x v="161"/>
    <d v="2016-12-02T00:00:00"/>
    <d v="2018-03-15T00:00:00"/>
    <n v="10462356"/>
    <n v="468"/>
    <n v="2018"/>
    <s v="03"/>
    <n v="15"/>
    <x v="145"/>
    <n v="2014"/>
    <n v="2018"/>
    <n v="1.1518675949206576"/>
    <n v="2016"/>
    <n v="1.0992552112271903"/>
    <n v="17743368.432157811"/>
    <n v="29244167.786871873"/>
    <n v="11500799.354714062"/>
    <n v="468"/>
    <n v="797"/>
    <n v="0.58720200752823082"/>
  </r>
  <r>
    <d v="2022-01-06T00:00:00"/>
    <n v="2013"/>
    <s v="Special Operations Command"/>
    <s v="76367"/>
    <s v=""/>
    <d v="2013-07-18T00:00:00"/>
    <d v="2014-07-17T00:00:00"/>
    <s v="Watts Constructors, LLC"/>
    <s v="W9128F"/>
    <s v="W9128F-14-C-0024"/>
    <x v="125"/>
    <x v="157"/>
    <x v="162"/>
    <d v="2016-07-20T00:00:00"/>
    <d v="2018-01-30T00:00:00"/>
    <n v="-3140351"/>
    <n v="559"/>
    <n v="2018"/>
    <s v="01"/>
    <n v="30"/>
    <x v="146"/>
    <n v="2014"/>
    <n v="2018"/>
    <n v="1.1518675949206576"/>
    <n v="2016"/>
    <n v="1.0992552112271903"/>
    <n v="41975207.026503682"/>
    <n v="38523159.824671164"/>
    <n v="-3452047.201832518"/>
    <n v="559"/>
    <n v="734"/>
    <n v="0.76158038147138962"/>
  </r>
  <r>
    <d v="2022-01-06T00:00:00"/>
    <n v="2014"/>
    <s v="Special Operations Command"/>
    <s v="69446"/>
    <s v=""/>
    <d v="2014-02-28T00:00:00"/>
    <d v="2014-07-24T00:00:00"/>
    <s v="Federal Contracting Inc. dba Bryan Construction"/>
    <s v="W9128F"/>
    <s v="W9128F-14-C-0030"/>
    <x v="126"/>
    <x v="158"/>
    <x v="163"/>
    <d v="2016-02-08T00:00:00"/>
    <d v="2016-06-08T00:00:00"/>
    <n v="1061320"/>
    <n v="121"/>
    <n v="2016"/>
    <s v="06"/>
    <s v="08"/>
    <x v="147"/>
    <n v="2014"/>
    <n v="2016"/>
    <n v="1.1518675949206576"/>
    <n v="2015"/>
    <n v="1.1226717559690906"/>
    <n v="17374730.486417376"/>
    <n v="18566244.474462491"/>
    <n v="1191513.988045115"/>
    <n v="121"/>
    <n v="564"/>
    <n v="0.21453900709219859"/>
  </r>
  <r>
    <d v="2021-12-30T00:00:00"/>
    <n v="2014"/>
    <s v="DLA Defense Energy Support Center"/>
    <s v="DESC1501"/>
    <s v=""/>
    <d v="2014-07-08T00:00:00"/>
    <d v="2014-09-30T00:00:00"/>
    <s v="Eastern Construction &amp; Electric"/>
    <s v="W912DS"/>
    <s v="W912DS-14-C-0030"/>
    <x v="127"/>
    <x v="159"/>
    <x v="164"/>
    <d v="2016-05-11T00:00:00"/>
    <d v="2020-11-03T00:00:00"/>
    <n v="696465"/>
    <n v="1637"/>
    <n v="2020"/>
    <n v="11"/>
    <s v="03"/>
    <x v="148"/>
    <n v="2014"/>
    <n v="2021"/>
    <n v="1.1518675949206576"/>
    <n v="2018"/>
    <n v="1.0507009358578761"/>
    <n v="9948680.4173297193"/>
    <n v="10680456.844621975"/>
    <n v="731776.42729225568"/>
    <n v="1637"/>
    <n v="589"/>
    <n v="2.7792869269949065"/>
  </r>
  <r>
    <d v="2020-12-09T00:00:00"/>
    <n v="2011"/>
    <s v="National Security Agency"/>
    <s v="20489"/>
    <s v=""/>
    <d v="2013-10-07T00:00:00"/>
    <d v="2013-11-20T00:00:00"/>
    <s v="Brantley Co."/>
    <s v="W912HN"/>
    <s v="W912HN-10-D-0056"/>
    <x v="128"/>
    <x v="160"/>
    <x v="0"/>
    <d v="2014-02-28T00:00:00"/>
    <d v="2014-04-28T00:00:00"/>
    <n v="37000"/>
    <n v="59"/>
    <n v="2014"/>
    <s v="04"/>
    <n v="28"/>
    <x v="149"/>
    <n v="2014"/>
    <n v="2014"/>
    <n v="1.1518675949206576"/>
    <n v="2014"/>
    <n v="1.1518675949206576"/>
    <n v="3017893.0986921228"/>
    <n v="3060512.199704187"/>
    <n v="42619.101012064144"/>
    <n v="59"/>
    <n v="100"/>
    <n v="0.59"/>
  </r>
  <r>
    <d v="2022-01-06T00:00:00"/>
    <n v="2013"/>
    <s v="Special Operations Command"/>
    <s v="69493"/>
    <s v=""/>
    <d v="2013-06-27T00:00:00"/>
    <d v="2014-04-17T00:00:00"/>
    <s v="Polote Corporation"/>
    <s v="W912HN"/>
    <s v="W912HN-10-D-0061"/>
    <x v="129"/>
    <x v="161"/>
    <x v="165"/>
    <d v="2016-05-17T00:00:00"/>
    <d v="2016-12-16T00:00:00"/>
    <n v="3468696"/>
    <n v="213"/>
    <n v="2016"/>
    <n v="12"/>
    <n v="16"/>
    <x v="150"/>
    <n v="2014"/>
    <n v="2017"/>
    <n v="1.1518675949206576"/>
    <n v="2016"/>
    <n v="1.0992552112271903"/>
    <n v="26590863.428743381"/>
    <n v="30403845.582906291"/>
    <n v="3812982.1541629098"/>
    <n v="213"/>
    <n v="761"/>
    <n v="0.27989487516425754"/>
  </r>
  <r>
    <d v="2022-01-06T00:00:00"/>
    <n v="2013"/>
    <s v="Special Operations Command"/>
    <s v="80233"/>
    <s v=""/>
    <d v="2013-09-16T00:00:00"/>
    <d v="2014-01-22T00:00:00"/>
    <s v="Trend Construction Inc"/>
    <s v="W912HN"/>
    <s v="W912HN-12-D-0030"/>
    <x v="130"/>
    <x v="162"/>
    <x v="166"/>
    <d v="2015-02-27T00:00:00"/>
    <d v="2015-03-04T00:00:00"/>
    <n v="38438"/>
    <n v="5"/>
    <n v="2015"/>
    <s v="03"/>
    <s v="04"/>
    <x v="151"/>
    <n v="2014"/>
    <n v="2015"/>
    <n v="1.1518675949206576"/>
    <n v="2015"/>
    <n v="1.1226717559690906"/>
    <n v="1764390.4665336411"/>
    <n v="1807543.7234895809"/>
    <n v="43153.256955939811"/>
    <n v="5"/>
    <n v="401"/>
    <n v="1.2468827930174564E-2"/>
  </r>
  <r>
    <d v="2021-12-31T00:00:00"/>
    <n v="2013"/>
    <s v="Army Active"/>
    <s v="62783"/>
    <s v=""/>
    <d v="2013-03-26T00:00:00"/>
    <d v="2014-09-18T00:00:00"/>
    <s v="Prime Projects International Japan"/>
    <s v="W912HV"/>
    <s v="W912HV-14-C-0007"/>
    <x v="131"/>
    <x v="163"/>
    <x v="167"/>
    <d v="2021-06-09T00:00:00"/>
    <d v="2022-08-11T00:00:00"/>
    <n v="1706000"/>
    <n v="428"/>
    <n v="2022"/>
    <s v="08"/>
    <n v="11"/>
    <x v="152"/>
    <n v="2014"/>
    <n v="2022"/>
    <n v="1.1518675949206576"/>
    <n v="2018"/>
    <n v="1.0507009358578761"/>
    <n v="97179613.380671114"/>
    <n v="98972109.177244648"/>
    <n v="1792495.7965735346"/>
    <n v="428"/>
    <n v="2456"/>
    <n v="0.17426710097719869"/>
  </r>
  <r>
    <d v="2022-01-06T00:00:00"/>
    <n v="2013"/>
    <s v="Special Operations Command"/>
    <s v="53542"/>
    <s v=""/>
    <d v="2014-05-22T00:00:00"/>
    <d v="2014-09-25T00:00:00"/>
    <s v="AU AUTHUM KI, INC"/>
    <s v="W912PL"/>
    <s v="W912PL-14-C-0020"/>
    <x v="132"/>
    <x v="164"/>
    <x v="168"/>
    <d v="2016-02-07T00:00:00"/>
    <d v="2016-02-20T00:00:00"/>
    <n v="127263"/>
    <n v="13"/>
    <n v="2016"/>
    <s v="02"/>
    <n v="20"/>
    <x v="153"/>
    <n v="2014"/>
    <n v="2016"/>
    <n v="1.1518675949206576"/>
    <n v="2015"/>
    <n v="1.1226717559690906"/>
    <n v="7541184.9945379514"/>
    <n v="7684059.570217846"/>
    <n v="142874.57567989454"/>
    <n v="13"/>
    <n v="500"/>
    <n v="2.5999999999999999E-2"/>
  </r>
  <r>
    <d v="2022-01-06T00:00:00"/>
    <n v="2013"/>
    <s v="Special Operations Command"/>
    <s v="CZQZ083013"/>
    <s v=""/>
    <d v="2013-07-12T00:00:00"/>
    <d v="2014-05-22T00:00:00"/>
    <s v="Okland Geneva Joint Venture"/>
    <s v="W912PP"/>
    <s v="W912PP-14-C-0014"/>
    <x v="133"/>
    <x v="165"/>
    <x v="169"/>
    <d v="2015-11-22T00:00:00"/>
    <d v="2015-10-15T00:00:00"/>
    <n v="394411"/>
    <n v="-38"/>
    <n v="2015"/>
    <n v="10"/>
    <n v="15"/>
    <x v="154"/>
    <n v="2014"/>
    <n v="2016"/>
    <n v="1.1518675949206576"/>
    <n v="2015"/>
    <n v="1.1226717559690906"/>
    <n v="22440669.509965517"/>
    <n v="22883463.599909041"/>
    <n v="442794.08994352445"/>
    <n v="-38"/>
    <n v="549"/>
    <n v="-6.9216757741347903E-2"/>
  </r>
  <r>
    <d v="2022-01-06T00:00:00"/>
    <n v="2013"/>
    <s v="Special Operations Command"/>
    <s v="69447"/>
    <s v=""/>
    <d v="2013-06-13T00:00:00"/>
    <d v="2014-03-31T00:00:00"/>
    <s v="United Builders Group-Sundt, A Joint Venture"/>
    <s v="W912QR"/>
    <s v="W912QR-14-C-0016"/>
    <x v="134"/>
    <x v="166"/>
    <x v="170"/>
    <d v="2016-02-13T00:00:00"/>
    <d v="2016-02-15T00:00:00"/>
    <n v="702815"/>
    <n v="2"/>
    <n v="2016"/>
    <s v="02"/>
    <n v="15"/>
    <x v="155"/>
    <n v="2014"/>
    <n v="2016"/>
    <n v="1.1518675949206576"/>
    <n v="2015"/>
    <n v="1.1226717559690906"/>
    <n v="25482974.138596795"/>
    <n v="26272004.688768212"/>
    <n v="789030.55017141625"/>
    <n v="2"/>
    <n v="684"/>
    <n v="2.9239766081871343E-3"/>
  </r>
  <r>
    <d v="2022-01-06T00:00:00"/>
    <n v="2013"/>
    <s v="Special Operations Command"/>
    <s v="66597"/>
    <s v=""/>
    <d v="2013-06-10T00:00:00"/>
    <d v="2014-04-15T00:00:00"/>
    <s v="FLW - TJC Joint Venture"/>
    <s v="W912QR"/>
    <s v="W912QR-14-C-0019"/>
    <x v="135"/>
    <x v="167"/>
    <x v="171"/>
    <d v="2015-10-21T00:00:00"/>
    <d v="2016-04-15T00:00:00"/>
    <n v="95897"/>
    <n v="177"/>
    <n v="2016"/>
    <s v="04"/>
    <n v="15"/>
    <x v="156"/>
    <n v="2014"/>
    <n v="2016"/>
    <n v="1.1518675949206576"/>
    <n v="2015"/>
    <n v="1.1226717559690906"/>
    <n v="3898949.7108413642"/>
    <n v="4006610.5642235321"/>
    <n v="107660.85338216787"/>
    <n v="177"/>
    <n v="554"/>
    <n v="0.31949458483754511"/>
  </r>
  <r>
    <d v="2022-01-12T00:00:00"/>
    <n v="2013"/>
    <s v="Army National Guard"/>
    <s v="250065"/>
    <s v=""/>
    <d v="2013-06-19T00:00:00"/>
    <d v="2013-11-01T00:00:00"/>
    <s v="Nauset Construction Corp."/>
    <s v="W912SV"/>
    <s v="W912SV-13-R-0001"/>
    <x v="136"/>
    <x v="168"/>
    <x v="172"/>
    <d v="2015-07-30T00:00:00"/>
    <d v="2017-05-17T00:00:00"/>
    <n v="382000"/>
    <n v="657"/>
    <n v="2017"/>
    <s v="05"/>
    <n v="17"/>
    <x v="157"/>
    <n v="2014"/>
    <n v="2017"/>
    <n v="1.1518675949206576"/>
    <n v="2016"/>
    <n v="1.0992552112271903"/>
    <n v="24510590.552316673"/>
    <n v="24930506.043005459"/>
    <n v="419915.49068878591"/>
    <n v="657"/>
    <n v="636"/>
    <n v="1.0330188679245282"/>
  </r>
  <r>
    <d v="2021-11-16T00:00:00"/>
    <n v="2015"/>
    <s v="Army National Guard"/>
    <s v="230113"/>
    <s v=""/>
    <d v="2015-02-10T00:00:00"/>
    <d v="2015-06-16T00:00:00"/>
    <s v="Nickerson &amp; O'Day, Inc."/>
    <s v="230113"/>
    <s v="230113-D"/>
    <x v="137"/>
    <x v="169"/>
    <x v="173"/>
    <d v="2017-08-03T00:00:00"/>
    <d v="2021-03-31T00:00:00"/>
    <n v="2180000"/>
    <n v="1336"/>
    <n v="2021"/>
    <s v="03"/>
    <n v="31"/>
    <x v="158"/>
    <n v="2015"/>
    <n v="2021"/>
    <n v="1.1226717559690906"/>
    <n v="2018"/>
    <n v="1.0507009358578761"/>
    <n v="34370595.808993712"/>
    <n v="36661123.849163882"/>
    <n v="2290528.0401701704"/>
    <n v="1336"/>
    <n v="779"/>
    <n v="1.7150192554557124"/>
  </r>
  <r>
    <d v="2022-01-12T00:00:00"/>
    <n v="2015"/>
    <s v="Navy Active"/>
    <s v="N61151287"/>
    <s v=""/>
    <d v="2015-03-04T00:00:00"/>
    <d v="2015-09-02T00:00:00"/>
    <s v="M A MORTENSON COMPANY"/>
    <s v="N40080"/>
    <s v="N4008015C0167 AWD"/>
    <x v="138"/>
    <x v="170"/>
    <x v="174"/>
    <d v="2017-07-17T00:00:00"/>
    <d v="2019-10-31T00:00:00"/>
    <n v="3842000"/>
    <n v="836"/>
    <n v="2019"/>
    <n v="10"/>
    <n v="31"/>
    <x v="159"/>
    <n v="2015"/>
    <n v="2020"/>
    <n v="1.1226717559690906"/>
    <n v="2018"/>
    <n v="1.0507009358578761"/>
    <n v="28829088.021530278"/>
    <n v="32865881.017096236"/>
    <n v="4036792.9955659583"/>
    <n v="836"/>
    <n v="684"/>
    <n v="1.2222222222222223"/>
  </r>
  <r>
    <d v="2022-01-12T00:00:00"/>
    <n v="2015"/>
    <s v="Special Operations Command"/>
    <s v="Q1396"/>
    <s v=""/>
    <d v="2015-05-29T00:00:00"/>
    <d v="2015-08-17T00:00:00"/>
    <s v="WHITING-TURNER CONTRACTING CO"/>
    <s v="N40085"/>
    <s v="N4008510D5330 0012"/>
    <x v="139"/>
    <x v="171"/>
    <x v="175"/>
    <d v="2017-03-09T00:00:00"/>
    <d v="2017-10-27T00:00:00"/>
    <n v="2517"/>
    <n v="232"/>
    <n v="2017"/>
    <n v="10"/>
    <n v="27"/>
    <x v="160"/>
    <n v="2015"/>
    <n v="2018"/>
    <n v="1.1226717559690906"/>
    <n v="2017"/>
    <n v="1.0750776974914733"/>
    <n v="11598.321910916675"/>
    <n v="14304.292475502712"/>
    <n v="2705.9705645860377"/>
    <n v="232"/>
    <n v="570"/>
    <n v="0.40701754385964911"/>
  </r>
  <r>
    <d v="2022-01-12T00:00:00"/>
    <n v="2015"/>
    <s v="Special Operations Command"/>
    <s v="Q166"/>
    <s v=""/>
    <d v="2015-05-05T00:00:00"/>
    <d v="2015-09-21T00:00:00"/>
    <s v="DPR HARDIN CONSTRUCTIONWGI JOINT VENTURE"/>
    <s v="N40085"/>
    <s v="N4008510D5333 0011"/>
    <x v="112"/>
    <x v="172"/>
    <x v="176"/>
    <d v="2017-07-17T00:00:00"/>
    <d v="2019-03-04T00:00:00"/>
    <n v="-226"/>
    <n v="595"/>
    <n v="2019"/>
    <s v="03"/>
    <s v="04"/>
    <x v="161"/>
    <n v="2015"/>
    <n v="2019"/>
    <n v="1.1226717559690906"/>
    <n v="2017"/>
    <n v="1.0750776974914733"/>
    <n v="15254.863820108003"/>
    <n v="15011.89626047493"/>
    <n v="-242.9675596330726"/>
    <n v="595"/>
    <n v="665"/>
    <n v="0.89473684210526316"/>
  </r>
  <r>
    <d v="2022-01-12T00:00:00"/>
    <n v="2015"/>
    <s v="Navy Active"/>
    <s v="N32414547"/>
    <s v=""/>
    <d v="2014-08-21T00:00:00"/>
    <d v="2015-05-18T00:00:00"/>
    <s v="WHITING-TURNER CONTRACTING CO"/>
    <s v="N40085"/>
    <s v="N4008515C8739 AWD"/>
    <x v="140"/>
    <x v="173"/>
    <x v="177"/>
    <d v="2016-11-23T00:00:00"/>
    <d v="2021-11-19T00:00:00"/>
    <n v="23916000"/>
    <n v="1822"/>
    <n v="2021"/>
    <n v="11"/>
    <n v="19"/>
    <x v="162"/>
    <n v="2015"/>
    <n v="2022"/>
    <n v="1.1226717559690906"/>
    <n v="2019"/>
    <n v="1.027591137340192"/>
    <n v="38526726.649591282"/>
    <n v="63102596.290219314"/>
    <n v="24575869.640628032"/>
    <n v="1822"/>
    <n v="555"/>
    <n v="3.2828828828828831"/>
  </r>
  <r>
    <d v="2022-01-12T00:00:00"/>
    <n v="2015"/>
    <s v="Navy Reserve"/>
    <s v="N00129664"/>
    <s v=""/>
    <d v="2015-08-24T00:00:00"/>
    <d v="2015-08-25T00:00:00"/>
    <s v="VETERANS CONSTRUCTION, LLC"/>
    <s v="N40085"/>
    <s v="N4008515C9610 AWD"/>
    <x v="141"/>
    <x v="174"/>
    <x v="178"/>
    <d v="2017-04-21T00:00:00"/>
    <d v="2017-04-21T00:00:00"/>
    <n v="-31000"/>
    <n v="0"/>
    <n v="2017"/>
    <s v="04"/>
    <n v="21"/>
    <x v="163"/>
    <n v="2015"/>
    <n v="2017"/>
    <n v="1.1226717559690906"/>
    <n v="2016"/>
    <n v="1.0992552112271903"/>
    <n v="2232994.1226225211"/>
    <n v="2198917.2110744785"/>
    <n v="-34076.91154804267"/>
    <n v="0"/>
    <n v="605"/>
    <n v="0"/>
  </r>
  <r>
    <d v="2022-01-12T00:00:00"/>
    <n v="2015"/>
    <s v="Navy Active"/>
    <s v="N68436990"/>
    <s v="N68436990C"/>
    <d v="2010-07-07T00:00:00"/>
    <d v="2015-01-08T00:00:00"/>
    <s v="EHW CONSTRUCTORS, A JOINT VENTURE"/>
    <s v="N44255"/>
    <s v="N4425512C3008 P00004"/>
    <x v="142"/>
    <x v="175"/>
    <x v="179"/>
    <d v="2017-09-30T00:00:00"/>
    <d v="2017-09-30T00:00:00"/>
    <n v="1622000"/>
    <n v="0"/>
    <n v="2017"/>
    <s v="09"/>
    <n v="30"/>
    <x v="164"/>
    <n v="2015"/>
    <n v="2017"/>
    <n v="1.1226717559690906"/>
    <n v="2016"/>
    <n v="1.0992552112271903"/>
    <n v="90638904.218164533"/>
    <n v="92421896.170775041"/>
    <n v="1782991.9526105076"/>
    <n v="0"/>
    <n v="996"/>
    <n v="0"/>
  </r>
  <r>
    <d v="2022-01-12T00:00:00"/>
    <n v="2015"/>
    <s v="Special Operations Command"/>
    <s v="Q418"/>
    <s v=""/>
    <d v="2015-06-12T00:00:00"/>
    <d v="2015-08-18T00:00:00"/>
    <s v="HARPER CONSTRUCTION COMPANY, INC"/>
    <s v="N62473"/>
    <s v="N6247310D5406 0006"/>
    <x v="143"/>
    <x v="176"/>
    <x v="180"/>
    <d v="2017-02-23T00:00:00"/>
    <d v="2018-02-12T00:00:00"/>
    <n v="628"/>
    <n v="354"/>
    <n v="2018"/>
    <s v="02"/>
    <n v="12"/>
    <x v="165"/>
    <n v="2015"/>
    <n v="2018"/>
    <n v="1.1226717559690906"/>
    <n v="2017"/>
    <n v="1.0750776974914733"/>
    <n v="23110.198096623732"/>
    <n v="23785.346890648376"/>
    <n v="675.1487940246443"/>
    <n v="354"/>
    <n v="555"/>
    <n v="0.63783783783783787"/>
  </r>
  <r>
    <d v="2022-01-12T00:00:00"/>
    <n v="2015"/>
    <s v="Navy Active"/>
    <s v="N00245800"/>
    <s v=""/>
    <d v="2015-06-15T00:00:00"/>
    <d v="2015-09-17T00:00:00"/>
    <s v="S &amp; R CONSTRUCTIONA JOINT VENTURE"/>
    <s v="N62473"/>
    <s v="N6247315C1604 AWD"/>
    <x v="144"/>
    <x v="177"/>
    <x v="181"/>
    <d v="2019-04-10T00:00:00"/>
    <d v="2019-04-10T00:00:00"/>
    <n v="3632000"/>
    <n v="0"/>
    <n v="2019"/>
    <s v="04"/>
    <n v="10"/>
    <x v="166"/>
    <n v="2015"/>
    <n v="2019"/>
    <n v="1.1226717559690906"/>
    <n v="2017"/>
    <n v="1.0750776974914733"/>
    <n v="46970340.926234812"/>
    <n v="50875023.123523846"/>
    <n v="3904682.1972890347"/>
    <n v="0"/>
    <n v="1301"/>
    <n v="0"/>
  </r>
  <r>
    <d v="2021-09-13T00:00:00"/>
    <n v="2015"/>
    <s v="Special Operations Command"/>
    <s v="P893"/>
    <s v=""/>
    <d v="2015-07-29T00:00:00"/>
    <d v="2015-09-30T00:00:00"/>
    <s v="RQ-DPR JV"/>
    <s v="N62473"/>
    <s v="N6247315C1609 AWD"/>
    <x v="145"/>
    <x v="178"/>
    <x v="182"/>
    <d v="2018-04-02T00:00:00"/>
    <d v="2019-03-11T00:00:00"/>
    <n v="-494"/>
    <n v="343"/>
    <n v="2019"/>
    <s v="03"/>
    <n v="11"/>
    <x v="167"/>
    <n v="2015"/>
    <n v="2019"/>
    <n v="1.1226717559690906"/>
    <n v="2017"/>
    <n v="1.0750776974914733"/>
    <n v="27924.21458621919"/>
    <n v="27393.126203658401"/>
    <n v="-531.08838256078889"/>
    <n v="343"/>
    <n v="915"/>
    <n v="0.37486338797814206"/>
  </r>
  <r>
    <d v="2022-01-12T00:00:00"/>
    <n v="2015"/>
    <s v="Special Operations Command"/>
    <s v="Q893"/>
    <s v=""/>
    <d v="2015-07-29T00:00:00"/>
    <d v="2015-09-30T00:00:00"/>
    <s v="RQ-DPR JV"/>
    <s v="N62473"/>
    <s v="N6247315C1609 AWD"/>
    <x v="145"/>
    <x v="178"/>
    <x v="183"/>
    <d v="2018-04-02T00:00:00"/>
    <d v="2019-03-11T00:00:00"/>
    <n v="-497"/>
    <n v="343"/>
    <n v="2019"/>
    <s v="03"/>
    <n v="11"/>
    <x v="167"/>
    <n v="2015"/>
    <n v="2019"/>
    <n v="1.1226717559690906"/>
    <n v="2017"/>
    <n v="1.0750776974914733"/>
    <n v="27924.21458621919"/>
    <n v="27389.900970565926"/>
    <n v="-534.3136156532637"/>
    <n v="343"/>
    <n v="915"/>
    <n v="0.37486338797814206"/>
  </r>
  <r>
    <d v="2022-01-12T00:00:00"/>
    <n v="2015"/>
    <s v="Special Operations Command"/>
    <s v="Q1119"/>
    <s v=""/>
    <d v="2015-08-05T00:00:00"/>
    <d v="2015-09-29T00:00:00"/>
    <s v="COX CONSTRUCTION CO"/>
    <s v="N62473"/>
    <s v="N6247315D2405 0003"/>
    <x v="146"/>
    <x v="179"/>
    <x v="184"/>
    <d v="2016-04-06T00:00:00"/>
    <d v="2016-04-06T00:00:00"/>
    <n v="-261"/>
    <n v="0"/>
    <n v="2016"/>
    <s v="04"/>
    <s v="06"/>
    <x v="168"/>
    <n v="2015"/>
    <n v="2016"/>
    <n v="1.1226717559690906"/>
    <n v="2016"/>
    <n v="1.0992552112271903"/>
    <n v="13952.564583183859"/>
    <n v="13665.658973053563"/>
    <n v="-286.90561013029583"/>
    <n v="0"/>
    <n v="190"/>
    <n v="0"/>
  </r>
  <r>
    <d v="2022-01-12T00:00:00"/>
    <n v="2015"/>
    <s v="Special Operations Command"/>
    <s v="Q776"/>
    <s v=""/>
    <d v="2015-08-26T00:00:00"/>
    <d v="2015-09-30T00:00:00"/>
    <s v="SOLTEK PACIFIC CONSTRUCTION CO"/>
    <s v="N62473"/>
    <s v="N6247315D2426 0002"/>
    <x v="147"/>
    <x v="180"/>
    <x v="185"/>
    <d v="2017-10-23T00:00:00"/>
    <d v="2019-07-23T00:00:00"/>
    <n v="6481"/>
    <n v="638"/>
    <n v="2019"/>
    <s v="07"/>
    <n v="23"/>
    <x v="169"/>
    <n v="2015"/>
    <n v="2019"/>
    <n v="1.1226717559690906"/>
    <n v="2017"/>
    <n v="1.0750776974914733"/>
    <n v="34272.923366224401"/>
    <n v="41240.501923666641"/>
    <n v="6967.5785574422407"/>
    <n v="638"/>
    <n v="754"/>
    <n v="0.84615384615384615"/>
  </r>
  <r>
    <d v="2022-01-12T00:00:00"/>
    <n v="2015"/>
    <s v="Navy Active"/>
    <s v="N60495420"/>
    <s v=""/>
    <d v="2015-07-17T00:00:00"/>
    <d v="2015-09-16T00:00:00"/>
    <s v="STRAUB CONSTRUCTION, INC."/>
    <s v="N62473"/>
    <s v="N6247315D2427 0002"/>
    <x v="148"/>
    <x v="181"/>
    <x v="186"/>
    <d v="2017-11-24T00:00:00"/>
    <d v="2019-10-31T00:00:00"/>
    <n v="2946000"/>
    <n v="706"/>
    <n v="2019"/>
    <n v="10"/>
    <n v="31"/>
    <x v="159"/>
    <n v="2015"/>
    <n v="2020"/>
    <n v="1.1226717559690906"/>
    <n v="2018"/>
    <n v="1.0507009358578761"/>
    <n v="28674159.319206543"/>
    <n v="31769524.276243847"/>
    <n v="3095364.9570373036"/>
    <n v="706"/>
    <n v="800"/>
    <n v="0.88249999999999995"/>
  </r>
  <r>
    <d v="2022-01-12T00:00:00"/>
    <n v="2014"/>
    <s v="Navy Active"/>
    <s v="N62813058"/>
    <s v=""/>
    <d v="2014-09-24T00:00:00"/>
    <d v="2014-11-24T00:00:00"/>
    <s v="TALION CONSTRUCTION, LLC"/>
    <s v="N62478"/>
    <s v="N6247813D4007 0031"/>
    <x v="149"/>
    <x v="182"/>
    <x v="187"/>
    <d v="2016-05-18T00:00:00"/>
    <d v="2019-12-31T00:00:00"/>
    <n v="-137000"/>
    <n v="1322"/>
    <n v="2019"/>
    <n v="12"/>
    <n v="31"/>
    <x v="170"/>
    <n v="2015"/>
    <n v="2020"/>
    <n v="1.1226717559690906"/>
    <n v="2018"/>
    <n v="1.0507009358578761"/>
    <n v="3154707.6342731449"/>
    <n v="3010761.6060606157"/>
    <n v="-143946.02821252914"/>
    <n v="1322"/>
    <n v="541"/>
    <n v="2.4436229205175599"/>
  </r>
  <r>
    <d v="2021-12-31T00:00:00"/>
    <n v="2014"/>
    <s v="Air Force Active"/>
    <s v="AJJY133027"/>
    <s v=""/>
    <d v="2014-04-28T00:00:00"/>
    <d v="2014-12-18T00:00:00"/>
    <s v="CORE-TECH-AMEC-SK"/>
    <s v="N62742"/>
    <s v="N6274210D13070002"/>
    <x v="150"/>
    <x v="183"/>
    <x v="188"/>
    <d v="2017-03-08T00:00:00"/>
    <d v="2021-07-17T00:00:00"/>
    <n v="6284336"/>
    <n v="1592"/>
    <n v="2021"/>
    <s v="07"/>
    <n v="17"/>
    <x v="171"/>
    <n v="2015"/>
    <n v="2021"/>
    <n v="1.1226717559690906"/>
    <n v="2018"/>
    <n v="1.0507009358578761"/>
    <n v="108468749.30852661"/>
    <n v="115071707.02497195"/>
    <n v="6602957.7164453417"/>
    <n v="1592"/>
    <n v="811"/>
    <n v="1.9630086313193589"/>
  </r>
  <r>
    <d v="2021-12-31T00:00:00"/>
    <n v="2013"/>
    <s v="Air Force Active"/>
    <s v="AJJY123010"/>
    <s v=""/>
    <d v="2014-05-28T00:00:00"/>
    <d v="2015-02-20T00:00:00"/>
    <s v="CORE TECH-AMEC-SKEC, LLC."/>
    <s v="N62742"/>
    <s v="N6274210D1307JQ01"/>
    <x v="151"/>
    <x v="184"/>
    <x v="189"/>
    <d v="2017-04-16T00:00:00"/>
    <d v="2020-07-14T00:00:00"/>
    <n v="2573318"/>
    <n v="1185"/>
    <n v="2020"/>
    <s v="07"/>
    <n v="14"/>
    <x v="172"/>
    <n v="2015"/>
    <n v="2020"/>
    <n v="1.1226717559690906"/>
    <n v="2018"/>
    <n v="1.0507009358578761"/>
    <n v="100948741.36811426"/>
    <n v="103652528.99897417"/>
    <n v="2703787.6308599114"/>
    <n v="1185"/>
    <n v="786"/>
    <n v="1.5076335877862594"/>
  </r>
  <r>
    <d v="2022-01-12T00:00:00"/>
    <n v="2014"/>
    <s v="Marine Corps Active"/>
    <s v="M00318907"/>
    <s v=""/>
    <d v="2014-10-02T00:00:00"/>
    <d v="2015-04-14T00:00:00"/>
    <s v="HENSEL PHELPS CONSTRUCTION CO."/>
    <s v="N62742"/>
    <s v="N6274215C1301 AWD"/>
    <x v="152"/>
    <x v="185"/>
    <x v="190"/>
    <d v="2020-09-18T00:00:00"/>
    <d v="2021-12-20T00:00:00"/>
    <n v="-6785000"/>
    <n v="458"/>
    <n v="2021"/>
    <n v="12"/>
    <n v="20"/>
    <x v="173"/>
    <n v="2015"/>
    <n v="2022"/>
    <n v="1.1226717559690906"/>
    <n v="2019"/>
    <n v="1.027591137340192"/>
    <n v="53489695.813147321"/>
    <n v="46517489.946294121"/>
    <n v="-6972205.8668531999"/>
    <n v="458"/>
    <n v="1984"/>
    <n v="0.23084677419354838"/>
  </r>
  <r>
    <d v="2022-01-12T00:00:00"/>
    <n v="2014"/>
    <s v="Marine Corps Active"/>
    <s v="M00318908"/>
    <s v=""/>
    <d v="2014-10-02T00:00:00"/>
    <d v="2015-04-14T00:00:00"/>
    <s v="HENSEL PHELPS CONSTRUCTION CO."/>
    <s v="N62742"/>
    <s v="N6274215C1301 AWD"/>
    <x v="152"/>
    <x v="186"/>
    <x v="191"/>
    <d v="2020-09-18T00:00:00"/>
    <d v="2021-12-20T00:00:00"/>
    <n v="-3417000"/>
    <n v="458"/>
    <n v="2021"/>
    <n v="12"/>
    <n v="20"/>
    <x v="173"/>
    <n v="2015"/>
    <n v="2022"/>
    <n v="1.1226717559690906"/>
    <n v="2019"/>
    <n v="1.027591137340192"/>
    <n v="60623152.150574923"/>
    <n v="57111873.234283485"/>
    <n v="-3511278.916291438"/>
    <n v="458"/>
    <n v="1984"/>
    <n v="0.23084677419354838"/>
  </r>
  <r>
    <d v="2022-01-12T00:00:00"/>
    <n v="2015"/>
    <s v="Marine Corps Active"/>
    <s v="M00318861"/>
    <s v=""/>
    <d v="2015-04-09T00:00:00"/>
    <d v="2015-09-01T00:00:00"/>
    <s v="NAN INC. DBAOCEAN HOUSE BUILDERS"/>
    <s v="N62742"/>
    <s v="N6274215C1305 AWD"/>
    <x v="153"/>
    <x v="187"/>
    <x v="192"/>
    <d v="2018-08-11T00:00:00"/>
    <d v="2021-02-03T00:00:00"/>
    <n v="1306000"/>
    <n v="907"/>
    <n v="2021"/>
    <s v="02"/>
    <s v="03"/>
    <x v="174"/>
    <n v="2015"/>
    <n v="2021"/>
    <n v="1.1226717559690906"/>
    <n v="2018"/>
    <n v="1.0507009358578761"/>
    <n v="57335969.249097429"/>
    <n v="58708184.671327814"/>
    <n v="1372215.4222303852"/>
    <n v="907"/>
    <n v="1075"/>
    <n v="0.84372093023255812"/>
  </r>
  <r>
    <d v="2022-01-31T00:00:00"/>
    <n v="2015"/>
    <s v="DLA Defense Energy Support Center"/>
    <s v="DESC1551"/>
    <s v=""/>
    <d v="2014-10-29T00:00:00"/>
    <d v="2015-08-25T00:00:00"/>
    <s v="Hensel Phelps Constuction co"/>
    <s v="N62742"/>
    <s v="N62742-15-C-1308"/>
    <x v="154"/>
    <x v="188"/>
    <x v="193"/>
    <d v="2017-09-23T00:00:00"/>
    <d v="2018-01-31T00:00:00"/>
    <n v="3977184"/>
    <n v="130"/>
    <n v="2018"/>
    <s v="01"/>
    <n v="31"/>
    <x v="175"/>
    <n v="2015"/>
    <n v="2018"/>
    <n v="1.1226717559690906"/>
    <n v="2017"/>
    <n v="1.0750776974914733"/>
    <n v="48077070.743269145"/>
    <n v="52352852.560489073"/>
    <n v="4275781.8172199279"/>
    <n v="130"/>
    <n v="760"/>
    <n v="0.17105263157894737"/>
  </r>
  <r>
    <d v="2022-01-12T00:00:00"/>
    <n v="2014"/>
    <s v="Special Operations Command"/>
    <s v="Q9440"/>
    <s v=""/>
    <d v="2014-12-15T00:00:00"/>
    <d v="2015-04-30T00:00:00"/>
    <s v="ARGO SYSTEMS, LLC"/>
    <s v="N69450"/>
    <s v="N6945014D1271 0003"/>
    <x v="155"/>
    <x v="189"/>
    <x v="194"/>
    <d v="2016-08-22T00:00:00"/>
    <d v="2019-07-17T00:00:00"/>
    <n v="-55"/>
    <n v="1059"/>
    <n v="2019"/>
    <s v="07"/>
    <n v="17"/>
    <x v="176"/>
    <n v="2015"/>
    <n v="2019"/>
    <n v="1.1226717559690906"/>
    <n v="2017"/>
    <n v="1.0750776974914733"/>
    <n v="4647.8610697120348"/>
    <n v="4588.7317963500036"/>
    <n v="-59.129273362031199"/>
    <n v="1059"/>
    <n v="480"/>
    <n v="2.2062499999999998"/>
  </r>
  <r>
    <d v="2021-12-31T00:00:00"/>
    <n v="2013"/>
    <s v="Army Active"/>
    <s v="68530"/>
    <s v=""/>
    <d v="2015-05-02T00:00:00"/>
    <d v="2015-09-23T00:00:00"/>
    <s v="Solis Constructors, Inc."/>
    <s v="W9126G"/>
    <s v="W9126G-14-D-0050"/>
    <x v="156"/>
    <x v="190"/>
    <x v="195"/>
    <d v="2018-12-17T00:00:00"/>
    <d v="2022-05-20T00:00:00"/>
    <n v="17371000"/>
    <n v="1250"/>
    <n v="2022"/>
    <s v="05"/>
    <n v="20"/>
    <x v="177"/>
    <n v="2015"/>
    <n v="2022"/>
    <n v="1.1226717559690906"/>
    <n v="2019"/>
    <n v="1.027591137340192"/>
    <n v="42276450.314528048"/>
    <n v="60126735.961264521"/>
    <n v="17850285.646736473"/>
    <n v="1250"/>
    <n v="1181"/>
    <n v="1.0584250635055039"/>
  </r>
  <r>
    <d v="2021-12-31T00:00:00"/>
    <n v="2015"/>
    <s v="Air Force Active"/>
    <s v="MPLS3274JB"/>
    <s v=""/>
    <d v="2015-02-17T00:00:00"/>
    <d v="2015-06-03T00:00:00"/>
    <s v="Solis Constructors, Inc."/>
    <s v="W9126G"/>
    <s v="W9126G14D00500002"/>
    <x v="157"/>
    <x v="191"/>
    <x v="196"/>
    <d v="2016-08-31T00:00:00"/>
    <d v="2018-06-12T00:00:00"/>
    <n v="56616"/>
    <n v="650"/>
    <n v="2018"/>
    <s v="06"/>
    <n v="12"/>
    <x v="178"/>
    <n v="2015"/>
    <n v="2018"/>
    <n v="1.1226717559690906"/>
    <n v="2017"/>
    <n v="1.0750776974914733"/>
    <n v="6822476.261024164"/>
    <n v="6883342.859945341"/>
    <n v="60866.598921176977"/>
    <n v="650"/>
    <n v="455"/>
    <n v="1.4285714285714286"/>
  </r>
  <r>
    <d v="2022-01-06T00:00:00"/>
    <n v="2014"/>
    <s v="Special Operations Command"/>
    <s v="68526"/>
    <s v=""/>
    <d v="2014-03-26T00:00:00"/>
    <d v="2015-04-09T00:00:00"/>
    <s v="Barlovento, LLC"/>
    <s v="W91278"/>
    <s v="W91278-10-D-0058"/>
    <x v="158"/>
    <x v="192"/>
    <x v="197"/>
    <d v="2016-11-17T00:00:00"/>
    <d v="2017-04-20T00:00:00"/>
    <n v="1616260"/>
    <n v="154"/>
    <n v="2017"/>
    <s v="04"/>
    <n v="20"/>
    <x v="179"/>
    <n v="2015"/>
    <n v="2017"/>
    <n v="1.1226717559690906"/>
    <n v="2016"/>
    <n v="1.0992552112271903"/>
    <n v="12141733.211645419"/>
    <n v="13918415.439343477"/>
    <n v="1776682.2276980579"/>
    <n v="154"/>
    <n v="588"/>
    <n v="0.26190476190476192"/>
  </r>
  <r>
    <d v="2022-01-06T00:00:00"/>
    <n v="2014"/>
    <s v="Special Operations Command"/>
    <s v="61064"/>
    <s v=""/>
    <d v="2014-07-18T00:00:00"/>
    <d v="2014-10-06T00:00:00"/>
    <s v="The Clement Group, LLC"/>
    <s v="W91278"/>
    <s v="W91278-11-D-0029"/>
    <x v="122"/>
    <x v="193"/>
    <x v="198"/>
    <d v="2016-05-10T00:00:00"/>
    <d v="2017-02-15T00:00:00"/>
    <n v="349613"/>
    <n v="281"/>
    <n v="2017"/>
    <s v="02"/>
    <n v="15"/>
    <x v="180"/>
    <n v="2015"/>
    <n v="2017"/>
    <n v="1.1226717559690906"/>
    <n v="2016"/>
    <n v="1.0992552112271903"/>
    <n v="15662393.667524783"/>
    <n v="16046707.579687554"/>
    <n v="384313.91216277145"/>
    <n v="281"/>
    <n v="582"/>
    <n v="0.48281786941580757"/>
  </r>
  <r>
    <d v="2022-01-06T00:00:00"/>
    <n v="2014"/>
    <s v="Special Operations Command"/>
    <s v="76376"/>
    <s v=""/>
    <d v="2014-04-09T00:00:00"/>
    <d v="2014-12-02T00:00:00"/>
    <s v="Archer Western Contractors, LLC"/>
    <s v="W91278"/>
    <s v="W91278-11-D-0073"/>
    <x v="100"/>
    <x v="194"/>
    <x v="199"/>
    <d v="2017-05-14T00:00:00"/>
    <d v="2018-01-19T00:00:00"/>
    <n v="10072894"/>
    <n v="250"/>
    <n v="2018"/>
    <s v="01"/>
    <n v="19"/>
    <x v="181"/>
    <n v="2015"/>
    <n v="2018"/>
    <n v="1.1226717559690906"/>
    <n v="2017"/>
    <n v="1.0750776974914733"/>
    <n v="58038389.0413111"/>
    <n v="68867532.729906783"/>
    <n v="10829143.688595682"/>
    <n v="250"/>
    <n v="894"/>
    <n v="0.2796420581655481"/>
  </r>
  <r>
    <d v="2022-02-02T00:00:00"/>
    <n v="2014"/>
    <s v="DoD Education Activity"/>
    <s v="AM00031"/>
    <s v=""/>
    <d v="2014-09-09T00:00:00"/>
    <d v="2014-11-06T00:00:00"/>
    <s v="SAUER Incorporated"/>
    <s v="W91278"/>
    <s v="W91278-12-D-0039/30132665"/>
    <x v="159"/>
    <x v="195"/>
    <x v="200"/>
    <d v="2017-02-10T00:00:00"/>
    <d v="2017-10-31T00:00:00"/>
    <n v="944283"/>
    <n v="263"/>
    <n v="2017"/>
    <n v="10"/>
    <n v="31"/>
    <x v="182"/>
    <n v="2015"/>
    <n v="2018"/>
    <n v="1.1226717559690906"/>
    <n v="2017"/>
    <n v="1.0750776974914733"/>
    <n v="36064707.488751069"/>
    <n v="37079885.08217141"/>
    <n v="1015177.5934203416"/>
    <n v="263"/>
    <n v="827"/>
    <n v="0.31801692865779929"/>
  </r>
  <r>
    <d v="2022-01-31T00:00:00"/>
    <n v="2015"/>
    <s v="DLA Defense National Stockpile Center"/>
    <s v="DESC1507"/>
    <s v=""/>
    <d v="2015-02-02T00:00:00"/>
    <d v="2015-09-30T00:00:00"/>
    <s v="Structural Associates Inc"/>
    <s v="W9128F"/>
    <s v="W9128F-15-C-0032"/>
    <x v="160"/>
    <x v="196"/>
    <x v="201"/>
    <d v="2017-03-23T00:00:00"/>
    <d v="2018-05-16T00:00:00"/>
    <n v="728713"/>
    <n v="419"/>
    <n v="2018"/>
    <s v="05"/>
    <n v="16"/>
    <x v="183"/>
    <n v="2015"/>
    <n v="2018"/>
    <n v="1.1226717559690906"/>
    <n v="2017"/>
    <n v="1.0750776974914733"/>
    <n v="19285355.341823321"/>
    <n v="20068778.435995426"/>
    <n v="783423.09417210519"/>
    <n v="419"/>
    <n v="540"/>
    <n v="0.77592592592592591"/>
  </r>
  <r>
    <d v="2021-12-30T00:00:00"/>
    <n v="2015"/>
    <s v="DLA Defense Energy Support Center"/>
    <s v="DESC1463"/>
    <s v=""/>
    <d v="2015-04-14T00:00:00"/>
    <d v="2015-09-30T00:00:00"/>
    <s v="Structural Asspcoates Omc."/>
    <s v="W9128F"/>
    <s v="W9128F-15-C-0032"/>
    <x v="160"/>
    <x v="197"/>
    <x v="202"/>
    <d v="2017-04-16T00:00:00"/>
    <d v="2017-06-15T00:00:00"/>
    <n v="-251820"/>
    <n v="60"/>
    <n v="2017"/>
    <s v="06"/>
    <n v="15"/>
    <x v="184"/>
    <n v="2015"/>
    <n v="2017"/>
    <n v="1.1226717559690906"/>
    <n v="2016"/>
    <n v="1.0992552112271903"/>
    <n v="9563838.6081846096"/>
    <n v="9287024.1608933788"/>
    <n v="-276814.44729123078"/>
    <n v="60"/>
    <n v="564"/>
    <n v="0.10638297872340426"/>
  </r>
  <r>
    <d v="2022-01-31T00:00:00"/>
    <n v="2014"/>
    <s v="DLA Defense Energy Support Center"/>
    <s v="DESC1502 A"/>
    <s v=""/>
    <d v="2014-06-17T00:00:00"/>
    <d v="2014-10-21T00:00:00"/>
    <s v="NOVA Group Inc."/>
    <s v="W912BV"/>
    <s v="W912BV-15-C-0001"/>
    <x v="161"/>
    <x v="198"/>
    <x v="203"/>
    <d v="2017-05-23T00:00:00"/>
    <d v="2021-08-16T00:00:00"/>
    <n v="471900"/>
    <n v="1546"/>
    <n v="2021"/>
    <s v="08"/>
    <n v="16"/>
    <x v="185"/>
    <n v="2015"/>
    <n v="2021"/>
    <n v="1.1226717559690906"/>
    <n v="2018"/>
    <n v="1.0507009358578761"/>
    <n v="35992968.763544641"/>
    <n v="36488794.535175972"/>
    <n v="495825.77163133025"/>
    <n v="1546"/>
    <n v="945"/>
    <n v="1.6359788359788361"/>
  </r>
  <r>
    <d v="2021-12-30T00:00:00"/>
    <n v="2014"/>
    <s v="DLA Defense Energy Support Center"/>
    <s v="DESC1502 B"/>
    <s v=""/>
    <d v="2015-01-19T00:00:00"/>
    <d v="2015-05-04T00:00:00"/>
    <s v="Rockford Corporation"/>
    <s v="W912BV"/>
    <s v="W912BV-15-C-0017"/>
    <x v="162"/>
    <x v="199"/>
    <x v="204"/>
    <d v="2016-10-23T00:00:00"/>
    <d v="2021-11-18T00:00:00"/>
    <n v="0"/>
    <n v="1852"/>
    <n v="2021"/>
    <n v="11"/>
    <n v="18"/>
    <x v="186"/>
    <n v="2015"/>
    <n v="2022"/>
    <n v="1.1226717559690906"/>
    <n v="2019"/>
    <n v="1.027591137340192"/>
    <n v="19545715.271421868"/>
    <n v="19545715.271421868"/>
    <n v="0"/>
    <n v="1852"/>
    <n v="538"/>
    <n v="3.442379182156134"/>
  </r>
  <r>
    <d v="2021-12-30T00:00:00"/>
    <n v="2014"/>
    <s v="DLA Defense Energy Support Center"/>
    <s v="DESC1502"/>
    <s v="43"/>
    <d v="2014-06-17T00:00:00"/>
    <d v="2015-05-04T00:00:00"/>
    <s v="Rockford Corporation"/>
    <s v="W912BV"/>
    <s v="W912BV-15-C-0017"/>
    <x v="162"/>
    <x v="200"/>
    <x v="205"/>
    <d v="2016-10-23T00:00:00"/>
    <d v="2017-09-08T00:00:00"/>
    <n v="176629"/>
    <n v="320"/>
    <n v="2017"/>
    <s v="09"/>
    <s v="08"/>
    <x v="187"/>
    <n v="2015"/>
    <n v="2017"/>
    <n v="1.1226717559690906"/>
    <n v="2016"/>
    <n v="1.0992552112271903"/>
    <n v="5115309.0314166415"/>
    <n v="5309469.3801204888"/>
    <n v="194160.34870384727"/>
    <n v="320"/>
    <n v="538"/>
    <n v="0.59479553903345728"/>
  </r>
  <r>
    <d v="2022-01-13T00:00:00"/>
    <n v="2014"/>
    <s v="Defense Health Agency"/>
    <s v="77000"/>
    <s v=""/>
    <d v="2014-03-24T00:00:00"/>
    <d v="2015-08-06T00:00:00"/>
    <s v="Walsh Gilbane Joint Venture"/>
    <s v="W912DR"/>
    <s v="W912DR-15-C-0015"/>
    <x v="163"/>
    <x v="201"/>
    <x v="206"/>
    <d v="2019-02-19T00:00:00"/>
    <d v="2022-02-01T00:00:00"/>
    <n v="11998000"/>
    <n v="1078"/>
    <n v="2022"/>
    <s v="02"/>
    <s v="01"/>
    <x v="188"/>
    <n v="2015"/>
    <n v="2022"/>
    <n v="1.1226717559690906"/>
    <n v="2019"/>
    <n v="1.027591137340192"/>
    <n v="231769970.66103891"/>
    <n v="244099009.12684652"/>
    <n v="12329038.465807617"/>
    <n v="1078"/>
    <n v="1293"/>
    <n v="0.83372003093580815"/>
  </r>
  <r>
    <d v="2022-01-13T00:00:00"/>
    <n v="2007"/>
    <s v="Defense Health Agency"/>
    <s v="58395"/>
    <s v="71101-01"/>
    <d v="2015-03-09T00:00:00"/>
    <d v="2015-09-18T00:00:00"/>
    <s v="Edifice-Schlosser JV"/>
    <s v="W912DR"/>
    <s v="W912DR-15-C-0025"/>
    <x v="164"/>
    <x v="202"/>
    <x v="207"/>
    <d v="2017-03-31T00:00:00"/>
    <d v="2017-05-04T00:00:00"/>
    <n v="-415000"/>
    <n v="34"/>
    <n v="2017"/>
    <s v="05"/>
    <s v="04"/>
    <x v="189"/>
    <n v="2015"/>
    <n v="2017"/>
    <n v="1.1226717559690906"/>
    <n v="2016"/>
    <n v="1.0992552112271903"/>
    <n v="8700706.1087604519"/>
    <n v="8244515.1961011682"/>
    <n v="-456190.91265928373"/>
    <n v="34"/>
    <n v="560"/>
    <n v="6.0714285714285714E-2"/>
  </r>
  <r>
    <d v="2022-01-13T00:00:00"/>
    <n v="2013"/>
    <s v="Defense Health Agency"/>
    <s v="58395"/>
    <s v="78210-01"/>
    <d v="2015-03-09T00:00:00"/>
    <d v="2015-09-18T00:00:00"/>
    <s v="Edifice-Schlosser JV"/>
    <s v="W912DR"/>
    <s v="W912DR-15-C-0025"/>
    <x v="164"/>
    <x v="14"/>
    <x v="208"/>
    <d v="2017-03-31T00:00:00"/>
    <d v="2017-05-04T00:00:00"/>
    <n v="141000"/>
    <n v="34"/>
    <n v="2017"/>
    <s v="05"/>
    <s v="04"/>
    <x v="189"/>
    <n v="2015"/>
    <n v="2017"/>
    <n v="1.1226717559690906"/>
    <n v="2016"/>
    <n v="1.0992552112271903"/>
    <n v="0"/>
    <n v="154994.98478303384"/>
    <n v="154994.98478303384"/>
    <n v="34"/>
    <n v="560"/>
    <n v="6.0714285714285714E-2"/>
  </r>
  <r>
    <d v="2020-12-09T00:00:00"/>
    <n v="2016"/>
    <s v="National Security Agency"/>
    <s v="31934"/>
    <s v=""/>
    <d v="2015-07-08T00:00:00"/>
    <d v="2015-09-15T00:00:00"/>
    <s v="Whiting-Turner"/>
    <s v="W912DR"/>
    <s v="W912DR-15-C-0026"/>
    <x v="165"/>
    <x v="203"/>
    <x v="209"/>
    <d v="2016-12-31T00:00:00"/>
    <d v="2017-02-28T00:00:00"/>
    <n v="1900706"/>
    <n v="59"/>
    <n v="2017"/>
    <s v="02"/>
    <n v="28"/>
    <x v="190"/>
    <n v="2015"/>
    <n v="2017"/>
    <n v="1.1226717559690906"/>
    <n v="2016"/>
    <n v="1.0992552112271903"/>
    <n v="27567188.127744682"/>
    <n v="29656549.103255469"/>
    <n v="2089360.9755107872"/>
    <n v="59"/>
    <n v="473"/>
    <n v="0.12473572938689217"/>
  </r>
  <r>
    <d v="2022-01-06T00:00:00"/>
    <n v="2013"/>
    <s v="Special Operations Command"/>
    <s v="69257"/>
    <s v=""/>
    <d v="2013-05-15T00:00:00"/>
    <d v="2015-04-01T00:00:00"/>
    <s v="Pease Construction Inc"/>
    <s v="W912DW"/>
    <s v="W912DW-15-C-0003"/>
    <x v="166"/>
    <x v="204"/>
    <x v="210"/>
    <d v="2016-09-15T00:00:00"/>
    <d v="2017-03-24T00:00:00"/>
    <n v="645076"/>
    <n v="190"/>
    <n v="2017"/>
    <s v="03"/>
    <n v="24"/>
    <x v="191"/>
    <n v="2015"/>
    <n v="2017"/>
    <n v="1.1226717559690906"/>
    <n v="2016"/>
    <n v="1.0992552112271903"/>
    <n v="5034239.7812463576"/>
    <n v="5743342.9358839486"/>
    <n v="709103.15463759098"/>
    <n v="190"/>
    <n v="533"/>
    <n v="0.35647279549718575"/>
  </r>
  <r>
    <d v="2022-01-06T00:00:00"/>
    <n v="2013"/>
    <s v="Special Operations Command"/>
    <s v="69445"/>
    <s v=""/>
    <d v="2013-02-01T00:00:00"/>
    <d v="2015-05-07T00:00:00"/>
    <s v="RQ Construction, LLC"/>
    <s v="W912DW"/>
    <s v="W912DW-15-C-0006"/>
    <x v="167"/>
    <x v="205"/>
    <x v="211"/>
    <d v="2017-05-25T00:00:00"/>
    <d v="2018-05-18T00:00:00"/>
    <n v="4510048"/>
    <n v="358"/>
    <n v="2018"/>
    <s v="05"/>
    <n v="18"/>
    <x v="192"/>
    <n v="2015"/>
    <n v="2018"/>
    <n v="1.1226717559690906"/>
    <n v="2017"/>
    <n v="1.0750776974914733"/>
    <n v="50637154.159321502"/>
    <n v="55485806.178737529"/>
    <n v="4848652.0194160268"/>
    <n v="358"/>
    <n v="749"/>
    <n v="0.4779706275033378"/>
  </r>
  <r>
    <d v="2022-01-13T00:00:00"/>
    <n v="2012"/>
    <s v="Defense Health Agency"/>
    <s v="76007"/>
    <s v="76007-14"/>
    <d v="2015-08-19T00:00:00"/>
    <d v="2015-08-31T00:00:00"/>
    <s v="FRG:  Ed. Zublin AG / Gilbane Germany GmbH"/>
    <s v="W912GB"/>
    <s v="W912GB-10-C-0031"/>
    <x v="168"/>
    <x v="206"/>
    <x v="212"/>
    <d v="2025-12-30T00:00:00"/>
    <d v="2027-09-30T00:00:00"/>
    <n v="0"/>
    <n v="639"/>
    <n v="2027"/>
    <s v="09"/>
    <n v="30"/>
    <x v="82"/>
    <n v="2015"/>
    <n v="2027"/>
    <n v="1.1226717559690906"/>
    <n v="2021"/>
    <n v="0.97697771649446541"/>
    <n v="1025787428.77247"/>
    <n v="1025787428.77247"/>
    <n v="0"/>
    <n v="639"/>
    <n v="3774"/>
    <n v="0.16931637519872814"/>
  </r>
  <r>
    <d v="2022-02-28T00:00:00"/>
    <n v="2013"/>
    <s v="Defense Information Systems Agency"/>
    <s v="13DISA01"/>
    <s v=""/>
    <d v="2015-08-05T00:00:00"/>
    <d v="2015-08-19T00:00:00"/>
    <s v="Bauamt Reutlingen"/>
    <s v="W912GB"/>
    <s v="W912GB-15-C-011"/>
    <x v="169"/>
    <x v="207"/>
    <x v="213"/>
    <d v="2015-08-19T00:00:00"/>
    <d v="2022-01-30T00:00:00"/>
    <n v="0"/>
    <n v="2356"/>
    <n v="2022"/>
    <s v="01"/>
    <n v="30"/>
    <x v="193"/>
    <n v="2015"/>
    <n v="2022"/>
    <n v="1.1226717559690906"/>
    <n v="2019"/>
    <n v="1.027591137340192"/>
    <n v="2492129.2173353066"/>
    <n v="2492129.2173353066"/>
    <n v="0"/>
    <n v="2356"/>
    <n v="0"/>
    <e v="#DIV/0!"/>
  </r>
  <r>
    <d v="2021-12-30T00:00:00"/>
    <n v="2015"/>
    <s v="DLA Defense Energy Support Center"/>
    <s v="DESC1353"/>
    <s v=""/>
    <d v="2015-03-13T00:00:00"/>
    <d v="2015-08-19T00:00:00"/>
    <s v="Middle Eastern Builders"/>
    <s v="W912HN"/>
    <s v="W912HN-12C-0016"/>
    <x v="170"/>
    <x v="208"/>
    <x v="214"/>
    <d v="2018-05-23T00:00:00"/>
    <d v="2018-09-21T00:00:00"/>
    <n v="882900"/>
    <n v="121"/>
    <n v="2018"/>
    <s v="09"/>
    <n v="21"/>
    <x v="194"/>
    <n v="2015"/>
    <n v="2018"/>
    <n v="1.1226717559690906"/>
    <n v="2017"/>
    <n v="1.0750776974914733"/>
    <n v="17609218.759550784"/>
    <n v="18558404.858666006"/>
    <n v="949186.09911522269"/>
    <n v="121"/>
    <n v="1008"/>
    <n v="0.12003968253968254"/>
  </r>
  <r>
    <d v="2022-01-06T00:00:00"/>
    <n v="2015"/>
    <s v="Special Operations Command"/>
    <s v="79456"/>
    <s v=""/>
    <d v="2015-05-21T00:00:00"/>
    <d v="2015-08-31T00:00:00"/>
    <s v="Lifecycle Construction Services"/>
    <s v="W912HN"/>
    <s v="W912HN-13-D-0002"/>
    <x v="171"/>
    <x v="209"/>
    <x v="215"/>
    <d v="2016-11-11T00:00:00"/>
    <d v="2017-02-13T00:00:00"/>
    <n v="180725"/>
    <n v="94"/>
    <n v="2017"/>
    <s v="02"/>
    <n v="13"/>
    <x v="195"/>
    <n v="2015"/>
    <n v="2017"/>
    <n v="1.1226717559690906"/>
    <n v="2016"/>
    <n v="1.0992552112271903"/>
    <n v="6733190.1762719424"/>
    <n v="6931853.0743209766"/>
    <n v="198662.89804903418"/>
    <n v="94"/>
    <n v="438"/>
    <n v="0.21461187214611871"/>
  </r>
  <r>
    <d v="2022-01-06T00:00:00"/>
    <n v="2014"/>
    <s v="Special Operations Command"/>
    <s v="78024"/>
    <s v=""/>
    <d v="2014-12-05T00:00:00"/>
    <d v="2015-06-09T00:00:00"/>
    <s v="NISHIMATSU CONSTRUCTION CO., LTD."/>
    <s v="W912HV"/>
    <s v="W912HV-15-C-0004"/>
    <x v="172"/>
    <x v="210"/>
    <x v="216"/>
    <d v="2017-12-12T00:00:00"/>
    <d v="2018-06-18T00:00:00"/>
    <n v="16656661"/>
    <n v="188"/>
    <n v="2018"/>
    <s v="06"/>
    <n v="18"/>
    <x v="196"/>
    <n v="2015"/>
    <n v="2018"/>
    <n v="1.1226717559690906"/>
    <n v="2017"/>
    <n v="1.0750776974914733"/>
    <n v="52266952.464866415"/>
    <n v="70174157.220642433"/>
    <n v="17907204.755776018"/>
    <n v="188"/>
    <n v="917"/>
    <n v="0.20501635768811341"/>
  </r>
  <r>
    <d v="2021-12-30T00:00:00"/>
    <n v="2014"/>
    <s v="DLA Defense Energy Support Center"/>
    <s v="DESC1401"/>
    <s v=""/>
    <d v="2014-12-12T00:00:00"/>
    <d v="2015-04-07T00:00:00"/>
    <s v="Nippo Corporation"/>
    <s v="W912HV"/>
    <s v="W912HV-15-C-0005"/>
    <x v="173"/>
    <x v="211"/>
    <x v="217"/>
    <d v="2017-08-23T00:00:00"/>
    <d v="2018-11-15T00:00:00"/>
    <n v="499640"/>
    <n v="449"/>
    <n v="2018"/>
    <n v="11"/>
    <n v="15"/>
    <x v="197"/>
    <n v="2015"/>
    <n v="2019"/>
    <n v="1.1226717559690906"/>
    <n v="2017"/>
    <n v="1.0750776974914733"/>
    <n v="36624920.694979645"/>
    <n v="37162072.515754282"/>
    <n v="537151.82077463716"/>
    <n v="449"/>
    <n v="869"/>
    <n v="0.51668584579976984"/>
  </r>
  <r>
    <d v="2021-12-30T00:00:00"/>
    <n v="2014"/>
    <s v="DLA Defense Energy Support Center"/>
    <s v="DESC1401"/>
    <s v=""/>
    <d v="2015-02-27T00:00:00"/>
    <d v="2015-04-07T00:00:00"/>
    <s v="Nippo Corporation"/>
    <s v="W912HV"/>
    <s v="W912HV-15-C-005"/>
    <x v="174"/>
    <x v="211"/>
    <x v="218"/>
    <d v="2017-08-23T00:00:00"/>
    <d v="2021-09-30T00:00:00"/>
    <n v="9499640"/>
    <n v="1499"/>
    <n v="2021"/>
    <s v="09"/>
    <n v="30"/>
    <x v="198"/>
    <n v="2015"/>
    <n v="2021"/>
    <n v="1.1226717559690906"/>
    <n v="2018"/>
    <n v="1.0507009358578761"/>
    <n v="36624920.694979645"/>
    <n v="46606201.333292559"/>
    <n v="9981280.6383129135"/>
    <n v="1499"/>
    <n v="869"/>
    <n v="1.7249712313003451"/>
  </r>
  <r>
    <d v="2021-10-08T00:00:00"/>
    <n v="2014"/>
    <s v="Special Operations Command"/>
    <s v="61064"/>
    <s v=""/>
    <d v="2014-07-18T00:00:00"/>
    <d v="2014-10-06T00:00:00"/>
    <s v="M INC"/>
    <s v="W912PM"/>
    <s v="W912PM-16-F-0007"/>
    <x v="175"/>
    <x v="212"/>
    <x v="219"/>
    <d v="2016-11-27T00:00:00"/>
    <d v="2017-05-23T00:00:00"/>
    <n v="16016"/>
    <n v="177"/>
    <n v="2017"/>
    <s v="05"/>
    <n v="23"/>
    <x v="199"/>
    <n v="2015"/>
    <n v="2017"/>
    <n v="1.1226717559690906"/>
    <n v="2016"/>
    <n v="1.0992552112271903"/>
    <n v="865494.60079871526"/>
    <n v="883100.27226172993"/>
    <n v="17605.671463014674"/>
    <n v="177"/>
    <n v="783"/>
    <n v="0.22605363984674329"/>
  </r>
  <r>
    <d v="2022-01-31T00:00:00"/>
    <n v="2014"/>
    <s v="DLA Defense Energy Support Center"/>
    <s v="DESC1407"/>
    <s v=""/>
    <d v="2014-04-18T00:00:00"/>
    <d v="2015-04-02T00:00:00"/>
    <s v="Nova Group Inc. Underground Construction"/>
    <s v="W912PP"/>
    <s v="W912PP-15-C-003"/>
    <x v="176"/>
    <x v="213"/>
    <x v="220"/>
    <d v="2017-02-01T00:00:00"/>
    <d v="2017-07-18T00:00:00"/>
    <n v="794700"/>
    <n v="167"/>
    <n v="2017"/>
    <s v="07"/>
    <n v="18"/>
    <x v="200"/>
    <n v="2015"/>
    <n v="2017"/>
    <n v="1.1226717559690906"/>
    <n v="2016"/>
    <n v="1.0992552112271903"/>
    <n v="23899773.142596792"/>
    <n v="24773351.25895904"/>
    <n v="873578.11636224762"/>
    <n v="167"/>
    <n v="671"/>
    <n v="0.24888226527570789"/>
  </r>
  <r>
    <d v="2022-01-06T00:00:00"/>
    <n v="2015"/>
    <s v="Special Operations Command"/>
    <s v="36977"/>
    <s v=""/>
    <d v="2015-04-15T00:00:00"/>
    <d v="2015-08-20T00:00:00"/>
    <s v="Walsh Group Ventures"/>
    <s v="W912QR"/>
    <s v="W912QR-15-C-0021"/>
    <x v="177"/>
    <x v="214"/>
    <x v="221"/>
    <d v="2017-03-03T00:00:00"/>
    <d v="2017-10-17T00:00:00"/>
    <n v="664812"/>
    <n v="228"/>
    <n v="2017"/>
    <n v="10"/>
    <n v="17"/>
    <x v="201"/>
    <n v="2015"/>
    <n v="2018"/>
    <n v="1.1226717559690906"/>
    <n v="2017"/>
    <n v="1.0750776974914733"/>
    <n v="16673065.443774886"/>
    <n v="17387789.997999586"/>
    <n v="714724.55422469974"/>
    <n v="228"/>
    <n v="561"/>
    <n v="0.40641711229946526"/>
  </r>
  <r>
    <d v="2021-12-30T00:00:00"/>
    <n v="2013"/>
    <s v="DLA Defense Energy Support Center"/>
    <s v="DESC1301"/>
    <s v=""/>
    <d v="2014-11-13T00:00:00"/>
    <d v="2015-08-28T00:00:00"/>
    <s v="Rockford Corporation"/>
    <s v="W912QR"/>
    <s v="W912QR-15-C-0026"/>
    <x v="178"/>
    <x v="215"/>
    <x v="222"/>
    <d v="2017-03-30T00:00:00"/>
    <d v="2021-04-25T00:00:00"/>
    <n v="633000"/>
    <n v="1487"/>
    <n v="2021"/>
    <s v="04"/>
    <n v="25"/>
    <x v="202"/>
    <n v="2015"/>
    <n v="2021"/>
    <n v="1.1226717559690906"/>
    <n v="2018"/>
    <n v="1.0507009358578761"/>
    <n v="40919140.161561415"/>
    <n v="41584233.853959449"/>
    <n v="665093.69239803404"/>
    <n v="1487"/>
    <n v="580"/>
    <n v="2.5637931034482757"/>
  </r>
  <r>
    <d v="2021-12-30T00:00:00"/>
    <n v="2015"/>
    <s v="DLA Defense Distribution Center"/>
    <s v="DESC1606"/>
    <s v=""/>
    <d v="2015-09-01T00:00:00"/>
    <d v="2015-11-16T00:00:00"/>
    <s v="MEB General Contractors Inc"/>
    <s v="1234"/>
    <s v="1234"/>
    <x v="179"/>
    <x v="216"/>
    <x v="223"/>
    <d v="2018-07-01T00:00:00"/>
    <d v="2018-08-20T00:00:00"/>
    <n v="2707733"/>
    <n v="50"/>
    <n v="2018"/>
    <s v="08"/>
    <n v="20"/>
    <x v="203"/>
    <n v="2016"/>
    <n v="2018"/>
    <n v="1.0992552112271903"/>
    <n v="2017"/>
    <n v="1.0750776974914733"/>
    <n v="40060624.846217267"/>
    <n v="42971648.205278948"/>
    <n v="2911023.3590616807"/>
    <n v="50"/>
    <n v="958"/>
    <n v="5.2192066805845511E-2"/>
  </r>
  <r>
    <d v="2021-12-30T00:00:00"/>
    <n v="2015"/>
    <s v="DLA Defense Energy Support Center"/>
    <s v="DESC1404"/>
    <s v=""/>
    <d v="2015-04-23T00:00:00"/>
    <d v="2016-01-21T00:00:00"/>
    <s v="Gilbane Federal"/>
    <s v="N39430"/>
    <s v="N39430-15-D-1634 JM01"/>
    <x v="180"/>
    <x v="217"/>
    <x v="224"/>
    <d v="2017-11-13T00:00:00"/>
    <d v="2017-12-13T00:00:00"/>
    <n v="180442"/>
    <n v="30"/>
    <n v="2017"/>
    <n v="12"/>
    <n v="13"/>
    <x v="204"/>
    <n v="2016"/>
    <n v="2018"/>
    <n v="1.0992552112271903"/>
    <n v="2017"/>
    <n v="1.0750776974914733"/>
    <n v="10948581.903822815"/>
    <n v="11142571.073713571"/>
    <n v="193989.16989075579"/>
    <n v="30"/>
    <n v="662"/>
    <n v="4.5317220543806644E-2"/>
  </r>
  <r>
    <d v="2022-01-13T00:00:00"/>
    <n v="2013"/>
    <s v="Defense Health Agency"/>
    <s v="80306"/>
    <s v="80306-01"/>
    <d v="2014-03-15T00:00:00"/>
    <d v="2016-09-01T00:00:00"/>
    <s v="Whiting Turner Contracting Co"/>
    <s v="N40080"/>
    <s v="N4008016C0172"/>
    <x v="181"/>
    <x v="218"/>
    <x v="225"/>
    <d v="2017-12-10T00:00:00"/>
    <d v="2018-08-31T00:00:00"/>
    <n v="1147000"/>
    <n v="264"/>
    <n v="2018"/>
    <s v="08"/>
    <n v="31"/>
    <x v="205"/>
    <n v="2016"/>
    <n v="2018"/>
    <n v="1.0992552112271903"/>
    <n v="2017"/>
    <n v="1.0750776974914733"/>
    <n v="32356577.142472345"/>
    <n v="33589691.261495069"/>
    <n v="1233114.1190227233"/>
    <n v="264"/>
    <n v="465"/>
    <n v="0.56774193548387097"/>
  </r>
  <r>
    <d v="2022-01-12T00:00:00"/>
    <n v="2014"/>
    <s v="Marine Corps Active"/>
    <s v="M00264677"/>
    <s v=""/>
    <d v="2015-10-28T00:00:00"/>
    <d v="2016-03-31T00:00:00"/>
    <s v="HARKINS BUILDERS INC."/>
    <s v="N40080"/>
    <s v="N4008016C0151 AWD"/>
    <x v="182"/>
    <x v="219"/>
    <x v="226"/>
    <d v="2018-01-05T00:00:00"/>
    <d v="2018-10-23T00:00:00"/>
    <n v="340000"/>
    <n v="291"/>
    <n v="2018"/>
    <n v="10"/>
    <n v="23"/>
    <x v="206"/>
    <n v="2016"/>
    <n v="2019"/>
    <n v="1.0992552112271903"/>
    <n v="2018"/>
    <n v="1.0507009358578761"/>
    <n v="29750243.036652677"/>
    <n v="30107481.354844354"/>
    <n v="357238.31819167733"/>
    <n v="291"/>
    <n v="645"/>
    <n v="0.4511627906976744"/>
  </r>
  <r>
    <d v="2022-01-12T00:00:00"/>
    <n v="2015"/>
    <s v="Navy Active"/>
    <s v="N61152621"/>
    <s v=""/>
    <d v="2015-07-15T00:00:00"/>
    <d v="2016-03-31T00:00:00"/>
    <s v="TURNER CONSTRUCTION COMPANY"/>
    <s v="N40080"/>
    <s v="N4008016C0156 AWD"/>
    <x v="183"/>
    <x v="220"/>
    <x v="227"/>
    <d v="2019-09-08T00:00:00"/>
    <d v="2020-05-22T00:00:00"/>
    <n v="19792000"/>
    <n v="257"/>
    <n v="2020"/>
    <s v="05"/>
    <n v="22"/>
    <x v="207"/>
    <n v="2016"/>
    <n v="2020"/>
    <n v="1.0992552112271903"/>
    <n v="2018"/>
    <n v="1.0507009358578761"/>
    <n v="132109590.54049495"/>
    <n v="152905063.46299404"/>
    <n v="20795472.92249909"/>
    <n v="257"/>
    <n v="1256"/>
    <n v="0.20461783439490447"/>
  </r>
  <r>
    <d v="2021-12-30T00:00:00"/>
    <n v="2015"/>
    <s v="DLA Defense Energy Support Center"/>
    <s v="DESC1507"/>
    <s v=""/>
    <d v="2015-02-02T00:00:00"/>
    <d v="2016-08-16T00:00:00"/>
    <s v="Cape Environemental"/>
    <s v="N40080"/>
    <s v="N40080-16-C-0161"/>
    <x v="184"/>
    <x v="196"/>
    <x v="228"/>
    <d v="2018-02-07T00:00:00"/>
    <d v="2018-10-15T00:00:00"/>
    <n v="1587806"/>
    <n v="250"/>
    <n v="2018"/>
    <n v="10"/>
    <n v="15"/>
    <x v="208"/>
    <n v="2016"/>
    <n v="2019"/>
    <n v="1.0992552112271903"/>
    <n v="2018"/>
    <n v="1.0507009358578761"/>
    <n v="18883103.852174472"/>
    <n v="20551413.102335222"/>
    <n v="1668309.25016075"/>
    <n v="250"/>
    <n v="540"/>
    <n v="0.46296296296296297"/>
  </r>
  <r>
    <d v="2021-09-13T00:00:00"/>
    <n v="2014"/>
    <s v="Special Operations Command"/>
    <s v="P334"/>
    <s v=""/>
    <d v="2015-07-21T00:00:00"/>
    <d v="2016-02-10T00:00:00"/>
    <s v="DPR HARDIN CONSTRUCTIONWGI JOINT VENTURE"/>
    <s v="N40085"/>
    <s v="N4008510D5333 0007"/>
    <x v="112"/>
    <x v="221"/>
    <x v="229"/>
    <d v="2018-07-29T00:00:00"/>
    <d v="2020-05-01T00:00:00"/>
    <n v="1352"/>
    <n v="642"/>
    <n v="2020"/>
    <s v="05"/>
    <s v="01"/>
    <x v="209"/>
    <n v="2016"/>
    <n v="2020"/>
    <n v="1.0992552112271903"/>
    <n v="2018"/>
    <n v="1.0507009358578761"/>
    <n v="32612.703606688283"/>
    <n v="34033.251271968133"/>
    <n v="1420.5476652798498"/>
    <n v="642"/>
    <n v="900"/>
    <n v="0.71333333333333337"/>
  </r>
  <r>
    <d v="2022-01-12T00:00:00"/>
    <n v="2014"/>
    <s v="Special Operations Command"/>
    <s v="Q334"/>
    <s v=""/>
    <d v="2015-07-21T00:00:00"/>
    <d v="2016-02-10T00:00:00"/>
    <s v="DPR HARDIN CONSTRUCTIONWGI JOINT VENTURE"/>
    <s v="N40085"/>
    <s v="N4008510D5333 0007"/>
    <x v="112"/>
    <x v="221"/>
    <x v="229"/>
    <d v="2018-07-29T00:00:00"/>
    <d v="2020-05-01T00:00:00"/>
    <n v="1352"/>
    <n v="642"/>
    <n v="2020"/>
    <s v="05"/>
    <s v="01"/>
    <x v="209"/>
    <n v="2016"/>
    <n v="2020"/>
    <n v="1.0992552112271903"/>
    <n v="2018"/>
    <n v="1.0507009358578761"/>
    <n v="32612.703606688283"/>
    <n v="34033.251271968133"/>
    <n v="1420.5476652798498"/>
    <n v="642"/>
    <n v="900"/>
    <n v="0.71333333333333337"/>
  </r>
  <r>
    <d v="2022-01-12T00:00:00"/>
    <n v="2014"/>
    <s v="Special Operations Command"/>
    <s v="Q157"/>
    <s v=""/>
    <d v="2014-11-13T00:00:00"/>
    <d v="2016-02-26T00:00:00"/>
    <s v="DPR HARDIN CONSTRUCTIONWGI JOINT VENTURE"/>
    <s v="N40085"/>
    <s v="N4008510D5333 0008"/>
    <x v="112"/>
    <x v="222"/>
    <x v="230"/>
    <d v="2017-09-03T00:00:00"/>
    <d v="2020-09-16T00:00:00"/>
    <n v="353"/>
    <n v="1109"/>
    <n v="2020"/>
    <s v="09"/>
    <n v="16"/>
    <x v="210"/>
    <n v="2016"/>
    <n v="2020"/>
    <n v="1.0992552112271903"/>
    <n v="2018"/>
    <n v="1.0507009358578761"/>
    <n v="21138.677711898868"/>
    <n v="21509.575142256697"/>
    <n v="370.89743035782885"/>
    <n v="1109"/>
    <n v="555"/>
    <n v="1.9981981981981982"/>
  </r>
  <r>
    <d v="2022-01-12T00:00:00"/>
    <n v="2014"/>
    <s v="Navy Active"/>
    <s v="N32446308"/>
    <s v=""/>
    <d v="2015-09-29T00:00:00"/>
    <d v="2016-04-21T00:00:00"/>
    <s v="TRITON MARINE CONSTRUCTION CORP."/>
    <s v="N40085"/>
    <s v="N4008516C3013 AWD"/>
    <x v="185"/>
    <x v="223"/>
    <x v="231"/>
    <d v="2018-10-25T00:00:00"/>
    <d v="2018-10-25T00:00:00"/>
    <n v="221000"/>
    <n v="0"/>
    <n v="2018"/>
    <n v="10"/>
    <n v="25"/>
    <x v="211"/>
    <n v="2016"/>
    <n v="2019"/>
    <n v="1.0992552112271903"/>
    <n v="2018"/>
    <n v="1.0507009358578761"/>
    <n v="38168339.444230504"/>
    <n v="38400544.351055093"/>
    <n v="232204.90682458878"/>
    <n v="0"/>
    <n v="917"/>
    <n v="0"/>
  </r>
  <r>
    <d v="2022-01-31T00:00:00"/>
    <n v="2016"/>
    <s v="DLA Defense Supply Center Philadelphia"/>
    <s v="DSCP1501"/>
    <s v=""/>
    <d v="2016-03-11T00:00:00"/>
    <d v="2016-09-16T00:00:00"/>
    <s v="Daniel J. keating Company"/>
    <s v="N40085"/>
    <s v="N40085-16-C-3037"/>
    <x v="186"/>
    <x v="224"/>
    <x v="232"/>
    <d v="2019-03-30T00:00:00"/>
    <d v="2020-01-02T00:00:00"/>
    <n v="11008862"/>
    <n v="278"/>
    <n v="2020"/>
    <s v="01"/>
    <s v="02"/>
    <x v="212"/>
    <n v="2016"/>
    <n v="2020"/>
    <n v="1.0992552112271903"/>
    <n v="2018"/>
    <n v="1.0507009358578761"/>
    <n v="51495214.960303903"/>
    <n v="63062236.566434115"/>
    <n v="11567021.606130213"/>
    <n v="278"/>
    <n v="925"/>
    <n v="0.30054054054054052"/>
  </r>
  <r>
    <d v="2022-01-12T00:00:00"/>
    <n v="2016"/>
    <s v="Marine Corps Active"/>
    <s v="M67400606"/>
    <s v=""/>
    <d v="2016-07-20T00:00:00"/>
    <d v="2016-09-15T00:00:00"/>
    <s v="NAVY STANDARD DOCUMENT"/>
    <s v="N40085"/>
    <s v="N4008516C5505 AWD"/>
    <x v="187"/>
    <x v="225"/>
    <x v="154"/>
    <d v="2019-08-03T00:00:00"/>
    <d v="2018-03-26T00:00:00"/>
    <n v="0"/>
    <n v="-495"/>
    <n v="2018"/>
    <s v="03"/>
    <n v="26"/>
    <x v="213"/>
    <n v="2016"/>
    <n v="2018"/>
    <n v="1.0992552112271903"/>
    <n v="2017"/>
    <n v="1.0750776974914733"/>
    <n v="9664651.8171094563"/>
    <n v="9664651.8171094563"/>
    <n v="0"/>
    <n v="-495"/>
    <n v="1052"/>
    <n v="-0.47053231939163498"/>
  </r>
  <r>
    <d v="2022-01-12T00:00:00"/>
    <n v="2016"/>
    <s v="Marine Corps Active"/>
    <s v="M00146194"/>
    <s v=""/>
    <d v="2016-03-29T00:00:00"/>
    <d v="2016-08-31T00:00:00"/>
    <s v="M A MORTENSON COMPANY"/>
    <s v="N40085"/>
    <s v="N4008516C5506 AWD"/>
    <x v="188"/>
    <x v="226"/>
    <x v="233"/>
    <d v="2019-01-29T00:00:00"/>
    <d v="2019-01-29T00:00:00"/>
    <n v="-794000"/>
    <n v="0"/>
    <n v="2019"/>
    <s v="01"/>
    <n v="29"/>
    <x v="214"/>
    <n v="2016"/>
    <n v="2019"/>
    <n v="1.0992552112271903"/>
    <n v="2018"/>
    <n v="1.0507009358578761"/>
    <n v="31395828.087859783"/>
    <n v="30561571.544788629"/>
    <n v="-834256.54307115451"/>
    <n v="0"/>
    <n v="881"/>
    <n v="0"/>
  </r>
  <r>
    <d v="2022-01-12T00:00:00"/>
    <n v="2016"/>
    <s v="Marine Corps Active"/>
    <s v="M67001686"/>
    <s v=""/>
    <d v="2016-08-05T00:00:00"/>
    <d v="2016-09-28T00:00:00"/>
    <s v="BLUE ROCK STRUCTURES, INC.P.O. BOX 129 (INVOICES/ACTIONS)"/>
    <s v="N40085"/>
    <s v="N4008516D6300 0003"/>
    <x v="189"/>
    <x v="227"/>
    <x v="234"/>
    <d v="2018-04-06T00:00:00"/>
    <d v="2021-04-22T00:00:00"/>
    <n v="88000"/>
    <n v="1112"/>
    <n v="2021"/>
    <s v="04"/>
    <n v="22"/>
    <x v="215"/>
    <n v="2016"/>
    <n v="2021"/>
    <n v="1.0992552112271903"/>
    <n v="2019"/>
    <n v="1.027591137340192"/>
    <n v="4001288.9688669727"/>
    <n v="4091716.9889529096"/>
    <n v="90428.020085936878"/>
    <n v="1112"/>
    <n v="555"/>
    <n v="2.0036036036036036"/>
  </r>
  <r>
    <d v="2022-01-12T00:00:00"/>
    <n v="2016"/>
    <s v="Marine Corps Active"/>
    <s v="M67001729"/>
    <s v=""/>
    <d v="2016-08-05T00:00:00"/>
    <d v="2016-09-28T00:00:00"/>
    <s v="BLUE ROCK STRUCTURES, INC.P.O. BOX 129 (INVOICES/ACTIONS)"/>
    <s v="N40085"/>
    <s v="N4008516D6300 0003"/>
    <x v="189"/>
    <x v="228"/>
    <x v="235"/>
    <d v="2018-04-06T00:00:00"/>
    <d v="2021-04-22T00:00:00"/>
    <n v="634000"/>
    <n v="1112"/>
    <n v="2021"/>
    <s v="04"/>
    <n v="22"/>
    <x v="215"/>
    <n v="2016"/>
    <n v="2021"/>
    <n v="1.0992552112271903"/>
    <n v="2019"/>
    <n v="1.027591137340192"/>
    <n v="2072096.0731632537"/>
    <n v="2723588.8542369353"/>
    <n v="651492.78107368154"/>
    <n v="1112"/>
    <n v="555"/>
    <n v="2.0036036036036036"/>
  </r>
  <r>
    <d v="2022-01-12T00:00:00"/>
    <n v="2016"/>
    <s v="Navy Active"/>
    <s v="N68436431"/>
    <s v=""/>
    <d v="2016-03-31T00:00:00"/>
    <d v="2016-08-11T00:00:00"/>
    <s v="NOVA GROUP INC"/>
    <s v="N44255"/>
    <s v="N4425516C7002 AWD"/>
    <x v="190"/>
    <x v="229"/>
    <x v="236"/>
    <d v="2017-11-14T00:00:00"/>
    <d v="2021-08-06T00:00:00"/>
    <n v="2723000"/>
    <n v="1361"/>
    <n v="2021"/>
    <s v="08"/>
    <s v="06"/>
    <x v="216"/>
    <n v="2016"/>
    <n v="2021"/>
    <n v="1.0992552112271903"/>
    <n v="2019"/>
    <n v="1.027591137340192"/>
    <n v="21922446.677503854"/>
    <n v="24720577.344481196"/>
    <n v="2798130.6669773422"/>
    <n v="1361"/>
    <n v="460"/>
    <n v="2.9586956521739132"/>
  </r>
  <r>
    <d v="2022-01-12T00:00:00"/>
    <n v="2015"/>
    <s v="Navy Active"/>
    <s v="N68436993"/>
    <s v=""/>
    <d v="2015-09-30T00:00:00"/>
    <d v="2016-08-30T00:00:00"/>
    <s v="WATTS-ORION JV"/>
    <s v="N44255"/>
    <s v="N4425516C7004 AWD"/>
    <x v="191"/>
    <x v="230"/>
    <x v="237"/>
    <d v="2019-08-07T00:00:00"/>
    <d v="2019-08-07T00:00:00"/>
    <n v="162000"/>
    <n v="0"/>
    <n v="2019"/>
    <s v="08"/>
    <s v="07"/>
    <x v="217"/>
    <n v="2016"/>
    <n v="2019"/>
    <n v="1.0992552112271903"/>
    <n v="2018"/>
    <n v="1.0507009358578761"/>
    <n v="35227831.754197769"/>
    <n v="35398045.305806741"/>
    <n v="170213.55160897225"/>
    <n v="0"/>
    <n v="1072"/>
    <n v="0"/>
  </r>
  <r>
    <d v="2022-01-12T00:00:00"/>
    <n v="2016"/>
    <s v="Navy Active"/>
    <s v="N68436983"/>
    <s v=""/>
    <d v="2016-04-15T00:00:00"/>
    <d v="2016-09-21T00:00:00"/>
    <s v="NOVA GROUP INC"/>
    <s v="N44255"/>
    <s v="N4425516C7005 AWD"/>
    <x v="192"/>
    <x v="231"/>
    <x v="238"/>
    <d v="2018-02-13T00:00:00"/>
    <d v="2019-04-21T00:00:00"/>
    <n v="3378000"/>
    <n v="432"/>
    <n v="2019"/>
    <s v="04"/>
    <n v="21"/>
    <x v="218"/>
    <n v="2016"/>
    <n v="2019"/>
    <n v="1.0992552112271903"/>
    <n v="2018"/>
    <n v="1.0507009358578761"/>
    <n v="34894757.425195925"/>
    <n v="38444025.186523832"/>
    <n v="3549267.7613279074"/>
    <n v="432"/>
    <n v="510"/>
    <n v="0.84705882352941175"/>
  </r>
  <r>
    <d v="2022-01-12T00:00:00"/>
    <n v="2015"/>
    <s v="Special Operations Command"/>
    <s v="Q183"/>
    <s v=""/>
    <d v="2015-08-12T00:00:00"/>
    <d v="2016-04-17T00:00:00"/>
    <s v="CLARK NEXSEN - CH2M HILL - NORFOLK"/>
    <s v="N62470"/>
    <s v="N6247011D1010 WE11"/>
    <x v="193"/>
    <x v="232"/>
    <x v="239"/>
    <d v="2017-10-01T00:00:00"/>
    <d v="2018-05-18T00:00:00"/>
    <n v="1112"/>
    <n v="229"/>
    <n v="2018"/>
    <s v="05"/>
    <n v="18"/>
    <x v="192"/>
    <n v="2016"/>
    <n v="2018"/>
    <n v="1.0992552112271903"/>
    <n v="2017"/>
    <n v="1.0750776974914733"/>
    <n v="16543.790928969214"/>
    <n v="17739.277328579734"/>
    <n v="1195.4863996105196"/>
    <n v="229"/>
    <n v="532"/>
    <n v="0.43045112781954886"/>
  </r>
  <r>
    <d v="2022-01-12T00:00:00"/>
    <n v="2015"/>
    <s v="Navy Active"/>
    <s v="N62863712"/>
    <s v=""/>
    <d v="2015-04-11T00:00:00"/>
    <d v="2015-11-20T00:00:00"/>
    <s v="COBRA INSTALCIONES Y SERVICIOS SA"/>
    <s v="N62470"/>
    <s v="N6247016C6001 AWD"/>
    <x v="194"/>
    <x v="233"/>
    <x v="240"/>
    <d v="2018-05-23T00:00:00"/>
    <d v="2022-02-24T00:00:00"/>
    <n v="3143000"/>
    <n v="1373"/>
    <n v="2022"/>
    <s v="02"/>
    <n v="24"/>
    <x v="219"/>
    <n v="2016"/>
    <n v="2022"/>
    <n v="1.0992552112271903"/>
    <n v="2019"/>
    <n v="1.027591137340192"/>
    <n v="21162861.326545868"/>
    <n v="24392580.271206092"/>
    <n v="3229718.944660224"/>
    <n v="1373"/>
    <n v="915"/>
    <n v="1.5005464480874318"/>
  </r>
  <r>
    <d v="2022-01-31T00:00:00"/>
    <n v="2016"/>
    <s v="DoD Education Activity"/>
    <s v="AM00115"/>
    <s v=""/>
    <d v="2016-02-09T00:00:00"/>
    <d v="2016-07-20T00:00:00"/>
    <s v="Construction SAN Jose SA"/>
    <s v="N62470"/>
    <s v="N6247016C6003"/>
    <x v="195"/>
    <x v="234"/>
    <x v="241"/>
    <d v="2019-03-27T00:00:00"/>
    <d v="2021-04-21T00:00:00"/>
    <n v="-676000"/>
    <n v="756"/>
    <n v="2021"/>
    <s v="04"/>
    <n v="21"/>
    <x v="220"/>
    <n v="2016"/>
    <n v="2021"/>
    <n v="1.0992552112271903"/>
    <n v="2019"/>
    <n v="1.027591137340192"/>
    <n v="10149423.365260648"/>
    <n v="9454771.756418677"/>
    <n v="-694651.60884197056"/>
    <n v="756"/>
    <n v="980"/>
    <n v="0.77142857142857146"/>
  </r>
  <r>
    <d v="2022-01-12T00:00:00"/>
    <n v="2014"/>
    <s v="Marine Corps Active"/>
    <s v="M00681970"/>
    <s v=""/>
    <d v="2014-07-01T00:00:00"/>
    <d v="2015-12-30T00:00:00"/>
    <s v="SOLPAC CONSTRUCTION INC"/>
    <s v="N62473"/>
    <s v="N6247310D5411 0012"/>
    <x v="196"/>
    <x v="235"/>
    <x v="242"/>
    <d v="2018-04-27T00:00:00"/>
    <d v="2020-11-27T00:00:00"/>
    <n v="3949000"/>
    <n v="945"/>
    <n v="2020"/>
    <n v="11"/>
    <n v="27"/>
    <x v="221"/>
    <n v="2016"/>
    <n v="2021"/>
    <n v="1.0992552112271903"/>
    <n v="2019"/>
    <n v="1.027591137340192"/>
    <n v="21390407.155269895"/>
    <n v="25448364.556626312"/>
    <n v="4057957.4013564177"/>
    <n v="945"/>
    <n v="849"/>
    <n v="1.1130742049469964"/>
  </r>
  <r>
    <d v="2022-01-12T00:00:00"/>
    <n v="2014"/>
    <s v="Navy Active"/>
    <s v="N61065202"/>
    <s v=""/>
    <d v="2014-12-11T00:00:00"/>
    <d v="2016-08-29T00:00:00"/>
    <s v="VANDER WERFF, PETER CONSTRUCTION"/>
    <s v="N62473"/>
    <s v="N6247314D0039 0011"/>
    <x v="197"/>
    <x v="236"/>
    <x v="243"/>
    <d v="2018-06-10T00:00:00"/>
    <d v="2019-12-11T00:00:00"/>
    <n v="-1263000"/>
    <n v="549"/>
    <n v="2019"/>
    <n v="12"/>
    <n v="11"/>
    <x v="222"/>
    <n v="2016"/>
    <n v="2020"/>
    <n v="1.0992552112271903"/>
    <n v="2018"/>
    <n v="1.0507009358578761"/>
    <n v="17557304.233720683"/>
    <n v="16230268.951732185"/>
    <n v="-1327035.2819884978"/>
    <n v="549"/>
    <n v="650"/>
    <n v="0.84461538461538466"/>
  </r>
  <r>
    <d v="2022-01-12T00:00:00"/>
    <n v="2016"/>
    <s v="Marine Corps Active"/>
    <s v="M67604132"/>
    <s v=""/>
    <d v="2016-07-08T00:00:00"/>
    <d v="2016-08-31T00:00:00"/>
    <s v="REYES CONSTRUCTION INC"/>
    <s v="N62473"/>
    <s v="N6247314D0068 0008"/>
    <x v="198"/>
    <x v="237"/>
    <x v="244"/>
    <d v="2017-10-30T00:00:00"/>
    <d v="2017-10-30T00:00:00"/>
    <n v="-175000"/>
    <n v="0"/>
    <n v="2017"/>
    <n v="10"/>
    <n v="30"/>
    <x v="223"/>
    <n v="2016"/>
    <n v="2018"/>
    <n v="1.0992552112271903"/>
    <n v="2017"/>
    <n v="1.0750776974914733"/>
    <n v="3173549.7948128982"/>
    <n v="2985411.1977518904"/>
    <n v="-188138.59706100775"/>
    <n v="0"/>
    <n v="425"/>
    <n v="0"/>
  </r>
  <r>
    <d v="2022-01-12T00:00:00"/>
    <n v="2016"/>
    <s v="Navy Active"/>
    <s v="N63042218"/>
    <s v=""/>
    <d v="2015-12-10T00:00:00"/>
    <d v="2016-05-10T00:00:00"/>
    <s v="A&amp;D GC INC"/>
    <s v="N62473"/>
    <s v="N6247315D2403 0003"/>
    <x v="199"/>
    <x v="238"/>
    <x v="245"/>
    <d v="2017-11-16T00:00:00"/>
    <d v="2020-09-17T00:00:00"/>
    <n v="123000"/>
    <n v="1036"/>
    <n v="2020"/>
    <s v="09"/>
    <n v="17"/>
    <x v="224"/>
    <n v="2016"/>
    <n v="2020"/>
    <n v="1.0992552112271903"/>
    <n v="2018"/>
    <n v="1.0507009358578761"/>
    <n v="8119098.9901240272"/>
    <n v="8248335.2052345462"/>
    <n v="129236.21511051897"/>
    <n v="1036"/>
    <n v="555"/>
    <n v="1.8666666666666667"/>
  </r>
  <r>
    <d v="2022-01-12T00:00:00"/>
    <n v="2016"/>
    <s v="Special Operations Command"/>
    <s v="Q1126"/>
    <s v=""/>
    <d v="2016-05-10T00:00:00"/>
    <d v="2016-08-08T00:00:00"/>
    <s v="A&amp;D GC INC"/>
    <s v="N62473"/>
    <s v="N6247315D2403 0005"/>
    <x v="199"/>
    <x v="239"/>
    <x v="246"/>
    <d v="2018-02-14T00:00:00"/>
    <d v="2019-02-28T00:00:00"/>
    <n v="736"/>
    <n v="379"/>
    <n v="2019"/>
    <s v="02"/>
    <n v="28"/>
    <x v="225"/>
    <n v="2016"/>
    <n v="2019"/>
    <n v="1.0992552112271903"/>
    <n v="2018"/>
    <n v="1.0507009358578761"/>
    <n v="11993.973609699873"/>
    <n v="12767.289498491269"/>
    <n v="773.31588879139599"/>
    <n v="379"/>
    <n v="555"/>
    <n v="0.6828828828828829"/>
  </r>
  <r>
    <d v="2021-09-13T00:00:00"/>
    <n v="2016"/>
    <s v="Special Operations Command"/>
    <s v="P920"/>
    <s v=""/>
    <d v="2016-05-12T00:00:00"/>
    <d v="2016-09-20T00:00:00"/>
    <s v="RQ CONSTRUCTION, LLC"/>
    <s v="N62473"/>
    <s v="N6247315D2428 0003"/>
    <x v="200"/>
    <x v="240"/>
    <x v="247"/>
    <d v="2018-10-13T00:00:00"/>
    <d v="2019-12-27T00:00:00"/>
    <n v="-1071"/>
    <n v="440"/>
    <n v="2019"/>
    <n v="12"/>
    <n v="27"/>
    <x v="226"/>
    <n v="2016"/>
    <n v="2020"/>
    <n v="1.0992552112271903"/>
    <n v="2018"/>
    <n v="1.0507009358578761"/>
    <n v="51689.178542324938"/>
    <n v="50563.877840021152"/>
    <n v="-1125.3007023037862"/>
    <n v="440"/>
    <n v="753"/>
    <n v="0.58432934926958835"/>
  </r>
  <r>
    <d v="2022-01-12T00:00:00"/>
    <n v="2016"/>
    <s v="Special Operations Command"/>
    <s v="Q920"/>
    <s v=""/>
    <d v="2016-05-12T00:00:00"/>
    <d v="2016-09-20T00:00:00"/>
    <s v="RQ CONSTRUCTION, LLC"/>
    <s v="N62473"/>
    <s v="N6247315D2428 0003"/>
    <x v="200"/>
    <x v="240"/>
    <x v="248"/>
    <d v="2018-10-13T00:00:00"/>
    <d v="2019-12-27T00:00:00"/>
    <n v="-1080"/>
    <n v="440"/>
    <n v="2019"/>
    <n v="12"/>
    <n v="27"/>
    <x v="226"/>
    <n v="2016"/>
    <n v="2020"/>
    <n v="1.0992552112271903"/>
    <n v="2018"/>
    <n v="1.0507009358578761"/>
    <n v="51689.178542324938"/>
    <n v="50554.421531598433"/>
    <n v="-1134.7570107265055"/>
    <n v="440"/>
    <n v="753"/>
    <n v="0.58432934926958835"/>
  </r>
  <r>
    <d v="2022-01-12T00:00:00"/>
    <n v="2015"/>
    <s v="Marine Corps Active"/>
    <s v="M67399222"/>
    <s v=""/>
    <d v="2016-02-22T00:00:00"/>
    <d v="2016-08-31T00:00:00"/>
    <s v="AT&amp;T GOVERNMENT SOLUTIONS, INC"/>
    <s v="N62473"/>
    <s v="N6247316C0601 AWD"/>
    <x v="201"/>
    <x v="241"/>
    <x v="249"/>
    <d v="2019-03-04T00:00:00"/>
    <d v="2020-02-14T00:00:00"/>
    <n v="2151000"/>
    <n v="347"/>
    <n v="2020"/>
    <s v="02"/>
    <n v="14"/>
    <x v="227"/>
    <n v="2016"/>
    <n v="2020"/>
    <n v="1.0992552112271903"/>
    <n v="2018"/>
    <n v="1.0507009358578761"/>
    <n v="14233156.474969659"/>
    <n v="16493214.187999951"/>
    <n v="2260057.7130302917"/>
    <n v="347"/>
    <n v="915"/>
    <n v="0.37923497267759565"/>
  </r>
  <r>
    <d v="2022-01-12T00:00:00"/>
    <n v="2016"/>
    <s v="Navy Active"/>
    <s v="N62813036"/>
    <s v=""/>
    <d v="2015-10-28T00:00:00"/>
    <d v="2016-01-26T00:00:00"/>
    <s v="BETHEL-WEBCOR JV-1"/>
    <s v="N62478"/>
    <s v="N6247814D4001 KB01"/>
    <x v="202"/>
    <x v="242"/>
    <x v="250"/>
    <d v="2018-03-26T00:00:00"/>
    <d v="2021-02-06T00:00:00"/>
    <n v="664000"/>
    <n v="1048"/>
    <n v="2021"/>
    <s v="02"/>
    <s v="06"/>
    <x v="228"/>
    <n v="2016"/>
    <n v="2021"/>
    <n v="1.0992552112271903"/>
    <n v="2019"/>
    <n v="1.027591137340192"/>
    <n v="9365654.3996556606"/>
    <n v="10047974.914849548"/>
    <n v="682320.51519388705"/>
    <n v="1048"/>
    <n v="790"/>
    <n v="1.3265822784810126"/>
  </r>
  <r>
    <d v="2022-01-13T00:00:00"/>
    <n v="2016"/>
    <s v="Defense Health Agency"/>
    <s v="78150"/>
    <s v=""/>
    <d v="2015-11-05T00:00:00"/>
    <d v="2016-08-08T00:00:00"/>
    <s v="Caddell-Nan joint Venture"/>
    <s v="N62742"/>
    <s v="N6274216C1312"/>
    <x v="203"/>
    <x v="243"/>
    <x v="251"/>
    <d v="2018-12-21T00:00:00"/>
    <d v="2020-08-31T00:00:00"/>
    <n v="3634000"/>
    <n v="619"/>
    <n v="2020"/>
    <s v="08"/>
    <n v="31"/>
    <x v="229"/>
    <n v="2016"/>
    <n v="2020"/>
    <n v="1.0992552112271903"/>
    <n v="2018"/>
    <n v="1.0507009358578761"/>
    <n v="87634823.949454069"/>
    <n v="91453071.150361598"/>
    <n v="3818247.2009075284"/>
    <n v="619"/>
    <n v="865"/>
    <n v="0.715606936416185"/>
  </r>
  <r>
    <d v="2021-12-31T00:00:00"/>
    <n v="2015"/>
    <s v="Air Force Active"/>
    <s v="AJJY133028"/>
    <s v=""/>
    <d v="2016-06-01T00:00:00"/>
    <d v="2016-09-30T00:00:00"/>
    <s v="Pernix Guam, LLC"/>
    <s v="N62742"/>
    <s v="N6274216C1309"/>
    <x v="204"/>
    <x v="244"/>
    <x v="252"/>
    <d v="2018-11-08T00:00:00"/>
    <d v="2021-09-19T00:00:00"/>
    <n v="2847755"/>
    <n v="1046"/>
    <n v="2021"/>
    <s v="09"/>
    <n v="19"/>
    <x v="230"/>
    <n v="2016"/>
    <n v="2021"/>
    <n v="1.0992552112271903"/>
    <n v="2019"/>
    <n v="1.027591137340192"/>
    <n v="29089960.00445611"/>
    <n v="32016287.80377233"/>
    <n v="2926327.79931622"/>
    <n v="1046"/>
    <n v="769"/>
    <n v="1.3602080624187256"/>
  </r>
  <r>
    <d v="2022-01-12T00:00:00"/>
    <n v="2015"/>
    <s v="Navy Active"/>
    <s v="N41557230"/>
    <s v=""/>
    <d v="2015-04-02T00:00:00"/>
    <d v="2015-11-17T00:00:00"/>
    <s v="RELYANT GLOBAL LLC"/>
    <s v="N62742"/>
    <s v="N6274216C1317 AWD"/>
    <x v="205"/>
    <x v="245"/>
    <x v="253"/>
    <d v="2019-01-29T00:00:00"/>
    <d v="2019-01-29T00:00:00"/>
    <n v="-4354000"/>
    <n v="0"/>
    <n v="2019"/>
    <s v="01"/>
    <n v="29"/>
    <x v="214"/>
    <n v="2016"/>
    <n v="2019"/>
    <n v="1.0992552112271903"/>
    <n v="2018"/>
    <n v="1.0507009358578761"/>
    <n v="22863409.138314329"/>
    <n v="18288657.263589136"/>
    <n v="-4574751.8747251928"/>
    <n v="0"/>
    <n v="1169"/>
    <n v="0"/>
  </r>
  <r>
    <d v="2022-01-12T00:00:00"/>
    <n v="2014"/>
    <s v="Marine Corps Active"/>
    <s v="M00318863"/>
    <s v=""/>
    <d v="2015-07-14T00:00:00"/>
    <d v="2016-09-19T00:00:00"/>
    <s v="CONTRACK WATTS, INC"/>
    <s v="N62742"/>
    <s v="N6274216C1325 AWD"/>
    <x v="206"/>
    <x v="246"/>
    <x v="254"/>
    <d v="2019-04-17T00:00:00"/>
    <d v="2020-03-07T00:00:00"/>
    <n v="-577000"/>
    <n v="325"/>
    <n v="2020"/>
    <s v="03"/>
    <s v="07"/>
    <x v="231"/>
    <n v="2016"/>
    <n v="2020"/>
    <n v="1.0992552112271903"/>
    <n v="2018"/>
    <n v="1.0507009358578761"/>
    <n v="55603626.349504963"/>
    <n v="54997371.909514971"/>
    <n v="-606254.43998999149"/>
    <n v="325"/>
    <n v="940"/>
    <n v="0.34574468085106386"/>
  </r>
  <r>
    <d v="2022-01-13T00:00:00"/>
    <n v="2012"/>
    <s v="Defense Health Agency"/>
    <s v="71503"/>
    <s v=""/>
    <d v="2012-03-22T00:00:00"/>
    <d v="2016-08-25T00:00:00"/>
    <s v="Surety Company"/>
    <s v="N69450"/>
    <s v="N6945012C0754"/>
    <x v="207"/>
    <x v="247"/>
    <x v="255"/>
    <d v="2017-12-25T00:00:00"/>
    <d v="2019-05-10T00:00:00"/>
    <n v="-7522000"/>
    <n v="501"/>
    <n v="2019"/>
    <s v="05"/>
    <n v="10"/>
    <x v="232"/>
    <n v="2016"/>
    <n v="2019"/>
    <n v="1.0992552112271903"/>
    <n v="2018"/>
    <n v="1.0507009358578761"/>
    <n v="10495688.756797213"/>
    <n v="2592316.3172742696"/>
    <n v="-7903372.4395229435"/>
    <n v="501"/>
    <n v="487"/>
    <n v="1.0287474332648872"/>
  </r>
  <r>
    <d v="2022-01-12T00:00:00"/>
    <n v="2015"/>
    <s v="Special Operations Command"/>
    <s v="Q170"/>
    <s v=""/>
    <d v="2015-03-10T00:00:00"/>
    <d v="2016-01-26T00:00:00"/>
    <s v="PENTACON, LLC"/>
    <s v="N69450"/>
    <s v="N6945014D0757 0002"/>
    <x v="208"/>
    <x v="248"/>
    <x v="256"/>
    <d v="2017-10-17T00:00:00"/>
    <d v="2018-06-16T00:00:00"/>
    <n v="-162"/>
    <n v="242"/>
    <n v="2018"/>
    <s v="06"/>
    <n v="16"/>
    <x v="233"/>
    <n v="2016"/>
    <n v="2018"/>
    <n v="1.0992552112271903"/>
    <n v="2017"/>
    <n v="1.0750776974914733"/>
    <n v="11644.410452529626"/>
    <n v="11470.247865536008"/>
    <n v="-174.16258699361788"/>
    <n v="242"/>
    <n v="630"/>
    <n v="0.38412698412698415"/>
  </r>
  <r>
    <d v="2021-12-30T00:00:00"/>
    <n v="2015"/>
    <s v="DLA Defense Distribution Center"/>
    <s v="DESC1606"/>
    <s v=""/>
    <d v="2015-09-01T00:00:00"/>
    <d v="2015-11-16T00:00:00"/>
    <s v="MEB General Contractors Inc"/>
    <s v="N69450"/>
    <s v="N69450-16-C-1604"/>
    <x v="209"/>
    <x v="249"/>
    <x v="257"/>
    <d v="2017-11-05T00:00:00"/>
    <d v="2019-12-22T00:00:00"/>
    <n v="21267172"/>
    <n v="777"/>
    <n v="2019"/>
    <n v="12"/>
    <n v="22"/>
    <x v="234"/>
    <n v="2016"/>
    <n v="2020"/>
    <n v="1.0992552112271903"/>
    <n v="2018"/>
    <n v="1.0507009358578761"/>
    <n v="40194266.798522212"/>
    <n v="62539704.321972631"/>
    <n v="22345437.523450419"/>
    <n v="777"/>
    <n v="720"/>
    <n v="1.0791666666666666"/>
  </r>
  <r>
    <d v="2022-01-31T00:00:00"/>
    <n v="2015"/>
    <s v="DoD Education Activity"/>
    <s v="AM00103"/>
    <s v=""/>
    <d v="2015-09-15T00:00:00"/>
    <d v="2016-07-01T00:00:00"/>
    <s v="Munilla Construction Management, LLC"/>
    <s v="N69450"/>
    <s v="N6945016C1612"/>
    <x v="210"/>
    <x v="250"/>
    <x v="258"/>
    <d v="2018-11-26T00:00:00"/>
    <d v="2021-10-09T00:00:00"/>
    <n v="7478426"/>
    <n v="1048"/>
    <n v="2021"/>
    <n v="10"/>
    <s v="09"/>
    <x v="235"/>
    <n v="2016"/>
    <n v="2022"/>
    <n v="1.0992552112271903"/>
    <n v="2019"/>
    <n v="1.027591137340192"/>
    <n v="69284488.425718591"/>
    <n v="76969252.70457305"/>
    <n v="7684764.2788544595"/>
    <n v="1048"/>
    <n v="878"/>
    <n v="1.1936218678815489"/>
  </r>
  <r>
    <d v="2022-01-12T00:00:00"/>
    <n v="2016"/>
    <s v="Navy Active"/>
    <s v="N60201424"/>
    <s v=""/>
    <d v="2016-01-26T00:00:00"/>
    <d v="2016-07-14T00:00:00"/>
    <s v="ARTEC GROUP (THE) INC"/>
    <s v="N69450"/>
    <s v="N6945016D1110 0001"/>
    <x v="211"/>
    <x v="251"/>
    <x v="259"/>
    <d v="2019-02-05T00:00:00"/>
    <d v="2019-02-05T00:00:00"/>
    <n v="1215000"/>
    <n v="0"/>
    <n v="2019"/>
    <s v="02"/>
    <s v="05"/>
    <x v="236"/>
    <n v="2016"/>
    <n v="2019"/>
    <n v="1.0992552112271903"/>
    <n v="2018"/>
    <n v="1.0507009358578761"/>
    <n v="16066714.167296613"/>
    <n v="17343315.804363932"/>
    <n v="1276601.6370673198"/>
    <n v="0"/>
    <n v="936"/>
    <n v="0"/>
  </r>
  <r>
    <d v="2021-12-30T00:00:00"/>
    <n v="2016"/>
    <s v="DLA Defense Energy Support Center"/>
    <s v="DESC1607"/>
    <s v=""/>
    <d v="2016-06-24T00:00:00"/>
    <d v="2016-09-16T00:00:00"/>
    <s v="W.F. Magann Corporation"/>
    <s v="W91236"/>
    <s v="W91236-16-C-0025"/>
    <x v="212"/>
    <x v="252"/>
    <x v="260"/>
    <d v="2019-10-12T00:00:00"/>
    <d v="2019-12-12T00:00:00"/>
    <n v="634000"/>
    <n v="61"/>
    <n v="2019"/>
    <n v="12"/>
    <n v="12"/>
    <x v="237"/>
    <n v="2016"/>
    <n v="2020"/>
    <n v="1.0992552112271903"/>
    <n v="2018"/>
    <n v="1.0507009358578761"/>
    <n v="22695223.090996571"/>
    <n v="23361367.484330464"/>
    <n v="666144.39333389327"/>
    <n v="61"/>
    <n v="1121"/>
    <n v="5.4415700267618196E-2"/>
  </r>
  <r>
    <d v="2021-12-30T00:00:00"/>
    <n v="2016"/>
    <s v="DLA Defense Energy Support Center"/>
    <s v="DESC1607"/>
    <s v=""/>
    <d v="2016-06-24T00:00:00"/>
    <d v="2016-09-16T00:00:00"/>
    <s v="W.F. Magann Corporation"/>
    <s v="W91236"/>
    <s v="W91236-16-R-0008-0005"/>
    <x v="213"/>
    <x v="252"/>
    <x v="261"/>
    <d v="2019-10-12T00:00:00"/>
    <d v="2021-06-30T00:00:00"/>
    <n v="442000"/>
    <n v="627"/>
    <n v="2021"/>
    <s v="06"/>
    <n v="30"/>
    <x v="238"/>
    <n v="2016"/>
    <n v="2021"/>
    <n v="1.0992552112271903"/>
    <n v="2019"/>
    <n v="1.027591137340192"/>
    <n v="22695223.090996571"/>
    <n v="23149418.373700935"/>
    <n v="454195.28270436451"/>
    <n v="627"/>
    <n v="1121"/>
    <n v="0.55932203389830504"/>
  </r>
  <r>
    <d v="2022-02-02T00:00:00"/>
    <n v="2016"/>
    <s v="DoD Education Activity"/>
    <s v="AM00048"/>
    <s v=""/>
    <d v="2015-12-23T00:00:00"/>
    <d v="2016-09-30T00:00:00"/>
    <s v="Carothers Construction, Inc"/>
    <s v="W91278"/>
    <s v="W91278-12-D-0037/39179628"/>
    <x v="101"/>
    <x v="253"/>
    <x v="262"/>
    <d v="2020-06-10T00:00:00"/>
    <d v="2021-10-15T00:00:00"/>
    <n v="1675092"/>
    <n v="492"/>
    <n v="2021"/>
    <n v="10"/>
    <n v="15"/>
    <x v="239"/>
    <n v="2016"/>
    <n v="2022"/>
    <n v="1.0992552112271903"/>
    <n v="2019"/>
    <n v="1.027591137340192"/>
    <n v="28173390.016782764"/>
    <n v="29894699.710212223"/>
    <n v="1721309.6934294589"/>
    <n v="492"/>
    <n v="1349"/>
    <n v="0.36471460340993328"/>
  </r>
  <r>
    <d v="2022-02-02T00:00:00"/>
    <n v="2016"/>
    <s v="DoD Education Activity"/>
    <s v="AM00048"/>
    <s v="8"/>
    <d v="2015-12-23T00:00:00"/>
    <d v="2016-09-30T00:00:00"/>
    <s v="Carothers Construction, Inc"/>
    <s v="W91278"/>
    <s v="W91278-12-D-0037/54560299"/>
    <x v="101"/>
    <x v="254"/>
    <x v="263"/>
    <d v="2020-06-10T00:00:00"/>
    <d v="2021-10-15T00:00:00"/>
    <n v="0"/>
    <n v="492"/>
    <n v="2021"/>
    <n v="10"/>
    <n v="15"/>
    <x v="239"/>
    <n v="2016"/>
    <n v="2022"/>
    <n v="1.0992552112271903"/>
    <n v="2019"/>
    <n v="1.027591137340192"/>
    <n v="4711407.8353197379"/>
    <n v="4711407.8353197379"/>
    <n v="0"/>
    <n v="492"/>
    <n v="1349"/>
    <n v="0.36471460340993328"/>
  </r>
  <r>
    <d v="2022-02-02T00:00:00"/>
    <n v="2016"/>
    <s v="DoD Education Activity"/>
    <s v="AM00048"/>
    <s v="9"/>
    <d v="2015-12-23T00:00:00"/>
    <d v="2016-09-30T00:00:00"/>
    <s v="Carothers Construction, Inc"/>
    <s v="W91278"/>
    <s v="W91278-12-D-0037/54560300"/>
    <x v="101"/>
    <x v="255"/>
    <x v="264"/>
    <d v="2020-06-10T00:00:00"/>
    <d v="2021-10-15T00:00:00"/>
    <n v="0"/>
    <n v="492"/>
    <n v="2021"/>
    <n v="10"/>
    <n v="15"/>
    <x v="239"/>
    <n v="2016"/>
    <n v="2022"/>
    <n v="1.0992552112271903"/>
    <n v="2019"/>
    <n v="1.027591137340192"/>
    <n v="17038455.77402145"/>
    <n v="17038455.77402145"/>
    <n v="0"/>
    <n v="492"/>
    <n v="1349"/>
    <n v="0.36471460340993328"/>
  </r>
  <r>
    <d v="2022-01-06T00:00:00"/>
    <n v="2016"/>
    <s v="Special Operations Command"/>
    <s v="NVZR143703"/>
    <s v=""/>
    <d v="2016-05-10T00:00:00"/>
    <d v="2016-09-20T00:00:00"/>
    <s v="Hensel Phelps Construction Co"/>
    <s v="W91278"/>
    <s v="W91278-12-D-0038"/>
    <x v="214"/>
    <x v="256"/>
    <x v="265"/>
    <d v="2019-01-26T00:00:00"/>
    <d v="2019-11-19T00:00:00"/>
    <n v="4077191"/>
    <n v="297"/>
    <n v="2019"/>
    <n v="11"/>
    <n v="19"/>
    <x v="240"/>
    <n v="2016"/>
    <n v="2020"/>
    <n v="1.0992552112271903"/>
    <n v="2018"/>
    <n v="1.0507009358578761"/>
    <n v="37547260.249887139"/>
    <n v="41831168.64925845"/>
    <n v="4283908.3993713111"/>
    <n v="297"/>
    <n v="858"/>
    <n v="0.34615384615384615"/>
  </r>
  <r>
    <d v="2022-01-06T00:00:00"/>
    <n v="2015"/>
    <s v="Special Operations Command"/>
    <s v="79437"/>
    <s v=""/>
    <d v="2016-06-27T00:00:00"/>
    <d v="2016-09-28T00:00:00"/>
    <s v="SAUER Incorporated, d/b/a Sauer Southeast"/>
    <s v="W91278"/>
    <s v="W91278-12-D-0039"/>
    <x v="159"/>
    <x v="257"/>
    <x v="266"/>
    <d v="2019-02-11T00:00:00"/>
    <d v="2022-02-13T00:00:00"/>
    <n v="15032548"/>
    <n v="1098"/>
    <n v="2022"/>
    <s v="02"/>
    <n v="13"/>
    <x v="241"/>
    <n v="2016"/>
    <n v="2022"/>
    <n v="1.0992552112271903"/>
    <n v="2019"/>
    <n v="1.027591137340192"/>
    <n v="42496107.210831948"/>
    <n v="57943420.307272978"/>
    <n v="15447313.096441031"/>
    <n v="1098"/>
    <n v="866"/>
    <n v="1.2678983833718245"/>
  </r>
  <r>
    <d v="2022-01-06T00:00:00"/>
    <n v="2016"/>
    <s v="Special Operations Command"/>
    <s v="FTEV073010"/>
    <s v=""/>
    <d v="2016-03-19T00:00:00"/>
    <d v="2016-08-02T00:00:00"/>
    <s v="Delta Mechanical Contractors, LLC"/>
    <s v="W91278"/>
    <s v="W91278-16-C-0021"/>
    <x v="215"/>
    <x v="258"/>
    <x v="267"/>
    <d v="2018-09-15T00:00:00"/>
    <d v="2021-11-30T00:00:00"/>
    <n v="418013"/>
    <n v="1172"/>
    <n v="2021"/>
    <n v="11"/>
    <n v="30"/>
    <x v="242"/>
    <n v="2016"/>
    <n v="2022"/>
    <n v="1.0992552112271903"/>
    <n v="2019"/>
    <n v="1.027591137340192"/>
    <n v="17660007.64810564"/>
    <n v="18089554.102198627"/>
    <n v="429546.45409298688"/>
    <n v="1172"/>
    <n v="774"/>
    <n v="1.5142118863049097"/>
  </r>
  <r>
    <d v="2022-01-13T00:00:00"/>
    <n v="2016"/>
    <s v="Defense Health Agency"/>
    <s v="80412"/>
    <s v=""/>
    <d v="2016-01-27T00:00:00"/>
    <d v="2016-05-17T00:00:00"/>
    <s v="Swinerton Builders"/>
    <s v="W9128A"/>
    <s v="W9128A-16-C-0004"/>
    <x v="216"/>
    <x v="259"/>
    <x v="268"/>
    <d v="2017-12-08T00:00:00"/>
    <d v="2019-03-29T00:00:00"/>
    <n v="1099000"/>
    <n v="476"/>
    <n v="2019"/>
    <s v="03"/>
    <n v="29"/>
    <x v="243"/>
    <n v="2016"/>
    <n v="2019"/>
    <n v="1.0992552112271903"/>
    <n v="2018"/>
    <n v="1.0507009358578761"/>
    <n v="28672972.929650031"/>
    <n v="29827693.258157838"/>
    <n v="1154720.3285078071"/>
    <n v="476"/>
    <n v="570"/>
    <n v="0.83508771929824566"/>
  </r>
  <r>
    <d v="2021-12-31T00:00:00"/>
    <n v="2014"/>
    <s v="Army Active"/>
    <s v="59779"/>
    <s v=""/>
    <d v="2016-02-24T00:00:00"/>
    <d v="2016-07-28T00:00:00"/>
    <s v="San Juan Construction, Inc."/>
    <s v="W9128A"/>
    <s v="W9128A-16-C-0006"/>
    <x v="217"/>
    <x v="260"/>
    <x v="269"/>
    <d v="2020-06-10T00:00:00"/>
    <d v="2022-02-20T00:00:00"/>
    <n v="3000000"/>
    <n v="620"/>
    <n v="2022"/>
    <s v="02"/>
    <n v="20"/>
    <x v="244"/>
    <n v="2016"/>
    <n v="2022"/>
    <n v="1.0992552112271903"/>
    <n v="2019"/>
    <n v="1.027591137340192"/>
    <n v="60287552.804544024"/>
    <n v="63370326.216564603"/>
    <n v="3082773.412020579"/>
    <n v="620"/>
    <n v="1413"/>
    <n v="0.43878273177636234"/>
  </r>
  <r>
    <d v="2022-01-06T00:00:00"/>
    <n v="2016"/>
    <s v="Special Operations Command"/>
    <s v="47942"/>
    <s v=""/>
    <d v="2015-12-22T00:00:00"/>
    <d v="2016-06-24T00:00:00"/>
    <s v="Medvolt, LLC"/>
    <s v="W9128F"/>
    <s v="W9128F-16-C-0033"/>
    <x v="218"/>
    <x v="261"/>
    <x v="270"/>
    <d v="2018-05-30T00:00:00"/>
    <d v="2018-10-10T00:00:00"/>
    <n v="367686"/>
    <n v="133"/>
    <n v="2018"/>
    <n v="10"/>
    <n v="10"/>
    <x v="245"/>
    <n v="2016"/>
    <n v="2019"/>
    <n v="1.0992552112271903"/>
    <n v="2018"/>
    <n v="1.0507009358578761"/>
    <n v="9965702.643297825"/>
    <n v="10352030.667599663"/>
    <n v="386328.02430183813"/>
    <n v="133"/>
    <n v="705"/>
    <n v="0.18865248226950354"/>
  </r>
  <r>
    <d v="2020-12-09T00:00:00"/>
    <n v="2015"/>
    <s v="National Security Agency"/>
    <s v="27532"/>
    <s v=""/>
    <d v="2015-04-15T00:00:00"/>
    <d v="2016-04-05T00:00:00"/>
    <s v="Hensel-Phelps"/>
    <s v="W912DR"/>
    <s v="W912DR-15-D-0032"/>
    <x v="219"/>
    <x v="262"/>
    <x v="271"/>
    <d v="2018-10-25T00:00:00"/>
    <d v="2019-04-03T00:00:00"/>
    <n v="5463784"/>
    <n v="160"/>
    <n v="2019"/>
    <s v="04"/>
    <s v="03"/>
    <x v="246"/>
    <n v="2016"/>
    <n v="2019"/>
    <n v="1.0992552112271903"/>
    <n v="2018"/>
    <n v="1.0507009358578761"/>
    <n v="44059303.083957575"/>
    <n v="49800106.046082862"/>
    <n v="5740802.9621252865"/>
    <n v="160"/>
    <n v="933"/>
    <n v="0.17148981779206859"/>
  </r>
  <r>
    <d v="2020-12-09T00:00:00"/>
    <n v="2016"/>
    <s v="National Security Agency"/>
    <s v="31066"/>
    <s v=""/>
    <d v="2015-04-15T00:00:00"/>
    <d v="2016-06-06T00:00:00"/>
    <s v="Hensel-Phelps"/>
    <s v="W912DR"/>
    <s v="W912DR-15-D-0032 DO 0002"/>
    <x v="219"/>
    <x v="263"/>
    <x v="272"/>
    <d v="2018-08-08T00:00:00"/>
    <d v="2018-12-18T00:00:00"/>
    <n v="2766994"/>
    <n v="132"/>
    <n v="2018"/>
    <n v="12"/>
    <n v="18"/>
    <x v="247"/>
    <n v="2016"/>
    <n v="2019"/>
    <n v="1.0992552112271903"/>
    <n v="2018"/>
    <n v="1.0507009358578761"/>
    <n v="33569440.379779868"/>
    <n v="36476723.565092996"/>
    <n v="2907283.1853131279"/>
    <n v="132"/>
    <n v="793"/>
    <n v="0.16645649432534679"/>
  </r>
  <r>
    <d v="2021-12-31T00:00:00"/>
    <n v="2016"/>
    <s v="National Security Agency"/>
    <s v="30583"/>
    <s v=""/>
    <d v="2015-09-30T00:00:00"/>
    <d v="2016-06-17T00:00:00"/>
    <s v="Clark Construction"/>
    <s v="W912DR"/>
    <s v="W912DR-16-C-0013"/>
    <x v="220"/>
    <x v="264"/>
    <x v="273"/>
    <d v="2020-09-10T00:00:00"/>
    <d v="2022-02-01T00:00:00"/>
    <n v="95152223"/>
    <n v="509"/>
    <n v="2022"/>
    <s v="02"/>
    <s v="01"/>
    <x v="188"/>
    <n v="2016"/>
    <n v="2022"/>
    <n v="1.0992552112271903"/>
    <n v="2019"/>
    <n v="1.027591137340192"/>
    <n v="677483078.48664081"/>
    <n v="775260659.53965843"/>
    <n v="97777581.053017616"/>
    <n v="509"/>
    <n v="1546"/>
    <n v="0.32923673997412678"/>
  </r>
  <r>
    <d v="2022-01-31T00:00:00"/>
    <n v="2014"/>
    <s v="DLA Defense Distribution Center"/>
    <s v="DDCX1309 A"/>
    <s v=""/>
    <d v="2016-06-30T00:00:00"/>
    <d v="2016-09-27T00:00:00"/>
    <s v="Belt Built CFM Construction Services JV, LLC"/>
    <s v="W912DR"/>
    <s v="W912DR-16-C-0049 &amp;#x2f; 35958356"/>
    <x v="221"/>
    <x v="265"/>
    <x v="274"/>
    <d v="2017-11-18T00:00:00"/>
    <d v="2019-10-25T00:00:00"/>
    <n v="170551"/>
    <n v="706"/>
    <n v="2019"/>
    <n v="10"/>
    <n v="25"/>
    <x v="248"/>
    <n v="2016"/>
    <n v="2020"/>
    <n v="1.0992552112271903"/>
    <n v="2018"/>
    <n v="1.0507009358578761"/>
    <n v="2855259.3491468541"/>
    <n v="3034457.4444583505"/>
    <n v="179198.09531149641"/>
    <n v="706"/>
    <n v="417"/>
    <n v="1.6930455635491606"/>
  </r>
  <r>
    <d v="2022-01-06T00:00:00"/>
    <n v="2016"/>
    <s v="Special Operations Command"/>
    <s v="76518"/>
    <s v=""/>
    <d v="2015-11-23T00:00:00"/>
    <d v="2016-03-17T00:00:00"/>
    <s v="Bristol Environmental Remediation Servic"/>
    <s v="W912DY"/>
    <s v="W912DY-12-D-0053"/>
    <x v="222"/>
    <x v="266"/>
    <x v="275"/>
    <d v="2017-05-17T00:00:00"/>
    <d v="2018-01-12T00:00:00"/>
    <n v="663861"/>
    <n v="240"/>
    <n v="2018"/>
    <s v="01"/>
    <n v="12"/>
    <x v="249"/>
    <n v="2016"/>
    <n v="2018"/>
    <n v="1.0992552112271903"/>
    <n v="2017"/>
    <n v="1.0750776974914733"/>
    <n v="9305201.9585694335"/>
    <n v="10018904.113903821"/>
    <n v="713702.15533438697"/>
    <n v="240"/>
    <n v="426"/>
    <n v="0.56338028169014087"/>
  </r>
  <r>
    <d v="2022-01-13T00:00:00"/>
    <n v="2014"/>
    <s v="Defense Health Agency"/>
    <s v="81436"/>
    <s v=""/>
    <d v="2015-08-25T00:00:00"/>
    <d v="2016-03-17T00:00:00"/>
    <s v="Contrack Watts Inc."/>
    <s v="W912ER"/>
    <s v="W912ER-11-D-0009-0012"/>
    <x v="223"/>
    <x v="267"/>
    <x v="276"/>
    <d v="2019-04-20T00:00:00"/>
    <d v="2020-01-20T00:00:00"/>
    <n v="2188000"/>
    <n v="275"/>
    <n v="2020"/>
    <s v="01"/>
    <n v="20"/>
    <x v="250"/>
    <n v="2016"/>
    <n v="2020"/>
    <n v="1.0992552112271903"/>
    <n v="2018"/>
    <n v="1.0507009358578761"/>
    <n v="27243941.155054685"/>
    <n v="29542874.802711718"/>
    <n v="2298933.6476570331"/>
    <n v="275"/>
    <n v="1129"/>
    <n v="0.24357838795394154"/>
  </r>
  <r>
    <d v="2022-02-02T00:00:00"/>
    <n v="2013"/>
    <s v="DoD Education Activity"/>
    <s v="EU00034"/>
    <s v=""/>
    <d v="2015-12-08T00:00:00"/>
    <d v="2016-07-22T00:00:00"/>
    <s v="LBB Niederlassung Idar-Oberstein"/>
    <s v="W912GB"/>
    <s v="W912GB-12-C-0006/44599966"/>
    <x v="224"/>
    <x v="268"/>
    <x v="277"/>
    <d v="2018-12-24T00:00:00"/>
    <d v="2019-06-13T00:00:00"/>
    <n v="2351289"/>
    <n v="171"/>
    <n v="2019"/>
    <s v="06"/>
    <n v="13"/>
    <x v="251"/>
    <n v="2016"/>
    <n v="2019"/>
    <n v="1.0992552112271903"/>
    <n v="2018"/>
    <n v="1.0507009358578761"/>
    <n v="45695081.679425322"/>
    <n v="48165583.23219765"/>
    <n v="2470501.5527723283"/>
    <n v="171"/>
    <n v="885"/>
    <n v="0.19322033898305085"/>
  </r>
  <r>
    <d v="2022-02-02T00:00:00"/>
    <n v="2013"/>
    <s v="DoD Education Activity"/>
    <s v="EU00034"/>
    <s v="45"/>
    <d v="2015-12-08T00:00:00"/>
    <d v="2016-07-22T00:00:00"/>
    <s v="LBB Niederlassung Idar-Oberstein"/>
    <s v="W912GB"/>
    <s v="W912GB-12-C-0006/50005397"/>
    <x v="224"/>
    <x v="14"/>
    <x v="278"/>
    <d v="2018-12-24T00:00:00"/>
    <d v="2019-06-13T00:00:00"/>
    <n v="388829"/>
    <n v="171"/>
    <n v="2019"/>
    <s v="06"/>
    <n v="13"/>
    <x v="251"/>
    <n v="2016"/>
    <n v="2019"/>
    <n v="1.0992552112271903"/>
    <n v="2018"/>
    <n v="1.0507009358578761"/>
    <n v="0"/>
    <n v="408542.99418868206"/>
    <n v="408542.99418868206"/>
    <n v="171"/>
    <n v="885"/>
    <n v="0.19322033898305085"/>
  </r>
  <r>
    <d v="2022-02-02T00:00:00"/>
    <n v="2014"/>
    <s v="DoD Education Activity"/>
    <s v="EU00072"/>
    <s v=""/>
    <d v="2015-11-24T00:00:00"/>
    <d v="2016-04-21T00:00:00"/>
    <s v="Federal Republic of Germany"/>
    <s v="W912GB"/>
    <s v="W912GB-12-C-0022"/>
    <x v="225"/>
    <x v="269"/>
    <x v="279"/>
    <d v="2019-04-19T00:00:00"/>
    <d v="2018-07-26T00:00:00"/>
    <n v="1826082"/>
    <n v="-267"/>
    <n v="2018"/>
    <s v="07"/>
    <n v="26"/>
    <x v="252"/>
    <n v="2016"/>
    <n v="2018"/>
    <n v="1.0992552112271903"/>
    <n v="2017"/>
    <n v="1.0750776974914733"/>
    <n v="56025845.879116483"/>
    <n v="57989025.911107108"/>
    <n v="1963180.031990625"/>
    <n v="-267"/>
    <n v="1093"/>
    <n v="-0.24428179322964319"/>
  </r>
  <r>
    <d v="2022-02-02T00:00:00"/>
    <n v="2014"/>
    <s v="DoD Education Activity"/>
    <s v="EU00072"/>
    <s v="7"/>
    <d v="2015-11-24T00:00:00"/>
    <d v="2016-04-21T00:00:00"/>
    <s v="Federal Republic of Germany"/>
    <s v="W912GB"/>
    <s v="W912GB-12-C-0022"/>
    <x v="225"/>
    <x v="270"/>
    <x v="280"/>
    <d v="2019-04-19T00:00:00"/>
    <d v="2018-07-26T00:00:00"/>
    <n v="217532"/>
    <n v="-267"/>
    <n v="2018"/>
    <s v="07"/>
    <n v="26"/>
    <x v="252"/>
    <n v="2016"/>
    <n v="2018"/>
    <n v="1.0992552112271903"/>
    <n v="2017"/>
    <n v="1.0750776974914733"/>
    <n v="18621.383278188605"/>
    <n v="252485.18496890378"/>
    <n v="233863.80169071516"/>
    <n v="-267"/>
    <n v="1093"/>
    <n v="-0.24428179322964319"/>
  </r>
  <r>
    <d v="2022-02-02T00:00:00"/>
    <n v="2014"/>
    <s v="DoD Education Activity"/>
    <s v="EU00072"/>
    <s v="720"/>
    <d v="2015-11-25T00:00:00"/>
    <d v="2016-04-22T00:00:00"/>
    <s v="Federal Republic of Germany"/>
    <s v="W912GB"/>
    <s v="W912GB-12-C-0022"/>
    <x v="225"/>
    <x v="271"/>
    <x v="281"/>
    <d v="2019-04-19T00:00:00"/>
    <d v="2018-07-26T00:00:00"/>
    <n v="9887"/>
    <n v="-267"/>
    <n v="2018"/>
    <s v="07"/>
    <n v="26"/>
    <x v="252"/>
    <n v="2016"/>
    <n v="2018"/>
    <n v="1.0992552112271903"/>
    <n v="2017"/>
    <n v="1.0750776974914733"/>
    <n v="83423.577235242701"/>
    <n v="94052.870430340903"/>
    <n v="10629.293195098202"/>
    <n v="-267"/>
    <n v="1092"/>
    <n v="-0.2445054945054945"/>
  </r>
  <r>
    <d v="2022-02-02T00:00:00"/>
    <n v="2014"/>
    <s v="DoD Education Activity"/>
    <s v="EU00049"/>
    <s v=""/>
    <d v="2015-11-24T00:00:00"/>
    <d v="2016-06-03T00:00:00"/>
    <s v="Federal Republic of Germany"/>
    <s v="W912GB"/>
    <s v="W912GB-12-C-0041/50728702"/>
    <x v="226"/>
    <x v="272"/>
    <x v="282"/>
    <d v="2021-07-23T00:00:00"/>
    <d v="2021-08-23T00:00:00"/>
    <n v="998199"/>
    <n v="31"/>
    <n v="2021"/>
    <s v="08"/>
    <n v="23"/>
    <x v="253"/>
    <n v="2016"/>
    <n v="2021"/>
    <n v="1.0992552112271903"/>
    <n v="2019"/>
    <n v="1.027591137340192"/>
    <n v="61951807.606258608"/>
    <n v="62977548.051960453"/>
    <n v="1025740.445701845"/>
    <n v="31"/>
    <n v="1876"/>
    <n v="1.652452025586354E-2"/>
  </r>
  <r>
    <d v="2021-12-31T00:00:00"/>
    <n v="2016"/>
    <s v="Missile Defense Agency"/>
    <s v="640"/>
    <s v=""/>
    <d v="2015-06-10T00:00:00"/>
    <d v="2016-02-10T00:00:00"/>
    <s v="AMEC PROGRAMS, INC."/>
    <s v="W912GB"/>
    <s v="W912GB-16-C-0005"/>
    <x v="227"/>
    <x v="273"/>
    <x v="283"/>
    <d v="2018-11-09T00:00:00"/>
    <d v="2022-10-25T00:00:00"/>
    <n v="29245943"/>
    <n v="1446"/>
    <n v="2022"/>
    <n v="10"/>
    <n v="25"/>
    <x v="254"/>
    <n v="2016"/>
    <n v="2023"/>
    <n v="1.0992552112271903"/>
    <n v="2020"/>
    <n v="1.0006103417743548"/>
    <n v="155990972.6619527"/>
    <n v="185254765.68269601"/>
    <n v="29263793.02074331"/>
    <n v="1446"/>
    <n v="1003"/>
    <n v="1.4416749750747757"/>
  </r>
  <r>
    <d v="2021-12-30T00:00:00"/>
    <n v="2016"/>
    <s v="DLA Defense Energy Support Center"/>
    <s v="DESC1710"/>
    <s v=""/>
    <d v="2016-06-15T00:00:00"/>
    <d v="2016-09-20T00:00:00"/>
    <s v="RELIABLE CONTRACTING GROUP, LLC"/>
    <s v="W912HN"/>
    <s v="W912HN-16-C-0017 / 43104748"/>
    <x v="228"/>
    <x v="274"/>
    <x v="284"/>
    <d v="2018-04-26T00:00:00"/>
    <d v="2019-08-27T00:00:00"/>
    <n v="879000"/>
    <n v="488"/>
    <n v="2019"/>
    <s v="08"/>
    <n v="27"/>
    <x v="255"/>
    <n v="2016"/>
    <n v="2019"/>
    <n v="1.0992552112271903"/>
    <n v="2018"/>
    <n v="1.0507009358578761"/>
    <n v="10517673.861021757"/>
    <n v="11441239.983640831"/>
    <n v="923566.12261907384"/>
    <n v="488"/>
    <n v="583"/>
    <n v="0.83704974271012011"/>
  </r>
  <r>
    <d v="2022-01-06T00:00:00"/>
    <n v="2014"/>
    <s v="Special Operations Command"/>
    <s v="76365"/>
    <s v=""/>
    <d v="2015-07-15T00:00:00"/>
    <d v="2015-11-12T00:00:00"/>
    <s v="B. L. Harbert International, LLC"/>
    <s v="W912QR"/>
    <s v="W912QR-16-C-0002"/>
    <x v="229"/>
    <x v="275"/>
    <x v="285"/>
    <d v="2017-10-02T00:00:00"/>
    <d v="2018-01-24T00:00:00"/>
    <n v="1128765"/>
    <n v="114"/>
    <n v="2018"/>
    <s v="01"/>
    <n v="24"/>
    <x v="256"/>
    <n v="2016"/>
    <n v="2018"/>
    <n v="1.0992552112271903"/>
    <n v="2017"/>
    <n v="1.0750776974914733"/>
    <n v="24997063.503306307"/>
    <n v="26210573.580515269"/>
    <n v="1213510.0772089623"/>
    <n v="114"/>
    <n v="690"/>
    <n v="0.16521739130434782"/>
  </r>
  <r>
    <d v="2022-02-02T00:00:00"/>
    <n v="2014"/>
    <s v="DoD Education Activity"/>
    <s v="AM00046"/>
    <s v="246"/>
    <d v="2013-02-06T00:00:00"/>
    <d v="2016-03-16T00:00:00"/>
    <s v="J&amp;J Contractors &amp; Engineers, Inc."/>
    <s v="W912WJ"/>
    <s v="W912WJ-17-C-0004/57439943"/>
    <x v="230"/>
    <x v="276"/>
    <x v="286"/>
    <d v="2019-09-09T00:00:00"/>
    <d v="2019-08-20T00:00:00"/>
    <n v="1472688"/>
    <n v="-20"/>
    <n v="2019"/>
    <s v="08"/>
    <n v="20"/>
    <x v="257"/>
    <n v="2016"/>
    <n v="2019"/>
    <n v="1.0992552112271903"/>
    <n v="2018"/>
    <n v="1.0507009358578761"/>
    <n v="39540209.947842032"/>
    <n v="41087564.607668698"/>
    <n v="1547354.6598266661"/>
    <n v="-20"/>
    <n v="1272"/>
    <n v="-1.5723270440251572E-2"/>
  </r>
  <r>
    <d v="2020-12-31T00:00:00"/>
    <n v="2016"/>
    <s v="National Security Agency"/>
    <s v="32122"/>
    <s v=""/>
    <d v="2016-04-01T00:00:00"/>
    <d v="2016-05-23T00:00:00"/>
    <s v="Argo"/>
    <s v="WH12DR"/>
    <s v="WH12DR-14-D-0019"/>
    <x v="231"/>
    <x v="277"/>
    <x v="287"/>
    <d v="2018-06-08T00:00:00"/>
    <d v="2021-01-06T00:00:00"/>
    <n v="9025000"/>
    <n v="943"/>
    <n v="2021"/>
    <s v="01"/>
    <s v="06"/>
    <x v="258"/>
    <n v="2016"/>
    <n v="2021"/>
    <n v="1.0992552112271903"/>
    <n v="2019"/>
    <n v="1.027591137340192"/>
    <n v="24595835.351208381"/>
    <n v="33869845.365703613"/>
    <n v="9274010.0144952312"/>
    <n v="943"/>
    <n v="746"/>
    <n v="1.2640750670241288"/>
  </r>
  <r>
    <d v="2022-01-12T00:00:00"/>
    <n v="2015"/>
    <s v="Army National Guard"/>
    <s v="411301"/>
    <s v=""/>
    <d v="2017-04-18T00:00:00"/>
    <d v="2017-09-28T00:00:00"/>
    <s v="Abacus Resource Management Co."/>
    <s v="140033"/>
    <s v="140033D002"/>
    <x v="232"/>
    <x v="278"/>
    <x v="288"/>
    <d v="2018-12-29T00:00:00"/>
    <d v="2021-08-30T00:00:00"/>
    <n v="0"/>
    <n v="975"/>
    <n v="2021"/>
    <s v="08"/>
    <n v="30"/>
    <x v="259"/>
    <n v="2017"/>
    <n v="2021"/>
    <n v="1.0750776974914733"/>
    <n v="2019"/>
    <n v="1.027591137340192"/>
    <n v="3063971.4378506988"/>
    <n v="3063971.4378506988"/>
    <n v="0"/>
    <n v="975"/>
    <n v="457"/>
    <n v="2.1334792122538295"/>
  </r>
  <r>
    <d v="2022-01-12T00:00:00"/>
    <n v="2017"/>
    <s v="Army National Guard"/>
    <s v="490601"/>
    <s v=""/>
    <d v="2017-09-21T00:00:00"/>
    <d v="2017-09-26T00:00:00"/>
    <s v="Jacobsen Construction Company"/>
    <s v="187507"/>
    <s v="1875077"/>
    <x v="233"/>
    <x v="279"/>
    <x v="289"/>
    <d v="2019-04-03T00:00:00"/>
    <d v="2021-05-27T00:00:00"/>
    <n v="610000"/>
    <n v="785"/>
    <n v="2021"/>
    <s v="05"/>
    <n v="27"/>
    <x v="260"/>
    <n v="2017"/>
    <n v="2021"/>
    <n v="1.0750776974914733"/>
    <n v="2019"/>
    <n v="1.027591137340192"/>
    <n v="39777874.80718451"/>
    <n v="40404705.400962025"/>
    <n v="626830.59377751499"/>
    <n v="785"/>
    <n v="554"/>
    <n v="1.4169675090252707"/>
  </r>
  <r>
    <d v="2021-09-30T00:00:00"/>
    <n v="2017"/>
    <s v="Air National Guard"/>
    <s v="TWLR159061"/>
    <s v=""/>
    <d v="2017-06-28T00:00:00"/>
    <d v="2017-09-06T00:00:00"/>
    <s v="Maron Construction Co. Inc."/>
    <s v="353453"/>
    <s v="3534532"/>
    <x v="234"/>
    <x v="280"/>
    <x v="290"/>
    <d v="2022-04-29T00:00:00"/>
    <d v="2022-04-29T00:00:00"/>
    <n v="0"/>
    <n v="0"/>
    <n v="2022"/>
    <s v="04"/>
    <n v="29"/>
    <x v="261"/>
    <n v="2017"/>
    <n v="2022"/>
    <n v="1.0750776974914733"/>
    <n v="2020"/>
    <n v="1.0006103417743548"/>
    <n v="1295468.6254772253"/>
    <n v="1295468.6254772253"/>
    <n v="0"/>
    <n v="0"/>
    <n v="1696"/>
    <n v="0"/>
  </r>
  <r>
    <d v="2022-01-12T00:00:00"/>
    <n v="2017"/>
    <s v="Navy Active"/>
    <s v="N62995737"/>
    <s v=""/>
    <d v="2016-09-09T00:00:00"/>
    <d v="2017-02-28T00:00:00"/>
    <s v="ENVIRONMENTAL CHEMICAL CORPORATION"/>
    <s v="N33191"/>
    <s v="N3319116D1010 JN01"/>
    <x v="235"/>
    <x v="281"/>
    <x v="291"/>
    <d v="2018-08-22T00:00:00"/>
    <d v="2021-01-21T00:00:00"/>
    <n v="6350000"/>
    <n v="883"/>
    <n v="2021"/>
    <s v="01"/>
    <n v="21"/>
    <x v="262"/>
    <n v="2017"/>
    <n v="2021"/>
    <n v="1.0750776974914733"/>
    <n v="2019"/>
    <n v="1.027591137340192"/>
    <n v="6553673.643908021"/>
    <n v="13078877.366018239"/>
    <n v="6525203.7221102184"/>
    <n v="883"/>
    <n v="540"/>
    <n v="1.6351851851851851"/>
  </r>
  <r>
    <d v="2022-01-12T00:00:00"/>
    <n v="2015"/>
    <s v="Marine Corps Active"/>
    <s v="M00264635"/>
    <s v=""/>
    <d v="2016-05-16T00:00:00"/>
    <d v="2016-11-16T00:00:00"/>
    <s v="G-W MANAGEMENT SERVICES, LLC"/>
    <s v="N40080"/>
    <s v="N4008017C0014 AWD"/>
    <x v="236"/>
    <x v="282"/>
    <x v="292"/>
    <d v="2018-03-25T00:00:00"/>
    <d v="2021-07-29T00:00:00"/>
    <n v="1227000"/>
    <n v="1222"/>
    <n v="2021"/>
    <s v="07"/>
    <n v="29"/>
    <x v="263"/>
    <n v="2017"/>
    <n v="2021"/>
    <n v="1.0750776974914733"/>
    <n v="2019"/>
    <n v="1.027591137340192"/>
    <n v="11700070.581799705"/>
    <n v="12960924.90731612"/>
    <n v="1260854.3255164158"/>
    <n v="1222"/>
    <n v="494"/>
    <n v="2.4736842105263159"/>
  </r>
  <r>
    <d v="2022-01-12T00:00:00"/>
    <n v="2016"/>
    <s v="Marine Corps Active"/>
    <s v="M67029007"/>
    <s v=""/>
    <d v="2016-10-25T00:00:00"/>
    <d v="2017-04-19T00:00:00"/>
    <s v="TIDEWATER, INC"/>
    <s v="N40080"/>
    <s v="N4008017C0024 AWD"/>
    <x v="237"/>
    <x v="283"/>
    <x v="293"/>
    <d v="2018-04-19T00:00:00"/>
    <d v="2020-07-30T00:00:00"/>
    <n v="54000"/>
    <n v="833"/>
    <n v="2020"/>
    <s v="07"/>
    <n v="30"/>
    <x v="264"/>
    <n v="2017"/>
    <n v="2020"/>
    <n v="1.0750776974914733"/>
    <n v="2019"/>
    <n v="1.027591137340192"/>
    <n v="1351372.665746782"/>
    <n v="1406862.5871631524"/>
    <n v="55489.921416370431"/>
    <n v="833"/>
    <n v="365"/>
    <n v="2.2821917808219179"/>
  </r>
  <r>
    <d v="2022-01-12T00:00:00"/>
    <n v="2015"/>
    <s v="Navy Active"/>
    <s v="N61151190"/>
    <s v=""/>
    <d v="2015-06-17T00:00:00"/>
    <d v="2017-04-27T00:00:00"/>
    <s v="JOHN C. GRIMBERG CO., INC."/>
    <s v="N40080"/>
    <s v="N4008017C0030 AWD"/>
    <x v="238"/>
    <x v="284"/>
    <x v="294"/>
    <d v="2019-09-06T00:00:00"/>
    <d v="2021-02-11T00:00:00"/>
    <n v="-575000"/>
    <n v="524"/>
    <n v="2021"/>
    <s v="02"/>
    <n v="11"/>
    <x v="265"/>
    <n v="2017"/>
    <n v="2021"/>
    <n v="1.0750776974914733"/>
    <n v="2019"/>
    <n v="1.027591137340192"/>
    <n v="16465890.014779406"/>
    <n v="15875025.110808795"/>
    <n v="-590864.90397061035"/>
    <n v="524"/>
    <n v="862"/>
    <n v="0.60788863109048719"/>
  </r>
  <r>
    <d v="2022-01-12T00:00:00"/>
    <n v="2017"/>
    <s v="Navy Active"/>
    <s v="N61151190"/>
    <s v="N61151190A"/>
    <d v="2015-06-17T00:00:00"/>
    <d v="2017-04-27T00:00:00"/>
    <s v="JOHN C. GRIMBERG CO., INC."/>
    <s v="N40080"/>
    <s v="N4008017C0030 AWD"/>
    <x v="238"/>
    <x v="285"/>
    <x v="295"/>
    <d v="2020-01-13T00:00:00"/>
    <d v="2021-02-11T00:00:00"/>
    <n v="-1963000"/>
    <n v="395"/>
    <n v="2021"/>
    <s v="02"/>
    <n v="11"/>
    <x v="265"/>
    <n v="2017"/>
    <n v="2021"/>
    <n v="1.0750776974914733"/>
    <n v="2019"/>
    <n v="1.027591137340192"/>
    <n v="7037458.6077791844"/>
    <n v="5020297.2051803879"/>
    <n v="-2017161.4025987964"/>
    <n v="395"/>
    <n v="991"/>
    <n v="0.39858728557013118"/>
  </r>
  <r>
    <d v="2022-01-13T00:00:00"/>
    <n v="2017"/>
    <s v="Defense Health Agency"/>
    <s v="80906"/>
    <s v=""/>
    <d v="2017-05-23T00:00:00"/>
    <d v="2017-09-28T00:00:00"/>
    <s v="Whiting Turner Contracting Co"/>
    <s v="N40080"/>
    <s v="N40080-17-C-0039"/>
    <x v="239"/>
    <x v="286"/>
    <x v="296"/>
    <d v="2019-05-10T00:00:00"/>
    <d v="2021-08-31T00:00:00"/>
    <n v="5180000"/>
    <n v="844"/>
    <n v="2021"/>
    <s v="08"/>
    <n v="31"/>
    <x v="266"/>
    <n v="2017"/>
    <n v="2021"/>
    <n v="1.0750776974914733"/>
    <n v="2019"/>
    <n v="1.027591137340192"/>
    <n v="28315396.396530423"/>
    <n v="33638318.48795262"/>
    <n v="5322922.0914221965"/>
    <n v="844"/>
    <n v="589"/>
    <n v="1.432937181663837"/>
  </r>
  <r>
    <d v="2022-01-12T00:00:00"/>
    <n v="2017"/>
    <s v="Navy Active"/>
    <s v="N47608421"/>
    <s v=""/>
    <d v="2017-08-03T00:00:00"/>
    <d v="2017-09-27T00:00:00"/>
    <s v="REILLY CONSTRUCTION, INC"/>
    <s v="N40080"/>
    <s v="N4008017D0012 N4008017F4480"/>
    <x v="240"/>
    <x v="287"/>
    <x v="297"/>
    <d v="2018-10-24T00:00:00"/>
    <d v="2020-06-16T00:00:00"/>
    <n v="-74000"/>
    <n v="601"/>
    <n v="2020"/>
    <s v="06"/>
    <n v="16"/>
    <x v="267"/>
    <n v="2017"/>
    <n v="2020"/>
    <n v="1.0750776974914733"/>
    <n v="2019"/>
    <n v="1.027591137340192"/>
    <n v="2824229.1113101002"/>
    <n v="2748187.367146926"/>
    <n v="-76041.744163174182"/>
    <n v="601"/>
    <n v="392"/>
    <n v="1.5331632653061225"/>
  </r>
  <r>
    <d v="2022-01-12T00:00:00"/>
    <n v="2016"/>
    <s v="Navy Active"/>
    <s v="N62688610"/>
    <s v=""/>
    <d v="2016-11-21T00:00:00"/>
    <d v="2017-08-31T00:00:00"/>
    <s v="RQ-BLACKWATER JV"/>
    <s v="N40085"/>
    <s v="N4008517C0307 AWD"/>
    <x v="241"/>
    <x v="288"/>
    <x v="298"/>
    <d v="2019-10-25T00:00:00"/>
    <d v="2020-12-30T00:00:00"/>
    <n v="3169000"/>
    <n v="432"/>
    <n v="2020"/>
    <n v="12"/>
    <n v="30"/>
    <x v="268"/>
    <n v="2017"/>
    <n v="2021"/>
    <n v="1.0750776974914733"/>
    <n v="2019"/>
    <n v="1.027591137340192"/>
    <n v="37278319.160516836"/>
    <n v="40534755.474747904"/>
    <n v="3256436.3142310679"/>
    <n v="432"/>
    <n v="785"/>
    <n v="0.55031847133757961"/>
  </r>
  <r>
    <d v="2022-01-12T00:00:00"/>
    <n v="2017"/>
    <s v="Navy Active"/>
    <s v="N62688610"/>
    <s v="N62688610A"/>
    <d v="2016-11-21T00:00:00"/>
    <d v="2017-08-31T00:00:00"/>
    <s v="RQ-BLACKWATER JV"/>
    <s v="N40085"/>
    <s v="N4008517C0307 AWD"/>
    <x v="241"/>
    <x v="289"/>
    <x v="299"/>
    <d v="2019-10-25T00:00:00"/>
    <d v="2020-12-30T00:00:00"/>
    <n v="0"/>
    <n v="432"/>
    <n v="2020"/>
    <n v="12"/>
    <n v="30"/>
    <x v="268"/>
    <n v="2017"/>
    <n v="2021"/>
    <n v="1.0750776974914733"/>
    <n v="2019"/>
    <n v="1.027591137340192"/>
    <n v="13079395.267681263"/>
    <n v="13079395.267681263"/>
    <n v="0"/>
    <n v="432"/>
    <n v="785"/>
    <n v="0.55031847133757961"/>
  </r>
  <r>
    <d v="2022-01-12T00:00:00"/>
    <n v="2017"/>
    <s v="Navy Active"/>
    <s v="N32446285"/>
    <s v=""/>
    <d v="2017-01-17T00:00:00"/>
    <d v="2017-06-29T00:00:00"/>
    <s v="L.S. BLACK CONSTRUCTORS-LOEFFELCONSTRUCTION"/>
    <s v="N40085"/>
    <s v="N4008517C5056 AWD"/>
    <x v="242"/>
    <x v="290"/>
    <x v="300"/>
    <d v="2019-05-10T00:00:00"/>
    <d v="2021-01-21T00:00:00"/>
    <n v="796000"/>
    <n v="622"/>
    <n v="2021"/>
    <s v="01"/>
    <n v="21"/>
    <x v="262"/>
    <n v="2017"/>
    <n v="2021"/>
    <n v="1.0750776974914733"/>
    <n v="2019"/>
    <n v="1.027591137340192"/>
    <n v="20347995.580421116"/>
    <n v="21165958.125743911"/>
    <n v="817962.54532279447"/>
    <n v="622"/>
    <n v="680"/>
    <n v="0.91470588235294115"/>
  </r>
  <r>
    <d v="2022-01-12T00:00:00"/>
    <n v="2015"/>
    <s v="Marine Corps Active"/>
    <s v="M00146193"/>
    <s v=""/>
    <d v="2015-06-17T00:00:00"/>
    <d v="2016-12-22T00:00:00"/>
    <s v="GARNEY COMPANIES, INC."/>
    <s v="N40085"/>
    <s v="N4008517C8315 AWD"/>
    <x v="243"/>
    <x v="291"/>
    <x v="301"/>
    <d v="2021-11-23T00:00:00"/>
    <d v="2021-12-23T00:00:00"/>
    <n v="393000"/>
    <n v="30"/>
    <n v="2021"/>
    <n v="12"/>
    <n v="23"/>
    <x v="269"/>
    <n v="2017"/>
    <n v="2022"/>
    <n v="1.0750776974914733"/>
    <n v="2020"/>
    <n v="1.0006103417743548"/>
    <n v="59987185.364629224"/>
    <n v="60380425.228946544"/>
    <n v="393239.86431732029"/>
    <n v="30"/>
    <n v="1797"/>
    <n v="1.6694490818030049E-2"/>
  </r>
  <r>
    <d v="2022-01-12T00:00:00"/>
    <n v="2016"/>
    <s v="Marine Corps Active"/>
    <s v="M670011280"/>
    <s v=""/>
    <d v="2016-12-16T00:00:00"/>
    <d v="2017-05-30T00:00:00"/>
    <s v="CADDELL CONSTRUCTION CO. (DE), LLC"/>
    <s v="N40085"/>
    <s v="N4008517C8325 AWD"/>
    <x v="244"/>
    <x v="292"/>
    <x v="302"/>
    <d v="2019-06-24T00:00:00"/>
    <d v="2022-08-10T00:00:00"/>
    <n v="3914000"/>
    <n v="1143"/>
    <n v="2022"/>
    <s v="08"/>
    <n v="10"/>
    <x v="270"/>
    <n v="2017"/>
    <n v="2022"/>
    <n v="1.0750776974914733"/>
    <n v="2020"/>
    <n v="1.0006103417743548"/>
    <n v="51476870.311286725"/>
    <n v="55393259.188991547"/>
    <n v="3916388.8777048215"/>
    <n v="1143"/>
    <n v="755"/>
    <n v="1.513907284768212"/>
  </r>
  <r>
    <d v="2022-01-12T00:00:00"/>
    <n v="2017"/>
    <s v="Marine Corps Active"/>
    <s v="M60169464"/>
    <s v=""/>
    <d v="2017-02-23T00:00:00"/>
    <d v="2017-06-29T00:00:00"/>
    <s v="THE HASKELL COMPANY"/>
    <s v="N40085"/>
    <s v="N4008517C8327 AWD"/>
    <x v="245"/>
    <x v="293"/>
    <x v="303"/>
    <d v="2020-07-13T00:00:00"/>
    <d v="2021-08-21T00:00:00"/>
    <n v="1369000"/>
    <n v="404"/>
    <n v="2021"/>
    <s v="08"/>
    <n v="21"/>
    <x v="271"/>
    <n v="2017"/>
    <n v="2021"/>
    <n v="1.0750776974914733"/>
    <n v="2019"/>
    <n v="1.027591137340192"/>
    <n v="84189334.490557268"/>
    <n v="85596106.757575989"/>
    <n v="1406772.2670187205"/>
    <n v="404"/>
    <n v="1110"/>
    <n v="0.36396396396396397"/>
  </r>
  <r>
    <d v="2022-01-12T00:00:00"/>
    <n v="2016"/>
    <s v="Navy Active"/>
    <s v="N41557635"/>
    <s v=""/>
    <d v="2016-06-24T00:00:00"/>
    <d v="2017-08-01T00:00:00"/>
    <s v="TIKIGAQ CONSTRUCTION, LLC"/>
    <s v="N40192"/>
    <s v="N4019217C1305 AWD"/>
    <x v="246"/>
    <x v="294"/>
    <x v="304"/>
    <d v="2019-02-22T00:00:00"/>
    <d v="2022-01-09T00:00:00"/>
    <n v="2710000"/>
    <n v="1052"/>
    <n v="2022"/>
    <s v="01"/>
    <s v="09"/>
    <x v="272"/>
    <n v="2017"/>
    <n v="2022"/>
    <n v="1.0750776974914733"/>
    <n v="2020"/>
    <n v="1.0006103417743548"/>
    <n v="9369302.1336381901"/>
    <n v="12080956.159846691"/>
    <n v="2711654.0262085013"/>
    <n v="1052"/>
    <n v="570"/>
    <n v="1.8456140350877193"/>
  </r>
  <r>
    <d v="2022-01-12T00:00:00"/>
    <n v="2016"/>
    <s v="Navy Active"/>
    <s v="N68436401"/>
    <s v=""/>
    <d v="2016-03-29T00:00:00"/>
    <d v="2017-09-26T00:00:00"/>
    <s v="TOMPCO, INC"/>
    <s v="N44255"/>
    <s v="N4425517C8002 AWD"/>
    <x v="247"/>
    <x v="295"/>
    <x v="305"/>
    <d v="2020-01-04T00:00:00"/>
    <d v="2021-07-06T00:00:00"/>
    <n v="382000"/>
    <n v="549"/>
    <n v="2021"/>
    <s v="07"/>
    <s v="06"/>
    <x v="273"/>
    <n v="2017"/>
    <n v="2021"/>
    <n v="1.0750776974914733"/>
    <n v="2019"/>
    <n v="1.027591137340192"/>
    <n v="18566591.835677743"/>
    <n v="18959131.650141697"/>
    <n v="392539.81446395442"/>
    <n v="549"/>
    <n v="830"/>
    <n v="0.66144578313253011"/>
  </r>
  <r>
    <d v="2022-01-12T00:00:00"/>
    <n v="2017"/>
    <s v="Navy Active"/>
    <s v="N00620240"/>
    <s v=""/>
    <d v="2016-06-14T00:00:00"/>
    <d v="2017-08-09T00:00:00"/>
    <s v="BETHEL-WEBCOR JV-1"/>
    <s v="N44255"/>
    <s v="N4425517D4032 N4425517F4132"/>
    <x v="248"/>
    <x v="296"/>
    <x v="306"/>
    <d v="2020-03-26T00:00:00"/>
    <d v="2021-01-19T00:00:00"/>
    <n v="805000"/>
    <n v="299"/>
    <n v="2021"/>
    <s v="01"/>
    <n v="19"/>
    <x v="274"/>
    <n v="2017"/>
    <n v="2021"/>
    <n v="1.0750776974914733"/>
    <n v="2019"/>
    <n v="1.027591137340192"/>
    <n v="31140700.585538015"/>
    <n v="31967911.45109687"/>
    <n v="827210.86555885524"/>
    <n v="299"/>
    <n v="960"/>
    <n v="0.31145833333333334"/>
  </r>
  <r>
    <d v="2021-12-31T00:00:00"/>
    <n v="2015"/>
    <s v="Air Force Active"/>
    <s v="PAYZ15001H"/>
    <s v=""/>
    <d v="2017-03-08T00:00:00"/>
    <d v="2017-09-22T00:00:00"/>
    <s v="Cimolai S.p.A"/>
    <s v="N62470"/>
    <s v="N6247017C5002"/>
    <x v="249"/>
    <x v="297"/>
    <x v="307"/>
    <d v="2020-08-30T00:00:00"/>
    <d v="2022-12-22T00:00:00"/>
    <n v="10273991"/>
    <n v="844"/>
    <n v="2022"/>
    <n v="12"/>
    <n v="22"/>
    <x v="275"/>
    <n v="2017"/>
    <n v="2023"/>
    <n v="1.0750776974914733"/>
    <n v="2020"/>
    <n v="1.0006103417743548"/>
    <n v="29233892.252615355"/>
    <n v="39514153.898511998"/>
    <n v="10280261.645896643"/>
    <n v="844"/>
    <n v="1073"/>
    <n v="0.78657968313140725"/>
  </r>
  <r>
    <d v="2021-12-30T00:00:00"/>
    <n v="2016"/>
    <s v="DLA Defense Energy Support Center"/>
    <s v="DESC1701"/>
    <s v=""/>
    <d v="2016-09-23T00:00:00"/>
    <d v="2016-12-12T00:00:00"/>
    <s v="Ergotem S.A."/>
    <s v="N62470"/>
    <s v="N62470-17-C-5003"/>
    <x v="250"/>
    <x v="298"/>
    <x v="308"/>
    <d v="2020-11-30T00:00:00"/>
    <d v="2021-10-24T00:00:00"/>
    <n v="1000000"/>
    <n v="328"/>
    <n v="2021"/>
    <n v="10"/>
    <n v="24"/>
    <x v="276"/>
    <n v="2017"/>
    <n v="2022"/>
    <n v="1.0750776974914733"/>
    <n v="2020"/>
    <n v="1.0006103417743548"/>
    <n v="22121873.781282045"/>
    <n v="23122484.123056401"/>
    <n v="1000610.3417743556"/>
    <n v="328"/>
    <n v="1449"/>
    <n v="0.22636300897170461"/>
  </r>
  <r>
    <d v="2022-01-12T00:00:00"/>
    <n v="2016"/>
    <s v="Navy Active"/>
    <s v="N62995407"/>
    <s v=""/>
    <d v="2016-02-25T00:00:00"/>
    <d v="2016-11-22T00:00:00"/>
    <s v="ICM SPA"/>
    <s v="N62470"/>
    <s v="N6247017C5005 AWD"/>
    <x v="251"/>
    <x v="299"/>
    <x v="309"/>
    <d v="2019-04-23T00:00:00"/>
    <d v="2021-11-30T00:00:00"/>
    <n v="-815000"/>
    <n v="952"/>
    <n v="2021"/>
    <n v="11"/>
    <n v="30"/>
    <x v="242"/>
    <n v="2017"/>
    <n v="2022"/>
    <n v="1.0750776974914733"/>
    <n v="2020"/>
    <n v="1.0006103417743548"/>
    <n v="25406236.147118498"/>
    <n v="24590738.718572397"/>
    <n v="-815497.42854610085"/>
    <n v="952"/>
    <n v="882"/>
    <n v="1.0793650793650793"/>
  </r>
  <r>
    <d v="2022-01-12T00:00:00"/>
    <n v="2016"/>
    <s v="Navy Active"/>
    <s v="N62995655"/>
    <s v=""/>
    <d v="2016-02-25T00:00:00"/>
    <d v="2016-11-22T00:00:00"/>
    <s v="ICM SPA"/>
    <s v="N62470"/>
    <s v="N6247017C5005 AWD"/>
    <x v="251"/>
    <x v="300"/>
    <x v="310"/>
    <d v="2019-04-23T00:00:00"/>
    <d v="2021-11-30T00:00:00"/>
    <n v="22771000"/>
    <n v="952"/>
    <n v="2021"/>
    <n v="11"/>
    <n v="30"/>
    <x v="242"/>
    <n v="2017"/>
    <n v="2022"/>
    <n v="1.0750776974914733"/>
    <n v="2020"/>
    <n v="1.0006103417743548"/>
    <n v="30467701.946908355"/>
    <n v="53252600.039452188"/>
    <n v="22784898.092543833"/>
    <n v="952"/>
    <n v="882"/>
    <n v="1.0793650793650793"/>
  </r>
  <r>
    <d v="2022-01-12T00:00:00"/>
    <n v="2017"/>
    <s v="Navy Active"/>
    <s v="N62863621"/>
    <s v=""/>
    <d v="2017-03-07T00:00:00"/>
    <d v="2017-08-31T00:00:00"/>
    <s v="CONSTRUCCIONES FELIPE CASTELLANOCOBRA INSTALACIONES Y SERVICIOS"/>
    <s v="N62470"/>
    <s v="N6247017C5006 AWD"/>
    <x v="252"/>
    <x v="301"/>
    <x v="311"/>
    <d v="2023-06-09T00:00:00"/>
    <d v="2023-01-08T00:00:00"/>
    <n v="1621000"/>
    <n v="-152"/>
    <n v="2023"/>
    <s v="01"/>
    <s v="08"/>
    <x v="277"/>
    <n v="2017"/>
    <n v="2023"/>
    <n v="1.0750776974914733"/>
    <n v="2020"/>
    <n v="1.0006103417743548"/>
    <n v="23509799.088743538"/>
    <n v="25131788.452759765"/>
    <n v="1621989.3640162274"/>
    <n v="-152"/>
    <n v="2108"/>
    <n v="-7.2106261859582549E-2"/>
  </r>
  <r>
    <d v="2022-01-12T00:00:00"/>
    <n v="2017"/>
    <s v="Special Operations Command"/>
    <s v="Q889"/>
    <s v=""/>
    <d v="2017-04-05T00:00:00"/>
    <d v="2017-09-28T00:00:00"/>
    <s v="RQ CONSTRUCTION, LLC"/>
    <s v="N62473"/>
    <s v="N6247314D0061"/>
    <x v="253"/>
    <x v="302"/>
    <x v="312"/>
    <d v="2020-03-31T00:00:00"/>
    <d v="2021-01-31T00:00:00"/>
    <n v="-1620"/>
    <n v="306"/>
    <n v="2021"/>
    <s v="01"/>
    <n v="31"/>
    <x v="278"/>
    <n v="2017"/>
    <n v="2021"/>
    <n v="1.0750776974914733"/>
    <n v="2019"/>
    <n v="1.027591137340192"/>
    <n v="39047.897050587802"/>
    <n v="37383.199408096691"/>
    <n v="-1664.6976424911118"/>
    <n v="306"/>
    <n v="915"/>
    <n v="0.33442622950819673"/>
  </r>
  <r>
    <d v="2022-01-12T00:00:00"/>
    <n v="2017"/>
    <s v="Navy Active"/>
    <s v="N00246947"/>
    <s v=""/>
    <d v="2017-01-30T00:00:00"/>
    <d v="2017-03-30T00:00:00"/>
    <s v="REYES CONSTRUCTION INC"/>
    <s v="N62473"/>
    <s v="N6247314D0068 0009"/>
    <x v="198"/>
    <x v="303"/>
    <x v="313"/>
    <d v="2018-10-06T00:00:00"/>
    <d v="2020-03-31T00:00:00"/>
    <n v="3378000"/>
    <n v="542"/>
    <n v="2020"/>
    <s v="03"/>
    <n v="31"/>
    <x v="279"/>
    <n v="2017"/>
    <n v="2020"/>
    <n v="1.0750776974914733"/>
    <n v="2019"/>
    <n v="1.027591137340192"/>
    <n v="12534330.875053087"/>
    <n v="16005533.736988256"/>
    <n v="3471202.8619351685"/>
    <n v="542"/>
    <n v="555"/>
    <n v="0.97657657657657659"/>
  </r>
  <r>
    <d v="2022-01-12T00:00:00"/>
    <n v="2016"/>
    <s v="Navy Active"/>
    <s v="N60495111"/>
    <s v=""/>
    <d v="2016-05-31T00:00:00"/>
    <d v="2017-08-17T00:00:00"/>
    <s v="BRISTOL GENERAL CONTRACTORS, LLC"/>
    <s v="N62473"/>
    <s v="N6247315D2404 N6247317F4334"/>
    <x v="254"/>
    <x v="304"/>
    <x v="314"/>
    <d v="2019-02-25T00:00:00"/>
    <d v="2020-07-18T00:00:00"/>
    <n v="-597000"/>
    <n v="509"/>
    <n v="2020"/>
    <s v="07"/>
    <n v="18"/>
    <x v="280"/>
    <n v="2017"/>
    <n v="2020"/>
    <n v="1.0750776974914733"/>
    <n v="2019"/>
    <n v="1.027591137340192"/>
    <n v="12097849.329871548"/>
    <n v="11484377.420879453"/>
    <n v="-613471.90899209492"/>
    <n v="509"/>
    <n v="557"/>
    <n v="0.91382405745062834"/>
  </r>
  <r>
    <d v="2021-12-30T00:00:00"/>
    <n v="2015"/>
    <s v="DLA Defense Energy Support Center"/>
    <s v="DESC1508"/>
    <s v=""/>
    <d v="2016-03-31T00:00:00"/>
    <d v="2017-03-30T00:00:00"/>
    <s v="CB&amp;I Federal Services, LLC"/>
    <s v="N62473"/>
    <s v="N62473-15-R-0001-0008"/>
    <x v="255"/>
    <x v="305"/>
    <x v="315"/>
    <d v="2020-03-30T00:00:00"/>
    <d v="2020-08-25T00:00:00"/>
    <n v="4524851"/>
    <n v="148"/>
    <n v="2020"/>
    <s v="08"/>
    <n v="25"/>
    <x v="281"/>
    <n v="2017"/>
    <n v="2020"/>
    <n v="1.0750776974914733"/>
    <n v="2019"/>
    <n v="1.027591137340192"/>
    <n v="58156619.391857266"/>
    <n v="62806316.177242175"/>
    <n v="4649696.7853849083"/>
    <n v="148"/>
    <n v="1096"/>
    <n v="0.13503649635036497"/>
  </r>
  <r>
    <d v="2022-01-12T00:00:00"/>
    <n v="2016"/>
    <s v="Marine Corps Active"/>
    <s v="M673991232"/>
    <s v=""/>
    <d v="2017-06-27T00:00:00"/>
    <d v="2017-09-26T00:00:00"/>
    <s v="PROCAL ELECTRIC INC"/>
    <s v="N62473"/>
    <s v="N6247316D1861 N6247317F4699"/>
    <x v="256"/>
    <x v="306"/>
    <x v="316"/>
    <d v="2019-04-19T00:00:00"/>
    <d v="2021-04-23T00:00:00"/>
    <n v="1675000"/>
    <n v="735"/>
    <n v="2021"/>
    <s v="04"/>
    <n v="23"/>
    <x v="282"/>
    <n v="2017"/>
    <n v="2021"/>
    <n v="1.0750776974914733"/>
    <n v="2019"/>
    <n v="1.027591137340192"/>
    <n v="10029399.839897955"/>
    <n v="11750614.994942777"/>
    <n v="1721215.155044822"/>
    <n v="735"/>
    <n v="570"/>
    <n v="1.2894736842105263"/>
  </r>
  <r>
    <d v="2022-01-12T00:00:00"/>
    <n v="2017"/>
    <s v="Navy Active"/>
    <s v="N00245312"/>
    <s v=""/>
    <d v="2017-04-25T00:00:00"/>
    <d v="2017-06-29T00:00:00"/>
    <s v="SYNERGY ELECTRIC COMPANY INC"/>
    <s v="N62473"/>
    <s v="N6247316D1862 N6247317F4054"/>
    <x v="257"/>
    <x v="307"/>
    <x v="317"/>
    <d v="2018-12-15T00:00:00"/>
    <d v="2018-12-15T00:00:00"/>
    <n v="-64000"/>
    <n v="0"/>
    <n v="2018"/>
    <n v="12"/>
    <n v="15"/>
    <x v="283"/>
    <n v="2017"/>
    <n v="2019"/>
    <n v="1.0750776974914733"/>
    <n v="2018"/>
    <n v="1.0507009358578761"/>
    <n v="2716721.3415609528"/>
    <n v="2649476.481666049"/>
    <n v="-67244.859894903842"/>
    <n v="0"/>
    <n v="534"/>
    <n v="0"/>
  </r>
  <r>
    <d v="2022-01-12T00:00:00"/>
    <n v="2016"/>
    <s v="Marine Corps Active"/>
    <s v="M62974602"/>
    <s v=""/>
    <d v="2017-03-31T00:00:00"/>
    <d v="2017-07-27T00:00:00"/>
    <s v="STRAUB CONSTRUCTION, INC."/>
    <s v="N62473"/>
    <s v="N6247316D1887 N6247317F4044"/>
    <x v="258"/>
    <x v="308"/>
    <x v="318"/>
    <d v="2019-06-30T00:00:00"/>
    <d v="2020-06-22T00:00:00"/>
    <n v="-2179000"/>
    <n v="358"/>
    <n v="2020"/>
    <s v="06"/>
    <n v="22"/>
    <x v="284"/>
    <n v="2017"/>
    <n v="2020"/>
    <n v="1.0750776974914733"/>
    <n v="2019"/>
    <n v="1.027591137340192"/>
    <n v="46356275.238134839"/>
    <n v="44117154.14987056"/>
    <n v="-2239121.0882642791"/>
    <n v="358"/>
    <n v="703"/>
    <n v="0.50924608819345663"/>
  </r>
  <r>
    <d v="2022-01-12T00:00:00"/>
    <n v="2017"/>
    <s v="Navy Active"/>
    <s v="N00246991"/>
    <s v=""/>
    <d v="2016-11-23T00:00:00"/>
    <d v="2017-03-30T00:00:00"/>
    <s v="RQ-DPR JV"/>
    <s v="N62473"/>
    <s v="N6247317C0808 AWD"/>
    <x v="259"/>
    <x v="309"/>
    <x v="319"/>
    <d v="2019-04-23T00:00:00"/>
    <d v="2021-04-30T00:00:00"/>
    <n v="14592000"/>
    <n v="738"/>
    <n v="2021"/>
    <s v="04"/>
    <n v="30"/>
    <x v="285"/>
    <n v="2017"/>
    <n v="2021"/>
    <n v="1.0750776974914733"/>
    <n v="2019"/>
    <n v="1.027591137340192"/>
    <n v="66161356.581322759"/>
    <n v="81155966.457390845"/>
    <n v="14994609.876068085"/>
    <n v="738"/>
    <n v="754"/>
    <n v="0.97877984084880632"/>
  </r>
  <r>
    <d v="2022-01-12T00:00:00"/>
    <n v="2017"/>
    <s v="Navy Active"/>
    <s v="N002461017"/>
    <s v=""/>
    <d v="2017-03-22T00:00:00"/>
    <d v="2017-09-28T00:00:00"/>
    <s v="WEST POINT CONTRACTORS, INC."/>
    <s v="N62473"/>
    <s v="N6247317C0815 AWD"/>
    <x v="260"/>
    <x v="310"/>
    <x v="320"/>
    <d v="2018-12-12T00:00:00"/>
    <d v="2018-12-12T00:00:00"/>
    <n v="-161000"/>
    <n v="0"/>
    <n v="2018"/>
    <n v="12"/>
    <n v="12"/>
    <x v="286"/>
    <n v="2017"/>
    <n v="2019"/>
    <n v="1.0750776974914733"/>
    <n v="2018"/>
    <n v="1.0507009358578761"/>
    <n v="3163953.6637174059"/>
    <n v="2994790.8130442877"/>
    <n v="-169162.85067311814"/>
    <n v="0"/>
    <n v="440"/>
    <n v="0"/>
  </r>
  <r>
    <d v="2022-01-12T00:00:00"/>
    <n v="2017"/>
    <s v="Special Operations Command"/>
    <s v="Q890"/>
    <s v=""/>
    <d v="2017-04-05T00:00:00"/>
    <d v="2017-09-28T00:00:00"/>
    <s v="RQ CONSTRUCTION, LLC"/>
    <s v="N62473"/>
    <s v="N6247317C0830"/>
    <x v="261"/>
    <x v="311"/>
    <x v="321"/>
    <d v="2020-03-31T00:00:00"/>
    <d v="2021-01-31T00:00:00"/>
    <n v="-1567"/>
    <n v="306"/>
    <n v="2021"/>
    <s v="01"/>
    <n v="31"/>
    <x v="278"/>
    <n v="2017"/>
    <n v="2021"/>
    <n v="1.0750776974914733"/>
    <n v="2019"/>
    <n v="1.027591137340192"/>
    <n v="39882.157343841187"/>
    <n v="38271.922031629103"/>
    <n v="-1610.235312212084"/>
    <n v="306"/>
    <n v="915"/>
    <n v="0.33442622950819673"/>
  </r>
  <r>
    <d v="2022-01-12T00:00:00"/>
    <n v="2016"/>
    <s v="Navy Active"/>
    <s v="M006811220"/>
    <s v=""/>
    <d v="2016-06-24T00:00:00"/>
    <d v="2016-11-30T00:00:00"/>
    <s v="J. R. FILANC CONSTRUCTION COMPANY,INC"/>
    <s v="N62473"/>
    <s v="N6247317C3403 AWD"/>
    <x v="262"/>
    <x v="312"/>
    <x v="322"/>
    <d v="2019-03-30T00:00:00"/>
    <d v="2019-03-30T00:00:00"/>
    <n v="3264000"/>
    <n v="0"/>
    <n v="2019"/>
    <s v="03"/>
    <n v="30"/>
    <x v="287"/>
    <n v="2017"/>
    <n v="2019"/>
    <n v="1.0750776974914733"/>
    <n v="2018"/>
    <n v="1.0507009358578761"/>
    <n v="42852597.022010125"/>
    <n v="46282084.876650229"/>
    <n v="3429487.8546401039"/>
    <n v="0"/>
    <n v="850"/>
    <n v="0"/>
  </r>
  <r>
    <d v="2022-01-12T00:00:00"/>
    <n v="2017"/>
    <s v="Special Operations Command"/>
    <s v="Q966"/>
    <s v=""/>
    <d v="2017-04-28T00:00:00"/>
    <d v="2017-09-28T00:00:00"/>
    <s v="M A MORTENSON COMPANY"/>
    <s v="N62473"/>
    <s v="N6247317D0819"/>
    <x v="263"/>
    <x v="313"/>
    <x v="323"/>
    <d v="2020-04-19T00:00:00"/>
    <d v="2020-11-20T00:00:00"/>
    <n v="-1211"/>
    <n v="215"/>
    <n v="2020"/>
    <n v="11"/>
    <n v="20"/>
    <x v="288"/>
    <n v="2017"/>
    <n v="2021"/>
    <n v="1.0750776974914733"/>
    <n v="2019"/>
    <n v="1.027591137340192"/>
    <n v="49567.532320541868"/>
    <n v="48323.119453222898"/>
    <n v="-1244.4128673189698"/>
    <n v="215"/>
    <n v="934"/>
    <n v="0.23019271948608136"/>
  </r>
  <r>
    <d v="2022-01-12T00:00:00"/>
    <n v="2017"/>
    <s v="Special Operations Command"/>
    <s v="Q919"/>
    <s v=""/>
    <d v="2016-09-20T00:00:00"/>
    <d v="2017-03-30T00:00:00"/>
    <s v="SOLTEK PACIFIC CONSTRUCTION CO"/>
    <s v="N62473"/>
    <s v="N6247317D0821"/>
    <x v="264"/>
    <x v="314"/>
    <x v="324"/>
    <d v="2018-10-22T00:00:00"/>
    <d v="2020-03-06T00:00:00"/>
    <n v="-159"/>
    <n v="501"/>
    <n v="2020"/>
    <s v="03"/>
    <s v="06"/>
    <x v="289"/>
    <n v="2017"/>
    <n v="2020"/>
    <n v="1.0750776974914733"/>
    <n v="2019"/>
    <n v="1.027591137340192"/>
    <n v="19577.164871319728"/>
    <n v="19413.777880482638"/>
    <n v="-163.38699083709071"/>
    <n v="501"/>
    <n v="571"/>
    <n v="0.87740805604203154"/>
  </r>
  <r>
    <d v="2022-01-12T00:00:00"/>
    <n v="2017"/>
    <s v="Special Operations Command"/>
    <s v="Q952"/>
    <s v=""/>
    <d v="2017-04-28T00:00:00"/>
    <d v="2017-08-10T00:00:00"/>
    <s v="SOLTEK PACIFIC CONSTRUCTION CO"/>
    <s v="N62473"/>
    <s v="N6247317D0821"/>
    <x v="264"/>
    <x v="315"/>
    <x v="325"/>
    <d v="2019-11-22T00:00:00"/>
    <d v="2020-03-02T00:00:00"/>
    <n v="94"/>
    <n v="101"/>
    <n v="2020"/>
    <s v="03"/>
    <s v="02"/>
    <x v="290"/>
    <n v="2017"/>
    <n v="2020"/>
    <n v="1.0750776974914733"/>
    <n v="2019"/>
    <n v="1.027591137340192"/>
    <n v="17919.395061787876"/>
    <n v="18015.988628697854"/>
    <n v="96.593566909978108"/>
    <n v="101"/>
    <n v="834"/>
    <n v="0.1211031175059952"/>
  </r>
  <r>
    <d v="2022-01-12T00:00:00"/>
    <n v="2017"/>
    <s v="Marine Corps Active"/>
    <s v="M00318923"/>
    <s v=""/>
    <d v="2017-04-07T00:00:00"/>
    <d v="2017-08-21T00:00:00"/>
    <s v="HAWAIIAN DREDGING CONTRUCTIONCOMPANY INC"/>
    <s v="N62742"/>
    <s v="N6274217C1307 AWD"/>
    <x v="265"/>
    <x v="316"/>
    <x v="326"/>
    <d v="2020-03-08T00:00:00"/>
    <d v="2021-04-05T00:00:00"/>
    <n v="-1010000"/>
    <n v="393"/>
    <n v="2021"/>
    <s v="04"/>
    <s v="05"/>
    <x v="291"/>
    <n v="2017"/>
    <n v="2021"/>
    <n v="1.0750776974914733"/>
    <n v="2019"/>
    <n v="1.027591137340192"/>
    <n v="77936682.601946861"/>
    <n v="76898815.553233266"/>
    <n v="-1037867.0487135947"/>
    <n v="393"/>
    <n v="930"/>
    <n v="0.42258064516129035"/>
  </r>
  <r>
    <d v="2021-12-30T00:00:00"/>
    <n v="2017"/>
    <s v="DLA Defense Energy Support Center"/>
    <s v="DESC1705"/>
    <s v=""/>
    <d v="2017-05-29T00:00:00"/>
    <d v="2017-05-30T00:00:00"/>
    <s v="Black Construction/Mace Internation"/>
    <s v="N62742"/>
    <s v="N62742-17-C-1313"/>
    <x v="266"/>
    <x v="317"/>
    <x v="327"/>
    <d v="2019-06-29T00:00:00"/>
    <d v="2020-01-31T00:00:00"/>
    <n v="1383027"/>
    <n v="216"/>
    <n v="2020"/>
    <s v="01"/>
    <n v="31"/>
    <x v="292"/>
    <n v="2017"/>
    <n v="2020"/>
    <n v="1.0750776974914733"/>
    <n v="2019"/>
    <n v="1.027591137340192"/>
    <n v="29003553.630694717"/>
    <n v="30424739.918596912"/>
    <n v="1421186.287902195"/>
    <n v="216"/>
    <n v="760"/>
    <n v="0.28421052631578947"/>
  </r>
  <r>
    <d v="2022-01-12T00:00:00"/>
    <n v="2016"/>
    <s v="Marine Corps Active"/>
    <s v="N41557715"/>
    <s v=""/>
    <d v="2016-04-06T00:00:00"/>
    <d v="2017-08-24T00:00:00"/>
    <s v="BLACK CONSTRUCTION CORP."/>
    <s v="N62742"/>
    <s v="N6274217C1319 AWD"/>
    <x v="267"/>
    <x v="318"/>
    <x v="328"/>
    <d v="2020-11-26T00:00:00"/>
    <d v="2021-11-08T00:00:00"/>
    <n v="-22980000"/>
    <n v="347"/>
    <n v="2021"/>
    <n v="11"/>
    <s v="08"/>
    <x v="293"/>
    <n v="2017"/>
    <n v="2022"/>
    <n v="1.0750776974914733"/>
    <n v="2020"/>
    <n v="1.0006103417743548"/>
    <n v="132945183.14949308"/>
    <n v="109951157.49551842"/>
    <n v="-22994025.653974667"/>
    <n v="347"/>
    <n v="1190"/>
    <n v="0.2915966386554622"/>
  </r>
  <r>
    <d v="2022-01-12T00:00:00"/>
    <n v="2016"/>
    <s v="Marine Corps Active"/>
    <s v="M00318902"/>
    <s v=""/>
    <d v="2016-05-27T00:00:00"/>
    <d v="2016-11-18T00:00:00"/>
    <s v="NOVA GROUP INC"/>
    <s v="N62742"/>
    <s v="N6274217C1320 AWD"/>
    <x v="268"/>
    <x v="319"/>
    <x v="329"/>
    <d v="2019-06-06T00:00:00"/>
    <d v="2021-08-13T00:00:00"/>
    <n v="4935000"/>
    <n v="799"/>
    <n v="2021"/>
    <s v="08"/>
    <n v="13"/>
    <x v="294"/>
    <n v="2017"/>
    <n v="2021"/>
    <n v="1.0750776974914733"/>
    <n v="2019"/>
    <n v="1.027591137340192"/>
    <n v="26658701.664696064"/>
    <n v="31729863.927469909"/>
    <n v="5071162.2627738453"/>
    <n v="799"/>
    <n v="930"/>
    <n v="0.85913978494623655"/>
  </r>
  <r>
    <d v="2022-01-12T00:00:00"/>
    <n v="2016"/>
    <s v="Navy Active"/>
    <s v="N61755535"/>
    <s v=""/>
    <d v="2016-11-10T00:00:00"/>
    <d v="2017-08-21T00:00:00"/>
    <s v="CONTRACK WATTS, INC"/>
    <s v="N62742"/>
    <s v="N6274217C1325 AWD"/>
    <x v="269"/>
    <x v="320"/>
    <x v="330"/>
    <d v="2020-01-03T00:00:00"/>
    <d v="2020-01-03T00:00:00"/>
    <n v="-2329000"/>
    <n v="0"/>
    <n v="2020"/>
    <s v="01"/>
    <s v="03"/>
    <x v="295"/>
    <n v="2017"/>
    <n v="2020"/>
    <n v="1.0750776974914733"/>
    <n v="2019"/>
    <n v="1.027591137340192"/>
    <n v="50866226.17911157"/>
    <n v="48472966.420246266"/>
    <n v="-2393259.7588653043"/>
    <n v="0"/>
    <n v="865"/>
    <n v="0"/>
  </r>
  <r>
    <d v="2022-02-28T00:00:00"/>
    <n v="2014"/>
    <s v="Defense Information Systems Agency"/>
    <s v="14DISA01"/>
    <s v=""/>
    <d v="2017-04-12T00:00:00"/>
    <d v="2017-07-13T00:00:00"/>
    <s v="Heartwood Pacific, LLC"/>
    <s v="N62742"/>
    <s v="N6274217F0307"/>
    <x v="270"/>
    <x v="321"/>
    <x v="331"/>
    <d v="2018-12-31T00:00:00"/>
    <d v="2022-01-15T00:00:00"/>
    <n v="0"/>
    <n v="1111"/>
    <n v="2022"/>
    <s v="01"/>
    <n v="15"/>
    <x v="296"/>
    <n v="2017"/>
    <n v="2022"/>
    <n v="1.0750776974914733"/>
    <n v="2020"/>
    <n v="1.0006103417743548"/>
    <n v="1914979.9985012917"/>
    <n v="1914979.9985012917"/>
    <n v="0"/>
    <n v="1111"/>
    <n v="536"/>
    <n v="2.0727611940298507"/>
  </r>
  <r>
    <d v="2021-12-30T00:00:00"/>
    <n v="2017"/>
    <s v="DLA Defense Energy Support Center"/>
    <s v="DESC1706"/>
    <s v=""/>
    <d v="2017-09-18T00:00:00"/>
    <d v="2017-09-19T00:00:00"/>
    <s v="Cape Environemental"/>
    <s v="N63450"/>
    <s v="N63450-17-C-1305"/>
    <x v="271"/>
    <x v="322"/>
    <x v="332"/>
    <d v="2019-04-04T00:00:00"/>
    <d v="2019-04-26T00:00:00"/>
    <n v="0"/>
    <n v="22"/>
    <n v="2019"/>
    <s v="04"/>
    <n v="26"/>
    <x v="297"/>
    <n v="2017"/>
    <n v="2019"/>
    <n v="1.0750776974914733"/>
    <n v="2018"/>
    <n v="1.0507009358578761"/>
    <n v="9442703.0634344202"/>
    <n v="9442703.0634344202"/>
    <n v="0"/>
    <n v="22"/>
    <n v="562"/>
    <n v="3.9145907473309607E-2"/>
  </r>
  <r>
    <d v="2022-01-12T00:00:00"/>
    <n v="2017"/>
    <s v="Navy Active"/>
    <s v="N60201154"/>
    <s v=""/>
    <d v="2017-02-23T00:00:00"/>
    <d v="2017-06-29T00:00:00"/>
    <s v="HENSEL PHELPS CONSTRUCTION CO"/>
    <s v="N69450"/>
    <s v="N6945014D1269 N6945017F0700"/>
    <x v="272"/>
    <x v="323"/>
    <x v="333"/>
    <d v="2019-09-26T00:00:00"/>
    <d v="2019-12-27T00:00:00"/>
    <n v="-35000"/>
    <n v="92"/>
    <n v="2019"/>
    <n v="12"/>
    <n v="27"/>
    <x v="226"/>
    <n v="2017"/>
    <n v="2020"/>
    <n v="1.0750776974914733"/>
    <n v="2019"/>
    <n v="1.027591137340192"/>
    <n v="43559998.146959513"/>
    <n v="43524032.457152605"/>
    <n v="-35965.689806908369"/>
    <n v="92"/>
    <n v="819"/>
    <n v="0.11233211233211234"/>
  </r>
  <r>
    <d v="2022-01-12T00:00:00"/>
    <n v="2016"/>
    <s v="Marine Corps Active"/>
    <s v="M67004972"/>
    <s v=""/>
    <d v="2016-12-14T00:00:00"/>
    <d v="2017-03-22T00:00:00"/>
    <s v="SOUTHEAST CHEROKEE CONSTRUCTION INC"/>
    <s v="N69450"/>
    <s v="N6945016D1112 WE01"/>
    <x v="273"/>
    <x v="324"/>
    <x v="334"/>
    <d v="2019-01-28T00:00:00"/>
    <d v="2019-02-23T00:00:00"/>
    <n v="-247000"/>
    <n v="26"/>
    <n v="2019"/>
    <s v="02"/>
    <n v="23"/>
    <x v="298"/>
    <n v="2017"/>
    <n v="2019"/>
    <n v="1.0750776974914733"/>
    <n v="2018"/>
    <n v="1.0507009358578761"/>
    <n v="9272545.1408639569"/>
    <n v="9013022.0097070616"/>
    <n v="-259523.13115689531"/>
    <n v="26"/>
    <n v="677"/>
    <n v="3.8404726735598228E-2"/>
  </r>
  <r>
    <d v="2022-01-12T00:00:00"/>
    <n v="2017"/>
    <s v="Navy Reserve"/>
    <s v="N00206500"/>
    <s v=""/>
    <d v="2016-11-04T00:00:00"/>
    <d v="2017-06-29T00:00:00"/>
    <s v="SAUER, INC."/>
    <s v="N69450"/>
    <s v="N6945017C1613 AWD"/>
    <x v="274"/>
    <x v="325"/>
    <x v="335"/>
    <d v="2019-07-27T00:00:00"/>
    <d v="2020-09-03T00:00:00"/>
    <n v="1041000"/>
    <n v="404"/>
    <n v="2020"/>
    <s v="09"/>
    <s v="03"/>
    <x v="299"/>
    <n v="2017"/>
    <n v="2020"/>
    <n v="1.0750776974914733"/>
    <n v="2019"/>
    <n v="1.027591137340192"/>
    <n v="12459075.436228683"/>
    <n v="13528797.810199823"/>
    <n v="1069722.37397114"/>
    <n v="404"/>
    <n v="758"/>
    <n v="0.53298153034300788"/>
  </r>
  <r>
    <d v="2022-01-12T00:00:00"/>
    <n v="2016"/>
    <s v="Navy Active"/>
    <s v="N00204723"/>
    <s v=""/>
    <d v="2016-11-23T00:00:00"/>
    <d v="2017-06-28T00:00:00"/>
    <s v="EMR, INC."/>
    <s v="N69450"/>
    <s v="N6945017D0507 N6945017F1003"/>
    <x v="275"/>
    <x v="326"/>
    <x v="336"/>
    <d v="2019-10-16T00:00:00"/>
    <d v="2020-09-20T00:00:00"/>
    <n v="-786000"/>
    <n v="340"/>
    <n v="2020"/>
    <s v="09"/>
    <n v="20"/>
    <x v="300"/>
    <n v="2017"/>
    <n v="2020"/>
    <n v="1.0750776974914733"/>
    <n v="2019"/>
    <n v="1.027591137340192"/>
    <n v="21561758.300888989"/>
    <n v="20754071.666939598"/>
    <n v="-807686.63394939154"/>
    <n v="340"/>
    <n v="840"/>
    <n v="0.40476190476190477"/>
  </r>
  <r>
    <d v="2021-09-30T00:00:00"/>
    <n v="2016"/>
    <s v="DLA Defense Energy Support Center"/>
    <s v="DESC1701"/>
    <s v=""/>
    <d v="2016-09-23T00:00:00"/>
    <d v="2016-12-12T00:00:00"/>
    <s v="Ergotem S.A."/>
    <s v="w"/>
    <s v="w"/>
    <x v="276"/>
    <x v="298"/>
    <x v="337"/>
    <d v="2019-01-07T00:00:00"/>
    <d v="2019-01-07T00:00:00"/>
    <n v="0"/>
    <n v="0"/>
    <n v="2019"/>
    <s v="01"/>
    <s v="07"/>
    <x v="301"/>
    <n v="2017"/>
    <n v="2019"/>
    <n v="1.0750776974914733"/>
    <n v="2018"/>
    <n v="1.0507009358578761"/>
    <n v="22121873.781282045"/>
    <n v="22121873.781282045"/>
    <n v="0"/>
    <n v="0"/>
    <n v="756"/>
    <n v="0"/>
  </r>
  <r>
    <d v="2021-12-31T00:00:00"/>
    <n v="2017"/>
    <s v="Missile Defense Agency"/>
    <s v="657"/>
    <s v=""/>
    <d v="2016-12-14T00:00:00"/>
    <d v="2017-04-28T00:00:00"/>
    <s v="UNIT-ASRC Construction, LLC"/>
    <s v="W911KB"/>
    <s v="W911KB-17-C-0002"/>
    <x v="277"/>
    <x v="327"/>
    <x v="338"/>
    <d v="2019-08-23T00:00:00"/>
    <d v="2020-06-01T00:00:00"/>
    <n v="6128464"/>
    <n v="283"/>
    <n v="2020"/>
    <s v="06"/>
    <s v="01"/>
    <x v="302"/>
    <n v="2017"/>
    <n v="2020"/>
    <n v="1.0750776974914733"/>
    <n v="2019"/>
    <n v="1.027591137340192"/>
    <n v="121429724.90990661"/>
    <n v="127727280.20181504"/>
    <n v="6297555.2919084281"/>
    <n v="283"/>
    <n v="847"/>
    <n v="0.33412042502951594"/>
  </r>
  <r>
    <d v="2021-12-31T00:00:00"/>
    <n v="2017"/>
    <s v="Air Force Active"/>
    <s v="FTQW170100"/>
    <s v=""/>
    <d v="2017-03-21T00:00:00"/>
    <d v="2017-06-06T00:00:00"/>
    <s v="Silver Mountain Construction LLC"/>
    <s v="W911KB"/>
    <s v="W911KB17C0021"/>
    <x v="278"/>
    <x v="328"/>
    <x v="339"/>
    <d v="2019-04-27T00:00:00"/>
    <d v="2019-04-27T00:00:00"/>
    <n v="881680"/>
    <n v="0"/>
    <n v="2019"/>
    <s v="04"/>
    <n v="27"/>
    <x v="303"/>
    <n v="2017"/>
    <n v="2019"/>
    <n v="1.0750776974914733"/>
    <n v="2018"/>
    <n v="1.0507009358578761"/>
    <n v="19304301.551074814"/>
    <n v="20230683.552201986"/>
    <n v="926382.00112717226"/>
    <n v="0"/>
    <n v="690"/>
    <n v="0"/>
  </r>
  <r>
    <d v="2021-12-31T00:00:00"/>
    <n v="2017"/>
    <s v="Missile Defense Agency"/>
    <s v="653"/>
    <s v=""/>
    <d v="2017-02-01T00:00:00"/>
    <d v="2017-07-25T00:00:00"/>
    <s v="AMES 1/Conam JV"/>
    <s v="W911KB"/>
    <s v="W911KB-17-C-0029"/>
    <x v="279"/>
    <x v="329"/>
    <x v="340"/>
    <d v="2019-08-14T00:00:00"/>
    <d v="2021-09-29T00:00:00"/>
    <n v="1236517"/>
    <n v="777"/>
    <n v="2021"/>
    <s v="09"/>
    <n v="29"/>
    <x v="304"/>
    <n v="2017"/>
    <n v="2021"/>
    <n v="1.0750776974914733"/>
    <n v="2019"/>
    <n v="1.027591137340192"/>
    <n v="7476714.9284979478"/>
    <n v="8747348.8388684299"/>
    <n v="1270633.9103704821"/>
    <n v="777"/>
    <n v="750"/>
    <n v="1.036"/>
  </r>
  <r>
    <d v="2021-12-30T00:00:00"/>
    <n v="2017"/>
    <s v="DLA Defense Energy Support Center"/>
    <s v="DESC1707"/>
    <s v=""/>
    <d v="2017-01-30T00:00:00"/>
    <d v="2017-08-07T00:00:00"/>
    <s v="ASRC Builders"/>
    <s v="W911KB"/>
    <s v="W911KB-17-C-0030"/>
    <x v="280"/>
    <x v="330"/>
    <x v="341"/>
    <d v="2018-12-15T00:00:00"/>
    <d v="2018-12-03T00:00:00"/>
    <n v="41266"/>
    <n v="-12"/>
    <n v="2018"/>
    <n v="12"/>
    <s v="03"/>
    <x v="305"/>
    <n v="2017"/>
    <n v="2019"/>
    <n v="1.0750776974914733"/>
    <n v="2018"/>
    <n v="1.0507009358578761"/>
    <n v="4395299.279927752"/>
    <n v="4438657.5047468627"/>
    <n v="43358.224819110706"/>
    <n v="-12"/>
    <n v="495"/>
    <n v="-2.4242424242424242E-2"/>
  </r>
  <r>
    <d v="2021-11-16T00:00:00"/>
    <n v="2017"/>
    <s v="Army National Guard"/>
    <s v="371301"/>
    <s v=""/>
    <d v="2017-07-24T00:00:00"/>
    <d v="2017-09-25T00:00:00"/>
    <s v="Daniels and Daniels Construction Company INC."/>
    <s v="W91242"/>
    <s v="W91242-17-C-0005"/>
    <x v="281"/>
    <x v="331"/>
    <x v="342"/>
    <d v="2019-08-17T00:00:00"/>
    <d v="2020-05-01T00:00:00"/>
    <n v="1213000"/>
    <n v="258"/>
    <n v="2020"/>
    <s v="05"/>
    <s v="01"/>
    <x v="209"/>
    <n v="2017"/>
    <n v="2020"/>
    <n v="1.0750776974914733"/>
    <n v="2019"/>
    <n v="1.027591137340192"/>
    <n v="16909897.103843383"/>
    <n v="18156365.153437037"/>
    <n v="1246468.0495936535"/>
    <n v="258"/>
    <n v="691"/>
    <n v="0.37337192474674386"/>
  </r>
  <r>
    <d v="2022-02-02T00:00:00"/>
    <n v="2016"/>
    <s v="DoD Education Activity"/>
    <s v="AM00110"/>
    <s v=""/>
    <d v="2015-12-15T00:00:00"/>
    <d v="2017-03-28T00:00:00"/>
    <s v="Carothers Construction, Inc"/>
    <s v="W91278"/>
    <s v="W91278-12-D-0037/41084584"/>
    <x v="101"/>
    <x v="332"/>
    <x v="343"/>
    <d v="2020-05-28T00:00:00"/>
    <d v="2022-09-01T00:00:00"/>
    <n v="9627059"/>
    <n v="826"/>
    <n v="2022"/>
    <s v="09"/>
    <s v="01"/>
    <x v="306"/>
    <n v="2017"/>
    <n v="2022"/>
    <n v="1.0750776974914733"/>
    <n v="2020"/>
    <n v="1.0006103417743548"/>
    <n v="29990029.874825127"/>
    <n v="39622964.67109701"/>
    <n v="9632934.796271883"/>
    <n v="826"/>
    <n v="1157"/>
    <n v="0.71391529818496113"/>
  </r>
  <r>
    <d v="2022-02-02T00:00:00"/>
    <n v="2016"/>
    <s v="DoD Education Activity"/>
    <s v="AM00110"/>
    <s v="27"/>
    <d v="2015-12-15T00:00:00"/>
    <d v="2017-03-28T00:00:00"/>
    <s v="Carothers Construction, Inc"/>
    <s v="W91278"/>
    <s v="W91278-12-D-0037/57076763"/>
    <x v="101"/>
    <x v="333"/>
    <x v="344"/>
    <d v="2020-05-28T00:00:00"/>
    <d v="2022-09-01T00:00:00"/>
    <n v="0"/>
    <n v="826"/>
    <n v="2022"/>
    <s v="09"/>
    <s v="01"/>
    <x v="306"/>
    <n v="2017"/>
    <n v="2022"/>
    <n v="1.0750776974914733"/>
    <n v="2020"/>
    <n v="1.0006103417743548"/>
    <n v="11949488.607617727"/>
    <n v="11949488.607617727"/>
    <n v="0"/>
    <n v="826"/>
    <n v="1157"/>
    <n v="0.71391529818496113"/>
  </r>
  <r>
    <d v="2022-01-06T00:00:00"/>
    <n v="2015"/>
    <s v="Special Operations Command"/>
    <s v="69302"/>
    <s v=""/>
    <d v="2015-11-12T00:00:00"/>
    <d v="2017-04-03T00:00:00"/>
    <s v="Sauer Incorporated"/>
    <s v="W91278"/>
    <s v="W91278-12-D-0039"/>
    <x v="159"/>
    <x v="334"/>
    <x v="345"/>
    <d v="2019-05-07T00:00:00"/>
    <d v="2020-12-11T00:00:00"/>
    <n v="3767403"/>
    <n v="584"/>
    <n v="2020"/>
    <n v="12"/>
    <n v="11"/>
    <x v="307"/>
    <n v="2017"/>
    <n v="2021"/>
    <n v="1.0750776974914733"/>
    <n v="2019"/>
    <n v="1.027591137340192"/>
    <n v="38768376.84924002"/>
    <n v="42639726.782828867"/>
    <n v="3871349.9335888475"/>
    <n v="584"/>
    <n v="764"/>
    <n v="0.76439790575916233"/>
  </r>
  <r>
    <d v="2021-12-31T00:00:00"/>
    <n v="2017"/>
    <s v="Air Force Active"/>
    <s v="FTFA033003"/>
    <s v=""/>
    <d v="2017-08-28T00:00:00"/>
    <d v="2017-09-30T00:00:00"/>
    <s v="The Green-Simmons Company, Inc"/>
    <s v="W91278"/>
    <s v="W9127816D0016"/>
    <x v="282"/>
    <x v="335"/>
    <x v="346"/>
    <d v="2019-07-29T00:00:00"/>
    <d v="2020-02-20T00:00:00"/>
    <n v="174303"/>
    <n v="206"/>
    <n v="2020"/>
    <s v="02"/>
    <n v="20"/>
    <x v="308"/>
    <n v="2017"/>
    <n v="2020"/>
    <n v="1.0750776974914733"/>
    <n v="2019"/>
    <n v="1.027591137340192"/>
    <n v="12937485.011612389"/>
    <n v="13116597.229624197"/>
    <n v="179112.21801180765"/>
    <n v="206"/>
    <n v="667"/>
    <n v="0.30884557721139433"/>
  </r>
  <r>
    <d v="2021-12-31T00:00:00"/>
    <n v="2017"/>
    <s v="Air Force Active"/>
    <s v="SXHT013001"/>
    <s v=""/>
    <d v="2017-02-16T00:00:00"/>
    <d v="2017-06-01T00:00:00"/>
    <s v="LEEBC O R SER VIC ES, LLC"/>
    <s v="W91278"/>
    <s v="W9127816D0033"/>
    <x v="283"/>
    <x v="336"/>
    <x v="347"/>
    <d v="2019-03-12T00:00:00"/>
    <d v="2020-05-27T00:00:00"/>
    <n v="63846"/>
    <n v="442"/>
    <n v="2020"/>
    <s v="05"/>
    <n v="27"/>
    <x v="309"/>
    <n v="2017"/>
    <n v="2020"/>
    <n v="1.0750776974914733"/>
    <n v="2019"/>
    <n v="1.027591137340192"/>
    <n v="13313063.405231036"/>
    <n v="13378670.988985658"/>
    <n v="65607.583754621446"/>
    <n v="442"/>
    <n v="649"/>
    <n v="0.68104776579352855"/>
  </r>
  <r>
    <d v="2021-12-31T00:00:00"/>
    <n v="2016"/>
    <s v="Army Active"/>
    <s v="86914"/>
    <s v=""/>
    <d v="2017-07-03T00:00:00"/>
    <d v="2017-08-30T00:00:00"/>
    <s v="Nan, Inc., dba Ocean House Builders"/>
    <s v="W9128A"/>
    <s v="W9128A-12-D-0012"/>
    <x v="284"/>
    <x v="337"/>
    <x v="348"/>
    <d v="2018-12-12T00:00:00"/>
    <d v="2021-11-09T00:00:00"/>
    <n v="68000"/>
    <n v="1063"/>
    <n v="2021"/>
    <n v="11"/>
    <s v="09"/>
    <x v="310"/>
    <n v="2017"/>
    <n v="2022"/>
    <n v="1.0750776974914733"/>
    <n v="2020"/>
    <n v="1.0006103417743548"/>
    <n v="2712421.0307709873"/>
    <n v="2780462.5340116434"/>
    <n v="68041.503240656108"/>
    <n v="1063"/>
    <n v="469"/>
    <n v="2.2665245202558637"/>
  </r>
  <r>
    <d v="2021-12-31T00:00:00"/>
    <n v="2015"/>
    <s v="Army Active"/>
    <s v="70668"/>
    <s v=""/>
    <d v="2016-12-21T00:00:00"/>
    <d v="2017-09-28T00:00:00"/>
    <s v="Hensel Phelps Construction Co."/>
    <s v="W9128A"/>
    <s v="W9128A17C0005"/>
    <x v="285"/>
    <x v="338"/>
    <x v="349"/>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8"/>
    <s v="Army Active"/>
    <s v="70668"/>
    <s v="58857"/>
    <d v="2016-12-21T00:00:00"/>
    <d v="2017-09-28T00:00:00"/>
    <s v="Hensel Phelps Construction Co."/>
    <s v="W9128A"/>
    <s v="W9128A17C0005"/>
    <x v="285"/>
    <x v="338"/>
    <x v="349"/>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7"/>
    <s v="Army Active"/>
    <s v="70668"/>
    <s v="76593"/>
    <d v="2016-12-21T00:00:00"/>
    <d v="2017-09-28T00:00:00"/>
    <s v="Hensel Phelps Construction Co."/>
    <s v="W9128A"/>
    <s v="W9128A17C0005"/>
    <x v="285"/>
    <x v="338"/>
    <x v="349"/>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9"/>
    <s v="Army Active"/>
    <s v="70668"/>
    <s v="76595"/>
    <d v="2016-12-21T00:00:00"/>
    <d v="2017-09-28T00:00:00"/>
    <s v="Hensel Phelps Construction Co."/>
    <s v="W9128A"/>
    <s v="W9128A17C0005"/>
    <x v="285"/>
    <x v="338"/>
    <x v="349"/>
    <d v="2021-11-07T00:00:00"/>
    <d v="2022-03-11T00:00:00"/>
    <n v="50467000"/>
    <n v="124"/>
    <n v="2022"/>
    <s v="03"/>
    <n v="11"/>
    <x v="311"/>
    <n v="2017"/>
    <n v="2022"/>
    <n v="1.0750776974914733"/>
    <n v="2020"/>
    <n v="1.0006103417743548"/>
    <n v="305795100.27447468"/>
    <n v="356292902.39280105"/>
    <n v="50497802.118326366"/>
    <n v="124"/>
    <n v="1501"/>
    <n v="8.2611592271818787E-2"/>
  </r>
  <r>
    <d v="2021-12-31T00:00:00"/>
    <n v="2017"/>
    <s v="Air Force Active"/>
    <s v="GHLN083004"/>
    <s v=""/>
    <d v="2017-05-16T00:00:00"/>
    <d v="2017-06-15T00:00:00"/>
    <s v="W9128F16R0011"/>
    <s v="W9128F"/>
    <s v="W9128F16D00550001"/>
    <x v="286"/>
    <x v="339"/>
    <x v="350"/>
    <d v="2019-01-21T00:00:00"/>
    <d v="2020-12-31T00:00:00"/>
    <n v="0"/>
    <n v="710"/>
    <n v="2020"/>
    <n v="12"/>
    <n v="31"/>
    <x v="35"/>
    <n v="2017"/>
    <n v="2021"/>
    <n v="1.0750776974914733"/>
    <n v="2019"/>
    <n v="1.027591137340192"/>
    <n v="5556625.0857004793"/>
    <n v="5556625.0857004793"/>
    <n v="0"/>
    <n v="710"/>
    <n v="585"/>
    <n v="1.2136752136752136"/>
  </r>
  <r>
    <d v="2021-08-31T00:00:00"/>
    <n v="2015"/>
    <s v="Army Active"/>
    <s v="77305"/>
    <s v=""/>
    <d v="2016-05-23T00:00:00"/>
    <d v="2017-09-11T00:00:00"/>
    <s v="Straub Construction, INC"/>
    <s v="W9128F"/>
    <s v="W9128F-17-C-0032"/>
    <x v="287"/>
    <x v="340"/>
    <x v="351"/>
    <d v="2019-06-02T00:00:00"/>
    <d v="2021-03-25T00:00:00"/>
    <n v="953000"/>
    <n v="662"/>
    <n v="2021"/>
    <s v="03"/>
    <n v="25"/>
    <x v="312"/>
    <n v="2017"/>
    <n v="2021"/>
    <n v="1.0750776974914733"/>
    <n v="2019"/>
    <n v="1.027591137340192"/>
    <n v="66586012.271831892"/>
    <n v="67565306.625717089"/>
    <n v="979294.35388519615"/>
    <n v="662"/>
    <n v="629"/>
    <n v="1.0524642289348172"/>
  </r>
  <r>
    <d v="2021-12-30T00:00:00"/>
    <n v="2016"/>
    <s v="DLA Defense Energy Support Center"/>
    <s v="DESC1702"/>
    <s v=""/>
    <d v="2017-02-09T00:00:00"/>
    <d v="2017-09-30T00:00:00"/>
    <s v="MEB General Contractors, Inc."/>
    <s v="W91299"/>
    <s v="W91299-17-C-0011"/>
    <x v="288"/>
    <x v="341"/>
    <x v="352"/>
    <d v="2019-06-25T00:00:00"/>
    <d v="2019-09-23T00:00:00"/>
    <n v="110000"/>
    <n v="90"/>
    <n v="2019"/>
    <s v="09"/>
    <n v="23"/>
    <x v="313"/>
    <n v="2017"/>
    <n v="2019"/>
    <n v="1.0750776974914733"/>
    <n v="2018"/>
    <n v="1.0507009358578761"/>
    <n v="22547604.549488671"/>
    <n v="22663181.652433038"/>
    <n v="115577.10294436663"/>
    <n v="90"/>
    <n v="633"/>
    <n v="0.14218009478672985"/>
  </r>
  <r>
    <d v="2021-12-30T00:00:00"/>
    <n v="2016"/>
    <s v="DLA Defense Energy Support Center"/>
    <s v="DESC1605"/>
    <s v=""/>
    <d v="2016-06-23T00:00:00"/>
    <d v="2017-06-02T00:00:00"/>
    <s v="STRUCTURAL ASSOCIATES"/>
    <s v="W912BU"/>
    <s v="W912BU16R00370006"/>
    <x v="289"/>
    <x v="342"/>
    <x v="353"/>
    <d v="2019-06-16T00:00:00"/>
    <d v="2019-06-26T00:00:00"/>
    <n v="0"/>
    <n v="10"/>
    <n v="2019"/>
    <s v="06"/>
    <n v="26"/>
    <x v="314"/>
    <n v="2017"/>
    <n v="2019"/>
    <n v="1.0750776974914733"/>
    <n v="2018"/>
    <n v="1.0507009358578761"/>
    <n v="24910517.820805177"/>
    <n v="24910517.820805177"/>
    <n v="0"/>
    <n v="10"/>
    <n v="744"/>
    <n v="1.3440860215053764E-2"/>
  </r>
  <r>
    <d v="2021-12-31T00:00:00"/>
    <n v="2015"/>
    <s v="Air Force Active"/>
    <s v="WWYK153005"/>
    <s v=""/>
    <d v="2015-03-05T00:00:00"/>
    <d v="2017-03-30T00:00:00"/>
    <s v="Walsh Federal Alberici JV"/>
    <s v="W912BV"/>
    <s v="W912BV17C0004"/>
    <x v="290"/>
    <x v="343"/>
    <x v="354"/>
    <d v="2019-04-30T00:00:00"/>
    <d v="2019-08-19T00:00:00"/>
    <n v="886383"/>
    <n v="111"/>
    <n v="2019"/>
    <s v="08"/>
    <n v="19"/>
    <x v="315"/>
    <n v="2017"/>
    <n v="2019"/>
    <n v="1.0750776974914733"/>
    <n v="2018"/>
    <n v="1.0507009358578761"/>
    <n v="105292034.61461741"/>
    <n v="106223358.06224592"/>
    <n v="931323.44762851298"/>
    <n v="111"/>
    <n v="761"/>
    <n v="0.14586070959264127"/>
  </r>
  <r>
    <d v="2021-12-31T00:00:00"/>
    <n v="2016"/>
    <s v="Air Force Active"/>
    <s v="WWYK093003"/>
    <s v=""/>
    <d v="2016-09-09T00:00:00"/>
    <d v="2017-03-13T00:00:00"/>
    <s v="Walsh Federal JV (Chicago/IL)"/>
    <s v="W912BV"/>
    <s v="W912BV17C0005"/>
    <x v="291"/>
    <x v="344"/>
    <x v="355"/>
    <d v="2018-11-08T00:00:00"/>
    <d v="2019-01-12T00:00:00"/>
    <n v="337463"/>
    <n v="65"/>
    <n v="2019"/>
    <s v="01"/>
    <n v="12"/>
    <x v="316"/>
    <n v="2017"/>
    <n v="2019"/>
    <n v="1.0750776974914733"/>
    <n v="2018"/>
    <n v="1.0507009358578761"/>
    <n v="13408369.043113654"/>
    <n v="13762941.733031061"/>
    <n v="354572.68991740607"/>
    <n v="65"/>
    <n v="605"/>
    <n v="0.10743801652892562"/>
  </r>
  <r>
    <d v="2021-12-31T00:00:00"/>
    <n v="2017"/>
    <s v="Air Force Active"/>
    <s v="AGGN173001"/>
    <s v=""/>
    <d v="2017-01-06T00:00:00"/>
    <d v="2017-07-06T00:00:00"/>
    <s v="SGS, LLC"/>
    <s v="W912BV"/>
    <s v="W912BV17C0010"/>
    <x v="292"/>
    <x v="345"/>
    <x v="356"/>
    <d v="2018-12-01T00:00:00"/>
    <d v="2019-10-15T00:00:00"/>
    <n v="346079"/>
    <n v="318"/>
    <n v="2019"/>
    <n v="10"/>
    <n v="15"/>
    <x v="317"/>
    <n v="2017"/>
    <n v="2020"/>
    <n v="1.0750776974914733"/>
    <n v="2019"/>
    <n v="1.027591137340192"/>
    <n v="11211714.387558807"/>
    <n v="11567342.100778364"/>
    <n v="355627.71321955696"/>
    <n v="318"/>
    <n v="513"/>
    <n v="0.61988304093567248"/>
  </r>
  <r>
    <d v="2022-01-13T00:00:00"/>
    <n v="2017"/>
    <s v="Defense Health Agency"/>
    <s v="72738"/>
    <s v=""/>
    <d v="2017-01-19T00:00:00"/>
    <d v="2017-09-13T00:00:00"/>
    <s v="JE Dunn Construction Company"/>
    <s v="W912-B"/>
    <s v="W912-BV-17-C-0014"/>
    <x v="293"/>
    <x v="346"/>
    <x v="357"/>
    <d v="2020-10-31T00:00:00"/>
    <d v="2021-09-30T00:00:00"/>
    <n v="275000"/>
    <n v="334"/>
    <n v="2021"/>
    <s v="09"/>
    <n v="30"/>
    <x v="198"/>
    <n v="2017"/>
    <n v="2021"/>
    <n v="1.0750776974914733"/>
    <n v="2019"/>
    <n v="1.027591137340192"/>
    <n v="72553768.570607066"/>
    <n v="72836356.133375615"/>
    <n v="282587.56276854873"/>
    <n v="334"/>
    <n v="1144"/>
    <n v="0.29195804195804198"/>
  </r>
  <r>
    <d v="2022-01-31T00:00:00"/>
    <n v="2013"/>
    <s v="DLA Defense Distribution Center"/>
    <s v="DCX1305"/>
    <s v=""/>
    <d v="2016-12-21T00:00:00"/>
    <d v="2017-06-01T00:00:00"/>
    <s v="Lobar Inc"/>
    <s v="W912DR"/>
    <s v="W912DR-17-C-0022"/>
    <x v="294"/>
    <x v="347"/>
    <x v="358"/>
    <d v="2019-06-26T00:00:00"/>
    <d v="2020-03-02T00:00:00"/>
    <n v="34000"/>
    <n v="250"/>
    <n v="2020"/>
    <s v="03"/>
    <s v="02"/>
    <x v="290"/>
    <n v="2017"/>
    <n v="2020"/>
    <n v="1.0750776974914733"/>
    <n v="2019"/>
    <n v="1.027591137340192"/>
    <n v="5193700.3565813079"/>
    <n v="5228638.4552508742"/>
    <n v="34938.098669566214"/>
    <n v="250"/>
    <n v="755"/>
    <n v="0.33112582781456956"/>
  </r>
  <r>
    <d v="2022-01-13T00:00:00"/>
    <n v="2013"/>
    <s v="Defense Health Agency"/>
    <s v="58395"/>
    <s v="78210-02"/>
    <d v="2017-08-18T00:00:00"/>
    <d v="2017-09-27T00:00:00"/>
    <s v="Doyon Project Services, LLC"/>
    <s v="W912DR"/>
    <s v="W912DR-17-D-0012"/>
    <x v="295"/>
    <x v="348"/>
    <x v="359"/>
    <d v="2018-10-26T00:00:00"/>
    <d v="2019-05-11T00:00:00"/>
    <n v="-27000"/>
    <n v="197"/>
    <n v="2019"/>
    <s v="05"/>
    <n v="11"/>
    <x v="318"/>
    <n v="2017"/>
    <n v="2019"/>
    <n v="1.0750776974914733"/>
    <n v="2018"/>
    <n v="1.0507009358578761"/>
    <n v="1727649.8598687977"/>
    <n v="1699280.934600635"/>
    <n v="-28368.92526816274"/>
    <n v="197"/>
    <n v="394"/>
    <n v="0.5"/>
  </r>
  <r>
    <d v="2022-02-02T00:00:00"/>
    <n v="2016"/>
    <s v="DoD Education Activity"/>
    <s v="AM00033"/>
    <s v=""/>
    <d v="2016-07-25T00:00:00"/>
    <d v="2017-03-01T00:00:00"/>
    <s v="DOBCO, Inc."/>
    <s v="W912DS"/>
    <s v="W912DS-17-C-0005/44966911"/>
    <x v="296"/>
    <x v="349"/>
    <x v="360"/>
    <d v="2020-03-05T00:00:00"/>
    <d v="2020-01-06T00:00:00"/>
    <n v="2343598"/>
    <n v="-59"/>
    <n v="2020"/>
    <s v="01"/>
    <s v="06"/>
    <x v="319"/>
    <n v="2017"/>
    <n v="2020"/>
    <n v="1.0750776974914733"/>
    <n v="2019"/>
    <n v="1.027591137340192"/>
    <n v="52178896.047748655"/>
    <n v="54587156.582036853"/>
    <n v="2408260.5342881978"/>
    <n v="-59"/>
    <n v="1100"/>
    <n v="-5.3636363636363635E-2"/>
  </r>
  <r>
    <d v="2021-12-31T00:00:00"/>
    <n v="2017"/>
    <s v="Missile Defense Agency"/>
    <s v="673"/>
    <s v=""/>
    <d v="2017-04-15T00:00:00"/>
    <d v="2017-08-03T00:00:00"/>
    <s v="Indyne, Inc."/>
    <s v="W912DY"/>
    <s v="W912DY-11-D-0002"/>
    <x v="297"/>
    <x v="350"/>
    <x v="361"/>
    <d v="2019-06-27T00:00:00"/>
    <d v="2022-01-15T00:00:00"/>
    <n v="221187"/>
    <n v="933"/>
    <n v="2022"/>
    <s v="01"/>
    <n v="15"/>
    <x v="296"/>
    <n v="2017"/>
    <n v="2022"/>
    <n v="1.0750776974914733"/>
    <n v="2020"/>
    <n v="1.0006103417743548"/>
    <n v="943651.59912853572"/>
    <n v="1164973.59879458"/>
    <n v="221321.99966604426"/>
    <n v="933"/>
    <n v="693"/>
    <n v="1.3463203463203464"/>
  </r>
  <r>
    <d v="2022-01-13T00:00:00"/>
    <n v="2009"/>
    <s v="Defense Health Agency"/>
    <s v="70354"/>
    <s v="70354-02"/>
    <d v="2017-07-12T00:00:00"/>
    <d v="2017-09-27T00:00:00"/>
    <s v="BHATE Environmental Associates, Inc."/>
    <s v="W912DY"/>
    <s v="W912DY-15-D-0081"/>
    <x v="298"/>
    <x v="351"/>
    <x v="362"/>
    <d v="2018-12-31T00:00:00"/>
    <d v="2019-08-19T00:00:00"/>
    <n v="355569"/>
    <n v="231"/>
    <n v="2019"/>
    <s v="08"/>
    <n v="19"/>
    <x v="315"/>
    <n v="2017"/>
    <n v="2019"/>
    <n v="1.0750776974914733"/>
    <n v="2018"/>
    <n v="1.0507009358578761"/>
    <n v="1202400.2242830859"/>
    <n v="1575996.9053451349"/>
    <n v="373596.681062049"/>
    <n v="231"/>
    <n v="460"/>
    <n v="0.50217391304347825"/>
  </r>
  <r>
    <d v="2022-02-02T00:00:00"/>
    <n v="2012"/>
    <s v="DoD Education Activity"/>
    <s v="EU00031"/>
    <s v=""/>
    <d v="2016-07-07T00:00:00"/>
    <d v="2016-11-18T00:00:00"/>
    <s v="LBB Trier"/>
    <s v="W912GB"/>
    <s v="W912GB-11-C-0029/27243529"/>
    <x v="299"/>
    <x v="352"/>
    <x v="363"/>
    <d v="2019-05-08T00:00:00"/>
    <d v="2019-10-31T00:00:00"/>
    <n v="12476160"/>
    <n v="176"/>
    <n v="2019"/>
    <n v="10"/>
    <n v="31"/>
    <x v="159"/>
    <n v="2017"/>
    <n v="2020"/>
    <n v="1.0750776974914733"/>
    <n v="2019"/>
    <n v="1.027591137340192"/>
    <n v="83659303.984450817"/>
    <n v="96479695.428489029"/>
    <n v="12820391.444038212"/>
    <n v="176"/>
    <n v="901"/>
    <n v="0.19533851276359601"/>
  </r>
  <r>
    <d v="2022-02-02T00:00:00"/>
    <n v="2012"/>
    <s v="DoD Education Activity"/>
    <s v="EU00031"/>
    <s v="89"/>
    <d v="2016-07-07T00:00:00"/>
    <d v="2016-11-18T00:00:00"/>
    <s v="LBB Trier"/>
    <s v="W912GB"/>
    <s v="W912GB-11-C-0029/59013541"/>
    <x v="299"/>
    <x v="14"/>
    <x v="364"/>
    <d v="2019-05-08T00:00:00"/>
    <d v="2019-10-31T00:00:00"/>
    <n v="204671"/>
    <n v="176"/>
    <n v="2019"/>
    <n v="10"/>
    <n v="31"/>
    <x v="159"/>
    <n v="2017"/>
    <n v="2020"/>
    <n v="1.0750776974914733"/>
    <n v="2019"/>
    <n v="1.027591137340192"/>
    <n v="0"/>
    <n v="210318.10567055445"/>
    <n v="210318.10567055445"/>
    <n v="176"/>
    <n v="901"/>
    <n v="0.19533851276359601"/>
  </r>
  <r>
    <d v="2021-10-31T00:00:00"/>
    <n v="2014"/>
    <s v="Army Active"/>
    <s v="78712"/>
    <s v=""/>
    <d v="2016-08-15T00:00:00"/>
    <d v="2017-08-08T00:00:00"/>
    <s v="Staatliches Hochbauamt Amberg"/>
    <s v="W912GB"/>
    <s v="W912GB-12-C-0012"/>
    <x v="300"/>
    <x v="353"/>
    <x v="365"/>
    <d v="2019-11-25T00:00:00"/>
    <d v="2021-09-21T00:00:00"/>
    <n v="16000"/>
    <n v="666"/>
    <n v="2021"/>
    <s v="09"/>
    <n v="21"/>
    <x v="320"/>
    <n v="2017"/>
    <n v="2021"/>
    <n v="1.0750776974914733"/>
    <n v="2019"/>
    <n v="1.027591137340192"/>
    <n v="21914383.78566619"/>
    <n v="21930825.243863635"/>
    <n v="16441.458197444677"/>
    <n v="666"/>
    <n v="839"/>
    <n v="0.79380214541120386"/>
  </r>
  <r>
    <d v="2022-02-02T00:00:00"/>
    <n v="2014"/>
    <s v="DoD Education Activity"/>
    <s v="EU00040"/>
    <s v=""/>
    <d v="2016-10-21T00:00:00"/>
    <d v="2017-05-09T00:00:00"/>
    <s v="LBB Kaiserslautern"/>
    <s v="W912GB"/>
    <s v="W912GB-12-C-0025/52029339"/>
    <x v="301"/>
    <x v="354"/>
    <x v="366"/>
    <d v="2020-01-12T00:00:00"/>
    <d v="2021-03-26T00:00:00"/>
    <n v="6729580"/>
    <n v="439"/>
    <n v="2021"/>
    <s v="03"/>
    <n v="26"/>
    <x v="321"/>
    <n v="2017"/>
    <n v="2021"/>
    <n v="1.0750776974914733"/>
    <n v="2019"/>
    <n v="1.027591137340192"/>
    <n v="46229388.117810711"/>
    <n v="53144644.883832522"/>
    <n v="6915256.7660218105"/>
    <n v="439"/>
    <n v="978"/>
    <n v="0.44887525562372188"/>
  </r>
  <r>
    <d v="2022-02-02T00:00:00"/>
    <n v="2016"/>
    <s v="DoD Education Activity"/>
    <s v="EU00051"/>
    <s v="51"/>
    <d v="2017-04-30T00:00:00"/>
    <d v="2017-07-20T00:00:00"/>
    <s v="Staatliches Hochbauamt Reutlingen"/>
    <s v="W912GB"/>
    <s v="W912GB-12-C-0030/54892650"/>
    <x v="302"/>
    <x v="355"/>
    <x v="367"/>
    <d v="2021-01-23T00:00:00"/>
    <d v="2022-05-30T00:00:00"/>
    <n v="6246193"/>
    <n v="492"/>
    <n v="2022"/>
    <s v="05"/>
    <n v="30"/>
    <x v="322"/>
    <n v="2017"/>
    <n v="2022"/>
    <n v="1.0750776974914733"/>
    <n v="2020"/>
    <n v="1.0006103417743548"/>
    <n v="50437577.650033951"/>
    <n v="56687582.962552533"/>
    <n v="6250005.3125185817"/>
    <n v="492"/>
    <n v="1283"/>
    <n v="0.38347622759158223"/>
  </r>
  <r>
    <d v="2022-01-13T00:00:00"/>
    <n v="2016"/>
    <s v="Defense Health Agency"/>
    <s v="77986"/>
    <s v=""/>
    <d v="2016-01-07T00:00:00"/>
    <d v="2016-12-14T00:00:00"/>
    <s v="Federal Republic of Germany"/>
    <s v="W912GB"/>
    <s v="W912GB-13-C-0005"/>
    <x v="303"/>
    <x v="356"/>
    <x v="368"/>
    <d v="2019-06-04T00:00:00"/>
    <d v="2022-07-11T00:00:00"/>
    <n v="3403000"/>
    <n v="1133"/>
    <n v="2022"/>
    <s v="07"/>
    <n v="11"/>
    <x v="323"/>
    <n v="2017"/>
    <n v="2022"/>
    <n v="1.0750776974914733"/>
    <n v="2020"/>
    <n v="1.0006103417743548"/>
    <n v="25443863.866530698"/>
    <n v="28848940.859588828"/>
    <n v="3405076.9930581301"/>
    <n v="1133"/>
    <n v="902"/>
    <n v="1.2560975609756098"/>
  </r>
  <r>
    <d v="2021-12-31T00:00:00"/>
    <n v="2015"/>
    <s v="Air Force Active"/>
    <s v="PAYZ15001B"/>
    <s v=""/>
    <d v="2016-10-30T00:00:00"/>
    <d v="2016-11-29T00:00:00"/>
    <s v="Mitnijos Turto Valdymas UAB"/>
    <s v="W912GB"/>
    <s v="W912GB15D00500002"/>
    <x v="304"/>
    <x v="357"/>
    <x v="369"/>
    <d v="2018-07-07T00:00:00"/>
    <d v="2018-07-07T00:00:00"/>
    <n v="0"/>
    <n v="0"/>
    <n v="2018"/>
    <s v="07"/>
    <s v="07"/>
    <x v="324"/>
    <n v="2017"/>
    <n v="2018"/>
    <n v="1.0750776974914733"/>
    <n v="2018"/>
    <n v="1.0507009358578761"/>
    <n v="7630598.3248837851"/>
    <n v="7630598.3248837851"/>
    <n v="0"/>
    <n v="0"/>
    <n v="585"/>
    <n v="0"/>
  </r>
  <r>
    <d v="2021-12-31T00:00:00"/>
    <n v="2015"/>
    <s v="Air Force Active"/>
    <s v="PAYZ15001B"/>
    <s v=""/>
    <d v="2016-06-18T00:00:00"/>
    <d v="2016-11-21T00:00:00"/>
    <s v="Vilmanto Statybos"/>
    <s v="W912GB"/>
    <s v="W912GB15D00560002"/>
    <x v="305"/>
    <x v="358"/>
    <x v="370"/>
    <d v="2018-07-06T00:00:00"/>
    <d v="2018-07-06T00:00:00"/>
    <n v="0"/>
    <n v="0"/>
    <n v="2018"/>
    <s v="07"/>
    <s v="06"/>
    <x v="325"/>
    <n v="2017"/>
    <n v="2018"/>
    <n v="1.0750776974914733"/>
    <n v="2018"/>
    <n v="1.0507009358578761"/>
    <n v="1629625.3504892224"/>
    <n v="1629625.3504892224"/>
    <n v="0"/>
    <n v="0"/>
    <n v="592"/>
    <n v="0"/>
  </r>
  <r>
    <d v="2021-12-31T00:00:00"/>
    <n v="2017"/>
    <s v="Air Force Active"/>
    <s v="EPPW170003"/>
    <s v=""/>
    <d v="2017-07-14T00:00:00"/>
    <d v="2017-09-21T00:00:00"/>
    <s v="Wolff &amp; Mueller &amp; Erbud JV"/>
    <s v="W912GB"/>
    <s v="W912GB15D0060"/>
    <x v="306"/>
    <x v="359"/>
    <x v="371"/>
    <d v="2020-03-26T00:00:00"/>
    <d v="2020-03-26T00:00:00"/>
    <n v="0"/>
    <n v="0"/>
    <n v="2020"/>
    <s v="03"/>
    <n v="26"/>
    <x v="326"/>
    <n v="2017"/>
    <n v="2020"/>
    <n v="1.0750776974914733"/>
    <n v="2019"/>
    <n v="1.027591137340192"/>
    <n v="2648595.8180263136"/>
    <n v="2648595.8180263136"/>
    <n v="0"/>
    <n v="0"/>
    <n v="917"/>
    <n v="0"/>
  </r>
  <r>
    <d v="2022-02-02T00:00:00"/>
    <n v="2015"/>
    <s v="DoD Education Activity"/>
    <s v="EU00064"/>
    <s v=""/>
    <d v="2017-06-29T00:00:00"/>
    <d v="2017-09-21T00:00:00"/>
    <s v="Joint Venture WMV Brussels American School"/>
    <s v="W912GB"/>
    <s v="W912GB-17-C-0018/44739768"/>
    <x v="307"/>
    <x v="360"/>
    <x v="372"/>
    <d v="2020-10-24T00:00:00"/>
    <d v="2023-03-31T00:00:00"/>
    <n v="341627"/>
    <n v="888"/>
    <n v="2023"/>
    <s v="03"/>
    <n v="31"/>
    <x v="327"/>
    <n v="2017"/>
    <n v="2023"/>
    <n v="1.0750776974914733"/>
    <n v="2020"/>
    <n v="1.0006103417743548"/>
    <n v="30925128.155792419"/>
    <n v="31266963.665021766"/>
    <n v="341835.50922934711"/>
    <n v="888"/>
    <n v="1129"/>
    <n v="0.78653675819309121"/>
  </r>
  <r>
    <d v="2021-12-31T00:00:00"/>
    <n v="2015"/>
    <s v="Army Active"/>
    <s v="85711"/>
    <s v=""/>
    <d v="2017-05-09T00:00:00"/>
    <d v="2017-09-28T00:00:00"/>
    <s v="BRYAN 77 CONSTRUCTION JV"/>
    <s v="W912GB"/>
    <s v="W912GB17C0019"/>
    <x v="308"/>
    <x v="361"/>
    <x v="373"/>
    <d v="2020-12-09T00:00:00"/>
    <d v="2021-11-10T00:00:00"/>
    <n v="3494000"/>
    <n v="336"/>
    <n v="2021"/>
    <n v="11"/>
    <n v="10"/>
    <x v="328"/>
    <n v="2017"/>
    <n v="2022"/>
    <n v="1.0750776974914733"/>
    <n v="2020"/>
    <n v="1.0006103417743548"/>
    <n v="16382033.95437507"/>
    <n v="19878166.488534667"/>
    <n v="3496132.534159597"/>
    <n v="336"/>
    <n v="1168"/>
    <n v="0.28767123287671231"/>
  </r>
  <r>
    <d v="2021-12-31T00:00:00"/>
    <n v="2015"/>
    <s v="Army Active"/>
    <s v="86404"/>
    <s v=""/>
    <d v="2017-05-09T00:00:00"/>
    <d v="2017-09-26T00:00:00"/>
    <s v="MICHAEL M.TSONTOS S.A."/>
    <s v="W912GB"/>
    <s v="W912GB17D0015"/>
    <x v="309"/>
    <x v="362"/>
    <x v="374"/>
    <d v="2019-12-13T00:00:00"/>
    <d v="2022-02-28T00:00:00"/>
    <n v="662000"/>
    <n v="808"/>
    <n v="2022"/>
    <s v="02"/>
    <n v="28"/>
    <x v="125"/>
    <n v="2017"/>
    <n v="2022"/>
    <n v="1.0750776974914733"/>
    <n v="2020"/>
    <n v="1.0006103417743548"/>
    <n v="6580550.5863453085"/>
    <n v="7242954.6325999312"/>
    <n v="662404.04625462275"/>
    <n v="808"/>
    <n v="808"/>
    <n v="1"/>
  </r>
  <r>
    <d v="2022-02-02T00:00:00"/>
    <n v="2016"/>
    <s v="DoD Education Activity"/>
    <s v="AM00035"/>
    <s v=""/>
    <d v="2016-03-14T00:00:00"/>
    <d v="2017-03-29T00:00:00"/>
    <s v="POETTKER CONSTRUCTION COMPANY"/>
    <s v="W912HN"/>
    <s v="W912HN-17-C-0005/37035966"/>
    <x v="310"/>
    <x v="363"/>
    <x v="375"/>
    <d v="2019-04-26T00:00:00"/>
    <d v="2019-08-15T00:00:00"/>
    <n v="-13062"/>
    <n v="111"/>
    <n v="2019"/>
    <s v="08"/>
    <n v="15"/>
    <x v="329"/>
    <n v="2017"/>
    <n v="2019"/>
    <n v="1.0750776974914733"/>
    <n v="2018"/>
    <n v="1.0507009358578761"/>
    <n v="29266840.158810377"/>
    <n v="29253115.903186202"/>
    <n v="-13724.255624175072"/>
    <n v="111"/>
    <n v="758"/>
    <n v="0.14643799472295516"/>
  </r>
  <r>
    <d v="2022-01-06T00:00:00"/>
    <n v="2015"/>
    <s v="Special Operations Command"/>
    <s v="57442"/>
    <s v=""/>
    <d v="2016-03-23T00:00:00"/>
    <d v="2017-03-17T00:00:00"/>
    <s v="Brantley Construction Services, LLC"/>
    <s v="W912HN"/>
    <s v="W912HN-17-C-0006"/>
    <x v="311"/>
    <x v="364"/>
    <x v="376"/>
    <d v="2018-10-19T00:00:00"/>
    <d v="2019-02-07T00:00:00"/>
    <n v="370508"/>
    <n v="111"/>
    <n v="2019"/>
    <s v="02"/>
    <s v="07"/>
    <x v="330"/>
    <n v="2017"/>
    <n v="2019"/>
    <n v="1.0750776974914733"/>
    <n v="2018"/>
    <n v="1.0507009358578761"/>
    <n v="9091237.5874928106"/>
    <n v="9480530.6898356397"/>
    <n v="389293.10234282911"/>
    <n v="111"/>
    <n v="581"/>
    <n v="0.19104991394148021"/>
  </r>
  <r>
    <d v="2022-01-06T00:00:00"/>
    <n v="2017"/>
    <s v="Special Operations Command"/>
    <s v="61065"/>
    <s v=""/>
    <d v="2017-03-24T00:00:00"/>
    <d v="2017-07-21T00:00:00"/>
    <s v="R. C. Construction Co., Inc."/>
    <s v="W912HN"/>
    <s v="W912HN17C0008"/>
    <x v="312"/>
    <x v="365"/>
    <x v="377"/>
    <d v="2018-12-01T00:00:00"/>
    <d v="2019-07-18T00:00:00"/>
    <n v="490620"/>
    <n v="229"/>
    <n v="2019"/>
    <s v="07"/>
    <n v="18"/>
    <x v="331"/>
    <n v="2017"/>
    <n v="2019"/>
    <n v="1.0750776974914733"/>
    <n v="2018"/>
    <n v="1.0507009358578761"/>
    <n v="4955033.1077382006"/>
    <n v="5470528.0008887919"/>
    <n v="515494.89315059129"/>
    <n v="229"/>
    <n v="498"/>
    <n v="0.45983935742971888"/>
  </r>
  <r>
    <d v="2022-02-02T00:00:00"/>
    <n v="2015"/>
    <s v="DoD Education Activity"/>
    <s v="PA00023"/>
    <s v=""/>
    <d v="2016-06-13T00:00:00"/>
    <d v="2016-11-22T00:00:00"/>
    <s v="NES PACIFIC LIMITED LIABILITY CO."/>
    <s v="W912HV"/>
    <s v="W912HV-17-C-0002/37064811"/>
    <x v="313"/>
    <x v="366"/>
    <x v="378"/>
    <d v="2019-05-28T00:00:00"/>
    <d v="2021-01-21T00:00:00"/>
    <n v="2927037"/>
    <n v="604"/>
    <n v="2021"/>
    <s v="01"/>
    <n v="21"/>
    <x v="262"/>
    <n v="2017"/>
    <n v="2021"/>
    <n v="1.0750776974914733"/>
    <n v="2019"/>
    <n v="1.027591137340192"/>
    <n v="29803601.726380829"/>
    <n v="32811399.006247651"/>
    <n v="3007797.2798668221"/>
    <n v="604"/>
    <n v="917"/>
    <n v="0.65866957470010901"/>
  </r>
  <r>
    <d v="2022-02-02T00:00:00"/>
    <n v="2015"/>
    <s v="DoD Education Activity"/>
    <s v="PA00017"/>
    <s v=""/>
    <d v="2016-07-15T00:00:00"/>
    <d v="2016-12-23T00:00:00"/>
    <s v="Nippo Corporation"/>
    <s v="W912HV"/>
    <s v="W912HV-17-C-0004/37880445"/>
    <x v="314"/>
    <x v="367"/>
    <x v="379"/>
    <d v="2020-11-17T00:00:00"/>
    <d v="2023-01-22T00:00:00"/>
    <n v="27056415"/>
    <n v="796"/>
    <n v="2023"/>
    <s v="01"/>
    <n v="22"/>
    <x v="332"/>
    <n v="2017"/>
    <n v="2023"/>
    <n v="1.0750776974914733"/>
    <n v="2020"/>
    <n v="1.0006103417743548"/>
    <n v="66140726.915385596"/>
    <n v="93213655.575724378"/>
    <n v="27072928.660338782"/>
    <n v="796"/>
    <n v="1425"/>
    <n v="0.5585964912280702"/>
  </r>
  <r>
    <d v="2022-02-02T00:00:00"/>
    <n v="2013"/>
    <s v="DoD Education Activity"/>
    <s v="PA00028"/>
    <s v=""/>
    <d v="2016-06-21T00:00:00"/>
    <d v="2017-07-18T00:00:00"/>
    <s v="Gilbane Japan GK"/>
    <s v="W912HV"/>
    <s v="W912HV-17-C-0007/32174203"/>
    <x v="315"/>
    <x v="368"/>
    <x v="380"/>
    <d v="2019-07-19T00:00:00"/>
    <d v="2021-02-25T00:00:00"/>
    <n v="1160717"/>
    <n v="587"/>
    <n v="2021"/>
    <s v="02"/>
    <n v="25"/>
    <x v="333"/>
    <n v="2017"/>
    <n v="2021"/>
    <n v="1.0750776974914733"/>
    <n v="2019"/>
    <n v="1.027591137340192"/>
    <n v="28855421.899990458"/>
    <n v="30048164.402150553"/>
    <n v="1192742.5021600947"/>
    <n v="587"/>
    <n v="731"/>
    <n v="0.80300957592339262"/>
  </r>
  <r>
    <d v="2021-12-30T00:00:00"/>
    <n v="2017"/>
    <s v="DLA Defense Energy Support Center"/>
    <s v="DESC1708"/>
    <s v=""/>
    <d v="2017-03-31T00:00:00"/>
    <d v="2017-08-04T00:00:00"/>
    <s v="NIPPO Corporation"/>
    <s v="W912HV"/>
    <s v="W912HV-17-C-0008"/>
    <x v="316"/>
    <x v="369"/>
    <x v="381"/>
    <d v="2019-09-08T00:00:00"/>
    <d v="2022-09-08T00:00:00"/>
    <n v="12495"/>
    <n v="1096"/>
    <n v="2022"/>
    <s v="09"/>
    <s v="08"/>
    <x v="334"/>
    <n v="2017"/>
    <n v="2022"/>
    <n v="1.0750776974914733"/>
    <n v="2020"/>
    <n v="1.0006103417743548"/>
    <n v="7315837.0766122313"/>
    <n v="7328339.7028327016"/>
    <n v="12502.626220470294"/>
    <n v="1096"/>
    <n v="765"/>
    <n v="1.4326797385620915"/>
  </r>
  <r>
    <d v="2021-08-31T00:00:00"/>
    <n v="2014"/>
    <s v="Army Active"/>
    <s v="81987"/>
    <s v=""/>
    <d v="2017-06-08T00:00:00"/>
    <d v="2017-09-28T00:00:00"/>
    <s v="CONTRACK WATTS-UEJO KOGYO JV"/>
    <s v="W912HV"/>
    <s v="W912HV-17-D-0013"/>
    <x v="317"/>
    <x v="370"/>
    <x v="382"/>
    <d v="2019-11-22T00:00:00"/>
    <d v="2021-03-19T00:00:00"/>
    <n v="6981000"/>
    <n v="483"/>
    <n v="2021"/>
    <s v="03"/>
    <n v="19"/>
    <x v="335"/>
    <n v="2017"/>
    <n v="2021"/>
    <n v="1.0750776974914733"/>
    <n v="2019"/>
    <n v="1.027591137340192"/>
    <n v="63330677.003827706"/>
    <n v="70504290.733599588"/>
    <n v="7173613.7297718823"/>
    <n v="483"/>
    <n v="785"/>
    <n v="0.61528662420382163"/>
  </r>
  <r>
    <d v="2022-01-13T00:00:00"/>
    <n v="2017"/>
    <s v="Defense Health Agency"/>
    <s v="14022"/>
    <s v=""/>
    <d v="2017-04-28T00:00:00"/>
    <d v="2017-09-13T00:00:00"/>
    <s v="Mirait T-Acty JV"/>
    <s v="W912-H"/>
    <s v="W912-HV-17-D-0014"/>
    <x v="318"/>
    <x v="371"/>
    <x v="383"/>
    <d v="2019-10-26T00:00:00"/>
    <d v="2020-11-30T00:00:00"/>
    <n v="234000"/>
    <n v="401"/>
    <n v="2020"/>
    <n v="11"/>
    <n v="30"/>
    <x v="336"/>
    <n v="2017"/>
    <n v="2021"/>
    <n v="1.0750776974914733"/>
    <n v="2019"/>
    <n v="1.027591137340192"/>
    <n v="15890723.446621466"/>
    <n v="16131179.772759071"/>
    <n v="240456.32613760419"/>
    <n v="401"/>
    <n v="773"/>
    <n v="0.51875808538163004"/>
  </r>
  <r>
    <d v="2022-01-12T00:00:00"/>
    <n v="2017"/>
    <s v="Army National Guard"/>
    <s v="150035"/>
    <s v=""/>
    <d v="2017-02-02T00:00:00"/>
    <d v="2017-09-28T00:00:00"/>
    <s v="Alutiiq General Contractors LLC"/>
    <s v="W912J6"/>
    <s v="W912J6-17-C-0001"/>
    <x v="319"/>
    <x v="372"/>
    <x v="384"/>
    <d v="2019-06-30T00:00:00"/>
    <d v="2021-12-30T00:00:00"/>
    <n v="-2435000"/>
    <n v="914"/>
    <n v="2021"/>
    <n v="12"/>
    <n v="30"/>
    <x v="124"/>
    <n v="2017"/>
    <n v="2022"/>
    <n v="1.0750776974914733"/>
    <n v="2020"/>
    <n v="1.0006103417743548"/>
    <n v="33327408.622235671"/>
    <n v="30890922.440015115"/>
    <n v="-2436486.1822205558"/>
    <n v="914"/>
    <n v="640"/>
    <n v="1.4281250000000001"/>
  </r>
  <r>
    <d v="2022-01-12T00:00:00"/>
    <n v="2017"/>
    <s v="Army National Guard"/>
    <s v="440064"/>
    <s v=""/>
    <d v="2017-09-06T00:00:00"/>
    <d v="2017-09-13T00:00:00"/>
    <s v="Marion Construction Co Inc"/>
    <s v="W912LD"/>
    <s v="W912LD-15-2-2001"/>
    <x v="320"/>
    <x v="373"/>
    <x v="385"/>
    <d v="2020-02-28T00:00:00"/>
    <d v="2021-09-30T00:00:00"/>
    <n v="595000"/>
    <n v="580"/>
    <n v="2021"/>
    <s v="09"/>
    <n v="30"/>
    <x v="198"/>
    <n v="2017"/>
    <n v="2021"/>
    <n v="1.0750776974914733"/>
    <n v="2019"/>
    <n v="1.027591137340192"/>
    <n v="21501553.949829467"/>
    <n v="22112970.676546879"/>
    <n v="611416.72671741247"/>
    <n v="580"/>
    <n v="898"/>
    <n v="0.6458797327394209"/>
  </r>
  <r>
    <d v="2022-01-13T00:00:00"/>
    <n v="2009"/>
    <s v="Defense Health Agency"/>
    <s v="70354"/>
    <s v="70354-01"/>
    <d v="2017-07-28T00:00:00"/>
    <d v="2017-09-25T00:00:00"/>
    <s v="Anna Lisa Luna Construction, Inc."/>
    <s v="W912-P"/>
    <s v="W912-PL-17-C-0042"/>
    <x v="321"/>
    <x v="374"/>
    <x v="386"/>
    <d v="2018-05-01T00:00:00"/>
    <d v="2018-08-14T00:00:00"/>
    <n v="700456"/>
    <n v="105"/>
    <n v="2018"/>
    <s v="08"/>
    <n v="14"/>
    <x v="337"/>
    <n v="2017"/>
    <n v="2018"/>
    <n v="1.0750776974914733"/>
    <n v="2018"/>
    <n v="1.0507009358578761"/>
    <n v="3968696.6237084633"/>
    <n v="4704666.3984357277"/>
    <n v="735969.77472726442"/>
    <n v="105"/>
    <n v="218"/>
    <n v="0.48165137614678899"/>
  </r>
  <r>
    <d v="2022-01-06T00:00:00"/>
    <n v="2016"/>
    <s v="Special Operations Command"/>
    <s v="80773"/>
    <s v=""/>
    <d v="2016-07-27T00:00:00"/>
    <d v="2016-11-21T00:00:00"/>
    <s v="ACC Construction Co., Inc."/>
    <s v="W912PM"/>
    <s v="W912PM-17-C-0001"/>
    <x v="322"/>
    <x v="375"/>
    <x v="387"/>
    <d v="2019-01-31T00:00:00"/>
    <d v="2019-06-06T00:00:00"/>
    <n v="546739"/>
    <n v="126"/>
    <n v="2019"/>
    <s v="06"/>
    <s v="06"/>
    <x v="338"/>
    <n v="2017"/>
    <n v="2019"/>
    <n v="1.0750776974914733"/>
    <n v="2018"/>
    <n v="1.0507009358578761"/>
    <n v="35113195.458751716"/>
    <n v="35687654.637721717"/>
    <n v="574459.17897000164"/>
    <n v="126"/>
    <n v="801"/>
    <n v="0.15730337078651685"/>
  </r>
  <r>
    <d v="2022-01-06T00:00:00"/>
    <n v="2016"/>
    <s v="Special Operations Command"/>
    <s v="76513"/>
    <s v=""/>
    <d v="2016-11-07T00:00:00"/>
    <d v="2017-08-02T00:00:00"/>
    <s v="Caddell Construction CO."/>
    <s v="W912PM"/>
    <s v="W912PM17C0004"/>
    <x v="323"/>
    <x v="376"/>
    <x v="388"/>
    <d v="2019-12-18T00:00:00"/>
    <d v="2021-04-22T00:00:00"/>
    <n v="2979493"/>
    <n v="491"/>
    <n v="2021"/>
    <s v="04"/>
    <n v="22"/>
    <x v="215"/>
    <n v="2017"/>
    <n v="2021"/>
    <n v="1.0750776974914733"/>
    <n v="2019"/>
    <n v="1.027591137340192"/>
    <n v="45864427.191532485"/>
    <n v="48926127.792099625"/>
    <n v="3061700.6005671397"/>
    <n v="491"/>
    <n v="868"/>
    <n v="0.56566820276497698"/>
  </r>
  <r>
    <d v="2022-01-06T00:00:00"/>
    <n v="2016"/>
    <s v="Special Operations Command"/>
    <s v="CZQZ083021"/>
    <s v=""/>
    <d v="2016-06-16T00:00:00"/>
    <d v="2017-02-08T00:00:00"/>
    <s v="SHEFFIELD KORTE JOINT VENTURE"/>
    <s v="W912PP"/>
    <s v="W912PP-14-D-0025"/>
    <x v="324"/>
    <x v="377"/>
    <x v="389"/>
    <d v="2018-11-13T00:00:00"/>
    <d v="2018-11-09T00:00:00"/>
    <n v="40630"/>
    <n v="-4"/>
    <n v="2018"/>
    <n v="11"/>
    <s v="09"/>
    <x v="339"/>
    <n v="2017"/>
    <n v="2019"/>
    <n v="1.0750776974914733"/>
    <n v="2018"/>
    <n v="1.0507009358578761"/>
    <n v="12793424.600148533"/>
    <n v="12836114.579172438"/>
    <n v="42689.979023905471"/>
    <n v="-4"/>
    <n v="643"/>
    <n v="-6.2208398133748056E-3"/>
  </r>
  <r>
    <d v="2022-01-06T00:00:00"/>
    <n v="2016"/>
    <s v="Special Operations Command"/>
    <s v="81897"/>
    <s v=""/>
    <d v="2015-12-18T00:00:00"/>
    <d v="2016-11-18T00:00:00"/>
    <s v="BUTT CONSTRUCTION COMPANY, INC"/>
    <s v="W912QR"/>
    <s v="W912QR-17-C-0002"/>
    <x v="325"/>
    <x v="378"/>
    <x v="390"/>
    <d v="2018-08-26T00:00:00"/>
    <d v="2019-01-30T00:00:00"/>
    <n v="569449"/>
    <n v="157"/>
    <n v="2019"/>
    <s v="01"/>
    <n v="30"/>
    <x v="340"/>
    <n v="2017"/>
    <n v="2019"/>
    <n v="1.0750776974914733"/>
    <n v="2018"/>
    <n v="1.0507009358578761"/>
    <n v="12874055.427460393"/>
    <n v="13472376.024683725"/>
    <n v="598320.59722333215"/>
    <n v="157"/>
    <n v="646"/>
    <n v="0.24303405572755418"/>
  </r>
  <r>
    <d v="2022-01-13T00:00:00"/>
    <n v="2016"/>
    <s v="Defense Health Agency"/>
    <s v="86953"/>
    <s v=""/>
    <d v="2016-07-25T00:00:00"/>
    <d v="2017-03-23T00:00:00"/>
    <s v="M.A. Mortenson Company"/>
    <s v="W912QR"/>
    <s v="W912QR-17-C-0009"/>
    <x v="326"/>
    <x v="379"/>
    <x v="391"/>
    <d v="2021-06-23T00:00:00"/>
    <d v="2022-05-31T00:00:00"/>
    <n v="1225000"/>
    <n v="342"/>
    <n v="2022"/>
    <s v="05"/>
    <n v="31"/>
    <x v="341"/>
    <n v="2017"/>
    <n v="2022"/>
    <n v="1.0750776974914733"/>
    <n v="2020"/>
    <n v="1.0006103417743548"/>
    <n v="58932534.143390089"/>
    <n v="60158281.812063672"/>
    <n v="1225747.6686735824"/>
    <n v="342"/>
    <n v="1553"/>
    <n v="0.22021893110109467"/>
  </r>
  <r>
    <d v="2021-08-31T00:00:00"/>
    <n v="2017"/>
    <s v="Army Reserve"/>
    <s v="88722"/>
    <s v=""/>
    <d v="2017-01-12T00:00:00"/>
    <d v="2017-04-14T00:00:00"/>
    <s v="OAC Action Contruction, Corp"/>
    <s v="W912QR"/>
    <s v="W912QR-17-C-0012"/>
    <x v="327"/>
    <x v="380"/>
    <x v="392"/>
    <d v="2018-07-13T00:00:00"/>
    <d v="2020-10-30T00:00:00"/>
    <n v="-10000"/>
    <n v="840"/>
    <n v="2020"/>
    <n v="10"/>
    <n v="30"/>
    <x v="342"/>
    <n v="2017"/>
    <n v="2021"/>
    <n v="1.0750776974914733"/>
    <n v="2019"/>
    <n v="1.027591137340192"/>
    <n v="2367321.0898762243"/>
    <n v="2357045.1785028223"/>
    <n v="-10275.911373401992"/>
    <n v="840"/>
    <n v="455"/>
    <n v="1.8461538461538463"/>
  </r>
  <r>
    <d v="2021-08-31T00:00:00"/>
    <n v="2016"/>
    <s v="Army Reserve"/>
    <s v="77186"/>
    <s v=""/>
    <d v="2017-04-03T00:00:00"/>
    <d v="2017-07-13T00:00:00"/>
    <s v="ACC Construction Co, Inc."/>
    <s v="W912QR"/>
    <s v="W912QR17C0021"/>
    <x v="328"/>
    <x v="381"/>
    <x v="393"/>
    <d v="2019-08-31T00:00:00"/>
    <d v="2020-12-15T00:00:00"/>
    <n v="83000"/>
    <n v="472"/>
    <n v="2020"/>
    <n v="12"/>
    <n v="15"/>
    <x v="343"/>
    <n v="2017"/>
    <n v="2021"/>
    <n v="1.0750776974914733"/>
    <n v="2019"/>
    <n v="1.027591137340192"/>
    <n v="20783402.047905162"/>
    <n v="20868692.112304397"/>
    <n v="85290.064399234951"/>
    <n v="472"/>
    <n v="779"/>
    <n v="0.60590500641848521"/>
  </r>
  <r>
    <d v="2021-12-31T00:00:00"/>
    <n v="2017"/>
    <s v="Air Force Reserve"/>
    <s v="VKAG159021"/>
    <s v=""/>
    <d v="2017-05-19T00:00:00"/>
    <d v="2017-09-27T00:00:00"/>
    <s v="Walbridge Aldinger LLC"/>
    <s v="W912QR"/>
    <s v="W912QR17C0031"/>
    <x v="329"/>
    <x v="382"/>
    <x v="394"/>
    <d v="2020-09-09T00:00:00"/>
    <d v="2021-08-31T00:00:00"/>
    <n v="6409715"/>
    <n v="356"/>
    <n v="2021"/>
    <s v="08"/>
    <n v="31"/>
    <x v="266"/>
    <n v="2017"/>
    <n v="2021"/>
    <n v="1.0750776974914733"/>
    <n v="2019"/>
    <n v="1.027591137340192"/>
    <n v="56434912.561500207"/>
    <n v="63021478.888376698"/>
    <n v="6586566.3268764913"/>
    <n v="356"/>
    <n v="1078"/>
    <n v="0.33024118738404451"/>
  </r>
  <r>
    <d v="2021-12-31T00:00:00"/>
    <n v="2016"/>
    <s v="Air Force Reserve"/>
    <s v="FGWB009002"/>
    <s v=""/>
    <d v="2017-01-06T00:00:00"/>
    <d v="2017-09-21T00:00:00"/>
    <s v="DRACE CONSTRUCTION COMPANY"/>
    <s v="W912QR"/>
    <s v="W912QR17C0038"/>
    <x v="330"/>
    <x v="383"/>
    <x v="395"/>
    <d v="2019-06-06T00:00:00"/>
    <d v="2022-03-03T00:00:00"/>
    <n v="852578"/>
    <n v="1001"/>
    <n v="2022"/>
    <s v="03"/>
    <s v="03"/>
    <x v="344"/>
    <n v="2017"/>
    <n v="2022"/>
    <n v="1.0750776974914733"/>
    <n v="2020"/>
    <n v="1.0006103417743548"/>
    <n v="10102946.980261043"/>
    <n v="10956045.344230339"/>
    <n v="853098.36396929622"/>
    <n v="1001"/>
    <n v="623"/>
    <n v="1.6067415730337078"/>
  </r>
  <r>
    <d v="2021-12-31T00:00:00"/>
    <n v="2016"/>
    <s v="Army Reserve"/>
    <s v="85813"/>
    <s v=""/>
    <d v="2017-06-28T00:00:00"/>
    <d v="2017-09-28T00:00:00"/>
    <s v="Hensel Phelps Construction Co."/>
    <s v="W912QR"/>
    <s v="W912QR-17-C-0043"/>
    <x v="331"/>
    <x v="384"/>
    <x v="396"/>
    <d v="2019-10-04T00:00:00"/>
    <d v="2022-06-01T00:00:00"/>
    <n v="2380000"/>
    <n v="971"/>
    <n v="2022"/>
    <s v="06"/>
    <s v="01"/>
    <x v="345"/>
    <n v="2017"/>
    <n v="2022"/>
    <n v="1.0750776974914733"/>
    <n v="2020"/>
    <n v="1.0006103417743548"/>
    <n v="53370082.136569209"/>
    <n v="55751534.749992177"/>
    <n v="2381452.6134229675"/>
    <n v="971"/>
    <n v="736"/>
    <n v="1.3192934782608696"/>
  </r>
  <r>
    <d v="2021-12-31T00:00:00"/>
    <n v="2017"/>
    <s v="Army Active"/>
    <s v="86689"/>
    <s v=""/>
    <d v="2017-06-13T00:00:00"/>
    <d v="2017-08-31T00:00:00"/>
    <s v="Daewoo Engineering &amp; Construction. Co., Ltd."/>
    <s v="W912UM"/>
    <s v="W912UM17C0044"/>
    <x v="332"/>
    <x v="385"/>
    <x v="397"/>
    <d v="2020-11-12T00:00:00"/>
    <d v="2021-12-30T00:00:00"/>
    <n v="7460000"/>
    <n v="413"/>
    <n v="2021"/>
    <n v="12"/>
    <n v="30"/>
    <x v="124"/>
    <n v="2017"/>
    <n v="2022"/>
    <n v="1.0750776974914733"/>
    <n v="2020"/>
    <n v="1.0006103417743548"/>
    <n v="410900071.36972857"/>
    <n v="418364624.51936525"/>
    <n v="7464553.1496366858"/>
    <n v="413"/>
    <n v="1169"/>
    <n v="0.3532934131736527"/>
  </r>
  <r>
    <d v="2021-12-31T00:00:00"/>
    <n v="2020"/>
    <s v="Army Active"/>
    <s v="86689"/>
    <s v="91327"/>
    <d v="2017-06-13T00:00:00"/>
    <d v="2017-08-31T00:00:00"/>
    <s v="Daewoo Engineering &amp; Construction. Co., Ltd."/>
    <s v="W912UM"/>
    <s v="W912UM17C0044"/>
    <x v="332"/>
    <x v="385"/>
    <x v="397"/>
    <d v="2020-11-12T00:00:00"/>
    <d v="2021-12-30T00:00:00"/>
    <n v="7460000"/>
    <n v="413"/>
    <n v="2021"/>
    <n v="12"/>
    <n v="30"/>
    <x v="124"/>
    <n v="2017"/>
    <n v="2022"/>
    <n v="1.0750776974914733"/>
    <n v="2020"/>
    <n v="1.0006103417743548"/>
    <n v="410900071.36972857"/>
    <n v="418364624.51936525"/>
    <n v="7464553.1496366858"/>
    <n v="413"/>
    <n v="1169"/>
    <n v="0.3532934131736527"/>
  </r>
  <r>
    <d v="2021-12-31T00:00:00"/>
    <n v="2018"/>
    <s v="Army Active"/>
    <s v="86689"/>
    <s v="91380"/>
    <d v="2017-06-13T00:00:00"/>
    <d v="2017-08-31T00:00:00"/>
    <s v="Daewoo Engineering &amp; Construction. Co., Ltd."/>
    <s v="W912UM"/>
    <s v="W912UM17C0044"/>
    <x v="332"/>
    <x v="385"/>
    <x v="397"/>
    <d v="2020-11-12T00:00:00"/>
    <d v="2021-12-30T00:00:00"/>
    <n v="7460000"/>
    <n v="413"/>
    <n v="2021"/>
    <n v="12"/>
    <n v="30"/>
    <x v="124"/>
    <n v="2017"/>
    <n v="2022"/>
    <n v="1.0750776974914733"/>
    <n v="2020"/>
    <n v="1.0006103417743548"/>
    <n v="410900071.36972857"/>
    <n v="418364624.51936525"/>
    <n v="7464553.1496366858"/>
    <n v="413"/>
    <n v="1169"/>
    <n v="0.3532934131736527"/>
  </r>
  <r>
    <d v="2022-01-12T00:00:00"/>
    <n v="2018"/>
    <s v="Army National Guard"/>
    <s v="100040"/>
    <s v=""/>
    <d v="2018-09-07T00:00:00"/>
    <d v="2018-09-13T00:00:00"/>
    <s v="Harkins Builders, Inc."/>
    <s v="09-201"/>
    <s v="09-2016"/>
    <x v="333"/>
    <x v="386"/>
    <x v="398"/>
    <d v="2020-12-31T00:00:00"/>
    <d v="2020-12-31T00:00:00"/>
    <n v="0"/>
    <n v="0"/>
    <n v="2020"/>
    <n v="12"/>
    <n v="31"/>
    <x v="35"/>
    <n v="2018"/>
    <n v="2021"/>
    <n v="1.0507009358578761"/>
    <n v="2020"/>
    <n v="1.0006103417743548"/>
    <n v="37825233.69088354"/>
    <n v="37825233.69088354"/>
    <n v="0"/>
    <n v="0"/>
    <n v="840"/>
    <n v="0"/>
  </r>
  <r>
    <d v="2022-01-12T00:00:00"/>
    <n v="2018"/>
    <s v="Army National Guard"/>
    <s v="530129"/>
    <s v=""/>
    <d v="2018-09-05T00:00:00"/>
    <d v="2018-09-11T00:00:00"/>
    <s v="Pease Construction"/>
    <s v="2016-0"/>
    <s v="2016-0008 G (1-1)"/>
    <x v="334"/>
    <x v="372"/>
    <x v="399"/>
    <d v="2020-09-01T00:00:00"/>
    <d v="2021-09-01T00:00:00"/>
    <n v="823000"/>
    <n v="365"/>
    <n v="2021"/>
    <s v="09"/>
    <s v="01"/>
    <x v="346"/>
    <n v="2018"/>
    <n v="2021"/>
    <n v="1.0507009358578761"/>
    <n v="2020"/>
    <n v="1.0006103417743548"/>
    <n v="32571729.011594158"/>
    <n v="33395231.322874453"/>
    <n v="823502.31128029525"/>
    <n v="365"/>
    <n v="721"/>
    <n v="0.50624133148404993"/>
  </r>
  <r>
    <d v="2022-01-12T00:00:00"/>
    <n v="2018"/>
    <s v="Army National Guard"/>
    <s v="230135"/>
    <s v=""/>
    <d v="2018-07-20T00:00:00"/>
    <d v="2018-08-14T00:00:00"/>
    <s v="Devoe Construction"/>
    <s v="230135"/>
    <s v="230135-D"/>
    <x v="335"/>
    <x v="387"/>
    <x v="400"/>
    <d v="2020-09-01T00:00:00"/>
    <d v="2021-12-31T00:00:00"/>
    <n v="1490000"/>
    <n v="486"/>
    <n v="2021"/>
    <n v="12"/>
    <n v="31"/>
    <x v="347"/>
    <n v="2018"/>
    <n v="2022"/>
    <n v="1.0507009358578761"/>
    <n v="2020"/>
    <n v="1.0006103417743548"/>
    <n v="18387266.377512831"/>
    <n v="19878175.78675662"/>
    <n v="1490909.4092437886"/>
    <n v="486"/>
    <n v="749"/>
    <n v="0.64886515353805074"/>
  </r>
  <r>
    <d v="2022-01-12T00:00:00"/>
    <n v="2018"/>
    <s v="Army National Guard"/>
    <s v="190130"/>
    <s v=""/>
    <d v="2018-08-27T00:00:00"/>
    <d v="2018-08-30T00:00:00"/>
    <s v="Rochon Corp of Iowa"/>
    <s v="C85148"/>
    <s v="C85148014"/>
    <x v="336"/>
    <x v="388"/>
    <x v="401"/>
    <d v="2019-12-31T00:00:00"/>
    <d v="2021-04-30T00:00:00"/>
    <n v="-1833000"/>
    <n v="486"/>
    <n v="2021"/>
    <s v="04"/>
    <n v="30"/>
    <x v="285"/>
    <n v="2018"/>
    <n v="2021"/>
    <n v="1.0507009358578761"/>
    <n v="2020"/>
    <n v="1.0006103417743548"/>
    <n v="8930957.9547919463"/>
    <n v="7096839.1983195543"/>
    <n v="-1834118.756472392"/>
    <n v="486"/>
    <n v="488"/>
    <n v="0.99590163934426235"/>
  </r>
  <r>
    <d v="2021-12-31T00:00:00"/>
    <n v="2017"/>
    <s v="Air Force Active"/>
    <s v="FTFA033003"/>
    <s v=""/>
    <d v="2017-12-12T00:00:00"/>
    <d v="2018-01-11T00:00:00"/>
    <s v="Pac Comm, Inc (Demo)"/>
    <s v="FA2823"/>
    <s v="FA282318F4602"/>
    <x v="337"/>
    <x v="389"/>
    <x v="402"/>
    <d v="2018-05-26T00:00:00"/>
    <d v="2018-05-26T00:00:00"/>
    <n v="0"/>
    <n v="0"/>
    <n v="2018"/>
    <s v="05"/>
    <n v="26"/>
    <x v="348"/>
    <n v="2018"/>
    <n v="2018"/>
    <n v="1.0507009358578761"/>
    <n v="2018"/>
    <n v="1.0507009358578761"/>
    <n v="315790.26767395635"/>
    <n v="315790.26767395635"/>
    <n v="0"/>
    <n v="0"/>
    <n v="135"/>
    <n v="0"/>
  </r>
  <r>
    <d v="2021-12-31T00:00:00"/>
    <n v="2017"/>
    <s v="Air Force Active"/>
    <s v="FTFA033003"/>
    <s v=""/>
    <d v="2017-11-21T00:00:00"/>
    <d v="2017-12-21T00:00:00"/>
    <s v="Yerkes South, Inc (Abatement)"/>
    <s v="FA2823"/>
    <s v="FA282318F4654"/>
    <x v="338"/>
    <x v="390"/>
    <x v="403"/>
    <d v="2018-03-16T00:00:00"/>
    <d v="2018-03-16T00:00:00"/>
    <n v="0"/>
    <n v="0"/>
    <n v="2018"/>
    <s v="03"/>
    <n v="16"/>
    <x v="349"/>
    <n v="2018"/>
    <n v="2018"/>
    <n v="1.0507009358578761"/>
    <n v="2018"/>
    <n v="1.0507009358578761"/>
    <n v="13886.06356829769"/>
    <n v="13886.06356829769"/>
    <n v="0"/>
    <n v="0"/>
    <n v="85"/>
    <n v="0"/>
  </r>
  <r>
    <d v="2021-12-31T00:00:00"/>
    <n v="2017"/>
    <s v="Air Force Active"/>
    <s v="ASVF164000"/>
    <s v=""/>
    <d v="2017-09-16T00:00:00"/>
    <d v="2018-09-11T00:00:00"/>
    <s v="RED HORSE"/>
    <s v="FA5710"/>
    <s v="FA571018P0325"/>
    <x v="339"/>
    <x v="391"/>
    <x v="404"/>
    <d v="2020-03-04T00:00:00"/>
    <d v="2021-09-21T00:00:00"/>
    <n v="148000"/>
    <n v="566"/>
    <n v="2021"/>
    <s v="09"/>
    <n v="21"/>
    <x v="320"/>
    <n v="2018"/>
    <n v="2021"/>
    <n v="1.0507009358578761"/>
    <n v="2020"/>
    <n v="1.0006103417743548"/>
    <n v="2311542.0588873271"/>
    <n v="2459632.3894699318"/>
    <n v="148090.33058260474"/>
    <n v="566"/>
    <n v="540"/>
    <n v="1.0481481481481481"/>
  </r>
  <r>
    <d v="2022-01-07T00:00:00"/>
    <n v="2018"/>
    <s v="Washington Headquarters Services"/>
    <s v="91474A"/>
    <s v=""/>
    <d v="2018-03-06T00:00:00"/>
    <d v="2018-09-25T00:00:00"/>
    <s v="MC DEAN"/>
    <s v="HQ0034"/>
    <s v="HQ0034-17-D-0006"/>
    <x v="340"/>
    <x v="392"/>
    <x v="405"/>
    <d v="2019-06-18T00:00:00"/>
    <d v="2019-06-18T00:00:00"/>
    <n v="0"/>
    <n v="0"/>
    <n v="2019"/>
    <s v="06"/>
    <n v="18"/>
    <x v="350"/>
    <n v="2018"/>
    <n v="2019"/>
    <n v="1.0507009358578761"/>
    <n v="2019"/>
    <n v="1.027591137340192"/>
    <n v="1246253.1912360005"/>
    <n v="1246253.1912360005"/>
    <n v="0"/>
    <n v="0"/>
    <n v="266"/>
    <n v="0"/>
  </r>
  <r>
    <d v="2021-12-08T00:00:00"/>
    <n v="2014"/>
    <s v="Washington Headquarters Services"/>
    <s v="80007"/>
    <s v=""/>
    <d v="2017-04-24T00:00:00"/>
    <d v="2018-05-23T00:00:00"/>
    <s v="Grunley Construction Company, Inc."/>
    <s v="HQ0034"/>
    <s v="HQ0034-18-C-0042"/>
    <x v="341"/>
    <x v="393"/>
    <x v="406"/>
    <d v="2020-09-23T00:00:00"/>
    <d v="2021-10-23T00:00:00"/>
    <n v="0"/>
    <n v="395"/>
    <n v="2021"/>
    <n v="10"/>
    <n v="23"/>
    <x v="351"/>
    <n v="2018"/>
    <n v="2022"/>
    <n v="1.0507009358578761"/>
    <n v="2020"/>
    <n v="1.0006103417743548"/>
    <n v="22818071.173324559"/>
    <n v="22818071.173324559"/>
    <n v="0"/>
    <n v="395"/>
    <n v="854"/>
    <n v="0.46252927400468385"/>
  </r>
  <r>
    <d v="2022-01-12T00:00:00"/>
    <n v="2018"/>
    <s v="Army National Guard"/>
    <s v="240149"/>
    <s v=""/>
    <d v="2018-09-17T00:00:00"/>
    <d v="2018-09-18T00:00:00"/>
    <s v="Towson Mechanical Inc."/>
    <s v="M-900-"/>
    <s v="M-900-160-0004"/>
    <x v="342"/>
    <x v="394"/>
    <x v="407"/>
    <d v="2021-04-23T00:00:00"/>
    <d v="2021-06-30T00:00:00"/>
    <n v="-1296000"/>
    <n v="68"/>
    <n v="2021"/>
    <s v="06"/>
    <n v="30"/>
    <x v="238"/>
    <n v="2018"/>
    <n v="2021"/>
    <n v="1.0507009358578761"/>
    <n v="2020"/>
    <n v="1.0006103417743548"/>
    <n v="19963317.781299643"/>
    <n v="18666526.77836008"/>
    <n v="-1296791.0029395632"/>
    <n v="68"/>
    <n v="948"/>
    <n v="7.1729957805907171E-2"/>
  </r>
  <r>
    <d v="2021-12-31T00:00:00"/>
    <n v="2017"/>
    <s v="Air Force Active"/>
    <s v="CADJ170002"/>
    <s v=""/>
    <d v="2017-10-06T00:00:00"/>
    <d v="2018-04-30T00:00:00"/>
    <s v="Consortio Stabile GMG SOC"/>
    <s v="N33191"/>
    <s v="N3319116D1035"/>
    <x v="343"/>
    <x v="395"/>
    <x v="408"/>
    <d v="2020-02-06T00:00:00"/>
    <d v="2022-04-11T00:00:00"/>
    <n v="530427"/>
    <n v="795"/>
    <n v="2022"/>
    <s v="04"/>
    <n v="11"/>
    <x v="352"/>
    <n v="2018"/>
    <n v="2022"/>
    <n v="1.0507009358578761"/>
    <n v="2020"/>
    <n v="1.0006103417743548"/>
    <n v="5160891.6959991241"/>
    <n v="5691642.4377554702"/>
    <n v="530750.74175634608"/>
    <n v="795"/>
    <n v="647"/>
    <n v="1.2287480680061824"/>
  </r>
  <r>
    <d v="2021-12-31T00:00:00"/>
    <n v="2017"/>
    <s v="Air Force Active"/>
    <s v="CADJ170001"/>
    <s v=""/>
    <d v="2017-10-06T00:00:00"/>
    <d v="2018-04-30T00:00:00"/>
    <s v="Consortio Stabile GMG SOC"/>
    <s v="N33191"/>
    <s v="N3319116D1035"/>
    <x v="343"/>
    <x v="396"/>
    <x v="409"/>
    <d v="2020-02-06T00:00:00"/>
    <d v="2021-11-18T00:00:00"/>
    <n v="215842"/>
    <n v="651"/>
    <n v="2021"/>
    <n v="11"/>
    <n v="18"/>
    <x v="186"/>
    <n v="2018"/>
    <n v="2022"/>
    <n v="1.0507009358578761"/>
    <n v="2020"/>
    <n v="1.0006103417743548"/>
    <n v="3356415.8073549354"/>
    <n v="3572389.5447441959"/>
    <n v="215973.73738926044"/>
    <n v="651"/>
    <n v="647"/>
    <n v="1.0061823802163834"/>
  </r>
  <r>
    <d v="2021-12-31T00:00:00"/>
    <n v="2017"/>
    <s v="Air Force Active"/>
    <s v="AJXF093000"/>
    <s v=""/>
    <d v="2017-08-02T00:00:00"/>
    <d v="2018-05-24T00:00:00"/>
    <s v="EDIFICE, LLC"/>
    <s v="N40080"/>
    <s v="N4008017D0009"/>
    <x v="344"/>
    <x v="397"/>
    <x v="410"/>
    <d v="2020-02-25T00:00:00"/>
    <d v="2020-02-25T00:00:00"/>
    <n v="0"/>
    <n v="0"/>
    <n v="2020"/>
    <s v="02"/>
    <n v="25"/>
    <x v="353"/>
    <n v="2018"/>
    <n v="2020"/>
    <n v="1.0507009358578761"/>
    <n v="2019"/>
    <n v="1.027591137340192"/>
    <n v="11746193.433918308"/>
    <n v="11746193.433918308"/>
    <n v="0"/>
    <n v="0"/>
    <n v="642"/>
    <n v="0"/>
  </r>
  <r>
    <d v="2022-01-12T00:00:00"/>
    <n v="2015"/>
    <s v="Navy Active"/>
    <s v="N68469275"/>
    <s v=""/>
    <d v="2015-10-29T00:00:00"/>
    <d v="2017-11-02T00:00:00"/>
    <s v="MANHATTAN CONSTRUCTION COMPANY"/>
    <s v="N40080"/>
    <s v="N4008018C0005 AWD"/>
    <x v="345"/>
    <x v="398"/>
    <x v="411"/>
    <d v="2019-11-15T00:00:00"/>
    <d v="2022-01-20T00:00:00"/>
    <n v="12918000"/>
    <n v="797"/>
    <n v="2022"/>
    <s v="01"/>
    <n v="20"/>
    <x v="354"/>
    <n v="2018"/>
    <n v="2022"/>
    <n v="1.0507009358578761"/>
    <n v="2020"/>
    <n v="1.0006103417743548"/>
    <n v="32730384.852908697"/>
    <n v="45656269.247949809"/>
    <n v="12925884.395041112"/>
    <n v="797"/>
    <n v="743"/>
    <n v="1.0726783310901751"/>
  </r>
  <r>
    <d v="2022-01-12T00:00:00"/>
    <n v="2018"/>
    <s v="Navy Active"/>
    <s v="N68469275"/>
    <s v="N68469275A"/>
    <d v="2015-10-29T00:00:00"/>
    <d v="2017-11-02T00:00:00"/>
    <s v="MANHATTAN CONSTRUCTION COMPANY"/>
    <s v="N40080"/>
    <s v="N4008018C0005 AWD"/>
    <x v="345"/>
    <x v="399"/>
    <x v="412"/>
    <d v="2019-11-15T00:00:00"/>
    <d v="2022-01-20T00:00:00"/>
    <n v="-1894000"/>
    <n v="797"/>
    <n v="2022"/>
    <s v="01"/>
    <n v="20"/>
    <x v="354"/>
    <n v="2018"/>
    <n v="2022"/>
    <n v="1.0507009358578761"/>
    <n v="2020"/>
    <n v="1.0006103417743548"/>
    <n v="41792680.424682878"/>
    <n v="39897524.437362254"/>
    <n v="-1895155.9873206243"/>
    <n v="797"/>
    <n v="743"/>
    <n v="1.0726783310901751"/>
  </r>
  <r>
    <d v="2022-01-31T00:00:00"/>
    <n v="2014"/>
    <s v="DoD Education Activity"/>
    <s v="AM00021"/>
    <s v=""/>
    <d v="2016-11-07T00:00:00"/>
    <d v="2017-11-20T00:00:00"/>
    <s v="John C. Grimberg CO., Inc."/>
    <s v="N40080"/>
    <s v="N4008018C0006"/>
    <x v="346"/>
    <x v="400"/>
    <x v="413"/>
    <d v="2020-01-09T00:00:00"/>
    <d v="2020-10-13T00:00:00"/>
    <n v="-371000"/>
    <n v="278"/>
    <n v="2020"/>
    <n v="10"/>
    <n v="13"/>
    <x v="355"/>
    <n v="2018"/>
    <n v="2021"/>
    <n v="1.0507009358578761"/>
    <n v="2020"/>
    <n v="1.0006103417743548"/>
    <n v="55217486.282138959"/>
    <n v="54846259.845340677"/>
    <n v="-371226.43679828197"/>
    <n v="278"/>
    <n v="780"/>
    <n v="0.35641025641025642"/>
  </r>
  <r>
    <d v="2022-01-12T00:00:00"/>
    <n v="2018"/>
    <s v="Navy Active"/>
    <s v="N61151163"/>
    <s v=""/>
    <d v="2018-02-12T00:00:00"/>
    <d v="2018-09-29T00:00:00"/>
    <s v="JOHN C. GRIMBERG CO., INC."/>
    <s v="N40080"/>
    <s v="N4008018C0008 AWD"/>
    <x v="347"/>
    <x v="401"/>
    <x v="414"/>
    <d v="2021-08-14T00:00:00"/>
    <d v="2021-08-14T00:00:00"/>
    <n v="-1393000"/>
    <n v="0"/>
    <n v="2021"/>
    <s v="08"/>
    <n v="14"/>
    <x v="356"/>
    <n v="2018"/>
    <n v="2021"/>
    <n v="1.0507009358578761"/>
    <n v="2020"/>
    <n v="1.0006103417743548"/>
    <n v="39186942.103755347"/>
    <n v="37793091.897663668"/>
    <n v="-1393850.2060916796"/>
    <n v="0"/>
    <n v="1050"/>
    <n v="0"/>
  </r>
  <r>
    <d v="2022-01-12T00:00:00"/>
    <n v="2014"/>
    <s v="Marine Corps Active"/>
    <s v="M00264588"/>
    <s v=""/>
    <d v="2017-02-10T00:00:00"/>
    <d v="2018-09-29T00:00:00"/>
    <s v="WHITING-TURNER CONTRACTING CO"/>
    <s v="N40080"/>
    <s v="N4008018C0034 AWD"/>
    <x v="348"/>
    <x v="402"/>
    <x v="415"/>
    <d v="2020-06-06T00:00:00"/>
    <d v="2021-04-09T00:00:00"/>
    <n v="-1301000"/>
    <n v="307"/>
    <n v="2021"/>
    <s v="04"/>
    <s v="09"/>
    <x v="357"/>
    <n v="2018"/>
    <n v="2021"/>
    <n v="1.0507009358578761"/>
    <n v="2020"/>
    <n v="1.0006103417743548"/>
    <n v="24208149.562165465"/>
    <n v="22906355.507517029"/>
    <n v="-1301794.0546484366"/>
    <n v="307"/>
    <n v="616"/>
    <n v="0.49837662337662336"/>
  </r>
  <r>
    <d v="2022-01-12T00:00:00"/>
    <n v="2017"/>
    <s v="Navy Active"/>
    <s v="N47608975"/>
    <s v="N47608975A"/>
    <d v="2016-10-31T00:00:00"/>
    <d v="2018-04-13T00:00:00"/>
    <s v="HARKINS BUILDERS INC."/>
    <s v="N40080"/>
    <s v="N4008018C0311 AWD"/>
    <x v="349"/>
    <x v="403"/>
    <x v="416"/>
    <d v="2020-02-02T00:00:00"/>
    <d v="2020-12-29T00:00:00"/>
    <n v="-102000"/>
    <n v="331"/>
    <n v="2020"/>
    <n v="12"/>
    <n v="29"/>
    <x v="358"/>
    <n v="2018"/>
    <n v="2021"/>
    <n v="1.0507009358578761"/>
    <n v="2020"/>
    <n v="1.0006103417743548"/>
    <n v="2253753.5074151442"/>
    <n v="2151691.2525541601"/>
    <n v="-102062.25486098416"/>
    <n v="331"/>
    <n v="660"/>
    <n v="0.50151515151515147"/>
  </r>
  <r>
    <d v="2022-01-12T00:00:00"/>
    <n v="2016"/>
    <s v="Navy Active"/>
    <s v="N47608975"/>
    <s v=""/>
    <d v="2016-10-31T00:00:00"/>
    <d v="2018-04-13T00:00:00"/>
    <s v="HARKINS BUILDERS INC."/>
    <s v="N40080"/>
    <s v="N4008018C0311 AWD"/>
    <x v="349"/>
    <x v="404"/>
    <x v="417"/>
    <d v="2020-02-02T00:00:00"/>
    <d v="2020-07-23T00:00:00"/>
    <n v="-102000"/>
    <n v="172"/>
    <n v="2020"/>
    <s v="07"/>
    <n v="23"/>
    <x v="359"/>
    <n v="2018"/>
    <n v="2020"/>
    <n v="1.0507009358578761"/>
    <n v="2019"/>
    <n v="1.027591137340192"/>
    <n v="40761942.8066063"/>
    <n v="40657128.510597602"/>
    <n v="-104814.29600869864"/>
    <n v="172"/>
    <n v="660"/>
    <n v="0.26060606060606062"/>
  </r>
  <r>
    <d v="2021-12-31T00:00:00"/>
    <n v="2018"/>
    <s v="Air Force Active"/>
    <s v="AJXF173021"/>
    <s v=""/>
    <d v="2018-06-05T00:00:00"/>
    <d v="2018-07-05T00:00:00"/>
    <s v="Oncore Group, LLC"/>
    <s v="N40080"/>
    <s v="N4008018C2018"/>
    <x v="350"/>
    <x v="405"/>
    <x v="418"/>
    <d v="2019-01-26T00:00:00"/>
    <d v="2019-01-26T00:00:00"/>
    <n v="0"/>
    <n v="0"/>
    <n v="2019"/>
    <s v="01"/>
    <n v="26"/>
    <x v="360"/>
    <n v="2018"/>
    <n v="2019"/>
    <n v="1.0507009358578761"/>
    <n v="2019"/>
    <n v="1.027591137340192"/>
    <n v="1566441.6930274579"/>
    <n v="1566441.6930274579"/>
    <n v="0"/>
    <n v="0"/>
    <n v="205"/>
    <n v="0"/>
  </r>
  <r>
    <d v="2022-01-12T00:00:00"/>
    <n v="2018"/>
    <s v="Marine Corps Active"/>
    <s v="M67004971"/>
    <s v=""/>
    <d v="2017-12-12T00:00:00"/>
    <d v="2018-03-15T00:00:00"/>
    <s v="DRACE CONSTRUCTION CORP."/>
    <s v="N40085"/>
    <s v="N4008516D5524 N4008518F5082"/>
    <x v="351"/>
    <x v="406"/>
    <x v="419"/>
    <d v="2019-07-05T00:00:00"/>
    <d v="2019-07-05T00:00:00"/>
    <n v="-64000"/>
    <n v="0"/>
    <n v="2019"/>
    <s v="07"/>
    <s v="05"/>
    <x v="361"/>
    <n v="2018"/>
    <n v="2019"/>
    <n v="1.0507009358578761"/>
    <n v="2019"/>
    <n v="1.027591137340192"/>
    <n v="2082489.2548703104"/>
    <n v="2016723.4220805382"/>
    <n v="-65765.83278977219"/>
    <n v="0"/>
    <n v="477"/>
    <n v="0"/>
  </r>
  <r>
    <d v="2022-01-12T00:00:00"/>
    <n v="2018"/>
    <s v="Marine Corps Active"/>
    <s v="M00146766"/>
    <s v=""/>
    <d v="2018-09-04T00:00:00"/>
    <d v="2018-09-29T00:00:00"/>
    <s v="MILITARY &amp; FEDERAL CONSTRUCTION CO,INC."/>
    <s v="N40085"/>
    <s v="N4008516D6303 N4008518F7217"/>
    <x v="352"/>
    <x v="407"/>
    <x v="420"/>
    <d v="2020-01-08T00:00:00"/>
    <d v="2021-04-12T00:00:00"/>
    <n v="-37000"/>
    <n v="460"/>
    <n v="2021"/>
    <s v="04"/>
    <n v="12"/>
    <x v="362"/>
    <n v="2018"/>
    <n v="2021"/>
    <n v="1.0507009358578761"/>
    <n v="2020"/>
    <n v="1.0006103417743548"/>
    <n v="2593129.9096972379"/>
    <n v="2556107.3270515869"/>
    <n v="-37022.582645650953"/>
    <n v="460"/>
    <n v="466"/>
    <n v="0.98712446351931327"/>
  </r>
  <r>
    <d v="2022-01-12T00:00:00"/>
    <n v="2018"/>
    <s v="Navy Active"/>
    <s v="N50092176"/>
    <s v=""/>
    <d v="2017-09-14T00:00:00"/>
    <d v="2018-04-19T00:00:00"/>
    <s v="CIVIL WORKS CONTRACTING LLC"/>
    <s v="N40085"/>
    <s v="N4008517D0358 N4008518F5423"/>
    <x v="353"/>
    <x v="408"/>
    <x v="421"/>
    <d v="2019-08-05T00:00:00"/>
    <d v="2019-08-05T00:00:00"/>
    <n v="-68000"/>
    <n v="0"/>
    <n v="2019"/>
    <s v="08"/>
    <s v="05"/>
    <x v="363"/>
    <n v="2018"/>
    <n v="2019"/>
    <n v="1.0507009358578761"/>
    <n v="2019"/>
    <n v="1.027591137340192"/>
    <n v="2805371.4987405292"/>
    <n v="2735495.3014013963"/>
    <n v="-69876.197339132894"/>
    <n v="0"/>
    <n v="473"/>
    <n v="0"/>
  </r>
  <r>
    <d v="2021-09-13T00:00:00"/>
    <n v="2016"/>
    <s v="Special Operations Command"/>
    <s v="P225"/>
    <s v=""/>
    <d v="2017-09-05T00:00:00"/>
    <d v="2018-08-03T00:00:00"/>
    <s v="TIKIGAQ CONSTRUCTION, LLC"/>
    <s v="N40085"/>
    <s v="N4008517D0362"/>
    <x v="354"/>
    <x v="409"/>
    <x v="422"/>
    <d v="2019-08-30T00:00:00"/>
    <d v="2020-01-07T00:00:00"/>
    <n v="-10"/>
    <n v="130"/>
    <n v="2020"/>
    <s v="01"/>
    <s v="07"/>
    <x v="364"/>
    <n v="2018"/>
    <n v="2020"/>
    <n v="1.0507009358578761"/>
    <n v="2019"/>
    <n v="1.027591137340192"/>
    <n v="3630.1717333889619"/>
    <n v="3619.89582201556"/>
    <n v="-10.275911373401868"/>
    <n v="130"/>
    <n v="392"/>
    <n v="0.33163265306122447"/>
  </r>
  <r>
    <d v="2022-01-12T00:00:00"/>
    <n v="2016"/>
    <s v="Special Operations Command"/>
    <s v="Q225"/>
    <s v=""/>
    <d v="2017-09-05T00:00:00"/>
    <d v="2018-08-03T00:00:00"/>
    <s v="TIKIGAQ CONSTRUCTION, LLC"/>
    <s v="N40085"/>
    <s v="N4008517D0362"/>
    <x v="354"/>
    <x v="409"/>
    <x v="423"/>
    <d v="2019-10-22T00:00:00"/>
    <d v="2020-01-07T00:00:00"/>
    <n v="-5"/>
    <n v="77"/>
    <n v="2020"/>
    <s v="01"/>
    <s v="07"/>
    <x v="364"/>
    <n v="2018"/>
    <n v="2020"/>
    <n v="1.0507009358578761"/>
    <n v="2019"/>
    <n v="1.027591137340192"/>
    <n v="3630.1717333889619"/>
    <n v="3625.033777702261"/>
    <n v="-5.1379556867009342"/>
    <n v="77"/>
    <n v="445"/>
    <n v="0.17303370786516853"/>
  </r>
  <r>
    <d v="2022-01-12T00:00:00"/>
    <n v="2018"/>
    <s v="Navy Active"/>
    <s v="N32446385"/>
    <s v=""/>
    <d v="2018-07-05T00:00:00"/>
    <d v="2018-09-20T00:00:00"/>
    <s v="STRUCTURAL ASSOCIATES, INC"/>
    <s v="N40085"/>
    <s v="N4008517D5048 N4008518F6907"/>
    <x v="355"/>
    <x v="410"/>
    <x v="424"/>
    <d v="2019-10-08T00:00:00"/>
    <d v="2019-10-08T00:00:00"/>
    <n v="-156000"/>
    <n v="0"/>
    <n v="2019"/>
    <n v="10"/>
    <s v="08"/>
    <x v="365"/>
    <n v="2018"/>
    <n v="2020"/>
    <n v="1.0507009358578761"/>
    <n v="2019"/>
    <n v="1.027591137340192"/>
    <n v="1024433.4124614291"/>
    <n v="864129.19503635913"/>
    <n v="-160304.21742507"/>
    <n v="0"/>
    <n v="383"/>
    <n v="0"/>
  </r>
  <r>
    <d v="2022-01-12T00:00:00"/>
    <n v="2018"/>
    <s v="Marine Corps Active"/>
    <s v="M670011320"/>
    <s v=""/>
    <d v="2018-08-09T00:00:00"/>
    <d v="2018-09-28T00:00:00"/>
    <s v="SAUER, INC."/>
    <s v="N40085"/>
    <s v="N4008518C0610 AWD"/>
    <x v="356"/>
    <x v="411"/>
    <x v="425"/>
    <d v="2020-10-23T00:00:00"/>
    <d v="2021-11-05T00:00:00"/>
    <n v="-1167000"/>
    <n v="378"/>
    <n v="2021"/>
    <n v="11"/>
    <s v="05"/>
    <x v="366"/>
    <n v="2018"/>
    <n v="2022"/>
    <n v="1.0507009358578761"/>
    <n v="2020"/>
    <n v="1.0006103417743548"/>
    <n v="39058756.589580685"/>
    <n v="37891044.320730016"/>
    <n v="-1167712.2688506693"/>
    <n v="378"/>
    <n v="756"/>
    <n v="0.5"/>
  </r>
  <r>
    <d v="2022-01-12T00:00:00"/>
    <n v="2016"/>
    <s v="Special Operations Command"/>
    <s v="Q1219"/>
    <s v=""/>
    <d v="2017-01-27T00:00:00"/>
    <d v="2017-12-28T00:00:00"/>
    <s v="RQ CONSTRUCTION, LLC"/>
    <s v="N40085"/>
    <s v="N4008518C0614"/>
    <x v="357"/>
    <x v="412"/>
    <x v="426"/>
    <d v="2020-01-12T00:00:00"/>
    <d v="2021-12-17T00:00:00"/>
    <n v="1179"/>
    <n v="705"/>
    <n v="2021"/>
    <n v="12"/>
    <n v="17"/>
    <x v="367"/>
    <n v="2018"/>
    <n v="2022"/>
    <n v="1.0507009358578761"/>
    <n v="2020"/>
    <n v="1.0006103417743548"/>
    <n v="67249.062698647496"/>
    <n v="68428.782291599462"/>
    <n v="1179.7195929519658"/>
    <n v="705"/>
    <n v="745"/>
    <n v="0.94630872483221473"/>
  </r>
  <r>
    <d v="2022-01-12T00:00:00"/>
    <n v="2016"/>
    <s v="Special Operations Command"/>
    <s v="Q1288"/>
    <s v=""/>
    <d v="2017-01-27T00:00:00"/>
    <d v="2017-12-28T00:00:00"/>
    <s v="RQ CONSTRUCTION, LLC"/>
    <s v="N40085"/>
    <s v="N4008518C0614"/>
    <x v="357"/>
    <x v="413"/>
    <x v="427"/>
    <d v="2020-01-12T00:00:00"/>
    <d v="2021-12-17T00:00:00"/>
    <n v="459"/>
    <n v="705"/>
    <n v="2021"/>
    <n v="12"/>
    <n v="17"/>
    <x v="367"/>
    <n v="2018"/>
    <n v="2022"/>
    <n v="1.0507009358578761"/>
    <n v="2020"/>
    <n v="1.0006103417743548"/>
    <n v="15488.382495480952"/>
    <n v="15947.662642355381"/>
    <n v="459.28014687442919"/>
    <n v="705"/>
    <n v="745"/>
    <n v="0.94630872483221473"/>
  </r>
  <r>
    <d v="2021-09-13T00:00:00"/>
    <n v="2016"/>
    <s v="Special Operations Command"/>
    <s v="P1219"/>
    <s v=""/>
    <d v="2017-01-27T00:00:00"/>
    <d v="2017-12-28T00:00:00"/>
    <s v="RQ CONSTRUCTION, LLC"/>
    <s v="N40085"/>
    <s v="N4008518C0614"/>
    <x v="357"/>
    <x v="414"/>
    <x v="428"/>
    <d v="2020-01-12T00:00:00"/>
    <d v="2021-07-12T00:00:00"/>
    <n v="1500"/>
    <n v="547"/>
    <n v="2021"/>
    <s v="07"/>
    <n v="12"/>
    <x v="368"/>
    <n v="2018"/>
    <n v="2021"/>
    <n v="1.0507009358578761"/>
    <n v="2020"/>
    <n v="1.0006103417743548"/>
    <n v="66956.967838479002"/>
    <n v="68457.883351140539"/>
    <n v="1500.9155126615369"/>
    <n v="547"/>
    <n v="745"/>
    <n v="0.73422818791946309"/>
  </r>
  <r>
    <d v="2022-01-13T00:00:00"/>
    <n v="2017"/>
    <s v="Defense Health Agency"/>
    <s v="14019"/>
    <s v=""/>
    <d v="2017-06-23T00:00:00"/>
    <d v="2018-06-29T00:00:00"/>
    <s v="RQ-DPRI"/>
    <s v="N40085"/>
    <s v="N40085-18-C-0637"/>
    <x v="358"/>
    <x v="415"/>
    <x v="429"/>
    <d v="2020-07-13T00:00:00"/>
    <d v="2021-10-07T00:00:00"/>
    <n v="-3442000"/>
    <n v="451"/>
    <n v="2021"/>
    <n v="10"/>
    <s v="07"/>
    <x v="369"/>
    <n v="2018"/>
    <n v="2022"/>
    <n v="1.0507009358578761"/>
    <n v="2020"/>
    <n v="1.0006103417743548"/>
    <n v="36774532.755025662"/>
    <n v="33330431.958638333"/>
    <n v="-3444100.7963873297"/>
    <n v="451"/>
    <n v="745"/>
    <n v="0.60536912751677852"/>
  </r>
  <r>
    <d v="2022-01-12T00:00:00"/>
    <n v="2017"/>
    <s v="Marine Corps Active"/>
    <s v="M00263403"/>
    <s v=""/>
    <d v="2017-01-27T00:00:00"/>
    <d v="2018-07-31T00:00:00"/>
    <s v="KORTE CONSTRUCTION COMPANY"/>
    <s v="N40085"/>
    <s v="N4008518C0640 AWD"/>
    <x v="359"/>
    <x v="416"/>
    <x v="430"/>
    <d v="2021-02-28T00:00:00"/>
    <d v="2022-01-02T00:00:00"/>
    <n v="-749000"/>
    <n v="308"/>
    <n v="2022"/>
    <s v="01"/>
    <s v="02"/>
    <x v="370"/>
    <n v="2018"/>
    <n v="2022"/>
    <n v="1.0507009358578761"/>
    <n v="2020"/>
    <n v="1.0006103417743548"/>
    <n v="31922395.83323399"/>
    <n v="31172938.687244996"/>
    <n v="-749457.14598899335"/>
    <n v="308"/>
    <n v="943"/>
    <n v="0.32661717921527039"/>
  </r>
  <r>
    <d v="2021-09-13T00:00:00"/>
    <n v="2018"/>
    <s v="Special Operations Command"/>
    <s v="P791"/>
    <s v=""/>
    <d v="2018-01-19T00:00:00"/>
    <d v="2018-09-13T00:00:00"/>
    <s v="HOURIGAN CONSTRUCTION CORPORATION"/>
    <s v="N40085"/>
    <s v="N4008518C1103"/>
    <x v="360"/>
    <x v="417"/>
    <x v="431"/>
    <d v="2021-03-17T00:00:00"/>
    <d v="2022-04-05T00:00:00"/>
    <n v="282"/>
    <n v="384"/>
    <n v="2022"/>
    <s v="04"/>
    <s v="05"/>
    <x v="371"/>
    <n v="2018"/>
    <n v="2022"/>
    <n v="1.0507009358578761"/>
    <n v="2020"/>
    <n v="1.0006103417743548"/>
    <n v="25953.363816625395"/>
    <n v="26235.535933005762"/>
    <n v="282.17211638036679"/>
    <n v="384"/>
    <n v="916"/>
    <n v="0.41921397379912662"/>
  </r>
  <r>
    <d v="2022-01-12T00:00:00"/>
    <n v="2018"/>
    <s v="Special Operations Command"/>
    <s v="Q791"/>
    <s v=""/>
    <d v="2018-01-19T00:00:00"/>
    <d v="2018-09-13T00:00:00"/>
    <s v="HOURIGAN CONSTRUCTION CORPORATION"/>
    <s v="N40085"/>
    <s v="N4008518C1103"/>
    <x v="360"/>
    <x v="417"/>
    <x v="431"/>
    <d v="2021-03-17T00:00:00"/>
    <d v="2022-04-05T00:00:00"/>
    <n v="282"/>
    <n v="384"/>
    <n v="2022"/>
    <s v="04"/>
    <s v="05"/>
    <x v="371"/>
    <n v="2018"/>
    <n v="2022"/>
    <n v="1.0507009358578761"/>
    <n v="2020"/>
    <n v="1.0006103417743548"/>
    <n v="25953.363816625395"/>
    <n v="26235.535933005762"/>
    <n v="282.17211638036679"/>
    <n v="384"/>
    <n v="916"/>
    <n v="0.41921397379912662"/>
  </r>
  <r>
    <d v="2022-01-12T00:00:00"/>
    <n v="2018"/>
    <s v="Navy Active"/>
    <s v="N32443257"/>
    <s v=""/>
    <d v="2017-11-03T00:00:00"/>
    <d v="2018-09-17T00:00:00"/>
    <s v="RQ CONSTRUCTION, LLC"/>
    <s v="N40085"/>
    <s v="N4008518C1107 AWD"/>
    <x v="361"/>
    <x v="418"/>
    <x v="432"/>
    <d v="2021-06-18T00:00:00"/>
    <d v="2021-11-02T00:00:00"/>
    <n v="-1685000"/>
    <n v="137"/>
    <n v="2021"/>
    <n v="11"/>
    <s v="02"/>
    <x v="372"/>
    <n v="2018"/>
    <n v="2022"/>
    <n v="1.0507009358578761"/>
    <n v="2020"/>
    <n v="1.0006103417743548"/>
    <n v="76758956.869097129"/>
    <n v="75072928.443207338"/>
    <n v="-1686028.4258897901"/>
    <n v="137"/>
    <n v="1005"/>
    <n v="0.13631840796019901"/>
  </r>
  <r>
    <d v="2022-01-12T00:00:00"/>
    <n v="2016"/>
    <s v="Navy Active"/>
    <s v="N32443614"/>
    <s v=""/>
    <d v="2017-06-01T00:00:00"/>
    <d v="2017-12-15T00:00:00"/>
    <s v="MEB GENERAL CONTRACTORS, INC."/>
    <s v="N40085"/>
    <s v="N4008518C1116 AWD"/>
    <x v="362"/>
    <x v="419"/>
    <x v="433"/>
    <d v="2021-04-15T00:00:00"/>
    <d v="2021-06-30T00:00:00"/>
    <n v="-1700000"/>
    <n v="76"/>
    <n v="2021"/>
    <s v="06"/>
    <n v="30"/>
    <x v="238"/>
    <n v="2018"/>
    <n v="2021"/>
    <n v="1.0507009358578761"/>
    <n v="2020"/>
    <n v="1.0006103417743548"/>
    <n v="47926672.488221161"/>
    <n v="46225634.907204755"/>
    <n v="-1701037.5810164064"/>
    <n v="76"/>
    <n v="1217"/>
    <n v="6.2448644207066556E-2"/>
  </r>
  <r>
    <d v="2022-01-12T00:00:00"/>
    <n v="2017"/>
    <s v="Navy Active"/>
    <s v="N32443614"/>
    <s v="N32443614A"/>
    <d v="2017-06-01T00:00:00"/>
    <d v="2017-12-14T00:00:00"/>
    <s v="MEB GENERAL CONTRACTORS, INC."/>
    <s v="N40085"/>
    <s v="N4008518C1116 AWD"/>
    <x v="362"/>
    <x v="420"/>
    <x v="434"/>
    <d v="2021-04-15T00:00:00"/>
    <d v="2021-06-30T00:00:00"/>
    <n v="-40000"/>
    <n v="76"/>
    <n v="2021"/>
    <s v="06"/>
    <n v="30"/>
    <x v="238"/>
    <n v="2018"/>
    <n v="2021"/>
    <n v="1.0507009358578761"/>
    <n v="2020"/>
    <n v="1.0006103417743548"/>
    <n v="2757039.2556910668"/>
    <n v="2717014.8420200925"/>
    <n v="-40024.413670974318"/>
    <n v="76"/>
    <n v="1218"/>
    <n v="6.2397372742200329E-2"/>
  </r>
  <r>
    <d v="2022-01-12T00:00:00"/>
    <n v="2016"/>
    <s v="Navy Active"/>
    <s v="N62688913"/>
    <s v=""/>
    <d v="2017-03-23T00:00:00"/>
    <d v="2018-04-23T00:00:00"/>
    <s v="WHITING-TURNER CONTRACTING CO"/>
    <s v="N40085"/>
    <s v="N4008518C1134 AWD"/>
    <x v="363"/>
    <x v="421"/>
    <x v="435"/>
    <d v="2020-11-01T00:00:00"/>
    <d v="2021-05-09T00:00:00"/>
    <n v="-3471000"/>
    <n v="189"/>
    <n v="2021"/>
    <s v="05"/>
    <s v="09"/>
    <x v="373"/>
    <n v="2018"/>
    <n v="2021"/>
    <n v="1.0507009358578761"/>
    <n v="2020"/>
    <n v="1.0006103417743548"/>
    <n v="119779906.68779787"/>
    <n v="116306788.19149908"/>
    <n v="-3473118.49629879"/>
    <n v="189"/>
    <n v="923"/>
    <n v="0.20476706392199351"/>
  </r>
  <r>
    <d v="2021-09-13T00:00:00"/>
    <n v="2016"/>
    <s v="Special Operations Command"/>
    <s v="P777"/>
    <s v=""/>
    <d v="2016-10-31T00:00:00"/>
    <d v="2018-07-16T00:00:00"/>
    <s v="WHITING-TURNER CONTRACTING CO"/>
    <s v="N40085"/>
    <s v="N4008518C1137"/>
    <x v="364"/>
    <x v="422"/>
    <x v="436"/>
    <d v="2020-10-09T00:00:00"/>
    <d v="2021-04-12T00:00:00"/>
    <n v="-607"/>
    <n v="185"/>
    <n v="2021"/>
    <s v="04"/>
    <n v="12"/>
    <x v="362"/>
    <n v="2018"/>
    <n v="2021"/>
    <n v="1.0507009358578761"/>
    <n v="2020"/>
    <n v="1.0006103417743548"/>
    <n v="26036.369190558169"/>
    <n v="25428.998713101137"/>
    <n v="-607.37047745703239"/>
    <n v="185"/>
    <n v="816"/>
    <n v="0.2267156862745098"/>
  </r>
  <r>
    <d v="2022-01-12T00:00:00"/>
    <n v="2016"/>
    <s v="Special Operations Command"/>
    <s v="Q777"/>
    <s v=""/>
    <d v="2016-10-31T00:00:00"/>
    <d v="2018-07-16T00:00:00"/>
    <s v="WHITING-TURNER CONTRACTING CO"/>
    <s v="N40085"/>
    <s v="N4008518C1137"/>
    <x v="364"/>
    <x v="422"/>
    <x v="436"/>
    <d v="2020-10-09T00:00:00"/>
    <d v="2021-04-12T00:00:00"/>
    <n v="-607"/>
    <n v="185"/>
    <n v="2021"/>
    <s v="04"/>
    <n v="12"/>
    <x v="362"/>
    <n v="2018"/>
    <n v="2021"/>
    <n v="1.0507009358578761"/>
    <n v="2020"/>
    <n v="1.0006103417743548"/>
    <n v="26036.369190558169"/>
    <n v="25428.998713101137"/>
    <n v="-607.37047745703239"/>
    <n v="185"/>
    <n v="816"/>
    <n v="0.2267156862745098"/>
  </r>
  <r>
    <d v="2022-01-12T00:00:00"/>
    <n v="2018"/>
    <s v="Navy Active"/>
    <s v="N62688495"/>
    <s v=""/>
    <d v="2017-07-10T00:00:00"/>
    <d v="2018-09-28T00:00:00"/>
    <s v="WHITING-TURNER CONTRACTING CO"/>
    <s v="N40085"/>
    <s v="N4008518C1148 AWD"/>
    <x v="365"/>
    <x v="423"/>
    <x v="437"/>
    <d v="2021-02-04T00:00:00"/>
    <d v="2022-09-04T00:00:00"/>
    <n v="-1112000"/>
    <n v="577"/>
    <n v="2022"/>
    <s v="09"/>
    <s v="04"/>
    <x v="374"/>
    <n v="2018"/>
    <n v="2022"/>
    <n v="1.0507009358578761"/>
    <n v="2020"/>
    <n v="1.0006103417743548"/>
    <n v="36940543.502891205"/>
    <n v="35827864.802838124"/>
    <n v="-1112678.7000530809"/>
    <n v="577"/>
    <n v="860"/>
    <n v="0.67093023255813955"/>
  </r>
  <r>
    <d v="2021-09-13T00:00:00"/>
    <n v="2015"/>
    <s v="Special Operations Command"/>
    <s v="P1475"/>
    <s v=""/>
    <d v="2018-02-07T00:00:00"/>
    <d v="2018-06-19T00:00:00"/>
    <s v="MILITARY &amp; FEDERAL CONSTRUCTION CO,INC."/>
    <s v="N40085"/>
    <s v="N4008518C6101"/>
    <x v="366"/>
    <x v="424"/>
    <x v="438"/>
    <d v="2019-09-13T00:00:00"/>
    <d v="2021-01-14T00:00:00"/>
    <n v="-6"/>
    <n v="489"/>
    <n v="2021"/>
    <s v="01"/>
    <n v="14"/>
    <x v="375"/>
    <n v="2018"/>
    <n v="2021"/>
    <n v="1.0507009358578761"/>
    <n v="2020"/>
    <n v="1.0006103417743548"/>
    <n v="3294.9981348502993"/>
    <n v="3288.9944727996531"/>
    <n v="-6.0036620506461986"/>
    <n v="489"/>
    <n v="451"/>
    <n v="1.0842572062084257"/>
  </r>
  <r>
    <d v="2022-01-12T00:00:00"/>
    <n v="2015"/>
    <s v="Special Operations Command"/>
    <s v="Q1475"/>
    <s v=""/>
    <d v="2018-02-07T00:00:00"/>
    <d v="2018-06-19T00:00:00"/>
    <s v="MILITARY &amp; FEDERAL CONSTRUCTION CO,INC."/>
    <s v="N40085"/>
    <s v="N4008518C6101"/>
    <x v="366"/>
    <x v="424"/>
    <x v="438"/>
    <d v="2019-09-13T00:00:00"/>
    <d v="2021-01-14T00:00:00"/>
    <n v="-6"/>
    <n v="489"/>
    <n v="2021"/>
    <s v="01"/>
    <n v="14"/>
    <x v="375"/>
    <n v="2018"/>
    <n v="2021"/>
    <n v="1.0507009358578761"/>
    <n v="2020"/>
    <n v="1.0006103417743548"/>
    <n v="3294.9981348502993"/>
    <n v="3288.9944727996531"/>
    <n v="-6.0036620506461986"/>
    <n v="489"/>
    <n v="451"/>
    <n v="1.0842572062084257"/>
  </r>
  <r>
    <d v="2021-09-13T00:00:00"/>
    <n v="2016"/>
    <s v="Special Operations Command"/>
    <s v="P1481"/>
    <s v=""/>
    <d v="2018-03-05T00:00:00"/>
    <d v="2018-08-31T00:00:00"/>
    <s v="LARION HUMPHREY CONSTRUCTION LLC"/>
    <s v="N40085"/>
    <s v="N4008518C6118"/>
    <x v="367"/>
    <x v="425"/>
    <x v="439"/>
    <d v="2019-11-11T00:00:00"/>
    <d v="2020-07-06T00:00:00"/>
    <n v="-122"/>
    <n v="238"/>
    <n v="2020"/>
    <s v="07"/>
    <s v="06"/>
    <x v="376"/>
    <n v="2018"/>
    <n v="2020"/>
    <n v="1.0507009358578761"/>
    <n v="2019"/>
    <n v="1.027591137340192"/>
    <n v="3904.4046776478676"/>
    <n v="3779.0385588923641"/>
    <n v="-125.36611875550352"/>
    <n v="238"/>
    <n v="437"/>
    <n v="0.54462242562929064"/>
  </r>
  <r>
    <d v="2022-01-12T00:00:00"/>
    <n v="2016"/>
    <s v="Special Operations Command"/>
    <s v="Q1481"/>
    <s v=""/>
    <d v="2018-03-05T00:00:00"/>
    <d v="2018-08-31T00:00:00"/>
    <s v="LARION HUMPHREY CONSTRUCTION LLC"/>
    <s v="N40085"/>
    <s v="N4008518C6118"/>
    <x v="367"/>
    <x v="425"/>
    <x v="439"/>
    <d v="2019-11-11T00:00:00"/>
    <d v="2020-07-06T00:00:00"/>
    <n v="-122"/>
    <n v="238"/>
    <n v="2020"/>
    <s v="07"/>
    <s v="06"/>
    <x v="376"/>
    <n v="2018"/>
    <n v="2020"/>
    <n v="1.0507009358578761"/>
    <n v="2019"/>
    <n v="1.027591137340192"/>
    <n v="3904.4046776478676"/>
    <n v="3779.0385588923641"/>
    <n v="-125.36611875550352"/>
    <n v="238"/>
    <n v="437"/>
    <n v="0.54462242562929064"/>
  </r>
  <r>
    <d v="2022-01-12T00:00:00"/>
    <n v="2014"/>
    <s v="Navy Active"/>
    <s v="N00128714"/>
    <s v=""/>
    <d v="2018-05-07T00:00:00"/>
    <d v="2018-07-30T00:00:00"/>
    <s v="CLARK BLINDERMAN, JOINT VENTURE"/>
    <s v="N40085"/>
    <s v="N4008518C8707 AWD"/>
    <x v="368"/>
    <x v="426"/>
    <x v="440"/>
    <d v="2020-08-14T00:00:00"/>
    <d v="2020-10-23T00:00:00"/>
    <n v="-1176000"/>
    <n v="70"/>
    <n v="2020"/>
    <n v="10"/>
    <n v="23"/>
    <x v="377"/>
    <n v="2018"/>
    <n v="2021"/>
    <n v="1.0507009358578761"/>
    <n v="2020"/>
    <n v="1.0006103417743548"/>
    <n v="34610088.827158436"/>
    <n v="33433371.065231796"/>
    <n v="-1176717.7619266398"/>
    <n v="70"/>
    <n v="746"/>
    <n v="9.3833780160857902E-2"/>
  </r>
  <r>
    <d v="2022-01-12T00:00:00"/>
    <n v="2017"/>
    <s v="Navy Active"/>
    <s v="N00128714"/>
    <s v="N00128714A"/>
    <d v="2018-05-07T00:00:00"/>
    <d v="2018-07-30T00:00:00"/>
    <s v="CLARK BLINDERMAN, JOINT VENTURE"/>
    <s v="N40085"/>
    <s v="N4008518C8707 AWD"/>
    <x v="368"/>
    <x v="427"/>
    <x v="441"/>
    <d v="2020-08-14T00:00:00"/>
    <d v="2020-10-23T00:00:00"/>
    <n v="-1881000"/>
    <n v="70"/>
    <n v="2020"/>
    <n v="10"/>
    <n v="23"/>
    <x v="377"/>
    <n v="2018"/>
    <n v="2021"/>
    <n v="1.0507009358578761"/>
    <n v="2020"/>
    <n v="1.0006103417743548"/>
    <n v="39606171.777162641"/>
    <n v="37724023.724285081"/>
    <n v="-1882148.0528775603"/>
    <n v="70"/>
    <n v="746"/>
    <n v="9.3833780160857902E-2"/>
  </r>
  <r>
    <d v="2022-01-12T00:00:00"/>
    <n v="2017"/>
    <s v="Navy Active"/>
    <s v="N32446371"/>
    <s v=""/>
    <d v="2017-09-19T00:00:00"/>
    <d v="2018-03-30T00:00:00"/>
    <s v="ENGINEERED CONSTRUCTION SERVICES,INC"/>
    <s v="N40085"/>
    <s v="N4008518C8719 AWD"/>
    <x v="369"/>
    <x v="428"/>
    <x v="442"/>
    <d v="2021-09-14T00:00:00"/>
    <d v="2021-09-14T00:00:00"/>
    <n v="353000"/>
    <n v="0"/>
    <n v="2021"/>
    <s v="09"/>
    <n v="14"/>
    <x v="378"/>
    <n v="2018"/>
    <n v="2021"/>
    <n v="1.0507009358578761"/>
    <n v="2020"/>
    <n v="1.0006103417743548"/>
    <n v="31956018.263181441"/>
    <n v="32309233.713827789"/>
    <n v="353215.4506463483"/>
    <n v="0"/>
    <n v="1264"/>
    <n v="0"/>
  </r>
  <r>
    <d v="2022-01-12T00:00:00"/>
    <n v="2018"/>
    <s v="Navy Active"/>
    <s v="N62688762"/>
    <s v=""/>
    <d v="2018-01-25T00:00:00"/>
    <d v="2018-05-02T00:00:00"/>
    <s v="TAZEWELL HOMELAND JV, LLC"/>
    <s v="N40085"/>
    <s v="N4008518R1123"/>
    <x v="370"/>
    <x v="429"/>
    <x v="443"/>
    <d v="2019-07-02T00:00:00"/>
    <d v="2021-01-03T00:00:00"/>
    <n v="332000"/>
    <n v="551"/>
    <n v="2021"/>
    <s v="01"/>
    <s v="03"/>
    <x v="379"/>
    <n v="2018"/>
    <n v="2021"/>
    <n v="1.0507009358578761"/>
    <n v="2020"/>
    <n v="1.0006103417743548"/>
    <n v="2703453.5079623149"/>
    <n v="3035656.1414314006"/>
    <n v="332202.63346908567"/>
    <n v="551"/>
    <n v="426"/>
    <n v="1.2934272300469483"/>
  </r>
  <r>
    <d v="2022-01-12T00:00:00"/>
    <n v="2018"/>
    <s v="Navy Active"/>
    <s v="N61755680"/>
    <s v=""/>
    <d v="2018-08-03T00:00:00"/>
    <d v="2018-09-28T00:00:00"/>
    <s v="RELIABLE BUILDERS, INC."/>
    <s v="N40192"/>
    <s v="N4019216D2704 N4019218F4410"/>
    <x v="371"/>
    <x v="430"/>
    <x v="444"/>
    <d v="2019-09-27T00:00:00"/>
    <d v="2021-05-26T00:00:00"/>
    <n v="-419000"/>
    <n v="607"/>
    <n v="2021"/>
    <s v="05"/>
    <n v="26"/>
    <x v="380"/>
    <n v="2018"/>
    <n v="2021"/>
    <n v="1.0507009358578761"/>
    <n v="2020"/>
    <n v="1.0006103417743548"/>
    <n v="2946165.4241454843"/>
    <n v="2526909.6909420295"/>
    <n v="-419255.73320345487"/>
    <n v="607"/>
    <n v="364"/>
    <n v="1.6675824175824177"/>
  </r>
  <r>
    <d v="2021-12-30T00:00:00"/>
    <n v="2018"/>
    <s v="DLA Defense Energy Support Center"/>
    <s v="DESC1709"/>
    <s v=""/>
    <d v="2018-09-20T00:00:00"/>
    <d v="2018-09-21T00:00:00"/>
    <s v="Tfs-Aptim JV"/>
    <s v="N40192"/>
    <s v="N40192-18-C-1300"/>
    <x v="372"/>
    <x v="431"/>
    <x v="445"/>
    <d v="2019-12-15T00:00:00"/>
    <d v="2019-12-15T00:00:00"/>
    <n v="0"/>
    <n v="0"/>
    <n v="2019"/>
    <n v="12"/>
    <n v="15"/>
    <x v="381"/>
    <n v="2018"/>
    <n v="2020"/>
    <n v="1.0507009358578761"/>
    <n v="2019"/>
    <n v="1.027591137340192"/>
    <n v="22533328.067604266"/>
    <n v="22533328.067604266"/>
    <n v="0"/>
    <n v="0"/>
    <n v="450"/>
    <n v="0"/>
  </r>
  <r>
    <d v="2022-01-12T00:00:00"/>
    <n v="2017"/>
    <s v="Navy Active"/>
    <s v="N68436438"/>
    <s v=""/>
    <d v="2017-01-20T00:00:00"/>
    <d v="2018-04-23T00:00:00"/>
    <s v="VET INDUSTRIAL INC"/>
    <s v="N44255"/>
    <s v="N4425517D4007 N4425518F4134"/>
    <x v="373"/>
    <x v="432"/>
    <x v="446"/>
    <d v="2019-10-30T00:00:00"/>
    <d v="2020-08-14T00:00:00"/>
    <n v="405000"/>
    <n v="289"/>
    <n v="2020"/>
    <s v="08"/>
    <n v="14"/>
    <x v="382"/>
    <n v="2018"/>
    <n v="2020"/>
    <n v="1.0507009358578761"/>
    <n v="2019"/>
    <n v="1.027591137340192"/>
    <n v="10549037.396013075"/>
    <n v="10965211.806635853"/>
    <n v="416174.41062277742"/>
    <n v="289"/>
    <n v="555"/>
    <n v="0.52072072072072073"/>
  </r>
  <r>
    <d v="2022-01-12T00:00:00"/>
    <n v="2017"/>
    <s v="Navy Active"/>
    <s v="N68436400"/>
    <s v=""/>
    <d v="2017-08-10T00:00:00"/>
    <d v="2018-09-29T00:00:00"/>
    <s v="CUSTOM MECHANICAL SYSTEMS CORP(CMS)"/>
    <s v="N44255"/>
    <s v="N4425517D4034 N4425518F4438"/>
    <x v="374"/>
    <x v="433"/>
    <x v="447"/>
    <d v="2021-06-30T00:00:00"/>
    <d v="2022-03-19T00:00:00"/>
    <n v="1465000"/>
    <n v="262"/>
    <n v="2022"/>
    <s v="03"/>
    <n v="19"/>
    <x v="383"/>
    <n v="2018"/>
    <n v="2022"/>
    <n v="1.0507009358578761"/>
    <n v="2020"/>
    <n v="1.0006103417743548"/>
    <n v="40447783.226784796"/>
    <n v="41913677.377484225"/>
    <n v="1465894.1506994292"/>
    <n v="262"/>
    <n v="1005"/>
    <n v="0.26069651741293531"/>
  </r>
  <r>
    <d v="2022-01-12T00:00:00"/>
    <n v="2018"/>
    <s v="Navy Active"/>
    <s v="N00216450"/>
    <s v=""/>
    <d v="2018-05-25T00:00:00"/>
    <d v="2018-09-05T00:00:00"/>
    <s v="URS GROUP, INC."/>
    <s v="N62470"/>
    <s v="N6247013D6022 N6247018F4121"/>
    <x v="375"/>
    <x v="434"/>
    <x v="448"/>
    <d v="2021-09-04T00:00:00"/>
    <d v="2022-07-08T00:00:00"/>
    <n v="-518000"/>
    <n v="307"/>
    <n v="2022"/>
    <s v="07"/>
    <s v="08"/>
    <x v="384"/>
    <n v="2018"/>
    <n v="2022"/>
    <n v="1.0507009358578761"/>
    <n v="2020"/>
    <n v="1.0006103417743548"/>
    <n v="52986848.195312686"/>
    <n v="52468532.038273573"/>
    <n v="-518316.15703911334"/>
    <n v="307"/>
    <n v="1095"/>
    <n v="0.28036529680365296"/>
  </r>
  <r>
    <d v="2021-12-31T00:00:00"/>
    <n v="2018"/>
    <s v="Air Force Active"/>
    <s v="ASHE143008"/>
    <s v=""/>
    <d v="2018-01-04T00:00:00"/>
    <d v="2018-09-28T00:00:00"/>
    <s v="CMC"/>
    <s v="N62470"/>
    <s v="N6247018C4004"/>
    <x v="376"/>
    <x v="435"/>
    <x v="449"/>
    <d v="2022-08-23T00:00:00"/>
    <d v="2022-08-23T00:00:00"/>
    <n v="781316"/>
    <n v="0"/>
    <n v="2022"/>
    <s v="08"/>
    <n v="23"/>
    <x v="385"/>
    <n v="2018"/>
    <n v="2022"/>
    <n v="1.0507009358578761"/>
    <n v="2020"/>
    <n v="1.0006103417743548"/>
    <n v="16237244.370691191"/>
    <n v="17019037.240484964"/>
    <n v="781792.8697937727"/>
    <n v="0"/>
    <n v="1425"/>
    <n v="0"/>
  </r>
  <r>
    <d v="2022-01-12T00:00:00"/>
    <n v="2017"/>
    <s v="Navy Active"/>
    <s v="N3379A223"/>
    <s v=""/>
    <d v="2017-10-13T00:00:00"/>
    <d v="2018-06-28T00:00:00"/>
    <s v="J/V P. &amp; C. DEVELOPMENT S.A. -ERGOTEM S.A."/>
    <s v="N62470"/>
    <s v="N6247018C4015 AWD"/>
    <x v="377"/>
    <x v="436"/>
    <x v="450"/>
    <d v="2020-10-05T00:00:00"/>
    <d v="2022-07-31T00:00:00"/>
    <n v="-2195000"/>
    <n v="664"/>
    <n v="2022"/>
    <s v="07"/>
    <n v="31"/>
    <x v="108"/>
    <n v="2018"/>
    <n v="2022"/>
    <n v="1.0507009358578761"/>
    <n v="2020"/>
    <n v="1.0006103417743548"/>
    <n v="26497626.901399776"/>
    <n v="24301287.201205067"/>
    <n v="-2196339.700194709"/>
    <n v="664"/>
    <n v="830"/>
    <n v="0.8"/>
  </r>
  <r>
    <d v="2022-01-12T00:00:00"/>
    <n v="2017"/>
    <s v="Marine Corps Active"/>
    <s v="M67865249"/>
    <s v=""/>
    <d v="2017-09-19T00:00:00"/>
    <d v="2017-12-18T00:00:00"/>
    <s v="R A BURCH CONSTRUCTION CO INC"/>
    <s v="N62473"/>
    <s v="N6247316D1884 N6247318F4138"/>
    <x v="378"/>
    <x v="437"/>
    <x v="451"/>
    <d v="2019-09-24T00:00:00"/>
    <d v="2020-10-01T00:00:00"/>
    <n v="2078000"/>
    <n v="373"/>
    <n v="2020"/>
    <n v="10"/>
    <s v="01"/>
    <x v="386"/>
    <n v="2018"/>
    <n v="2021"/>
    <n v="1.0507009358578761"/>
    <n v="2020"/>
    <n v="1.0006103417743548"/>
    <n v="34185605.649071857"/>
    <n v="36264873.939278968"/>
    <n v="2079268.2902071103"/>
    <n v="373"/>
    <n v="645"/>
    <n v="0.57829457364341086"/>
  </r>
  <r>
    <d v="2022-01-12T00:00:00"/>
    <n v="2017"/>
    <s v="Navy Active"/>
    <s v="N60495440"/>
    <s v=""/>
    <d v="2017-07-20T00:00:00"/>
    <d v="2018-08-06T00:00:00"/>
    <s v="STRAUB CONSTRUCTION, INC."/>
    <s v="N62473"/>
    <s v="N6247316D1887 N6247318F4874"/>
    <x v="258"/>
    <x v="438"/>
    <x v="452"/>
    <d v="2020-08-25T00:00:00"/>
    <d v="2020-10-17T00:00:00"/>
    <n v="63000"/>
    <n v="53"/>
    <n v="2020"/>
    <n v="10"/>
    <n v="17"/>
    <x v="387"/>
    <n v="2018"/>
    <n v="2021"/>
    <n v="1.0507009358578761"/>
    <n v="2020"/>
    <n v="1.0006103417743548"/>
    <n v="19896072.921404742"/>
    <n v="19959111.372936524"/>
    <n v="63038.451531782746"/>
    <n v="53"/>
    <n v="750"/>
    <n v="7.0666666666666669E-2"/>
  </r>
  <r>
    <d v="2022-01-12T00:00:00"/>
    <n v="2018"/>
    <s v="Marine Corps Active"/>
    <s v="M006811310"/>
    <s v=""/>
    <d v="2018-04-12T00:00:00"/>
    <d v="2018-09-27T00:00:00"/>
    <s v="HARPER CONSTRUCTION COMPANY, INC"/>
    <s v="N62473"/>
    <s v="N6247317D0817"/>
    <x v="379"/>
    <x v="439"/>
    <x v="453"/>
    <d v="2020-10-10T00:00:00"/>
    <d v="2022-01-15T00:00:00"/>
    <n v="-16207000"/>
    <n v="462"/>
    <n v="2022"/>
    <s v="01"/>
    <n v="15"/>
    <x v="296"/>
    <n v="2018"/>
    <n v="2022"/>
    <n v="1.0507009358578761"/>
    <n v="2020"/>
    <n v="1.0006103417743548"/>
    <n v="65488087.930149697"/>
    <n v="49271196.121012732"/>
    <n v="-16216891.809136964"/>
    <n v="462"/>
    <n v="744"/>
    <n v="0.62096774193548387"/>
  </r>
  <r>
    <d v="2022-01-12T00:00:00"/>
    <n v="2018"/>
    <s v="Navy Active"/>
    <s v="N00246988"/>
    <s v=""/>
    <d v="2018-06-06T00:00:00"/>
    <d v="2018-08-30T00:00:00"/>
    <s v="RQ CONSTRUCTION, LLC"/>
    <s v="N62473"/>
    <s v="N6247317D0820 N6247318F5040"/>
    <x v="380"/>
    <x v="440"/>
    <x v="454"/>
    <d v="2021-03-22T00:00:00"/>
    <d v="2021-10-29T00:00:00"/>
    <n v="7000"/>
    <n v="221"/>
    <n v="2021"/>
    <n v="10"/>
    <n v="29"/>
    <x v="388"/>
    <n v="2018"/>
    <n v="2022"/>
    <n v="1.0507009358578761"/>
    <n v="2020"/>
    <n v="1.0006103417743548"/>
    <n v="34592226.911248855"/>
    <n v="34599231.183641277"/>
    <n v="7004.2723924219608"/>
    <n v="221"/>
    <n v="935"/>
    <n v="0.23636363636363636"/>
  </r>
  <r>
    <d v="2022-01-12T00:00:00"/>
    <n v="2014"/>
    <s v="Special Operations Command"/>
    <s v="Q771"/>
    <s v=""/>
    <d v="2018-07-13T00:00:00"/>
    <d v="2018-09-19T00:00:00"/>
    <s v="SOLPAC CONSTRUCTION INC"/>
    <s v="N62473"/>
    <s v="N6247317D0821"/>
    <x v="264"/>
    <x v="441"/>
    <x v="455"/>
    <d v="2020-02-02T00:00:00"/>
    <d v="2021-12-02T00:00:00"/>
    <n v="2153"/>
    <n v="669"/>
    <n v="2021"/>
    <n v="12"/>
    <s v="02"/>
    <x v="389"/>
    <n v="2018"/>
    <n v="2022"/>
    <n v="1.0507009358578761"/>
    <n v="2020"/>
    <n v="1.0006103417743548"/>
    <n v="33641.342564297476"/>
    <n v="35795.656630137659"/>
    <n v="2154.3140658401826"/>
    <n v="669"/>
    <n v="501"/>
    <n v="1.3353293413173652"/>
  </r>
  <r>
    <d v="2021-09-13T00:00:00"/>
    <n v="2014"/>
    <s v="Special Operations Command"/>
    <s v="P771"/>
    <s v=""/>
    <d v="2018-07-13T00:00:00"/>
    <d v="2018-09-19T00:00:00"/>
    <s v="SOLPAC CONSTRUCTION INC"/>
    <s v="N62473"/>
    <s v="N6247317D0821"/>
    <x v="264"/>
    <x v="442"/>
    <x v="456"/>
    <d v="2020-02-02T00:00:00"/>
    <d v="2021-08-13T00:00:00"/>
    <n v="34218"/>
    <n v="558"/>
    <n v="2021"/>
    <s v="08"/>
    <n v="13"/>
    <x v="294"/>
    <n v="2018"/>
    <n v="2021"/>
    <n v="1.0507009358578761"/>
    <n v="2020"/>
    <n v="1.0006103417743548"/>
    <n v="33.622429947452034"/>
    <n v="34272.507104782322"/>
    <n v="34238.884674834873"/>
    <n v="558"/>
    <n v="501"/>
    <n v="1.1137724550898203"/>
  </r>
  <r>
    <d v="2022-01-12T00:00:00"/>
    <n v="2018"/>
    <s v="Marine Corps Active"/>
    <s v="M62974539"/>
    <s v=""/>
    <d v="2018-05-02T00:00:00"/>
    <d v="2018-07-03T00:00:00"/>
    <s v="WHITING-TURNER CONTRACTING CO"/>
    <s v="N62473"/>
    <s v="N6247317D0822 N6247318F4783"/>
    <x v="381"/>
    <x v="443"/>
    <x v="457"/>
    <d v="2020-06-28T00:00:00"/>
    <d v="2022-04-04T00:00:00"/>
    <n v="12000"/>
    <n v="645"/>
    <n v="2022"/>
    <s v="04"/>
    <s v="04"/>
    <x v="390"/>
    <n v="2018"/>
    <n v="2022"/>
    <n v="1.0507009358578761"/>
    <n v="2020"/>
    <n v="1.0006103417743548"/>
    <n v="39886708.927036688"/>
    <n v="39898716.251137979"/>
    <n v="12007.324101291597"/>
    <n v="645"/>
    <n v="726"/>
    <n v="0.88842975206611574"/>
  </r>
  <r>
    <d v="2022-01-12T00:00:00"/>
    <n v="2018"/>
    <s v="Special Operations Command"/>
    <s v="Q892"/>
    <s v=""/>
    <d v="2017-11-07T00:00:00"/>
    <d v="2018-09-13T00:00:00"/>
    <s v="RQ CONSTRUCTION, LLC"/>
    <s v="N62473"/>
    <s v="N6247318C1017"/>
    <x v="382"/>
    <x v="444"/>
    <x v="458"/>
    <d v="2021-03-31T00:00:00"/>
    <d v="2021-06-13T00:00:00"/>
    <n v="-1342"/>
    <n v="74"/>
    <n v="2021"/>
    <s v="06"/>
    <n v="13"/>
    <x v="391"/>
    <n v="2018"/>
    <n v="2021"/>
    <n v="1.0507009358578761"/>
    <n v="2020"/>
    <n v="1.0006103417743548"/>
    <n v="52074.839782988056"/>
    <n v="50732.020704326875"/>
    <n v="-1342.8190786611813"/>
    <n v="74"/>
    <n v="930"/>
    <n v="7.9569892473118284E-2"/>
  </r>
  <r>
    <d v="2022-01-12T00:00:00"/>
    <n v="2018"/>
    <s v="Special Operations Command"/>
    <s v="Q964"/>
    <s v=""/>
    <d v="2018-02-22T00:00:00"/>
    <d v="2018-09-13T00:00:00"/>
    <s v="RQ CONSTRUCTION, LLC"/>
    <s v="N62473"/>
    <s v="N6247318C1017"/>
    <x v="382"/>
    <x v="445"/>
    <x v="459"/>
    <d v="2021-03-31T00:00:00"/>
    <d v="2021-06-13T00:00:00"/>
    <n v="-1354"/>
    <n v="74"/>
    <n v="2021"/>
    <s v="06"/>
    <n v="13"/>
    <x v="391"/>
    <n v="2018"/>
    <n v="2021"/>
    <n v="1.0507009358578761"/>
    <n v="2020"/>
    <n v="1.0006103417743548"/>
    <n v="41374.501452211443"/>
    <n v="40019.675049448968"/>
    <n v="-1354.8264027624755"/>
    <n v="74"/>
    <n v="930"/>
    <n v="7.9569892473118284E-2"/>
  </r>
  <r>
    <d v="2022-01-12T00:00:00"/>
    <n v="2018"/>
    <s v="Navy Active"/>
    <s v="N63042282"/>
    <s v=""/>
    <d v="2018-01-23T00:00:00"/>
    <d v="2018-09-19T00:00:00"/>
    <s v="R A BURCH CONSTRUCTION CO INC"/>
    <s v="N62473"/>
    <s v="N6247318C2201 AWD"/>
    <x v="383"/>
    <x v="446"/>
    <x v="460"/>
    <d v="2021-02-24T00:00:00"/>
    <d v="2022-02-25T00:00:00"/>
    <n v="-2949000"/>
    <n v="366"/>
    <n v="2022"/>
    <s v="02"/>
    <n v="25"/>
    <x v="392"/>
    <n v="2018"/>
    <n v="2022"/>
    <n v="1.0507009358578761"/>
    <n v="2020"/>
    <n v="1.0006103417743548"/>
    <n v="55260565.020509131"/>
    <n v="52309765.122616559"/>
    <n v="-2950799.897892572"/>
    <n v="366"/>
    <n v="889"/>
    <n v="0.41169853768278963"/>
  </r>
  <r>
    <d v="2021-12-30T00:00:00"/>
    <n v="2017"/>
    <s v="DLA Defense Energy Support Center"/>
    <s v="DESC1611"/>
    <s v=""/>
    <d v="2017-11-29T00:00:00"/>
    <d v="2017-11-30T00:00:00"/>
    <s v="NOVA Group, Inc"/>
    <s v="N62473"/>
    <s v="N62473-18-C-2202"/>
    <x v="384"/>
    <x v="447"/>
    <x v="461"/>
    <d v="2020-03-10T00:00:00"/>
    <d v="2020-03-10T00:00:00"/>
    <n v="58198"/>
    <n v="0"/>
    <n v="2020"/>
    <s v="03"/>
    <n v="10"/>
    <x v="393"/>
    <n v="2018"/>
    <n v="2020"/>
    <n v="1.0507009358578761"/>
    <n v="2019"/>
    <n v="1.027591137340192"/>
    <n v="28230232.744629413"/>
    <n v="28290036.493640337"/>
    <n v="59803.74901092425"/>
    <n v="0"/>
    <n v="831"/>
    <n v="0"/>
  </r>
  <r>
    <d v="2022-01-12T00:00:00"/>
    <n v="2014"/>
    <s v="Navy Active"/>
    <s v="N60495393"/>
    <s v=""/>
    <d v="2017-02-28T00:00:00"/>
    <d v="2018-04-19T00:00:00"/>
    <s v="WALTERS, K. G. CONSTRUCTION CO., IN"/>
    <s v="N62473"/>
    <s v="N6247318C2205 AWD"/>
    <x v="385"/>
    <x v="448"/>
    <x v="462"/>
    <d v="2020-05-08T00:00:00"/>
    <d v="2020-11-30T00:00:00"/>
    <n v="-155000"/>
    <n v="206"/>
    <n v="2020"/>
    <n v="11"/>
    <n v="30"/>
    <x v="336"/>
    <n v="2018"/>
    <n v="2021"/>
    <n v="1.0507009358578761"/>
    <n v="2020"/>
    <n v="1.0006103417743548"/>
    <n v="16469737.169572206"/>
    <n v="16314642.56659718"/>
    <n v="-155094.60297502577"/>
    <n v="206"/>
    <n v="750"/>
    <n v="0.27466666666666667"/>
  </r>
  <r>
    <d v="2022-01-12T00:00:00"/>
    <n v="2018"/>
    <s v="Marine Corps Active"/>
    <s v="M67399192"/>
    <s v=""/>
    <d v="2017-10-17T00:00:00"/>
    <d v="2018-09-29T00:00:00"/>
    <s v="CDM CONSTRUCTORS INC"/>
    <s v="N62473"/>
    <s v="N6247318C4602 AWD"/>
    <x v="386"/>
    <x v="449"/>
    <x v="463"/>
    <d v="2021-09-28T00:00:00"/>
    <d v="2022-05-10T00:00:00"/>
    <n v="-1615000"/>
    <n v="224"/>
    <n v="2022"/>
    <s v="05"/>
    <n v="10"/>
    <x v="394"/>
    <n v="2018"/>
    <n v="2022"/>
    <n v="1.0507009358578761"/>
    <n v="2020"/>
    <n v="1.0006103417743548"/>
    <n v="58198324.837167755"/>
    <n v="56582339.135202169"/>
    <n v="-1615985.7019655854"/>
    <n v="224"/>
    <n v="1095"/>
    <n v="0.20456621004566211"/>
  </r>
  <r>
    <d v="2022-01-12T00:00:00"/>
    <n v="2017"/>
    <s v="Marine Corps Active"/>
    <s v="M67865198"/>
    <s v=""/>
    <d v="2017-08-29T00:00:00"/>
    <d v="2018-01-24T00:00:00"/>
    <s v="HARPER CONSTRUCTION COMPANY, INC"/>
    <s v="N62473"/>
    <s v="N6247318C4605 AWD"/>
    <x v="387"/>
    <x v="450"/>
    <x v="464"/>
    <d v="2020-01-14T00:00:00"/>
    <d v="2020-06-26T00:00:00"/>
    <n v="3850000"/>
    <n v="164"/>
    <n v="2020"/>
    <s v="06"/>
    <n v="26"/>
    <x v="395"/>
    <n v="2018"/>
    <n v="2020"/>
    <n v="1.0507009358578761"/>
    <n v="2019"/>
    <n v="1.027591137340192"/>
    <n v="37438575.746487841"/>
    <n v="41394801.625247583"/>
    <n v="3956225.8787597418"/>
    <n v="164"/>
    <n v="720"/>
    <n v="0.22777777777777777"/>
  </r>
  <r>
    <d v="2022-01-12T00:00:00"/>
    <n v="2018"/>
    <s v="Marine Corps Active"/>
    <s v="M67865198"/>
    <s v="M67865198A"/>
    <d v="2017-08-29T00:00:00"/>
    <d v="2018-01-24T00:00:00"/>
    <s v="HARPER CONSTRUCTION COMPANY, INC"/>
    <s v="N62473"/>
    <s v="N6247318C4605 AWD"/>
    <x v="387"/>
    <x v="451"/>
    <x v="465"/>
    <d v="2020-01-14T00:00:00"/>
    <d v="2020-06-26T00:00:00"/>
    <n v="2009000"/>
    <n v="164"/>
    <n v="2020"/>
    <s v="06"/>
    <n v="26"/>
    <x v="395"/>
    <n v="2018"/>
    <n v="2020"/>
    <n v="1.0507009358578761"/>
    <n v="2019"/>
    <n v="1.027591137340192"/>
    <n v="83424603.606179506"/>
    <n v="85489034.201095954"/>
    <n v="2064430.594916448"/>
    <n v="164"/>
    <n v="720"/>
    <n v="0.22777777777777777"/>
  </r>
  <r>
    <d v="2022-01-12T00:00:00"/>
    <n v="2017"/>
    <s v="Marine Corps Active"/>
    <s v="M67865203"/>
    <s v=""/>
    <d v="2017-08-29T00:00:00"/>
    <d v="2018-01-24T00:00:00"/>
    <s v="HARPER CONSTRUCTION COMPANY, INC"/>
    <s v="N62473"/>
    <s v="N6247318C4605 AWD"/>
    <x v="387"/>
    <x v="452"/>
    <x v="466"/>
    <d v="2020-01-14T00:00:00"/>
    <d v="2020-06-26T00:00:00"/>
    <n v="3123000"/>
    <n v="164"/>
    <n v="2020"/>
    <s v="06"/>
    <n v="26"/>
    <x v="395"/>
    <n v="2018"/>
    <n v="2020"/>
    <n v="1.0507009358578761"/>
    <n v="2019"/>
    <n v="1.027591137340192"/>
    <n v="40669481.124250807"/>
    <n v="43878648.246164225"/>
    <n v="3209167.1219134182"/>
    <n v="164"/>
    <n v="720"/>
    <n v="0.22777777777777777"/>
  </r>
  <r>
    <d v="2021-09-13T00:00:00"/>
    <n v="2018"/>
    <s v="Special Operations Command"/>
    <s v="P921"/>
    <s v=""/>
    <d v="2018-02-14T00:00:00"/>
    <d v="2018-07-26T00:00:00"/>
    <s v="RQ CONSTRUCTION, LLC"/>
    <s v="N62473"/>
    <s v="N6247318D0820"/>
    <x v="388"/>
    <x v="453"/>
    <x v="467"/>
    <d v="2021-02-15T00:00:00"/>
    <d v="2021-06-18T00:00:00"/>
    <n v="-2109"/>
    <n v="123"/>
    <n v="2021"/>
    <s v="06"/>
    <n v="18"/>
    <x v="396"/>
    <n v="2018"/>
    <n v="2021"/>
    <n v="1.0507009358578761"/>
    <n v="2020"/>
    <n v="1.0006103417743548"/>
    <n v="49960.829500042004"/>
    <n v="47850.542289239893"/>
    <n v="-2110.2872108021111"/>
    <n v="123"/>
    <n v="935"/>
    <n v="0.13155080213903744"/>
  </r>
  <r>
    <d v="2022-01-12T00:00:00"/>
    <n v="2018"/>
    <s v="Special Operations Command"/>
    <s v="Q921"/>
    <s v=""/>
    <d v="2018-02-14T00:00:00"/>
    <d v="2018-07-26T00:00:00"/>
    <s v="RQ CONSTRUCTION, LLC"/>
    <s v="N62473"/>
    <s v="N6247318D0820"/>
    <x v="388"/>
    <x v="453"/>
    <x v="468"/>
    <d v="2021-02-15T00:00:00"/>
    <d v="2021-06-18T00:00:00"/>
    <n v="-2126"/>
    <n v="123"/>
    <n v="2021"/>
    <s v="06"/>
    <n v="18"/>
    <x v="396"/>
    <n v="2018"/>
    <n v="2021"/>
    <n v="1.0507009358578761"/>
    <n v="2020"/>
    <n v="1.0006103417743548"/>
    <n v="49960.829500042004"/>
    <n v="47833.531913429724"/>
    <n v="-2127.2975866122797"/>
    <n v="123"/>
    <n v="935"/>
    <n v="0.13155080213903744"/>
  </r>
  <r>
    <d v="2022-01-12T00:00:00"/>
    <n v="2018"/>
    <s v="Marine Corps Active"/>
    <s v="M62204930"/>
    <s v=""/>
    <d v="2017-03-07T00:00:00"/>
    <d v="2018-04-18T00:00:00"/>
    <s v="M A MORTENSON COMPANY"/>
    <s v="N62473"/>
    <s v="N6247318D5850 N6247318F4497"/>
    <x v="389"/>
    <x v="454"/>
    <x v="469"/>
    <d v="2020-05-02T00:00:00"/>
    <d v="2020-05-17T00:00:00"/>
    <n v="-456000"/>
    <n v="15"/>
    <n v="2020"/>
    <s v="05"/>
    <n v="17"/>
    <x v="397"/>
    <n v="2018"/>
    <n v="2020"/>
    <n v="1.0507009358578761"/>
    <n v="2019"/>
    <n v="1.027591137340192"/>
    <n v="24788136.478759013"/>
    <n v="24319554.920131885"/>
    <n v="-468581.5586271286"/>
    <n v="15"/>
    <n v="745"/>
    <n v="2.0134228187919462E-2"/>
  </r>
  <r>
    <d v="2022-01-12T00:00:00"/>
    <n v="2018"/>
    <s v="Marine Corps Active"/>
    <s v="M67865210"/>
    <s v=""/>
    <d v="2018-05-16T00:00:00"/>
    <d v="2018-08-30T00:00:00"/>
    <s v="HARPER CONSTRUCTION COMPANY, INC"/>
    <s v="N62473"/>
    <s v="N6247318D5853 N6247318F4873"/>
    <x v="390"/>
    <x v="455"/>
    <x v="470"/>
    <d v="2020-05-20T00:00:00"/>
    <d v="2021-02-26T00:00:00"/>
    <n v="5170000"/>
    <n v="282"/>
    <n v="2021"/>
    <s v="02"/>
    <n v="26"/>
    <x v="398"/>
    <n v="2018"/>
    <n v="2021"/>
    <n v="1.0507009358578761"/>
    <n v="2020"/>
    <n v="1.0006103417743548"/>
    <n v="36262841.399262875"/>
    <n v="41435996.866236292"/>
    <n v="5173155.4669734165"/>
    <n v="282"/>
    <n v="629"/>
    <n v="0.44833068362480127"/>
  </r>
  <r>
    <d v="2022-01-12T00:00:00"/>
    <n v="2016"/>
    <s v="Navy Active"/>
    <s v="N61064416"/>
    <s v=""/>
    <d v="2018-04-19T00:00:00"/>
    <d v="2018-09-06T00:00:00"/>
    <s v="HELIX ELECTRIC, INC."/>
    <s v="N62478"/>
    <s v="N6247818C1516 AWD"/>
    <x v="391"/>
    <x v="456"/>
    <x v="471"/>
    <d v="2020-05-28T00:00:00"/>
    <d v="2022-06-17T00:00:00"/>
    <n v="2764000"/>
    <n v="750"/>
    <n v="2022"/>
    <s v="06"/>
    <n v="17"/>
    <x v="399"/>
    <n v="2018"/>
    <n v="2022"/>
    <n v="1.0507009358578761"/>
    <n v="2020"/>
    <n v="1.0006103417743548"/>
    <n v="25145374.79695069"/>
    <n v="27911061.781615008"/>
    <n v="2765686.9846643172"/>
    <n v="750"/>
    <n v="630"/>
    <n v="1.1904761904761905"/>
  </r>
  <r>
    <d v="2022-01-12T00:00:00"/>
    <n v="2018"/>
    <s v="Navy Active"/>
    <s v="N41557260"/>
    <s v=""/>
    <d v="2018-01-24T00:00:00"/>
    <d v="2018-09-21T00:00:00"/>
    <s v="BLACK CONSTRUCTION CORP."/>
    <s v="N62742"/>
    <s v="N6274218C1300 AWD"/>
    <x v="392"/>
    <x v="457"/>
    <x v="472"/>
    <d v="2020-12-28T00:00:00"/>
    <d v="2021-07-27T00:00:00"/>
    <n v="-3252000"/>
    <n v="211"/>
    <n v="2021"/>
    <s v="07"/>
    <n v="27"/>
    <x v="400"/>
    <n v="2018"/>
    <n v="2021"/>
    <n v="1.0507009358578761"/>
    <n v="2020"/>
    <n v="1.0006103417743548"/>
    <n v="56269237.918932691"/>
    <n v="53015253.08748249"/>
    <n v="-3253984.8314502016"/>
    <n v="211"/>
    <n v="829"/>
    <n v="0.25452352231604342"/>
  </r>
  <r>
    <d v="2022-01-12T00:00:00"/>
    <n v="2018"/>
    <s v="Navy Active"/>
    <s v="N41557250"/>
    <s v=""/>
    <d v="2018-01-24T00:00:00"/>
    <d v="2018-09-24T00:00:00"/>
    <s v="BLACK CONSTRUCTION CORP."/>
    <s v="N62742"/>
    <s v="N6274218C1300 AWD"/>
    <x v="392"/>
    <x v="458"/>
    <x v="473"/>
    <d v="2021-01-21T00:00:00"/>
    <d v="2021-07-27T00:00:00"/>
    <n v="-1965000"/>
    <n v="187"/>
    <n v="2021"/>
    <s v="07"/>
    <n v="27"/>
    <x v="400"/>
    <n v="2018"/>
    <n v="2021"/>
    <n v="1.0507009358578761"/>
    <n v="2020"/>
    <n v="1.0006103417743548"/>
    <n v="45393432.531867817"/>
    <n v="43427233.210281208"/>
    <n v="-1966199.3215866089"/>
    <n v="187"/>
    <n v="850"/>
    <n v="0.22"/>
  </r>
  <r>
    <d v="2022-02-28T00:00:00"/>
    <n v="2015"/>
    <s v="Defense Information Systems Agency"/>
    <s v="15DISA02"/>
    <s v=""/>
    <d v="2018-05-02T00:00:00"/>
    <d v="2018-08-09T00:00:00"/>
    <s v="Cockram Construction Australia Pty Ltd. 675 Victoria Street, Abbotsford Victoria 3067, Austrialia"/>
    <s v="N62742"/>
    <s v="N6274218C1306"/>
    <x v="393"/>
    <x v="459"/>
    <x v="474"/>
    <d v="2019-03-31T00:00:00"/>
    <d v="2020-03-31T00:00:00"/>
    <n v="3394033"/>
    <n v="366"/>
    <n v="2020"/>
    <s v="03"/>
    <n v="31"/>
    <x v="279"/>
    <n v="2018"/>
    <n v="2020"/>
    <n v="1.0507009358578761"/>
    <n v="2019"/>
    <n v="1.027591137340192"/>
    <n v="9240880.0577391367"/>
    <n v="12728558.288379282"/>
    <n v="3487678.230640145"/>
    <n v="366"/>
    <n v="234"/>
    <n v="1.5641025641025641"/>
  </r>
  <r>
    <d v="2021-12-31T00:00:00"/>
    <n v="2017"/>
    <s v="Air Force Active"/>
    <s v="PAF150400"/>
    <s v=""/>
    <d v="2017-11-21T00:00:00"/>
    <d v="2018-05-18T00:00:00"/>
    <s v="AECOM"/>
    <s v="N62742"/>
    <s v="N6274218C1314"/>
    <x v="394"/>
    <x v="460"/>
    <x v="475"/>
    <d v="2019-11-15T00:00:00"/>
    <d v="2020-04-06T00:00:00"/>
    <n v="9820649"/>
    <n v="143"/>
    <n v="2020"/>
    <s v="04"/>
    <s v="06"/>
    <x v="401"/>
    <n v="2018"/>
    <n v="2020"/>
    <n v="1.0507009358578761"/>
    <n v="2019"/>
    <n v="1.027591137340192"/>
    <n v="25356334.530852236"/>
    <n v="35447946.406181052"/>
    <n v="10091611.875328816"/>
    <n v="143"/>
    <n v="546"/>
    <n v="0.26190476190476192"/>
  </r>
  <r>
    <d v="2022-01-12T00:00:00"/>
    <n v="2018"/>
    <s v="Marine Corps Active"/>
    <s v="N41557601"/>
    <s v=""/>
    <d v="2017-06-30T00:00:00"/>
    <d v="2018-05-16T00:00:00"/>
    <s v="HENSEL PHELPS CONSTRUCTION CO."/>
    <s v="N62742"/>
    <s v="N6274218C1316 AWD"/>
    <x v="395"/>
    <x v="461"/>
    <x v="476"/>
    <d v="2020-10-02T00:00:00"/>
    <d v="2021-10-22T00:00:00"/>
    <n v="-3225000"/>
    <n v="385"/>
    <n v="2021"/>
    <n v="10"/>
    <n v="22"/>
    <x v="402"/>
    <n v="2018"/>
    <n v="2022"/>
    <n v="1.0507009358578761"/>
    <n v="2020"/>
    <n v="1.0006103417743548"/>
    <n v="79047383.507395595"/>
    <n v="75820415.155173302"/>
    <n v="-3226968.3522222936"/>
    <n v="385"/>
    <n v="870"/>
    <n v="0.44252873563218392"/>
  </r>
  <r>
    <d v="2022-01-12T00:00:00"/>
    <n v="2017"/>
    <s v="Navy Active"/>
    <s v="N61755652"/>
    <s v=""/>
    <d v="2017-06-12T00:00:00"/>
    <d v="2018-05-23T00:00:00"/>
    <s v="APTIM FEDERAL SERVICES, LLC"/>
    <s v="N62742"/>
    <s v="N6274218C1318 AWD"/>
    <x v="396"/>
    <x v="462"/>
    <x v="477"/>
    <d v="2020-04-03T00:00:00"/>
    <d v="2021-08-15T00:00:00"/>
    <n v="406000"/>
    <n v="499"/>
    <n v="2021"/>
    <s v="08"/>
    <n v="15"/>
    <x v="403"/>
    <n v="2018"/>
    <n v="2021"/>
    <n v="1.0507009358578761"/>
    <n v="2020"/>
    <n v="1.0006103417743548"/>
    <n v="30444059.61648196"/>
    <n v="30850307.415242348"/>
    <n v="406247.79876038805"/>
    <n v="499"/>
    <n v="681"/>
    <n v="0.73274596182085172"/>
  </r>
  <r>
    <d v="2022-01-12T00:00:00"/>
    <n v="2018"/>
    <s v="Navy Active"/>
    <s v="N00216485"/>
    <s v=""/>
    <d v="2018-06-28T00:00:00"/>
    <d v="2018-08-22T00:00:00"/>
    <s v="GFP GROUP, L.L.C."/>
    <s v="N69450"/>
    <s v="N6945016D0615 N6945018F2384"/>
    <x v="397"/>
    <x v="463"/>
    <x v="478"/>
    <d v="2020-03-14T00:00:00"/>
    <d v="2021-01-30T00:00:00"/>
    <n v="384000"/>
    <n v="322"/>
    <n v="2021"/>
    <s v="01"/>
    <n v="30"/>
    <x v="404"/>
    <n v="2018"/>
    <n v="2021"/>
    <n v="1.0507009358578761"/>
    <n v="2020"/>
    <n v="1.0006103417743548"/>
    <n v="4426603.0427692318"/>
    <n v="4810837.4140105844"/>
    <n v="384234.37124135252"/>
    <n v="322"/>
    <n v="570"/>
    <n v="0.56491228070175437"/>
  </r>
  <r>
    <d v="2022-01-12T00:00:00"/>
    <n v="2017"/>
    <s v="Navy Active"/>
    <s v="N42237671"/>
    <s v=""/>
    <d v="2017-08-10T00:00:00"/>
    <d v="2018-01-16T00:00:00"/>
    <s v="DESIGN BUILD INCORPORATED"/>
    <s v="N69450"/>
    <s v="N6945016D1111"/>
    <x v="398"/>
    <x v="464"/>
    <x v="479"/>
    <d v="2019-08-23T00:00:00"/>
    <d v="2019-11-22T00:00:00"/>
    <n v="9000"/>
    <n v="91"/>
    <n v="2019"/>
    <n v="11"/>
    <n v="22"/>
    <x v="405"/>
    <n v="2018"/>
    <n v="2020"/>
    <n v="1.0507009358578761"/>
    <n v="2019"/>
    <n v="1.027591137340192"/>
    <n v="3130038.0879206127"/>
    <n v="3139286.4081566744"/>
    <n v="9248.3202360616997"/>
    <n v="91"/>
    <n v="584"/>
    <n v="0.15582191780821919"/>
  </r>
  <r>
    <d v="2022-01-12T00:00:00"/>
    <n v="2018"/>
    <s v="Navy Active"/>
    <s v="N60201421"/>
    <s v=""/>
    <d v="2017-10-16T00:00:00"/>
    <d v="2018-08-03T00:00:00"/>
    <s v="DESBUILD INCORPORATEDDBA DES BUILD"/>
    <s v="N69450"/>
    <s v="N6945016D1111 N6945018F0723"/>
    <x v="398"/>
    <x v="465"/>
    <x v="480"/>
    <d v="2020-08-04T00:00:00"/>
    <d v="2022-06-25T00:00:00"/>
    <n v="593000"/>
    <n v="690"/>
    <n v="2022"/>
    <s v="06"/>
    <n v="25"/>
    <x v="406"/>
    <n v="2018"/>
    <n v="2022"/>
    <n v="1.0507009358578761"/>
    <n v="2020"/>
    <n v="1.0006103417743548"/>
    <n v="11622853.752459824"/>
    <n v="12216215.685132017"/>
    <n v="593361.93267219327"/>
    <n v="690"/>
    <n v="732"/>
    <n v="0.94262295081967218"/>
  </r>
  <r>
    <d v="2022-01-12T00:00:00"/>
    <n v="2018"/>
    <s v="Navy Reserve"/>
    <s v="N42237642"/>
    <s v=""/>
    <d v="2018-05-04T00:00:00"/>
    <d v="2018-09-12T00:00:00"/>
    <s v="LEEBCOR SERVICES LLC"/>
    <s v="N69450"/>
    <s v="N6945016D1113 N6945018F0731"/>
    <x v="399"/>
    <x v="466"/>
    <x v="481"/>
    <d v="2020-01-06T00:00:00"/>
    <d v="2021-10-16T00:00:00"/>
    <n v="1452000"/>
    <n v="649"/>
    <n v="2021"/>
    <n v="10"/>
    <n v="16"/>
    <x v="407"/>
    <n v="2018"/>
    <n v="2022"/>
    <n v="1.0507009358578761"/>
    <n v="2020"/>
    <n v="1.0006103417743548"/>
    <n v="14961981.326616155"/>
    <n v="16414867.542872518"/>
    <n v="1452886.2162563633"/>
    <n v="649"/>
    <n v="481"/>
    <n v="1.3492723492723493"/>
  </r>
  <r>
    <d v="2021-12-31T00:00:00"/>
    <n v="2017"/>
    <s v="Air Force Active"/>
    <s v="AWUB105003"/>
    <s v=""/>
    <d v="2017-07-10T00:00:00"/>
    <d v="2018-06-21T00:00:00"/>
    <s v="FIRE STATION NO. 2"/>
    <s v="N69450"/>
    <s v="N69450-18C2105"/>
    <x v="400"/>
    <x v="467"/>
    <x v="482"/>
    <d v="2019-10-08T00:00:00"/>
    <d v="2018-08-01T00:00:00"/>
    <n v="0"/>
    <n v="-433"/>
    <n v="2018"/>
    <s v="08"/>
    <s v="01"/>
    <x v="408"/>
    <n v="2018"/>
    <n v="2018"/>
    <n v="1.0507009358578761"/>
    <n v="2018"/>
    <n v="1.0507009358578761"/>
    <n v="3965703.6209467519"/>
    <n v="3965703.6209467519"/>
    <n v="0"/>
    <n v="-433"/>
    <n v="474"/>
    <n v="-0.9135021097046413"/>
  </r>
  <r>
    <d v="2022-01-12T00:00:00"/>
    <n v="2018"/>
    <s v="Navy Reserve"/>
    <s v="N83447077"/>
    <s v=""/>
    <d v="2018-05-14T00:00:00"/>
    <d v="2018-09-26T00:00:00"/>
    <s v="EMR, INC."/>
    <s v="N69450"/>
    <s v="N6945018D1318 N6945018F0894"/>
    <x v="401"/>
    <x v="468"/>
    <x v="483"/>
    <d v="2019-12-31T00:00:00"/>
    <d v="2020-12-31T00:00:00"/>
    <n v="-187000"/>
    <n v="366"/>
    <n v="2020"/>
    <n v="12"/>
    <n v="31"/>
    <x v="35"/>
    <n v="2018"/>
    <n v="2021"/>
    <n v="1.0507009358578761"/>
    <n v="2020"/>
    <n v="1.0006103417743548"/>
    <n v="11918100.715435889"/>
    <n v="11730986.581524083"/>
    <n v="-187114.13391180523"/>
    <n v="366"/>
    <n v="461"/>
    <n v="0.79392624728850325"/>
  </r>
  <r>
    <d v="2022-01-31T00:00:00"/>
    <n v="2018"/>
    <s v="DLA Defense Reutilization and Marketing Service"/>
    <s v="DRMS1701"/>
    <s v=""/>
    <d v="2018-06-26T00:00:00"/>
    <d v="2018-08-31T00:00:00"/>
    <s v="EMR Inc"/>
    <s v="N91278"/>
    <s v="N91278-16-C-0035"/>
    <x v="402"/>
    <x v="469"/>
    <x v="484"/>
    <d v="2019-07-06T00:00:00"/>
    <d v="2019-10-11T00:00:00"/>
    <n v="0"/>
    <n v="97"/>
    <n v="2019"/>
    <n v="10"/>
    <n v="11"/>
    <x v="409"/>
    <n v="2018"/>
    <n v="2020"/>
    <n v="1.0507009358578761"/>
    <n v="2019"/>
    <n v="1.027591137340192"/>
    <n v="3980631.9798434204"/>
    <n v="3980631.9798434204"/>
    <n v="0"/>
    <n v="97"/>
    <n v="309"/>
    <n v="0.31391585760517798"/>
  </r>
  <r>
    <d v="2021-11-16T00:00:00"/>
    <n v="2018"/>
    <s v="Army National Guard"/>
    <s v="511503"/>
    <s v=""/>
    <d v="2018-09-11T00:00:00"/>
    <d v="2018-09-12T00:00:00"/>
    <s v="S. B. Ballard Construction Company"/>
    <s v="PC123-"/>
    <s v="PC123-18312-000"/>
    <x v="403"/>
    <x v="470"/>
    <x v="485"/>
    <d v="2020-08-31T00:00:00"/>
    <d v="2021-09-16T00:00:00"/>
    <n v="1999000"/>
    <n v="381"/>
    <n v="2021"/>
    <s v="09"/>
    <n v="16"/>
    <x v="410"/>
    <n v="2018"/>
    <n v="2021"/>
    <n v="1.0507009358578761"/>
    <n v="2020"/>
    <n v="1.0006103417743548"/>
    <n v="15760514.03786814"/>
    <n v="17760734.111075077"/>
    <n v="2000220.0732069369"/>
    <n v="381"/>
    <n v="719"/>
    <n v="0.5299026425591099"/>
  </r>
  <r>
    <d v="2022-01-12T00:00:00"/>
    <n v="2018"/>
    <s v="Army National Guard"/>
    <s v="270132"/>
    <s v=""/>
    <d v="2018-08-31T00:00:00"/>
    <d v="2018-09-06T00:00:00"/>
    <s v="Stahl Construction Company"/>
    <s v="Swift "/>
    <s v="Swift #147206"/>
    <x v="404"/>
    <x v="471"/>
    <x v="486"/>
    <d v="2020-02-14T00:00:00"/>
    <d v="2020-08-04T00:00:00"/>
    <n v="1487000"/>
    <n v="172"/>
    <n v="2020"/>
    <s v="08"/>
    <s v="04"/>
    <x v="411"/>
    <n v="2018"/>
    <n v="2020"/>
    <n v="1.0507009358578761"/>
    <n v="2019"/>
    <n v="1.027591137340192"/>
    <n v="40977336.498457164"/>
    <n v="42505364.519682027"/>
    <n v="1528028.0212248638"/>
    <n v="172"/>
    <n v="526"/>
    <n v="0.3269961977186312"/>
  </r>
  <r>
    <d v="2022-01-12T00:00:00"/>
    <n v="2018"/>
    <s v="Army National Guard"/>
    <s v="290109"/>
    <s v=""/>
    <d v="2018-09-19T00:00:00"/>
    <d v="2018-09-20T00:00:00"/>
    <s v="KCI Construction Company"/>
    <s v="T1818-"/>
    <s v="T1818-01"/>
    <x v="405"/>
    <x v="472"/>
    <x v="487"/>
    <d v="2020-11-18T00:00:00"/>
    <d v="2021-06-30T00:00:00"/>
    <n v="-7436000"/>
    <n v="224"/>
    <n v="2021"/>
    <s v="06"/>
    <n v="30"/>
    <x v="238"/>
    <n v="2018"/>
    <n v="2021"/>
    <n v="1.0507009358578761"/>
    <n v="2020"/>
    <n v="1.0006103417743548"/>
    <n v="33622429.947452031"/>
    <n v="26181891.446017928"/>
    <n v="-7440538.5014341027"/>
    <n v="224"/>
    <n v="790"/>
    <n v="0.28354430379746837"/>
  </r>
  <r>
    <d v="2021-12-31T00:00:00"/>
    <n v="2016"/>
    <s v="Air Force Active"/>
    <s v="FNWZ100071A"/>
    <s v=""/>
    <d v="2018-05-09T00:00:00"/>
    <d v="2018-08-08T00:00:00"/>
    <s v="Basecom Construction Services"/>
    <s v="W4126C"/>
    <s v="W4126C18C0049"/>
    <x v="406"/>
    <x v="473"/>
    <x v="488"/>
    <d v="2019-10-22T00:00:00"/>
    <d v="2019-11-20T00:00:00"/>
    <n v="0"/>
    <n v="29"/>
    <n v="2019"/>
    <n v="11"/>
    <n v="20"/>
    <x v="412"/>
    <n v="2018"/>
    <n v="2020"/>
    <n v="1.0507009358578761"/>
    <n v="2019"/>
    <n v="1.027591137340192"/>
    <n v="4600970.0151776541"/>
    <n v="4600970.0151776541"/>
    <n v="0"/>
    <n v="29"/>
    <n v="440"/>
    <n v="6.5909090909090903E-2"/>
  </r>
  <r>
    <d v="2021-12-31T00:00:00"/>
    <n v="2017"/>
    <s v="Air Force Active"/>
    <s v="DXEB053005"/>
    <s v=""/>
    <d v="2017-04-26T00:00:00"/>
    <d v="2018-04-30T00:00:00"/>
    <s v="Bethel-Unit JV"/>
    <s v="W911KB"/>
    <s v="W911KB18C0006"/>
    <x v="407"/>
    <x v="474"/>
    <x v="489"/>
    <d v="2020-04-11T00:00:00"/>
    <d v="2021-10-11T00:00:00"/>
    <n v="943651"/>
    <n v="548"/>
    <n v="2021"/>
    <n v="10"/>
    <n v="11"/>
    <x v="413"/>
    <n v="2018"/>
    <n v="2022"/>
    <n v="1.0507009358578761"/>
    <n v="2020"/>
    <n v="1.0006103417743548"/>
    <n v="20255413.69216907"/>
    <n v="21199640.641794782"/>
    <n v="944226.94962571189"/>
    <n v="548"/>
    <n v="712"/>
    <n v="0.7696629213483146"/>
  </r>
  <r>
    <d v="2021-12-31T00:00:00"/>
    <n v="2017"/>
    <s v="Missile Defense Agency"/>
    <s v="657"/>
    <s v=""/>
    <d v="2017-11-14T00:00:00"/>
    <d v="2018-02-15T00:00:00"/>
    <s v="STG Pacific, LLC"/>
    <s v="W911KB"/>
    <s v="W911KB-18-C-0015"/>
    <x v="408"/>
    <x v="475"/>
    <x v="490"/>
    <d v="2019-08-30T00:00:00"/>
    <d v="2019-06-27T00:00:00"/>
    <n v="158971"/>
    <n v="-64"/>
    <n v="2019"/>
    <s v="06"/>
    <n v="27"/>
    <x v="414"/>
    <n v="2018"/>
    <n v="2019"/>
    <n v="1.0507009358578761"/>
    <n v="2019"/>
    <n v="1.027591137340192"/>
    <n v="25636683.605258767"/>
    <n v="25800040.795952875"/>
    <n v="163357.19069410861"/>
    <n v="-64"/>
    <n v="561"/>
    <n v="-0.1140819964349376"/>
  </r>
  <r>
    <d v="2021-12-31T00:00:00"/>
    <n v="2018"/>
    <s v="Air Force Active"/>
    <s v="FTQW180107"/>
    <s v=""/>
    <d v="2017-12-28T00:00:00"/>
    <d v="2018-03-23T00:00:00"/>
    <s v="Callahan/Watterson Joint Ventu"/>
    <s v="W911KB"/>
    <s v="W911KB18C0018"/>
    <x v="409"/>
    <x v="476"/>
    <x v="491"/>
    <d v="2020-02-14T00:00:00"/>
    <d v="2020-08-11T00:00:00"/>
    <n v="5116601"/>
    <n v="179"/>
    <n v="2020"/>
    <s v="08"/>
    <n v="11"/>
    <x v="415"/>
    <n v="2018"/>
    <n v="2020"/>
    <n v="1.0507009358578761"/>
    <n v="2019"/>
    <n v="1.027591137340192"/>
    <n v="20016903.529028397"/>
    <n v="25274677.369934361"/>
    <n v="5257773.8409059644"/>
    <n v="179"/>
    <n v="693"/>
    <n v="0.2582972582972583"/>
  </r>
  <r>
    <d v="2021-11-30T00:00:00"/>
    <n v="2018"/>
    <s v="Missile Defense Agency"/>
    <s v="674"/>
    <s v=""/>
    <d v="2018-02-05T00:00:00"/>
    <d v="2018-04-10T00:00:00"/>
    <s v="CP01-Alaska Aggregate Products, LLC"/>
    <s v="W911KB"/>
    <s v="W911KB18C0023"/>
    <x v="410"/>
    <x v="477"/>
    <x v="492"/>
    <d v="2018-06-30T00:00:00"/>
    <d v="2018-06-30T00:00:00"/>
    <n v="-51710"/>
    <n v="0"/>
    <n v="2018"/>
    <s v="06"/>
    <n v="30"/>
    <x v="416"/>
    <n v="2018"/>
    <n v="2018"/>
    <n v="1.0507009358578761"/>
    <n v="2018"/>
    <n v="1.0507009358578761"/>
    <n v="2732568.4308949369"/>
    <n v="2678236.6855017263"/>
    <n v="-54331.745393210556"/>
    <n v="0"/>
    <n v="81"/>
    <n v="0"/>
  </r>
  <r>
    <d v="2021-12-31T00:00:00"/>
    <n v="2018"/>
    <s v="Missile Defense Agency"/>
    <s v="674"/>
    <s v=""/>
    <d v="2018-02-05T00:00:00"/>
    <d v="2018-04-10T00:00:00"/>
    <s v="CP01-Alaska Aggregate Products, LLC"/>
    <s v="W911KB"/>
    <s v="W911KB-18-C-0023"/>
    <x v="410"/>
    <x v="477"/>
    <x v="492"/>
    <d v="2018-06-30T00:00:00"/>
    <d v="2018-06-30T00:00:00"/>
    <n v="-51710"/>
    <n v="0"/>
    <n v="2018"/>
    <s v="06"/>
    <n v="30"/>
    <x v="416"/>
    <n v="2018"/>
    <n v="2018"/>
    <n v="1.0507009358578761"/>
    <n v="2018"/>
    <n v="1.0507009358578761"/>
    <n v="2732568.4308949369"/>
    <n v="2678236.6855017263"/>
    <n v="-54331.745393210556"/>
    <n v="0"/>
    <n v="81"/>
    <n v="0"/>
  </r>
  <r>
    <d v="2021-12-31T00:00:00"/>
    <n v="2017"/>
    <s v="Air Force Active"/>
    <s v="FTQW183001"/>
    <s v=""/>
    <d v="2018-01-30T00:00:00"/>
    <d v="2018-06-05T00:00:00"/>
    <s v="Watterson Construction Company"/>
    <s v="W911KB"/>
    <s v="W911KB18C0026"/>
    <x v="411"/>
    <x v="478"/>
    <x v="493"/>
    <d v="2020-05-06T00:00:00"/>
    <d v="2021-03-03T00:00:00"/>
    <n v="2271009"/>
    <n v="301"/>
    <n v="2021"/>
    <s v="03"/>
    <s v="03"/>
    <x v="417"/>
    <n v="2018"/>
    <n v="2021"/>
    <n v="1.0507009358578761"/>
    <n v="2020"/>
    <n v="1.0006103417743548"/>
    <n v="86288814.357328072"/>
    <n v="88561209.448990703"/>
    <n v="2272395.0916626304"/>
    <n v="301"/>
    <n v="701"/>
    <n v="0.42938659058487877"/>
  </r>
  <r>
    <d v="2021-11-30T00:00:00"/>
    <n v="2018"/>
    <s v="Missile Defense Agency"/>
    <s v="674"/>
    <s v=""/>
    <d v="2018-01-05T00:00:00"/>
    <d v="2018-05-07T00:00:00"/>
    <s v="CP02-Brice Civil Constructors"/>
    <s v="W911KB"/>
    <s v="W911KB18C0028"/>
    <x v="412"/>
    <x v="479"/>
    <x v="494"/>
    <d v="2018-10-30T00:00:00"/>
    <d v="2018-10-11T00:00:00"/>
    <n v="559690"/>
    <n v="-19"/>
    <n v="2018"/>
    <n v="10"/>
    <n v="11"/>
    <x v="418"/>
    <n v="2018"/>
    <n v="2019"/>
    <n v="1.0507009358578761"/>
    <n v="2019"/>
    <n v="1.027591137340192"/>
    <n v="19926868.965834737"/>
    <n v="20502001.449492671"/>
    <n v="575132.48365793377"/>
    <n v="-19"/>
    <n v="176"/>
    <n v="-0.10795454545454546"/>
  </r>
  <r>
    <d v="2021-12-31T00:00:00"/>
    <n v="2018"/>
    <s v="Missile Defense Agency"/>
    <s v="674"/>
    <s v=""/>
    <d v="2018-01-05T00:00:00"/>
    <d v="2018-05-07T00:00:00"/>
    <s v="CP02-Brice Civil Constructors"/>
    <s v="W911KB"/>
    <s v="W911KB-18-C-0028"/>
    <x v="412"/>
    <x v="479"/>
    <x v="494"/>
    <d v="2018-10-30T00:00:00"/>
    <d v="2018-10-11T00:00:00"/>
    <n v="559690"/>
    <n v="-19"/>
    <n v="2018"/>
    <n v="10"/>
    <n v="11"/>
    <x v="418"/>
    <n v="2018"/>
    <n v="2019"/>
    <n v="1.0507009358578761"/>
    <n v="2019"/>
    <n v="1.027591137340192"/>
    <n v="19926868.965834737"/>
    <n v="20502001.449492671"/>
    <n v="575132.48365793377"/>
    <n v="-19"/>
    <n v="176"/>
    <n v="-0.10795454545454546"/>
  </r>
  <r>
    <d v="2021-11-30T00:00:00"/>
    <n v="2018"/>
    <s v="Missile Defense Agency"/>
    <s v="674"/>
    <s v=""/>
    <d v="2018-04-17T00:00:00"/>
    <d v="2018-07-20T00:00:00"/>
    <s v="CP03-Watterson Construction Company"/>
    <s v="W911KB"/>
    <s v="W911KB18C0030"/>
    <x v="413"/>
    <x v="480"/>
    <x v="495"/>
    <d v="2020-11-01T00:00:00"/>
    <d v="2021-03-29T00:00:00"/>
    <n v="3317438"/>
    <n v="148"/>
    <n v="2021"/>
    <s v="03"/>
    <n v="29"/>
    <x v="419"/>
    <n v="2018"/>
    <n v="2021"/>
    <n v="1.0507009358578761"/>
    <n v="2020"/>
    <n v="1.0006103417743548"/>
    <n v="30267541.859257836"/>
    <n v="33587004.630253069"/>
    <n v="3319462.7709952332"/>
    <n v="148"/>
    <n v="835"/>
    <n v="0.17724550898203592"/>
  </r>
  <r>
    <d v="2021-12-31T00:00:00"/>
    <n v="2018"/>
    <s v="Missile Defense Agency"/>
    <s v="674"/>
    <s v=""/>
    <d v="2018-04-17T00:00:00"/>
    <d v="2018-07-20T00:00:00"/>
    <s v="CP03-Watterson Construction Company"/>
    <s v="W911KB"/>
    <s v="W911KB-18-C-0030"/>
    <x v="413"/>
    <x v="480"/>
    <x v="495"/>
    <d v="2020-11-01T00:00:00"/>
    <d v="2021-03-29T00:00:00"/>
    <n v="3317438"/>
    <n v="148"/>
    <n v="2021"/>
    <s v="03"/>
    <n v="29"/>
    <x v="419"/>
    <n v="2018"/>
    <n v="2021"/>
    <n v="1.0507009358578761"/>
    <n v="2020"/>
    <n v="1.0006103417743548"/>
    <n v="30267541.859257836"/>
    <n v="33587004.630253069"/>
    <n v="3319462.7709952332"/>
    <n v="148"/>
    <n v="835"/>
    <n v="0.17724550898203592"/>
  </r>
  <r>
    <d v="2021-12-31T00:00:00"/>
    <n v="2017"/>
    <s v="Missile Defense Agency"/>
    <s v="657"/>
    <s v=""/>
    <d v="2018-04-05T00:00:00"/>
    <d v="2018-09-07T00:00:00"/>
    <s v="White Mountain Construction Company LLC"/>
    <s v="W911KB"/>
    <s v="W911KB-18-R-0006"/>
    <x v="414"/>
    <x v="481"/>
    <x v="496"/>
    <d v="2020-09-30T00:00:00"/>
    <d v="2020-09-29T00:00:00"/>
    <n v="1325442"/>
    <n v="-1"/>
    <n v="2020"/>
    <s v="09"/>
    <n v="29"/>
    <x v="420"/>
    <n v="2018"/>
    <n v="2020"/>
    <n v="1.0507009358578761"/>
    <n v="2019"/>
    <n v="1.027591137340192"/>
    <n v="14011096.979664776"/>
    <n v="15373109.431923235"/>
    <n v="1362012.4522584584"/>
    <n v="-1"/>
    <n v="754"/>
    <n v="-1.3262599469496021E-3"/>
  </r>
  <r>
    <d v="2022-01-31T00:00:00"/>
    <n v="2015"/>
    <s v="DLA Defense Supply Center Richmond"/>
    <s v="DSCR1501"/>
    <s v=""/>
    <d v="2016-11-08T00:00:00"/>
    <d v="2017-12-14T00:00:00"/>
    <s v="SAW Contracting"/>
    <s v="W91236"/>
    <s v="W91236-18-C-0008"/>
    <x v="415"/>
    <x v="482"/>
    <x v="245"/>
    <d v="2019-08-12T00:00:00"/>
    <d v="2020-10-12T00:00:00"/>
    <n v="1255840"/>
    <n v="427"/>
    <n v="2020"/>
    <n v="10"/>
    <n v="12"/>
    <x v="421"/>
    <n v="2018"/>
    <n v="2021"/>
    <n v="1.0507009358578761"/>
    <n v="2020"/>
    <n v="1.0006103417743548"/>
    <n v="6570201.0640690364"/>
    <n v="7826807.5556829423"/>
    <n v="1256606.4916139059"/>
    <n v="427"/>
    <n v="606"/>
    <n v="0.70462046204620465"/>
  </r>
  <r>
    <d v="2022-01-06T00:00:00"/>
    <n v="2018"/>
    <s v="Special Operations Command"/>
    <s v="80771"/>
    <s v=""/>
    <d v="2017-11-16T00:00:00"/>
    <d v="2018-09-27T00:00:00"/>
    <s v="MEB General Contractors, Inc"/>
    <s v="W91236"/>
    <s v="W9123618C0025"/>
    <x v="416"/>
    <x v="483"/>
    <x v="497"/>
    <d v="2020-12-26T00:00:00"/>
    <d v="2021-12-31T00:00:00"/>
    <n v="1051106"/>
    <n v="370"/>
    <n v="2021"/>
    <n v="12"/>
    <n v="31"/>
    <x v="347"/>
    <n v="2018"/>
    <n v="2022"/>
    <n v="1.0507009358578761"/>
    <n v="2020"/>
    <n v="1.0006103417743548"/>
    <n v="52805076.933409274"/>
    <n v="53856824.467310347"/>
    <n v="1051747.533901073"/>
    <n v="370"/>
    <n v="821"/>
    <n v="0.45066991473812423"/>
  </r>
  <r>
    <d v="2021-11-30T00:00:00"/>
    <n v="2016"/>
    <s v="Army Active"/>
    <s v="71057"/>
    <s v=""/>
    <d v="2014-08-28T00:00:00"/>
    <d v="2018-07-19T00:00:00"/>
    <s v="Kiewit/Manson MOTCO, AJV"/>
    <s v="W91238"/>
    <s v="W9123818C0015"/>
    <x v="417"/>
    <x v="484"/>
    <x v="498"/>
    <d v="2020-08-01T00:00:00"/>
    <d v="2021-04-23T00:00:00"/>
    <n v="11233000"/>
    <n v="265"/>
    <n v="2021"/>
    <s v="04"/>
    <n v="23"/>
    <x v="282"/>
    <n v="2018"/>
    <n v="2021"/>
    <n v="1.0507009358578761"/>
    <n v="2020"/>
    <n v="1.0006103417743548"/>
    <n v="91987816.233421192"/>
    <n v="103227672.20257252"/>
    <n v="11239855.969151333"/>
    <n v="265"/>
    <n v="744"/>
    <n v="0.35618279569892475"/>
  </r>
  <r>
    <d v="2021-12-31T00:00:00"/>
    <n v="2017"/>
    <s v="Army Active"/>
    <s v="77538"/>
    <s v=""/>
    <d v="2018-02-12T00:00:00"/>
    <d v="2018-07-09T00:00:00"/>
    <s v="GEC-HHI Joint Venture"/>
    <s v="W91238"/>
    <s v="W9123818C0020"/>
    <x v="418"/>
    <x v="485"/>
    <x v="499"/>
    <d v="2020-02-22T00:00:00"/>
    <d v="2022-01-23T00:00:00"/>
    <n v="2443000"/>
    <n v="701"/>
    <n v="2022"/>
    <s v="01"/>
    <n v="23"/>
    <x v="422"/>
    <n v="2018"/>
    <n v="2022"/>
    <n v="1.0507009358578761"/>
    <n v="2020"/>
    <n v="1.0006103417743548"/>
    <n v="8374086.4587872718"/>
    <n v="10818577.52374202"/>
    <n v="2444491.0649547484"/>
    <n v="701"/>
    <n v="593"/>
    <n v="1.1821247892074198"/>
  </r>
  <r>
    <d v="2021-12-31T00:00:00"/>
    <n v="2015"/>
    <s v="Army Active"/>
    <s v="81234"/>
    <s v=""/>
    <d v="2017-02-15T00:00:00"/>
    <d v="2018-09-14T00:00:00"/>
    <s v="Aegis Security Insurance Company"/>
    <s v="W9126G"/>
    <s v="W9126G-17-C-0046"/>
    <x v="419"/>
    <x v="486"/>
    <x v="500"/>
    <d v="2019-09-27T00:00:00"/>
    <d v="2022-03-31T00:00:00"/>
    <n v="128000"/>
    <n v="916"/>
    <n v="2022"/>
    <s v="03"/>
    <n v="31"/>
    <x v="423"/>
    <n v="2018"/>
    <n v="2022"/>
    <n v="1.0507009358578761"/>
    <n v="2020"/>
    <n v="1.0006103417743548"/>
    <n v="2710808.4145133202"/>
    <n v="2838886.5382604375"/>
    <n v="128078.12374711735"/>
    <n v="916"/>
    <n v="378"/>
    <n v="2.4232804232804233"/>
  </r>
  <r>
    <d v="2021-12-30T00:00:00"/>
    <n v="2017"/>
    <s v="DLA Defense Distribution Center"/>
    <s v="DDCX1701A"/>
    <s v=""/>
    <d v="2017-12-08T00:00:00"/>
    <d v="2018-04-12T00:00:00"/>
    <s v="Carouthers Construction"/>
    <s v="W9126G"/>
    <s v="W9126G-18-C-0018"/>
    <x v="420"/>
    <x v="487"/>
    <x v="501"/>
    <d v="2020-06-25T00:00:00"/>
    <d v="2021-05-24T00:00:00"/>
    <n v="351224"/>
    <n v="333"/>
    <n v="2021"/>
    <s v="05"/>
    <n v="24"/>
    <x v="424"/>
    <n v="2018"/>
    <n v="2021"/>
    <n v="1.0507009358578761"/>
    <n v="2020"/>
    <n v="1.0006103417743548"/>
    <n v="37992883.532209024"/>
    <n v="38344321.898888379"/>
    <n v="351438.3666793555"/>
    <n v="333"/>
    <n v="805"/>
    <n v="0.41366459627329194"/>
  </r>
  <r>
    <d v="2021-12-30T00:00:00"/>
    <n v="2017"/>
    <s v="DLA Defense Distribution Center"/>
    <s v="DDCX1701B"/>
    <s v=""/>
    <d v="2018-04-03T00:00:00"/>
    <d v="2018-08-30T00:00:00"/>
    <s v="Bristol Construction Services"/>
    <s v="W9126G"/>
    <s v="W9126G-18-C-0066"/>
    <x v="421"/>
    <x v="488"/>
    <x v="502"/>
    <d v="2020-09-30T00:00:00"/>
    <d v="2020-09-30T00:00:00"/>
    <n v="0"/>
    <n v="0"/>
    <n v="2020"/>
    <s v="09"/>
    <n v="30"/>
    <x v="425"/>
    <n v="2018"/>
    <n v="2020"/>
    <n v="1.0507009358578761"/>
    <n v="2019"/>
    <n v="1.027591137340192"/>
    <n v="4078615.0956168468"/>
    <n v="4078615.0956168468"/>
    <n v="0"/>
    <n v="0"/>
    <n v="762"/>
    <n v="0"/>
  </r>
  <r>
    <d v="2022-01-13T00:00:00"/>
    <n v="2016"/>
    <s v="Defense Health Agency"/>
    <s v="81422"/>
    <s v=""/>
    <d v="2017-11-27T00:00:00"/>
    <d v="2018-09-24T00:00:00"/>
    <s v="United Excel Corportation (now StructSure Projects)"/>
    <s v="W9126G"/>
    <s v="W9126G-18-C-0077"/>
    <x v="422"/>
    <x v="489"/>
    <x v="503"/>
    <d v="2021-04-01T00:00:00"/>
    <d v="2023-06-19T00:00:00"/>
    <n v="8030000"/>
    <n v="809"/>
    <n v="2023"/>
    <s v="06"/>
    <n v="19"/>
    <x v="426"/>
    <n v="2018"/>
    <n v="2023"/>
    <n v="1.0507009358578761"/>
    <n v="2021"/>
    <n v="0.97697771649446541"/>
    <n v="42173034.163463429"/>
    <n v="50018165.226913989"/>
    <n v="7845131.06345056"/>
    <n v="809"/>
    <n v="920"/>
    <n v="0.8793478260869565"/>
  </r>
  <r>
    <d v="2022-01-06T00:00:00"/>
    <n v="2016"/>
    <s v="Special Operations Command"/>
    <s v="ANZY163001"/>
    <s v=""/>
    <d v="2017-09-15T00:00:00"/>
    <d v="2018-02-22T00:00:00"/>
    <s v="Southeast Cherokee Construction, Inc"/>
    <s v="W91278"/>
    <s v="W91278-16-D-0015"/>
    <x v="423"/>
    <x v="490"/>
    <x v="504"/>
    <d v="2019-10-03T00:00:00"/>
    <d v="2022-01-31T00:00:00"/>
    <n v="874608"/>
    <n v="851"/>
    <n v="2022"/>
    <s v="01"/>
    <n v="31"/>
    <x v="427"/>
    <n v="2018"/>
    <n v="2022"/>
    <n v="1.0507009358578761"/>
    <n v="2020"/>
    <n v="1.0006103417743548"/>
    <n v="20324758.903234754"/>
    <n v="21199900.713033337"/>
    <n v="875141.80979858339"/>
    <n v="851"/>
    <n v="588"/>
    <n v="1.4472789115646258"/>
  </r>
  <r>
    <d v="2022-01-06T00:00:00"/>
    <n v="2018"/>
    <s v="Special Operations Command"/>
    <s v="FTEV153003"/>
    <s v=""/>
    <d v="2018-07-27T00:00:00"/>
    <d v="2018-09-27T00:00:00"/>
    <s v="Leebcor Services, LLC"/>
    <s v="W91278"/>
    <s v="W91278-16-D-0033"/>
    <x v="283"/>
    <x v="491"/>
    <x v="505"/>
    <d v="2020-04-23T00:00:00"/>
    <d v="2021-10-30T00:00:00"/>
    <n v="528493"/>
    <n v="555"/>
    <n v="2021"/>
    <n v="10"/>
    <n v="30"/>
    <x v="428"/>
    <n v="2018"/>
    <n v="2022"/>
    <n v="1.0507009358578761"/>
    <n v="2020"/>
    <n v="1.0006103417743548"/>
    <n v="11231697.757357718"/>
    <n v="11760513.318713073"/>
    <n v="528815.56135535426"/>
    <n v="555"/>
    <n v="574"/>
    <n v="0.9668989547038328"/>
  </r>
  <r>
    <d v="2021-12-31T00:00:00"/>
    <n v="2018"/>
    <s v="Army Active"/>
    <s v="65699"/>
    <s v=""/>
    <d v="2018-08-16T00:00:00"/>
    <d v="2018-09-30T00:00:00"/>
    <s v="Leebcor Services, LLC"/>
    <s v="W91278"/>
    <s v="W91278-16-D-0033"/>
    <x v="283"/>
    <x v="492"/>
    <x v="506"/>
    <d v="2020-10-28T00:00:00"/>
    <d v="2021-11-30T00:00:00"/>
    <n v="1481000"/>
    <n v="398"/>
    <n v="2021"/>
    <n v="11"/>
    <n v="30"/>
    <x v="242"/>
    <n v="2018"/>
    <n v="2022"/>
    <n v="1.0507009358578761"/>
    <n v="2020"/>
    <n v="1.0006103417743548"/>
    <n v="17554060.535377536"/>
    <n v="19035964.451545354"/>
    <n v="1481903.916167818"/>
    <n v="398"/>
    <n v="759"/>
    <n v="0.5243741765480896"/>
  </r>
  <r>
    <d v="2021-12-31T00:00:00"/>
    <n v="2018"/>
    <s v="Air Force Active"/>
    <s v="FTFA163003"/>
    <s v=""/>
    <d v="2018-06-28T00:00:00"/>
    <d v="2018-09-28T00:00:00"/>
    <s v="Speegle Constrcution, Inc"/>
    <s v="W91278"/>
    <s v="W9127818C0026"/>
    <x v="424"/>
    <x v="493"/>
    <x v="507"/>
    <d v="2020-08-22T00:00:00"/>
    <d v="2020-09-25T00:00:00"/>
    <n v="44282"/>
    <n v="34"/>
    <n v="2020"/>
    <s v="09"/>
    <n v="25"/>
    <x v="429"/>
    <n v="2018"/>
    <n v="2020"/>
    <n v="1.0507009358578761"/>
    <n v="2019"/>
    <n v="1.027591137340192"/>
    <n v="8413910.1256581582"/>
    <n v="8459413.9164018575"/>
    <n v="45503.790743699297"/>
    <n v="34"/>
    <n v="694"/>
    <n v="4.8991354466858789E-2"/>
  </r>
  <r>
    <d v="2022-01-13T00:00:00"/>
    <n v="2015"/>
    <s v="Defense Health Agency"/>
    <s v="81430"/>
    <s v=""/>
    <d v="2016-06-20T00:00:00"/>
    <d v="2018-01-18T00:00:00"/>
    <s v="JE Dunn Construction Company"/>
    <s v="W9127S"/>
    <s v="W9127S-13-D-6001 TO W91236-18-F-0014"/>
    <x v="425"/>
    <x v="494"/>
    <x v="508"/>
    <d v="2021-03-18T00:00:00"/>
    <d v="2022-08-12T00:00:00"/>
    <n v="4168000"/>
    <n v="512"/>
    <n v="2022"/>
    <s v="08"/>
    <n v="12"/>
    <x v="430"/>
    <n v="2018"/>
    <n v="2022"/>
    <n v="1.0507009358578761"/>
    <n v="2020"/>
    <n v="1.0006103417743548"/>
    <n v="54826625.53399983"/>
    <n v="58997169.438515343"/>
    <n v="4170543.9045155123"/>
    <n v="512"/>
    <n v="1155"/>
    <n v="0.44329004329004329"/>
  </r>
  <r>
    <d v="2022-01-13T00:00:00"/>
    <n v="2016"/>
    <s v="Defense Health Agency"/>
    <s v="80412"/>
    <s v="80412-01"/>
    <d v="2016-10-21T00:00:00"/>
    <d v="2018-02-08T00:00:00"/>
    <s v="Hensel-Phelps Const. Co."/>
    <s v="W9128A"/>
    <s v="W9128A-18-C-0001"/>
    <x v="426"/>
    <x v="495"/>
    <x v="509"/>
    <d v="2020-05-21T00:00:00"/>
    <d v="2020-11-20T00:00:00"/>
    <n v="-988000"/>
    <n v="183"/>
    <n v="2020"/>
    <n v="11"/>
    <n v="20"/>
    <x v="288"/>
    <n v="2018"/>
    <n v="2021"/>
    <n v="1.0507009358578761"/>
    <n v="2020"/>
    <n v="1.0006103417743548"/>
    <n v="78788911.077174544"/>
    <n v="77800308.059501484"/>
    <n v="-988603.0176730603"/>
    <n v="183"/>
    <n v="833"/>
    <n v="0.21968787515006002"/>
  </r>
  <r>
    <d v="2021-12-31T00:00:00"/>
    <n v="2016"/>
    <s v="Air Force Active"/>
    <s v="KNMD043004"/>
    <s v=""/>
    <d v="2018-02-01T00:00:00"/>
    <d v="2018-09-29T00:00:00"/>
    <s v="Nordic PCL Construction"/>
    <s v="W9128A"/>
    <s v="W9128A18C0009"/>
    <x v="427"/>
    <x v="496"/>
    <x v="510"/>
    <d v="2020-10-22T00:00:00"/>
    <d v="2021-10-29T00:00:00"/>
    <n v="2567206"/>
    <n v="372"/>
    <n v="2021"/>
    <n v="10"/>
    <n v="29"/>
    <x v="388"/>
    <n v="2018"/>
    <n v="2022"/>
    <n v="1.0507009358578761"/>
    <n v="2020"/>
    <n v="1.0006103417743548"/>
    <n v="43579264.97779128"/>
    <n v="46148037.850856453"/>
    <n v="2568772.8730651736"/>
    <n v="372"/>
    <n v="754"/>
    <n v="0.49336870026525198"/>
  </r>
  <r>
    <d v="2021-03-31T00:00:00"/>
    <n v="2018"/>
    <s v="National Security Agency"/>
    <s v="30439"/>
    <s v=""/>
    <d v="2018-07-19T00:00:00"/>
    <d v="2018-09-30T00:00:00"/>
    <s v="Alutiiq Construction Services, LLC"/>
    <s v="W9128A"/>
    <s v="W9128A-18-C-0016"/>
    <x v="428"/>
    <x v="497"/>
    <x v="511"/>
    <d v="2020-03-01T00:00:00"/>
    <d v="2021-03-25T00:00:00"/>
    <n v="0"/>
    <n v="389"/>
    <n v="2021"/>
    <s v="03"/>
    <n v="25"/>
    <x v="312"/>
    <n v="2018"/>
    <n v="2021"/>
    <n v="1.0507009358578761"/>
    <n v="2020"/>
    <n v="1.0006103417743548"/>
    <n v="5043364.4921178054"/>
    <n v="5043364.4921178054"/>
    <n v="0"/>
    <n v="389"/>
    <n v="518"/>
    <n v="0.75096525096525102"/>
  </r>
  <r>
    <d v="2022-01-13T00:00:00"/>
    <n v="2018"/>
    <s v="Defense Health Agency"/>
    <s v="77987"/>
    <s v=""/>
    <d v="2018-03-22T00:00:00"/>
    <d v="2018-09-21T00:00:00"/>
    <s v="JJ Brun JV LLC"/>
    <s v="W9128F"/>
    <s v="W9128F-18-0281"/>
    <x v="429"/>
    <x v="498"/>
    <x v="512"/>
    <d v="2021-06-17T00:00:00"/>
    <d v="2023-01-30T00:00:00"/>
    <n v="2183000"/>
    <n v="592"/>
    <n v="2023"/>
    <s v="01"/>
    <n v="30"/>
    <x v="431"/>
    <n v="2018"/>
    <n v="2023"/>
    <n v="1.0507009358578761"/>
    <n v="2021"/>
    <n v="0.97697771649446541"/>
    <n v="11973787.865036355"/>
    <n v="14106530.220143773"/>
    <n v="2132742.3551074173"/>
    <n v="592"/>
    <n v="1000"/>
    <n v="0.59199999999999997"/>
  </r>
  <r>
    <d v="2021-08-31T00:00:00"/>
    <n v="2018"/>
    <s v="Army Active"/>
    <s v="73375"/>
    <s v=""/>
    <d v="2018-07-13T00:00:00"/>
    <d v="2018-09-25T00:00:00"/>
    <s v="HHI Corporation"/>
    <s v="W9128F"/>
    <s v="W9128F18C0037"/>
    <x v="430"/>
    <x v="499"/>
    <x v="513"/>
    <d v="2020-06-24T00:00:00"/>
    <d v="2020-12-01T00:00:00"/>
    <n v="97000"/>
    <n v="160"/>
    <n v="2020"/>
    <n v="12"/>
    <s v="01"/>
    <x v="432"/>
    <n v="2018"/>
    <n v="2021"/>
    <n v="1.0507009358578761"/>
    <n v="2020"/>
    <n v="1.0006103417743548"/>
    <n v="19903427.827955745"/>
    <n v="20000487.031107858"/>
    <n v="97059.203152112663"/>
    <n v="160"/>
    <n v="638"/>
    <n v="0.2507836990595611"/>
  </r>
  <r>
    <d v="2020-12-09T00:00:00"/>
    <n v="2017"/>
    <s v="National Security Agency"/>
    <s v="31067"/>
    <s v=""/>
    <d v="2015-04-15T00:00:00"/>
    <d v="2018-01-18T00:00:00"/>
    <s v="Hensel-Phelps"/>
    <s v="W912DR"/>
    <s v="W912DR-15-D-0032 DO 0003"/>
    <x v="219"/>
    <x v="500"/>
    <x v="514"/>
    <d v="2019-01-29T00:00:00"/>
    <d v="2019-05-22T00:00:00"/>
    <n v="204547"/>
    <n v="113"/>
    <n v="2019"/>
    <s v="05"/>
    <n v="22"/>
    <x v="433"/>
    <n v="2018"/>
    <n v="2019"/>
    <n v="1.0507009358578761"/>
    <n v="2019"/>
    <n v="1.027591137340192"/>
    <n v="14604743.008424478"/>
    <n v="14814933.692794003"/>
    <n v="210190.68436952494"/>
    <n v="113"/>
    <n v="376"/>
    <n v="0.30053191489361702"/>
  </r>
  <r>
    <d v="2021-12-31T00:00:00"/>
    <n v="2018"/>
    <s v="Air Force Active"/>
    <s v="PTFL163006"/>
    <s v=""/>
    <d v="2018-08-24T00:00:00"/>
    <d v="2018-09-28T00:00:00"/>
    <s v="Sun Construction Services Inc."/>
    <s v="W912DS"/>
    <s v="W912DS18C0027"/>
    <x v="431"/>
    <x v="501"/>
    <x v="515"/>
    <d v="2019-11-09T00:00:00"/>
    <d v="2021-09-17T00:00:00"/>
    <n v="148388"/>
    <n v="678"/>
    <n v="2021"/>
    <s v="09"/>
    <n v="17"/>
    <x v="434"/>
    <n v="2018"/>
    <n v="2021"/>
    <n v="1.0507009358578761"/>
    <n v="2020"/>
    <n v="1.0006103417743548"/>
    <n v="3319374.3965622019"/>
    <n v="3467852.963957415"/>
    <n v="148478.56739521306"/>
    <n v="678"/>
    <n v="407"/>
    <n v="1.6658476658476657"/>
  </r>
  <r>
    <d v="2022-01-12T00:00:00"/>
    <n v="2016"/>
    <s v="Army National Guard"/>
    <s v="530041"/>
    <s v=""/>
    <d v="2018-01-19T00:00:00"/>
    <d v="2018-06-28T00:00:00"/>
    <s v="TDX Quality, LLC"/>
    <s v="W912DW"/>
    <s v="W912DW-18-C-0015"/>
    <x v="432"/>
    <x v="394"/>
    <x v="516"/>
    <d v="2020-04-17T00:00:00"/>
    <d v="2021-12-30T00:00:00"/>
    <n v="1635000"/>
    <n v="622"/>
    <n v="2021"/>
    <n v="12"/>
    <n v="30"/>
    <x v="124"/>
    <n v="2018"/>
    <n v="2022"/>
    <n v="1.0507009358578761"/>
    <n v="2020"/>
    <n v="1.0006103417743548"/>
    <n v="19963317.781299643"/>
    <n v="21599315.690100715"/>
    <n v="1635997.9088010713"/>
    <n v="622"/>
    <n v="659"/>
    <n v="0.94385432473444608"/>
  </r>
  <r>
    <d v="2021-12-31T00:00:00"/>
    <n v="2018"/>
    <s v="Missile Defense Agency"/>
    <s v="674"/>
    <s v=""/>
    <d v="2018-02-16T00:00:00"/>
    <d v="2018-06-07T00:00:00"/>
    <s v="CP02TP-Construction Services SATOC"/>
    <s v="W912DY"/>
    <s v="W912DY-14-D-0042"/>
    <x v="433"/>
    <x v="502"/>
    <x v="517"/>
    <d v="2018-10-31T00:00:00"/>
    <d v="2018-10-11T00:00:00"/>
    <n v="0"/>
    <n v="-20"/>
    <n v="2018"/>
    <n v="10"/>
    <n v="11"/>
    <x v="418"/>
    <n v="2018"/>
    <n v="2019"/>
    <n v="1.0507009358578761"/>
    <n v="2019"/>
    <n v="1.027591137340192"/>
    <n v="2555765.9337171963"/>
    <n v="2555765.9337171963"/>
    <n v="0"/>
    <n v="-20"/>
    <n v="146"/>
    <n v="-0.13698630136986301"/>
  </r>
  <r>
    <d v="2021-12-30T00:00:00"/>
    <n v="2017"/>
    <s v="DLA Defense Energy Support Center"/>
    <s v="DESC1513"/>
    <s v=""/>
    <d v="2018-04-30T00:00:00"/>
    <d v="2018-09-20T00:00:00"/>
    <s v="Bhate Zapata"/>
    <s v="W912EP"/>
    <s v="W912EP-16-D-0008 &amp;#x2f; 6465583"/>
    <x v="434"/>
    <x v="503"/>
    <x v="518"/>
    <d v="2019-07-06T00:00:00"/>
    <d v="2019-07-06T00:00:00"/>
    <n v="3090000"/>
    <n v="0"/>
    <n v="2019"/>
    <s v="07"/>
    <s v="06"/>
    <x v="435"/>
    <n v="2018"/>
    <n v="2019"/>
    <n v="1.0507009358578761"/>
    <n v="2019"/>
    <n v="1.027591137340192"/>
    <n v="1365911.2166152389"/>
    <n v="4541167.8309964323"/>
    <n v="3175256.6143811932"/>
    <n v="0"/>
    <n v="289"/>
    <n v="0"/>
  </r>
  <r>
    <d v="2021-12-31T00:00:00"/>
    <n v="2018"/>
    <s v="Air Force Active"/>
    <s v="ASVF183100F"/>
    <s v=""/>
    <d v="2018-02-23T00:00:00"/>
    <d v="2018-08-22T00:00:00"/>
    <s v="The Morganti Group, Inc. (Pkg 1, LSA), Danbury, CT"/>
    <s v="W912ER"/>
    <s v="W912ER18C0029"/>
    <x v="435"/>
    <x v="504"/>
    <x v="519"/>
    <d v="2020-03-04T00:00:00"/>
    <d v="2021-02-07T00:00:00"/>
    <n v="1191269"/>
    <n v="340"/>
    <n v="2021"/>
    <s v="02"/>
    <s v="07"/>
    <x v="436"/>
    <n v="2018"/>
    <n v="2021"/>
    <n v="1.0507009358578761"/>
    <n v="2020"/>
    <n v="1.0006103417743548"/>
    <n v="15916007.269365748"/>
    <n v="17108003.350600943"/>
    <n v="1191996.0812351946"/>
    <n v="340"/>
    <n v="560"/>
    <n v="0.6071428571428571"/>
  </r>
  <r>
    <d v="2022-02-02T00:00:00"/>
    <n v="2014"/>
    <s v="DoD Education Activity"/>
    <s v="EU00037"/>
    <s v="1"/>
    <d v="2017-06-09T00:00:00"/>
    <d v="2017-12-08T00:00:00"/>
    <s v="LBB Kaiserslautern"/>
    <s v="W912GB"/>
    <s v="W912GB-12-C-0024/52029300"/>
    <x v="436"/>
    <x v="505"/>
    <x v="520"/>
    <d v="2021-03-29T00:00:00"/>
    <d v="2021-06-28T00:00:00"/>
    <n v="8095523"/>
    <n v="91"/>
    <n v="2021"/>
    <s v="06"/>
    <n v="28"/>
    <x v="437"/>
    <n v="2018"/>
    <n v="2021"/>
    <n v="1.0507009358578761"/>
    <n v="2020"/>
    <n v="1.0006103417743548"/>
    <n v="94075524.31983991"/>
    <n v="102175988.35571206"/>
    <n v="8100464.0358721465"/>
    <n v="91"/>
    <n v="1207"/>
    <n v="7.5393537696768848E-2"/>
  </r>
  <r>
    <d v="2022-02-02T00:00:00"/>
    <n v="2016"/>
    <s v="DoD Education Activity"/>
    <s v="EU00068"/>
    <s v=""/>
    <d v="2017-09-05T00:00:00"/>
    <d v="2018-04-20T00:00:00"/>
    <s v="Staatliches Hochbauamt Amberg"/>
    <s v="W912GB"/>
    <s v="W912GB-12-C-0036/57200363"/>
    <x v="437"/>
    <x v="506"/>
    <x v="521"/>
    <d v="2021-03-16T00:00:00"/>
    <d v="2022-03-30T00:00:00"/>
    <n v="3512875"/>
    <n v="379"/>
    <n v="2022"/>
    <s v="03"/>
    <n v="30"/>
    <x v="438"/>
    <n v="2018"/>
    <n v="2022"/>
    <n v="1.0507009358578761"/>
    <n v="2020"/>
    <n v="1.0006103417743548"/>
    <n v="35374401.259630464"/>
    <n v="38889420.313991047"/>
    <n v="3515019.0543605834"/>
    <n v="379"/>
    <n v="1061"/>
    <n v="0.35721017907634306"/>
  </r>
  <r>
    <d v="2021-12-30T00:00:00"/>
    <n v="2016"/>
    <s v="DLA Defense Energy Support Center"/>
    <s v="DESC1603"/>
    <s v=""/>
    <d v="2017-12-12T00:00:00"/>
    <d v="2018-08-10T00:00:00"/>
    <s v="Bietergemeinschaft UVB"/>
    <s v="W912GB"/>
    <s v="W912GB-14-C-0005"/>
    <x v="438"/>
    <x v="507"/>
    <x v="522"/>
    <d v="2019-06-02T00:00:00"/>
    <d v="2019-06-02T00:00:00"/>
    <n v="0"/>
    <n v="0"/>
    <n v="2019"/>
    <s v="06"/>
    <s v="02"/>
    <x v="439"/>
    <n v="2018"/>
    <n v="2019"/>
    <n v="1.0507009358578761"/>
    <n v="2019"/>
    <n v="1.027591137340192"/>
    <n v="6435543.2321294909"/>
    <n v="6435543.2321294909"/>
    <n v="0"/>
    <n v="0"/>
    <n v="296"/>
    <n v="0"/>
  </r>
  <r>
    <d v="2021-12-31T00:00:00"/>
    <n v="2018"/>
    <s v="Army Active"/>
    <s v="86832"/>
    <s v=""/>
    <d v="2018-04-24T00:00:00"/>
    <d v="2018-08-15T00:00:00"/>
    <s v="Aytekin-Serol Eng Cons Trade Co. LTD."/>
    <s v="W912GB"/>
    <s v="W912GB-15-D-0084"/>
    <x v="439"/>
    <x v="508"/>
    <x v="523"/>
    <d v="2022-03-25T00:00:00"/>
    <d v="2023-10-01T00:00:00"/>
    <n v="5900000"/>
    <n v="555"/>
    <n v="2023"/>
    <n v="10"/>
    <s v="01"/>
    <x v="440"/>
    <n v="2018"/>
    <n v="2024"/>
    <n v="1.0507009358578761"/>
    <n v="2021"/>
    <n v="0.97697771649446541"/>
    <n v="4207006.5471749362"/>
    <n v="9971175.0744922832"/>
    <n v="5764168.527317347"/>
    <n v="555"/>
    <n v="1318"/>
    <n v="0.421092564491654"/>
  </r>
  <r>
    <d v="2021-12-31T00:00:00"/>
    <n v="2017"/>
    <s v="Army Active"/>
    <s v="62380"/>
    <s v=""/>
    <d v="2018-08-13T00:00:00"/>
    <d v="2018-08-22T00:00:00"/>
    <s v="Staatliches Hochbauamt Amberg"/>
    <s v="W912GB"/>
    <s v="W912GB-16-C-0007"/>
    <x v="440"/>
    <x v="509"/>
    <x v="524"/>
    <d v="2022-05-11T00:00:00"/>
    <d v="2023-07-15T00:00:00"/>
    <n v="2328000"/>
    <n v="430"/>
    <n v="2023"/>
    <s v="07"/>
    <n v="15"/>
    <x v="441"/>
    <n v="2018"/>
    <n v="2023"/>
    <n v="1.0507009358578761"/>
    <n v="2021"/>
    <n v="0.97697771649446541"/>
    <n v="22012184.606222503"/>
    <n v="24286588.730221618"/>
    <n v="2274404.1239991151"/>
    <n v="430"/>
    <n v="1358"/>
    <n v="0.31664212076583209"/>
  </r>
  <r>
    <d v="2021-12-31T00:00:00"/>
    <n v="2018"/>
    <s v="Army Active"/>
    <s v="91732"/>
    <s v=""/>
    <d v="2018-07-30T00:00:00"/>
    <d v="2018-09-28T00:00:00"/>
    <s v="MICHAEL M.TSONTOS S.A."/>
    <s v="W912GB"/>
    <s v="W912GB17D0015"/>
    <x v="309"/>
    <x v="510"/>
    <x v="525"/>
    <d v="2020-10-24T00:00:00"/>
    <d v="2022-03-18T00:00:00"/>
    <n v="194000"/>
    <n v="510"/>
    <n v="2022"/>
    <s v="03"/>
    <n v="18"/>
    <x v="442"/>
    <n v="2018"/>
    <n v="2022"/>
    <n v="1.0507009358578761"/>
    <n v="2020"/>
    <n v="1.0006103417743548"/>
    <n v="886791.58986404736"/>
    <n v="1080909.9961682721"/>
    <n v="194118.40630422474"/>
    <n v="510"/>
    <n v="757"/>
    <n v="0.67371202113606343"/>
  </r>
  <r>
    <d v="2021-12-31T00:00:00"/>
    <n v="2017"/>
    <s v="Air Force Active"/>
    <s v="LBPG150008"/>
    <s v=""/>
    <d v="2018-06-29T00:00:00"/>
    <d v="2018-09-30T00:00:00"/>
    <s v="Joint Venture Ahntech-Badzak"/>
    <s v="W912GB"/>
    <s v="W912GB17F0444"/>
    <x v="441"/>
    <x v="511"/>
    <x v="526"/>
    <d v="2021-01-21T00:00:00"/>
    <d v="2021-01-21T00:00:00"/>
    <n v="0"/>
    <n v="0"/>
    <n v="2021"/>
    <s v="01"/>
    <n v="21"/>
    <x v="262"/>
    <n v="2018"/>
    <n v="2021"/>
    <n v="1.0507009358578761"/>
    <n v="2020"/>
    <n v="1.0006103417743548"/>
    <n v="1692976.556031886"/>
    <n v="1692976.556031886"/>
    <n v="0"/>
    <n v="0"/>
    <n v="844"/>
    <n v="0"/>
  </r>
  <r>
    <d v="2021-12-31T00:00:00"/>
    <n v="2017"/>
    <s v="Air Force Active"/>
    <s v="LBPG150009"/>
    <s v=""/>
    <d v="2018-06-29T00:00:00"/>
    <d v="2018-09-30T00:00:00"/>
    <s v="Joint Venture Ahntech-Badzak"/>
    <s v="W912GB"/>
    <s v="W912GB17F0461"/>
    <x v="442"/>
    <x v="512"/>
    <x v="527"/>
    <d v="2022-02-11T00:00:00"/>
    <d v="2022-02-11T00:00:00"/>
    <n v="0"/>
    <n v="0"/>
    <n v="2022"/>
    <s v="02"/>
    <n v="11"/>
    <x v="443"/>
    <n v="2018"/>
    <n v="2022"/>
    <n v="1.0507009358578761"/>
    <n v="2020"/>
    <n v="1.0006103417743548"/>
    <n v="2078918.9730902652"/>
    <n v="2078918.9730902652"/>
    <n v="0"/>
    <n v="0"/>
    <n v="1230"/>
    <n v="0"/>
  </r>
  <r>
    <d v="2021-12-31T00:00:00"/>
    <n v="2017"/>
    <s v="Air Force Active"/>
    <s v="LJYC133003"/>
    <s v=""/>
    <d v="2017-11-08T00:00:00"/>
    <d v="2018-05-01T00:00:00"/>
    <s v="Aytekin Serol Insaat Taan"/>
    <s v="W912GB"/>
    <s v="W912GB18C0013"/>
    <x v="443"/>
    <x v="513"/>
    <x v="528"/>
    <d v="2021-05-22T00:00:00"/>
    <d v="2021-05-22T00:00:00"/>
    <n v="0"/>
    <n v="0"/>
    <n v="2021"/>
    <s v="05"/>
    <n v="22"/>
    <x v="444"/>
    <n v="2018"/>
    <n v="2021"/>
    <n v="1.0507009358578761"/>
    <n v="2020"/>
    <n v="1.0006103417743548"/>
    <n v="10716792.307432145"/>
    <n v="10716792.307432145"/>
    <n v="0"/>
    <n v="0"/>
    <n v="1117"/>
    <n v="0"/>
  </r>
  <r>
    <d v="2021-12-31T00:00:00"/>
    <n v="2017"/>
    <s v="Air Force Active"/>
    <s v="LRCT150007"/>
    <s v=""/>
    <d v="2017-07-25T00:00:00"/>
    <d v="2017-12-27T00:00:00"/>
    <s v="TSONTOS, MICHAEL M., S.A."/>
    <s v="W912GB"/>
    <s v="W912GB18F0020"/>
    <x v="444"/>
    <x v="514"/>
    <x v="529"/>
    <d v="2020-03-12T00:00:00"/>
    <d v="2020-10-13T00:00:00"/>
    <n v="0"/>
    <n v="215"/>
    <n v="2020"/>
    <n v="10"/>
    <n v="13"/>
    <x v="355"/>
    <n v="2018"/>
    <n v="2021"/>
    <n v="1.0507009358578761"/>
    <n v="2020"/>
    <n v="1.0006103417743548"/>
    <n v="2705642.118011707"/>
    <n v="2705642.118011707"/>
    <n v="0"/>
    <n v="215"/>
    <n v="806"/>
    <n v="0.26674937965260548"/>
  </r>
  <r>
    <d v="2021-12-31T00:00:00"/>
    <n v="2017"/>
    <s v="Air Force Active"/>
    <s v="LRCT150010"/>
    <s v=""/>
    <d v="2017-07-25T00:00:00"/>
    <d v="2017-12-27T00:00:00"/>
    <s v="TSONTOS, MICHAEL M., S.A."/>
    <s v="W912GB"/>
    <s v="W912GB18F0020"/>
    <x v="444"/>
    <x v="515"/>
    <x v="530"/>
    <d v="2022-06-15T00:00:00"/>
    <d v="2023-01-16T00:00:00"/>
    <n v="0"/>
    <n v="215"/>
    <n v="2023"/>
    <s v="01"/>
    <n v="16"/>
    <x v="445"/>
    <n v="2018"/>
    <n v="2023"/>
    <n v="1.0507009358578761"/>
    <n v="2021"/>
    <n v="0.97697771649446541"/>
    <n v="2123841.691602869"/>
    <n v="2123841.691602869"/>
    <n v="0"/>
    <n v="215"/>
    <n v="1631"/>
    <n v="0.13182096873083998"/>
  </r>
  <r>
    <d v="2021-12-31T00:00:00"/>
    <n v="2017"/>
    <s v="Air Force Active"/>
    <s v="LRCT150009"/>
    <s v=""/>
    <d v="2017-07-25T00:00:00"/>
    <d v="2017-12-27T00:00:00"/>
    <s v="TSONTOS, MICHAEL M., S.A."/>
    <s v="W912GB"/>
    <s v="W912GB18F0020"/>
    <x v="444"/>
    <x v="516"/>
    <x v="531"/>
    <d v="2022-08-25T00:00:00"/>
    <d v="2023-03-28T00:00:00"/>
    <n v="0"/>
    <n v="215"/>
    <n v="2023"/>
    <s v="03"/>
    <n v="28"/>
    <x v="446"/>
    <n v="2018"/>
    <n v="2023"/>
    <n v="1.0507009358578761"/>
    <n v="2021"/>
    <n v="0.97697771649446541"/>
    <n v="2476276.2051158044"/>
    <n v="2476276.2051158044"/>
    <n v="0"/>
    <n v="215"/>
    <n v="1702"/>
    <n v="0.12632197414806109"/>
  </r>
  <r>
    <d v="2021-12-31T00:00:00"/>
    <n v="2017"/>
    <s v="Air Force Active"/>
    <s v="LRCT150008"/>
    <s v=""/>
    <d v="2017-07-28T00:00:00"/>
    <d v="2017-12-27T00:00:00"/>
    <s v="TSONTOS, MICHAEL M., S.A."/>
    <s v="W912GB"/>
    <s v="W912GB18F0021"/>
    <x v="445"/>
    <x v="517"/>
    <x v="532"/>
    <d v="2022-05-06T00:00:00"/>
    <d v="2023-01-16T00:00:00"/>
    <n v="0"/>
    <n v="255"/>
    <n v="2023"/>
    <s v="01"/>
    <n v="16"/>
    <x v="445"/>
    <n v="2018"/>
    <n v="2023"/>
    <n v="1.0507009358578761"/>
    <n v="2021"/>
    <n v="0.97697771649446541"/>
    <n v="1798697.0334969696"/>
    <n v="1798697.0334969696"/>
    <n v="0"/>
    <n v="255"/>
    <n v="1591"/>
    <n v="0.16027655562539284"/>
  </r>
  <r>
    <d v="2021-08-31T00:00:00"/>
    <n v="2018"/>
    <s v="Army Active"/>
    <s v="70677"/>
    <s v=""/>
    <d v="2018-02-26T00:00:00"/>
    <d v="2018-09-14T00:00:00"/>
    <s v="ACC Construction Co."/>
    <s v="W912HN"/>
    <s v="W912HN18C3002"/>
    <x v="446"/>
    <x v="518"/>
    <x v="533"/>
    <d v="2020-12-16T00:00:00"/>
    <d v="2021-08-31T00:00:00"/>
    <n v="3296000"/>
    <n v="258"/>
    <n v="2021"/>
    <s v="08"/>
    <n v="31"/>
    <x v="266"/>
    <n v="2018"/>
    <n v="2021"/>
    <n v="1.0507009358578761"/>
    <n v="2020"/>
    <n v="1.0006103417743548"/>
    <n v="31370777.841908604"/>
    <n v="34668789.528396875"/>
    <n v="3298011.6864882708"/>
    <n v="258"/>
    <n v="824"/>
    <n v="0.31310679611650488"/>
  </r>
  <r>
    <d v="2021-08-31T00:00:00"/>
    <n v="2018"/>
    <s v="Army Active"/>
    <s v="86479"/>
    <s v=""/>
    <d v="2018-06-25T00:00:00"/>
    <d v="2018-09-25T00:00:00"/>
    <s v="Gilbane Federal"/>
    <s v="W912HN"/>
    <s v="W912HN18C3003"/>
    <x v="447"/>
    <x v="519"/>
    <x v="534"/>
    <d v="2020-03-21T00:00:00"/>
    <d v="2020-10-04T00:00:00"/>
    <n v="529000"/>
    <n v="197"/>
    <n v="2020"/>
    <n v="10"/>
    <s v="04"/>
    <x v="447"/>
    <n v="2018"/>
    <n v="2021"/>
    <n v="1.0507009358578761"/>
    <n v="2020"/>
    <n v="1.0006103417743548"/>
    <n v="12876339.968938271"/>
    <n v="13405662.839736905"/>
    <n v="529322.87079863437"/>
    <n v="197"/>
    <n v="543"/>
    <n v="0.36279926335174956"/>
  </r>
  <r>
    <d v="2021-10-08T00:00:00"/>
    <n v="2017"/>
    <s v="Special Operations Command"/>
    <s v="AFSOC103022"/>
    <s v=""/>
    <d v="2018-03-23T00:00:00"/>
    <d v="2018-08-02T00:00:00"/>
    <s v="MIRAIT.T-ACTY JV"/>
    <s v="W912HV"/>
    <s v="W912HV15D0032"/>
    <x v="448"/>
    <x v="520"/>
    <x v="535"/>
    <d v="2019-02-04T00:00:00"/>
    <d v="2019-03-21T00:00:00"/>
    <n v="116713"/>
    <n v="45"/>
    <n v="2019"/>
    <s v="03"/>
    <n v="21"/>
    <x v="448"/>
    <n v="2018"/>
    <n v="2019"/>
    <n v="1.0507009358578761"/>
    <n v="2019"/>
    <n v="1.027591137340192"/>
    <n v="3646720.2731287233"/>
    <n v="3766653.5175411091"/>
    <n v="119933.24441238586"/>
    <n v="45"/>
    <n v="186"/>
    <n v="0.24193548387096775"/>
  </r>
  <r>
    <d v="2022-01-06T00:00:00"/>
    <n v="2016"/>
    <s v="Special Operations Command"/>
    <s v="AFSOC103002"/>
    <s v=""/>
    <d v="2018-04-09T00:00:00"/>
    <d v="2018-09-28T00:00:00"/>
    <s v="NIPPO CORPORATION"/>
    <s v="W912HV"/>
    <s v="W912HV-16-D-0008"/>
    <x v="449"/>
    <x v="521"/>
    <x v="536"/>
    <d v="2020-10-21T00:00:00"/>
    <d v="2021-02-17T00:00:00"/>
    <n v="1240530"/>
    <n v="119"/>
    <n v="2021"/>
    <s v="02"/>
    <n v="17"/>
    <x v="449"/>
    <n v="2018"/>
    <n v="2021"/>
    <n v="1.0507009358578761"/>
    <n v="2020"/>
    <n v="1.0006103417743548"/>
    <n v="35463077.266514063"/>
    <n v="36704364.413795404"/>
    <n v="1241287.1472813413"/>
    <n v="119"/>
    <n v="754"/>
    <n v="0.15782493368700265"/>
  </r>
  <r>
    <d v="2021-12-31T00:00:00"/>
    <n v="2016"/>
    <s v="Air Force Active"/>
    <s v="LXEZ154288"/>
    <s v=""/>
    <d v="2017-11-01T00:00:00"/>
    <d v="2018-07-31T00:00:00"/>
    <s v="Nishimatsu Construction Co. Ltd"/>
    <s v="W912HV"/>
    <s v="W912HV16D0009"/>
    <x v="450"/>
    <x v="522"/>
    <x v="537"/>
    <d v="2021-01-14T00:00:00"/>
    <d v="2021-01-14T00:00:00"/>
    <n v="0"/>
    <n v="0"/>
    <n v="2021"/>
    <s v="01"/>
    <n v="14"/>
    <x v="375"/>
    <n v="2018"/>
    <n v="2021"/>
    <n v="1.0507009358578761"/>
    <n v="2020"/>
    <n v="1.0006103417743548"/>
    <n v="35012152.14867568"/>
    <n v="35012152.14867568"/>
    <n v="0"/>
    <n v="0"/>
    <n v="898"/>
    <n v="0"/>
  </r>
  <r>
    <d v="2021-12-31T00:00:00"/>
    <n v="2016"/>
    <s v="Air Force Active"/>
    <s v="LXEZ164289"/>
    <s v=""/>
    <d v="2017-11-01T00:00:00"/>
    <d v="2018-07-31T00:00:00"/>
    <s v="Nishimatsu Construction Co. Ltd"/>
    <s v="W912HV"/>
    <s v="W912HV16D0009"/>
    <x v="450"/>
    <x v="523"/>
    <x v="538"/>
    <d v="2021-01-14T00:00:00"/>
    <d v="2021-01-14T00:00:00"/>
    <n v="0"/>
    <n v="0"/>
    <n v="2021"/>
    <s v="01"/>
    <n v="14"/>
    <x v="375"/>
    <n v="2018"/>
    <n v="2021"/>
    <n v="1.0507009358578761"/>
    <n v="2020"/>
    <n v="1.0006103417743548"/>
    <n v="27892211.746554576"/>
    <n v="27892211.746554576"/>
    <n v="0"/>
    <n v="0"/>
    <n v="898"/>
    <n v="0"/>
  </r>
  <r>
    <d v="2022-02-02T00:00:00"/>
    <n v="2017"/>
    <s v="DoD Education Activity"/>
    <s v="PA00032"/>
    <s v=""/>
    <d v="2017-06-22T00:00:00"/>
    <d v="2017-12-22T00:00:00"/>
    <s v="NISHIMATSU CONSTRUCTION CO., LTD."/>
    <s v="W912HV"/>
    <s v="W912HV18C0002/37880684"/>
    <x v="451"/>
    <x v="524"/>
    <x v="539"/>
    <d v="2021-02-15T00:00:00"/>
    <d v="2021-03-10T00:00:00"/>
    <n v="7364670"/>
    <n v="23"/>
    <n v="2021"/>
    <s v="03"/>
    <n v="10"/>
    <x v="450"/>
    <n v="2018"/>
    <n v="2021"/>
    <n v="1.0507009358578761"/>
    <n v="2020"/>
    <n v="1.0006103417743548"/>
    <n v="76538235.072800532"/>
    <n v="83907400.038555875"/>
    <n v="7369164.9657553434"/>
    <n v="23"/>
    <n v="1151"/>
    <n v="1.998262380538662E-2"/>
  </r>
  <r>
    <d v="2022-01-12T00:00:00"/>
    <n v="2018"/>
    <s v="Army National Guard"/>
    <s v="350200"/>
    <s v=""/>
    <d v="2018-09-25T00:00:00"/>
    <d v="2018-09-27T00:00:00"/>
    <s v="Jaynes Corporation"/>
    <s v="W912J3"/>
    <s v="W912J3-16-2-2001"/>
    <x v="452"/>
    <x v="525"/>
    <x v="540"/>
    <d v="2020-10-01T00:00:00"/>
    <d v="2021-02-26T00:00:00"/>
    <n v="1966000"/>
    <n v="148"/>
    <n v="2021"/>
    <s v="02"/>
    <n v="26"/>
    <x v="398"/>
    <n v="2018"/>
    <n v="2021"/>
    <n v="1.0507009358578761"/>
    <n v="2020"/>
    <n v="1.0006103417743548"/>
    <n v="9036028.0483777337"/>
    <n v="11003227.980306115"/>
    <n v="1967199.9319283813"/>
    <n v="148"/>
    <n v="735"/>
    <n v="0.20136054421768707"/>
  </r>
  <r>
    <d v="2022-01-12T00:00:00"/>
    <n v="2018"/>
    <s v="Army National Guard"/>
    <s v="200151"/>
    <s v=""/>
    <d v="2018-09-12T00:00:00"/>
    <d v="2018-09-14T00:00:00"/>
    <s v="Straub Construction Co., Inc."/>
    <s v="W912JC"/>
    <s v="W912JC-18-2-20001"/>
    <x v="453"/>
    <x v="394"/>
    <x v="541"/>
    <d v="2020-05-14T00:00:00"/>
    <d v="2021-11-01T00:00:00"/>
    <n v="-172000"/>
    <n v="536"/>
    <n v="2021"/>
    <n v="11"/>
    <s v="01"/>
    <x v="451"/>
    <n v="2018"/>
    <n v="2022"/>
    <n v="1.0507009358578761"/>
    <n v="2020"/>
    <n v="1.0006103417743548"/>
    <n v="19963317.781299643"/>
    <n v="19791212.802514452"/>
    <n v="-172104.97878519073"/>
    <n v="536"/>
    <n v="608"/>
    <n v="0.88157894736842102"/>
  </r>
  <r>
    <d v="2021-12-31T00:00:00"/>
    <n v="2016"/>
    <s v="Air Force Active"/>
    <s v="NUEX093016"/>
    <s v=""/>
    <d v="2017-10-05T00:00:00"/>
    <d v="2018-02-01T00:00:00"/>
    <s v="Okland Construction, Co. Inc."/>
    <s v="W912PL"/>
    <s v="W912PL18C0013"/>
    <x v="454"/>
    <x v="526"/>
    <x v="542"/>
    <d v="2020-02-26T00:00:00"/>
    <d v="2020-04-11T00:00:00"/>
    <n v="22666"/>
    <n v="45"/>
    <n v="2020"/>
    <s v="04"/>
    <n v="11"/>
    <x v="452"/>
    <n v="2018"/>
    <n v="2020"/>
    <n v="1.0507009358578761"/>
    <n v="2019"/>
    <n v="1.027591137340192"/>
    <n v="17046042.430086508"/>
    <n v="17069333.810805462"/>
    <n v="23291.380718953907"/>
    <n v="45"/>
    <n v="755"/>
    <n v="5.9602649006622516E-2"/>
  </r>
  <r>
    <d v="2021-12-31T00:00:00"/>
    <n v="2018"/>
    <s v="Army Active"/>
    <s v="77102"/>
    <s v=""/>
    <d v="2018-03-15T00:00:00"/>
    <d v="2018-09-21T00:00:00"/>
    <s v="Creative Times Dayschool, Inc"/>
    <s v="W912PL"/>
    <s v="W912PL-18-C-0036"/>
    <x v="455"/>
    <x v="527"/>
    <x v="543"/>
    <d v="2020-06-05T00:00:00"/>
    <d v="2022-01-25T00:00:00"/>
    <n v="3117000"/>
    <n v="599"/>
    <n v="2022"/>
    <s v="01"/>
    <n v="25"/>
    <x v="453"/>
    <n v="2018"/>
    <n v="2022"/>
    <n v="1.0507009358578761"/>
    <n v="2020"/>
    <n v="1.0006103417743548"/>
    <n v="21292454.46515986"/>
    <n v="24411356.900470525"/>
    <n v="3118902.4353106655"/>
    <n v="599"/>
    <n v="623"/>
    <n v="0.9614767255216693"/>
  </r>
  <r>
    <d v="2021-12-31T00:00:00"/>
    <n v="2017"/>
    <s v="Air Force Active"/>
    <s v="FSPM053503C"/>
    <s v=""/>
    <d v="2017-05-12T00:00:00"/>
    <d v="2018-05-22T00:00:00"/>
    <s v="I.E. Pacific, INC"/>
    <s v="W912PL"/>
    <s v="W912PL8C0024"/>
    <x v="456"/>
    <x v="528"/>
    <x v="544"/>
    <d v="2020-06-18T00:00:00"/>
    <d v="2020-08-28T00:00:00"/>
    <n v="123509"/>
    <n v="71"/>
    <n v="2020"/>
    <s v="08"/>
    <n v="28"/>
    <x v="454"/>
    <n v="2018"/>
    <n v="2020"/>
    <n v="1.0507009358578761"/>
    <n v="2019"/>
    <n v="1.027591137340192"/>
    <n v="23550410.776318435"/>
    <n v="23677327.530100185"/>
    <n v="126916.7537817508"/>
    <n v="71"/>
    <n v="758"/>
    <n v="9.3667546174142483E-2"/>
  </r>
  <r>
    <d v="2022-01-06T00:00:00"/>
    <n v="2017"/>
    <s v="Special Operations Command"/>
    <s v="76514"/>
    <s v=""/>
    <d v="2017-03-02T00:00:00"/>
    <d v="2018-04-05T00:00:00"/>
    <s v="RQ Construction, LLC"/>
    <s v="W912PM"/>
    <s v="W912PM18C0011"/>
    <x v="457"/>
    <x v="529"/>
    <x v="545"/>
    <d v="2020-03-23T00:00:00"/>
    <d v="2021-10-29T00:00:00"/>
    <n v="1288167"/>
    <n v="585"/>
    <n v="2021"/>
    <n v="10"/>
    <n v="29"/>
    <x v="388"/>
    <n v="2018"/>
    <n v="2022"/>
    <n v="1.0507009358578761"/>
    <n v="2020"/>
    <n v="1.0006103417743548"/>
    <n v="36708338.596066616"/>
    <n v="37997291.818199061"/>
    <n v="1288953.2221324444"/>
    <n v="585"/>
    <n v="718"/>
    <n v="0.81476323119777161"/>
  </r>
  <r>
    <d v="2022-01-06T00:00:00"/>
    <n v="2016"/>
    <s v="Special Operations Command"/>
    <s v="TMKH003003"/>
    <s v=""/>
    <d v="2017-04-07T00:00:00"/>
    <d v="2018-06-07T00:00:00"/>
    <s v="Leebcor Services, LLC."/>
    <s v="W912PM"/>
    <s v="W912PM18C0013"/>
    <x v="458"/>
    <x v="530"/>
    <x v="546"/>
    <d v="2020-01-22T00:00:00"/>
    <d v="2020-08-20T00:00:00"/>
    <n v="-46490"/>
    <n v="211"/>
    <n v="2020"/>
    <s v="08"/>
    <n v="20"/>
    <x v="455"/>
    <n v="2018"/>
    <n v="2020"/>
    <n v="1.0507009358578761"/>
    <n v="2019"/>
    <n v="1.027591137340192"/>
    <n v="16013860.098223127"/>
    <n v="15966087.386248183"/>
    <n v="-47772.711974944919"/>
    <n v="211"/>
    <n v="594"/>
    <n v="0.35521885521885521"/>
  </r>
  <r>
    <d v="2022-01-06T00:00:00"/>
    <n v="2017"/>
    <s v="Special Operations Command"/>
    <s v="74813"/>
    <s v=""/>
    <d v="2017-11-16T00:00:00"/>
    <d v="2018-06-15T00:00:00"/>
    <s v="ACC Construction Co., Inc."/>
    <s v="W912PM"/>
    <s v="W912PM18C0014"/>
    <x v="459"/>
    <x v="531"/>
    <x v="547"/>
    <d v="2020-09-04T00:00:00"/>
    <d v="2021-11-01T00:00:00"/>
    <n v="6193684"/>
    <n v="423"/>
    <n v="2021"/>
    <n v="11"/>
    <s v="01"/>
    <x v="451"/>
    <n v="2018"/>
    <n v="2022"/>
    <n v="1.0507009358578761"/>
    <n v="2020"/>
    <n v="1.0006103417743548"/>
    <n v="18883202.472742427"/>
    <n v="25080666.736824781"/>
    <n v="6197464.2640823536"/>
    <n v="423"/>
    <n v="812"/>
    <n v="0.52093596059113301"/>
  </r>
  <r>
    <d v="2022-01-06T00:00:00"/>
    <n v="2018"/>
    <s v="Special Operations Command"/>
    <s v="63850"/>
    <s v=""/>
    <d v="2018-04-18T00:00:00"/>
    <d v="2018-08-27T00:00:00"/>
    <s v="4K Global-ACC JV LLC"/>
    <s v="W912PM"/>
    <s v="W912PM18C0015"/>
    <x v="460"/>
    <x v="532"/>
    <x v="548"/>
    <d v="2020-06-24T00:00:00"/>
    <d v="2021-05-11T00:00:00"/>
    <n v="2594078"/>
    <n v="321"/>
    <n v="2021"/>
    <s v="05"/>
    <n v="11"/>
    <x v="456"/>
    <n v="2018"/>
    <n v="2021"/>
    <n v="1.0507009358578761"/>
    <n v="2020"/>
    <n v="1.0006103417743548"/>
    <n v="12804928.029131755"/>
    <n v="15400589.30330109"/>
    <n v="2595661.2741693351"/>
    <n v="321"/>
    <n v="667"/>
    <n v="0.48125937031484256"/>
  </r>
  <r>
    <d v="2022-01-06T00:00:00"/>
    <n v="2016"/>
    <s v="Special Operations Command"/>
    <s v="79439"/>
    <s v=""/>
    <d v="2018-04-06T00:00:00"/>
    <d v="2018-08-14T00:00:00"/>
    <s v="ARCHER WESTERN FEDERAL JV"/>
    <s v="W912PM"/>
    <s v="W912PM18C0016"/>
    <x v="461"/>
    <x v="533"/>
    <x v="549"/>
    <d v="2020-05-07T00:00:00"/>
    <d v="2021-11-15T00:00:00"/>
    <n v="11782863"/>
    <n v="557"/>
    <n v="2021"/>
    <n v="11"/>
    <n v="15"/>
    <x v="457"/>
    <n v="2018"/>
    <n v="2022"/>
    <n v="1.0507009358578761"/>
    <n v="2020"/>
    <n v="1.0006103417743548"/>
    <n v="26220241.854333296"/>
    <n v="38010296.427843697"/>
    <n v="11790054.573510401"/>
    <n v="557"/>
    <n v="632"/>
    <n v="0.88132911392405067"/>
  </r>
  <r>
    <d v="2022-01-06T00:00:00"/>
    <n v="2018"/>
    <s v="Special Operations Command"/>
    <s v="81894"/>
    <s v=""/>
    <d v="2018-06-19T00:00:00"/>
    <d v="2018-09-17T00:00:00"/>
    <s v="Attaway Construction"/>
    <s v="W912PM"/>
    <s v="W912PM18C0019"/>
    <x v="462"/>
    <x v="534"/>
    <x v="550"/>
    <d v="2019-11-27T00:00:00"/>
    <d v="2020-10-30T00:00:00"/>
    <n v="458691"/>
    <n v="338"/>
    <n v="2020"/>
    <n v="10"/>
    <n v="30"/>
    <x v="342"/>
    <n v="2018"/>
    <n v="2021"/>
    <n v="1.0507009358578761"/>
    <n v="2020"/>
    <n v="1.0006103417743548"/>
    <n v="4332225.9326076694"/>
    <n v="4791196.8908864902"/>
    <n v="458970.95827882085"/>
    <n v="338"/>
    <n v="436"/>
    <n v="0.77522935779816515"/>
  </r>
  <r>
    <d v="2022-01-06T00:00:00"/>
    <n v="2018"/>
    <s v="Special Operations Command"/>
    <s v="CZQZ103006"/>
    <s v=""/>
    <d v="2018-04-26T00:00:00"/>
    <d v="2018-09-28T00:00:00"/>
    <s v="Walga Ross Group JV"/>
    <s v="W912PP"/>
    <s v="W912PP18C0022"/>
    <x v="463"/>
    <x v="535"/>
    <x v="551"/>
    <d v="2020-01-13T00:00:00"/>
    <d v="2020-05-27T00:00:00"/>
    <n v="135823"/>
    <n v="135"/>
    <n v="2020"/>
    <s v="05"/>
    <n v="27"/>
    <x v="309"/>
    <n v="2018"/>
    <n v="2020"/>
    <n v="1.0507009358578761"/>
    <n v="2019"/>
    <n v="1.027591137340192"/>
    <n v="6023615.9302264107"/>
    <n v="6163186.441273368"/>
    <n v="139570.51104695722"/>
    <n v="135"/>
    <n v="472"/>
    <n v="0.28601694915254239"/>
  </r>
  <r>
    <d v="2021-12-31T00:00:00"/>
    <n v="2016"/>
    <s v="Army Reserve"/>
    <s v="86882"/>
    <s v=""/>
    <d v="2017-06-27T00:00:00"/>
    <d v="2017-11-09T00:00:00"/>
    <s v="Cox Construction Co."/>
    <s v="W912QR"/>
    <s v="W912QR18C0003"/>
    <x v="464"/>
    <x v="536"/>
    <x v="552"/>
    <d v="2019-12-18T00:00:00"/>
    <d v="2021-10-05T00:00:00"/>
    <n v="3271000"/>
    <n v="657"/>
    <n v="2021"/>
    <n v="10"/>
    <s v="05"/>
    <x v="458"/>
    <n v="2018"/>
    <n v="2022"/>
    <n v="1.0507009358578761"/>
    <n v="2020"/>
    <n v="1.0006103417743548"/>
    <n v="22253845.821469814"/>
    <n v="25526842.249413729"/>
    <n v="3272996.4279439151"/>
    <n v="657"/>
    <n v="769"/>
    <n v="0.85435630689206765"/>
  </r>
  <r>
    <d v="2021-08-31T00:00:00"/>
    <n v="2017"/>
    <s v="Army Reserve"/>
    <s v="74732"/>
    <s v=""/>
    <d v="2017-07-27T00:00:00"/>
    <d v="2017-11-14T00:00:00"/>
    <s v="Straub Construction Inc."/>
    <s v="W912QR"/>
    <s v="W912QR18C0005"/>
    <x v="465"/>
    <x v="537"/>
    <x v="553"/>
    <d v="2019-06-13T00:00:00"/>
    <d v="2020-12-14T00:00:00"/>
    <n v="981000"/>
    <n v="550"/>
    <n v="2020"/>
    <n v="12"/>
    <n v="14"/>
    <x v="459"/>
    <n v="2018"/>
    <n v="2021"/>
    <n v="1.0507009358578761"/>
    <n v="2020"/>
    <n v="1.0006103417743548"/>
    <n v="10239080.619935002"/>
    <n v="11220679.365215644"/>
    <n v="981598.74528064206"/>
    <n v="550"/>
    <n v="576"/>
    <n v="0.95486111111111116"/>
  </r>
  <r>
    <d v="2021-08-31T00:00:00"/>
    <n v="2017"/>
    <s v="Army Reserve"/>
    <s v="77134"/>
    <s v=""/>
    <d v="2018-01-05T00:00:00"/>
    <d v="2018-04-26T00:00:00"/>
    <s v="LS Black Constructor"/>
    <s v="W912QR"/>
    <s v="W912QR18C0015"/>
    <x v="466"/>
    <x v="538"/>
    <x v="554"/>
    <d v="2020-05-14T00:00:00"/>
    <d v="2021-01-05T00:00:00"/>
    <n v="749000"/>
    <n v="236"/>
    <n v="2021"/>
    <s v="01"/>
    <s v="05"/>
    <x v="460"/>
    <n v="2018"/>
    <n v="2021"/>
    <n v="1.0507009358578761"/>
    <n v="2020"/>
    <n v="1.0006103417743548"/>
    <n v="25048710.310851764"/>
    <n v="25798167.456840757"/>
    <n v="749457.14598899335"/>
    <n v="236"/>
    <n v="749"/>
    <n v="0.31508678237650201"/>
  </r>
  <r>
    <d v="2021-12-31T00:00:00"/>
    <n v="2018"/>
    <s v="Air Force Reserve"/>
    <s v="SXHT103001"/>
    <s v=""/>
    <d v="2018-03-01T00:00:00"/>
    <d v="2018-05-25T00:00:00"/>
    <s v="Ashford Leebcor Enterpises, LLC"/>
    <s v="W912QR"/>
    <s v="W912QR18C0018"/>
    <x v="467"/>
    <x v="539"/>
    <x v="555"/>
    <d v="2020-07-19T00:00:00"/>
    <d v="2022-02-05T00:00:00"/>
    <n v="-2615763"/>
    <n v="566"/>
    <n v="2022"/>
    <s v="02"/>
    <s v="05"/>
    <x v="461"/>
    <n v="2018"/>
    <n v="2022"/>
    <n v="1.0507009358578761"/>
    <n v="2020"/>
    <n v="1.0006103417743548"/>
    <n v="26522515.905168377"/>
    <n v="23905156.395737667"/>
    <n v="-2617359.5094307102"/>
    <n v="566"/>
    <n v="786"/>
    <n v="0.72010178117048351"/>
  </r>
  <r>
    <d v="2021-12-31T00:00:00"/>
    <n v="2015"/>
    <s v="Army Reserve"/>
    <s v="67567"/>
    <s v=""/>
    <d v="2018-02-01T00:00:00"/>
    <d v="2018-08-09T00:00:00"/>
    <s v="RELYANT GLOBAL LLC"/>
    <s v="W912QR"/>
    <s v="W912QR18C0026"/>
    <x v="468"/>
    <x v="540"/>
    <x v="556"/>
    <d v="2019-12-22T00:00:00"/>
    <d v="2021-12-15T00:00:00"/>
    <n v="328000"/>
    <n v="724"/>
    <n v="2021"/>
    <n v="12"/>
    <n v="15"/>
    <x v="462"/>
    <n v="2018"/>
    <n v="2022"/>
    <n v="1.0507009358578761"/>
    <n v="2020"/>
    <n v="1.0006103417743548"/>
    <n v="7386427.5790808685"/>
    <n v="7714627.7711828565"/>
    <n v="328200.19210198801"/>
    <n v="724"/>
    <n v="500"/>
    <n v="1.448"/>
  </r>
  <r>
    <d v="2021-12-31T00:00:00"/>
    <n v="2016"/>
    <s v="Air Force Reserve"/>
    <s v="PDPG120514"/>
    <s v=""/>
    <d v="2018-08-20T00:00:00"/>
    <d v="2018-09-14T00:00:00"/>
    <s v="Lead Builders Inc"/>
    <s v="W912QR"/>
    <s v="W912QR18C0031"/>
    <x v="469"/>
    <x v="541"/>
    <x v="557"/>
    <d v="2019-11-08T00:00:00"/>
    <d v="2021-05-31T00:00:00"/>
    <n v="88400"/>
    <n v="570"/>
    <n v="2021"/>
    <s v="05"/>
    <n v="31"/>
    <x v="463"/>
    <n v="2018"/>
    <n v="2021"/>
    <n v="1.0507009358578761"/>
    <n v="2020"/>
    <n v="1.0006103417743548"/>
    <n v="5220092.3895290997"/>
    <n v="5308546.3437419524"/>
    <n v="88453.954212852754"/>
    <n v="570"/>
    <n v="420"/>
    <n v="1.3571428571428572"/>
  </r>
  <r>
    <d v="2021-08-31T00:00:00"/>
    <n v="2018"/>
    <s v="Army Reserve"/>
    <s v="91427"/>
    <s v=""/>
    <d v="2018-06-25T00:00:00"/>
    <d v="2018-09-27T00:00:00"/>
    <s v="BIM Contractors, LLC"/>
    <s v="W912QR"/>
    <s v="W912QR18C0037"/>
    <x v="470"/>
    <x v="542"/>
    <x v="558"/>
    <d v="2020-02-28T00:00:00"/>
    <d v="2020-10-02T00:00:00"/>
    <n v="25000"/>
    <n v="217"/>
    <n v="2020"/>
    <n v="10"/>
    <s v="02"/>
    <x v="464"/>
    <n v="2018"/>
    <n v="2021"/>
    <n v="1.0507009358578761"/>
    <n v="2020"/>
    <n v="1.0006103417743548"/>
    <n v="1777785.9834715263"/>
    <n v="1802801.2420158852"/>
    <n v="25015.258544358891"/>
    <n v="217"/>
    <n v="519"/>
    <n v="0.41811175337186895"/>
  </r>
  <r>
    <d v="2021-08-31T00:00:00"/>
    <n v="2018"/>
    <s v="Army Reserve"/>
    <s v="88585"/>
    <s v=""/>
    <d v="2018-07-11T00:00:00"/>
    <d v="2018-09-29T00:00:00"/>
    <s v="Hernandez Consulting"/>
    <s v="W912QR"/>
    <s v="W912QR18C0048"/>
    <x v="471"/>
    <x v="543"/>
    <x v="559"/>
    <d v="2020-01-26T00:00:00"/>
    <d v="2020-10-09T00:00:00"/>
    <n v="185000"/>
    <n v="257"/>
    <n v="2020"/>
    <n v="10"/>
    <s v="09"/>
    <x v="465"/>
    <n v="2018"/>
    <n v="2021"/>
    <n v="1.0507009358578761"/>
    <n v="2020"/>
    <n v="1.0006103417743548"/>
    <n v="2583673.6012745174"/>
    <n v="2768786.5145027731"/>
    <n v="185112.9132282557"/>
    <n v="257"/>
    <n v="484"/>
    <n v="0.53099173553719003"/>
  </r>
  <r>
    <d v="2022-01-12T00:00:00"/>
    <n v="2015"/>
    <s v="Army National Guard"/>
    <s v="260222"/>
    <s v=""/>
    <d v="2018-04-06T00:00:00"/>
    <d v="2018-06-29T00:00:00"/>
    <s v="Ripman Construction Co Inc."/>
    <s v="Y18228"/>
    <s v="Y18228"/>
    <x v="472"/>
    <x v="544"/>
    <x v="560"/>
    <d v="2019-10-04T00:00:00"/>
    <d v="2020-12-31T00:00:00"/>
    <n v="577000"/>
    <n v="454"/>
    <n v="2020"/>
    <n v="12"/>
    <n v="31"/>
    <x v="35"/>
    <n v="2018"/>
    <n v="2021"/>
    <n v="1.0507009358578761"/>
    <n v="2020"/>
    <n v="1.0006103417743548"/>
    <n v="1260841.1230294514"/>
    <n v="1838193.290233254"/>
    <n v="577352.16720380262"/>
    <n v="454"/>
    <n v="462"/>
    <n v="0.98268398268398272"/>
  </r>
  <r>
    <d v="2022-01-12T00:00:00"/>
    <n v="2017"/>
    <s v="Army National Guard"/>
    <s v="270127"/>
    <s v=""/>
    <d v="2018-12-26T00:00:00"/>
    <d v="2019-01-18T00:00:00"/>
    <s v="Eagle Construction Company, Inc."/>
    <s v="151541"/>
    <s v="151541"/>
    <x v="473"/>
    <x v="545"/>
    <x v="561"/>
    <d v="2020-04-10T00:00:00"/>
    <d v="2020-04-17T00:00:00"/>
    <n v="-370000"/>
    <n v="7"/>
    <n v="2020"/>
    <s v="04"/>
    <n v="17"/>
    <x v="466"/>
    <n v="2019"/>
    <n v="2020"/>
    <n v="1.027591137340192"/>
    <n v="2020"/>
    <n v="1.0006103417743548"/>
    <n v="2466218.7296164609"/>
    <n v="2095992.9031599495"/>
    <n v="-370225.82645651139"/>
    <n v="7"/>
    <n v="448"/>
    <n v="1.5625E-2"/>
  </r>
  <r>
    <d v="2022-01-12T00:00:00"/>
    <n v="2015"/>
    <s v="Army National Guard"/>
    <s v="411300"/>
    <s v=""/>
    <d v="2019-06-13T00:00:00"/>
    <d v="2019-09-20T00:00:00"/>
    <s v="Fortis Construction, Inc"/>
    <s v="179997"/>
    <s v="179997D002"/>
    <x v="474"/>
    <x v="546"/>
    <x v="562"/>
    <d v="2020-09-30T00:00:00"/>
    <d v="2021-01-19T00:00:00"/>
    <n v="-131000"/>
    <n v="111"/>
    <n v="2021"/>
    <s v="01"/>
    <n v="19"/>
    <x v="274"/>
    <n v="2019"/>
    <n v="2021"/>
    <n v="1.027591137340192"/>
    <n v="2020"/>
    <n v="1.0006103417743548"/>
    <n v="6197402.1492986977"/>
    <n v="6066322.194526257"/>
    <n v="-131079.95477244072"/>
    <n v="111"/>
    <n v="376"/>
    <n v="0.29521276595744683"/>
  </r>
  <r>
    <d v="2022-01-12T00:00:00"/>
    <n v="2019"/>
    <s v="Army National Guard"/>
    <s v="410818"/>
    <s v=""/>
    <d v="2019-09-24T00:00:00"/>
    <d v="2019-09-30T00:00:00"/>
    <s v="Apollo INC."/>
    <s v="410818"/>
    <s v="410818D002"/>
    <x v="475"/>
    <x v="547"/>
    <x v="563"/>
    <d v="2021-10-22T00:00:00"/>
    <d v="2021-11-22T00:00:00"/>
    <n v="-227000"/>
    <n v="31"/>
    <n v="2021"/>
    <n v="11"/>
    <n v="22"/>
    <x v="467"/>
    <n v="2019"/>
    <n v="2022"/>
    <n v="1.027591137340192"/>
    <n v="2021"/>
    <n v="0.97697771649446541"/>
    <n v="11303502.510742113"/>
    <n v="11081728.569097869"/>
    <n v="-221773.9416442439"/>
    <n v="31"/>
    <n v="753"/>
    <n v="4.1168658698539175E-2"/>
  </r>
  <r>
    <d v="2021-12-30T00:00:00"/>
    <n v="2018"/>
    <s v="Air National Guard"/>
    <s v="ULYB049040"/>
    <s v=""/>
    <d v="2019-04-28T00:00:00"/>
    <d v="2019-09-25T00:00:00"/>
    <s v="MCON, LLC"/>
    <s v="413180"/>
    <s v="413180"/>
    <x v="476"/>
    <x v="548"/>
    <x v="564"/>
    <d v="2020-05-01T00:00:00"/>
    <d v="2020-08-09T00:00:00"/>
    <n v="-2611"/>
    <n v="100"/>
    <n v="2020"/>
    <s v="08"/>
    <s v="09"/>
    <x v="468"/>
    <n v="2019"/>
    <n v="2020"/>
    <n v="1.027591137340192"/>
    <n v="2020"/>
    <n v="1.0006103417743548"/>
    <n v="3109046.8622200903"/>
    <n v="3106434.2686177175"/>
    <n v="-2612.5936023727991"/>
    <n v="100"/>
    <n v="219"/>
    <n v="0.45662100456621002"/>
  </r>
  <r>
    <d v="2021-12-30T00:00:00"/>
    <n v="2019"/>
    <s v="Air National Guard"/>
    <s v="LKLW099101"/>
    <s v=""/>
    <d v="2019-06-24T00:00:00"/>
    <d v="2019-08-12T00:00:00"/>
    <s v="State of PA per MCCA"/>
    <s v="421901"/>
    <s v="42190131"/>
    <x v="477"/>
    <x v="549"/>
    <x v="565"/>
    <d v="2021-11-07T00:00:00"/>
    <d v="2021-11-07T00:00:00"/>
    <n v="-155908"/>
    <n v="0"/>
    <n v="2021"/>
    <n v="11"/>
    <s v="07"/>
    <x v="469"/>
    <n v="2019"/>
    <n v="2022"/>
    <n v="1.027591137340192"/>
    <n v="2021"/>
    <n v="0.97697771649446541"/>
    <n v="7114783.1095680175"/>
    <n v="6962464.4677447984"/>
    <n v="-152318.64182321914"/>
    <n v="0"/>
    <n v="818"/>
    <n v="0"/>
  </r>
  <r>
    <d v="2022-01-12T00:00:00"/>
    <n v="2017"/>
    <s v="Army National Guard"/>
    <s v="200101"/>
    <s v=""/>
    <d v="2018-06-12T00:00:00"/>
    <d v="2018-11-27T00:00:00"/>
    <s v="The Law Company Inc."/>
    <s v="A-0136"/>
    <s v="A-013650"/>
    <x v="478"/>
    <x v="550"/>
    <x v="566"/>
    <d v="2020-12-23T00:00:00"/>
    <d v="2022-02-12T00:00:00"/>
    <n v="-165046"/>
    <n v="416"/>
    <n v="2022"/>
    <s v="02"/>
    <n v="12"/>
    <x v="470"/>
    <n v="2019"/>
    <n v="2022"/>
    <n v="1.027591137340192"/>
    <n v="2021"/>
    <n v="0.97697771649446541"/>
    <n v="29800142.982865568"/>
    <n v="29638896.718669023"/>
    <n v="-161246.26419654489"/>
    <n v="416"/>
    <n v="757"/>
    <n v="0.54953764861294585"/>
  </r>
  <r>
    <d v="2022-01-12T00:00:00"/>
    <n v="2019"/>
    <s v="Army National Guard"/>
    <s v="380116"/>
    <s v=""/>
    <d v="2019-05-31T00:00:00"/>
    <d v="2019-06-05T00:00:00"/>
    <s v="Gast Construction"/>
    <s v="AGND 1"/>
    <s v="AGND 19-17"/>
    <x v="479"/>
    <x v="472"/>
    <x v="567"/>
    <d v="2021-06-30T00:00:00"/>
    <d v="2021-06-30T00:00:00"/>
    <n v="-3242000"/>
    <n v="0"/>
    <n v="2021"/>
    <s v="06"/>
    <n v="30"/>
    <x v="238"/>
    <n v="2019"/>
    <n v="2021"/>
    <n v="1.027591137340192"/>
    <n v="2020"/>
    <n v="1.0006103417743548"/>
    <n v="32882916.394886144"/>
    <n v="29638937.666853685"/>
    <n v="-3243978.7280324586"/>
    <n v="0"/>
    <n v="756"/>
    <n v="0"/>
  </r>
  <r>
    <d v="2021-08-31T00:00:00"/>
    <n v="2018"/>
    <s v="Army Active"/>
    <s v="86711"/>
    <s v=""/>
    <d v="2018-11-08T00:00:00"/>
    <d v="2019-05-24T00:00:00"/>
    <s v="Canoochee EMC"/>
    <s v="DACA87"/>
    <s v="DACA87-01-D-0014"/>
    <x v="480"/>
    <x v="551"/>
    <x v="568"/>
    <d v="2020-07-21T00:00:00"/>
    <d v="2021-02-19T00:00:00"/>
    <n v="0"/>
    <n v="213"/>
    <n v="2021"/>
    <s v="02"/>
    <n v="19"/>
    <x v="471"/>
    <n v="2019"/>
    <n v="2021"/>
    <n v="1.027591137340192"/>
    <n v="2020"/>
    <n v="1.0006103417743548"/>
    <n v="8220.7290987215365"/>
    <n v="8220.7290987215365"/>
    <n v="0"/>
    <n v="213"/>
    <n v="424"/>
    <n v="0.50235849056603776"/>
  </r>
  <r>
    <d v="2021-12-31T00:00:00"/>
    <n v="2018"/>
    <s v="Air Force Active"/>
    <s v="MSET153501"/>
    <s v=""/>
    <d v="2018-06-08T00:00:00"/>
    <d v="2018-11-14T00:00:00"/>
    <s v="KVF 35"/>
    <s v="DIOCB2"/>
    <s v="DIOCB2076"/>
    <x v="481"/>
    <x v="552"/>
    <x v="569"/>
    <d v="2021-10-05T00:00:00"/>
    <d v="2021-10-05T00:00:00"/>
    <n v="0"/>
    <n v="0"/>
    <n v="2021"/>
    <n v="10"/>
    <s v="05"/>
    <x v="458"/>
    <n v="2019"/>
    <n v="2022"/>
    <n v="1.027591137340192"/>
    <n v="2021"/>
    <n v="0.97697771649446541"/>
    <n v="23935601.237547517"/>
    <n v="23935601.237547517"/>
    <n v="0"/>
    <n v="0"/>
    <n v="1056"/>
    <n v="0"/>
  </r>
  <r>
    <d v="2021-12-31T00:00:00"/>
    <n v="2019"/>
    <s v="Air Force Active"/>
    <s v="MSET153503"/>
    <s v=""/>
    <d v="2018-06-08T00:00:00"/>
    <d v="2018-11-14T00:00:00"/>
    <s v="KVF 35"/>
    <s v="DIOCB2"/>
    <s v="DIOCB2076"/>
    <x v="481"/>
    <x v="553"/>
    <x v="570"/>
    <d v="2024-01-21T00:00:00"/>
    <d v="2024-01-21T00:00:00"/>
    <n v="0"/>
    <n v="0"/>
    <n v="2024"/>
    <s v="01"/>
    <n v="21"/>
    <x v="472"/>
    <n v="2019"/>
    <n v="2024"/>
    <n v="1.027591137340192"/>
    <n v="2022"/>
    <n v="0.95701202597496626"/>
    <n v="22832374.254543401"/>
    <n v="22832374.254543401"/>
    <n v="0"/>
    <n v="0"/>
    <n v="1894"/>
    <n v="0"/>
  </r>
  <r>
    <d v="2021-12-31T00:00:00"/>
    <n v="2019"/>
    <s v="Air Force Active"/>
    <s v="MSET153504"/>
    <s v=""/>
    <d v="2018-10-15T00:00:00"/>
    <d v="2018-11-14T00:00:00"/>
    <s v="KVF35"/>
    <s v="DIOCB2"/>
    <s v="DIOCB2076"/>
    <x v="481"/>
    <x v="554"/>
    <x v="571"/>
    <d v="2023-01-21T00:00:00"/>
    <d v="2023-01-21T00:00:00"/>
    <n v="0"/>
    <n v="0"/>
    <n v="2023"/>
    <s v="01"/>
    <n v="21"/>
    <x v="473"/>
    <n v="2019"/>
    <n v="2023"/>
    <n v="1.027591137340192"/>
    <n v="2021"/>
    <n v="0.97697771649446541"/>
    <n v="33942627.975997314"/>
    <n v="33942627.975997314"/>
    <n v="0"/>
    <n v="0"/>
    <n v="1529"/>
    <n v="0"/>
  </r>
  <r>
    <d v="2021-12-31T00:00:00"/>
    <n v="2019"/>
    <s v="Air Force Active"/>
    <s v="MSET153505"/>
    <s v=""/>
    <d v="2018-06-08T00:00:00"/>
    <d v="2018-11-14T00:00:00"/>
    <s v="KVF 35"/>
    <s v="DIOCB2"/>
    <s v="DIOCB2076"/>
    <x v="481"/>
    <x v="555"/>
    <x v="572"/>
    <d v="2022-07-04T00:00:00"/>
    <d v="2022-07-04T00:00:00"/>
    <n v="0"/>
    <n v="0"/>
    <n v="2022"/>
    <s v="07"/>
    <s v="04"/>
    <x v="474"/>
    <n v="2019"/>
    <n v="2022"/>
    <n v="1.027591137340192"/>
    <n v="2021"/>
    <n v="0.97697771649446541"/>
    <n v="11862373.364651635"/>
    <n v="11862373.364651635"/>
    <n v="0"/>
    <n v="0"/>
    <n v="1328"/>
    <n v="0"/>
  </r>
  <r>
    <d v="2021-12-31T00:00:00"/>
    <n v="2018"/>
    <s v="Air Force Active"/>
    <s v="MSET153506"/>
    <s v=""/>
    <d v="2018-06-04T00:00:00"/>
    <d v="2018-11-14T00:00:00"/>
    <s v="KVF 35"/>
    <s v="DIOCB2"/>
    <s v="DIOCB2076"/>
    <x v="481"/>
    <x v="556"/>
    <x v="573"/>
    <d v="2022-12-21T00:00:00"/>
    <d v="2022-12-21T00:00:00"/>
    <n v="0"/>
    <n v="0"/>
    <n v="2022"/>
    <n v="12"/>
    <n v="21"/>
    <x v="475"/>
    <n v="2019"/>
    <n v="2023"/>
    <n v="1.027591137340192"/>
    <n v="2021"/>
    <n v="0.97697771649446541"/>
    <n v="17185925.369441021"/>
    <n v="17185925.369441021"/>
    <n v="0"/>
    <n v="0"/>
    <n v="1498"/>
    <n v="0"/>
  </r>
  <r>
    <d v="2021-12-31T00:00:00"/>
    <n v="2019"/>
    <s v="Air Force Active"/>
    <s v="MSET153508"/>
    <s v=""/>
    <d v="2018-06-08T00:00:00"/>
    <d v="2018-11-14T00:00:00"/>
    <s v="KVF 35"/>
    <s v="DIOCB2"/>
    <s v="DIOCB2076"/>
    <x v="481"/>
    <x v="557"/>
    <x v="574"/>
    <d v="2024-01-21T00:00:00"/>
    <d v="2024-01-21T00:00:00"/>
    <n v="0"/>
    <n v="0"/>
    <n v="2024"/>
    <s v="01"/>
    <n v="21"/>
    <x v="472"/>
    <n v="2019"/>
    <n v="2024"/>
    <n v="1.027591137340192"/>
    <n v="2022"/>
    <n v="0.95701202597496626"/>
    <n v="37196886.824608363"/>
    <n v="37196886.824608363"/>
    <n v="0"/>
    <n v="0"/>
    <n v="1894"/>
    <n v="0"/>
  </r>
  <r>
    <d v="2021-12-31T00:00:00"/>
    <n v="2018"/>
    <s v="Air Force Active"/>
    <s v="MSET153509"/>
    <s v=""/>
    <d v="2018-06-08T00:00:00"/>
    <d v="2018-11-14T00:00:00"/>
    <s v="KVF 35"/>
    <s v="DIOCB2"/>
    <s v="DIOCB2076"/>
    <x v="481"/>
    <x v="558"/>
    <x v="575"/>
    <d v="2023-12-26T00:00:00"/>
    <d v="2023-12-26T00:00:00"/>
    <n v="0"/>
    <n v="0"/>
    <n v="2023"/>
    <n v="12"/>
    <n v="26"/>
    <x v="476"/>
    <n v="2019"/>
    <n v="2024"/>
    <n v="1.027591137340192"/>
    <n v="2022"/>
    <n v="0.95701202597496626"/>
    <n v="6383106.3644565428"/>
    <n v="6383106.3644565428"/>
    <n v="0"/>
    <n v="0"/>
    <n v="1868"/>
    <n v="0"/>
  </r>
  <r>
    <d v="2021-12-31T00:00:00"/>
    <n v="2018"/>
    <s v="Air Force Active"/>
    <s v="MSET153513"/>
    <s v=""/>
    <d v="2018-06-08T00:00:00"/>
    <d v="2018-11-14T00:00:00"/>
    <s v="KVF 35"/>
    <s v="DIOCB2"/>
    <s v="DIOCB2076"/>
    <x v="481"/>
    <x v="559"/>
    <x v="576"/>
    <d v="2023-09-30T00:00:00"/>
    <d v="2023-09-30T00:00:00"/>
    <n v="0"/>
    <n v="0"/>
    <n v="2023"/>
    <s v="09"/>
    <n v="30"/>
    <x v="477"/>
    <n v="2019"/>
    <n v="2023"/>
    <n v="1.027591137340192"/>
    <n v="2021"/>
    <n v="0.97697771649446541"/>
    <n v="22864933.479730025"/>
    <n v="22864933.479730025"/>
    <n v="0"/>
    <n v="0"/>
    <n v="1781"/>
    <n v="0"/>
  </r>
  <r>
    <d v="2021-12-31T00:00:00"/>
    <n v="2018"/>
    <s v="Air Force Active"/>
    <s v="MSET153514"/>
    <s v=""/>
    <d v="2018-06-08T00:00:00"/>
    <d v="2018-11-14T00:00:00"/>
    <s v="KVF 35"/>
    <s v="DIOCB2"/>
    <s v="DIOCB2076"/>
    <x v="481"/>
    <x v="560"/>
    <x v="577"/>
    <d v="2021-10-05T00:00:00"/>
    <d v="2021-10-05T00:00:00"/>
    <n v="0"/>
    <n v="0"/>
    <n v="2021"/>
    <n v="10"/>
    <s v="05"/>
    <x v="458"/>
    <n v="2019"/>
    <n v="2022"/>
    <n v="1.027591137340192"/>
    <n v="2021"/>
    <n v="0.97697771649446541"/>
    <n v="40180417.539766893"/>
    <n v="40180417.539766893"/>
    <n v="0"/>
    <n v="0"/>
    <n v="1056"/>
    <n v="0"/>
  </r>
  <r>
    <d v="2022-01-07T00:00:00"/>
    <n v="2015"/>
    <s v="Washington Headquarters Services"/>
    <s v="80011"/>
    <s v=""/>
    <d v="2018-08-20T00:00:00"/>
    <d v="2019-05-09T00:00:00"/>
    <s v="Cherokee Nations Environmental Solutions"/>
    <s v="HQ0034"/>
    <s v="HQ0034-19-C-0043"/>
    <x v="482"/>
    <x v="561"/>
    <x v="116"/>
    <d v="2021-06-21T00:00:00"/>
    <d v="2022-04-15T00:00:00"/>
    <n v="-15100000"/>
    <n v="298"/>
    <n v="2022"/>
    <s v="04"/>
    <n v="15"/>
    <x v="478"/>
    <n v="2019"/>
    <n v="2022"/>
    <n v="1.027591137340192"/>
    <n v="2021"/>
    <n v="0.97697771649446541"/>
    <n v="15516626.1738369"/>
    <n v="764262.65477047302"/>
    <n v="-14752363.519066427"/>
    <n v="298"/>
    <n v="774"/>
    <n v="0.38501291989664083"/>
  </r>
  <r>
    <d v="2022-01-12T00:00:00"/>
    <n v="2017"/>
    <s v="Navy Active"/>
    <s v="N63005985"/>
    <s v=""/>
    <d v="2018-02-13T00:00:00"/>
    <d v="2019-06-14T00:00:00"/>
    <s v="JUDE &amp; L CONSTRUCTION, LLC"/>
    <s v="N33191"/>
    <s v="N3319119C0805 AWD"/>
    <x v="483"/>
    <x v="562"/>
    <x v="578"/>
    <d v="2021-03-25T00:00:00"/>
    <d v="2021-03-25T00:00:00"/>
    <n v="-139000"/>
    <n v="0"/>
    <n v="2021"/>
    <s v="03"/>
    <n v="25"/>
    <x v="312"/>
    <n v="2019"/>
    <n v="2021"/>
    <n v="1.027591137340192"/>
    <n v="2020"/>
    <n v="1.0006103417743548"/>
    <n v="3501003.0049180342"/>
    <n v="3361918.1674113991"/>
    <n v="-139084.83750663511"/>
    <n v="0"/>
    <n v="650"/>
    <n v="0"/>
  </r>
  <r>
    <d v="2021-12-31T00:00:00"/>
    <n v="2018"/>
    <s v="Air Force Active"/>
    <s v="AJXF173021"/>
    <s v=""/>
    <d v="2018-11-12T00:00:00"/>
    <d v="2018-12-12T00:00:00"/>
    <s v="Clark Construction Group, LLC"/>
    <s v="N40080"/>
    <s v="N4008019C0008"/>
    <x v="484"/>
    <x v="563"/>
    <x v="579"/>
    <d v="2022-05-25T00:00:00"/>
    <d v="2022-05-25T00:00:00"/>
    <n v="0"/>
    <n v="0"/>
    <n v="2022"/>
    <s v="05"/>
    <n v="25"/>
    <x v="479"/>
    <n v="2019"/>
    <n v="2022"/>
    <n v="1.027591137340192"/>
    <n v="2021"/>
    <n v="0.97697771649446541"/>
    <n v="226070050.21484226"/>
    <n v="226070050.21484226"/>
    <n v="0"/>
    <n v="0"/>
    <n v="1260"/>
    <n v="0"/>
  </r>
  <r>
    <d v="2022-01-12T00:00:00"/>
    <n v="2018"/>
    <s v="Marine Corps Active"/>
    <s v="M00264542"/>
    <s v=""/>
    <d v="2018-08-08T00:00:00"/>
    <d v="2019-05-30T00:00:00"/>
    <s v="ARCHER WESTERN FEDERAL JV"/>
    <s v="N40080"/>
    <s v="N4008019C0023 AWD"/>
    <x v="485"/>
    <x v="564"/>
    <x v="580"/>
    <d v="2020-10-30T00:00:00"/>
    <d v="2022-02-14T00:00:00"/>
    <n v="-537000"/>
    <n v="472"/>
    <n v="2022"/>
    <s v="02"/>
    <n v="14"/>
    <x v="480"/>
    <n v="2019"/>
    <n v="2022"/>
    <n v="1.027591137340192"/>
    <n v="2021"/>
    <n v="0.97697771649446541"/>
    <n v="22009974.570689574"/>
    <n v="21485337.536932047"/>
    <n v="-524637.03375752643"/>
    <n v="472"/>
    <n v="519"/>
    <n v="0.90944123314065506"/>
  </r>
  <r>
    <d v="2022-01-12T00:00:00"/>
    <n v="2017"/>
    <s v="Navy Active"/>
    <s v="N47608265"/>
    <s v=""/>
    <d v="2018-04-10T00:00:00"/>
    <d v="2019-01-30T00:00:00"/>
    <s v="B.L. HARBERT INTERNATIONAL, L.L.C."/>
    <s v="N40080"/>
    <s v="N4008019C2015 AWD"/>
    <x v="486"/>
    <x v="565"/>
    <x v="581"/>
    <d v="2020-09-28T00:00:00"/>
    <d v="2021-08-27T00:00:00"/>
    <n v="4452000"/>
    <n v="333"/>
    <n v="2021"/>
    <s v="08"/>
    <n v="27"/>
    <x v="481"/>
    <n v="2019"/>
    <n v="2021"/>
    <n v="1.027591137340192"/>
    <n v="2020"/>
    <n v="1.0006103417743548"/>
    <n v="48213548.572864473"/>
    <n v="52668265.814443901"/>
    <n v="4454717.2415794283"/>
    <n v="333"/>
    <n v="607"/>
    <n v="0.54859967051070835"/>
  </r>
  <r>
    <d v="2022-01-12T00:00:00"/>
    <n v="2019"/>
    <s v="Marine Corps Active"/>
    <s v="M00264724"/>
    <s v=""/>
    <d v="2019-06-05T00:00:00"/>
    <d v="2019-08-15T00:00:00"/>
    <s v="G-W MANAGEMENT SERVICES, LLC"/>
    <s v="N40080"/>
    <s v="N4008019D0015 N4008019F4870"/>
    <x v="487"/>
    <x v="566"/>
    <x v="582"/>
    <d v="2021-01-30T00:00:00"/>
    <d v="2021-07-01T00:00:00"/>
    <n v="-371000"/>
    <n v="152"/>
    <n v="2021"/>
    <s v="07"/>
    <s v="01"/>
    <x v="482"/>
    <n v="2019"/>
    <n v="2021"/>
    <n v="1.027591137340192"/>
    <n v="2020"/>
    <n v="1.0006103417743548"/>
    <n v="14532193.864264995"/>
    <n v="14160967.427466709"/>
    <n v="-371226.43679828569"/>
    <n v="152"/>
    <n v="534"/>
    <n v="0.28464419475655428"/>
  </r>
  <r>
    <d v="2022-01-12T00:00:00"/>
    <n v="2019"/>
    <s v="Navy Active"/>
    <s v="N61056512"/>
    <s v=""/>
    <d v="2018-10-31T00:00:00"/>
    <d v="2019-04-19T00:00:00"/>
    <s v="Awarded by Other Agency"/>
    <s v="N40084"/>
    <s v="N40084USACE01 AWD"/>
    <x v="488"/>
    <x v="567"/>
    <x v="583"/>
    <d v="2020-12-31T00:00:00"/>
    <d v="2020-12-31T00:00:00"/>
    <n v="0"/>
    <n v="0"/>
    <n v="2020"/>
    <n v="12"/>
    <n v="31"/>
    <x v="35"/>
    <n v="2019"/>
    <n v="2021"/>
    <n v="1.027591137340192"/>
    <n v="2020"/>
    <n v="1.0006103417743548"/>
    <n v="9299699.7929287385"/>
    <n v="9299699.7929287385"/>
    <n v="0"/>
    <n v="0"/>
    <n v="622"/>
    <n v="0"/>
  </r>
  <r>
    <d v="2022-01-12T00:00:00"/>
    <n v="2016"/>
    <s v="Navy Active"/>
    <s v="M62613603"/>
    <s v=""/>
    <d v="2016-03-01T00:00:00"/>
    <d v="2018-12-18T00:00:00"/>
    <s v="Awarded by Other Agency"/>
    <s v="N40084"/>
    <s v="N40084USACE02 AWD"/>
    <x v="489"/>
    <x v="568"/>
    <x v="584"/>
    <d v="2020-07-08T00:00:00"/>
    <d v="2021-03-12T00:00:00"/>
    <n v="0"/>
    <n v="247"/>
    <n v="2021"/>
    <s v="03"/>
    <n v="12"/>
    <x v="483"/>
    <n v="2019"/>
    <n v="2021"/>
    <n v="1.027591137340192"/>
    <n v="2020"/>
    <n v="1.0006103417743548"/>
    <n v="9149671.4868770707"/>
    <n v="9149671.4868770707"/>
    <n v="0"/>
    <n v="247"/>
    <n v="568"/>
    <n v="0.43485915492957744"/>
  </r>
  <r>
    <d v="2021-09-13T00:00:00"/>
    <n v="2018"/>
    <s v="Special Operations Command"/>
    <s v="P241"/>
    <s v=""/>
    <d v="2019-08-08T00:00:00"/>
    <d v="2019-09-26T00:00:00"/>
    <s v="DANIEL AND DANIELS CONSTRUCTIONCOMPANY INC"/>
    <s v="N40085"/>
    <s v="N4008514D1322"/>
    <x v="490"/>
    <x v="569"/>
    <x v="585"/>
    <d v="2020-11-13T00:00:00"/>
    <d v="2021-04-16T00:00:00"/>
    <n v="224"/>
    <n v="154"/>
    <n v="2021"/>
    <s v="04"/>
    <n v="16"/>
    <x v="484"/>
    <n v="2019"/>
    <n v="2021"/>
    <n v="1.027591137340192"/>
    <n v="2020"/>
    <n v="1.0006103417743548"/>
    <n v="5056.7759868510848"/>
    <n v="5280.9127034085404"/>
    <n v="224.13671655745566"/>
    <n v="154"/>
    <n v="414"/>
    <n v="0.3719806763285024"/>
  </r>
  <r>
    <d v="2022-01-12T00:00:00"/>
    <n v="2018"/>
    <s v="Special Operations Command"/>
    <s v="Q241"/>
    <s v=""/>
    <d v="2019-08-08T00:00:00"/>
    <d v="2019-09-26T00:00:00"/>
    <s v="DANIEL AND DANIELS CONSTRUCTIONCOMPANY INC"/>
    <s v="N40085"/>
    <s v="N4008514D1322"/>
    <x v="490"/>
    <x v="569"/>
    <x v="586"/>
    <d v="2020-11-13T00:00:00"/>
    <d v="2021-04-16T00:00:00"/>
    <n v="208"/>
    <n v="154"/>
    <n v="2021"/>
    <s v="04"/>
    <n v="16"/>
    <x v="484"/>
    <n v="2019"/>
    <n v="2021"/>
    <n v="1.027591137340192"/>
    <n v="2020"/>
    <n v="1.0006103417743548"/>
    <n v="5056.7759868510848"/>
    <n v="5264.9029379401509"/>
    <n v="208.1269510890661"/>
    <n v="154"/>
    <n v="414"/>
    <n v="0.3719806763285024"/>
  </r>
  <r>
    <d v="2022-01-12T00:00:00"/>
    <n v="2018"/>
    <s v="Marine Corps Active"/>
    <s v="M670011498"/>
    <s v=""/>
    <d v="2018-07-14T00:00:00"/>
    <d v="2018-11-14T00:00:00"/>
    <s v="MECHWORKS MECHANICAL CONTRACTORS"/>
    <s v="N40085"/>
    <s v="N4008514D7742 N4008519F4172"/>
    <x v="491"/>
    <x v="570"/>
    <x v="587"/>
    <d v="2019-11-09T00:00:00"/>
    <d v="2021-08-21T00:00:00"/>
    <n v="178000"/>
    <n v="651"/>
    <n v="2021"/>
    <s v="08"/>
    <n v="21"/>
    <x v="271"/>
    <n v="2019"/>
    <n v="2021"/>
    <n v="1.027591137340192"/>
    <n v="2020"/>
    <n v="1.0006103417743548"/>
    <n v="3221498.2155615021"/>
    <n v="3399606.8563973373"/>
    <n v="178108.64083583513"/>
    <n v="651"/>
    <n v="360"/>
    <n v="1.8083333333333333"/>
  </r>
  <r>
    <d v="2022-01-12T00:00:00"/>
    <n v="2018"/>
    <s v="Marine Corps Active"/>
    <s v="M670011503"/>
    <s v=""/>
    <d v="2018-07-14T00:00:00"/>
    <d v="2018-11-14T00:00:00"/>
    <s v="MECHWORKS MECHANICAL CONTRACTORS"/>
    <s v="N40085"/>
    <s v="N4008514D7742 N4008519F4172"/>
    <x v="491"/>
    <x v="571"/>
    <x v="588"/>
    <d v="2019-11-09T00:00:00"/>
    <d v="2021-08-21T00:00:00"/>
    <n v="203000"/>
    <n v="651"/>
    <n v="2021"/>
    <s v="08"/>
    <n v="21"/>
    <x v="271"/>
    <n v="2019"/>
    <n v="2021"/>
    <n v="1.027591137340192"/>
    <n v="2020"/>
    <n v="1.0006103417743548"/>
    <n v="3938756.8294249559"/>
    <n v="4141880.7288051499"/>
    <n v="203123.89938019402"/>
    <n v="651"/>
    <n v="360"/>
    <n v="1.8083333333333333"/>
  </r>
  <r>
    <d v="2022-01-12T00:00:00"/>
    <n v="2017"/>
    <s v="Marine Corps Reserve"/>
    <s v="M68479135"/>
    <s v=""/>
    <d v="2018-08-16T00:00:00"/>
    <d v="2019-01-22T00:00:00"/>
    <s v="OAK GROUP, INC., THE"/>
    <s v="N40085"/>
    <s v="N4008517D5038 N4008519F4510"/>
    <x v="492"/>
    <x v="572"/>
    <x v="589"/>
    <d v="2020-01-28T00:00:00"/>
    <d v="2020-10-31T00:00:00"/>
    <n v="38000"/>
    <n v="277"/>
    <n v="2020"/>
    <n v="10"/>
    <n v="31"/>
    <x v="485"/>
    <n v="2019"/>
    <n v="2021"/>
    <n v="1.027591137340192"/>
    <n v="2020"/>
    <n v="1.0006103417743548"/>
    <n v="2167189.7086504651"/>
    <n v="2205212.9016378904"/>
    <n v="38023.192987425253"/>
    <n v="277"/>
    <n v="371"/>
    <n v="0.74663072776280326"/>
  </r>
  <r>
    <d v="2022-01-12T00:00:00"/>
    <n v="2019"/>
    <s v="Navy Active"/>
    <s v="N324461088"/>
    <s v=""/>
    <d v="2019-05-23T00:00:00"/>
    <d v="2019-08-05T00:00:00"/>
    <s v="TANTARA ASSOCIATES CORPORATION"/>
    <s v="N40085"/>
    <s v="N4008517D5049 N4008519F6032"/>
    <x v="493"/>
    <x v="573"/>
    <x v="590"/>
    <d v="2020-10-31T00:00:00"/>
    <d v="2021-07-30T00:00:00"/>
    <n v="2000"/>
    <n v="272"/>
    <n v="2021"/>
    <s v="07"/>
    <n v="30"/>
    <x v="55"/>
    <n v="2019"/>
    <n v="2021"/>
    <n v="1.027591137340192"/>
    <n v="2020"/>
    <n v="1.0006103417743548"/>
    <n v="3553410.152922384"/>
    <n v="3555411.3736059326"/>
    <n v="2001.2206835485995"/>
    <n v="272"/>
    <n v="453"/>
    <n v="0.60044150110375272"/>
  </r>
  <r>
    <d v="2021-09-13T00:00:00"/>
    <n v="2017"/>
    <s v="Special Operations Command"/>
    <s v="P900"/>
    <s v=""/>
    <d v="2018-06-28T00:00:00"/>
    <d v="2019-02-22T00:00:00"/>
    <s v="SYNCON, LLC"/>
    <s v="N40085"/>
    <s v="N4008518D1143"/>
    <x v="494"/>
    <x v="574"/>
    <x v="27"/>
    <d v="2020-02-10T00:00:00"/>
    <d v="2023-07-26T00:00:00"/>
    <n v="-3422"/>
    <n v="1262"/>
    <n v="2023"/>
    <s v="07"/>
    <n v="26"/>
    <x v="486"/>
    <n v="2019"/>
    <n v="2023"/>
    <n v="1.027591137340192"/>
    <n v="2021"/>
    <n v="0.97697771649446541"/>
    <n v="3516.4168719781369"/>
    <n v="173.19912613407632"/>
    <n v="-3343.2177458440606"/>
    <n v="1262"/>
    <n v="353"/>
    <n v="3.5750708215297449"/>
  </r>
  <r>
    <d v="2022-01-12T00:00:00"/>
    <n v="2017"/>
    <s v="Special Operations Command"/>
    <s v="Q900"/>
    <s v=""/>
    <d v="2018-06-28T00:00:00"/>
    <d v="2019-02-22T00:00:00"/>
    <s v="SYNCON, LLC"/>
    <s v="N40085"/>
    <s v="N4008518D1143"/>
    <x v="494"/>
    <x v="574"/>
    <x v="27"/>
    <d v="2020-02-10T00:00:00"/>
    <d v="2023-07-26T00:00:00"/>
    <n v="-3422"/>
    <n v="1262"/>
    <n v="2023"/>
    <s v="07"/>
    <n v="26"/>
    <x v="486"/>
    <n v="2019"/>
    <n v="2023"/>
    <n v="1.027591137340192"/>
    <n v="2021"/>
    <n v="0.97697771649446541"/>
    <n v="3516.4168719781369"/>
    <n v="173.19912613407632"/>
    <n v="-3343.2177458440606"/>
    <n v="1262"/>
    <n v="353"/>
    <n v="3.5750708215297449"/>
  </r>
  <r>
    <d v="2022-01-12T00:00:00"/>
    <n v="2019"/>
    <s v="Marine Corps Active"/>
    <s v="M00263404"/>
    <s v=""/>
    <d v="2019-02-14T00:00:00"/>
    <d v="2019-07-10T00:00:00"/>
    <s v="R. C. CONSTRUCTION"/>
    <s v="N40085"/>
    <s v="N4008519C9017 AWD"/>
    <x v="495"/>
    <x v="575"/>
    <x v="591"/>
    <d v="2021-08-17T00:00:00"/>
    <d v="2021-11-04T00:00:00"/>
    <n v="-775000"/>
    <n v="79"/>
    <n v="2021"/>
    <n v="11"/>
    <s v="04"/>
    <x v="487"/>
    <n v="2019"/>
    <n v="2022"/>
    <n v="1.027591137340192"/>
    <n v="2021"/>
    <n v="0.97697771649446541"/>
    <n v="37957161.431072012"/>
    <n v="37200003.700788803"/>
    <n v="-757157.73028320819"/>
    <n v="79"/>
    <n v="769"/>
    <n v="0.10273081924577374"/>
  </r>
  <r>
    <d v="2022-01-12T00:00:00"/>
    <n v="2016"/>
    <s v="Marine Corps Active"/>
    <s v="M00146222"/>
    <s v=""/>
    <d v="2019-01-23T00:00:00"/>
    <d v="2019-04-18T00:00:00"/>
    <s v="SAUER, INC."/>
    <s v="N40085"/>
    <s v="N4008519C9021"/>
    <x v="496"/>
    <x v="576"/>
    <x v="592"/>
    <d v="2021-06-10T00:00:00"/>
    <d v="2021-06-10T00:00:00"/>
    <n v="404000"/>
    <n v="0"/>
    <n v="2021"/>
    <s v="06"/>
    <n v="10"/>
    <x v="488"/>
    <n v="2019"/>
    <n v="2021"/>
    <n v="1.027591137340192"/>
    <n v="2020"/>
    <n v="1.0006103417743548"/>
    <n v="22394293.656054806"/>
    <n v="22798540.234131645"/>
    <n v="404246.57807683945"/>
    <n v="0"/>
    <n v="784"/>
    <n v="0"/>
  </r>
  <r>
    <d v="2022-01-12T00:00:00"/>
    <n v="2018"/>
    <s v="Marine Corps Active"/>
    <s v="M670011479"/>
    <s v=""/>
    <d v="2018-11-06T00:00:00"/>
    <d v="2019-06-14T00:00:00"/>
    <s v="SAUER, INC."/>
    <s v="N40085"/>
    <s v="N4008519C9053 AWD"/>
    <x v="497"/>
    <x v="577"/>
    <x v="593"/>
    <d v="2020-10-26T00:00:00"/>
    <d v="2021-09-30T00:00:00"/>
    <n v="285000"/>
    <n v="339"/>
    <n v="2021"/>
    <s v="09"/>
    <n v="30"/>
    <x v="198"/>
    <n v="2019"/>
    <n v="2021"/>
    <n v="1.027591137340192"/>
    <n v="2020"/>
    <n v="1.0006103417743548"/>
    <n v="3336588.4229436037"/>
    <n v="3621762.370349295"/>
    <n v="285173.94740569126"/>
    <n v="339"/>
    <n v="500"/>
    <n v="0.67800000000000005"/>
  </r>
  <r>
    <d v="2022-01-12T00:00:00"/>
    <n v="2019"/>
    <s v="Navy Active"/>
    <s v="N32414106"/>
    <s v=""/>
    <d v="2019-03-21T00:00:00"/>
    <d v="2019-06-12T00:00:00"/>
    <s v="WHITING-TURNER CONTRACTING CO"/>
    <s v="N40085"/>
    <s v="N4008519C9057 AWD"/>
    <x v="498"/>
    <x v="578"/>
    <x v="594"/>
    <d v="2022-02-13T00:00:00"/>
    <d v="2022-07-15T00:00:00"/>
    <n v="107000"/>
    <n v="152"/>
    <n v="2022"/>
    <s v="07"/>
    <n v="15"/>
    <x v="489"/>
    <n v="2019"/>
    <n v="2022"/>
    <n v="1.027591137340192"/>
    <n v="2021"/>
    <n v="0.97697771649446541"/>
    <n v="68463259.525290295"/>
    <n v="68567796.14095521"/>
    <n v="104536.61566491425"/>
    <n v="152"/>
    <n v="977"/>
    <n v="0.1555783009211873"/>
  </r>
  <r>
    <d v="2022-01-12T00:00:00"/>
    <n v="2019"/>
    <s v="Navy Active"/>
    <s v="N324141098"/>
    <s v=""/>
    <d v="2019-03-21T00:00:00"/>
    <d v="2019-06-12T00:00:00"/>
    <s v="WHITING-TURNER CONTRACTING CO"/>
    <s v="N40085"/>
    <s v="N4008519C9057 AWD"/>
    <x v="498"/>
    <x v="579"/>
    <x v="595"/>
    <d v="2022-02-13T00:00:00"/>
    <d v="2022-07-15T00:00:00"/>
    <n v="-17000"/>
    <n v="152"/>
    <n v="2022"/>
    <s v="07"/>
    <n v="15"/>
    <x v="489"/>
    <n v="2019"/>
    <n v="2022"/>
    <n v="1.027591137340192"/>
    <n v="2021"/>
    <n v="0.97697771649446541"/>
    <n v="3228691.3535228833"/>
    <n v="3212082.7323424774"/>
    <n v="-16608.62118040584"/>
    <n v="152"/>
    <n v="977"/>
    <n v="0.1555783009211873"/>
  </r>
  <r>
    <d v="2022-01-12T00:00:00"/>
    <n v="2016"/>
    <s v="Marine Corps Reserve"/>
    <s v="N50092152"/>
    <s v=""/>
    <d v="2019-05-02T00:00:00"/>
    <d v="2019-09-30T00:00:00"/>
    <s v="WHITING-TURNER CONTRACTING CO"/>
    <s v="N40085"/>
    <s v="N4008519C9061 AWD"/>
    <x v="499"/>
    <x v="580"/>
    <x v="596"/>
    <d v="2021-09-14T00:00:00"/>
    <d v="2022-01-14T00:00:00"/>
    <n v="-682000"/>
    <n v="122"/>
    <n v="2022"/>
    <s v="01"/>
    <n v="14"/>
    <x v="490"/>
    <n v="2019"/>
    <n v="2022"/>
    <n v="1.027591137340192"/>
    <n v="2021"/>
    <n v="0.97697771649446541"/>
    <n v="19011463.631930891"/>
    <n v="18345164.829281665"/>
    <n v="-666298.80264922604"/>
    <n v="122"/>
    <n v="715"/>
    <n v="0.17062937062937064"/>
  </r>
  <r>
    <d v="2022-01-13T00:00:00"/>
    <n v="2017"/>
    <s v="Defense Health Agency"/>
    <s v="71509"/>
    <s v=""/>
    <d v="2017-06-30T00:00:00"/>
    <d v="2018-12-26T00:00:00"/>
    <s v="KBE BLDG CORP"/>
    <s v="N40085"/>
    <s v="N4008519C9070"/>
    <x v="500"/>
    <x v="581"/>
    <x v="597"/>
    <d v="2021-01-24T00:00:00"/>
    <d v="2021-07-14T00:00:00"/>
    <n v="-3448000"/>
    <n v="171"/>
    <n v="2021"/>
    <s v="07"/>
    <n v="14"/>
    <x v="491"/>
    <n v="2019"/>
    <n v="2021"/>
    <n v="1.027591137340192"/>
    <n v="2020"/>
    <n v="1.0006103417743548"/>
    <n v="36902852.92416098"/>
    <n v="33452748.465723004"/>
    <n v="-3450104.4584379755"/>
    <n v="171"/>
    <n v="760"/>
    <n v="0.22500000000000001"/>
  </r>
  <r>
    <d v="2022-01-13T00:00:00"/>
    <n v="2019"/>
    <s v="Defense Health Agency"/>
    <s v="89838"/>
    <s v=""/>
    <d v="2019-07-09T00:00:00"/>
    <d v="2019-09-30T00:00:00"/>
    <s v="DeMaria Building Co"/>
    <s v="N40085"/>
    <s v="N4008519C9124"/>
    <x v="501"/>
    <x v="582"/>
    <x v="598"/>
    <d v="2021-10-30T00:00:00"/>
    <d v="2022-12-30T00:00:00"/>
    <n v="-428000"/>
    <n v="426"/>
    <n v="2022"/>
    <n v="12"/>
    <n v="30"/>
    <x v="492"/>
    <n v="2019"/>
    <n v="2023"/>
    <n v="1.027591137340192"/>
    <n v="2021"/>
    <n v="0.97697771649446541"/>
    <n v="29521665.784646377"/>
    <n v="29103519.321986746"/>
    <n v="-418146.46265963092"/>
    <n v="426"/>
    <n v="761"/>
    <n v="0.55978975032851508"/>
  </r>
  <r>
    <d v="2022-01-12T00:00:00"/>
    <n v="2018"/>
    <s v="Marine Corps Active"/>
    <s v="M67004977"/>
    <s v=""/>
    <d v="2018-07-18T00:00:00"/>
    <d v="2019-03-07T00:00:00"/>
    <s v="B.L. HARBERT INTERNATIONAL, L.L.C."/>
    <s v="N40085"/>
    <s v="N4008519C9126"/>
    <x v="502"/>
    <x v="583"/>
    <x v="599"/>
    <d v="2021-04-29T00:00:00"/>
    <d v="2021-05-27T00:00:00"/>
    <n v="615000"/>
    <n v="28"/>
    <n v="2021"/>
    <s v="05"/>
    <n v="27"/>
    <x v="260"/>
    <n v="2019"/>
    <n v="2021"/>
    <n v="1.027591137340192"/>
    <n v="2020"/>
    <n v="1.0006103417743548"/>
    <n v="23940818.317751795"/>
    <n v="24556193.677943025"/>
    <n v="615375.36019122973"/>
    <n v="28"/>
    <n v="784"/>
    <n v="3.5714285714285712E-2"/>
  </r>
  <r>
    <d v="2022-01-12T00:00:00"/>
    <n v="2018"/>
    <s v="Navy Active"/>
    <s v="N32446293"/>
    <s v=""/>
    <d v="2018-08-31T00:00:00"/>
    <d v="2019-09-25T00:00:00"/>
    <s v="METHUEN CONSTRUCTION CO., INC"/>
    <s v="N40085"/>
    <s v="N4008519C9261 AWD"/>
    <x v="503"/>
    <x v="584"/>
    <x v="600"/>
    <d v="2022-08-09T00:00:00"/>
    <d v="2022-08-09T00:00:00"/>
    <n v="360000"/>
    <n v="0"/>
    <n v="2022"/>
    <s v="08"/>
    <s v="09"/>
    <x v="493"/>
    <n v="2019"/>
    <n v="2022"/>
    <n v="1.027591137340192"/>
    <n v="2021"/>
    <n v="0.97697771649446541"/>
    <n v="64180259.664856374"/>
    <n v="64531971.642794386"/>
    <n v="351711.97793801129"/>
    <n v="0"/>
    <n v="1049"/>
    <n v="0"/>
  </r>
  <r>
    <d v="2022-01-13T00:00:00"/>
    <n v="2018"/>
    <s v="Defense Health Agency"/>
    <s v="14042"/>
    <s v=""/>
    <d v="2018-06-06T00:00:00"/>
    <d v="2019-09-28T00:00:00"/>
    <s v="Whiting Turner Contracting Co"/>
    <s v="N40085"/>
    <s v="N4008519C9266"/>
    <x v="504"/>
    <x v="585"/>
    <x v="601"/>
    <d v="2021-10-30T00:00:00"/>
    <d v="2022-04-01T00:00:00"/>
    <n v="330000"/>
    <n v="153"/>
    <n v="2022"/>
    <s v="04"/>
    <s v="01"/>
    <x v="494"/>
    <n v="2019"/>
    <n v="2022"/>
    <n v="1.027591137340192"/>
    <n v="2021"/>
    <n v="0.97697771649446541"/>
    <n v="22499107.952063505"/>
    <n v="22821510.598506678"/>
    <n v="322402.64644317329"/>
    <n v="153"/>
    <n v="763"/>
    <n v="0.20052424639580602"/>
  </r>
  <r>
    <d v="2022-01-12T00:00:00"/>
    <n v="2018"/>
    <s v="Navy Active"/>
    <s v="N69212995"/>
    <s v=""/>
    <d v="2018-12-19T00:00:00"/>
    <d v="2019-01-31T00:00:00"/>
    <s v="AECOM CONSTRUCTION, INC."/>
    <s v="N40085"/>
    <s v="N4008519D9066 N4008519F4710"/>
    <x v="505"/>
    <x v="586"/>
    <x v="602"/>
    <d v="2021-06-25T00:00:00"/>
    <d v="2021-12-08T00:00:00"/>
    <n v="-1273000"/>
    <n v="166"/>
    <n v="2021"/>
    <n v="12"/>
    <s v="08"/>
    <x v="495"/>
    <n v="2019"/>
    <n v="2022"/>
    <n v="1.027591137340192"/>
    <n v="2021"/>
    <n v="0.97697771649446541"/>
    <n v="31931367.001709126"/>
    <n v="30687674.368611671"/>
    <n v="-1243692.6330974549"/>
    <n v="166"/>
    <n v="876"/>
    <n v="0.18949771689497716"/>
  </r>
  <r>
    <d v="2022-01-12T00:00:00"/>
    <n v="2019"/>
    <s v="Navy Active"/>
    <s v="N00620258"/>
    <s v=""/>
    <d v="2018-11-14T00:00:00"/>
    <d v="2019-02-26T00:00:00"/>
    <s v="TOMPCO, INC"/>
    <s v="N44255"/>
    <s v="N4425517D4014 N4425519F4091"/>
    <x v="506"/>
    <x v="587"/>
    <x v="603"/>
    <d v="2021-03-08T00:00:00"/>
    <d v="2021-01-29T00:00:00"/>
    <n v="-51000"/>
    <n v="-38"/>
    <n v="2021"/>
    <s v="01"/>
    <n v="29"/>
    <x v="496"/>
    <n v="2019"/>
    <n v="2021"/>
    <n v="1.027591137340192"/>
    <n v="2020"/>
    <n v="1.0006103417743548"/>
    <n v="7310283.3510381263"/>
    <n v="7259252.2236076342"/>
    <n v="-51031.127430492081"/>
    <n v="-38"/>
    <n v="741"/>
    <n v="-5.128205128205128E-2"/>
  </r>
  <r>
    <d v="2022-01-12T00:00:00"/>
    <n v="2019"/>
    <s v="Navy Active"/>
    <s v="N00620253"/>
    <s v=""/>
    <d v="2018-10-12T00:00:00"/>
    <d v="2019-03-11T00:00:00"/>
    <s v="BETHEL-WEBCOR JV-1"/>
    <s v="N44255"/>
    <s v="N4425517D4032 XN4425519F4123"/>
    <x v="248"/>
    <x v="588"/>
    <x v="604"/>
    <d v="2020-11-28T00:00:00"/>
    <d v="2021-07-06T00:00:00"/>
    <n v="864000"/>
    <n v="220"/>
    <n v="2021"/>
    <s v="07"/>
    <s v="06"/>
    <x v="273"/>
    <n v="2019"/>
    <n v="2021"/>
    <n v="1.027591137340192"/>
    <n v="2020"/>
    <n v="1.0006103417743548"/>
    <n v="13306277.637418147"/>
    <n v="14170804.972711191"/>
    <n v="864527.3352930434"/>
    <n v="220"/>
    <n v="628"/>
    <n v="0.3503184713375796"/>
  </r>
  <r>
    <d v="2022-01-12T00:00:00"/>
    <n v="2017"/>
    <s v="Navy Active"/>
    <s v="N00620256"/>
    <s v=""/>
    <d v="2018-04-05T00:00:00"/>
    <d v="2019-01-30T00:00:00"/>
    <s v="RQ CONSTRUCTION, LLC"/>
    <s v="N44255"/>
    <s v="N4425519C0003 AWD"/>
    <x v="507"/>
    <x v="589"/>
    <x v="605"/>
    <d v="2021-07-19T00:00:00"/>
    <d v="2021-10-29T00:00:00"/>
    <n v="1562000"/>
    <n v="102"/>
    <n v="2021"/>
    <n v="10"/>
    <n v="29"/>
    <x v="388"/>
    <n v="2019"/>
    <n v="2022"/>
    <n v="1.027591137340192"/>
    <n v="2021"/>
    <n v="0.97697771649446541"/>
    <n v="47249668.086039372"/>
    <n v="48775707.279203728"/>
    <n v="1526039.1931643561"/>
    <n v="102"/>
    <n v="901"/>
    <n v="0.11320754716981132"/>
  </r>
  <r>
    <d v="2022-01-13T00:00:00"/>
    <n v="2018"/>
    <s v="Defense Health Agency"/>
    <s v="14041"/>
    <s v=""/>
    <d v="2018-06-13T00:00:00"/>
    <d v="2019-09-28T00:00:00"/>
    <s v="Whiting Turner Contracting Co"/>
    <s v="N62470"/>
    <s v="N6247016D6006"/>
    <x v="508"/>
    <x v="590"/>
    <x v="606"/>
    <d v="2021-10-30T00:00:00"/>
    <d v="2022-03-01T00:00:00"/>
    <n v="121000"/>
    <n v="122"/>
    <n v="2022"/>
    <s v="03"/>
    <s v="01"/>
    <x v="497"/>
    <n v="2019"/>
    <n v="2022"/>
    <n v="1.027591137340192"/>
    <n v="2021"/>
    <n v="0.97697771649446541"/>
    <n v="23543140.547601141"/>
    <n v="23661354.851296972"/>
    <n v="118214.30369583145"/>
    <n v="122"/>
    <n v="763"/>
    <n v="0.15989515072083879"/>
  </r>
  <r>
    <d v="2021-12-31T00:00:00"/>
    <n v="2018"/>
    <s v="Air Force Active"/>
    <s v="BIKF180001"/>
    <s v=""/>
    <d v="2018-05-02T00:00:00"/>
    <d v="2018-12-06T00:00:00"/>
    <s v="Iceland Prime Contractor, LTD"/>
    <s v="N62470"/>
    <s v="N6247018R4005"/>
    <x v="509"/>
    <x v="591"/>
    <x v="607"/>
    <d v="2021-10-20T00:00:00"/>
    <d v="2021-10-20T00:00:00"/>
    <n v="0"/>
    <n v="0"/>
    <n v="2021"/>
    <n v="10"/>
    <n v="20"/>
    <x v="498"/>
    <n v="2019"/>
    <n v="2022"/>
    <n v="1.027591137340192"/>
    <n v="2021"/>
    <n v="0.97697771649446541"/>
    <n v="14536530.298864571"/>
    <n v="14536530.298864571"/>
    <n v="0"/>
    <n v="0"/>
    <n v="1049"/>
    <n v="0"/>
  </r>
  <r>
    <d v="2022-01-12T00:00:00"/>
    <n v="2018"/>
    <s v="Navy Active"/>
    <s v="N66691911"/>
    <s v=""/>
    <d v="2018-06-18T00:00:00"/>
    <d v="2018-12-12T00:00:00"/>
    <s v="AKTOR S.A. - TSONTOS S.A. J/V"/>
    <s v="N62470"/>
    <s v="N6247019C5006 AWD"/>
    <x v="510"/>
    <x v="592"/>
    <x v="608"/>
    <d v="2021-02-14T00:00:00"/>
    <d v="2021-10-04T00:00:00"/>
    <n v="-6593000"/>
    <n v="232"/>
    <n v="2021"/>
    <n v="10"/>
    <s v="04"/>
    <x v="499"/>
    <n v="2019"/>
    <n v="2022"/>
    <n v="1.027591137340192"/>
    <n v="2021"/>
    <n v="0.97697771649446541"/>
    <n v="10420801.723766888"/>
    <n v="3979587.6389188776"/>
    <n v="-6441214.08484801"/>
    <n v="232"/>
    <n v="795"/>
    <n v="0.29182389937106917"/>
  </r>
  <r>
    <d v="2022-01-31T00:00:00"/>
    <n v="2018"/>
    <s v="DoD Education Activity"/>
    <s v="EU00117"/>
    <s v=""/>
    <d v="2019-05-01T00:00:00"/>
    <d v="2019-09-27T00:00:00"/>
    <s v="ICM SPA"/>
    <s v="N62470"/>
    <s v="N6247019C5007"/>
    <x v="511"/>
    <x v="593"/>
    <x v="609"/>
    <d v="2022-01-27T00:00:00"/>
    <d v="2022-12-02T00:00:00"/>
    <n v="3435000"/>
    <n v="309"/>
    <n v="2022"/>
    <n v="12"/>
    <s v="02"/>
    <x v="500"/>
    <n v="2019"/>
    <n v="2023"/>
    <n v="1.027591137340192"/>
    <n v="2021"/>
    <n v="0.97697771649446541"/>
    <n v="37395069.078946926"/>
    <n v="40750987.535105415"/>
    <n v="3355918.456158489"/>
    <n v="309"/>
    <n v="853"/>
    <n v="0.36225087924970689"/>
  </r>
  <r>
    <d v="2022-01-12T00:00:00"/>
    <n v="2017"/>
    <s v="Navy Active"/>
    <s v="N62588307"/>
    <s v=""/>
    <d v="2018-04-03T00:00:00"/>
    <d v="2018-12-20T00:00:00"/>
    <s v="RIZZANI DE ECCHER (USA) INC."/>
    <s v="N62470"/>
    <s v="N6247019C5009 AWD"/>
    <x v="512"/>
    <x v="594"/>
    <x v="610"/>
    <d v="2021-02-09T00:00:00"/>
    <d v="2021-07-21T00:00:00"/>
    <n v="362000"/>
    <n v="162"/>
    <n v="2021"/>
    <s v="07"/>
    <n v="21"/>
    <x v="501"/>
    <n v="2019"/>
    <n v="2021"/>
    <n v="1.027591137340192"/>
    <n v="2020"/>
    <n v="1.0006103417743548"/>
    <n v="11131894.790806301"/>
    <n v="11494115.734528618"/>
    <n v="362220.943722317"/>
    <n v="162"/>
    <n v="782"/>
    <n v="0.20716112531969311"/>
  </r>
  <r>
    <d v="2022-01-12T00:00:00"/>
    <n v="2017"/>
    <s v="Navy Active"/>
    <s v="N62588308"/>
    <s v=""/>
    <d v="2018-08-09T00:00:00"/>
    <d v="2018-12-20T00:00:00"/>
    <s v="RIZZANI DE ECCHER (USA) INC."/>
    <s v="N62470"/>
    <s v="N6247019C5009 AWD"/>
    <x v="512"/>
    <x v="595"/>
    <x v="611"/>
    <d v="2021-02-09T00:00:00"/>
    <d v="2021-07-21T00:00:00"/>
    <n v="-134000"/>
    <n v="162"/>
    <n v="2021"/>
    <s v="07"/>
    <n v="21"/>
    <x v="501"/>
    <n v="2019"/>
    <n v="2021"/>
    <n v="1.027591137340192"/>
    <n v="2020"/>
    <n v="1.0006103417743548"/>
    <n v="5029031.0261428999"/>
    <n v="4894949.2403451363"/>
    <n v="-134081.78579776362"/>
    <n v="162"/>
    <n v="782"/>
    <n v="0.20716112531969311"/>
  </r>
  <r>
    <d v="2022-01-12T00:00:00"/>
    <n v="2018"/>
    <s v="Navy Active"/>
    <s v="N3379A505"/>
    <s v=""/>
    <d v="2018-06-12T00:00:00"/>
    <d v="2018-10-26T00:00:00"/>
    <s v="ECC MEZZ LLC"/>
    <s v="N62470"/>
    <s v="N6247019D5002 N6247019F9001"/>
    <x v="513"/>
    <x v="596"/>
    <x v="612"/>
    <d v="2020-06-18T00:00:00"/>
    <d v="2021-11-30T00:00:00"/>
    <n v="551000"/>
    <n v="530"/>
    <n v="2021"/>
    <n v="11"/>
    <n v="30"/>
    <x v="242"/>
    <n v="2019"/>
    <n v="2022"/>
    <n v="1.027591137340192"/>
    <n v="2021"/>
    <n v="0.97697771649446541"/>
    <n v="11627193.719004273"/>
    <n v="12165508.440792724"/>
    <n v="538314.72178845108"/>
    <n v="530"/>
    <n v="601"/>
    <n v="0.88186356073211314"/>
  </r>
  <r>
    <d v="2022-01-12T00:00:00"/>
    <n v="2019"/>
    <s v="Navy Active"/>
    <s v="N68469001"/>
    <s v=""/>
    <d v="2019-06-07T00:00:00"/>
    <d v="2019-09-16T00:00:00"/>
    <s v="ENVIRONMENTAL CHEMICAL CORPORATION"/>
    <s v="N62470"/>
    <s v="N6247019D8025 N6247019F9101"/>
    <x v="514"/>
    <x v="597"/>
    <x v="613"/>
    <d v="2024-09-15T00:00:00"/>
    <d v="2024-09-15T00:00:00"/>
    <n v="62049000"/>
    <n v="0"/>
    <n v="2024"/>
    <s v="09"/>
    <n v="15"/>
    <x v="502"/>
    <n v="2019"/>
    <n v="2024"/>
    <n v="1.027591137340192"/>
    <n v="2022"/>
    <n v="0.95701202597496626"/>
    <n v="41103645.493607678"/>
    <n v="100485284.69332835"/>
    <n v="59381639.199720673"/>
    <n v="0"/>
    <n v="1826"/>
    <n v="0"/>
  </r>
  <r>
    <d v="2022-01-12T00:00:00"/>
    <n v="2017"/>
    <s v="Marine Corps Active"/>
    <s v="M62974612"/>
    <s v=""/>
    <d v="2017-07-12T00:00:00"/>
    <d v="2019-06-13T00:00:00"/>
    <s v="HARPER CONSTRUCTION COMPANY, INC"/>
    <s v="N62473"/>
    <s v="N6247316D1881 N6247319F4705"/>
    <x v="515"/>
    <x v="598"/>
    <x v="614"/>
    <d v="2022-06-06T00:00:00"/>
    <d v="2023-05-17T00:00:00"/>
    <n v="-145000"/>
    <n v="345"/>
    <n v="2023"/>
    <s v="05"/>
    <n v="17"/>
    <x v="503"/>
    <n v="2019"/>
    <n v="2023"/>
    <n v="1.027591137340192"/>
    <n v="2021"/>
    <n v="0.97697771649446541"/>
    <n v="64011734.718332581"/>
    <n v="63870072.949440882"/>
    <n v="-141661.76889169961"/>
    <n v="345"/>
    <n v="1089"/>
    <n v="0.3168044077134986"/>
  </r>
  <r>
    <d v="2022-01-12T00:00:00"/>
    <n v="2019"/>
    <s v="Navy Active"/>
    <s v="N002450888"/>
    <s v=""/>
    <d v="2019-01-02T00:00:00"/>
    <d v="2019-03-28T00:00:00"/>
    <s v="HELIX ELECTRIC, INC."/>
    <s v="N62473"/>
    <s v="N6247316D3201 0010"/>
    <x v="516"/>
    <x v="599"/>
    <x v="615"/>
    <d v="2021-08-18T00:00:00"/>
    <d v="2022-07-07T00:00:00"/>
    <n v="12325000"/>
    <n v="323"/>
    <n v="2022"/>
    <s v="07"/>
    <s v="07"/>
    <x v="504"/>
    <n v="2019"/>
    <n v="2022"/>
    <n v="1.027591137340192"/>
    <n v="2021"/>
    <n v="0.97697771649446541"/>
    <n v="37338551.566393219"/>
    <n v="49379801.922187507"/>
    <n v="12041250.355794288"/>
    <n v="323"/>
    <n v="874"/>
    <n v="0.36956521739130432"/>
  </r>
  <r>
    <d v="2022-01-12T00:00:00"/>
    <n v="2019"/>
    <s v="Special Operations Command"/>
    <s v="Q918"/>
    <s v=""/>
    <d v="2019-05-01T00:00:00"/>
    <d v="2019-09-26T00:00:00"/>
    <s v="THE HASKELL COMPANY"/>
    <s v="N62473"/>
    <s v="N6247317D0818"/>
    <x v="517"/>
    <x v="600"/>
    <x v="616"/>
    <d v="2021-10-09T00:00:00"/>
    <d v="2022-02-24T00:00:00"/>
    <n v="-361"/>
    <n v="138"/>
    <n v="2022"/>
    <s v="02"/>
    <n v="24"/>
    <x v="219"/>
    <n v="2019"/>
    <n v="2022"/>
    <n v="1.027591137340192"/>
    <n v="2021"/>
    <n v="0.97697771649446541"/>
    <n v="15600.888647098795"/>
    <n v="15248.199691444293"/>
    <n v="-352.68895565450111"/>
    <n v="138"/>
    <n v="744"/>
    <n v="0.18548387096774194"/>
  </r>
  <r>
    <d v="2021-09-13T00:00:00"/>
    <n v="2019"/>
    <s v="Special Operations Command"/>
    <s v="P918"/>
    <s v=""/>
    <d v="2019-05-01T00:00:00"/>
    <d v="2019-09-26T00:00:00"/>
    <s v="THE HASKELL COMPANY"/>
    <s v="N62473"/>
    <s v="N6247317D0818"/>
    <x v="517"/>
    <x v="600"/>
    <x v="617"/>
    <d v="2021-10-09T00:00:00"/>
    <d v="2021-11-11T00:00:00"/>
    <n v="-63"/>
    <n v="33"/>
    <n v="2021"/>
    <n v="11"/>
    <n v="11"/>
    <x v="505"/>
    <n v="2019"/>
    <n v="2022"/>
    <n v="1.027591137340192"/>
    <n v="2021"/>
    <n v="0.97697771649446541"/>
    <n v="15600.888647098795"/>
    <n v="15539.339050959643"/>
    <n v="-61.549596139151618"/>
    <n v="33"/>
    <n v="744"/>
    <n v="4.4354838709677422E-2"/>
  </r>
  <r>
    <d v="2022-01-12T00:00:00"/>
    <n v="2019"/>
    <s v="Marine Corps Active"/>
    <s v="M00681334"/>
    <s v=""/>
    <d v="2019-06-21T00:00:00"/>
    <d v="2019-08-22T00:00:00"/>
    <s v="I E PACIFIC INC"/>
    <s v="N62473"/>
    <s v="N6247317D4628 N6247319F5136"/>
    <x v="518"/>
    <x v="601"/>
    <x v="618"/>
    <d v="2021-08-06T00:00:00"/>
    <d v="2021-10-13T00:00:00"/>
    <n v="275000"/>
    <n v="68"/>
    <n v="2021"/>
    <n v="10"/>
    <n v="13"/>
    <x v="506"/>
    <n v="2019"/>
    <n v="2022"/>
    <n v="1.027591137340192"/>
    <n v="2021"/>
    <n v="0.97697771649446541"/>
    <n v="15089148.260703379"/>
    <n v="15357817.132739358"/>
    <n v="268668.87203597836"/>
    <n v="68"/>
    <n v="715"/>
    <n v="9.5104895104895101E-2"/>
  </r>
  <r>
    <d v="2022-01-12T00:00:00"/>
    <n v="2019"/>
    <s v="Marine Corps Active"/>
    <s v="M006815001"/>
    <s v=""/>
    <d v="2019-01-30T00:00:00"/>
    <d v="2019-04-09T00:00:00"/>
    <s v="BARNHART-REESE CONSTRUCTION INC"/>
    <s v="N62473"/>
    <s v="N6247317D4635"/>
    <x v="519"/>
    <x v="602"/>
    <x v="619"/>
    <d v="2020-10-15T00:00:00"/>
    <d v="2021-08-25T00:00:00"/>
    <n v="-144000"/>
    <n v="314"/>
    <n v="2021"/>
    <s v="08"/>
    <n v="25"/>
    <x v="507"/>
    <n v="2019"/>
    <n v="2021"/>
    <n v="1.027591137340192"/>
    <n v="2020"/>
    <n v="1.0006103417743548"/>
    <n v="9281203.1524566151"/>
    <n v="9137115.2632411085"/>
    <n v="-144087.88921550661"/>
    <n v="314"/>
    <n v="555"/>
    <n v="0.56576576576576576"/>
  </r>
  <r>
    <d v="2022-01-12T00:00:00"/>
    <n v="2019"/>
    <s v="Marine Corps Active"/>
    <s v="M00681574"/>
    <s v=""/>
    <d v="2019-07-09T00:00:00"/>
    <d v="2019-08-22T00:00:00"/>
    <s v="BARNHART-REESE CONSTRUCTION INC"/>
    <s v="N62473"/>
    <s v="N6247317D4635 N6247319F5115"/>
    <x v="519"/>
    <x v="603"/>
    <x v="620"/>
    <d v="2021-06-07T00:00:00"/>
    <d v="2021-08-25T00:00:00"/>
    <n v="-171000"/>
    <n v="79"/>
    <n v="2021"/>
    <s v="08"/>
    <n v="25"/>
    <x v="507"/>
    <n v="2019"/>
    <n v="2021"/>
    <n v="1.027591137340192"/>
    <n v="2020"/>
    <n v="1.0006103417743548"/>
    <n v="13065821.311280541"/>
    <n v="12894716.942837127"/>
    <n v="-171104.36844341457"/>
    <n v="79"/>
    <n v="655"/>
    <n v="0.12061068702290076"/>
  </r>
  <r>
    <d v="2022-01-12T00:00:00"/>
    <n v="2018"/>
    <s v="Navy Active"/>
    <s v="N60495426"/>
    <s v=""/>
    <d v="2018-11-07T00:00:00"/>
    <d v="2018-12-28T00:00:00"/>
    <s v="J I GARCIA CONSTRUCTION INC"/>
    <s v="N62473"/>
    <s v="N6247318D5817 N6247319F4162"/>
    <x v="520"/>
    <x v="604"/>
    <x v="621"/>
    <d v="2019-10-25T00:00:00"/>
    <d v="2019-10-25T00:00:00"/>
    <n v="-61000"/>
    <n v="0"/>
    <n v="2019"/>
    <n v="10"/>
    <n v="25"/>
    <x v="248"/>
    <n v="2019"/>
    <n v="2020"/>
    <n v="1.027591137340192"/>
    <n v="2020"/>
    <n v="1.0006103417743548"/>
    <n v="3385912.7975359326"/>
    <n v="3324875.5666876971"/>
    <n v="-61037.230848235544"/>
    <n v="0"/>
    <n v="301"/>
    <n v="0"/>
  </r>
  <r>
    <d v="2022-01-12T00:00:00"/>
    <n v="2019"/>
    <s v="Navy Reserve"/>
    <s v="N61065160"/>
    <s v=""/>
    <d v="2018-11-01T00:00:00"/>
    <d v="2019-01-24T00:00:00"/>
    <s v="HARPER CONSTRUCTION COMPANY, INC"/>
    <s v="N62473"/>
    <s v="N6247318D5853 N6247319F4183"/>
    <x v="390"/>
    <x v="605"/>
    <x v="622"/>
    <d v="2021-02-07T00:00:00"/>
    <d v="2021-06-01T00:00:00"/>
    <n v="902000"/>
    <n v="114"/>
    <n v="2021"/>
    <s v="06"/>
    <s v="01"/>
    <x v="508"/>
    <n v="2019"/>
    <n v="2021"/>
    <n v="1.027591137340192"/>
    <n v="2020"/>
    <n v="1.0006103417743548"/>
    <n v="19709198.014184885"/>
    <n v="20611748.542465352"/>
    <n v="902550.52828046679"/>
    <n v="114"/>
    <n v="745"/>
    <n v="0.15302013422818792"/>
  </r>
  <r>
    <d v="2022-01-12T00:00:00"/>
    <n v="2019"/>
    <s v="Marine Corps Active"/>
    <s v="M006811901"/>
    <s v=""/>
    <d v="2018-11-27T00:00:00"/>
    <d v="2019-05-02T00:00:00"/>
    <s v="HARPER CONSTRUCTION COMPANY, INC"/>
    <s v="N62473"/>
    <s v="N6247318D5853 N6247319F4561"/>
    <x v="390"/>
    <x v="606"/>
    <x v="623"/>
    <d v="2022-06-09T00:00:00"/>
    <d v="2022-12-09T00:00:00"/>
    <n v="642000"/>
    <n v="183"/>
    <n v="2022"/>
    <n v="12"/>
    <s v="09"/>
    <x v="509"/>
    <n v="2019"/>
    <n v="2023"/>
    <n v="1.027591137340192"/>
    <n v="2021"/>
    <n v="0.97697771649446541"/>
    <n v="47419220.6237005"/>
    <n v="48046440.317689948"/>
    <n v="627219.69398944825"/>
    <n v="183"/>
    <n v="1134"/>
    <n v="0.16137566137566137"/>
  </r>
  <r>
    <d v="2022-01-12T00:00:00"/>
    <n v="2019"/>
    <s v="Navy Active"/>
    <s v="N69232777"/>
    <s v=""/>
    <d v="2019-05-30T00:00:00"/>
    <d v="2019-08-28T00:00:00"/>
    <s v="HARPER CONSTRUCTION COMPANY, INC"/>
    <s v="N62473"/>
    <s v="N6247318D5853 N6247319F5130"/>
    <x v="390"/>
    <x v="607"/>
    <x v="624"/>
    <d v="2021-01-11T00:00:00"/>
    <d v="2021-11-24T00:00:00"/>
    <n v="1787000"/>
    <n v="317"/>
    <n v="2021"/>
    <n v="11"/>
    <n v="24"/>
    <x v="510"/>
    <n v="2019"/>
    <n v="2022"/>
    <n v="1.027591137340192"/>
    <n v="2021"/>
    <n v="0.97697771649446541"/>
    <n v="20229159.12967902"/>
    <n v="21975018.309054632"/>
    <n v="1745859.1793756112"/>
    <n v="317"/>
    <n v="502"/>
    <n v="0.63147410358565736"/>
  </r>
  <r>
    <d v="2022-01-12T00:00:00"/>
    <n v="2018"/>
    <s v="Navy Reserve"/>
    <s v="N63042366"/>
    <s v=""/>
    <d v="2018-06-04T00:00:00"/>
    <d v="2019-04-11T00:00:00"/>
    <s v="SOLPAC CONSTRUCTION INC"/>
    <s v="N62473"/>
    <s v="N6247318D5855"/>
    <x v="521"/>
    <x v="608"/>
    <x v="625"/>
    <d v="2021-03-26T00:00:00"/>
    <d v="2022-03-02T00:00:00"/>
    <n v="202000"/>
    <n v="341"/>
    <n v="2022"/>
    <s v="03"/>
    <s v="02"/>
    <x v="511"/>
    <n v="2019"/>
    <n v="2022"/>
    <n v="1.027591137340192"/>
    <n v="2021"/>
    <n v="0.97697771649446541"/>
    <n v="16798032.322100118"/>
    <n v="16995381.820831999"/>
    <n v="197349.49873188138"/>
    <n v="341"/>
    <n v="715"/>
    <n v="0.47692307692307695"/>
  </r>
  <r>
    <d v="2022-01-12T00:00:00"/>
    <n v="2019"/>
    <s v="Navy Active"/>
    <s v="N00245110"/>
    <s v=""/>
    <d v="2019-04-19T00:00:00"/>
    <d v="2019-08-12T00:00:00"/>
    <s v="SOLPAC CONSTRUCTION INC"/>
    <s v="N62473"/>
    <s v="N6247318D5855 N6247319F5055"/>
    <x v="521"/>
    <x v="609"/>
    <x v="626"/>
    <d v="2021-03-23T00:00:00"/>
    <d v="2021-03-23T00:00:00"/>
    <n v="-933000"/>
    <n v="0"/>
    <n v="2021"/>
    <s v="03"/>
    <n v="23"/>
    <x v="512"/>
    <n v="2019"/>
    <n v="2021"/>
    <n v="1.027591137340192"/>
    <n v="2020"/>
    <n v="1.0006103417743548"/>
    <n v="15225817.881969625"/>
    <n v="14292248.433094151"/>
    <n v="-933569.44887547381"/>
    <n v="0"/>
    <n v="589"/>
    <n v="0"/>
  </r>
  <r>
    <d v="2022-01-12T00:00:00"/>
    <n v="2019"/>
    <s v="Navy Active"/>
    <s v="N69232586"/>
    <s v=""/>
    <d v="2019-02-08T00:00:00"/>
    <d v="2019-09-26T00:00:00"/>
    <s v="SOLPAC CONSTRUCTION INC"/>
    <s v="N62473"/>
    <s v="N6247318D5855 N6247319F5449"/>
    <x v="521"/>
    <x v="610"/>
    <x v="627"/>
    <d v="2020-02-15T00:00:00"/>
    <d v="2021-07-01T00:00:00"/>
    <n v="-185000"/>
    <n v="502"/>
    <n v="2021"/>
    <s v="07"/>
    <s v="01"/>
    <x v="482"/>
    <n v="2019"/>
    <n v="2021"/>
    <n v="1.027591137340192"/>
    <n v="2020"/>
    <n v="1.0006103417743548"/>
    <n v="27901154.561060894"/>
    <n v="27716041.64783264"/>
    <n v="-185112.91322825477"/>
    <n v="502"/>
    <n v="142"/>
    <n v="3.535211267605634"/>
  </r>
  <r>
    <d v="2022-01-12T00:00:00"/>
    <n v="2018"/>
    <s v="Marine Corps Active"/>
    <s v="M006811599"/>
    <s v=""/>
    <d v="2019-01-15T00:00:00"/>
    <d v="2019-02-27T00:00:00"/>
    <s v="ORION CONSTRUCTION CORPORATION"/>
    <s v="N62473"/>
    <s v="N6247318D5860 N6247319F4359"/>
    <x v="522"/>
    <x v="611"/>
    <x v="628"/>
    <d v="2020-02-26T00:00:00"/>
    <d v="2020-04-16T00:00:00"/>
    <n v="302000"/>
    <n v="50"/>
    <n v="2020"/>
    <s v="04"/>
    <n v="16"/>
    <x v="513"/>
    <n v="2019"/>
    <n v="2020"/>
    <n v="1.027591137340192"/>
    <n v="2020"/>
    <n v="1.0006103417743548"/>
    <n v="1927760.9736502003"/>
    <n v="2229945.2968660556"/>
    <n v="302184.32321585529"/>
    <n v="50"/>
    <n v="364"/>
    <n v="0.13736263736263737"/>
  </r>
  <r>
    <d v="2022-01-12T00:00:00"/>
    <n v="2019"/>
    <s v="Navy Active"/>
    <s v="N61065241"/>
    <s v=""/>
    <d v="2019-06-17T00:00:00"/>
    <d v="2019-08-19T00:00:00"/>
    <s v="REYES CONSTRUCTION INC"/>
    <s v="N62473"/>
    <s v="N6247318D5862 N6247319F4995"/>
    <x v="523"/>
    <x v="612"/>
    <x v="629"/>
    <d v="2021-04-15T00:00:00"/>
    <d v="2021-08-30T00:00:00"/>
    <n v="-910000"/>
    <n v="137"/>
    <n v="2021"/>
    <s v="08"/>
    <n v="30"/>
    <x v="259"/>
    <n v="2019"/>
    <n v="2021"/>
    <n v="1.027591137340192"/>
    <n v="2020"/>
    <n v="1.0006103417743548"/>
    <n v="23635623.749961756"/>
    <n v="22725068.338947095"/>
    <n v="-910555.41101466119"/>
    <n v="137"/>
    <n v="605"/>
    <n v="0.22644628099173553"/>
  </r>
  <r>
    <d v="2022-01-12T00:00:00"/>
    <n v="2019"/>
    <s v="Navy Active"/>
    <s v="N00245440"/>
    <s v=""/>
    <d v="2019-05-01T00:00:00"/>
    <d v="2019-06-14T00:00:00"/>
    <s v="MANSON CONSTRUCTION CO"/>
    <s v="N62473"/>
    <s v="N6247319C1208 AWD"/>
    <x v="524"/>
    <x v="613"/>
    <x v="630"/>
    <d v="2021-10-27T00:00:00"/>
    <d v="2021-10-31T00:00:00"/>
    <n v="54408000"/>
    <n v="4"/>
    <n v="2021"/>
    <n v="10"/>
    <n v="31"/>
    <x v="514"/>
    <n v="2019"/>
    <n v="2022"/>
    <n v="1.027591137340192"/>
    <n v="2021"/>
    <n v="0.97697771649446541"/>
    <n v="49040759.438423328"/>
    <n v="102196163.0374542"/>
    <n v="53155403.599030875"/>
    <n v="4"/>
    <n v="866"/>
    <n v="4.6189376443418013E-3"/>
  </r>
  <r>
    <d v="2022-01-12T00:00:00"/>
    <n v="2019"/>
    <s v="Navy Active"/>
    <s v="N002461018"/>
    <s v=""/>
    <d v="2019-04-03T00:00:00"/>
    <d v="2019-07-25T00:00:00"/>
    <s v="BALDI BROS INC201 CALIFORNIA AVENUE"/>
    <s v="N62473"/>
    <s v="N6247319C1211 AWD"/>
    <x v="525"/>
    <x v="614"/>
    <x v="631"/>
    <d v="2021-05-28T00:00:00"/>
    <d v="2022-07-25T00:00:00"/>
    <n v="8580000"/>
    <n v="423"/>
    <n v="2022"/>
    <s v="07"/>
    <n v="25"/>
    <x v="515"/>
    <n v="2019"/>
    <n v="2022"/>
    <n v="1.027591137340192"/>
    <n v="2021"/>
    <n v="0.97697771649446541"/>
    <n v="54753138.570897453"/>
    <n v="63135607.378419966"/>
    <n v="8382468.807522513"/>
    <n v="423"/>
    <n v="673"/>
    <n v="0.62852897473997027"/>
  </r>
  <r>
    <d v="2022-01-12T00:00:00"/>
    <n v="2018"/>
    <s v="Special Operations Command"/>
    <s v="Q855"/>
    <s v=""/>
    <d v="2017-11-08T00:00:00"/>
    <d v="2019-09-30T00:00:00"/>
    <s v="WHITING-TURNER CONTRACTING CO"/>
    <s v="N62473"/>
    <s v="N6247319C1238"/>
    <x v="526"/>
    <x v="615"/>
    <x v="632"/>
    <d v="2022-08-30T00:00:00"/>
    <d v="2023-02-10T00:00:00"/>
    <n v="1311"/>
    <n v="164"/>
    <n v="2023"/>
    <s v="02"/>
    <n v="10"/>
    <x v="516"/>
    <n v="2019"/>
    <n v="2023"/>
    <n v="1.027591137340192"/>
    <n v="2021"/>
    <n v="0.97697771649446541"/>
    <n v="99606.464124659498"/>
    <n v="100887.28191098374"/>
    <n v="1280.8177863242454"/>
    <n v="164"/>
    <n v="1065"/>
    <n v="0.15399061032863851"/>
  </r>
  <r>
    <d v="2021-09-13T00:00:00"/>
    <n v="2018"/>
    <s v="Special Operations Command"/>
    <s v="P855"/>
    <s v=""/>
    <d v="2017-11-08T00:00:00"/>
    <d v="2019-09-30T00:00:00"/>
    <s v="WHITING-TURNER CONTRACTING CO"/>
    <s v="N62473"/>
    <s v="N6247319C1238"/>
    <x v="526"/>
    <x v="615"/>
    <x v="633"/>
    <d v="2022-08-30T00:00:00"/>
    <d v="2022-12-07T00:00:00"/>
    <n v="5133"/>
    <n v="99"/>
    <n v="2022"/>
    <n v="12"/>
    <s v="07"/>
    <x v="517"/>
    <n v="2019"/>
    <n v="2023"/>
    <n v="1.027591137340192"/>
    <n v="2021"/>
    <n v="0.97697771649446541"/>
    <n v="99606.464124659498"/>
    <n v="104621.29074342559"/>
    <n v="5014.826618766092"/>
    <n v="99"/>
    <n v="1065"/>
    <n v="9.295774647887324E-2"/>
  </r>
  <r>
    <d v="2022-01-12T00:00:00"/>
    <n v="2019"/>
    <s v="Marine Corps Active"/>
    <s v="M67865238"/>
    <s v=""/>
    <d v="2019-01-03T00:00:00"/>
    <d v="2019-03-08T00:00:00"/>
    <s v="Teehee Engineering Inc."/>
    <s v="N62473"/>
    <s v="N6247319C2425"/>
    <x v="527"/>
    <x v="616"/>
    <x v="634"/>
    <d v="2020-04-06T00:00:00"/>
    <d v="2020-04-06T00:00:00"/>
    <n v="2178000"/>
    <n v="0"/>
    <n v="2020"/>
    <s v="04"/>
    <s v="06"/>
    <x v="401"/>
    <n v="2019"/>
    <n v="2020"/>
    <n v="1.027591137340192"/>
    <n v="2020"/>
    <n v="1.0006103417743548"/>
    <n v="4961210.0110784471"/>
    <n v="7140539.3354629921"/>
    <n v="2179329.324384545"/>
    <n v="0"/>
    <n v="395"/>
    <n v="0"/>
  </r>
  <r>
    <d v="2022-01-12T00:00:00"/>
    <n v="2019"/>
    <s v="Navy Active"/>
    <s v="N61065224"/>
    <s v=""/>
    <d v="2018-12-10T00:00:00"/>
    <d v="2019-07-15T00:00:00"/>
    <s v="MANSON/CONNOLLY SEAL BEACH JV"/>
    <s v="N62473"/>
    <s v="N6247319C2450 AWD"/>
    <x v="528"/>
    <x v="617"/>
    <x v="635"/>
    <d v="2022-06-30T00:00:00"/>
    <d v="2024-06-18T00:00:00"/>
    <n v="2406000"/>
    <n v="719"/>
    <n v="2024"/>
    <s v="06"/>
    <n v="18"/>
    <x v="518"/>
    <n v="2019"/>
    <n v="2024"/>
    <n v="1.027591137340192"/>
    <n v="2022"/>
    <n v="0.95701202597496626"/>
    <n v="114154071.8559846"/>
    <n v="116456642.79048036"/>
    <n v="2302570.934495762"/>
    <n v="719"/>
    <n v="1081"/>
    <n v="0.66512488436632744"/>
  </r>
  <r>
    <d v="2022-01-12T00:00:00"/>
    <n v="2019"/>
    <s v="Navy Active"/>
    <s v="N63042284"/>
    <s v=""/>
    <d v="2018-11-09T00:00:00"/>
    <d v="2019-09-16T00:00:00"/>
    <s v="HARPER CONSTRUCTION COMPANY, INC"/>
    <s v="N62473"/>
    <s v="N6247319C2455 AWD"/>
    <x v="529"/>
    <x v="618"/>
    <x v="636"/>
    <d v="2021-11-17T00:00:00"/>
    <d v="2022-02-28T00:00:00"/>
    <n v="-4420000"/>
    <n v="103"/>
    <n v="2022"/>
    <s v="02"/>
    <n v="28"/>
    <x v="125"/>
    <n v="2019"/>
    <n v="2022"/>
    <n v="1.027591137340192"/>
    <n v="2021"/>
    <n v="0.97697771649446541"/>
    <n v="110610937.61443561"/>
    <n v="106292696.10753007"/>
    <n v="-4318241.5069055408"/>
    <n v="103"/>
    <n v="793"/>
    <n v="0.12988650693568726"/>
  </r>
  <r>
    <d v="2022-01-12T00:00:00"/>
    <n v="2019"/>
    <s v="Marine Corps Active"/>
    <s v="M67865222"/>
    <s v=""/>
    <d v="2018-11-16T00:00:00"/>
    <d v="2019-03-14T00:00:00"/>
    <s v="Granite Construction, Inc"/>
    <s v="N62473"/>
    <s v="N62473-19-C-5826"/>
    <x v="530"/>
    <x v="619"/>
    <x v="637"/>
    <d v="2020-09-27T00:00:00"/>
    <d v="2021-02-06T00:00:00"/>
    <n v="1055000"/>
    <n v="132"/>
    <n v="2021"/>
    <s v="02"/>
    <s v="06"/>
    <x v="228"/>
    <n v="2019"/>
    <n v="2021"/>
    <n v="1.027591137340192"/>
    <n v="2020"/>
    <n v="1.0006103417743548"/>
    <n v="11671380.1379099"/>
    <n v="12727024.048481844"/>
    <n v="1055643.910571944"/>
    <n v="132"/>
    <n v="563"/>
    <n v="0.23445825932504441"/>
  </r>
  <r>
    <d v="2022-01-12T00:00:00"/>
    <n v="2019"/>
    <s v="Navy Active"/>
    <s v="N63042392"/>
    <s v=""/>
    <d v="2019-05-09T00:00:00"/>
    <d v="2019-07-30T00:00:00"/>
    <s v="POWER PRO PLUS INC."/>
    <s v="N62473"/>
    <s v="N6247319D2428 N6247319F4769"/>
    <x v="531"/>
    <x v="620"/>
    <x v="638"/>
    <d v="2021-05-06T00:00:00"/>
    <d v="2021-05-06T00:00:00"/>
    <n v="-25000"/>
    <n v="0"/>
    <n v="2021"/>
    <s v="05"/>
    <s v="06"/>
    <x v="519"/>
    <n v="2019"/>
    <n v="2021"/>
    <n v="1.027591137340192"/>
    <n v="2020"/>
    <n v="1.0006103417743548"/>
    <n v="13918721.955272902"/>
    <n v="13893706.696728542"/>
    <n v="-25015.258544359356"/>
    <n v="0"/>
    <n v="646"/>
    <n v="0"/>
  </r>
  <r>
    <d v="2022-01-12T00:00:00"/>
    <n v="2019"/>
    <s v="Marine Corps Active"/>
    <s v="M006815002"/>
    <s v=""/>
    <d v="2019-02-05T00:00:00"/>
    <d v="2019-03-25T00:00:00"/>
    <s v="SYNERGY ELECTRIC COMPANY INC"/>
    <s v="N62473"/>
    <s v="N6247319D2430"/>
    <x v="532"/>
    <x v="621"/>
    <x v="639"/>
    <d v="2020-03-30T00:00:00"/>
    <d v="2020-03-20T00:00:00"/>
    <n v="117000"/>
    <n v="-10"/>
    <n v="2020"/>
    <s v="03"/>
    <n v="20"/>
    <x v="520"/>
    <n v="2019"/>
    <n v="2020"/>
    <n v="1.027591137340192"/>
    <n v="2020"/>
    <n v="1.0006103417743548"/>
    <n v="3417768.1227934789"/>
    <n v="3534839.5327810785"/>
    <n v="117071.40998759959"/>
    <n v="-10"/>
    <n v="371"/>
    <n v="-2.6954177897574125E-2"/>
  </r>
  <r>
    <d v="2022-05-03T00:00:00"/>
    <n v="2019"/>
    <s v="DLA Defense Energy Support Center"/>
    <s v="DESC17U3"/>
    <s v=""/>
    <d v="2019-07-02T00:00:00"/>
    <d v="2019-09-12T00:00:00"/>
    <s v="The Ross Group"/>
    <s v="N62473"/>
    <s v="N6247319F5135"/>
    <x v="533"/>
    <x v="622"/>
    <x v="640"/>
    <d v="2021-01-15T00:00:00"/>
    <d v="2022-02-05T00:00:00"/>
    <n v="499622"/>
    <n v="386"/>
    <n v="2022"/>
    <s v="02"/>
    <s v="05"/>
    <x v="461"/>
    <n v="2019"/>
    <n v="2022"/>
    <n v="1.027591137340192"/>
    <n v="2021"/>
    <n v="0.97697771649446541"/>
    <n v="4505309.9546772344"/>
    <n v="4993429.5153476326"/>
    <n v="488119.56067039818"/>
    <n v="386"/>
    <n v="491"/>
    <n v="0.78615071283095728"/>
  </r>
  <r>
    <d v="2022-01-12T00:00:00"/>
    <n v="2018"/>
    <s v="Navy Active"/>
    <s v="N62813704"/>
    <s v=""/>
    <d v="2018-09-21T00:00:00"/>
    <d v="2019-03-12T00:00:00"/>
    <s v="KIEWIT INFRASTRUCTURE WEST CO."/>
    <s v="N62478"/>
    <s v="N62478-19-C-1515"/>
    <x v="534"/>
    <x v="623"/>
    <x v="641"/>
    <d v="2021-06-19T00:00:00"/>
    <d v="2021-07-21T00:00:00"/>
    <n v="-2117000"/>
    <n v="32"/>
    <n v="2021"/>
    <s v="07"/>
    <n v="21"/>
    <x v="501"/>
    <n v="2019"/>
    <n v="2021"/>
    <n v="1.027591137340192"/>
    <n v="2020"/>
    <n v="1.0006103417743548"/>
    <n v="75218643.662164718"/>
    <n v="73100351.568628415"/>
    <n v="-2118292.0935363024"/>
    <n v="32"/>
    <n v="830"/>
    <n v="3.8554216867469883E-2"/>
  </r>
  <r>
    <d v="2022-01-12T00:00:00"/>
    <n v="2019"/>
    <s v="Marine Corps Active"/>
    <s v="N41557295"/>
    <s v=""/>
    <d v="2019-04-15T00:00:00"/>
    <d v="2019-09-16T00:00:00"/>
    <s v="NAN INC. DBAOCEAN HOUSE BUILDERS"/>
    <s v="N62742"/>
    <s v="N6274219C1301 AWD"/>
    <x v="535"/>
    <x v="624"/>
    <x v="642"/>
    <d v="2021-12-04T00:00:00"/>
    <d v="2021-12-04T00:00:00"/>
    <n v="-1253000"/>
    <n v="0"/>
    <n v="2021"/>
    <n v="12"/>
    <s v="04"/>
    <x v="521"/>
    <n v="2019"/>
    <n v="2022"/>
    <n v="1.027591137340192"/>
    <n v="2021"/>
    <n v="0.97697771649446541"/>
    <n v="18498695.654398136"/>
    <n v="17274542.575630572"/>
    <n v="-1224153.0787675641"/>
    <n v="0"/>
    <n v="810"/>
    <n v="0"/>
  </r>
  <r>
    <d v="2022-01-12T00:00:00"/>
    <n v="2019"/>
    <s v="Marine Corps Active"/>
    <s v="M00318946"/>
    <s v=""/>
    <d v="2018-11-20T00:00:00"/>
    <d v="2019-05-31T00:00:00"/>
    <s v="HENSEL PHELPS CONSTRUCTION CO."/>
    <s v="N62742"/>
    <s v="N6274219C1303 AWD"/>
    <x v="536"/>
    <x v="625"/>
    <x v="643"/>
    <d v="2021-09-07T00:00:00"/>
    <d v="2022-08-27T00:00:00"/>
    <n v="-76000"/>
    <n v="354"/>
    <n v="2022"/>
    <s v="08"/>
    <n v="27"/>
    <x v="522"/>
    <n v="2019"/>
    <n v="2022"/>
    <n v="1.027591137340192"/>
    <n v="2021"/>
    <n v="0.97697771649446541"/>
    <n v="64285073.960865073"/>
    <n v="64210823.654411495"/>
    <n v="-74250.306453578174"/>
    <n v="354"/>
    <n v="830"/>
    <n v="0.42650602409638555"/>
  </r>
  <r>
    <d v="2022-01-12T00:00:00"/>
    <n v="2017"/>
    <s v="Navy Active"/>
    <s v="N41557H279"/>
    <s v=""/>
    <d v="2019-03-28T00:00:00"/>
    <d v="2019-09-19T00:00:00"/>
    <s v="BLACK CONSTRUCTION CORP."/>
    <s v="N62742"/>
    <s v="N6274219C1309 AWD"/>
    <x v="537"/>
    <x v="626"/>
    <x v="644"/>
    <d v="2022-07-05T00:00:00"/>
    <d v="2023-03-13T00:00:00"/>
    <n v="-3153000"/>
    <n v="251"/>
    <n v="2023"/>
    <s v="03"/>
    <n v="13"/>
    <x v="523"/>
    <n v="2019"/>
    <n v="2023"/>
    <n v="1.027591137340192"/>
    <n v="2021"/>
    <n v="0.97697771649446541"/>
    <n v="80960822.937621713"/>
    <n v="77880412.197514668"/>
    <n v="-3080410.7401070446"/>
    <n v="251"/>
    <n v="1020"/>
    <n v="0.24607843137254901"/>
  </r>
  <r>
    <d v="2022-01-12T00:00:00"/>
    <n v="2018"/>
    <s v="Navy Active"/>
    <s v="N41557H280"/>
    <s v=""/>
    <d v="2019-03-28T00:00:00"/>
    <d v="2019-09-19T00:00:00"/>
    <s v="BLACK CONSTRUCTION CORP."/>
    <s v="N62742"/>
    <s v="N6274219C1309 AWD"/>
    <x v="537"/>
    <x v="627"/>
    <x v="645"/>
    <d v="2022-07-05T00:00:00"/>
    <d v="2023-03-13T00:00:00"/>
    <n v="-1806000"/>
    <n v="251"/>
    <n v="2023"/>
    <s v="03"/>
    <n v="13"/>
    <x v="523"/>
    <n v="2019"/>
    <n v="2023"/>
    <n v="1.027591137340192"/>
    <n v="2021"/>
    <n v="0.97697771649446541"/>
    <n v="41977097.960346848"/>
    <n v="40212676.20435784"/>
    <n v="-1764421.7559890077"/>
    <n v="251"/>
    <n v="1020"/>
    <n v="0.24607843137254901"/>
  </r>
  <r>
    <d v="2022-01-12T00:00:00"/>
    <n v="2019"/>
    <s v="Navy Active"/>
    <s v="N41557H282"/>
    <s v=""/>
    <d v="2019-03-28T00:00:00"/>
    <d v="2019-09-19T00:00:00"/>
    <s v="BLACK CONSTRUCTION CORP."/>
    <s v="N62742"/>
    <s v="N6274219C1309 AWD"/>
    <x v="537"/>
    <x v="628"/>
    <x v="646"/>
    <d v="2022-07-05T00:00:00"/>
    <d v="2023-03-13T00:00:00"/>
    <n v="-3532000"/>
    <n v="251"/>
    <n v="2023"/>
    <s v="03"/>
    <n v="13"/>
    <x v="523"/>
    <n v="2019"/>
    <n v="2023"/>
    <n v="1.027591137340192"/>
    <n v="2021"/>
    <n v="0.97697771649446541"/>
    <n v="85678493.849150538"/>
    <n v="82227808.554492086"/>
    <n v="-3450685.2946584523"/>
    <n v="251"/>
    <n v="1020"/>
    <n v="0.24607843137254901"/>
  </r>
  <r>
    <d v="2022-01-12T00:00:00"/>
    <n v="2019"/>
    <s v="Navy Active"/>
    <s v="N61755640"/>
    <s v=""/>
    <d v="2019-02-20T00:00:00"/>
    <d v="2019-06-25T00:00:00"/>
    <s v="GILBANE FEDERAL"/>
    <s v="N62742"/>
    <s v="N6274219C1310 AWD"/>
    <x v="538"/>
    <x v="629"/>
    <x v="647"/>
    <d v="2022-10-07T00:00:00"/>
    <d v="2022-12-24T00:00:00"/>
    <n v="-272000"/>
    <n v="78"/>
    <n v="2022"/>
    <n v="12"/>
    <n v="24"/>
    <x v="524"/>
    <n v="2019"/>
    <n v="2023"/>
    <n v="1.027591137340192"/>
    <n v="2021"/>
    <n v="0.97697771649446541"/>
    <n v="37423841.630792454"/>
    <n v="37158103.69190596"/>
    <n v="-265737.93888649344"/>
    <n v="78"/>
    <n v="1200"/>
    <n v="6.5000000000000002E-2"/>
  </r>
  <r>
    <d v="2021-12-31T00:00:00"/>
    <n v="2018"/>
    <s v="Air Force Active"/>
    <s v="PAF160600"/>
    <s v=""/>
    <d v="2019-05-07T00:00:00"/>
    <d v="2019-09-26T00:00:00"/>
    <s v="Nova Nacap JV"/>
    <s v="N62742"/>
    <s v="N6274219C1316"/>
    <x v="539"/>
    <x v="630"/>
    <x v="648"/>
    <d v="2022-10-25T00:00:00"/>
    <d v="2022-11-05T00:00:00"/>
    <n v="10227"/>
    <n v="11"/>
    <n v="2022"/>
    <n v="11"/>
    <s v="05"/>
    <x v="525"/>
    <n v="2019"/>
    <n v="2023"/>
    <n v="1.027591137340192"/>
    <n v="2021"/>
    <n v="0.97697771649446541"/>
    <n v="64311791.330435917"/>
    <n v="64321782.881542504"/>
    <n v="9991.5511065870523"/>
    <n v="11"/>
    <n v="1125"/>
    <n v="9.7777777777777776E-3"/>
  </r>
  <r>
    <d v="2022-01-12T00:00:00"/>
    <n v="2018"/>
    <s v="Navy Active"/>
    <s v="N62813013"/>
    <s v=""/>
    <d v="2018-12-14T00:00:00"/>
    <d v="2019-07-26T00:00:00"/>
    <s v="NAN INC. DBAOCEAN HOUSE BUILDERS"/>
    <s v="N62742"/>
    <s v="N6274219C1317 AWD"/>
    <x v="540"/>
    <x v="631"/>
    <x v="649"/>
    <d v="2021-04-26T00:00:00"/>
    <d v="2021-09-25T00:00:00"/>
    <n v="5093000"/>
    <n v="152"/>
    <n v="2021"/>
    <s v="09"/>
    <n v="25"/>
    <x v="526"/>
    <n v="2019"/>
    <n v="2021"/>
    <n v="1.027591137340192"/>
    <n v="2020"/>
    <n v="1.0006103417743548"/>
    <n v="61021444.508672625"/>
    <n v="66117552.979329415"/>
    <n v="5096108.4706567898"/>
    <n v="152"/>
    <n v="640"/>
    <n v="0.23749999999999999"/>
  </r>
  <r>
    <d v="2022-01-12T00:00:00"/>
    <n v="2019"/>
    <s v="Navy Active"/>
    <s v="N62813169"/>
    <s v=""/>
    <d v="2018-10-15T00:00:00"/>
    <d v="2019-03-29T00:00:00"/>
    <s v="HAWAIIAN DREDGING CONTRUCTIONCOMPANY INC"/>
    <s v="N62742"/>
    <s v="N62742-19-C-1319"/>
    <x v="541"/>
    <x v="632"/>
    <x v="650"/>
    <d v="2022-01-24T00:00:00"/>
    <d v="2022-08-03T00:00:00"/>
    <n v="5200000"/>
    <n v="191"/>
    <n v="2022"/>
    <s v="08"/>
    <s v="03"/>
    <x v="527"/>
    <n v="2019"/>
    <n v="2022"/>
    <n v="1.027591137340192"/>
    <n v="2021"/>
    <n v="0.97697771649446541"/>
    <n v="66490284.541597128"/>
    <n v="71570568.667368352"/>
    <n v="5080284.1257712245"/>
    <n v="191"/>
    <n v="1032"/>
    <n v="0.18507751937984496"/>
  </r>
  <r>
    <d v="2022-01-12T00:00:00"/>
    <n v="2017"/>
    <s v="Navy Active"/>
    <s v="N61064402"/>
    <s v=""/>
    <d v="2018-04-20T00:00:00"/>
    <d v="2018-12-26T00:00:00"/>
    <s v="NOVA GROUP INC"/>
    <s v="N62742"/>
    <s v="N6274219C1320 AWD"/>
    <x v="542"/>
    <x v="633"/>
    <x v="651"/>
    <d v="2021-07-13T00:00:00"/>
    <d v="2021-12-27T00:00:00"/>
    <n v="1262000"/>
    <n v="167"/>
    <n v="2021"/>
    <n v="12"/>
    <n v="27"/>
    <x v="528"/>
    <n v="2019"/>
    <n v="2022"/>
    <n v="1.027591137340192"/>
    <n v="2021"/>
    <n v="0.97697771649446541"/>
    <n v="25830558.419320408"/>
    <n v="27063504.297536425"/>
    <n v="1232945.878216017"/>
    <n v="167"/>
    <n v="930"/>
    <n v="0.17956989247311828"/>
  </r>
  <r>
    <d v="2022-01-12T00:00:00"/>
    <n v="2018"/>
    <s v="Marine Corps Active"/>
    <s v="M00318887"/>
    <s v=""/>
    <d v="2018-04-04T00:00:00"/>
    <d v="2018-12-28T00:00:00"/>
    <s v="KIEWIT INFRASTRUCTURE WEST CO."/>
    <s v="N62742"/>
    <s v="N6274219C1321 AWD"/>
    <x v="543"/>
    <x v="634"/>
    <x v="652"/>
    <d v="2020-08-19T00:00:00"/>
    <d v="2021-01-25T00:00:00"/>
    <n v="647000"/>
    <n v="159"/>
    <n v="2021"/>
    <s v="01"/>
    <n v="25"/>
    <x v="529"/>
    <n v="2019"/>
    <n v="2021"/>
    <n v="1.027591137340192"/>
    <n v="2020"/>
    <n v="1.0006103417743548"/>
    <n v="19212871.49484957"/>
    <n v="19860266.385977577"/>
    <n v="647394.89112800732"/>
    <n v="159"/>
    <n v="600"/>
    <n v="0.26500000000000001"/>
  </r>
  <r>
    <d v="2022-01-12T00:00:00"/>
    <n v="2019"/>
    <s v="Marine Corps Active"/>
    <s v="N41557270"/>
    <s v=""/>
    <d v="2019-01-25T00:00:00"/>
    <d v="2019-09-12T00:00:00"/>
    <s v="GILBANE SMCC ECC LLC"/>
    <s v="N62742"/>
    <s v="N6274219D1331 N6274219F9926"/>
    <x v="544"/>
    <x v="635"/>
    <x v="653"/>
    <d v="2022-03-25T00:00:00"/>
    <d v="2022-03-25T00:00:00"/>
    <n v="-1783000"/>
    <n v="0"/>
    <n v="2022"/>
    <s v="03"/>
    <n v="25"/>
    <x v="530"/>
    <n v="2019"/>
    <n v="2022"/>
    <n v="1.027591137340192"/>
    <n v="2021"/>
    <n v="0.97697771649446541"/>
    <n v="27941230.61541716"/>
    <n v="26199279.34690753"/>
    <n v="-1741951.2685096301"/>
    <n v="0"/>
    <n v="925"/>
    <n v="0"/>
  </r>
  <r>
    <d v="2021-12-31T00:00:00"/>
    <n v="2017"/>
    <s v="Air Force Active"/>
    <s v="AWUB095000"/>
    <s v=""/>
    <d v="2016-12-02T00:00:00"/>
    <d v="2019-07-17T00:00:00"/>
    <s v="Consolidated Communication Facility"/>
    <s v="N69450"/>
    <s v="N6945013D1771"/>
    <x v="545"/>
    <x v="636"/>
    <x v="654"/>
    <d v="2022-01-02T00:00:00"/>
    <d v="2022-03-31T00:00:00"/>
    <n v="0"/>
    <n v="88"/>
    <n v="2022"/>
    <s v="03"/>
    <n v="31"/>
    <x v="423"/>
    <n v="2019"/>
    <n v="2022"/>
    <n v="1.027591137340192"/>
    <n v="2021"/>
    <n v="0.97697771649446541"/>
    <n v="27147861.40878433"/>
    <n v="27147861.40878433"/>
    <n v="0"/>
    <n v="88"/>
    <n v="900"/>
    <n v="9.7777777777777783E-2"/>
  </r>
  <r>
    <d v="2022-01-12T00:00:00"/>
    <n v="2019"/>
    <s v="Navy Active"/>
    <s v="N60201426"/>
    <s v=""/>
    <d v="2019-05-31T00:00:00"/>
    <d v="2019-09-13T00:00:00"/>
    <s v="ARCHER WESTERN CONSTRUCTION, LLC"/>
    <s v="N69450"/>
    <s v="N6945014D1267 N6945019F0708"/>
    <x v="546"/>
    <x v="637"/>
    <x v="655"/>
    <d v="2021-04-02T00:00:00"/>
    <d v="2022-06-27T00:00:00"/>
    <n v="-2877000"/>
    <n v="451"/>
    <n v="2022"/>
    <s v="06"/>
    <n v="27"/>
    <x v="531"/>
    <n v="2019"/>
    <n v="2022"/>
    <n v="1.027591137340192"/>
    <n v="2021"/>
    <n v="0.97697771649446541"/>
    <n v="78223320.147747442"/>
    <n v="75412555.257392868"/>
    <n v="-2810764.8903545737"/>
    <n v="451"/>
    <n v="567"/>
    <n v="0.79541446208112876"/>
  </r>
  <r>
    <d v="2022-01-12T00:00:00"/>
    <n v="2019"/>
    <s v="Navy Active"/>
    <s v="N83447084"/>
    <s v=""/>
    <d v="2019-07-31T00:00:00"/>
    <d v="2019-09-17T00:00:00"/>
    <s v="UNIFIED SERVICES OF TEXAS"/>
    <s v="N69450"/>
    <s v="N6945015D1618 N6945019F2598"/>
    <x v="547"/>
    <x v="638"/>
    <x v="656"/>
    <d v="2020-09-20T00:00:00"/>
    <d v="2021-02-25T00:00:00"/>
    <n v="-20000"/>
    <n v="158"/>
    <n v="2021"/>
    <s v="02"/>
    <n v="25"/>
    <x v="333"/>
    <n v="2019"/>
    <n v="2021"/>
    <n v="1.027591137340192"/>
    <n v="2020"/>
    <n v="1.0006103417743548"/>
    <n v="2568977.8433504798"/>
    <n v="2548965.6365149929"/>
    <n v="-20012.206835486926"/>
    <n v="158"/>
    <n v="369"/>
    <n v="0.42818428184281843"/>
  </r>
  <r>
    <d v="2022-01-12T00:00:00"/>
    <n v="2018"/>
    <s v="Navy Active"/>
    <s v="N00213731"/>
    <s v=""/>
    <d v="2019-06-25T00:00:00"/>
    <d v="2019-09-19T00:00:00"/>
    <s v="BURNS &amp; MCDONNELL ENGINEERINGCOMPANY, INC."/>
    <s v="N69450"/>
    <s v="N6945016D0100 N6945019F0105"/>
    <x v="548"/>
    <x v="639"/>
    <x v="657"/>
    <d v="2020-11-30T00:00:00"/>
    <d v="2021-12-23T00:00:00"/>
    <n v="-325000"/>
    <n v="388"/>
    <n v="2021"/>
    <n v="12"/>
    <n v="23"/>
    <x v="269"/>
    <n v="2019"/>
    <n v="2022"/>
    <n v="1.027591137340192"/>
    <n v="2021"/>
    <n v="0.97697771649446541"/>
    <n v="9347996.5763837267"/>
    <n v="9030478.8185230251"/>
    <n v="-317517.75786070153"/>
    <n v="388"/>
    <n v="438"/>
    <n v="0.88584474885844744"/>
  </r>
  <r>
    <d v="2022-01-12T00:00:00"/>
    <n v="2019"/>
    <s v="Navy Active"/>
    <s v="N00207674"/>
    <s v=""/>
    <d v="2019-02-08T00:00:00"/>
    <d v="2019-05-17T00:00:00"/>
    <s v="DESBUILD INCORPORATEDDBA DES BUILD"/>
    <s v="N69450"/>
    <s v="N6945016D1111 N6945019F0712"/>
    <x v="398"/>
    <x v="640"/>
    <x v="658"/>
    <d v="2020-10-13T00:00:00"/>
    <d v="2021-05-20T00:00:00"/>
    <n v="48000"/>
    <n v="219"/>
    <n v="2021"/>
    <s v="05"/>
    <n v="20"/>
    <x v="532"/>
    <n v="2019"/>
    <n v="2021"/>
    <n v="1.027591137340192"/>
    <n v="2020"/>
    <n v="1.0006103417743548"/>
    <n v="3119766.692964823"/>
    <n v="3167795.9893699922"/>
    <n v="48029.296405169182"/>
    <n v="219"/>
    <n v="515"/>
    <n v="0.42524271844660194"/>
  </r>
  <r>
    <d v="2022-01-12T00:00:00"/>
    <n v="2019"/>
    <s v="Navy Active"/>
    <s v="N60201195"/>
    <s v=""/>
    <d v="2019-06-18T00:00:00"/>
    <d v="2019-08-16T00:00:00"/>
    <s v="SOUTHEAST CHEROKEE CONSTRUCTION INC"/>
    <s v="N69450"/>
    <s v="N6945016D1112 N6945019F0716"/>
    <x v="273"/>
    <x v="641"/>
    <x v="659"/>
    <d v="2020-08-29T00:00:00"/>
    <d v="2021-03-31T00:00:00"/>
    <n v="150000"/>
    <n v="214"/>
    <n v="2021"/>
    <s v="03"/>
    <n v="31"/>
    <x v="158"/>
    <n v="2019"/>
    <n v="2021"/>
    <n v="1.027591137340192"/>
    <n v="2020"/>
    <n v="1.0006103417743548"/>
    <n v="3699328.0944246915"/>
    <n v="3849419.6456908449"/>
    <n v="150091.55126615334"/>
    <n v="214"/>
    <n v="379"/>
    <n v="0.56464379947229548"/>
  </r>
  <r>
    <d v="2022-01-12T00:00:00"/>
    <n v="2019"/>
    <s v="Navy Active"/>
    <s v="N62604855"/>
    <s v=""/>
    <d v="2019-02-22T00:00:00"/>
    <d v="2019-05-15T00:00:00"/>
    <s v="EMR, INC."/>
    <s v="N69450"/>
    <s v="N6945017D0507 N6945019F0710"/>
    <x v="275"/>
    <x v="642"/>
    <x v="660"/>
    <d v="2022-06-30T00:00:00"/>
    <d v="2022-06-30T00:00:00"/>
    <n v="224000"/>
    <n v="0"/>
    <n v="2022"/>
    <s v="06"/>
    <n v="30"/>
    <x v="533"/>
    <n v="2019"/>
    <n v="2022"/>
    <n v="1.027591137340192"/>
    <n v="2021"/>
    <n v="0.97697771649446541"/>
    <n v="21602020.889165517"/>
    <n v="21820863.897660278"/>
    <n v="218843.00849476084"/>
    <n v="0"/>
    <n v="1142"/>
    <n v="0"/>
  </r>
  <r>
    <d v="2022-01-12T00:00:00"/>
    <n v="2019"/>
    <s v="Navy Active"/>
    <s v="N60514343"/>
    <s v=""/>
    <d v="2019-06-04T00:00:00"/>
    <d v="2019-09-20T00:00:00"/>
    <s v="ISLANDS MECHANICAL CONTRACTOR"/>
    <s v="N69450"/>
    <s v="N6945018D1313 N6945019F1007"/>
    <x v="549"/>
    <x v="643"/>
    <x v="661"/>
    <d v="2021-09-20T00:00:00"/>
    <d v="2022-03-11T00:00:00"/>
    <n v="-529000"/>
    <n v="172"/>
    <n v="2022"/>
    <s v="03"/>
    <n v="11"/>
    <x v="311"/>
    <n v="2019"/>
    <n v="2022"/>
    <n v="1.027591137340192"/>
    <n v="2021"/>
    <n v="0.97697771649446541"/>
    <n v="12783233.748511989"/>
    <n v="12266412.536486417"/>
    <n v="-516821.21202557161"/>
    <n v="172"/>
    <n v="731"/>
    <n v="0.23529411764705882"/>
  </r>
  <r>
    <d v="2022-01-12T00:00:00"/>
    <n v="2019"/>
    <s v="Navy Active"/>
    <s v="N60514160"/>
    <s v=""/>
    <d v="2018-12-10T00:00:00"/>
    <d v="2019-09-19T00:00:00"/>
    <s v="RQ CONSTRUCTION, LLC"/>
    <s v="N69450"/>
    <s v="N6945019C0501 AWD"/>
    <x v="550"/>
    <x v="644"/>
    <x v="662"/>
    <d v="2022-03-18T00:00:00"/>
    <d v="2022-05-26T00:00:00"/>
    <n v="-3547000"/>
    <n v="69"/>
    <n v="2022"/>
    <s v="05"/>
    <n v="26"/>
    <x v="534"/>
    <n v="2019"/>
    <n v="2022"/>
    <n v="1.027591137340192"/>
    <n v="2021"/>
    <n v="0.97697771649446541"/>
    <n v="68187865.100483119"/>
    <n v="64722525.140077248"/>
    <n v="-3465339.9604058713"/>
    <n v="69"/>
    <n v="911"/>
    <n v="7.5740944017563122E-2"/>
  </r>
  <r>
    <d v="2022-01-12T00:00:00"/>
    <n v="2018"/>
    <s v="Navy Active"/>
    <s v="N00213741"/>
    <s v=""/>
    <d v="2019-05-15T00:00:00"/>
    <d v="2019-09-27T00:00:00"/>
    <s v="KORTE CONSTRUCTION COMPANY"/>
    <s v="N69450"/>
    <s v="N6945019C0903 AWD"/>
    <x v="551"/>
    <x v="645"/>
    <x v="663"/>
    <d v="2022-01-17T00:00:00"/>
    <d v="2022-08-25T00:00:00"/>
    <n v="-1862000"/>
    <n v="220"/>
    <n v="2022"/>
    <s v="08"/>
    <n v="25"/>
    <x v="535"/>
    <n v="2019"/>
    <n v="2022"/>
    <n v="1.027591137340192"/>
    <n v="2021"/>
    <n v="0.97697771649446541"/>
    <n v="65336299.694364093"/>
    <n v="63517167.186251402"/>
    <n v="-1819132.5081126913"/>
    <n v="220"/>
    <n v="843"/>
    <n v="0.26097271648873072"/>
  </r>
  <r>
    <d v="2022-05-03T00:00:00"/>
    <n v="2018"/>
    <s v="DLA Defense Energy Support Center"/>
    <s v="DESC1608"/>
    <s v=""/>
    <d v="2018-10-21T00:00:00"/>
    <d v="2019-03-20T00:00:00"/>
    <s v="MEB"/>
    <s v="N69450"/>
    <s v="N69450-19-c-1304"/>
    <x v="552"/>
    <x v="646"/>
    <x v="664"/>
    <d v="2021-08-31T00:00:00"/>
    <d v="2021-03-01T00:00:00"/>
    <n v="0"/>
    <n v="-183"/>
    <n v="2021"/>
    <s v="03"/>
    <s v="01"/>
    <x v="536"/>
    <n v="2019"/>
    <n v="2021"/>
    <n v="1.027591137340192"/>
    <n v="2020"/>
    <n v="1.0006103417743548"/>
    <n v="20895038.186675463"/>
    <n v="20895038.186675463"/>
    <n v="0"/>
    <n v="-183"/>
    <n v="895"/>
    <n v="-0.20446927374301677"/>
  </r>
  <r>
    <d v="2021-12-31T00:00:00"/>
    <n v="2018"/>
    <s v="Air Force Reserve"/>
    <s v="AWUB105005"/>
    <s v=""/>
    <d v="2018-07-12T00:00:00"/>
    <d v="2019-03-30T00:00:00"/>
    <s v="Justin J. Reeves, L.L.C."/>
    <s v="N69450"/>
    <s v="N6945019C2105"/>
    <x v="553"/>
    <x v="647"/>
    <x v="665"/>
    <d v="2020-03-31T00:00:00"/>
    <d v="2021-08-27T00:00:00"/>
    <n v="0"/>
    <n v="514"/>
    <n v="2021"/>
    <s v="08"/>
    <n v="27"/>
    <x v="481"/>
    <n v="2019"/>
    <n v="2021"/>
    <n v="1.027591137340192"/>
    <n v="2020"/>
    <n v="1.0006103417743548"/>
    <n v="2988124.0475424458"/>
    <n v="2988124.0475424458"/>
    <n v="0"/>
    <n v="514"/>
    <n v="367"/>
    <n v="1.4005449591280654"/>
  </r>
  <r>
    <d v="2022-01-12T00:00:00"/>
    <n v="2015"/>
    <s v="Special Operations Command"/>
    <s v="Q240"/>
    <s v=""/>
    <d v="2019-04-22T00:00:00"/>
    <d v="2019-07-29T00:00:00"/>
    <s v="TIKIGAQ CONSTRUCTION, LLC"/>
    <s v="N69450"/>
    <s v="N6945019C5214"/>
    <x v="554"/>
    <x v="648"/>
    <x v="666"/>
    <d v="2020-01-25T00:00:00"/>
    <d v="2020-01-25T00:00:00"/>
    <n v="-1454"/>
    <n v="0"/>
    <n v="2020"/>
    <s v="01"/>
    <n v="25"/>
    <x v="537"/>
    <n v="2019"/>
    <n v="2020"/>
    <n v="1.027591137340192"/>
    <n v="2020"/>
    <n v="1.0006103417743548"/>
    <n v="18944.670208003779"/>
    <n v="17489.782771063867"/>
    <n v="-1454.8874369399127"/>
    <n v="0"/>
    <n v="180"/>
    <n v="0"/>
  </r>
  <r>
    <d v="2022-01-12T00:00:00"/>
    <n v="2019"/>
    <s v="Navy Active"/>
    <s v="N00207711"/>
    <s v=""/>
    <d v="2019-07-18T00:00:00"/>
    <d v="2019-09-13T00:00:00"/>
    <s v="UP-SIDE MANAGEMENT COMPANY"/>
    <s v="N69450"/>
    <s v="N6945019C5648 AWD"/>
    <x v="555"/>
    <x v="649"/>
    <x v="667"/>
    <d v="2020-09-14T00:00:00"/>
    <d v="2020-09-14T00:00:00"/>
    <n v="-111000"/>
    <n v="0"/>
    <n v="2020"/>
    <s v="09"/>
    <n v="14"/>
    <x v="538"/>
    <n v="2019"/>
    <n v="2020"/>
    <n v="1.027591137340192"/>
    <n v="2020"/>
    <n v="1.0006103417743548"/>
    <n v="2387094.2120412663"/>
    <n v="2276026.4641043129"/>
    <n v="-111067.74793695332"/>
    <n v="0"/>
    <n v="367"/>
    <n v="0"/>
  </r>
  <r>
    <d v="2022-01-12T00:00:00"/>
    <n v="2019"/>
    <s v="Navy Active"/>
    <s v="N00213720"/>
    <s v=""/>
    <d v="2019-04-17T00:00:00"/>
    <d v="2019-09-26T00:00:00"/>
    <s v="THE HASKELL COMPANY"/>
    <s v="N69450"/>
    <s v="N6945019D0909 N6945019F0874"/>
    <x v="556"/>
    <x v="650"/>
    <x v="668"/>
    <d v="2021-12-13T00:00:00"/>
    <d v="2023-06-29T00:00:00"/>
    <n v="-1363000"/>
    <n v="563"/>
    <n v="2023"/>
    <s v="06"/>
    <n v="29"/>
    <x v="539"/>
    <n v="2019"/>
    <n v="2023"/>
    <n v="1.027591137340192"/>
    <n v="2021"/>
    <n v="0.97697771649446541"/>
    <n v="31850187.301859252"/>
    <n v="30518566.674277294"/>
    <n v="-1331620.6275819577"/>
    <n v="563"/>
    <n v="809"/>
    <n v="0.69592088998763901"/>
  </r>
  <r>
    <d v="2022-01-12T00:00:00"/>
    <n v="2019"/>
    <s v="Navy Reserve"/>
    <s v="N42237643"/>
    <s v=""/>
    <d v="2018-12-03T00:00:00"/>
    <d v="2019-08-09T00:00:00"/>
    <s v="WINDAMIR DEVELOPMENT INC"/>
    <s v="N69450"/>
    <s v="N6945019D0922 N6945019F0864"/>
    <x v="557"/>
    <x v="651"/>
    <x v="669"/>
    <d v="2021-10-03T00:00:00"/>
    <d v="2022-05-04T00:00:00"/>
    <n v="282000"/>
    <n v="213"/>
    <n v="2022"/>
    <s v="05"/>
    <s v="04"/>
    <x v="540"/>
    <n v="2019"/>
    <n v="2022"/>
    <n v="1.027591137340192"/>
    <n v="2021"/>
    <n v="0.97697771649446541"/>
    <n v="11516213.876171531"/>
    <n v="11791721.59222297"/>
    <n v="275507.71605143882"/>
    <n v="213"/>
    <n v="786"/>
    <n v="0.27099236641221375"/>
  </r>
  <r>
    <d v="2022-01-12T00:00:00"/>
    <n v="2019"/>
    <s v="Navy Active"/>
    <s v="N60201427"/>
    <s v=""/>
    <d v="2018-07-30T00:00:00"/>
    <d v="2019-02-22T00:00:00"/>
    <s v="Archer Western Federal JV"/>
    <s v="N69450"/>
    <s v="N6945019F0855"/>
    <x v="558"/>
    <x v="652"/>
    <x v="670"/>
    <d v="2021-02-05T00:00:00"/>
    <d v="2021-06-04T00:00:00"/>
    <n v="-1003000"/>
    <n v="119"/>
    <n v="2021"/>
    <s v="06"/>
    <s v="04"/>
    <x v="541"/>
    <n v="2019"/>
    <n v="2021"/>
    <n v="1.027591137340192"/>
    <n v="2020"/>
    <n v="1.0006103417743548"/>
    <n v="28254645.912305921"/>
    <n v="27251033.739506245"/>
    <n v="-1003612.1727996767"/>
    <n v="119"/>
    <n v="714"/>
    <n v="0.16666666666666666"/>
  </r>
  <r>
    <d v="2021-12-31T00:00:00"/>
    <n v="2018"/>
    <s v="Air Force Reserve"/>
    <s v="DDPM130007"/>
    <s v=""/>
    <d v="2018-06-29T00:00:00"/>
    <d v="2018-12-12T00:00:00"/>
    <s v="Unified Sevices of Texas, Inc."/>
    <s v="N69450"/>
    <s v="N6945019F1275"/>
    <x v="559"/>
    <x v="653"/>
    <x v="671"/>
    <d v="2020-09-14T00:00:00"/>
    <d v="2021-01-31T00:00:00"/>
    <n v="0"/>
    <n v="139"/>
    <n v="2021"/>
    <s v="01"/>
    <n v="31"/>
    <x v="278"/>
    <n v="2019"/>
    <n v="2021"/>
    <n v="1.027591137340192"/>
    <n v="2020"/>
    <n v="1.0006103417743548"/>
    <n v="2239625.6355127124"/>
    <n v="2239625.6355127124"/>
    <n v="0"/>
    <n v="139"/>
    <n v="642"/>
    <n v="0.21651090342679127"/>
  </r>
  <r>
    <d v="2022-05-03T00:00:00"/>
    <n v="2019"/>
    <s v="DLA Defense Energy Support Center"/>
    <s v="DESC19S2"/>
    <s v=""/>
    <d v="2019-05-31T00:00:00"/>
    <d v="2019-06-28T00:00:00"/>
    <s v="Dawson Pond"/>
    <s v="PLACE "/>
    <s v="PLACE HOLDER"/>
    <x v="560"/>
    <x v="654"/>
    <x v="672"/>
    <d v="2022-10-03T00:00:00"/>
    <d v="2023-03-03T00:00:00"/>
    <n v="996718"/>
    <n v="151"/>
    <n v="2023"/>
    <s v="03"/>
    <s v="03"/>
    <x v="542"/>
    <n v="2019"/>
    <n v="2023"/>
    <n v="1.027591137340192"/>
    <n v="2021"/>
    <n v="0.97697771649446541"/>
    <n v="6364271.6465002345"/>
    <n v="7338042.9221291654"/>
    <n v="973771.27562893089"/>
    <n v="151"/>
    <n v="1193"/>
    <n v="0.12657166806370496"/>
  </r>
  <r>
    <d v="2022-01-12T00:00:00"/>
    <n v="2018"/>
    <s v="Marine Corps Reserve"/>
    <s v="M67861650"/>
    <s v=""/>
    <d v="2018-12-13T00:00:00"/>
    <d v="2019-03-19T00:00:00"/>
    <s v="NAVY STANDARD DOCUMENT"/>
    <s v="USACE"/>
    <s v="USACE"/>
    <x v="561"/>
    <x v="655"/>
    <x v="673"/>
    <d v="2020-11-20T00:00:00"/>
    <d v="2020-11-20T00:00:00"/>
    <n v="-676000"/>
    <n v="0"/>
    <n v="2020"/>
    <n v="11"/>
    <n v="20"/>
    <x v="288"/>
    <n v="2019"/>
    <n v="2021"/>
    <n v="1.027591137340192"/>
    <n v="2020"/>
    <n v="1.0006103417743548"/>
    <n v="12064947.543511195"/>
    <n v="11388534.952471731"/>
    <n v="-676412.59103946388"/>
    <n v="0"/>
    <n v="612"/>
    <n v="0"/>
  </r>
  <r>
    <d v="2021-08-31T00:00:00"/>
    <n v="2019"/>
    <s v="Army Active"/>
    <s v="89227"/>
    <s v=""/>
    <d v="2019-06-18T00:00:00"/>
    <d v="2019-08-19T00:00:00"/>
    <s v="Heritage General Contracting"/>
    <s v="W911KB"/>
    <s v="W911KB-17-D-0010"/>
    <x v="562"/>
    <x v="656"/>
    <x v="674"/>
    <d v="2020-11-21T00:00:00"/>
    <d v="2021-03-09T00:00:00"/>
    <n v="380000"/>
    <n v="108"/>
    <n v="2021"/>
    <s v="03"/>
    <s v="09"/>
    <x v="543"/>
    <n v="2019"/>
    <n v="2021"/>
    <n v="1.027591137340192"/>
    <n v="2020"/>
    <n v="1.0006103417743548"/>
    <n v="6566307.3676038273"/>
    <n v="6946539.2974780817"/>
    <n v="380231.92987425439"/>
    <n v="108"/>
    <n v="460"/>
    <n v="0.23478260869565218"/>
  </r>
  <r>
    <d v="2021-08-31T00:00:00"/>
    <n v="2019"/>
    <s v="Army Active"/>
    <s v="93022"/>
    <s v=""/>
    <d v="2019-03-29T00:00:00"/>
    <d v="2019-05-31T00:00:00"/>
    <s v="TBI"/>
    <s v="W911KB"/>
    <s v="W911KB-17-D-0012"/>
    <x v="563"/>
    <x v="657"/>
    <x v="675"/>
    <d v="2020-09-09T00:00:00"/>
    <d v="2021-07-28T00:00:00"/>
    <n v="1184000"/>
    <n v="322"/>
    <n v="2021"/>
    <s v="07"/>
    <n v="28"/>
    <x v="544"/>
    <n v="2019"/>
    <n v="2021"/>
    <n v="1.027591137340192"/>
    <n v="2020"/>
    <n v="1.0006103417743548"/>
    <n v="5527412.7277528932"/>
    <n v="6712135.3724137293"/>
    <n v="1184722.6446608361"/>
    <n v="322"/>
    <n v="467"/>
    <n v="0.68950749464668093"/>
  </r>
  <r>
    <d v="2021-11-30T00:00:00"/>
    <n v="2019"/>
    <s v="Missile Defense Agency"/>
    <s v="659"/>
    <s v=""/>
    <d v="2018-10-10T00:00:00"/>
    <d v="2019-03-08T00:00:00"/>
    <s v="CP03-UNIT-ASRC Construction LLC"/>
    <s v="W911KB"/>
    <s v="W911KB19C0001"/>
    <x v="564"/>
    <x v="658"/>
    <x v="676"/>
    <d v="2021-06-30T00:00:00"/>
    <d v="2022-06-10T00:00:00"/>
    <n v="4674511"/>
    <n v="345"/>
    <n v="2022"/>
    <s v="06"/>
    <n v="10"/>
    <x v="545"/>
    <n v="2019"/>
    <n v="2022"/>
    <n v="1.027591137340192"/>
    <n v="2021"/>
    <n v="0.97697771649446541"/>
    <n v="132207306.75234576"/>
    <n v="136774199.83485401"/>
    <n v="4566893.0825082511"/>
    <n v="345"/>
    <n v="845"/>
    <n v="0.40828402366863903"/>
  </r>
  <r>
    <d v="2021-12-31T00:00:00"/>
    <n v="2019"/>
    <s v="Missile Defense Agency"/>
    <s v="659"/>
    <s v=""/>
    <d v="2018-10-10T00:00:00"/>
    <d v="2019-03-08T00:00:00"/>
    <s v="CP03-UNIT-ASRC Construction LLC"/>
    <s v="W911KB"/>
    <s v="W911KB-19-C-0001"/>
    <x v="564"/>
    <x v="658"/>
    <x v="676"/>
    <d v="2021-06-30T00:00:00"/>
    <d v="2022-06-10T00:00:00"/>
    <n v="4674511"/>
    <n v="345"/>
    <n v="2022"/>
    <s v="06"/>
    <n v="10"/>
    <x v="545"/>
    <n v="2019"/>
    <n v="2022"/>
    <n v="1.027591137340192"/>
    <n v="2021"/>
    <n v="0.97697771649446541"/>
    <n v="132207306.75234576"/>
    <n v="136774199.83485401"/>
    <n v="4566893.0825082511"/>
    <n v="345"/>
    <n v="845"/>
    <n v="0.40828402366863903"/>
  </r>
  <r>
    <d v="2021-11-30T00:00:00"/>
    <n v="2018"/>
    <s v="Missile Defense Agency"/>
    <s v="674"/>
    <s v=""/>
    <d v="2018-09-23T00:00:00"/>
    <d v="2018-12-20T00:00:00"/>
    <s v="CP04-NEESER CONSTRUCTION, INC"/>
    <s v="W911KB"/>
    <s v="W911KB19C0006"/>
    <x v="565"/>
    <x v="659"/>
    <x v="677"/>
    <d v="2021-09-30T00:00:00"/>
    <d v="2022-08-09T00:00:00"/>
    <n v="15650635"/>
    <n v="313"/>
    <n v="2022"/>
    <s v="08"/>
    <s v="09"/>
    <x v="493"/>
    <n v="2019"/>
    <n v="2022"/>
    <n v="1.027591137340192"/>
    <n v="2021"/>
    <n v="0.97697771649446541"/>
    <n v="86308407.216340065"/>
    <n v="101598728.86032842"/>
    <n v="15290321.643988356"/>
    <n v="313"/>
    <n v="1015"/>
    <n v="0.30837438423645319"/>
  </r>
  <r>
    <d v="2021-12-31T00:00:00"/>
    <n v="2018"/>
    <s v="Missile Defense Agency"/>
    <s v="674"/>
    <s v=""/>
    <d v="2018-09-23T00:00:00"/>
    <d v="2018-12-20T00:00:00"/>
    <s v="CP04-NEESER CONSTRUCTION, INC"/>
    <s v="W911KB"/>
    <s v="W911KB-19-C-0006"/>
    <x v="565"/>
    <x v="659"/>
    <x v="677"/>
    <d v="2021-09-30T00:00:00"/>
    <d v="2022-08-09T00:00:00"/>
    <n v="15650635"/>
    <n v="313"/>
    <n v="2022"/>
    <s v="08"/>
    <s v="09"/>
    <x v="493"/>
    <n v="2019"/>
    <n v="2022"/>
    <n v="1.027591137340192"/>
    <n v="2021"/>
    <n v="0.97697771649446541"/>
    <n v="86308407.216340065"/>
    <n v="101598728.86032842"/>
    <n v="15290321.643988356"/>
    <n v="313"/>
    <n v="1015"/>
    <n v="0.30837438423645319"/>
  </r>
  <r>
    <d v="2021-12-31T00:00:00"/>
    <n v="2019"/>
    <s v="Air Force Active"/>
    <s v="FTQW180109"/>
    <s v=""/>
    <d v="2018-09-27T00:00:00"/>
    <d v="2019-02-28T00:00:00"/>
    <s v="GHEMM Company, Inc"/>
    <s v="W911KB"/>
    <s v="W911KB19C0013"/>
    <x v="566"/>
    <x v="660"/>
    <x v="678"/>
    <d v="2020-07-30T00:00:00"/>
    <d v="2020-12-29T00:00:00"/>
    <n v="700631"/>
    <n v="152"/>
    <n v="2020"/>
    <n v="12"/>
    <n v="29"/>
    <x v="358"/>
    <n v="2019"/>
    <n v="2021"/>
    <n v="1.027591137340192"/>
    <n v="2020"/>
    <n v="1.0006103417743548"/>
    <n v="20341084.356358115"/>
    <n v="21042142.980725821"/>
    <n v="701058.62436770648"/>
    <n v="152"/>
    <n v="518"/>
    <n v="0.29343629343629346"/>
  </r>
  <r>
    <d v="2021-12-31T00:00:00"/>
    <n v="2019"/>
    <s v="Air Force Active"/>
    <s v="FTQW1054329"/>
    <s v=""/>
    <d v="2019-06-07T00:00:00"/>
    <d v="2019-09-30T00:00:00"/>
    <s v="F-35 A Conventional Munitions Maintenance facility"/>
    <s v="W911KB"/>
    <s v="W911KB19C0030"/>
    <x v="567"/>
    <x v="661"/>
    <x v="679"/>
    <d v="2021-07-31T00:00:00"/>
    <d v="2022-01-25T00:00:00"/>
    <n v="0"/>
    <n v="178"/>
    <n v="2022"/>
    <s v="01"/>
    <n v="25"/>
    <x v="453"/>
    <n v="2019"/>
    <n v="2022"/>
    <n v="1.027591137340192"/>
    <n v="2021"/>
    <n v="0.97697771649446541"/>
    <n v="15661871.043144248"/>
    <n v="15661871.043144248"/>
    <n v="0"/>
    <n v="178"/>
    <n v="670"/>
    <n v="0.2656716417910448"/>
  </r>
  <r>
    <d v="2021-12-31T00:00:00"/>
    <n v="2019"/>
    <s v="Air Force Active"/>
    <s v="FTQW1053834"/>
    <s v=""/>
    <d v="2019-01-03T00:00:00"/>
    <d v="2019-07-18T00:00:00"/>
    <s v="F-35 Aircraft Maintenance Unit Admin"/>
    <s v="W911KB"/>
    <s v="W911KB19R0008"/>
    <x v="568"/>
    <x v="662"/>
    <x v="680"/>
    <d v="2021-03-10T00:00:00"/>
    <d v="2022-06-17T00:00:00"/>
    <n v="0"/>
    <n v="464"/>
    <n v="2022"/>
    <s v="06"/>
    <n v="17"/>
    <x v="399"/>
    <n v="2019"/>
    <n v="2022"/>
    <n v="1.027591137340192"/>
    <n v="2021"/>
    <n v="0.97697771649446541"/>
    <n v="9513525.0671510343"/>
    <n v="9513525.0671510343"/>
    <n v="0"/>
    <n v="464"/>
    <n v="601"/>
    <n v="0.77204658901830281"/>
  </r>
  <r>
    <d v="2021-09-30T00:00:00"/>
    <n v="2017"/>
    <s v="Air National Guard"/>
    <s v="LSGA019179"/>
    <s v=""/>
    <d v="2018-05-22T00:00:00"/>
    <d v="2018-10-26T00:00:00"/>
    <s v="ABBA Constrution Inc-Hold"/>
    <s v="W911YN"/>
    <s v="W911YN19C0001"/>
    <x v="569"/>
    <x v="663"/>
    <x v="681"/>
    <d v="2024-04-20T00:00:00"/>
    <d v="2024-04-20T00:00:00"/>
    <n v="64747"/>
    <n v="0"/>
    <n v="2024"/>
    <s v="04"/>
    <n v="20"/>
    <x v="546"/>
    <n v="2019"/>
    <n v="2024"/>
    <n v="1.027591137340192"/>
    <n v="2022"/>
    <n v="0.95701202597496626"/>
    <n v="6521307.096517425"/>
    <n v="6583270.7541632261"/>
    <n v="61963.657645801082"/>
    <n v="0"/>
    <n v="2003"/>
    <n v="0"/>
  </r>
  <r>
    <d v="2021-12-31T00:00:00"/>
    <n v="2018"/>
    <s v="Army Active"/>
    <s v="77779"/>
    <s v=""/>
    <d v="2018-06-22T00:00:00"/>
    <d v="2019-06-06T00:00:00"/>
    <s v="S.B. Ballard Construction Company"/>
    <s v="W91236"/>
    <s v="W9123619C0014"/>
    <x v="570"/>
    <x v="664"/>
    <x v="682"/>
    <d v="2021-02-15T00:00:00"/>
    <d v="2022-01-14T00:00:00"/>
    <n v="313000"/>
    <n v="333"/>
    <n v="2022"/>
    <s v="01"/>
    <n v="14"/>
    <x v="490"/>
    <n v="2019"/>
    <n v="2022"/>
    <n v="1.027591137340192"/>
    <n v="2021"/>
    <n v="0.97697771649446541"/>
    <n v="41574282.23450949"/>
    <n v="41880076.259772256"/>
    <n v="305794.02526276559"/>
    <n v="333"/>
    <n v="620"/>
    <n v="0.5370967741935484"/>
  </r>
  <r>
    <d v="2022-05-03T00:00:00"/>
    <n v="2019"/>
    <s v="DLA Defense Energy Support Center"/>
    <s v="DESC1914"/>
    <s v=""/>
    <d v="2019-07-16T00:00:00"/>
    <d v="2019-09-30T00:00:00"/>
    <s v="UST General Contracting, LLC"/>
    <s v="W91236"/>
    <s v="W9123619C0043 / 56747799"/>
    <x v="571"/>
    <x v="665"/>
    <x v="683"/>
    <d v="2020-12-04T00:00:00"/>
    <d v="2021-09-30T00:00:00"/>
    <n v="131000"/>
    <n v="300"/>
    <n v="2021"/>
    <s v="09"/>
    <n v="30"/>
    <x v="198"/>
    <n v="2019"/>
    <n v="2021"/>
    <n v="1.027591137340192"/>
    <n v="2020"/>
    <n v="1.0006103417743548"/>
    <n v="5052665.6223017238"/>
    <n v="5183745.5770741645"/>
    <n v="131079.95477244072"/>
    <n v="300"/>
    <n v="431"/>
    <n v="0.69605568445475641"/>
  </r>
  <r>
    <d v="2022-05-03T00:00:00"/>
    <n v="2019"/>
    <s v="DLA Defense Energy Support Center"/>
    <s v="DESC1909"/>
    <s v=""/>
    <d v="2019-08-01T00:00:00"/>
    <d v="2019-09-30T00:00:00"/>
    <s v="Rockford"/>
    <s v="W91236"/>
    <s v="W9123619C0044 / 56765125"/>
    <x v="572"/>
    <x v="666"/>
    <x v="684"/>
    <d v="2020-12-04T00:00:00"/>
    <d v="2021-08-16T00:00:00"/>
    <n v="123000"/>
    <n v="255"/>
    <n v="2021"/>
    <s v="08"/>
    <n v="16"/>
    <x v="185"/>
    <n v="2019"/>
    <n v="2021"/>
    <n v="1.027591137340192"/>
    <n v="2020"/>
    <n v="1.0006103417743548"/>
    <n v="8559834.1740437988"/>
    <n v="8682909.2460820451"/>
    <n v="123075.07203824632"/>
    <n v="255"/>
    <n v="431"/>
    <n v="0.59164733178654294"/>
  </r>
  <r>
    <d v="2022-05-02T00:00:00"/>
    <n v="2018"/>
    <s v="DLA Defense Energy Support Center"/>
    <s v="DESC1714"/>
    <s v=""/>
    <d v="2018-08-09T00:00:00"/>
    <d v="2019-06-07T00:00:00"/>
    <s v="Creative Times Inc"/>
    <s v="W91238"/>
    <s v="W9123819C0010"/>
    <x v="573"/>
    <x v="667"/>
    <x v="685"/>
    <d v="2021-07-07T00:00:00"/>
    <d v="2022-01-31T00:00:00"/>
    <n v="520032"/>
    <n v="208"/>
    <n v="2022"/>
    <s v="01"/>
    <n v="31"/>
    <x v="427"/>
    <n v="2019"/>
    <n v="2022"/>
    <n v="1.027591137340192"/>
    <n v="2021"/>
    <n v="0.97697771649446541"/>
    <n v="20017475.355386939"/>
    <n v="20525535.031250987"/>
    <n v="508059.6758640483"/>
    <n v="208"/>
    <n v="761"/>
    <n v="0.27332457293035478"/>
  </r>
  <r>
    <d v="2021-12-31T00:00:00"/>
    <n v="2015"/>
    <s v="Army Active"/>
    <s v="76093"/>
    <s v=""/>
    <d v="2018-06-29T00:00:00"/>
    <d v="2019-05-31T00:00:00"/>
    <s v="ARS Aleut Construction"/>
    <s v="W91238"/>
    <s v="W9123819C0015"/>
    <x v="574"/>
    <x v="668"/>
    <x v="686"/>
    <d v="2020-06-02T00:00:00"/>
    <d v="2022-02-25T00:00:00"/>
    <n v="1486000"/>
    <n v="633"/>
    <n v="2022"/>
    <s v="02"/>
    <n v="25"/>
    <x v="392"/>
    <n v="2019"/>
    <n v="2022"/>
    <n v="1.027591137340192"/>
    <n v="2021"/>
    <n v="0.97697771649446541"/>
    <n v="9162002.5805251524"/>
    <n v="10613791.467235928"/>
    <n v="1451788.886710776"/>
    <n v="633"/>
    <n v="368"/>
    <n v="1.7201086956521738"/>
  </r>
  <r>
    <d v="2021-09-30T00:00:00"/>
    <n v="2017"/>
    <s v="Air National Guard"/>
    <s v="FJRP159073"/>
    <s v=""/>
    <d v="2018-02-23T00:00:00"/>
    <d v="2018-10-30T00:00:00"/>
    <s v="Bodell Construction Company"/>
    <s v="W91242"/>
    <s v="W9124219C5001"/>
    <x v="575"/>
    <x v="669"/>
    <x v="687"/>
    <d v="2021-01-27T00:00:00"/>
    <d v="2021-01-27T00:00:00"/>
    <n v="-556136"/>
    <n v="0"/>
    <n v="2021"/>
    <s v="01"/>
    <n v="27"/>
    <x v="547"/>
    <n v="2019"/>
    <n v="2021"/>
    <n v="1.027591137340192"/>
    <n v="2020"/>
    <n v="1.0006103417743548"/>
    <n v="21455608.676326148"/>
    <n v="20899133.243293125"/>
    <n v="-556475.43303302303"/>
    <n v="0"/>
    <n v="820"/>
    <n v="0"/>
  </r>
  <r>
    <d v="2021-09-30T00:00:00"/>
    <n v="2017"/>
    <s v="Air National Guard"/>
    <s v="FJRP159062"/>
    <s v=""/>
    <d v="2018-09-19T00:00:00"/>
    <d v="2019-03-29T00:00:00"/>
    <s v="Cleveland Construction Inc"/>
    <s v="W91242"/>
    <s v="W9124219C5004"/>
    <x v="576"/>
    <x v="670"/>
    <x v="688"/>
    <d v="2020-10-28T00:00:00"/>
    <d v="2020-10-28T00:00:00"/>
    <n v="-991433"/>
    <n v="0"/>
    <n v="2020"/>
    <n v="10"/>
    <n v="28"/>
    <x v="548"/>
    <n v="2019"/>
    <n v="2021"/>
    <n v="1.027591137340192"/>
    <n v="2020"/>
    <n v="1.0006103417743548"/>
    <n v="29966030.102939807"/>
    <n v="28973991.989963435"/>
    <n v="-992038.11297637224"/>
    <n v="0"/>
    <n v="579"/>
    <n v="0"/>
  </r>
  <r>
    <d v="2021-12-30T00:00:00"/>
    <n v="2019"/>
    <s v="Air National Guard"/>
    <s v="FJRP199080"/>
    <s v=""/>
    <d v="2019-03-28T00:00:00"/>
    <d v="2019-07-12T00:00:00"/>
    <s v="GVA-AVM Joint Venture"/>
    <s v="W91242"/>
    <s v="W9124219C5007"/>
    <x v="577"/>
    <x v="671"/>
    <x v="689"/>
    <d v="2020-08-26T00:00:00"/>
    <d v="2020-08-26T00:00:00"/>
    <n v="-175553"/>
    <n v="0"/>
    <n v="2020"/>
    <s v="08"/>
    <n v="26"/>
    <x v="549"/>
    <n v="2019"/>
    <n v="2020"/>
    <n v="1.027591137340192"/>
    <n v="2020"/>
    <n v="1.0006103417743548"/>
    <n v="5369148.278735443"/>
    <n v="5193488.13140593"/>
    <n v="-175660.14732951298"/>
    <n v="0"/>
    <n v="411"/>
    <n v="0"/>
  </r>
  <r>
    <d v="2022-01-12T00:00:00"/>
    <n v="2019"/>
    <s v="Army National Guard"/>
    <s v="300031"/>
    <s v=""/>
    <d v="2019-02-26T00:00:00"/>
    <d v="2019-02-27T00:00:00"/>
    <s v="Swank Enterprises - Valier"/>
    <s v="W9124V"/>
    <s v="W9124V-16-2-2001"/>
    <x v="578"/>
    <x v="672"/>
    <x v="690"/>
    <d v="2020-12-04T00:00:00"/>
    <d v="2020-12-04T00:00:00"/>
    <n v="4098733"/>
    <n v="0"/>
    <n v="2020"/>
    <n v="12"/>
    <s v="04"/>
    <x v="550"/>
    <n v="2019"/>
    <n v="2021"/>
    <n v="1.027591137340192"/>
    <n v="2020"/>
    <n v="1.0006103417743548"/>
    <n v="13160244.605708458"/>
    <n v="17261479.233680286"/>
    <n v="4101234.627971828"/>
    <n v="0"/>
    <n v="646"/>
    <n v="0"/>
  </r>
  <r>
    <d v="2021-12-31T00:00:00"/>
    <n v="2016"/>
    <s v="Air Force Active"/>
    <s v="MPLS083737R5"/>
    <s v=""/>
    <d v="2017-11-29T00:00:00"/>
    <d v="2019-01-16T00:00:00"/>
    <s v="Cadell Construction Co"/>
    <s v="W9126G"/>
    <s v="W9126G19C0001"/>
    <x v="579"/>
    <x v="673"/>
    <x v="691"/>
    <d v="2021-08-03T00:00:00"/>
    <d v="2022-10-03T00:00:00"/>
    <n v="0"/>
    <n v="426"/>
    <n v="2022"/>
    <n v="10"/>
    <s v="03"/>
    <x v="551"/>
    <n v="2019"/>
    <n v="2023"/>
    <n v="1.027591137340192"/>
    <n v="2021"/>
    <n v="0.97697771649446541"/>
    <n v="101125635.33787163"/>
    <n v="101125635.33787163"/>
    <n v="0"/>
    <n v="426"/>
    <n v="930"/>
    <n v="0.45806451612903226"/>
  </r>
  <r>
    <d v="2021-12-31T00:00:00"/>
    <n v="2016"/>
    <s v="Air Force Active"/>
    <s v="MPLS083737S3"/>
    <s v=""/>
    <d v="2017-11-29T00:00:00"/>
    <d v="2019-01-16T00:00:00"/>
    <s v="Caddell Construction - DCF 3"/>
    <s v="W9126G"/>
    <s v="W9126G19C0001"/>
    <x v="579"/>
    <x v="674"/>
    <x v="692"/>
    <d v="2021-08-03T00:00:00"/>
    <d v="2022-06-22T00:00:00"/>
    <n v="0"/>
    <n v="323"/>
    <n v="2022"/>
    <s v="06"/>
    <n v="22"/>
    <x v="552"/>
    <n v="2019"/>
    <n v="2022"/>
    <n v="1.027591137340192"/>
    <n v="2021"/>
    <n v="0.97697771649446541"/>
    <n v="57199545.343385994"/>
    <n v="57199545.343385994"/>
    <n v="0"/>
    <n v="323"/>
    <n v="930"/>
    <n v="0.34731182795698923"/>
  </r>
  <r>
    <d v="2021-12-31T00:00:00"/>
    <n v="2016"/>
    <s v="Air Force Active"/>
    <s v="MPLS113003A"/>
    <s v=""/>
    <d v="2018-11-30T00:00:00"/>
    <d v="2019-03-01T00:00:00"/>
    <s v="Express Contracting"/>
    <s v="W9126G"/>
    <s v="W9126G19C0019"/>
    <x v="580"/>
    <x v="675"/>
    <x v="693"/>
    <d v="2020-06-30T00:00:00"/>
    <d v="2020-06-30T00:00:00"/>
    <n v="0"/>
    <n v="0"/>
    <n v="2020"/>
    <s v="06"/>
    <n v="30"/>
    <x v="553"/>
    <n v="2019"/>
    <n v="2020"/>
    <n v="1.027591137340192"/>
    <n v="2020"/>
    <n v="1.0006103417743548"/>
    <n v="2951241.7464410313"/>
    <n v="2951241.7464410313"/>
    <n v="0"/>
    <n v="0"/>
    <n v="487"/>
    <n v="0"/>
  </r>
  <r>
    <d v="2021-08-31T00:00:00"/>
    <n v="2019"/>
    <s v="Army Active"/>
    <s v="74989"/>
    <s v=""/>
    <d v="2018-11-09T00:00:00"/>
    <d v="2019-03-08T00:00:00"/>
    <s v="Carothers"/>
    <s v="W9126G"/>
    <s v="W9126G19C0020"/>
    <x v="581"/>
    <x v="676"/>
    <x v="694"/>
    <d v="2020-10-07T00:00:00"/>
    <d v="2021-06-20T00:00:00"/>
    <n v="612000"/>
    <n v="256"/>
    <n v="2021"/>
    <s v="06"/>
    <n v="20"/>
    <x v="554"/>
    <n v="2019"/>
    <n v="2021"/>
    <n v="1.027591137340192"/>
    <n v="2020"/>
    <n v="1.0006103417743548"/>
    <n v="23451684.936377864"/>
    <n v="24064058.465543769"/>
    <n v="612373.52916590497"/>
    <n v="256"/>
    <n v="579"/>
    <n v="0.44214162348877373"/>
  </r>
  <r>
    <d v="2021-12-31T00:00:00"/>
    <n v="2017"/>
    <s v="Air Force Active"/>
    <s v="MPLS083737R6"/>
    <s v=""/>
    <d v="2019-01-22T00:00:00"/>
    <d v="2019-09-26T00:00:00"/>
    <s v="ATC 6"/>
    <s v="W9126G"/>
    <s v="W9126G19C0023"/>
    <x v="582"/>
    <x v="677"/>
    <x v="695"/>
    <d v="2022-04-13T00:00:00"/>
    <d v="2022-10-27T00:00:00"/>
    <n v="0"/>
    <n v="197"/>
    <n v="2022"/>
    <n v="10"/>
    <n v="27"/>
    <x v="555"/>
    <n v="2019"/>
    <n v="2023"/>
    <n v="1.027591137340192"/>
    <n v="2021"/>
    <n v="0.97697771649446541"/>
    <n v="105843415.174061"/>
    <n v="105843415.174061"/>
    <n v="0"/>
    <n v="197"/>
    <n v="930"/>
    <n v="0.21182795698924731"/>
  </r>
  <r>
    <d v="2022-05-03T00:00:00"/>
    <n v="2019"/>
    <s v="DLA Defense Energy Support Center"/>
    <s v="DESC19I1"/>
    <s v=""/>
    <d v="2019-03-29T00:00:00"/>
    <d v="2019-06-10T00:00:00"/>
    <s v="Diversified Construction of Oklahoma"/>
    <s v="W9126G"/>
    <s v="W9126G19C0026 / 56924533"/>
    <x v="583"/>
    <x v="666"/>
    <x v="684"/>
    <d v="2020-09-30T00:00:00"/>
    <d v="2022-02-28T00:00:00"/>
    <n v="123000"/>
    <n v="516"/>
    <n v="2022"/>
    <s v="02"/>
    <n v="28"/>
    <x v="125"/>
    <n v="2019"/>
    <n v="2022"/>
    <n v="1.027591137340192"/>
    <n v="2021"/>
    <n v="0.97697771649446541"/>
    <n v="8559834.1740437988"/>
    <n v="8680002.433172619"/>
    <n v="120168.25912882015"/>
    <n v="516"/>
    <n v="478"/>
    <n v="1.0794979079497908"/>
  </r>
  <r>
    <d v="2021-12-31T00:00:00"/>
    <n v="2016"/>
    <s v="Air Force Active"/>
    <s v="MPLS083737R5"/>
    <s v=""/>
    <d v="2019-05-27T00:00:00"/>
    <d v="2019-06-26T00:00:00"/>
    <s v="SB Demo"/>
    <s v="W9126G"/>
    <s v="W9126G19C0035"/>
    <x v="584"/>
    <x v="678"/>
    <x v="696"/>
    <d v="2019-07-26T00:00:00"/>
    <d v="2022-10-03T00:00:00"/>
    <n v="0"/>
    <n v="1165"/>
    <n v="2022"/>
    <n v="10"/>
    <s v="03"/>
    <x v="551"/>
    <n v="2019"/>
    <n v="2023"/>
    <n v="1.027591137340192"/>
    <n v="2021"/>
    <n v="0.97697771649446541"/>
    <n v="5699203.358911152"/>
    <n v="5699203.358911152"/>
    <n v="0"/>
    <n v="1165"/>
    <n v="30"/>
    <n v="38.833333333333336"/>
  </r>
  <r>
    <d v="2021-12-31T00:00:00"/>
    <n v="2018"/>
    <s v="Army Active"/>
    <s v="88380"/>
    <s v=""/>
    <d v="2019-06-18T00:00:00"/>
    <d v="2019-09-05T00:00:00"/>
    <s v="M.W. Builders"/>
    <s v="W9126G"/>
    <s v="W9126G19C0119"/>
    <x v="585"/>
    <x v="679"/>
    <x v="697"/>
    <d v="2021-08-15T00:00:00"/>
    <d v="2022-02-05T00:00:00"/>
    <n v="5546000"/>
    <n v="174"/>
    <n v="2022"/>
    <s v="02"/>
    <s v="05"/>
    <x v="461"/>
    <n v="2019"/>
    <n v="2022"/>
    <n v="1.027591137340192"/>
    <n v="2021"/>
    <n v="0.97697771649446541"/>
    <n v="31317895.092717033"/>
    <n v="36736213.508395337"/>
    <n v="5418318.4156783037"/>
    <n v="174"/>
    <n v="710"/>
    <n v="0.24507042253521127"/>
  </r>
  <r>
    <d v="2021-08-31T00:00:00"/>
    <n v="2019"/>
    <s v="Army Active"/>
    <s v="93016"/>
    <s v=""/>
    <d v="2019-07-03T00:00:00"/>
    <d v="2019-08-29T00:00:00"/>
    <s v="Perikin Enterprise, LLC"/>
    <s v="W9126G"/>
    <s v="W9126G19C0124"/>
    <x v="586"/>
    <x v="680"/>
    <x v="698"/>
    <d v="2020-09-22T00:00:00"/>
    <d v="2021-06-21T00:00:00"/>
    <n v="65000"/>
    <n v="272"/>
    <n v="2021"/>
    <s v="06"/>
    <n v="21"/>
    <x v="556"/>
    <n v="2019"/>
    <n v="2021"/>
    <n v="1.027591137340192"/>
    <n v="2020"/>
    <n v="1.0006103417743548"/>
    <n v="2470329.0941658216"/>
    <n v="2535368.7663811548"/>
    <n v="65039.672215333208"/>
    <n v="272"/>
    <n v="390"/>
    <n v="0.6974358974358974"/>
  </r>
  <r>
    <d v="2021-12-31T00:00:00"/>
    <n v="2019"/>
    <s v="Air Force Active"/>
    <s v="XLWU193006"/>
    <s v=""/>
    <d v="2019-08-26T00:00:00"/>
    <d v="2019-09-26T00:00:00"/>
    <s v="Southeast Cherokee Const INC"/>
    <s v="W91278"/>
    <s v="W9127810518"/>
    <x v="587"/>
    <x v="681"/>
    <x v="699"/>
    <d v="2021-11-02T00:00:00"/>
    <d v="2021-11-02T00:00:00"/>
    <n v="-10000"/>
    <n v="0"/>
    <n v="2021"/>
    <n v="11"/>
    <s v="02"/>
    <x v="372"/>
    <n v="2019"/>
    <n v="2022"/>
    <n v="1.027591137340192"/>
    <n v="2021"/>
    <n v="0.97697771649446541"/>
    <n v="17082675.067143351"/>
    <n v="17072905.289978407"/>
    <n v="-9769.7771649435163"/>
    <n v="0"/>
    <n v="768"/>
    <n v="0"/>
  </r>
  <r>
    <d v="2021-12-31T00:00:00"/>
    <n v="2018"/>
    <s v="Air Force Active"/>
    <s v="NVZR153711"/>
    <s v=""/>
    <d v="2019-07-19T00:00:00"/>
    <d v="2019-09-26T00:00:00"/>
    <s v="Southeast Cherokee Constr. Inc"/>
    <s v="W91278"/>
    <s v="W9127816D0015"/>
    <x v="423"/>
    <x v="682"/>
    <x v="700"/>
    <d v="2021-06-17T00:00:00"/>
    <d v="2021-06-17T00:00:00"/>
    <n v="0"/>
    <n v="0"/>
    <n v="2021"/>
    <s v="06"/>
    <n v="17"/>
    <x v="557"/>
    <n v="2019"/>
    <n v="2021"/>
    <n v="1.027591137340192"/>
    <n v="2020"/>
    <n v="1.0006103417743548"/>
    <n v="8389012.5613280535"/>
    <n v="8389012.5613280535"/>
    <n v="0"/>
    <n v="0"/>
    <n v="630"/>
    <n v="0"/>
  </r>
  <r>
    <d v="2021-12-31T00:00:00"/>
    <n v="2017"/>
    <s v="Air Force Active"/>
    <s v="FTFA043000"/>
    <s v=""/>
    <d v="2018-06-07T00:00:00"/>
    <d v="2019-03-15T00:00:00"/>
    <s v="Speegle"/>
    <s v="W91278"/>
    <s v="W9127816D0031"/>
    <x v="588"/>
    <x v="683"/>
    <x v="701"/>
    <d v="2020-03-16T00:00:00"/>
    <d v="2020-03-16T00:00:00"/>
    <n v="25109"/>
    <n v="0"/>
    <n v="2020"/>
    <s v="03"/>
    <n v="16"/>
    <x v="558"/>
    <n v="2019"/>
    <n v="2020"/>
    <n v="1.027591137340192"/>
    <n v="2020"/>
    <n v="1.0006103417743548"/>
    <n v="7899292.4254147001"/>
    <n v="7924416.7504863124"/>
    <n v="25124.325071612373"/>
    <n v="0"/>
    <n v="367"/>
    <n v="0"/>
  </r>
  <r>
    <d v="2021-12-31T00:00:00"/>
    <n v="2017"/>
    <s v="Air Force Active"/>
    <s v="FTFA043000"/>
    <s v=""/>
    <d v="2018-06-07T00:00:00"/>
    <d v="2019-03-15T00:00:00"/>
    <s v="Hensel Phelps"/>
    <s v="W91278"/>
    <s v="W9127819C00006"/>
    <x v="589"/>
    <x v="684"/>
    <x v="702"/>
    <d v="2020-11-11T00:00:00"/>
    <d v="2020-11-11T00:00:00"/>
    <n v="220470"/>
    <n v="0"/>
    <n v="2020"/>
    <n v="11"/>
    <n v="11"/>
    <x v="559"/>
    <n v="2019"/>
    <n v="2021"/>
    <n v="1.027591137340192"/>
    <n v="2020"/>
    <n v="1.0006103417743548"/>
    <n v="61096831.677281313"/>
    <n v="61317436.239332303"/>
    <n v="220604.56205099076"/>
    <n v="0"/>
    <n v="607"/>
    <n v="0"/>
  </r>
  <r>
    <d v="2021-12-31T00:00:00"/>
    <n v="2019"/>
    <s v="Air Force Active"/>
    <s v="FTFA093965"/>
    <s v=""/>
    <d v="2018-11-12T00:00:00"/>
    <d v="2019-03-21T00:00:00"/>
    <s v="Whitesell-Green"/>
    <s v="W91278"/>
    <s v="W9127819C0012"/>
    <x v="590"/>
    <x v="685"/>
    <x v="703"/>
    <d v="2021-04-21T00:00:00"/>
    <d v="2021-04-21T00:00:00"/>
    <n v="10954"/>
    <n v="0"/>
    <n v="2021"/>
    <s v="04"/>
    <n v="21"/>
    <x v="220"/>
    <n v="2019"/>
    <n v="2021"/>
    <n v="1.027591137340192"/>
    <n v="2020"/>
    <n v="1.0006103417743548"/>
    <n v="27104221.668363769"/>
    <n v="27115182.354047567"/>
    <n v="10960.685683798045"/>
    <n v="0"/>
    <n v="762"/>
    <n v="0"/>
  </r>
  <r>
    <d v="2021-12-31T00:00:00"/>
    <n v="2019"/>
    <s v="Air Force Active"/>
    <s v="FTFA143913"/>
    <s v=""/>
    <d v="2019-03-26T00:00:00"/>
    <d v="2019-04-25T00:00:00"/>
    <s v="Korte Construction"/>
    <s v="W91278"/>
    <s v="W9127819C0013"/>
    <x v="591"/>
    <x v="686"/>
    <x v="704"/>
    <d v="2020-04-24T00:00:00"/>
    <d v="2020-04-26T00:00:00"/>
    <n v="-8754"/>
    <n v="2"/>
    <n v="2020"/>
    <s v="04"/>
    <n v="26"/>
    <x v="560"/>
    <n v="2019"/>
    <n v="2020"/>
    <n v="1.027591137340192"/>
    <n v="2020"/>
    <n v="1.0006103417743548"/>
    <n v="32158503.691524528"/>
    <n v="32149744.348592635"/>
    <n v="-8759.3429318927228"/>
    <n v="2"/>
    <n v="365"/>
    <n v="5.4794520547945206E-3"/>
  </r>
  <r>
    <d v="2021-12-31T00:00:00"/>
    <n v="2017"/>
    <s v="Air Force Active"/>
    <s v="PNQS072140"/>
    <s v=""/>
    <d v="2018-01-01T00:00:00"/>
    <d v="2019-05-08T00:00:00"/>
    <s v="Southeast Cherokee"/>
    <s v="W91278"/>
    <s v="W9127819C0017"/>
    <x v="592"/>
    <x v="687"/>
    <x v="705"/>
    <d v="2021-04-20T00:00:00"/>
    <d v="2021-04-20T00:00:00"/>
    <n v="0"/>
    <n v="0"/>
    <n v="2021"/>
    <s v="04"/>
    <n v="20"/>
    <x v="561"/>
    <n v="2019"/>
    <n v="2021"/>
    <n v="1.027591137340192"/>
    <n v="2020"/>
    <n v="1.0006103417743548"/>
    <n v="13709093.363255503"/>
    <n v="13709093.363255503"/>
    <n v="0"/>
    <n v="0"/>
    <n v="713"/>
    <n v="0"/>
  </r>
  <r>
    <d v="2021-12-31T00:00:00"/>
    <n v="2019"/>
    <s v="Army Active"/>
    <s v="61388"/>
    <s v=""/>
    <d v="2019-03-15T00:00:00"/>
    <d v="2019-06-14T00:00:00"/>
    <s v="ETERNA SA"/>
    <s v="W91278"/>
    <s v="W9127819C0019"/>
    <x v="593"/>
    <x v="688"/>
    <x v="706"/>
    <d v="2022-07-14T00:00:00"/>
    <d v="2022-10-13T00:00:00"/>
    <n v="96000"/>
    <n v="91"/>
    <n v="2022"/>
    <n v="10"/>
    <n v="13"/>
    <x v="562"/>
    <n v="2019"/>
    <n v="2023"/>
    <n v="1.027591137340192"/>
    <n v="2021"/>
    <n v="0.97697771649446541"/>
    <n v="19401948.264120165"/>
    <n v="19495738.124903634"/>
    <n v="93789.860783468932"/>
    <n v="91"/>
    <n v="1126"/>
    <n v="8.0817051509769089E-2"/>
  </r>
  <r>
    <d v="2021-12-31T00:00:00"/>
    <n v="2018"/>
    <s v="Army Active"/>
    <s v="86816"/>
    <s v=""/>
    <d v="2019-03-21T00:00:00"/>
    <d v="2019-09-10T00:00:00"/>
    <s v="The Robins &amp; Morton Group"/>
    <s v="W91278"/>
    <s v="W9127819C0024"/>
    <x v="594"/>
    <x v="689"/>
    <x v="707"/>
    <d v="2021-10-10T00:00:00"/>
    <d v="2022-04-14T00:00:00"/>
    <n v="1061000"/>
    <n v="186"/>
    <n v="2022"/>
    <s v="04"/>
    <n v="14"/>
    <x v="563"/>
    <n v="2019"/>
    <n v="2022"/>
    <n v="1.027591137340192"/>
    <n v="2021"/>
    <n v="0.97697771649446541"/>
    <n v="33905369.576539636"/>
    <n v="34941942.933740266"/>
    <n v="1036573.35720063"/>
    <n v="186"/>
    <n v="761"/>
    <n v="0.24441524310118265"/>
  </r>
  <r>
    <d v="2021-12-31T00:00:00"/>
    <n v="2018"/>
    <s v="Air Force Active"/>
    <s v="FTFA053017"/>
    <s v=""/>
    <d v="2019-05-20T00:00:00"/>
    <d v="2019-09-30T00:00:00"/>
    <s v="Dormitories Replace Dorm 19"/>
    <s v="W91278"/>
    <s v="W9127819C0034"/>
    <x v="595"/>
    <x v="690"/>
    <x v="708"/>
    <d v="2021-11-05T00:00:00"/>
    <d v="2022-05-04T00:00:00"/>
    <n v="0"/>
    <n v="180"/>
    <n v="2022"/>
    <s v="05"/>
    <s v="04"/>
    <x v="540"/>
    <n v="2019"/>
    <n v="2022"/>
    <n v="1.027591137340192"/>
    <n v="2021"/>
    <n v="0.97697771649446541"/>
    <n v="46980916.010343969"/>
    <n v="46980916.010343969"/>
    <n v="0"/>
    <n v="180"/>
    <n v="767"/>
    <n v="0.23468057366362452"/>
  </r>
  <r>
    <d v="2021-12-31T00:00:00"/>
    <n v="2019"/>
    <s v="Air Force Active"/>
    <s v="PNQS103165"/>
    <s v=""/>
    <d v="2019-07-17T00:00:00"/>
    <d v="2019-09-30T00:00:00"/>
    <s v="Bear Brothers, INC"/>
    <s v="W91278"/>
    <s v="W9127819C0037"/>
    <x v="596"/>
    <x v="691"/>
    <x v="709"/>
    <d v="2021-05-26T00:00:00"/>
    <d v="2021-05-26T00:00:00"/>
    <n v="0"/>
    <n v="0"/>
    <n v="2021"/>
    <s v="05"/>
    <n v="26"/>
    <x v="380"/>
    <n v="2019"/>
    <n v="2021"/>
    <n v="1.027591137340192"/>
    <n v="2020"/>
    <n v="1.0006103417743548"/>
    <n v="13120393.593811268"/>
    <n v="13120393.593811268"/>
    <n v="0"/>
    <n v="0"/>
    <n v="604"/>
    <n v="0"/>
  </r>
  <r>
    <d v="2021-12-31T00:00:00"/>
    <n v="2019"/>
    <s v="Air Force Active"/>
    <s v="XLWU193005"/>
    <s v=""/>
    <d v="2019-08-12T00:00:00"/>
    <d v="2019-09-23T00:00:00"/>
    <s v="Green Simmons Company INC"/>
    <s v="W91278"/>
    <s v="W9127819F0486"/>
    <x v="597"/>
    <x v="692"/>
    <x v="710"/>
    <d v="2021-11-09T00:00:00"/>
    <d v="2021-11-09T00:00:00"/>
    <n v="0"/>
    <n v="0"/>
    <n v="2021"/>
    <n v="11"/>
    <s v="09"/>
    <x v="310"/>
    <n v="2019"/>
    <n v="2022"/>
    <n v="1.027591137340192"/>
    <n v="2021"/>
    <n v="0.97697771649446541"/>
    <n v="12710412.474973239"/>
    <n v="12710412.474973239"/>
    <n v="0"/>
    <n v="0"/>
    <n v="778"/>
    <n v="0"/>
  </r>
  <r>
    <d v="2021-12-31T00:00:00"/>
    <n v="2018"/>
    <s v="Army Active"/>
    <s v="91742"/>
    <s v=""/>
    <d v="2019-05-17T00:00:00"/>
    <d v="2019-09-05T00:00:00"/>
    <s v="Nakasato Contracting, LLC"/>
    <s v="W9128A"/>
    <s v="W9128A19C0006"/>
    <x v="598"/>
    <x v="693"/>
    <x v="711"/>
    <d v="2021-09-23T00:00:00"/>
    <d v="2022-03-01T00:00:00"/>
    <n v="1066000"/>
    <n v="159"/>
    <n v="2022"/>
    <s v="03"/>
    <s v="01"/>
    <x v="497"/>
    <n v="2019"/>
    <n v="2022"/>
    <n v="1.027591137340192"/>
    <n v="2021"/>
    <n v="0.97697771649446541"/>
    <n v="14591794.150230726"/>
    <n v="15633252.396013826"/>
    <n v="1041458.2457830999"/>
    <n v="159"/>
    <n v="749"/>
    <n v="0.21228304405874499"/>
  </r>
  <r>
    <d v="2021-12-31T00:00:00"/>
    <n v="2018"/>
    <s v="Air Force Active"/>
    <s v="QJVF012005"/>
    <s v=""/>
    <d v="2019-01-25T00:00:00"/>
    <d v="2019-05-29T00:00:00"/>
    <s v="Minot Indoor Firing Range"/>
    <s v="W9128F"/>
    <s v="W9128F18C0026"/>
    <x v="599"/>
    <x v="694"/>
    <x v="712"/>
    <d v="2021-02-17T00:00:00"/>
    <d v="2021-12-19T00:00:00"/>
    <n v="0"/>
    <n v="305"/>
    <n v="2021"/>
    <n v="12"/>
    <n v="19"/>
    <x v="564"/>
    <n v="2019"/>
    <n v="2022"/>
    <n v="1.027591137340192"/>
    <n v="2021"/>
    <n v="0.97697771649446541"/>
    <n v="25683125.80848166"/>
    <n v="25683125.80848166"/>
    <n v="0"/>
    <n v="305"/>
    <n v="630"/>
    <n v="0.48412698412698413"/>
  </r>
  <r>
    <d v="2021-12-31T00:00:00"/>
    <n v="2018"/>
    <s v="Air Force Active"/>
    <s v="CRWU093002"/>
    <s v=""/>
    <d v="2018-02-01T00:00:00"/>
    <d v="2018-12-18T00:00:00"/>
    <s v="Mortenson"/>
    <s v="W9128F"/>
    <s v="W9128F18R00040030"/>
    <x v="600"/>
    <x v="695"/>
    <x v="713"/>
    <d v="2021-04-22T00:00:00"/>
    <d v="2022-01-15T00:00:00"/>
    <n v="722796"/>
    <n v="268"/>
    <n v="2022"/>
    <s v="01"/>
    <n v="15"/>
    <x v="296"/>
    <n v="2019"/>
    <n v="2022"/>
    <n v="1.027591137340192"/>
    <n v="2021"/>
    <n v="0.97697771649446541"/>
    <n v="35193968.862764239"/>
    <n v="35900124.448335573"/>
    <n v="706155.58557133377"/>
    <n v="268"/>
    <n v="856"/>
    <n v="0.31308411214953269"/>
  </r>
  <r>
    <d v="2021-12-31T00:00:00"/>
    <n v="2016"/>
    <s v="Air Force Active"/>
    <s v="GHLN153001"/>
    <s v=""/>
    <d v="2017-09-19T00:00:00"/>
    <d v="2018-12-07T00:00:00"/>
    <s v="Construction Contract"/>
    <s v="W9128F"/>
    <s v="W9128F19C0005"/>
    <x v="601"/>
    <x v="696"/>
    <x v="714"/>
    <d v="2022-04-20T00:00:00"/>
    <d v="2022-11-05T00:00:00"/>
    <n v="0"/>
    <n v="199"/>
    <n v="2022"/>
    <n v="11"/>
    <s v="05"/>
    <x v="525"/>
    <n v="2019"/>
    <n v="2023"/>
    <n v="1.027591137340192"/>
    <n v="2021"/>
    <n v="0.97697771649446541"/>
    <n v="158938606.34864852"/>
    <n v="158938606.34864852"/>
    <n v="0"/>
    <n v="199"/>
    <n v="1230"/>
    <n v="0.16178861788617885"/>
  </r>
  <r>
    <d v="2022-01-06T00:00:00"/>
    <n v="2019"/>
    <s v="Special Operations Command"/>
    <s v="81899"/>
    <s v=""/>
    <d v="2019-01-10T00:00:00"/>
    <d v="2019-04-19T00:00:00"/>
    <s v="A4 Construction Co."/>
    <s v="W9128F"/>
    <s v="W9128F19C0016"/>
    <x v="602"/>
    <x v="697"/>
    <x v="715"/>
    <d v="2021-05-31T00:00:00"/>
    <d v="2022-08-15T00:00:00"/>
    <n v="482374"/>
    <n v="441"/>
    <n v="2022"/>
    <s v="08"/>
    <n v="15"/>
    <x v="565"/>
    <n v="2019"/>
    <n v="2022"/>
    <n v="1.027591137340192"/>
    <n v="2021"/>
    <n v="0.97697771649446541"/>
    <n v="9036970.4288892839"/>
    <n v="9508239.077905586"/>
    <n v="471268.64901630208"/>
    <n v="441"/>
    <n v="773"/>
    <n v="0.57050452781371286"/>
  </r>
  <r>
    <d v="2022-01-06T00:00:00"/>
    <n v="2019"/>
    <s v="Special Operations Command"/>
    <s v="79447"/>
    <s v=""/>
    <d v="2019-01-09T00:00:00"/>
    <d v="2019-05-03T00:00:00"/>
    <s v="A4 Construction Co."/>
    <s v="W9128F"/>
    <s v="W9128F19C0018"/>
    <x v="603"/>
    <x v="698"/>
    <x v="716"/>
    <d v="2021-05-31T00:00:00"/>
    <d v="2022-06-04T00:00:00"/>
    <n v="1564157"/>
    <n v="369"/>
    <n v="2022"/>
    <s v="06"/>
    <s v="04"/>
    <x v="566"/>
    <n v="2019"/>
    <n v="2022"/>
    <n v="1.027591137340192"/>
    <n v="2021"/>
    <n v="0.97697771649446541"/>
    <n v="12649458.851479631"/>
    <n v="14177605.385578465"/>
    <n v="1528146.5340988338"/>
    <n v="369"/>
    <n v="759"/>
    <n v="0.48616600790513836"/>
  </r>
  <r>
    <d v="2021-08-31T00:00:00"/>
    <n v="2019"/>
    <s v="Army Active"/>
    <s v="74618"/>
    <s v=""/>
    <d v="2019-02-22T00:00:00"/>
    <d v="2019-05-15T00:00:00"/>
    <s v="Relyant Global LLC"/>
    <s v="W9128F"/>
    <s v="W9128F19C0022"/>
    <x v="604"/>
    <x v="699"/>
    <x v="717"/>
    <d v="2020-06-09T00:00:00"/>
    <d v="2020-12-01T00:00:00"/>
    <n v="73000"/>
    <n v="175"/>
    <n v="2020"/>
    <n v="12"/>
    <s v="01"/>
    <x v="432"/>
    <n v="2019"/>
    <n v="2021"/>
    <n v="1.027591137340192"/>
    <n v="2020"/>
    <n v="1.0006103417743548"/>
    <n v="6740997.8609516593"/>
    <n v="6814042.4159011869"/>
    <n v="73044.554949527606"/>
    <n v="175"/>
    <n v="391"/>
    <n v="0.4475703324808184"/>
  </r>
  <r>
    <d v="2021-12-31T00:00:00"/>
    <n v="2019"/>
    <s v="Air Force Active"/>
    <s v="SGBP1047602"/>
    <s v=""/>
    <d v="2019-03-18T00:00:00"/>
    <d v="2019-05-20T00:00:00"/>
    <s v="Sapper Construction - PARKING LOT, USSTRATCOM"/>
    <s v="W9128F"/>
    <s v="W9128F19C0023"/>
    <x v="605"/>
    <x v="700"/>
    <x v="718"/>
    <d v="2019-06-19T00:00:00"/>
    <d v="2020-08-21T00:00:00"/>
    <n v="0"/>
    <n v="429"/>
    <n v="2020"/>
    <s v="08"/>
    <n v="21"/>
    <x v="567"/>
    <n v="2019"/>
    <n v="2020"/>
    <n v="1.027591137340192"/>
    <n v="2020"/>
    <n v="1.0006103417743548"/>
    <n v="9384911.7604015358"/>
    <n v="9384911.7604015358"/>
    <n v="0"/>
    <n v="429"/>
    <n v="30"/>
    <n v="14.3"/>
  </r>
  <r>
    <d v="2021-12-31T00:00:00"/>
    <n v="2019"/>
    <s v="Army Active"/>
    <s v="77301"/>
    <s v=""/>
    <d v="2019-04-03T00:00:00"/>
    <d v="2019-08-09T00:00:00"/>
    <s v="Federal/Bryan"/>
    <s v="W9128F"/>
    <s v="W9128F19C0029"/>
    <x v="606"/>
    <x v="701"/>
    <x v="719"/>
    <d v="2021-05-04T00:00:00"/>
    <d v="2021-10-15T00:00:00"/>
    <n v="1770000"/>
    <n v="164"/>
    <n v="2021"/>
    <n v="10"/>
    <n v="15"/>
    <x v="239"/>
    <n v="2019"/>
    <n v="2022"/>
    <n v="1.027591137340192"/>
    <n v="2021"/>
    <n v="0.97697771649446541"/>
    <n v="71054844.373662263"/>
    <n v="72784094.931857467"/>
    <n v="1729250.5581952035"/>
    <n v="164"/>
    <n v="634"/>
    <n v="0.25867507886435331"/>
  </r>
  <r>
    <d v="2021-12-30T00:00:00"/>
    <n v="2019"/>
    <s v="DLA Defense Energy Support Center"/>
    <s v="DESC1609"/>
    <s v=""/>
    <d v="2018-08-01T00:00:00"/>
    <d v="2019-06-28T00:00:00"/>
    <s v="SES Energy Services, LLC"/>
    <s v="W9128F"/>
    <s v="W9128F19C0032 / 42718510"/>
    <x v="607"/>
    <x v="702"/>
    <x v="720"/>
    <d v="2019-07-06T00:00:00"/>
    <d v="2021-07-15T00:00:00"/>
    <n v="216459"/>
    <n v="740"/>
    <n v="2021"/>
    <s v="07"/>
    <n v="15"/>
    <x v="568"/>
    <n v="2019"/>
    <n v="2021"/>
    <n v="1.027591137340192"/>
    <n v="2020"/>
    <n v="1.0006103417743548"/>
    <n v="7706461.8657194013"/>
    <n v="7923052.9796895366"/>
    <n v="216591.11397013534"/>
    <n v="740"/>
    <n v="8"/>
    <n v="92.5"/>
  </r>
  <r>
    <d v="2022-02-02T00:00:00"/>
    <n v="2017"/>
    <s v="DoD Education Activity"/>
    <s v="AM00047"/>
    <s v=""/>
    <d v="2018-01-03T00:00:00"/>
    <d v="2019-02-27T00:00:00"/>
    <s v="Dobco, Inc."/>
    <s v="W912BU"/>
    <s v="W912BU-19-C-0017/53356011"/>
    <x v="608"/>
    <x v="703"/>
    <x v="721"/>
    <d v="2021-12-24T00:00:00"/>
    <d v="2022-02-25T00:00:00"/>
    <n v="1818306"/>
    <n v="63"/>
    <n v="2022"/>
    <s v="02"/>
    <n v="25"/>
    <x v="392"/>
    <n v="2019"/>
    <n v="2022"/>
    <n v="1.027591137340192"/>
    <n v="2021"/>
    <n v="0.97697771649446541"/>
    <n v="49285932.40788132"/>
    <n v="51062376.851649508"/>
    <n v="1776444.4437681884"/>
    <n v="63"/>
    <n v="1031"/>
    <n v="6.1105722599418044E-2"/>
  </r>
  <r>
    <d v="2021-12-31T00:00:00"/>
    <n v="2017"/>
    <s v="Air Force Active"/>
    <s v="WWYK193003"/>
    <s v=""/>
    <d v="2017-12-22T00:00:00"/>
    <d v="2019-02-07T00:00:00"/>
    <s v="Record Steel and Construction"/>
    <s v="W912BV"/>
    <s v="W912BV19C0002"/>
    <x v="609"/>
    <x v="704"/>
    <x v="722"/>
    <d v="2020-11-24T00:00:00"/>
    <d v="2020-11-24T00:00:00"/>
    <n v="0"/>
    <n v="0"/>
    <n v="2020"/>
    <n v="11"/>
    <n v="24"/>
    <x v="569"/>
    <n v="2019"/>
    <n v="2021"/>
    <n v="1.027591137340192"/>
    <n v="2020"/>
    <n v="1.0006103417743548"/>
    <n v="25560115.956204079"/>
    <n v="25560115.956204079"/>
    <n v="0"/>
    <n v="0"/>
    <n v="656"/>
    <n v="0"/>
  </r>
  <r>
    <d v="2021-08-31T00:00:00"/>
    <n v="2016"/>
    <s v="Army Active"/>
    <s v="75661"/>
    <s v=""/>
    <d v="2017-11-30T00:00:00"/>
    <d v="2018-12-14T00:00:00"/>
    <s v="Harper Construction"/>
    <s v="W912BV"/>
    <s v="W912BV19C0003"/>
    <x v="610"/>
    <x v="705"/>
    <x v="723"/>
    <d v="2020-12-26T00:00:00"/>
    <d v="2020-12-26T00:00:00"/>
    <n v="0"/>
    <n v="0"/>
    <n v="2020"/>
    <n v="12"/>
    <n v="26"/>
    <x v="570"/>
    <n v="2019"/>
    <n v="2021"/>
    <n v="1.027591137340192"/>
    <n v="2020"/>
    <n v="1.0006103417743548"/>
    <n v="61107762.164209202"/>
    <n v="61107762.164209202"/>
    <n v="0"/>
    <n v="0"/>
    <n v="743"/>
    <n v="0"/>
  </r>
  <r>
    <d v="2021-12-31T00:00:00"/>
    <n v="2019"/>
    <s v="Air Force Active"/>
    <s v="AGGN213001"/>
    <s v=""/>
    <d v="2018-10-29T00:00:00"/>
    <d v="2019-06-17T00:00:00"/>
    <s v="SGS, LLC; Yukon OK"/>
    <s v="W912BV"/>
    <s v="W912BV19C0011"/>
    <x v="611"/>
    <x v="706"/>
    <x v="724"/>
    <d v="2021-02-14T00:00:00"/>
    <d v="2021-02-14T00:00:00"/>
    <n v="0"/>
    <n v="0"/>
    <n v="2021"/>
    <s v="02"/>
    <n v="14"/>
    <x v="571"/>
    <n v="2019"/>
    <n v="2021"/>
    <n v="1.027591137340192"/>
    <n v="2020"/>
    <n v="1.0006103417743548"/>
    <n v="12588990.251002846"/>
    <n v="12588990.251002846"/>
    <n v="0"/>
    <n v="0"/>
    <n v="608"/>
    <n v="0"/>
  </r>
  <r>
    <d v="2021-12-31T00:00:00"/>
    <n v="2019"/>
    <s v="Air Force Active"/>
    <s v="WWYK193001"/>
    <s v=""/>
    <d v="2018-08-31T00:00:00"/>
    <d v="2019-08-29T00:00:00"/>
    <s v="Korte"/>
    <s v="W912BV"/>
    <s v="W912BV19C0015"/>
    <x v="612"/>
    <x v="707"/>
    <x v="725"/>
    <d v="2022-03-19T00:00:00"/>
    <d v="2022-03-19T00:00:00"/>
    <n v="0"/>
    <n v="0"/>
    <n v="2022"/>
    <s v="03"/>
    <n v="19"/>
    <x v="383"/>
    <n v="2019"/>
    <n v="2022"/>
    <n v="1.027591137340192"/>
    <n v="2021"/>
    <n v="0.97697771649446541"/>
    <n v="71696875.09554331"/>
    <n v="71696875.09554331"/>
    <n v="0"/>
    <n v="0"/>
    <n v="933"/>
    <n v="0"/>
  </r>
  <r>
    <d v="2021-12-31T00:00:00"/>
    <n v="2019"/>
    <s v="Air Force Active"/>
    <s v="WWYK193014"/>
    <s v=""/>
    <d v="2018-10-01T00:00:00"/>
    <d v="2019-09-27T00:00:00"/>
    <s v="Korte Const Co"/>
    <s v="W912BV"/>
    <s v="W912BV19C0017"/>
    <x v="613"/>
    <x v="708"/>
    <x v="726"/>
    <d v="2022-03-20T00:00:00"/>
    <d v="2022-03-20T00:00:00"/>
    <n v="0"/>
    <n v="0"/>
    <n v="2022"/>
    <s v="03"/>
    <n v="20"/>
    <x v="572"/>
    <n v="2019"/>
    <n v="2022"/>
    <n v="1.027591137340192"/>
    <n v="2021"/>
    <n v="0.97697771649446541"/>
    <n v="73906072.729888245"/>
    <n v="73906072.729888245"/>
    <n v="0"/>
    <n v="0"/>
    <n v="905"/>
    <n v="0"/>
  </r>
  <r>
    <d v="2022-05-03T00:00:00"/>
    <n v="2019"/>
    <s v="DLA Defense Energy Support Center"/>
    <s v="DESC18S2"/>
    <s v=""/>
    <d v="2019-07-16T00:00:00"/>
    <d v="2019-09-20T00:00:00"/>
    <s v="Diversified Constr."/>
    <s v="W912BV"/>
    <s v="W912BV19C0022 / 56986550"/>
    <x v="614"/>
    <x v="709"/>
    <x v="727"/>
    <d v="2020-12-31T00:00:00"/>
    <d v="2021-10-01T00:00:00"/>
    <n v="531000"/>
    <n v="274"/>
    <n v="2021"/>
    <n v="10"/>
    <s v="01"/>
    <x v="573"/>
    <n v="2019"/>
    <n v="2022"/>
    <n v="1.027591137340192"/>
    <n v="2021"/>
    <n v="0.97697771649446541"/>
    <n v="6356678.7755864281"/>
    <n v="6875453.9430449894"/>
    <n v="518775.16745856125"/>
    <n v="274"/>
    <n v="468"/>
    <n v="0.5854700854700855"/>
  </r>
  <r>
    <d v="2021-12-31T00:00:00"/>
    <n v="2016"/>
    <s v="Air Force Active"/>
    <s v="AGGN123003"/>
    <s v=""/>
    <d v="2018-06-14T00:00:00"/>
    <d v="2019-09-27T00:00:00"/>
    <s v="Sheffield-Korte Team"/>
    <s v="W912BV"/>
    <s v="W912BV19C0024"/>
    <x v="615"/>
    <x v="14"/>
    <x v="27"/>
    <d v="2021-10-26T00:00:00"/>
    <d v="2022-11-09T00:00:00"/>
    <n v="0"/>
    <n v="379"/>
    <n v="2022"/>
    <n v="11"/>
    <s v="09"/>
    <x v="574"/>
    <n v="2019"/>
    <n v="2023"/>
    <n v="1.027591137340192"/>
    <n v="2021"/>
    <n v="0.97697771649446541"/>
    <n v="0"/>
    <n v="0"/>
    <n v="0"/>
    <n v="379"/>
    <n v="760"/>
    <n v="0.49868421052631579"/>
  </r>
  <r>
    <d v="2021-12-31T00:00:00"/>
    <n v="2018"/>
    <s v="National Geospatial-Intelligence Agency"/>
    <s v="NGA-016A-IPO"/>
    <s v=""/>
    <d v="2019-04-07T00:00:00"/>
    <d v="2019-07-10T00:00:00"/>
    <s v="Modular Management Group (MMG)"/>
    <s v="W912DQ"/>
    <s v="W912DQ-17-C-7002"/>
    <x v="616"/>
    <x v="710"/>
    <x v="728"/>
    <d v="2024-07-08T00:00:00"/>
    <d v="2024-07-08T00:00:00"/>
    <n v="6342"/>
    <n v="0"/>
    <n v="2024"/>
    <s v="07"/>
    <s v="08"/>
    <x v="575"/>
    <n v="2019"/>
    <n v="2024"/>
    <n v="1.027591137340192"/>
    <n v="2022"/>
    <n v="0.95701202597496626"/>
    <n v="3232867.4839050337"/>
    <n v="3238936.8541737669"/>
    <n v="6069.3702687332407"/>
    <n v="0"/>
    <n v="1825"/>
    <n v="0"/>
  </r>
  <r>
    <d v="2021-08-31T00:00:00"/>
    <n v="2018"/>
    <s v="Army Active"/>
    <s v="88028"/>
    <s v=""/>
    <d v="2018-10-03T00:00:00"/>
    <d v="2018-12-06T00:00:00"/>
    <s v="Fortis Networks, Inc."/>
    <s v="W912DQ"/>
    <s v="W912DQ17D4016"/>
    <x v="617"/>
    <x v="711"/>
    <x v="729"/>
    <d v="2020-02-25T00:00:00"/>
    <d v="2020-09-29T00:00:00"/>
    <n v="11000"/>
    <n v="217"/>
    <n v="2020"/>
    <s v="09"/>
    <n v="29"/>
    <x v="420"/>
    <n v="2019"/>
    <n v="2020"/>
    <n v="1.027591137340192"/>
    <n v="2020"/>
    <n v="1.0006103417743548"/>
    <n v="2033602.8607962399"/>
    <n v="2044609.5745557579"/>
    <n v="11006.713759517996"/>
    <n v="217"/>
    <n v="446"/>
    <n v="0.48654708520179374"/>
  </r>
  <r>
    <d v="2021-12-31T00:00:00"/>
    <n v="2018"/>
    <s v="National Geospatial-Intelligence Agency"/>
    <s v="NGA-016A"/>
    <s v=""/>
    <d v="2018-04-20T00:00:00"/>
    <d v="2019-03-19T00:00:00"/>
    <s v="McCarthy HITT - Next NGA West JV"/>
    <s v="W912DQ"/>
    <s v="W912DQ-17-R-7000"/>
    <x v="618"/>
    <x v="712"/>
    <x v="730"/>
    <d v="2023-10-19T00:00:00"/>
    <d v="2024-06-20T00:00:00"/>
    <n v="16948960"/>
    <n v="245"/>
    <n v="2024"/>
    <s v="06"/>
    <n v="20"/>
    <x v="576"/>
    <n v="2019"/>
    <n v="2024"/>
    <n v="1.027591137340192"/>
    <n v="2022"/>
    <n v="0.95701202597496626"/>
    <n v="328794091.23575288"/>
    <n v="345014449.78352153"/>
    <n v="16220358.547768652"/>
    <n v="245"/>
    <n v="1675"/>
    <n v="0.14626865671641792"/>
  </r>
  <r>
    <d v="2021-12-31T00:00:00"/>
    <n v="2019"/>
    <s v="National Geospatial-Intelligence Agency"/>
    <s v="NGA-016B"/>
    <s v=""/>
    <d v="2018-04-20T00:00:00"/>
    <d v="2019-03-19T00:00:00"/>
    <s v="McCarthy HITT - Next NGA West JV"/>
    <s v="W912DQ"/>
    <s v="W912DQ-17-R-7000"/>
    <x v="618"/>
    <x v="713"/>
    <x v="731"/>
    <d v="2023-10-19T00:00:00"/>
    <d v="2024-06-20T00:00:00"/>
    <n v="30263920"/>
    <n v="245"/>
    <n v="2024"/>
    <s v="06"/>
    <n v="20"/>
    <x v="576"/>
    <n v="2019"/>
    <n v="2024"/>
    <n v="1.027591137340192"/>
    <n v="2022"/>
    <n v="0.95701202597496626"/>
    <n v="324213200.92533314"/>
    <n v="353176136.31847745"/>
    <n v="28962935.39314431"/>
    <n v="245"/>
    <n v="1675"/>
    <n v="0.14626865671641792"/>
  </r>
  <r>
    <d v="2021-12-31T00:00:00"/>
    <n v="2018"/>
    <s v="Air Force Active"/>
    <s v="PRQE055155"/>
    <s v=""/>
    <d v="2019-06-28T00:00:00"/>
    <d v="2019-09-28T00:00:00"/>
    <s v="McConnell COMBAT ARMS FACILITY"/>
    <s v="W912DQ"/>
    <s v="W912DQ18C4051"/>
    <x v="619"/>
    <x v="14"/>
    <x v="27"/>
    <d v="2020-07-05T00:00:00"/>
    <d v="2021-06-30T00:00:00"/>
    <n v="0"/>
    <n v="360"/>
    <n v="2021"/>
    <s v="06"/>
    <n v="30"/>
    <x v="238"/>
    <n v="2019"/>
    <n v="2021"/>
    <n v="1.027591137340192"/>
    <n v="2020"/>
    <n v="1.0006103417743548"/>
    <n v="0"/>
    <n v="0"/>
    <n v="0"/>
    <n v="360"/>
    <n v="281"/>
    <n v="1.2811387900355873"/>
  </r>
  <r>
    <d v="2021-08-31T00:00:00"/>
    <n v="2017"/>
    <s v="Army Active"/>
    <s v="75660"/>
    <s v=""/>
    <d v="2018-02-28T00:00:00"/>
    <d v="2018-12-21T00:00:00"/>
    <s v="Zodiac-Poettker Joint Venture II, LLC"/>
    <s v="W912DQ"/>
    <s v="W912DQ19C4000"/>
    <x v="620"/>
    <x v="714"/>
    <x v="732"/>
    <d v="2020-02-05T00:00:00"/>
    <d v="2020-11-20T00:00:00"/>
    <n v="333000"/>
    <n v="289"/>
    <n v="2020"/>
    <n v="11"/>
    <n v="20"/>
    <x v="288"/>
    <n v="2019"/>
    <n v="2021"/>
    <n v="1.027591137340192"/>
    <n v="2020"/>
    <n v="1.0006103417743548"/>
    <n v="8929766.9834862687"/>
    <n v="9262970.2272971291"/>
    <n v="333203.24381086044"/>
    <n v="289"/>
    <n v="411"/>
    <n v="0.7031630170316302"/>
  </r>
  <r>
    <d v="2021-12-31T00:00:00"/>
    <n v="2016"/>
    <s v="Air Force Active"/>
    <s v="YWHG031002R2"/>
    <s v=""/>
    <d v="2018-07-02T00:00:00"/>
    <d v="2019-01-31T00:00:00"/>
    <s v="YWHG031002R2, Consolidated Stealth Operations &amp; Nuclear Alert Facility"/>
    <s v="W912DQ"/>
    <s v="W912DQ19C4001"/>
    <x v="621"/>
    <x v="715"/>
    <x v="733"/>
    <d v="2020-09-09T00:00:00"/>
    <d v="2020-09-09T00:00:00"/>
    <n v="0"/>
    <n v="0"/>
    <n v="2020"/>
    <s v="09"/>
    <s v="09"/>
    <x v="577"/>
    <n v="2019"/>
    <n v="2020"/>
    <n v="1.027591137340192"/>
    <n v="2020"/>
    <n v="1.0006103417743548"/>
    <n v="230363.32598664958"/>
    <n v="230363.32598664958"/>
    <n v="0"/>
    <n v="0"/>
    <n v="587"/>
    <n v="0"/>
  </r>
  <r>
    <d v="2022-01-13T00:00:00"/>
    <n v="2018"/>
    <s v="Defense Health Agency"/>
    <s v="91884"/>
    <s v=""/>
    <d v="2019-01-31T00:00:00"/>
    <d v="2019-08-08T00:00:00"/>
    <s v="J.E. Dunn Construction"/>
    <s v="W912DQ"/>
    <s v="W912DQ-19-C-4011"/>
    <x v="622"/>
    <x v="716"/>
    <x v="734"/>
    <d v="2023-10-13T00:00:00"/>
    <d v="2023-10-25T00:00:00"/>
    <n v="5301000"/>
    <n v="12"/>
    <n v="2023"/>
    <n v="10"/>
    <n v="25"/>
    <x v="578"/>
    <n v="2019"/>
    <n v="2024"/>
    <n v="1.027591137340192"/>
    <n v="2022"/>
    <n v="0.95701202597496626"/>
    <n v="305090781.08516568"/>
    <n v="310163901.83485895"/>
    <n v="5073120.7496932745"/>
    <n v="12"/>
    <n v="1527"/>
    <n v="7.8585461689587421E-3"/>
  </r>
  <r>
    <d v="2022-01-13T00:00:00"/>
    <n v="2021"/>
    <s v="Defense Health Agency"/>
    <s v="91884"/>
    <s v="77168"/>
    <d v="2019-01-31T00:00:00"/>
    <d v="2019-08-08T00:00:00"/>
    <s v="J.E. Dunn Construction"/>
    <s v="W912DQ"/>
    <s v="W912DQ-19-C-4011"/>
    <x v="622"/>
    <x v="716"/>
    <x v="734"/>
    <d v="2023-10-13T00:00:00"/>
    <d v="2023-10-25T00:00:00"/>
    <n v="5301000"/>
    <n v="12"/>
    <n v="2023"/>
    <n v="10"/>
    <n v="25"/>
    <x v="578"/>
    <n v="2019"/>
    <n v="2024"/>
    <n v="1.027591137340192"/>
    <n v="2022"/>
    <n v="0.95701202597496626"/>
    <n v="305090781.08516568"/>
    <n v="310163901.83485895"/>
    <n v="5073120.7496932745"/>
    <n v="12"/>
    <n v="1527"/>
    <n v="7.8585461689587421E-3"/>
  </r>
  <r>
    <d v="2022-01-13T00:00:00"/>
    <n v="2020"/>
    <s v="Defense Health Agency"/>
    <s v="91884"/>
    <s v="94335"/>
    <d v="2019-01-31T00:00:00"/>
    <d v="2019-08-08T00:00:00"/>
    <s v="J.E. Dunn Construction"/>
    <s v="W912DQ"/>
    <s v="W912DQ-19-C-4011"/>
    <x v="622"/>
    <x v="716"/>
    <x v="734"/>
    <d v="2023-10-13T00:00:00"/>
    <d v="2023-10-25T00:00:00"/>
    <n v="5301000"/>
    <n v="12"/>
    <n v="2023"/>
    <n v="10"/>
    <n v="25"/>
    <x v="578"/>
    <n v="2019"/>
    <n v="2024"/>
    <n v="1.027591137340192"/>
    <n v="2022"/>
    <n v="0.95701202597496626"/>
    <n v="305090781.08516568"/>
    <n v="310163901.83485895"/>
    <n v="5073120.7496932745"/>
    <n v="12"/>
    <n v="1527"/>
    <n v="7.8585461689587421E-3"/>
  </r>
  <r>
    <d v="2021-08-31T00:00:00"/>
    <n v="2019"/>
    <s v="Army Active"/>
    <s v="93000"/>
    <s v=""/>
    <d v="2019-06-20T00:00:00"/>
    <d v="2019-07-29T00:00:00"/>
    <s v="LGC Global, Inc."/>
    <s v="W912DQ"/>
    <s v="W912DQ19D4001"/>
    <x v="623"/>
    <x v="717"/>
    <x v="735"/>
    <d v="2020-09-12T00:00:00"/>
    <d v="2021-03-22T00:00:00"/>
    <n v="4000"/>
    <n v="191"/>
    <n v="2021"/>
    <s v="03"/>
    <n v="22"/>
    <x v="579"/>
    <n v="2019"/>
    <n v="2021"/>
    <n v="1.027591137340192"/>
    <n v="2020"/>
    <n v="1.0006103417743548"/>
    <n v="2666599.0013977983"/>
    <n v="2670601.4427648955"/>
    <n v="4002.441367097199"/>
    <n v="191"/>
    <n v="411"/>
    <n v="0.46472019464720193"/>
  </r>
  <r>
    <d v="2022-01-13T00:00:00"/>
    <n v="2018"/>
    <s v="Defense Health Agency"/>
    <s v="77140"/>
    <s v=""/>
    <d v="2018-06-22T00:00:00"/>
    <d v="2019-01-24T00:00:00"/>
    <s v="Walga Ross Group JV"/>
    <s v="W912DQ"/>
    <s v="W912DQ-19-F-4003"/>
    <x v="624"/>
    <x v="718"/>
    <x v="736"/>
    <d v="2020-09-16T00:00:00"/>
    <d v="2021-10-29T00:00:00"/>
    <n v="-55000"/>
    <n v="408"/>
    <n v="2021"/>
    <n v="10"/>
    <n v="29"/>
    <x v="388"/>
    <n v="2019"/>
    <n v="2022"/>
    <n v="1.027591137340192"/>
    <n v="2021"/>
    <n v="0.97697771649446541"/>
    <n v="10877052.188745933"/>
    <n v="10823318.414338738"/>
    <n v="-53733.774407194927"/>
    <n v="408"/>
    <n v="601"/>
    <n v="0.67886855241264554"/>
  </r>
  <r>
    <d v="2022-01-07T00:00:00"/>
    <n v="2018"/>
    <s v="Washington Headquarters Services"/>
    <s v="91474"/>
    <s v=""/>
    <d v="2019-03-08T00:00:00"/>
    <d v="2019-06-28T00:00:00"/>
    <s v="Grunley Construction Company, Inc."/>
    <s v="W912DR"/>
    <s v="W912DR-17-D-0002"/>
    <x v="625"/>
    <x v="719"/>
    <x v="737"/>
    <d v="2021-01-22T00:00:00"/>
    <d v="2023-02-28T00:00:00"/>
    <n v="0"/>
    <n v="767"/>
    <n v="2023"/>
    <s v="02"/>
    <n v="28"/>
    <x v="580"/>
    <n v="2019"/>
    <n v="2023"/>
    <n v="1.027591137340192"/>
    <n v="2021"/>
    <n v="0.97697771649446541"/>
    <n v="24668352.842988651"/>
    <n v="24668352.842988651"/>
    <n v="0"/>
    <n v="767"/>
    <n v="574"/>
    <n v="1.3362369337979094"/>
  </r>
  <r>
    <d v="2021-12-31T00:00:00"/>
    <n v="2019"/>
    <s v="National Security Agency"/>
    <s v="35168"/>
    <s v=""/>
    <d v="2018-10-04T00:00:00"/>
    <d v="2019-03-28T00:00:00"/>
    <s v="Hensel-Phelps"/>
    <s v="W912DR"/>
    <s v="W912DR-19-C-0013"/>
    <x v="626"/>
    <x v="720"/>
    <x v="738"/>
    <d v="2023-04-30T00:00:00"/>
    <d v="2023-05-09T00:00:00"/>
    <n v="25042918"/>
    <n v="9"/>
    <n v="2023"/>
    <s v="05"/>
    <s v="09"/>
    <x v="581"/>
    <n v="2019"/>
    <n v="2023"/>
    <n v="1.027591137340192"/>
    <n v="2021"/>
    <n v="0.97697771649446541"/>
    <n v="668202440.55797064"/>
    <n v="692668813.39996874"/>
    <n v="24466372.8419981"/>
    <n v="9"/>
    <n v="1494"/>
    <n v="6.024096385542169E-3"/>
  </r>
  <r>
    <d v="2022-01-07T00:00:00"/>
    <n v="2019"/>
    <s v="Washington Headquarters Services"/>
    <s v="87645"/>
    <s v=""/>
    <d v="2019-07-22T00:00:00"/>
    <d v="2019-09-30T00:00:00"/>
    <s v="John C. Grimberg Co, Inc."/>
    <s v="W912DR"/>
    <s v="W912DR19C0057"/>
    <x v="627"/>
    <x v="721"/>
    <x v="739"/>
    <d v="2021-04-23T00:00:00"/>
    <d v="2022-04-22T00:00:00"/>
    <n v="0"/>
    <n v="364"/>
    <n v="2022"/>
    <s v="04"/>
    <n v="22"/>
    <x v="582"/>
    <n v="2019"/>
    <n v="2022"/>
    <n v="1.027591137340192"/>
    <n v="2021"/>
    <n v="0.97697771649446541"/>
    <n v="9510355.976083478"/>
    <n v="9510355.976083478"/>
    <n v="0"/>
    <n v="364"/>
    <n v="571"/>
    <n v="0.63747810858143605"/>
  </r>
  <r>
    <d v="2021-12-31T00:00:00"/>
    <n v="2018"/>
    <s v="Air Force Active"/>
    <s v="PTFL163001"/>
    <s v=""/>
    <d v="2018-08-24T00:00:00"/>
    <d v="2019-02-27T00:00:00"/>
    <s v="RANCO CONSTRUCTION INC"/>
    <s v="W912DS"/>
    <s v="W912DS18B00210013"/>
    <x v="628"/>
    <x v="722"/>
    <x v="740"/>
    <d v="2021-03-08T00:00:00"/>
    <d v="2021-03-08T00:00:00"/>
    <n v="130749"/>
    <n v="0"/>
    <n v="2021"/>
    <s v="03"/>
    <s v="08"/>
    <x v="583"/>
    <n v="2019"/>
    <n v="2021"/>
    <n v="1.027591137340192"/>
    <n v="2020"/>
    <n v="1.0006103417743548"/>
    <n v="4549351.4832324982"/>
    <n v="4680180.2848091535"/>
    <n v="130828.80157665536"/>
    <n v="0"/>
    <n v="740"/>
    <n v="0"/>
  </r>
  <r>
    <d v="2021-12-31T00:00:00"/>
    <n v="2018"/>
    <s v="Air Force Active"/>
    <s v="PTFL163010"/>
    <s v=""/>
    <d v="2019-06-12T00:00:00"/>
    <d v="2019-09-25T00:00:00"/>
    <s v="TDX Quality"/>
    <s v="W912DS"/>
    <s v="W912DS19B007"/>
    <x v="629"/>
    <x v="723"/>
    <x v="741"/>
    <d v="2021-03-19T00:00:00"/>
    <d v="2021-05-14T00:00:00"/>
    <n v="61124"/>
    <n v="56"/>
    <n v="2021"/>
    <s v="05"/>
    <n v="14"/>
    <x v="584"/>
    <n v="2019"/>
    <n v="2021"/>
    <n v="1.027591137340192"/>
    <n v="2020"/>
    <n v="1.0006103417743548"/>
    <n v="8215587.0326702856"/>
    <n v="8276748.3392009009"/>
    <n v="61161.306530615315"/>
    <n v="56"/>
    <n v="541"/>
    <n v="0.10351201478743069"/>
  </r>
  <r>
    <d v="2021-08-31T00:00:00"/>
    <n v="2016"/>
    <s v="Army Active"/>
    <s v="88231"/>
    <s v=""/>
    <d v="2018-08-20T00:00:00"/>
    <d v="2019-04-01T00:00:00"/>
    <s v="Call Associates, Inc"/>
    <s v="W912DS"/>
    <s v="W912DS19C0008"/>
    <x v="630"/>
    <x v="724"/>
    <x v="742"/>
    <d v="2020-04-25T00:00:00"/>
    <d v="2020-11-20T00:00:00"/>
    <n v="938000"/>
    <n v="209"/>
    <n v="2020"/>
    <n v="11"/>
    <n v="20"/>
    <x v="288"/>
    <n v="2019"/>
    <n v="2021"/>
    <n v="1.027591137340192"/>
    <n v="2020"/>
    <n v="1.0006103417743548"/>
    <n v="4300468.9097687034"/>
    <n v="5239041.4103530478"/>
    <n v="938572.50058434438"/>
    <n v="209"/>
    <n v="390"/>
    <n v="0.53589743589743588"/>
  </r>
  <r>
    <d v="2021-12-31T00:00:00"/>
    <n v="2018"/>
    <s v="Air Force Active"/>
    <s v="PTFL163019"/>
    <s v=""/>
    <d v="2018-10-29T00:00:00"/>
    <d v="2019-07-11T00:00:00"/>
    <s v="Walsh Federal LLC"/>
    <s v="W912DS"/>
    <s v="W912DS19C0011"/>
    <x v="631"/>
    <x v="725"/>
    <x v="743"/>
    <d v="2021-07-23T00:00:00"/>
    <d v="2021-09-13T00:00:00"/>
    <n v="372600"/>
    <n v="52"/>
    <n v="2021"/>
    <s v="09"/>
    <n v="13"/>
    <x v="585"/>
    <n v="2019"/>
    <n v="2021"/>
    <n v="1.027591137340192"/>
    <n v="2020"/>
    <n v="1.0006103417743548"/>
    <n v="53767678.670188211"/>
    <n v="54140506.083533339"/>
    <n v="372827.4133451283"/>
    <n v="52"/>
    <n v="743"/>
    <n v="6.9986541049798109E-2"/>
  </r>
  <r>
    <d v="2021-12-31T00:00:00"/>
    <n v="2018"/>
    <s v="Army Active"/>
    <s v="90722"/>
    <s v=""/>
    <d v="2019-07-11T00:00:00"/>
    <d v="2019-08-30T00:00:00"/>
    <s v="Intercontinental Construction Contracting, INC."/>
    <s v="W912DS"/>
    <s v="W912DS19C0018"/>
    <x v="632"/>
    <x v="726"/>
    <x v="744"/>
    <d v="2021-09-01T00:00:00"/>
    <d v="2022-07-30T00:00:00"/>
    <n v="2891000"/>
    <n v="332"/>
    <n v="2022"/>
    <s v="07"/>
    <n v="30"/>
    <x v="586"/>
    <n v="2019"/>
    <n v="2022"/>
    <n v="1.027591137340192"/>
    <n v="2021"/>
    <n v="0.97697771649446541"/>
    <n v="15303914.80840748"/>
    <n v="18128357.38679298"/>
    <n v="2824442.5783855002"/>
    <n v="332"/>
    <n v="733"/>
    <n v="0.45293315143246932"/>
  </r>
  <r>
    <d v="2021-12-31T00:00:00"/>
    <n v="2019"/>
    <s v="Army Active"/>
    <s v="63054"/>
    <s v=""/>
    <d v="2019-07-26T00:00:00"/>
    <d v="2019-09-27T00:00:00"/>
    <s v="Benard Associates, Inc"/>
    <s v="W912DS"/>
    <s v="W912DS19C0033"/>
    <x v="633"/>
    <x v="727"/>
    <x v="745"/>
    <d v="2021-11-03T00:00:00"/>
    <d v="2022-11-30T00:00:00"/>
    <n v="5131000"/>
    <n v="392"/>
    <n v="2022"/>
    <n v="11"/>
    <n v="30"/>
    <x v="587"/>
    <n v="2019"/>
    <n v="2023"/>
    <n v="1.027591137340192"/>
    <n v="2021"/>
    <n v="0.97697771649446541"/>
    <n v="25858303.380028591"/>
    <n v="30871176.043361694"/>
    <n v="5012872.6633331031"/>
    <n v="392"/>
    <n v="768"/>
    <n v="0.51041666666666663"/>
  </r>
  <r>
    <d v="2021-12-31T00:00:00"/>
    <n v="2017"/>
    <s v="Air Force Active"/>
    <s v="GJKZ040009"/>
    <s v=""/>
    <d v="2018-08-10T00:00:00"/>
    <d v="2018-12-28T00:00:00"/>
    <s v="GARCO Construction"/>
    <s v="W912DW"/>
    <s v="W912DW19C0002"/>
    <x v="634"/>
    <x v="728"/>
    <x v="746"/>
    <d v="2021-11-14T00:00:00"/>
    <d v="2021-11-14T00:00:00"/>
    <n v="0"/>
    <n v="0"/>
    <n v="2021"/>
    <n v="11"/>
    <n v="14"/>
    <x v="588"/>
    <n v="2019"/>
    <n v="2022"/>
    <n v="1.027591137340192"/>
    <n v="2021"/>
    <n v="0.97697771649446541"/>
    <n v="24128867.495885048"/>
    <n v="24128867.495885048"/>
    <n v="0"/>
    <n v="0"/>
    <n v="1052"/>
    <n v="0"/>
  </r>
  <r>
    <d v="2021-12-31T00:00:00"/>
    <n v="2017"/>
    <s v="Air Force Active"/>
    <s v="NZAS173001"/>
    <s v=""/>
    <d v="2019-05-20T00:00:00"/>
    <d v="2019-06-19T00:00:00"/>
    <s v="MMDF"/>
    <s v="W912DW"/>
    <s v="W912DW19C0008"/>
    <x v="635"/>
    <x v="729"/>
    <x v="747"/>
    <d v="2021-03-10T00:00:00"/>
    <d v="2021-09-17T00:00:00"/>
    <n v="0"/>
    <n v="191"/>
    <n v="2021"/>
    <s v="09"/>
    <n v="17"/>
    <x v="434"/>
    <n v="2019"/>
    <n v="2021"/>
    <n v="1.027591137340192"/>
    <n v="2020"/>
    <n v="1.0006103417743548"/>
    <n v="20416620.525681715"/>
    <n v="20416620.525681715"/>
    <n v="0"/>
    <n v="191"/>
    <n v="630"/>
    <n v="0.30317460317460315"/>
  </r>
  <r>
    <d v="2021-12-31T00:00:00"/>
    <n v="2018"/>
    <s v="Army Active"/>
    <s v="86518"/>
    <s v=""/>
    <d v="2019-04-24T00:00:00"/>
    <d v="2019-07-17T00:00:00"/>
    <s v="Doyon Management Services, LLC"/>
    <s v="W912DW"/>
    <s v="W912DW19C0012"/>
    <x v="636"/>
    <x v="730"/>
    <x v="748"/>
    <d v="2020-08-15T00:00:00"/>
    <d v="2022-03-09T00:00:00"/>
    <n v="147000"/>
    <n v="571"/>
    <n v="2022"/>
    <s v="03"/>
    <s v="09"/>
    <x v="589"/>
    <n v="2019"/>
    <n v="2022"/>
    <n v="1.027591137340192"/>
    <n v="2021"/>
    <n v="0.97697771649446541"/>
    <n v="5216052.6131388145"/>
    <n v="5359668.3374635009"/>
    <n v="143615.72432468645"/>
    <n v="571"/>
    <n v="395"/>
    <n v="1.4455696202531645"/>
  </r>
  <r>
    <d v="2021-08-31T00:00:00"/>
    <n v="2019"/>
    <s v="Army Active"/>
    <s v="93019"/>
    <s v=""/>
    <d v="2019-06-06T00:00:00"/>
    <d v="2019-07-29T00:00:00"/>
    <s v="DAP Construction Management, LLC"/>
    <s v="W912DW"/>
    <s v="W912DW19C0015"/>
    <x v="637"/>
    <x v="731"/>
    <x v="749"/>
    <d v="2020-08-27T00:00:00"/>
    <d v="2020-10-07T00:00:00"/>
    <n v="33000"/>
    <n v="41"/>
    <n v="2020"/>
    <n v="10"/>
    <s v="07"/>
    <x v="590"/>
    <n v="2019"/>
    <n v="2021"/>
    <n v="1.027591137340192"/>
    <n v="2020"/>
    <n v="1.0006103417743548"/>
    <n v="2922469.1945955059"/>
    <n v="2955489.3358740597"/>
    <n v="33020.141278553754"/>
    <n v="41"/>
    <n v="395"/>
    <n v="0.10379746835443038"/>
  </r>
  <r>
    <d v="2022-05-03T00:00:00"/>
    <n v="2019"/>
    <s v="DLA Defense Energy Support Center"/>
    <s v="DESC1905"/>
    <s v=""/>
    <d v="2019-05-01T00:00:00"/>
    <d v="2019-08-01T00:00:00"/>
    <s v="WHH Nisqually-Garco JV 2"/>
    <s v="W912DW"/>
    <s v="W912DW19C0017 / 56848368"/>
    <x v="638"/>
    <x v="732"/>
    <x v="750"/>
    <d v="2022-05-31T00:00:00"/>
    <d v="2021-10-30T00:00:00"/>
    <n v="946000"/>
    <n v="-213"/>
    <n v="2021"/>
    <n v="10"/>
    <n v="30"/>
    <x v="428"/>
    <n v="2019"/>
    <n v="2022"/>
    <n v="1.027591137340192"/>
    <n v="2021"/>
    <n v="0.97697771649446541"/>
    <n v="22927613.456334364"/>
    <n v="23851834.376138128"/>
    <n v="924220.91980376467"/>
    <n v="-213"/>
    <n v="1034"/>
    <n v="-0.20599613152804641"/>
  </r>
  <r>
    <d v="2021-12-31T00:00:00"/>
    <n v="2016"/>
    <s v="Air Force Active"/>
    <s v="NZAS043002"/>
    <s v=""/>
    <d v="2019-05-06T00:00:00"/>
    <d v="2019-06-05T00:00:00"/>
    <s v="Construct MMDF"/>
    <s v="W912DW"/>
    <s v="W912DW19C008"/>
    <x v="639"/>
    <x v="729"/>
    <x v="747"/>
    <d v="2020-12-26T00:00:00"/>
    <d v="2020-08-31T00:00:00"/>
    <n v="0"/>
    <n v="-117"/>
    <n v="2020"/>
    <s v="08"/>
    <n v="31"/>
    <x v="229"/>
    <n v="2019"/>
    <n v="2020"/>
    <n v="1.027591137340192"/>
    <n v="2020"/>
    <n v="1.0006103417743548"/>
    <n v="20416620.525681715"/>
    <n v="20416620.525681715"/>
    <n v="0"/>
    <n v="-117"/>
    <n v="570"/>
    <n v="-0.20526315789473684"/>
  </r>
  <r>
    <d v="2021-12-31T00:00:00"/>
    <n v="2018"/>
    <s v="Air Force Active"/>
    <s v="AEWV171012"/>
    <s v=""/>
    <d v="2018-08-01T00:00:00"/>
    <d v="2019-03-01T00:00:00"/>
    <s v="Black &amp; Veatch Special Project"/>
    <s v="W912ER"/>
    <s v="W912ER18D0005"/>
    <x v="640"/>
    <x v="733"/>
    <x v="751"/>
    <d v="2020-08-08T00:00:00"/>
    <d v="2022-03-31T00:00:00"/>
    <n v="64805"/>
    <n v="600"/>
    <n v="2022"/>
    <s v="03"/>
    <n v="31"/>
    <x v="423"/>
    <n v="2019"/>
    <n v="2022"/>
    <n v="1.027591137340192"/>
    <n v="2021"/>
    <n v="0.97697771649446541"/>
    <n v="3807379.3025160125"/>
    <n v="3870692.3434334365"/>
    <n v="63313.040917424019"/>
    <n v="600"/>
    <n v="526"/>
    <n v="1.1406844106463878"/>
  </r>
  <r>
    <d v="2021-12-31T00:00:00"/>
    <n v="2018"/>
    <s v="Air Force Active"/>
    <s v="ASVF183100D"/>
    <s v=""/>
    <d v="2018-06-28T00:00:00"/>
    <d v="2019-04-05T00:00:00"/>
    <s v="The Morganti Group, Inc / Danbury, CT (Pkg 3, Dorm)"/>
    <s v="W912ER"/>
    <s v="W912ER19C0008"/>
    <x v="641"/>
    <x v="734"/>
    <x v="752"/>
    <d v="2020-08-29T00:00:00"/>
    <d v="2021-10-09T00:00:00"/>
    <n v="-40735"/>
    <n v="406"/>
    <n v="2021"/>
    <n v="10"/>
    <s v="09"/>
    <x v="235"/>
    <n v="2019"/>
    <n v="2022"/>
    <n v="1.027591137340192"/>
    <n v="2021"/>
    <n v="0.97697771649446541"/>
    <n v="10722239.418358808"/>
    <n v="10682442.231077407"/>
    <n v="-39797.187281401828"/>
    <n v="406"/>
    <n v="512"/>
    <n v="0.79296875"/>
  </r>
  <r>
    <d v="2021-12-31T00:00:00"/>
    <n v="2018"/>
    <s v="Air Force Active"/>
    <s v="ASVF183100F"/>
    <s v=""/>
    <d v="2019-03-06T00:00:00"/>
    <d v="2019-04-05T00:00:00"/>
    <s v="The Morganti Group, Inc (Pkg 3, Dorm), Danbury, CT"/>
    <s v="W912ER"/>
    <s v="W912ER19C0008"/>
    <x v="641"/>
    <x v="735"/>
    <x v="753"/>
    <d v="2020-10-13T00:00:00"/>
    <d v="2021-02-18T00:00:00"/>
    <n v="0"/>
    <n v="128"/>
    <n v="2021"/>
    <s v="02"/>
    <n v="18"/>
    <x v="591"/>
    <n v="2019"/>
    <n v="2021"/>
    <n v="1.027591137340192"/>
    <n v="2020"/>
    <n v="1.0006103417743548"/>
    <n v="121305.07858073499"/>
    <n v="121305.07858073499"/>
    <n v="0"/>
    <n v="128"/>
    <n v="557"/>
    <n v="0.22980251346499103"/>
  </r>
  <r>
    <d v="2021-12-31T00:00:00"/>
    <n v="2017"/>
    <s v="Air Force Active"/>
    <s v="DHAF152900"/>
    <s v=""/>
    <d v="2018-04-01T00:00:00"/>
    <d v="2019-09-06T00:00:00"/>
    <s v="Amana Contracting &amp; Steel Building Co. WLL, Abu Dhabi UAE"/>
    <s v="W912ER"/>
    <s v="W912ER19C0015"/>
    <x v="642"/>
    <x v="736"/>
    <x v="754"/>
    <d v="2021-10-15T00:00:00"/>
    <d v="2021-11-16T00:00:00"/>
    <n v="375559"/>
    <n v="32"/>
    <n v="2021"/>
    <n v="11"/>
    <n v="16"/>
    <x v="592"/>
    <n v="2019"/>
    <n v="2022"/>
    <n v="1.027591137340192"/>
    <n v="2021"/>
    <n v="0.97697771649446541"/>
    <n v="25846444.978303686"/>
    <n v="26213357.752532631"/>
    <n v="366912.77422894537"/>
    <n v="32"/>
    <n v="770"/>
    <n v="4.1558441558441558E-2"/>
  </r>
  <r>
    <d v="2021-12-31T00:00:00"/>
    <n v="2018"/>
    <s v="Air Force Active"/>
    <s v="ALUA113023"/>
    <s v=""/>
    <d v="2019-05-29T00:00:00"/>
    <d v="2019-09-26T00:00:00"/>
    <s v="MVL USA, Inc. / Houston / TX"/>
    <s v="W912ER"/>
    <s v="W912ER19C0016"/>
    <x v="643"/>
    <x v="737"/>
    <x v="755"/>
    <d v="2021-01-20T00:00:00"/>
    <d v="2021-11-23T00:00:00"/>
    <n v="-155509"/>
    <n v="307"/>
    <n v="2021"/>
    <n v="11"/>
    <n v="23"/>
    <x v="593"/>
    <n v="2019"/>
    <n v="2022"/>
    <n v="1.027591137340192"/>
    <n v="2021"/>
    <n v="0.97697771649446541"/>
    <n v="14273713.589578444"/>
    <n v="14121784.761864107"/>
    <n v="-151928.82771433704"/>
    <n v="307"/>
    <n v="482"/>
    <n v="0.63692946058091282"/>
  </r>
  <r>
    <d v="2021-12-31T00:00:00"/>
    <n v="2019"/>
    <s v="Army Active"/>
    <s v="62866"/>
    <s v=""/>
    <d v="2019-07-12T00:00:00"/>
    <d v="2019-09-30T00:00:00"/>
    <s v="MVL USA Inc"/>
    <s v="W912ER"/>
    <s v="W912ER19C0018"/>
    <x v="644"/>
    <x v="738"/>
    <x v="756"/>
    <d v="2021-05-02T00:00:00"/>
    <d v="2022-01-05T00:00:00"/>
    <n v="55000"/>
    <n v="248"/>
    <n v="2022"/>
    <s v="01"/>
    <s v="05"/>
    <x v="594"/>
    <n v="2019"/>
    <n v="2022"/>
    <n v="1.027591137340192"/>
    <n v="2021"/>
    <n v="0.97697771649446541"/>
    <n v="26097732.115028858"/>
    <n v="26151465.889436055"/>
    <n v="53733.77440719679"/>
    <n v="248"/>
    <n v="580"/>
    <n v="0.42758620689655175"/>
  </r>
  <r>
    <d v="2021-12-31T00:00:00"/>
    <n v="2016"/>
    <s v="Army Active"/>
    <s v="86824"/>
    <s v=""/>
    <d v="2019-04-08T00:00:00"/>
    <d v="2019-04-18T00:00:00"/>
    <s v="Staatliches Hochbauamt Amberg"/>
    <s v="W912GB"/>
    <s v="W912GB-15-C-0007"/>
    <x v="645"/>
    <x v="739"/>
    <x v="757"/>
    <d v="2023-06-03T00:00:00"/>
    <d v="2023-06-03T00:00:00"/>
    <n v="1930000"/>
    <n v="0"/>
    <n v="2023"/>
    <s v="06"/>
    <s v="03"/>
    <x v="595"/>
    <n v="2019"/>
    <n v="2023"/>
    <n v="1.027591137340192"/>
    <n v="2021"/>
    <n v="0.97697771649446541"/>
    <n v="43359208.040069401"/>
    <n v="45244775.032903716"/>
    <n v="1885566.9928343147"/>
    <n v="0"/>
    <n v="1507"/>
    <n v="0"/>
  </r>
  <r>
    <d v="2022-02-02T00:00:00"/>
    <n v="2017"/>
    <s v="DoD Education Activity"/>
    <s v="EU00039"/>
    <s v=""/>
    <d v="2019-03-19T00:00:00"/>
    <d v="2019-09-16T00:00:00"/>
    <s v="LBB Kaiserslautern"/>
    <s v="W912GB"/>
    <s v="W912GB-15-C-0013/47316927"/>
    <x v="646"/>
    <x v="740"/>
    <x v="758"/>
    <d v="2023-05-02T00:00:00"/>
    <d v="2025-05-01T00:00:00"/>
    <n v="317870"/>
    <n v="730"/>
    <n v="2025"/>
    <s v="05"/>
    <s v="01"/>
    <x v="596"/>
    <n v="2019"/>
    <n v="2025"/>
    <n v="1.027591137340192"/>
    <n v="2022"/>
    <n v="0.95701202597496626"/>
    <n v="49337044.791052625"/>
    <n v="49641250.203749284"/>
    <n v="304205.41269665956"/>
    <n v="730"/>
    <n v="1324"/>
    <n v="0.55135951661631422"/>
  </r>
  <r>
    <d v="2021-12-31T00:00:00"/>
    <n v="2019"/>
    <s v="Army Active"/>
    <s v="88542"/>
    <s v=""/>
    <d v="2019-06-24T00:00:00"/>
    <d v="2019-09-25T00:00:00"/>
    <s v="EIFFAGE INFRAESTRUCTURAS SA"/>
    <s v="W912GB"/>
    <s v="W912GB19D0039"/>
    <x v="647"/>
    <x v="741"/>
    <x v="759"/>
    <d v="2022-04-17T00:00:00"/>
    <d v="2022-04-17T00:00:00"/>
    <n v="318000"/>
    <n v="0"/>
    <n v="2022"/>
    <s v="04"/>
    <n v="17"/>
    <x v="597"/>
    <n v="2019"/>
    <n v="2022"/>
    <n v="1.027591137340192"/>
    <n v="2021"/>
    <n v="0.97697771649446541"/>
    <n v="11713511.374540849"/>
    <n v="12024190.288386088"/>
    <n v="310678.91384523921"/>
    <n v="0"/>
    <n v="935"/>
    <n v="0"/>
  </r>
  <r>
    <d v="2021-12-31T00:00:00"/>
    <n v="2018"/>
    <s v="Air Force Active"/>
    <s v="LJYC183004"/>
    <s v=""/>
    <d v="2018-08-29T00:00:00"/>
    <d v="2019-05-13T00:00:00"/>
    <s v="EMTA INSAAT TAAHHUT VE TICARET ANONIUM SI"/>
    <s v="W912GB"/>
    <s v="W912GB19F0076"/>
    <x v="648"/>
    <x v="742"/>
    <x v="760"/>
    <d v="2021-09-28T00:00:00"/>
    <d v="2021-09-28T00:00:00"/>
    <n v="0"/>
    <n v="0"/>
    <n v="2021"/>
    <s v="09"/>
    <n v="28"/>
    <x v="598"/>
    <n v="2019"/>
    <n v="2021"/>
    <n v="1.027591137340192"/>
    <n v="2020"/>
    <n v="1.0006103417743548"/>
    <n v="3899854.2841475313"/>
    <n v="3899854.2841475313"/>
    <n v="0"/>
    <n v="0"/>
    <n v="869"/>
    <n v="0"/>
  </r>
  <r>
    <d v="2021-12-31T00:00:00"/>
    <n v="2017"/>
    <s v="Army Active"/>
    <s v="85794"/>
    <s v=""/>
    <d v="2018-05-25T00:00:00"/>
    <d v="2019-01-18T00:00:00"/>
    <s v="Odyssey International"/>
    <s v="W912HN"/>
    <s v="W912HN19C3000"/>
    <x v="649"/>
    <x v="743"/>
    <x v="761"/>
    <d v="2020-06-14T00:00:00"/>
    <d v="2021-12-06T00:00:00"/>
    <n v="777000"/>
    <n v="540"/>
    <n v="2021"/>
    <n v="12"/>
    <s v="06"/>
    <x v="599"/>
    <n v="2019"/>
    <n v="2022"/>
    <n v="1.027591137340192"/>
    <n v="2021"/>
    <n v="0.97697771649446541"/>
    <n v="14386275.922762688"/>
    <n v="15145387.608478887"/>
    <n v="759111.68571619876"/>
    <n v="540"/>
    <n v="513"/>
    <n v="1.0526315789473684"/>
  </r>
  <r>
    <d v="2021-08-31T00:00:00"/>
    <n v="2018"/>
    <s v="Army Active"/>
    <s v="86711"/>
    <s v=""/>
    <d v="2018-11-08T00:00:00"/>
    <d v="2019-02-08T00:00:00"/>
    <s v="Windamir Development"/>
    <s v="W912HN"/>
    <s v="W912HN19C3001"/>
    <x v="650"/>
    <x v="744"/>
    <x v="762"/>
    <d v="2020-05-13T00:00:00"/>
    <d v="2021-03-16T00:00:00"/>
    <n v="35000"/>
    <n v="307"/>
    <n v="2021"/>
    <s v="03"/>
    <n v="16"/>
    <x v="600"/>
    <n v="2019"/>
    <n v="2021"/>
    <n v="1.027591137340192"/>
    <n v="2020"/>
    <n v="1.0006103417743548"/>
    <n v="2932745.1059689079"/>
    <n v="2967766.4679310103"/>
    <n v="35021.361962102354"/>
    <n v="307"/>
    <n v="460"/>
    <n v="0.66739130434782612"/>
  </r>
  <r>
    <d v="2022-01-13T00:00:00"/>
    <n v="2018"/>
    <s v="Defense Health Agency"/>
    <s v="76934"/>
    <s v=""/>
    <d v="2018-05-24T00:00:00"/>
    <d v="2019-02-08T00:00:00"/>
    <s v="Gilbane Federal JV"/>
    <s v="W912HN"/>
    <s v="W912HN-19-C-3002"/>
    <x v="651"/>
    <x v="745"/>
    <x v="763"/>
    <d v="2021-03-14T00:00:00"/>
    <d v="2021-07-12T00:00:00"/>
    <n v="-7480000"/>
    <n v="120"/>
    <n v="2021"/>
    <s v="07"/>
    <n v="12"/>
    <x v="368"/>
    <n v="2019"/>
    <n v="2021"/>
    <n v="1.027591137340192"/>
    <n v="2020"/>
    <n v="1.0006103417743548"/>
    <n v="10319070.201170208"/>
    <n v="2834504.8446980342"/>
    <n v="-7484565.3564721737"/>
    <n v="120"/>
    <n v="765"/>
    <n v="0.15686274509803921"/>
  </r>
  <r>
    <d v="2021-12-31T00:00:00"/>
    <n v="2018"/>
    <s v="Army Active"/>
    <s v="55112"/>
    <s v=""/>
    <d v="2018-08-14T00:00:00"/>
    <d v="2019-02-22T00:00:00"/>
    <s v="ACC Construction Co."/>
    <s v="W912HN"/>
    <s v="W912HN19C3003"/>
    <x v="652"/>
    <x v="746"/>
    <x v="764"/>
    <d v="2020-10-08T00:00:00"/>
    <d v="2021-12-01T00:00:00"/>
    <n v="948000"/>
    <n v="419"/>
    <n v="2021"/>
    <n v="12"/>
    <s v="01"/>
    <x v="601"/>
    <n v="2019"/>
    <n v="2022"/>
    <n v="1.027591137340192"/>
    <n v="2021"/>
    <n v="0.97697771649446541"/>
    <n v="22028471.211161695"/>
    <n v="22954646.086398449"/>
    <n v="926174.87523675337"/>
    <n v="419"/>
    <n v="594"/>
    <n v="0.70538720538720534"/>
  </r>
  <r>
    <d v="2021-08-31T00:00:00"/>
    <n v="2018"/>
    <s v="Army Active"/>
    <s v="89128"/>
    <s v=""/>
    <d v="2018-11-29T00:00:00"/>
    <d v="2019-03-08T00:00:00"/>
    <s v="Windamir Development"/>
    <s v="W912HN"/>
    <s v="W912HN19C3004"/>
    <x v="653"/>
    <x v="747"/>
    <x v="608"/>
    <d v="2020-07-26T00:00:00"/>
    <d v="2021-07-21T00:00:00"/>
    <n v="146000"/>
    <n v="360"/>
    <n v="2021"/>
    <s v="07"/>
    <n v="21"/>
    <x v="501"/>
    <n v="2019"/>
    <n v="2021"/>
    <n v="1.027591137340192"/>
    <n v="2020"/>
    <n v="1.0006103417743548"/>
    <n v="3495865.0492313332"/>
    <n v="3641954.1591303889"/>
    <n v="146089.10989905568"/>
    <n v="360"/>
    <n v="506"/>
    <n v="0.71146245059288538"/>
  </r>
  <r>
    <d v="2021-12-31T00:00:00"/>
    <n v="2016"/>
    <s v="Air Force Active"/>
    <s v="VKAG013004R5"/>
    <s v=""/>
    <d v="2017-08-21T00:00:00"/>
    <d v="2019-06-28T00:00:00"/>
    <s v="Walsh Federal Construction Contract-SJ ATCT"/>
    <s v="W912HN"/>
    <s v="W912HN19C3006"/>
    <x v="654"/>
    <x v="748"/>
    <x v="765"/>
    <d v="2019-07-28T00:00:00"/>
    <d v="2021-08-09T00:00:00"/>
    <n v="0"/>
    <n v="743"/>
    <n v="2021"/>
    <s v="08"/>
    <s v="09"/>
    <x v="602"/>
    <n v="2019"/>
    <n v="2021"/>
    <n v="1.027591137340192"/>
    <n v="2020"/>
    <n v="1.0006103417743548"/>
    <n v="24371116.968557313"/>
    <n v="24371116.968557313"/>
    <n v="0"/>
    <n v="743"/>
    <n v="30"/>
    <n v="24.766666666666666"/>
  </r>
  <r>
    <d v="2021-12-31T00:00:00"/>
    <n v="2018"/>
    <s v="Army Active"/>
    <s v="92022"/>
    <s v=""/>
    <d v="2019-06-07T00:00:00"/>
    <d v="2019-07-25T00:00:00"/>
    <s v="Siler Excavating LLC"/>
    <s v="W912HN"/>
    <s v="W912HN19C3008"/>
    <x v="655"/>
    <x v="749"/>
    <x v="766"/>
    <d v="2020-06-17T00:00:00"/>
    <d v="2021-11-02T00:00:00"/>
    <n v="140000"/>
    <n v="503"/>
    <n v="2021"/>
    <n v="11"/>
    <s v="02"/>
    <x v="372"/>
    <n v="2019"/>
    <n v="2022"/>
    <n v="1.027591137340192"/>
    <n v="2021"/>
    <n v="0.97697771649446541"/>
    <n v="4762884.9215717902"/>
    <n v="4899661.8018810153"/>
    <n v="136776.88030922506"/>
    <n v="503"/>
    <n v="328"/>
    <n v="1.5335365853658536"/>
  </r>
  <r>
    <d v="2021-12-31T00:00:00"/>
    <n v="2019"/>
    <s v="Army Active"/>
    <s v="91311"/>
    <s v=""/>
    <d v="2019-07-02T00:00:00"/>
    <d v="2019-08-26T00:00:00"/>
    <s v="TDX Quality, LLC"/>
    <s v="W912HN"/>
    <s v="W912HN19C3010"/>
    <x v="656"/>
    <x v="750"/>
    <x v="767"/>
    <d v="2020-12-10T00:00:00"/>
    <d v="2021-10-14T00:00:00"/>
    <n v="16000"/>
    <n v="308"/>
    <n v="2021"/>
    <n v="10"/>
    <n v="14"/>
    <x v="603"/>
    <n v="2019"/>
    <n v="2022"/>
    <n v="1.027591137340192"/>
    <n v="2021"/>
    <n v="0.97697771649446541"/>
    <n v="7118123.8083555102"/>
    <n v="7133755.4518194217"/>
    <n v="15631.643463911489"/>
    <n v="308"/>
    <n v="472"/>
    <n v="0.65254237288135597"/>
  </r>
  <r>
    <d v="2021-08-31T00:00:00"/>
    <n v="2015"/>
    <s v="Army Active"/>
    <s v="77831"/>
    <s v=""/>
    <d v="2018-02-26T00:00:00"/>
    <d v="2019-05-07T00:00:00"/>
    <s v="NISHIMATSU CONSTRUCTION CO., LTD."/>
    <s v="W912HV"/>
    <s v="W912HV16D0009"/>
    <x v="450"/>
    <x v="751"/>
    <x v="768"/>
    <d v="2021-05-25T00:00:00"/>
    <d v="2021-06-25T00:00:00"/>
    <n v="581000"/>
    <n v="31"/>
    <n v="2021"/>
    <s v="06"/>
    <n v="25"/>
    <x v="604"/>
    <n v="2019"/>
    <n v="2021"/>
    <n v="1.027591137340192"/>
    <n v="2020"/>
    <n v="1.0006103417743548"/>
    <n v="18829580.00062168"/>
    <n v="19410934.60919258"/>
    <n v="581354.60857089981"/>
    <n v="31"/>
    <n v="749"/>
    <n v="4.1388518024032039E-2"/>
  </r>
  <r>
    <d v="2022-01-06T00:00:00"/>
    <n v="2017"/>
    <s v="Special Operations Command"/>
    <s v="LXEZ123484"/>
    <s v=""/>
    <d v="2018-04-12T00:00:00"/>
    <d v="2019-05-30T00:00:00"/>
    <s v="NISHIMATSU CONSTRUCTION CO., LTD."/>
    <s v="W912HV"/>
    <s v="W912HV-16-D-0009"/>
    <x v="450"/>
    <x v="752"/>
    <x v="769"/>
    <d v="2021-09-27T00:00:00"/>
    <d v="2021-09-29T00:00:00"/>
    <n v="451596"/>
    <n v="2"/>
    <n v="2021"/>
    <s v="09"/>
    <n v="29"/>
    <x v="304"/>
    <n v="2019"/>
    <n v="2021"/>
    <n v="1.027591137340192"/>
    <n v="2020"/>
    <n v="1.0006103417743548"/>
    <n v="17200874.765307046"/>
    <n v="17652746.393210977"/>
    <n v="451871.62790393084"/>
    <n v="2"/>
    <n v="851"/>
    <n v="2.3501762632197414E-3"/>
  </r>
  <r>
    <d v="2022-01-06T00:00:00"/>
    <n v="2017"/>
    <s v="Special Operations Command"/>
    <s v="AFSOC103022"/>
    <s v=""/>
    <d v="2018-03-23T00:00:00"/>
    <d v="2019-08-02T00:00:00"/>
    <s v="NIPPO CORPORATION"/>
    <s v="W912HV"/>
    <s v="W912HV-17-D-0015"/>
    <x v="657"/>
    <x v="753"/>
    <x v="770"/>
    <d v="2021-12-26T00:00:00"/>
    <d v="2021-12-26T00:00:00"/>
    <n v="3995671"/>
    <n v="0"/>
    <n v="2021"/>
    <n v="12"/>
    <n v="26"/>
    <x v="605"/>
    <n v="2019"/>
    <n v="2022"/>
    <n v="1.027591137340192"/>
    <n v="2021"/>
    <n v="0.97697771649446541"/>
    <n v="64792028.855333894"/>
    <n v="68695710.384777054"/>
    <n v="3903681.5294431597"/>
    <n v="0"/>
    <n v="877"/>
    <n v="0"/>
  </r>
  <r>
    <d v="2022-05-03T00:00:00"/>
    <n v="2018"/>
    <s v="DLA Defense Energy Support Center"/>
    <s v="DESC1805"/>
    <s v=""/>
    <d v="2018-05-21T00:00:00"/>
    <d v="2018-12-27T00:00:00"/>
    <s v="TOA CORPORATION"/>
    <s v="W912HV"/>
    <s v="W912HV19C0003 / 51379145"/>
    <x v="658"/>
    <x v="754"/>
    <x v="771"/>
    <d v="2021-04-01T00:00:00"/>
    <d v="2022-02-28T00:00:00"/>
    <n v="0"/>
    <n v="333"/>
    <n v="2022"/>
    <s v="02"/>
    <n v="28"/>
    <x v="125"/>
    <n v="2019"/>
    <n v="2022"/>
    <n v="1.027591137340192"/>
    <n v="2021"/>
    <n v="0.97697771649446541"/>
    <n v="34378061.499716125"/>
    <n v="34378061.499716125"/>
    <n v="0"/>
    <n v="333"/>
    <n v="826"/>
    <n v="0.40314769975786924"/>
  </r>
  <r>
    <d v="2022-01-06T00:00:00"/>
    <n v="2018"/>
    <s v="Special Operations Command"/>
    <s v="81903"/>
    <s v=""/>
    <d v="2018-10-30T00:00:00"/>
    <d v="2019-03-25T00:00:00"/>
    <s v="KYUDENKO CORPORATION"/>
    <s v="W912HV"/>
    <s v="W912HV19C0004"/>
    <x v="659"/>
    <x v="755"/>
    <x v="772"/>
    <d v="2021-04-18T00:00:00"/>
    <d v="2022-04-06T00:00:00"/>
    <n v="881658"/>
    <n v="353"/>
    <n v="2022"/>
    <s v="04"/>
    <s v="06"/>
    <x v="606"/>
    <n v="2019"/>
    <n v="2022"/>
    <n v="1.027591137340192"/>
    <n v="2021"/>
    <n v="0.97697771649446541"/>
    <n v="17443940.145342357"/>
    <n v="18305300.364911433"/>
    <n v="861360.21956907585"/>
    <n v="353"/>
    <n v="755"/>
    <n v="0.46754966887417221"/>
  </r>
  <r>
    <d v="2022-01-13T00:00:00"/>
    <n v="2018"/>
    <s v="Defense Health Agency"/>
    <s v="87208"/>
    <s v=""/>
    <d v="2018-10-12T00:00:00"/>
    <d v="2019-04-10T00:00:00"/>
    <s v="Shinsampeikensetsu-Unite Corporation JV"/>
    <s v="W912HV"/>
    <s v="W912HV-19-C-0005"/>
    <x v="660"/>
    <x v="756"/>
    <x v="773"/>
    <d v="2020-08-21T00:00:00"/>
    <d v="2021-01-30T00:00:00"/>
    <n v="154000"/>
    <n v="162"/>
    <n v="2021"/>
    <s v="01"/>
    <n v="30"/>
    <x v="404"/>
    <n v="2019"/>
    <n v="2021"/>
    <n v="1.027591137340192"/>
    <n v="2020"/>
    <n v="1.0006103417743548"/>
    <n v="4224427.1656055292"/>
    <n v="4378521.1582387798"/>
    <n v="154093.99263325054"/>
    <n v="162"/>
    <n v="499"/>
    <n v="0.32464929859719438"/>
  </r>
  <r>
    <d v="2022-02-02T00:00:00"/>
    <n v="2015"/>
    <s v="DoD Education Activity"/>
    <s v="PA00022"/>
    <s v=""/>
    <d v="2018-09-21T00:00:00"/>
    <d v="2019-07-29T00:00:00"/>
    <s v="Nippo Corporation"/>
    <s v="W912HV"/>
    <s v="W912HV19C0007/36943919"/>
    <x v="661"/>
    <x v="757"/>
    <x v="774"/>
    <d v="2022-08-05T00:00:00"/>
    <d v="2022-08-05T00:00:00"/>
    <n v="-1748257"/>
    <n v="0"/>
    <n v="2022"/>
    <s v="08"/>
    <s v="05"/>
    <x v="607"/>
    <n v="2019"/>
    <n v="2022"/>
    <n v="1.027591137340192"/>
    <n v="2021"/>
    <n v="0.97697771649446541"/>
    <n v="53894639.61038886"/>
    <n v="52186631.478683397"/>
    <n v="-1708008.1317054629"/>
    <n v="0"/>
    <n v="1103"/>
    <n v="0"/>
  </r>
  <r>
    <d v="2021-12-30T00:00:00"/>
    <n v="2018"/>
    <s v="Air National Guard"/>
    <s v="KNMD179040"/>
    <s v=""/>
    <d v="2018-06-15T00:00:00"/>
    <d v="2019-05-07T00:00:00"/>
    <s v="HI Technology Devel. Corp."/>
    <s v="W912J6"/>
    <s v="W912J61822021"/>
    <x v="662"/>
    <x v="758"/>
    <x v="775"/>
    <d v="2021-05-23T00:00:00"/>
    <d v="2021-05-23T00:00:00"/>
    <n v="-258964"/>
    <n v="0"/>
    <n v="2021"/>
    <s v="05"/>
    <n v="23"/>
    <x v="608"/>
    <n v="2019"/>
    <n v="2021"/>
    <n v="1.027591137340192"/>
    <n v="2020"/>
    <n v="1.0006103417743548"/>
    <n v="3213264.1277779951"/>
    <n v="2954142.0712307412"/>
    <n v="-259122.05654725386"/>
    <n v="0"/>
    <n v="747"/>
    <n v="0"/>
  </r>
  <r>
    <d v="2021-11-30T00:00:00"/>
    <n v="2018"/>
    <s v="Air National Guard"/>
    <s v="XDQU139458"/>
    <s v=""/>
    <d v="2019-06-14T00:00:00"/>
    <d v="2019-09-30T00:00:00"/>
    <s v="Collins Construction Services, Inc."/>
    <s v="W912JM"/>
    <s v="W912JM19C0012"/>
    <x v="663"/>
    <x v="759"/>
    <x v="776"/>
    <d v="2020-11-15T00:00:00"/>
    <d v="2021-05-21T00:00:00"/>
    <n v="87964"/>
    <n v="187"/>
    <n v="2021"/>
    <s v="05"/>
    <n v="21"/>
    <x v="609"/>
    <n v="2019"/>
    <n v="2021"/>
    <n v="1.027591137340192"/>
    <n v="2020"/>
    <n v="1.0006103417743548"/>
    <n v="2920971.9943084014"/>
    <n v="3008989.6824122407"/>
    <n v="88017.688103839289"/>
    <n v="187"/>
    <n v="412"/>
    <n v="0.45388349514563109"/>
  </r>
  <r>
    <d v="2021-12-30T00:00:00"/>
    <n v="2018"/>
    <s v="Air National Guard"/>
    <s v="PSXE999132"/>
    <s v=""/>
    <d v="2018-06-08T00:00:00"/>
    <d v="2019-08-05T00:00:00"/>
    <s v="Messer Construction Company"/>
    <s v="W912L7"/>
    <s v="W912L719C7001"/>
    <x v="664"/>
    <x v="760"/>
    <x v="777"/>
    <d v="2021-08-22T00:00:00"/>
    <d v="2021-08-22T00:00:00"/>
    <n v="605700"/>
    <n v="0"/>
    <n v="2021"/>
    <s v="08"/>
    <n v="22"/>
    <x v="610"/>
    <n v="2019"/>
    <n v="2021"/>
    <n v="1.027591137340192"/>
    <n v="2020"/>
    <n v="1.0006103417743548"/>
    <n v="30430279.33733191"/>
    <n v="31036349.021344636"/>
    <n v="606069.68401272595"/>
    <n v="0"/>
    <n v="748"/>
    <n v="0"/>
  </r>
  <r>
    <d v="2022-01-12T00:00:00"/>
    <n v="2019"/>
    <s v="Army National Guard"/>
    <s v="460115"/>
    <s v=""/>
    <d v="2019-02-07T00:00:00"/>
    <d v="2019-02-15T00:00:00"/>
    <s v="RCS Construction, Inc."/>
    <s v="W912MM"/>
    <s v="W912MM-17-2-2001"/>
    <x v="665"/>
    <x v="470"/>
    <x v="778"/>
    <d v="2020-11-15T00:00:00"/>
    <d v="2020-11-15T00:00:00"/>
    <n v="-1977000"/>
    <n v="0"/>
    <n v="2020"/>
    <n v="11"/>
    <n v="15"/>
    <x v="611"/>
    <n v="2019"/>
    <n v="2021"/>
    <n v="1.027591137340192"/>
    <n v="2020"/>
    <n v="1.0006103417743548"/>
    <n v="15413867.06010288"/>
    <n v="13435660.41441498"/>
    <n v="-1978206.6456879005"/>
    <n v="0"/>
    <n v="639"/>
    <n v="0"/>
  </r>
  <r>
    <d v="2021-12-30T00:00:00"/>
    <n v="2018"/>
    <s v="Air National Guard"/>
    <s v="ULYB049040"/>
    <s v=""/>
    <d v="2019-07-02T00:00:00"/>
    <d v="2019-08-21T00:00:00"/>
    <s v="Lee Grover Construction"/>
    <s v="W912NS"/>
    <s v="W912NS19C6003"/>
    <x v="666"/>
    <x v="761"/>
    <x v="779"/>
    <d v="2021-03-23T00:00:00"/>
    <d v="2021-03-23T00:00:00"/>
    <n v="83608"/>
    <n v="0"/>
    <n v="2021"/>
    <s v="03"/>
    <n v="23"/>
    <x v="512"/>
    <n v="2019"/>
    <n v="2021"/>
    <n v="1.027591137340192"/>
    <n v="2020"/>
    <n v="1.0006103417743548"/>
    <n v="6219450.1447414691"/>
    <n v="6303109.1741965394"/>
    <n v="83659.029455070384"/>
    <n v="0"/>
    <n v="580"/>
    <n v="0"/>
  </r>
  <r>
    <d v="2021-08-31T00:00:00"/>
    <n v="2018"/>
    <s v="Army Active"/>
    <s v="80748"/>
    <s v=""/>
    <d v="2018-08-07T00:00:00"/>
    <d v="2019-01-25T00:00:00"/>
    <s v="Nicklaus Engineering, Inc"/>
    <s v="W912PL"/>
    <s v="W912PL19C0007"/>
    <x v="667"/>
    <x v="762"/>
    <x v="780"/>
    <d v="2021-04-15T00:00:00"/>
    <d v="2021-05-27T00:00:00"/>
    <n v="0"/>
    <n v="42"/>
    <n v="2021"/>
    <s v="05"/>
    <n v="27"/>
    <x v="260"/>
    <n v="2019"/>
    <n v="2021"/>
    <n v="1.027591137340192"/>
    <n v="2020"/>
    <n v="1.0006103417743548"/>
    <n v="4104199.0025367271"/>
    <n v="4104199.0025367271"/>
    <n v="0"/>
    <n v="42"/>
    <n v="811"/>
    <n v="5.1787916152897656E-2"/>
  </r>
  <r>
    <d v="2021-12-31T00:00:00"/>
    <n v="2018"/>
    <s v="Army Active"/>
    <s v="91528"/>
    <s v=""/>
    <d v="2019-01-15T00:00:00"/>
    <d v="2019-06-18T00:00:00"/>
    <s v="Ral Investment Corporation dba Silverstrand Construction"/>
    <s v="W912PL"/>
    <s v="W912PL19C0017"/>
    <x v="668"/>
    <x v="763"/>
    <x v="781"/>
    <d v="2020-09-15T00:00:00"/>
    <d v="2021-11-30T00:00:00"/>
    <n v="344000"/>
    <n v="441"/>
    <n v="2021"/>
    <n v="11"/>
    <n v="30"/>
    <x v="242"/>
    <n v="2019"/>
    <n v="2022"/>
    <n v="1.027591137340192"/>
    <n v="2021"/>
    <n v="0.97697771649446541"/>
    <n v="5239687.2092976393"/>
    <n v="5575767.5437717354"/>
    <n v="336080.33447409607"/>
    <n v="441"/>
    <n v="455"/>
    <n v="0.96923076923076923"/>
  </r>
  <r>
    <d v="2021-12-31T00:00:00"/>
    <n v="2018"/>
    <s v="Air Force Active"/>
    <s v="RKMF063004"/>
    <s v=""/>
    <d v="2018-08-16T00:00:00"/>
    <d v="2019-07-03T00:00:00"/>
    <s v="Record Steel and Construction, Inc., dba RSCI"/>
    <s v="W912PL"/>
    <s v="W912PL19C0023"/>
    <x v="669"/>
    <x v="764"/>
    <x v="782"/>
    <d v="2021-08-02T00:00:00"/>
    <d v="2021-12-20T00:00:00"/>
    <n v="666225"/>
    <n v="140"/>
    <n v="2021"/>
    <n v="12"/>
    <n v="20"/>
    <x v="173"/>
    <n v="2019"/>
    <n v="2022"/>
    <n v="1.027591137340192"/>
    <n v="2021"/>
    <n v="0.97697771649446541"/>
    <n v="22219603.162706971"/>
    <n v="22870490.141878497"/>
    <n v="650886.97917152569"/>
    <n v="140"/>
    <n v="761"/>
    <n v="0.18396846254927726"/>
  </r>
  <r>
    <d v="2021-12-31T00:00:00"/>
    <n v="2019"/>
    <s v="Air Force Active"/>
    <s v="RKMF123009"/>
    <s v=""/>
    <d v="2019-04-17T00:00:00"/>
    <d v="2019-08-27T00:00:00"/>
    <s v="GUARDIAN/EC JV LLC"/>
    <s v="W912PL"/>
    <s v="W912PL19C0024"/>
    <x v="670"/>
    <x v="765"/>
    <x v="783"/>
    <d v="2021-06-02T00:00:00"/>
    <d v="2022-07-29T00:00:00"/>
    <n v="267159"/>
    <n v="422"/>
    <n v="2022"/>
    <s v="07"/>
    <n v="29"/>
    <x v="4"/>
    <n v="2019"/>
    <n v="2022"/>
    <n v="1.027591137340192"/>
    <n v="2021"/>
    <n v="0.97697771649446541"/>
    <n v="5708961.3643513341"/>
    <n v="5969969.754112279"/>
    <n v="261008.38976094499"/>
    <n v="422"/>
    <n v="645"/>
    <n v="0.65426356589147283"/>
  </r>
  <r>
    <d v="2021-12-31T00:00:00"/>
    <n v="2019"/>
    <s v="Air Force Active"/>
    <s v="LKTC203101"/>
    <s v=""/>
    <d v="2019-07-31T00:00:00"/>
    <d v="2019-09-26T00:00:00"/>
    <s v="KORTE"/>
    <s v="W912PL"/>
    <s v="W912PL19C0028"/>
    <x v="671"/>
    <x v="766"/>
    <x v="784"/>
    <d v="2021-10-02T00:00:00"/>
    <d v="2022-04-22T00:00:00"/>
    <n v="709368"/>
    <n v="202"/>
    <n v="2022"/>
    <s v="04"/>
    <n v="22"/>
    <x v="582"/>
    <n v="2019"/>
    <n v="2022"/>
    <n v="1.027591137340192"/>
    <n v="2021"/>
    <n v="0.97697771649446541"/>
    <n v="25697177.089693651"/>
    <n v="26390213.818487898"/>
    <n v="693036.72879424691"/>
    <n v="202"/>
    <n v="737"/>
    <n v="0.27408412483039346"/>
  </r>
  <r>
    <d v="2021-12-31T00:00:00"/>
    <n v="2019"/>
    <s v="Air Force Active"/>
    <s v="LKTC203102"/>
    <s v=""/>
    <d v="2019-07-31T00:00:00"/>
    <d v="2019-09-26T00:00:00"/>
    <s v="KORTE"/>
    <s v="W912PL"/>
    <s v="W912PL19C0028"/>
    <x v="671"/>
    <x v="767"/>
    <x v="785"/>
    <d v="2021-11-02T00:00:00"/>
    <d v="2022-05-23T00:00:00"/>
    <n v="434983"/>
    <n v="202"/>
    <n v="2022"/>
    <s v="05"/>
    <n v="23"/>
    <x v="612"/>
    <n v="2019"/>
    <n v="2022"/>
    <n v="1.027591137340192"/>
    <n v="2021"/>
    <n v="0.97697771649446541"/>
    <n v="25333101.549734019"/>
    <n v="25758070.24778793"/>
    <n v="424968.69805391133"/>
    <n v="202"/>
    <n v="768"/>
    <n v="0.26302083333333331"/>
  </r>
  <r>
    <d v="2021-12-31T00:00:00"/>
    <n v="2019"/>
    <s v="Air Force Active"/>
    <s v="FBNV033002"/>
    <s v=""/>
    <d v="2019-07-30T00:00:00"/>
    <d v="2019-09-28T00:00:00"/>
    <s v="BFL Construction CO"/>
    <s v="W912PL"/>
    <s v="W912PL19C0035"/>
    <x v="672"/>
    <x v="14"/>
    <x v="27"/>
    <d v="2021-04-20T00:00:00"/>
    <d v="2022-06-10T00:00:00"/>
    <n v="0"/>
    <n v="416"/>
    <n v="2022"/>
    <s v="06"/>
    <n v="10"/>
    <x v="545"/>
    <n v="2019"/>
    <n v="2022"/>
    <n v="1.027591137340192"/>
    <n v="2021"/>
    <n v="0.97697771649446541"/>
    <n v="0"/>
    <n v="0"/>
    <n v="0"/>
    <n v="416"/>
    <n v="570"/>
    <n v="0.72982456140350882"/>
  </r>
  <r>
    <d v="2022-01-06T00:00:00"/>
    <n v="2018"/>
    <s v="Special Operations Command"/>
    <s v="79443"/>
    <s v=""/>
    <d v="2018-09-07T00:00:00"/>
    <d v="2018-12-19T00:00:00"/>
    <s v="ACC"/>
    <s v="W912PM"/>
    <s v="W912PM19C0007"/>
    <x v="673"/>
    <x v="768"/>
    <x v="786"/>
    <d v="2020-12-27T00:00:00"/>
    <d v="2021-08-18T00:00:00"/>
    <n v="1233878"/>
    <n v="234"/>
    <n v="2021"/>
    <s v="08"/>
    <n v="18"/>
    <x v="613"/>
    <n v="2019"/>
    <n v="2021"/>
    <n v="1.027591137340192"/>
    <n v="2020"/>
    <n v="1.0006103417743548"/>
    <n v="16929075.881889429"/>
    <n v="18163706.969177287"/>
    <n v="1234631.0872878581"/>
    <n v="234"/>
    <n v="739"/>
    <n v="0.3166441136671177"/>
  </r>
  <r>
    <d v="2022-01-06T00:00:00"/>
    <n v="2017"/>
    <s v="Special Operations Command"/>
    <s v="69552"/>
    <s v=""/>
    <d v="2017-03-02T00:00:00"/>
    <d v="2019-01-15T00:00:00"/>
    <s v="ACC Construction Co., Inc."/>
    <s v="W912PM"/>
    <s v="W912PM19C0008"/>
    <x v="674"/>
    <x v="769"/>
    <x v="787"/>
    <d v="2020-11-08T00:00:00"/>
    <d v="2022-02-08T00:00:00"/>
    <n v="1195694"/>
    <n v="457"/>
    <n v="2022"/>
    <s v="02"/>
    <s v="08"/>
    <x v="614"/>
    <n v="2019"/>
    <n v="2022"/>
    <n v="1.027591137340192"/>
    <n v="2021"/>
    <n v="0.97697771649446541"/>
    <n v="30834298.37239109"/>
    <n v="32002464.766137224"/>
    <n v="1168166.3937461339"/>
    <n v="457"/>
    <n v="663"/>
    <n v="0.68929110105580693"/>
  </r>
  <r>
    <d v="2022-01-06T00:00:00"/>
    <n v="2018"/>
    <s v="Special Operations Command"/>
    <s v="79453"/>
    <s v=""/>
    <d v="2018-01-12T00:00:00"/>
    <d v="2019-01-23T00:00:00"/>
    <s v="ACC Construction Co., Inc."/>
    <s v="W912PM"/>
    <s v="W912PM19C0011"/>
    <x v="675"/>
    <x v="770"/>
    <x v="788"/>
    <d v="2021-11-03T00:00:00"/>
    <d v="2022-07-22T00:00:00"/>
    <n v="1023513"/>
    <n v="261"/>
    <n v="2022"/>
    <s v="07"/>
    <n v="22"/>
    <x v="615"/>
    <n v="2019"/>
    <n v="2022"/>
    <n v="1.027591137340192"/>
    <n v="2021"/>
    <n v="0.97697771649446541"/>
    <n v="21619508.435140774"/>
    <n v="22619457.828683175"/>
    <n v="999949.39354240149"/>
    <n v="261"/>
    <n v="1015"/>
    <n v="0.25714285714285712"/>
  </r>
  <r>
    <d v="2022-01-06T00:00:00"/>
    <n v="2019"/>
    <s v="Special Operations Command"/>
    <s v="69251"/>
    <s v=""/>
    <d v="2018-12-20T00:00:00"/>
    <d v="2019-04-05T00:00:00"/>
    <s v="Sauer"/>
    <s v="W912PM"/>
    <s v="W912PM19C0016"/>
    <x v="676"/>
    <x v="771"/>
    <x v="789"/>
    <d v="2020-05-20T00:00:00"/>
    <d v="2020-10-28T00:00:00"/>
    <n v="58566"/>
    <n v="161"/>
    <n v="2020"/>
    <n v="10"/>
    <n v="28"/>
    <x v="548"/>
    <n v="2019"/>
    <n v="2021"/>
    <n v="1.027591137340192"/>
    <n v="2020"/>
    <n v="1.0006103417743548"/>
    <n v="10045730.958637718"/>
    <n v="10104332.703914074"/>
    <n v="58601.745276356116"/>
    <n v="161"/>
    <n v="411"/>
    <n v="0.39172749391727496"/>
  </r>
  <r>
    <d v="2022-01-06T00:00:00"/>
    <n v="2017"/>
    <s v="Special Operations Command"/>
    <s v="85958"/>
    <s v=""/>
    <d v="2017-12-01T00:00:00"/>
    <d v="2019-04-11T00:00:00"/>
    <s v="Windamir Development, Inc."/>
    <s v="W912PM"/>
    <s v="W912PM19C0020"/>
    <x v="677"/>
    <x v="772"/>
    <x v="790"/>
    <d v="2021-04-28T00:00:00"/>
    <d v="2022-04-08T00:00:00"/>
    <n v="1202937"/>
    <n v="345"/>
    <n v="2022"/>
    <s v="04"/>
    <s v="08"/>
    <x v="616"/>
    <n v="2019"/>
    <n v="2022"/>
    <n v="1.027591137340192"/>
    <n v="2021"/>
    <n v="0.97697771649446541"/>
    <n v="11825476.6772743"/>
    <n v="13000719.320621002"/>
    <n v="1175242.6433467027"/>
    <n v="345"/>
    <n v="748"/>
    <n v="0.46122994652406418"/>
  </r>
  <r>
    <d v="2021-12-31T00:00:00"/>
    <n v="2018"/>
    <s v="Army Active"/>
    <s v="91252"/>
    <s v=""/>
    <d v="2019-05-10T00:00:00"/>
    <d v="2019-08-14T00:00:00"/>
    <s v="Crowder Construction Company"/>
    <s v="W912PM"/>
    <s v="W912PM19C0027"/>
    <x v="678"/>
    <x v="773"/>
    <x v="791"/>
    <d v="2021-05-15T00:00:00"/>
    <d v="2022-02-11T00:00:00"/>
    <n v="277000"/>
    <n v="272"/>
    <n v="2022"/>
    <s v="02"/>
    <n v="11"/>
    <x v="443"/>
    <n v="2019"/>
    <n v="2022"/>
    <n v="1.027591137340192"/>
    <n v="2021"/>
    <n v="0.97697771649446541"/>
    <n v="3970612.1546825022"/>
    <n v="4241234.9821514692"/>
    <n v="270622.82746896707"/>
    <n v="272"/>
    <n v="640"/>
    <n v="0.42499999999999999"/>
  </r>
  <r>
    <d v="2022-01-06T00:00:00"/>
    <n v="2019"/>
    <s v="Special Operations Command"/>
    <s v="80774"/>
    <s v=""/>
    <d v="2019-06-10T00:00:00"/>
    <d v="2019-09-30T00:00:00"/>
    <s v="ACC"/>
    <s v="W912PM"/>
    <s v="W912PM19C0042"/>
    <x v="679"/>
    <x v="774"/>
    <x v="792"/>
    <d v="2022-01-06T00:00:00"/>
    <d v="2022-01-06T00:00:00"/>
    <n v="0"/>
    <n v="0"/>
    <n v="2022"/>
    <s v="01"/>
    <s v="06"/>
    <x v="617"/>
    <n v="2019"/>
    <n v="2022"/>
    <n v="1.027591137340192"/>
    <n v="2021"/>
    <n v="0.97697771649446541"/>
    <n v="17532067.388871789"/>
    <n v="17532067.388871789"/>
    <n v="0"/>
    <n v="0"/>
    <n v="829"/>
    <n v="0"/>
  </r>
  <r>
    <d v="2021-12-31T00:00:00"/>
    <n v="2019"/>
    <s v="Army Active"/>
    <s v="82254"/>
    <s v=""/>
    <d v="2019-06-18T00:00:00"/>
    <d v="2019-09-30T00:00:00"/>
    <s v="ACC Construction Company, Inc."/>
    <s v="W912PM"/>
    <s v="W912PM19C0043"/>
    <x v="680"/>
    <x v="775"/>
    <x v="793"/>
    <d v="2021-06-30T00:00:00"/>
    <d v="2021-11-29T00:00:00"/>
    <n v="101000"/>
    <n v="152"/>
    <n v="2021"/>
    <n v="11"/>
    <n v="29"/>
    <x v="618"/>
    <n v="2019"/>
    <n v="2022"/>
    <n v="1.027591137340192"/>
    <n v="2021"/>
    <n v="0.97697771649446541"/>
    <n v="9915226.8841955122"/>
    <n v="10013901.633561453"/>
    <n v="98674.74936594069"/>
    <n v="152"/>
    <n v="639"/>
    <n v="0.23787167449139279"/>
  </r>
  <r>
    <d v="2022-01-06T00:00:00"/>
    <n v="2015"/>
    <s v="Special Operations Command"/>
    <s v="CZQZ063029"/>
    <s v=""/>
    <d v="2016-12-13T00:00:00"/>
    <d v="2018-10-05T00:00:00"/>
    <s v="Federal Contracting, Inc."/>
    <s v="W912PP"/>
    <s v="W912PP19C0001"/>
    <x v="681"/>
    <x v="776"/>
    <x v="794"/>
    <d v="2021-05-16T00:00:00"/>
    <d v="2022-02-22T00:00:00"/>
    <n v="1970636"/>
    <n v="282"/>
    <n v="2022"/>
    <s v="02"/>
    <n v="22"/>
    <x v="619"/>
    <n v="2019"/>
    <n v="2022"/>
    <n v="1.027591137340192"/>
    <n v="2021"/>
    <n v="0.97697771649446541"/>
    <n v="37205009.932549037"/>
    <n v="39130277.391870826"/>
    <n v="1925267.4593217894"/>
    <n v="282"/>
    <n v="954"/>
    <n v="0.29559748427672955"/>
  </r>
  <r>
    <d v="2022-01-06T00:00:00"/>
    <n v="2016"/>
    <s v="Special Operations Command"/>
    <s v="CZQZ133003"/>
    <s v=""/>
    <d v="2016-12-13T00:00:00"/>
    <d v="2018-10-05T00:00:00"/>
    <s v="Federal Contracting, Inc."/>
    <s v="W912PP"/>
    <s v="W912PP19C0001"/>
    <x v="681"/>
    <x v="777"/>
    <x v="795"/>
    <d v="2021-05-16T00:00:00"/>
    <d v="2022-02-22T00:00:00"/>
    <n v="357546"/>
    <n v="282"/>
    <n v="2022"/>
    <s v="02"/>
    <n v="22"/>
    <x v="619"/>
    <n v="2019"/>
    <n v="2022"/>
    <n v="1.027591137340192"/>
    <n v="2021"/>
    <n v="0.97697771649446541"/>
    <n v="17064829.919452302"/>
    <n v="17414144.394074034"/>
    <n v="349314.47462173179"/>
    <n v="282"/>
    <n v="954"/>
    <n v="0.29559748427672955"/>
  </r>
  <r>
    <d v="2021-12-30T00:00:00"/>
    <n v="2018"/>
    <s v="Air National Guard"/>
    <s v="PSTE139022"/>
    <s v=""/>
    <d v="2019-04-04T00:00:00"/>
    <d v="2019-09-30T00:00:00"/>
    <s v="Expert Maintenance &amp; Construction Services"/>
    <s v="W912QG"/>
    <s v="W912QG19C0006"/>
    <x v="682"/>
    <x v="778"/>
    <x v="796"/>
    <d v="2021-04-22T00:00:00"/>
    <d v="2021-04-22T00:00:00"/>
    <n v="-87696"/>
    <n v="0"/>
    <n v="2021"/>
    <s v="04"/>
    <n v="22"/>
    <x v="215"/>
    <n v="2019"/>
    <n v="2021"/>
    <n v="1.027591137340192"/>
    <n v="2020"/>
    <n v="1.0006103417743548"/>
    <n v="3209764.1523642144"/>
    <n v="3122014.6278319708"/>
    <n v="-87749.524532243609"/>
    <n v="0"/>
    <n v="570"/>
    <n v="0"/>
  </r>
  <r>
    <d v="2022-01-06T00:00:00"/>
    <n v="2019"/>
    <s v="Special Operations Command"/>
    <s v="66813"/>
    <s v=""/>
    <d v="2018-09-17T00:00:00"/>
    <d v="2019-05-23T00:00:00"/>
    <s v="Howard W. Pence, Inc"/>
    <s v="W912QR"/>
    <s v="W912QR-15-D-0001"/>
    <x v="683"/>
    <x v="779"/>
    <x v="797"/>
    <d v="2020-12-03T00:00:00"/>
    <d v="2021-06-17T00:00:00"/>
    <n v="277112"/>
    <n v="196"/>
    <n v="2021"/>
    <s v="06"/>
    <n v="17"/>
    <x v="557"/>
    <n v="2019"/>
    <n v="2021"/>
    <n v="1.027591137340192"/>
    <n v="2020"/>
    <n v="1.0006103417743548"/>
    <n v="5554530.8578673005"/>
    <n v="5831811.9908970753"/>
    <n v="277281.13302977476"/>
    <n v="196"/>
    <n v="560"/>
    <n v="0.35"/>
  </r>
  <r>
    <d v="2021-12-31T00:00:00"/>
    <n v="2019"/>
    <s v="Air Force Reserve"/>
    <s v="SXHT171217"/>
    <s v=""/>
    <d v="2019-06-24T00:00:00"/>
    <d v="2019-09-28T00:00:00"/>
    <s v="Roundhouse PBN"/>
    <s v="W912QR"/>
    <s v="W912QR17C0049"/>
    <x v="684"/>
    <x v="780"/>
    <x v="798"/>
    <d v="2021-03-15T00:00:00"/>
    <d v="2021-08-12T00:00:00"/>
    <n v="0"/>
    <n v="150"/>
    <n v="2021"/>
    <s v="08"/>
    <n v="12"/>
    <x v="620"/>
    <n v="2019"/>
    <n v="2021"/>
    <n v="1.027591137340192"/>
    <n v="2020"/>
    <n v="1.0006103417743548"/>
    <n v="2942605.8705228246"/>
    <n v="2942605.8705228246"/>
    <n v="0"/>
    <n v="150"/>
    <n v="534"/>
    <n v="0.2808988764044944"/>
  </r>
  <r>
    <d v="2021-08-31T00:00:00"/>
    <n v="2019"/>
    <s v="Army Reserve"/>
    <s v="90303"/>
    <s v=""/>
    <d v="2018-11-02T00:00:00"/>
    <d v="2019-02-28T00:00:00"/>
    <s v="Dean S.H. Pak, Inc."/>
    <s v="W912QR"/>
    <s v="W912QR19C0009"/>
    <x v="685"/>
    <x v="781"/>
    <x v="799"/>
    <d v="2020-06-10T00:00:00"/>
    <d v="2020-10-14T00:00:00"/>
    <n v="-12000"/>
    <n v="126"/>
    <n v="2020"/>
    <n v="10"/>
    <n v="14"/>
    <x v="621"/>
    <n v="2019"/>
    <n v="2021"/>
    <n v="1.027591137340192"/>
    <n v="2020"/>
    <n v="1.0006103417743548"/>
    <n v="1881519.3724698916"/>
    <n v="1869512.0483685993"/>
    <n v="-12007.324101292295"/>
    <n v="126"/>
    <n v="468"/>
    <n v="0.26923076923076922"/>
  </r>
  <r>
    <d v="2021-12-31T00:00:00"/>
    <n v="2019"/>
    <s v="Army Reserve"/>
    <s v="77268"/>
    <s v=""/>
    <d v="2018-11-20T00:00:00"/>
    <d v="2019-02-28T00:00:00"/>
    <s v="Straub Construction, Inc."/>
    <s v="W912QR"/>
    <s v="W912QR19C0012"/>
    <x v="686"/>
    <x v="782"/>
    <x v="800"/>
    <d v="2020-11-21T00:00:00"/>
    <d v="2022-02-09T00:00:00"/>
    <n v="1695000"/>
    <n v="445"/>
    <n v="2022"/>
    <s v="02"/>
    <s v="09"/>
    <x v="622"/>
    <n v="2019"/>
    <n v="2022"/>
    <n v="1.027591137340192"/>
    <n v="2021"/>
    <n v="0.97697771649446541"/>
    <n v="29735404.741213135"/>
    <n v="31391381.970671255"/>
    <n v="1655977.2294581197"/>
    <n v="445"/>
    <n v="632"/>
    <n v="0.70411392405063289"/>
  </r>
  <r>
    <d v="2022-01-06T00:00:00"/>
    <n v="2019"/>
    <s v="Special Operations Command"/>
    <s v="67039"/>
    <s v=""/>
    <d v="2018-11-27T00:00:00"/>
    <d v="2019-05-23T00:00:00"/>
    <s v="Howard W. Pence, Inc"/>
    <s v="W912QR"/>
    <s v="W912QR19C0017"/>
    <x v="687"/>
    <x v="783"/>
    <x v="801"/>
    <d v="2020-12-03T00:00:00"/>
    <d v="2021-02-16T00:00:00"/>
    <n v="297657"/>
    <n v="75"/>
    <n v="2021"/>
    <s v="02"/>
    <n v="16"/>
    <x v="623"/>
    <n v="2019"/>
    <n v="2021"/>
    <n v="1.027591137340192"/>
    <n v="2020"/>
    <n v="1.0006103417743548"/>
    <n v="9068655.174018031"/>
    <n v="9366493.8465195596"/>
    <n v="297838.67250152864"/>
    <n v="75"/>
    <n v="560"/>
    <n v="0.13392857142857142"/>
  </r>
  <r>
    <d v="2021-12-31T00:00:00"/>
    <n v="2018"/>
    <s v="Army Reserve"/>
    <s v="88731"/>
    <s v=""/>
    <d v="2018-06-29T00:00:00"/>
    <d v="2019-06-05T00:00:00"/>
    <s v="Caribe General Constructors"/>
    <s v="W912QR"/>
    <s v="W912QR19C0018"/>
    <x v="688"/>
    <x v="784"/>
    <x v="802"/>
    <d v="2020-12-19T00:00:00"/>
    <d v="2022-02-15T00:00:00"/>
    <n v="1226000"/>
    <n v="423"/>
    <n v="2022"/>
    <s v="02"/>
    <n v="15"/>
    <x v="624"/>
    <n v="2019"/>
    <n v="2022"/>
    <n v="1.027591137340192"/>
    <n v="2021"/>
    <n v="0.97697771649446541"/>
    <n v="17879058.198582001"/>
    <n v="19076832.879004214"/>
    <n v="1197774.6804222129"/>
    <n v="423"/>
    <n v="563"/>
    <n v="0.75133214920071045"/>
  </r>
  <r>
    <d v="2021-12-31T00:00:00"/>
    <n v="2018"/>
    <s v="Air Force Reserve"/>
    <s v="YTPM059004"/>
    <s v=""/>
    <d v="2019-04-08T00:00:00"/>
    <d v="2019-08-01T00:00:00"/>
    <s v="P &amp; S Construction, Inc."/>
    <s v="W912QR"/>
    <s v="W912QR19C0020"/>
    <x v="689"/>
    <x v="785"/>
    <x v="803"/>
    <d v="2020-12-12T00:00:00"/>
    <d v="2021-08-12T00:00:00"/>
    <n v="-551749"/>
    <n v="243"/>
    <n v="2021"/>
    <s v="08"/>
    <n v="12"/>
    <x v="620"/>
    <n v="2019"/>
    <n v="2021"/>
    <n v="1.027591137340192"/>
    <n v="2020"/>
    <n v="1.0006103417743548"/>
    <n v="10670486.845908945"/>
    <n v="10118401.090445288"/>
    <n v="-552085.7554636579"/>
    <n v="243"/>
    <n v="499"/>
    <n v="0.48697394789579157"/>
  </r>
  <r>
    <d v="2021-12-31T00:00:00"/>
    <n v="2019"/>
    <s v="Air Force Reserve"/>
    <s v="RVKQ079104"/>
    <s v=""/>
    <d v="2019-04-29T00:00:00"/>
    <d v="2019-07-03T00:00:00"/>
    <s v="LGC Global, Inc."/>
    <s v="W912QR"/>
    <s v="W912QR19C0021"/>
    <x v="690"/>
    <x v="786"/>
    <x v="804"/>
    <d v="2021-07-23T00:00:00"/>
    <d v="2021-12-08T00:00:00"/>
    <n v="22739"/>
    <n v="138"/>
    <n v="2021"/>
    <n v="12"/>
    <s v="08"/>
    <x v="495"/>
    <n v="2019"/>
    <n v="2022"/>
    <n v="1.027591137340192"/>
    <n v="2021"/>
    <n v="0.97697771649446541"/>
    <n v="11623130.62364723"/>
    <n v="11645346.119942598"/>
    <n v="22215.496295368299"/>
    <n v="138"/>
    <n v="751"/>
    <n v="0.18375499334221038"/>
  </r>
  <r>
    <d v="2021-12-31T00:00:00"/>
    <n v="2019"/>
    <s v="Air Force Reserve"/>
    <s v="CTGB169002"/>
    <s v=""/>
    <d v="2019-04-23T00:00:00"/>
    <d v="2019-08-01T00:00:00"/>
    <s v="NISOU LGC JV, LLC"/>
    <s v="W912QR"/>
    <s v="W912QR19C0026"/>
    <x v="691"/>
    <x v="787"/>
    <x v="805"/>
    <d v="2020-10-27T00:00:00"/>
    <d v="2022-02-28T00:00:00"/>
    <n v="0"/>
    <n v="489"/>
    <n v="2022"/>
    <s v="02"/>
    <n v="28"/>
    <x v="125"/>
    <n v="2019"/>
    <n v="2022"/>
    <n v="1.027591137340192"/>
    <n v="2021"/>
    <n v="0.97697771649446541"/>
    <n v="10202114.915873835"/>
    <n v="10202114.915873835"/>
    <n v="0"/>
    <n v="489"/>
    <n v="453"/>
    <n v="1.0794701986754967"/>
  </r>
  <r>
    <d v="2021-12-31T00:00:00"/>
    <n v="2019"/>
    <s v="Air Force Active"/>
    <s v="ZHTV093301"/>
    <s v=""/>
    <d v="2019-07-17T00:00:00"/>
    <d v="2019-08-16T00:00:00"/>
    <s v="ADAL Intelligence Production Facility, Golf Course"/>
    <s v="W912QR"/>
    <s v="W912QR19C0027"/>
    <x v="692"/>
    <x v="788"/>
    <x v="806"/>
    <d v="2020-06-11T00:00:00"/>
    <d v="2024-06-10T00:00:00"/>
    <n v="0"/>
    <n v="1460"/>
    <n v="2024"/>
    <s v="06"/>
    <n v="10"/>
    <x v="625"/>
    <n v="2019"/>
    <n v="2024"/>
    <n v="1.027591137340192"/>
    <n v="2022"/>
    <n v="0.95701202597496626"/>
    <n v="2233392.267673607"/>
    <n v="2233392.267673607"/>
    <n v="0"/>
    <n v="1460"/>
    <n v="300"/>
    <n v="4.8666666666666663"/>
  </r>
  <r>
    <d v="2021-12-31T00:00:00"/>
    <n v="2019"/>
    <s v="Army Active"/>
    <s v="35782"/>
    <s v=""/>
    <d v="2019-08-09T00:00:00"/>
    <d v="2019-09-26T00:00:00"/>
    <s v="P &amp; R JV"/>
    <s v="W912QR"/>
    <s v="W912QR19C0039"/>
    <x v="693"/>
    <x v="789"/>
    <x v="807"/>
    <d v="2022-02-05T00:00:00"/>
    <d v="2022-10-14T00:00:00"/>
    <n v="389000"/>
    <n v="251"/>
    <n v="2022"/>
    <n v="10"/>
    <n v="14"/>
    <x v="626"/>
    <n v="2019"/>
    <n v="2023"/>
    <n v="1.027591137340192"/>
    <n v="2021"/>
    <n v="0.97697771649446541"/>
    <n v="47057508.543356754"/>
    <n v="47437552.875073098"/>
    <n v="380044.33171634376"/>
    <n v="251"/>
    <n v="863"/>
    <n v="0.29084588644264192"/>
  </r>
  <r>
    <d v="2021-12-31T00:00:00"/>
    <n v="2018"/>
    <s v="Air Force Reserve"/>
    <s v="UHHZ073003"/>
    <s v=""/>
    <d v="2019-06-28T00:00:00"/>
    <d v="2019-09-24T00:00:00"/>
    <s v="ACC Construction Company, Inc."/>
    <s v="W912QR"/>
    <s v="W912QR19C0042"/>
    <x v="694"/>
    <x v="790"/>
    <x v="808"/>
    <d v="2021-11-26T00:00:00"/>
    <d v="2022-07-30T00:00:00"/>
    <n v="-3176550"/>
    <n v="246"/>
    <n v="2022"/>
    <s v="07"/>
    <n v="30"/>
    <x v="586"/>
    <n v="2019"/>
    <n v="2022"/>
    <n v="1.027591137340192"/>
    <n v="2021"/>
    <n v="0.97697771649446541"/>
    <n v="32979211.960366294"/>
    <n v="29875793.3950358"/>
    <n v="-3103418.5653304942"/>
    <n v="246"/>
    <n v="794"/>
    <n v="0.30982367758186397"/>
  </r>
  <r>
    <d v="2021-12-31T00:00:00"/>
    <n v="2016"/>
    <s v="Army Reserve"/>
    <s v="77163"/>
    <s v=""/>
    <d v="2019-08-02T00:00:00"/>
    <d v="2019-09-29T00:00:00"/>
    <s v="Trans4Fed, LLC"/>
    <s v="W912QR"/>
    <s v="W912QR19C0045"/>
    <x v="695"/>
    <x v="791"/>
    <x v="809"/>
    <d v="2021-06-23T00:00:00"/>
    <d v="2022-04-29T00:00:00"/>
    <n v="85000"/>
    <n v="310"/>
    <n v="2022"/>
    <s v="04"/>
    <n v="29"/>
    <x v="261"/>
    <n v="2019"/>
    <n v="2022"/>
    <n v="1.027591137340192"/>
    <n v="2021"/>
    <n v="0.97697771649446541"/>
    <n v="10588299.079153338"/>
    <n v="10671342.185055368"/>
    <n v="83043.105902029201"/>
    <n v="310"/>
    <n v="633"/>
    <n v="0.48973143759873616"/>
  </r>
  <r>
    <d v="2021-12-31T00:00:00"/>
    <n v="2018"/>
    <s v="Army Reserve"/>
    <s v="77074"/>
    <s v=""/>
    <d v="2019-08-05T00:00:00"/>
    <d v="2019-09-27T00:00:00"/>
    <s v="RBC Constuction"/>
    <s v="W912QR"/>
    <s v="W912QR19C0046"/>
    <x v="696"/>
    <x v="792"/>
    <x v="810"/>
    <d v="2021-04-22T00:00:00"/>
    <d v="2022-05-10T00:00:00"/>
    <n v="225000"/>
    <n v="383"/>
    <n v="2022"/>
    <s v="05"/>
    <n v="10"/>
    <x v="394"/>
    <n v="2019"/>
    <n v="2022"/>
    <n v="1.027591137340192"/>
    <n v="2021"/>
    <n v="0.97697771649446541"/>
    <n v="19357761.845214538"/>
    <n v="19577581.831425793"/>
    <n v="219819.98621125519"/>
    <n v="383"/>
    <n v="573"/>
    <n v="0.66841186736474689"/>
  </r>
  <r>
    <d v="2021-12-31T00:00:00"/>
    <n v="2019"/>
    <s v="Army Reserve"/>
    <s v="80690"/>
    <s v=""/>
    <d v="2019-06-10T00:00:00"/>
    <d v="2019-09-27T00:00:00"/>
    <s v="LS Black Constructors"/>
    <s v="W912QR"/>
    <s v="W912QR19C0051"/>
    <x v="697"/>
    <x v="793"/>
    <x v="811"/>
    <d v="2021-08-22T00:00:00"/>
    <d v="2021-12-05T00:00:00"/>
    <n v="897000"/>
    <n v="105"/>
    <n v="2021"/>
    <n v="12"/>
    <s v="05"/>
    <x v="627"/>
    <n v="2019"/>
    <n v="2022"/>
    <n v="1.027591137340192"/>
    <n v="2021"/>
    <n v="0.97697771649446541"/>
    <n v="21254695.084744532"/>
    <n v="22131044.096440066"/>
    <n v="876349.01169553399"/>
    <n v="105"/>
    <n v="695"/>
    <n v="0.15107913669064749"/>
  </r>
  <r>
    <d v="2021-12-31T00:00:00"/>
    <n v="2017"/>
    <s v="Army Active"/>
    <s v="86689"/>
    <s v=""/>
    <d v="2017-06-13T00:00:00"/>
    <d v="2019-02-26T00:00:00"/>
    <s v="Yojin Const and Engr Co., Ltd."/>
    <s v="W912UM"/>
    <s v="W912UM19C0007"/>
    <x v="698"/>
    <x v="385"/>
    <x v="397"/>
    <d v="2022-07-25T00:00:00"/>
    <d v="2023-02-05T00:00:00"/>
    <n v="7460000"/>
    <n v="195"/>
    <n v="2023"/>
    <s v="02"/>
    <s v="05"/>
    <x v="628"/>
    <n v="2019"/>
    <n v="2023"/>
    <n v="1.027591137340192"/>
    <n v="2021"/>
    <n v="0.97697771649446541"/>
    <n v="392750470.64710808"/>
    <n v="400038724.41215676"/>
    <n v="7288253.7650486827"/>
    <n v="195"/>
    <n v="1245"/>
    <n v="0.15662650602409639"/>
  </r>
  <r>
    <d v="2021-12-31T00:00:00"/>
    <n v="2019"/>
    <s v="Army Active"/>
    <s v="86689"/>
    <s v="86877"/>
    <d v="2018-10-10T00:00:00"/>
    <d v="2019-02-26T00:00:00"/>
    <s v="Yojin"/>
    <s v="W912UM"/>
    <s v="W912UM19C0007"/>
    <x v="698"/>
    <x v="385"/>
    <x v="397"/>
    <d v="2022-07-25T00:00:00"/>
    <d v="2023-02-05T00:00:00"/>
    <n v="7460000"/>
    <n v="195"/>
    <n v="2023"/>
    <s v="02"/>
    <s v="05"/>
    <x v="628"/>
    <n v="2019"/>
    <n v="2023"/>
    <n v="1.027591137340192"/>
    <n v="2021"/>
    <n v="0.97697771649446541"/>
    <n v="392750470.64710808"/>
    <n v="400038724.41215676"/>
    <n v="7288253.7650486827"/>
    <n v="195"/>
    <n v="1245"/>
    <n v="0.15662650602409639"/>
  </r>
  <r>
    <d v="2021-12-31T00:00:00"/>
    <n v="2018"/>
    <s v="Army Active"/>
    <s v="86689"/>
    <s v="91380"/>
    <d v="2018-07-27T00:00:00"/>
    <d v="2019-02-26T00:00:00"/>
    <s v="Yojin Const and Engr Co., Ltd."/>
    <s v="W912UM"/>
    <s v="W912UM19C0007"/>
    <x v="698"/>
    <x v="385"/>
    <x v="397"/>
    <d v="2022-07-25T00:00:00"/>
    <d v="2023-02-05T00:00:00"/>
    <n v="7460000"/>
    <n v="195"/>
    <n v="2023"/>
    <s v="02"/>
    <s v="05"/>
    <x v="628"/>
    <n v="2019"/>
    <n v="2023"/>
    <n v="1.027591137340192"/>
    <n v="2021"/>
    <n v="0.97697771649446541"/>
    <n v="392750470.64710808"/>
    <n v="400038724.41215676"/>
    <n v="7288253.7650486827"/>
    <n v="195"/>
    <n v="1245"/>
    <n v="0.15662650602409639"/>
  </r>
  <r>
    <d v="2021-12-31T00:00:00"/>
    <n v="2017"/>
    <s v="Army Active"/>
    <s v="81428"/>
    <s v=""/>
    <d v="2019-03-21T00:00:00"/>
    <d v="2019-06-03T00:00:00"/>
    <s v="Daebo E &amp; C"/>
    <s v="W912UM"/>
    <s v="W912UM19C0015"/>
    <x v="699"/>
    <x v="794"/>
    <x v="812"/>
    <d v="2021-07-14T00:00:00"/>
    <d v="2021-12-31T00:00:00"/>
    <n v="7297000"/>
    <n v="170"/>
    <n v="2021"/>
    <n v="12"/>
    <n v="31"/>
    <x v="347"/>
    <n v="2019"/>
    <n v="2022"/>
    <n v="1.027591137340192"/>
    <n v="2021"/>
    <n v="0.97697771649446541"/>
    <n v="44362136.99011343"/>
    <n v="51491143.387373544"/>
    <n v="7129006.3972601146"/>
    <n v="170"/>
    <n v="772"/>
    <n v="0.22020725388601037"/>
  </r>
  <r>
    <d v="2021-12-31T00:00:00"/>
    <n v="2019"/>
    <s v="Air Force Active"/>
    <s v="SMYU073011"/>
    <s v=""/>
    <d v="2019-06-27T00:00:00"/>
    <d v="2019-09-27T00:00:00"/>
    <s v="Kumsung Construction Co., Ltd"/>
    <s v="W912UM"/>
    <s v="W912UM19C0017"/>
    <x v="700"/>
    <x v="795"/>
    <x v="813"/>
    <d v="2021-02-21T00:00:00"/>
    <d v="2021-02-21T00:00:00"/>
    <n v="0"/>
    <n v="0"/>
    <n v="2021"/>
    <s v="02"/>
    <n v="21"/>
    <x v="629"/>
    <n v="2019"/>
    <n v="2021"/>
    <n v="1.027591137340192"/>
    <n v="2020"/>
    <n v="1.0006103417743548"/>
    <n v="1261542.8115784335"/>
    <n v="1261542.8115784335"/>
    <n v="0"/>
    <n v="0"/>
    <n v="513"/>
    <n v="0"/>
  </r>
  <r>
    <d v="2021-12-31T00:00:00"/>
    <n v="2018"/>
    <s v="Army Active"/>
    <s v="75718"/>
    <s v=""/>
    <d v="2018-07-02T00:00:00"/>
    <d v="2019-05-09T00:00:00"/>
    <s v="Tocci Building Corporation"/>
    <s v="W912WJ"/>
    <s v="W912WJ19C0011"/>
    <x v="701"/>
    <x v="796"/>
    <x v="814"/>
    <d v="2021-06-02T00:00:00"/>
    <d v="2021-11-26T00:00:00"/>
    <n v="5770000"/>
    <n v="177"/>
    <n v="2021"/>
    <n v="11"/>
    <n v="26"/>
    <x v="630"/>
    <n v="2019"/>
    <n v="2022"/>
    <n v="1.027591137340192"/>
    <n v="2021"/>
    <n v="0.97697771649446541"/>
    <n v="21180708.522856038"/>
    <n v="26817869.947029103"/>
    <n v="5637161.4241730645"/>
    <n v="177"/>
    <n v="755"/>
    <n v="0.23443708609271524"/>
  </r>
  <r>
    <d v="2021-12-31T00:00:00"/>
    <n v="2019"/>
    <s v="Air Force Active"/>
    <s v="MXRD153006"/>
    <s v=""/>
    <d v="2019-07-07T00:00:00"/>
    <d v="2019-08-06T00:00:00"/>
    <s v="Ritter &amp; Paratore Contracting Inc"/>
    <s v="W912WJ"/>
    <s v="W912WJ19C0014"/>
    <x v="702"/>
    <x v="797"/>
    <x v="815"/>
    <d v="2020-05-17T00:00:00"/>
    <d v="2020-04-26T00:00:00"/>
    <n v="0"/>
    <n v="-21"/>
    <n v="2020"/>
    <s v="04"/>
    <n v="26"/>
    <x v="560"/>
    <n v="2019"/>
    <n v="2020"/>
    <n v="1.027591137340192"/>
    <n v="2020"/>
    <n v="1.0006103417743548"/>
    <n v="2411756.3993374305"/>
    <n v="2411756.3993374305"/>
    <n v="0"/>
    <n v="-21"/>
    <n v="285"/>
    <n v="-7.3684210526315783E-2"/>
  </r>
  <r>
    <d v="2022-01-12T00:00:00"/>
    <n v="2019"/>
    <s v="Army National Guard"/>
    <s v="171510"/>
    <s v=""/>
    <d v="2019-09-10T00:00:00"/>
    <d v="2019-09-13T00:00:00"/>
    <s v="Vissering Construction Company"/>
    <s v="W91SMC"/>
    <s v="W91SMC-19-2-2001"/>
    <x v="703"/>
    <x v="798"/>
    <x v="816"/>
    <d v="2020-10-16T00:00:00"/>
    <d v="2021-11-18T00:00:00"/>
    <n v="-445000"/>
    <n v="398"/>
    <n v="2021"/>
    <n v="11"/>
    <n v="18"/>
    <x v="186"/>
    <n v="2019"/>
    <n v="2022"/>
    <n v="1.027591137340192"/>
    <n v="2021"/>
    <n v="0.97697771649446541"/>
    <n v="5137955.6867009597"/>
    <n v="4703200.6028609229"/>
    <n v="-434755.08384003676"/>
    <n v="398"/>
    <n v="399"/>
    <n v="0.99749373433583954"/>
  </r>
  <r>
    <d v="2021-12-30T00:00:00"/>
    <n v="2019"/>
    <s v="Air National Guard"/>
    <s v="JLQN049119"/>
    <s v=""/>
    <d v="2019-02-18T00:00:00"/>
    <d v="2019-06-01T00:00:00"/>
    <s v="A. WBE-CCI Joint Venture One, LLC"/>
    <s v="W91SMC"/>
    <s v="W91SMC19C6001"/>
    <x v="704"/>
    <x v="799"/>
    <x v="817"/>
    <d v="2023-10-18T00:00:00"/>
    <d v="2023-10-18T00:00:00"/>
    <n v="-282986"/>
    <n v="0"/>
    <n v="2023"/>
    <n v="10"/>
    <n v="18"/>
    <x v="631"/>
    <n v="2019"/>
    <n v="2024"/>
    <n v="1.027591137340192"/>
    <n v="2022"/>
    <n v="0.95701202597496626"/>
    <n v="8410500.5196009744"/>
    <n v="8139679.5144184222"/>
    <n v="-270821.00518255215"/>
    <n v="0"/>
    <n v="1600"/>
    <n v="0"/>
  </r>
  <r>
    <d v="2021-12-30T00:00:00"/>
    <n v="2018"/>
    <s v="Air National Guard"/>
    <s v="CEKT139029"/>
    <s v=""/>
    <d v="2018-06-30T00:00:00"/>
    <d v="2018-11-20T00:00:00"/>
    <s v="LAROSA BUILDING GROUP, LLC"/>
    <s v="W91ZRS"/>
    <s v="W91ZRS18R00020002"/>
    <x v="705"/>
    <x v="800"/>
    <x v="818"/>
    <d v="2024-05-20T00:00:00"/>
    <d v="2024-05-20T00:00:00"/>
    <n v="-354423"/>
    <n v="0"/>
    <n v="2024"/>
    <s v="05"/>
    <n v="20"/>
    <x v="632"/>
    <n v="2019"/>
    <n v="2024"/>
    <n v="1.027591137340192"/>
    <n v="2022"/>
    <n v="0.95701202597496626"/>
    <n v="6893073.128548909"/>
    <n v="6553886.0552667836"/>
    <n v="-339187.07328212541"/>
    <n v="0"/>
    <n v="2008"/>
    <n v="0"/>
  </r>
  <r>
    <d v="2021-12-30T00:00:00"/>
    <n v="2018"/>
    <s v="Air National Guard"/>
    <s v="CEKT149052"/>
    <s v=""/>
    <d v="2018-06-30T00:00:00"/>
    <d v="2018-12-18T00:00:00"/>
    <s v="LAROSA BUILDING GROUP, LLC"/>
    <s v="W91ZRS"/>
    <s v="W91ZRS18R50010002"/>
    <x v="706"/>
    <x v="801"/>
    <x v="819"/>
    <d v="2024-12-26T00:00:00"/>
    <d v="2024-12-26T00:00:00"/>
    <n v="10652"/>
    <n v="0"/>
    <n v="2024"/>
    <n v="12"/>
    <n v="26"/>
    <x v="633"/>
    <n v="2019"/>
    <n v="2025"/>
    <n v="1.027591137340192"/>
    <n v="2022"/>
    <n v="0.95701202597496626"/>
    <n v="5116855.1302868165"/>
    <n v="5127049.222387502"/>
    <n v="10194.092100685462"/>
    <n v="0"/>
    <n v="2200"/>
    <n v="0"/>
  </r>
  <r>
    <d v="2022-01-12T00:00:00"/>
    <n v="2019"/>
    <s v="Army National Guard"/>
    <s v="020143"/>
    <s v=""/>
    <d v="2018-10-02T00:00:00"/>
    <d v="2019-07-19T00:00:00"/>
    <s v="TDX Quality, LLC"/>
    <s v="W91ZRU"/>
    <s v="W91ZRU-16-2-2001"/>
    <x v="707"/>
    <x v="802"/>
    <x v="820"/>
    <d v="2021-04-23T00:00:00"/>
    <d v="2021-10-30T00:00:00"/>
    <n v="-4511000"/>
    <n v="190"/>
    <n v="2021"/>
    <n v="10"/>
    <n v="30"/>
    <x v="428"/>
    <n v="2019"/>
    <n v="2022"/>
    <n v="1.027591137340192"/>
    <n v="2021"/>
    <n v="0.97697771649446541"/>
    <n v="27744960.708185185"/>
    <n v="23337814.22907865"/>
    <n v="-4407146.4791065343"/>
    <n v="190"/>
    <n v="644"/>
    <n v="0.29503105590062112"/>
  </r>
  <r>
    <d v="2022-01-12T00:00:00"/>
    <n v="2020"/>
    <s v="Army National Guard"/>
    <s v="531201"/>
    <s v=""/>
    <d v="2020-06-02T00:00:00"/>
    <d v="2020-09-25T00:00:00"/>
    <s v="Fowler General Construction, Inc."/>
    <s v="2018-5"/>
    <s v="2018-586 G (1-1)"/>
    <x v="708"/>
    <x v="803"/>
    <x v="821"/>
    <d v="2022-03-21T00:00:00"/>
    <d v="2022-03-21T00:00:00"/>
    <n v="-539000"/>
    <n v="0"/>
    <n v="2022"/>
    <s v="03"/>
    <n v="21"/>
    <x v="634"/>
    <n v="2020"/>
    <n v="2022"/>
    <n v="1.0006103417743548"/>
    <n v="2021"/>
    <n v="0.97697771649446541"/>
    <n v="11406957.896227645"/>
    <n v="10880366.907037128"/>
    <n v="-526590.98919051699"/>
    <n v="0"/>
    <n v="542"/>
    <n v="0"/>
  </r>
  <r>
    <d v="2022-01-12T00:00:00"/>
    <n v="2020"/>
    <s v="Army National Guard"/>
    <s v="500110"/>
    <s v=""/>
    <d v="2020-09-22T00:00:00"/>
    <d v="2020-09-29T00:00:00"/>
    <s v="Dew Construction"/>
    <s v="40766"/>
    <s v="40766"/>
    <x v="709"/>
    <x v="804"/>
    <x v="822"/>
    <d v="2022-09-02T00:00:00"/>
    <d v="2022-09-02T00:00:00"/>
    <n v="-1225000"/>
    <n v="0"/>
    <n v="2022"/>
    <s v="09"/>
    <s v="02"/>
    <x v="635"/>
    <n v="2020"/>
    <n v="2022"/>
    <n v="1.0006103417743548"/>
    <n v="2021"/>
    <n v="0.97697771649446541"/>
    <n v="30018310.253230646"/>
    <n v="28821512.550524928"/>
    <n v="-1196797.7027057186"/>
    <n v="0"/>
    <n v="703"/>
    <n v="0"/>
  </r>
  <r>
    <d v="2022-01-12T00:00:00"/>
    <n v="2019"/>
    <s v="Army National Guard"/>
    <s v="411104"/>
    <s v=""/>
    <d v="2020-05-26T00:00:00"/>
    <d v="2020-07-10T00:00:00"/>
    <s v="Silvercreek Contracting, LLC"/>
    <s v="411104"/>
    <s v="411104A0001"/>
    <x v="710"/>
    <x v="805"/>
    <x v="823"/>
    <d v="2020-12-31T00:00:00"/>
    <d v="2021-09-30T00:00:00"/>
    <n v="0"/>
    <n v="273"/>
    <n v="2021"/>
    <s v="09"/>
    <n v="30"/>
    <x v="198"/>
    <n v="2020"/>
    <n v="2021"/>
    <n v="1.0006103417743548"/>
    <n v="2021"/>
    <n v="0.97697771649446541"/>
    <n v="3001831.0253230645"/>
    <n v="3001831.0253230645"/>
    <n v="0"/>
    <n v="273"/>
    <n v="174"/>
    <n v="1.5689655172413792"/>
  </r>
  <r>
    <d v="2022-01-12T00:00:00"/>
    <n v="2016"/>
    <s v="Army National Guard"/>
    <s v="411503"/>
    <s v=""/>
    <d v="2020-05-29T00:00:00"/>
    <d v="2020-07-22T00:00:00"/>
    <s v="Rotschy, Inc."/>
    <s v="411305"/>
    <s v="411305C001"/>
    <x v="711"/>
    <x v="805"/>
    <x v="824"/>
    <d v="2021-01-31T00:00:00"/>
    <d v="2021-09-30T00:00:00"/>
    <n v="-21000"/>
    <n v="242"/>
    <n v="2021"/>
    <s v="09"/>
    <n v="30"/>
    <x v="198"/>
    <n v="2020"/>
    <n v="2021"/>
    <n v="1.0006103417743548"/>
    <n v="2021"/>
    <n v="0.97697771649446541"/>
    <n v="3001831.0253230645"/>
    <n v="2981314.4932766808"/>
    <n v="-20516.532046383712"/>
    <n v="242"/>
    <n v="193"/>
    <n v="1.2538860103626943"/>
  </r>
  <r>
    <d v="2022-01-12T00:00:00"/>
    <n v="2020"/>
    <s v="Army National Guard"/>
    <s v="361811"/>
    <s v=""/>
    <d v="2020-09-17T00:00:00"/>
    <d v="2020-09-30T00:00:00"/>
    <s v="Suffolk Construction Co., Inc."/>
    <s v="46086C"/>
    <s v="46086C"/>
    <x v="712"/>
    <x v="806"/>
    <x v="825"/>
    <d v="2022-09-16T00:00:00"/>
    <d v="2024-04-12T00:00:00"/>
    <n v="-22398000"/>
    <n v="574"/>
    <n v="2024"/>
    <s v="04"/>
    <n v="12"/>
    <x v="636"/>
    <n v="2020"/>
    <n v="2024"/>
    <n v="1.0006103417743548"/>
    <n v="2022"/>
    <n v="0.95701202597496626"/>
    <n v="91055541.101466283"/>
    <n v="69620385.743678987"/>
    <n v="-21435155.357787296"/>
    <n v="574"/>
    <n v="716"/>
    <n v="0.8016759776536313"/>
  </r>
  <r>
    <d v="2022-01-12T00:00:00"/>
    <n v="2020"/>
    <s v="Army National Guard"/>
    <s v="190005"/>
    <s v=""/>
    <d v="2020-09-08T00:00:00"/>
    <d v="2020-09-11T00:00:00"/>
    <s v="Happe Commercial"/>
    <s v="8425A0"/>
    <s v="8425A033"/>
    <x v="713"/>
    <x v="805"/>
    <x v="826"/>
    <d v="2021-04-15T00:00:00"/>
    <d v="2021-04-15T00:00:00"/>
    <n v="-16000"/>
    <n v="0"/>
    <n v="2021"/>
    <s v="04"/>
    <n v="15"/>
    <x v="637"/>
    <n v="2020"/>
    <n v="2021"/>
    <n v="1.0006103417743548"/>
    <n v="2021"/>
    <n v="0.97697771649446541"/>
    <n v="3001831.0253230645"/>
    <n v="2986199.381859153"/>
    <n v="-15631.643463911489"/>
    <n v="0"/>
    <n v="216"/>
    <n v="0"/>
  </r>
  <r>
    <d v="2022-01-12T00:00:00"/>
    <n v="2019"/>
    <s v="Army National Guard"/>
    <s v="050220"/>
    <s v=""/>
    <d v="2020-09-17T00:00:00"/>
    <d v="2020-09-23T00:00:00"/>
    <s v="Ross Sparks Builders, Inc."/>
    <s v="975200"/>
    <s v="9752002"/>
    <x v="714"/>
    <x v="807"/>
    <x v="827"/>
    <d v="2021-10-15T00:00:00"/>
    <d v="2022-04-30T00:00:00"/>
    <n v="-532000"/>
    <n v="197"/>
    <n v="2022"/>
    <s v="04"/>
    <n v="30"/>
    <x v="638"/>
    <n v="2020"/>
    <n v="2022"/>
    <n v="1.0006103417743548"/>
    <n v="2021"/>
    <n v="0.97697771649446541"/>
    <n v="2151312.2348148627"/>
    <n v="1631560.0896398071"/>
    <n v="-519752.1451750556"/>
    <n v="197"/>
    <n v="387"/>
    <n v="0.50904392764857886"/>
  </r>
  <r>
    <d v="2022-01-12T00:00:00"/>
    <n v="2020"/>
    <s v="Marine Corps Active"/>
    <s v="M00264733"/>
    <s v=""/>
    <d v="2020-07-23T00:00:00"/>
    <d v="2020-09-29T00:00:00"/>
    <s v="TUCKMAN-BARBEE CONSTRUCTION"/>
    <s v="N40080"/>
    <s v="N4008019D0018 N4008020F5390"/>
    <x v="715"/>
    <x v="808"/>
    <x v="828"/>
    <d v="2021-11-10T00:00:00"/>
    <d v="2021-12-10T00:00:00"/>
    <n v="2000"/>
    <n v="30"/>
    <n v="2021"/>
    <n v="12"/>
    <n v="10"/>
    <x v="639"/>
    <n v="2020"/>
    <n v="2022"/>
    <n v="1.0006103417743548"/>
    <n v="2021"/>
    <n v="0.97697771649446541"/>
    <n v="3041855.4389940389"/>
    <n v="3043809.3944270276"/>
    <n v="1953.9554329887033"/>
    <n v="30"/>
    <n v="407"/>
    <n v="7.3710073710073709E-2"/>
  </r>
  <r>
    <d v="2022-01-13T00:00:00"/>
    <n v="2018"/>
    <s v="Defense Health Agency"/>
    <s v="80906"/>
    <s v="81420"/>
    <d v="2018-05-08T00:00:00"/>
    <d v="2019-11-12T00:00:00"/>
    <s v="Clark Construction Group, LLC"/>
    <s v="N40080"/>
    <s v="N40080-20-C0001"/>
    <x v="716"/>
    <x v="809"/>
    <x v="829"/>
    <d v="2026-03-01T00:00:00"/>
    <d v="2027-05-13T00:00:00"/>
    <n v="-414350000"/>
    <n v="438"/>
    <n v="2027"/>
    <s v="05"/>
    <n v="13"/>
    <x v="640"/>
    <n v="2020"/>
    <n v="2027"/>
    <n v="1.0006103417743548"/>
    <n v="2024"/>
    <e v="#N/A"/>
    <n v="570347894.81138229"/>
    <e v="#N/A"/>
    <e v="#N/A"/>
    <n v="438"/>
    <n v="2301"/>
    <n v="0.19035202086049544"/>
  </r>
  <r>
    <d v="2022-01-13T00:00:00"/>
    <n v="2020"/>
    <s v="Defense Health Agency"/>
    <s v="80906"/>
    <s v="85667"/>
    <d v="2018-05-08T00:00:00"/>
    <d v="2019-11-12T00:00:00"/>
    <s v="Clark Construction Group, LLC"/>
    <s v="N40080"/>
    <s v="N40080-20-C0001"/>
    <x v="716"/>
    <x v="809"/>
    <x v="829"/>
    <d v="2026-03-01T00:00:00"/>
    <d v="2027-05-13T00:00:00"/>
    <n v="-414350000"/>
    <n v="438"/>
    <n v="2027"/>
    <s v="05"/>
    <n v="13"/>
    <x v="640"/>
    <n v="2020"/>
    <n v="2027"/>
    <n v="1.0006103417743548"/>
    <n v="2024"/>
    <e v="#N/A"/>
    <n v="570347894.81138229"/>
    <e v="#N/A"/>
    <e v="#N/A"/>
    <n v="438"/>
    <n v="2301"/>
    <n v="0.19035202086049544"/>
  </r>
  <r>
    <d v="2021-09-13T00:00:00"/>
    <n v="2020"/>
    <s v="Special Operations Command"/>
    <s v="P1482"/>
    <s v=""/>
    <d v="2020-06-30T00:00:00"/>
    <d v="2020-09-22T00:00:00"/>
    <s v="QUADRANT CONSTRUCTION, INC"/>
    <s v="N40085"/>
    <s v="N4008515D0851 N4008520F6725"/>
    <x v="717"/>
    <x v="810"/>
    <x v="830"/>
    <d v="2021-09-18T00:00:00"/>
    <d v="2022-07-15T00:00:00"/>
    <n v="604"/>
    <n v="300"/>
    <n v="2022"/>
    <s v="07"/>
    <n v="15"/>
    <x v="489"/>
    <n v="2020"/>
    <n v="2022"/>
    <n v="1.0006103417743548"/>
    <n v="2021"/>
    <n v="0.97697771649446541"/>
    <n v="4526.761186187181"/>
    <n v="5116.8557269498378"/>
    <n v="590.09454076265683"/>
    <n v="300"/>
    <n v="361"/>
    <n v="0.83102493074792239"/>
  </r>
  <r>
    <d v="2022-01-12T00:00:00"/>
    <n v="2020"/>
    <s v="Special Operations Command"/>
    <s v="Q1482"/>
    <s v=""/>
    <d v="2020-06-30T00:00:00"/>
    <d v="2020-09-22T00:00:00"/>
    <s v="QUADRANT CONSTRUCTION, INC"/>
    <s v="N40085"/>
    <s v="N4008515D0851 N4008520F6725"/>
    <x v="717"/>
    <x v="811"/>
    <x v="830"/>
    <d v="2021-09-18T00:00:00"/>
    <d v="2022-07-15T00:00:00"/>
    <n v="-24"/>
    <n v="300"/>
    <n v="2022"/>
    <s v="07"/>
    <n v="15"/>
    <x v="489"/>
    <n v="2020"/>
    <n v="2022"/>
    <n v="1.0006103417743548"/>
    <n v="2021"/>
    <n v="0.97697771649446541"/>
    <n v="5155.1444808214765"/>
    <n v="5131.6970156256093"/>
    <n v="-23.447465195867153"/>
    <n v="300"/>
    <n v="361"/>
    <n v="0.83102493074792239"/>
  </r>
  <r>
    <d v="2022-01-12T00:00:00"/>
    <n v="2017"/>
    <s v="Navy Reserve"/>
    <s v="M68479777"/>
    <s v=""/>
    <d v="2017-07-25T00:00:00"/>
    <d v="2020-02-05T00:00:00"/>
    <s v="OAK GROUP, INC., THE"/>
    <s v="N40085"/>
    <s v="N4008517D5038 N4008520F4527"/>
    <x v="492"/>
    <x v="812"/>
    <x v="831"/>
    <d v="2021-08-30T00:00:00"/>
    <d v="2022-06-01T00:00:00"/>
    <n v="7527000"/>
    <n v="275"/>
    <n v="2022"/>
    <s v="06"/>
    <s v="01"/>
    <x v="345"/>
    <n v="2020"/>
    <n v="2022"/>
    <n v="1.0006103417743548"/>
    <n v="2021"/>
    <n v="0.97697771649446541"/>
    <n v="17739820.749317538"/>
    <n v="25093532.021371379"/>
    <n v="7353711.2720538415"/>
    <n v="275"/>
    <n v="572"/>
    <n v="0.48076923076923078"/>
  </r>
  <r>
    <d v="2021-09-13T00:00:00"/>
    <n v="2020"/>
    <s v="Special Operations Command"/>
    <s v="P824"/>
    <s v=""/>
    <d v="2020-08-05T00:00:00"/>
    <d v="2020-09-30T00:00:00"/>
    <s v="ASTURIAN-CONSIGLI JV, LLC"/>
    <s v="N40085"/>
    <s v="N4008518D1124 N4008520F6689"/>
    <x v="718"/>
    <x v="813"/>
    <x v="832"/>
    <d v="2022-08-16T00:00:00"/>
    <d v="2022-08-16T00:00:00"/>
    <n v="1269"/>
    <n v="0"/>
    <n v="2022"/>
    <s v="08"/>
    <n v="16"/>
    <x v="641"/>
    <n v="2020"/>
    <n v="2022"/>
    <n v="1.0006103417743548"/>
    <n v="2021"/>
    <n v="0.97697771649446541"/>
    <n v="11136.793103948568"/>
    <n v="12376.577826180044"/>
    <n v="1239.7847222314758"/>
    <n v="0"/>
    <n v="685"/>
    <n v="0"/>
  </r>
  <r>
    <d v="2022-01-12T00:00:00"/>
    <n v="2020"/>
    <s v="Special Operations Command"/>
    <s v="Q824"/>
    <s v=""/>
    <d v="2020-08-05T00:00:00"/>
    <d v="2020-09-30T00:00:00"/>
    <s v="ASTURIAN-CONSIGLI JV, LLC"/>
    <s v="N40085"/>
    <s v="N4008518D1124 N4008520F6689"/>
    <x v="718"/>
    <x v="814"/>
    <x v="832"/>
    <d v="2022-08-16T00:00:00"/>
    <d v="2022-08-16T00:00:00"/>
    <n v="-101"/>
    <n v="0"/>
    <n v="2022"/>
    <s v="08"/>
    <n v="16"/>
    <x v="641"/>
    <n v="2020"/>
    <n v="2022"/>
    <n v="1.0006103417743548"/>
    <n v="2021"/>
    <n v="0.97697771649446541"/>
    <n v="12507.629272179434"/>
    <n v="12408.954522813494"/>
    <n v="-98.674749365940443"/>
    <n v="0"/>
    <n v="685"/>
    <n v="0"/>
  </r>
  <r>
    <d v="2021-09-13T00:00:00"/>
    <n v="2019"/>
    <s v="Special Operations Command"/>
    <s v="P834"/>
    <s v=""/>
    <d v="2019-03-22T00:00:00"/>
    <d v="2019-11-12T00:00:00"/>
    <s v="Awarded by Other Agency"/>
    <s v="N40085"/>
    <s v="N4008518D1125 N4008520F4066"/>
    <x v="719"/>
    <x v="815"/>
    <x v="833"/>
    <d v="2021-05-20T00:00:00"/>
    <d v="2021-08-18T00:00:00"/>
    <n v="80"/>
    <n v="90"/>
    <n v="2021"/>
    <s v="08"/>
    <n v="18"/>
    <x v="613"/>
    <n v="2020"/>
    <n v="2021"/>
    <n v="1.0006103417743548"/>
    <n v="2021"/>
    <n v="0.97697771649446541"/>
    <n v="10592.46107802332"/>
    <n v="10670.619295342876"/>
    <n v="78.15821731955657"/>
    <n v="90"/>
    <n v="555"/>
    <n v="0.16216216216216217"/>
  </r>
  <r>
    <d v="2022-01-12T00:00:00"/>
    <n v="2019"/>
    <s v="Special Operations Command"/>
    <s v="Q834"/>
    <s v=""/>
    <d v="2019-03-22T00:00:00"/>
    <d v="2019-11-12T00:00:00"/>
    <s v="Awarded by Other Agency"/>
    <s v="N40085"/>
    <s v="N4008518D1125 N4008520F4066"/>
    <x v="719"/>
    <x v="815"/>
    <x v="834"/>
    <d v="2021-05-20T00:00:00"/>
    <d v="2021-05-20T00:00:00"/>
    <n v="-353"/>
    <n v="0"/>
    <n v="2021"/>
    <s v="05"/>
    <n v="20"/>
    <x v="532"/>
    <n v="2020"/>
    <n v="2021"/>
    <n v="1.0006103417743548"/>
    <n v="2021"/>
    <n v="0.97697771649446541"/>
    <n v="10592.46107802332"/>
    <n v="10247.587944100773"/>
    <n v="-344.87313392254691"/>
    <n v="0"/>
    <n v="555"/>
    <n v="0"/>
  </r>
  <r>
    <d v="2022-01-12T00:00:00"/>
    <n v="2019"/>
    <s v="Marine Corps Active"/>
    <s v="M670011525F"/>
    <s v=""/>
    <d v="2020-02-14T00:00:00"/>
    <d v="2020-07-24T00:00:00"/>
    <s v="RQ-DPR JV"/>
    <s v="N40085"/>
    <s v="N4008520C0044 AWD"/>
    <x v="720"/>
    <x v="816"/>
    <x v="835"/>
    <d v="2020-12-29T00:00:00"/>
    <d v="2025-01-11T00:00:00"/>
    <n v="174000"/>
    <n v="1474"/>
    <n v="2025"/>
    <s v="01"/>
    <n v="11"/>
    <x v="642"/>
    <n v="2020"/>
    <n v="2025"/>
    <n v="1.0006103417743548"/>
    <n v="2023"/>
    <n v="0.93819806468133926"/>
    <n v="7379501.2705858666"/>
    <n v="7542747.7338404199"/>
    <n v="163246.46325455327"/>
    <n v="1474"/>
    <n v="158"/>
    <n v="9.3291139240506329"/>
  </r>
  <r>
    <d v="2022-01-12T00:00:00"/>
    <n v="2019"/>
    <s v="Marine Corps Active"/>
    <s v="M670011524F"/>
    <s v=""/>
    <d v="2020-02-14T00:00:00"/>
    <d v="2020-07-24T00:00:00"/>
    <s v="RQ-DPR JV"/>
    <s v="N40085"/>
    <s v="N4008520C0044 AWD"/>
    <x v="720"/>
    <x v="817"/>
    <x v="836"/>
    <d v="2021-06-16T00:00:00"/>
    <d v="2025-01-11T00:00:00"/>
    <n v="116000"/>
    <n v="1305"/>
    <n v="2025"/>
    <s v="01"/>
    <n v="11"/>
    <x v="642"/>
    <n v="2020"/>
    <n v="2025"/>
    <n v="1.0006103417743548"/>
    <n v="2023"/>
    <n v="0.93819806468133926"/>
    <n v="14151632.0637147"/>
    <n v="14260463.039217735"/>
    <n v="108830.97550303489"/>
    <n v="1305"/>
    <n v="327"/>
    <n v="3.9908256880733943"/>
  </r>
  <r>
    <d v="2022-01-12T00:00:00"/>
    <n v="2020"/>
    <s v="Marine Corps Active"/>
    <s v="M670011312F"/>
    <s v=""/>
    <d v="2020-02-14T00:00:00"/>
    <d v="2020-07-24T00:00:00"/>
    <s v="RQ-DPR JV"/>
    <s v="N40085"/>
    <s v="N4008520C0044 AWD"/>
    <x v="720"/>
    <x v="818"/>
    <x v="837"/>
    <d v="2024-09-30T00:00:00"/>
    <d v="2025-09-27T00:00:00"/>
    <n v="3493000"/>
    <n v="362"/>
    <n v="2025"/>
    <s v="09"/>
    <n v="27"/>
    <x v="643"/>
    <n v="2020"/>
    <n v="2025"/>
    <n v="1.0006103417743548"/>
    <n v="2023"/>
    <n v="0.93819806468133926"/>
    <n v="55050579.173399679"/>
    <n v="58327705.0133316"/>
    <n v="3277125.8399319202"/>
    <n v="362"/>
    <n v="1529"/>
    <n v="0.23675604970569"/>
  </r>
  <r>
    <d v="2022-01-12T00:00:00"/>
    <n v="2020"/>
    <s v="Marine Corps Active"/>
    <s v="M670011518F"/>
    <s v=""/>
    <d v="2020-02-14T00:00:00"/>
    <d v="2020-07-24T00:00:00"/>
    <s v="RQ-DPR JV"/>
    <s v="N40085"/>
    <s v="N4008520C0044 AWD"/>
    <x v="720"/>
    <x v="819"/>
    <x v="838"/>
    <d v="2024-09-30T00:00:00"/>
    <d v="2025-09-27T00:00:00"/>
    <n v="990000"/>
    <n v="362"/>
    <n v="2025"/>
    <s v="09"/>
    <n v="27"/>
    <x v="643"/>
    <n v="2020"/>
    <n v="2025"/>
    <n v="1.0006103417743548"/>
    <n v="2023"/>
    <n v="0.93819806468133926"/>
    <n v="29259847.614165682"/>
    <n v="30188663.698200207"/>
    <n v="928816.08403452486"/>
    <n v="362"/>
    <n v="1529"/>
    <n v="0.23675604970569"/>
  </r>
  <r>
    <d v="2022-01-12T00:00:00"/>
    <n v="2020"/>
    <s v="Marine Corps Active"/>
    <s v="M67001883F"/>
    <s v=""/>
    <d v="2020-02-14T00:00:00"/>
    <d v="2020-07-24T00:00:00"/>
    <s v="RQ-DPR JV"/>
    <s v="N40085"/>
    <s v="N4008520C0044 AWD"/>
    <x v="720"/>
    <x v="820"/>
    <x v="839"/>
    <d v="2024-09-30T00:00:00"/>
    <d v="2025-09-27T00:00:00"/>
    <n v="3496000"/>
    <n v="362"/>
    <n v="2025"/>
    <s v="09"/>
    <n v="27"/>
    <x v="643"/>
    <n v="2020"/>
    <n v="2025"/>
    <n v="1.0006103417743548"/>
    <n v="2023"/>
    <n v="0.93819806468133926"/>
    <n v="54620316.726436704"/>
    <n v="57900257.160562664"/>
    <n v="3279940.4341259599"/>
    <n v="362"/>
    <n v="1529"/>
    <n v="0.23675604970569"/>
  </r>
  <r>
    <d v="2022-01-12T00:00:00"/>
    <n v="2020"/>
    <s v="Marine Corps Active"/>
    <s v="M670011512F"/>
    <s v=""/>
    <d v="2020-02-14T00:00:00"/>
    <d v="2020-07-24T00:00:00"/>
    <s v="RQ-DPR JV"/>
    <s v="N40085"/>
    <s v="N4008520C0044 AWD"/>
    <x v="720"/>
    <x v="821"/>
    <x v="840"/>
    <d v="2025-05-27T00:00:00"/>
    <d v="2026-01-22T00:00:00"/>
    <n v="2106000"/>
    <n v="240"/>
    <n v="2026"/>
    <s v="01"/>
    <n v="22"/>
    <x v="644"/>
    <n v="2020"/>
    <n v="2026"/>
    <n v="1.0006103417743548"/>
    <n v="2023"/>
    <n v="0.93819806468133926"/>
    <n v="135429607.92813361"/>
    <n v="137405453.05235252"/>
    <n v="1975845.1242189109"/>
    <n v="240"/>
    <n v="1768"/>
    <n v="0.13574660633484162"/>
  </r>
  <r>
    <d v="2022-01-12T00:00:00"/>
    <n v="2020"/>
    <s v="Marine Corps Active"/>
    <s v="M670011527F"/>
    <s v=""/>
    <d v="2020-02-14T00:00:00"/>
    <d v="2020-07-24T00:00:00"/>
    <s v="RQ-DPR JV"/>
    <s v="N40085"/>
    <s v="N4008520C0044 AWD"/>
    <x v="720"/>
    <x v="822"/>
    <x v="841"/>
    <d v="2025-05-27T00:00:00"/>
    <d v="2026-01-22T00:00:00"/>
    <n v="481000"/>
    <n v="240"/>
    <n v="2026"/>
    <s v="01"/>
    <n v="22"/>
    <x v="644"/>
    <n v="2020"/>
    <n v="2026"/>
    <n v="1.0006103417743548"/>
    <n v="2023"/>
    <n v="0.93819806468133926"/>
    <n v="48132359.270371787"/>
    <n v="48583632.53948351"/>
    <n v="451273.26911172271"/>
    <n v="240"/>
    <n v="1768"/>
    <n v="0.13574660633484162"/>
  </r>
  <r>
    <d v="2022-01-12T00:00:00"/>
    <n v="2020"/>
    <s v="Marine Corps Active"/>
    <s v="M67001378F"/>
    <s v=""/>
    <d v="2020-02-14T00:00:00"/>
    <d v="2020-07-24T00:00:00"/>
    <s v="RQ-DPR JV"/>
    <s v="N40085"/>
    <s v="N4008520C0044 AWD"/>
    <x v="720"/>
    <x v="823"/>
    <x v="842"/>
    <d v="2024-10-12T00:00:00"/>
    <d v="2025-02-18T00:00:00"/>
    <n v="4065000"/>
    <n v="129"/>
    <n v="2025"/>
    <s v="02"/>
    <n v="18"/>
    <x v="645"/>
    <n v="2020"/>
    <n v="2025"/>
    <n v="1.0006103417743548"/>
    <n v="2023"/>
    <n v="0.93819806468133926"/>
    <n v="223638412.60725185"/>
    <n v="227452187.74018151"/>
    <n v="3813775.1329296529"/>
    <n v="129"/>
    <n v="1541"/>
    <n v="8.3711875405580796E-2"/>
  </r>
  <r>
    <d v="2022-01-12T00:00:00"/>
    <n v="2020"/>
    <s v="Marine Corps Active"/>
    <s v="M67001695F"/>
    <s v=""/>
    <d v="2020-02-14T00:00:00"/>
    <d v="2020-07-24T00:00:00"/>
    <s v="RQ-DPR JV"/>
    <s v="N40085"/>
    <s v="N4008520C0044 AWD"/>
    <x v="720"/>
    <x v="824"/>
    <x v="843"/>
    <d v="2024-10-12T00:00:00"/>
    <d v="2025-02-18T00:00:00"/>
    <n v="1605000"/>
    <n v="129"/>
    <n v="2025"/>
    <s v="02"/>
    <n v="18"/>
    <x v="645"/>
    <n v="2020"/>
    <n v="2025"/>
    <n v="1.0006103417743548"/>
    <n v="2023"/>
    <n v="0.93819806468133926"/>
    <n v="67699294.503769293"/>
    <n v="69205102.397582844"/>
    <n v="1505807.8938135505"/>
    <n v="129"/>
    <n v="1541"/>
    <n v="8.3711875405580796E-2"/>
  </r>
  <r>
    <d v="2022-01-12T00:00:00"/>
    <n v="2020"/>
    <s v="Marine Corps Active"/>
    <s v="M67001707F"/>
    <s v=""/>
    <d v="2020-02-14T00:00:00"/>
    <d v="2020-07-24T00:00:00"/>
    <s v="RQ-DPR JV"/>
    <s v="N40085"/>
    <s v="N4008520C0044 AWD"/>
    <x v="720"/>
    <x v="825"/>
    <x v="844"/>
    <d v="2024-10-12T00:00:00"/>
    <d v="2025-02-18T00:00:00"/>
    <n v="1798000"/>
    <n v="129"/>
    <n v="2025"/>
    <s v="02"/>
    <n v="18"/>
    <x v="645"/>
    <n v="2020"/>
    <n v="2025"/>
    <n v="1.0006103417743548"/>
    <n v="2023"/>
    <n v="0.93819806468133926"/>
    <n v="80026813.914429352"/>
    <n v="81713694.034726396"/>
    <n v="1686880.1202970445"/>
    <n v="129"/>
    <n v="1541"/>
    <n v="8.3711875405580796E-2"/>
  </r>
  <r>
    <d v="2022-01-12T00:00:00"/>
    <n v="2020"/>
    <s v="Marine Corps Active"/>
    <s v="M67001728F"/>
    <s v=""/>
    <d v="2020-02-14T00:00:00"/>
    <d v="2020-07-24T00:00:00"/>
    <s v="RQ-DPR JV"/>
    <s v="N40085"/>
    <s v="N4008520C0044 AWD"/>
    <x v="720"/>
    <x v="826"/>
    <x v="845"/>
    <d v="2024-10-12T00:00:00"/>
    <d v="2025-02-18T00:00:00"/>
    <n v="857000"/>
    <n v="129"/>
    <n v="2025"/>
    <s v="02"/>
    <n v="18"/>
    <x v="645"/>
    <n v="2020"/>
    <n v="2025"/>
    <n v="1.0006103417743548"/>
    <n v="2023"/>
    <n v="0.93819806468133926"/>
    <n v="48604647.351689287"/>
    <n v="49408683.093121193"/>
    <n v="804035.74143190682"/>
    <n v="129"/>
    <n v="1541"/>
    <n v="8.3711875405580796E-2"/>
  </r>
  <r>
    <d v="2022-01-12T00:00:00"/>
    <n v="2019"/>
    <s v="Marine Corps Active"/>
    <s v="M670011199F"/>
    <s v=""/>
    <d v="2019-10-15T00:00:00"/>
    <d v="2020-07-24T00:00:00"/>
    <s v="RQ-DPR JV"/>
    <s v="N40085"/>
    <s v="N4008520C0044 AWD"/>
    <x v="720"/>
    <x v="827"/>
    <x v="846"/>
    <d v="2024-10-12T00:00:00"/>
    <d v="2025-01-11T00:00:00"/>
    <n v="201000"/>
    <n v="91"/>
    <n v="2025"/>
    <s v="01"/>
    <n v="11"/>
    <x v="642"/>
    <n v="2020"/>
    <n v="2025"/>
    <n v="1.0006103417743548"/>
    <n v="2023"/>
    <n v="0.93819806468133926"/>
    <n v="19153683.1622447"/>
    <n v="19342260.973245651"/>
    <n v="188577.81100095063"/>
    <n v="91"/>
    <n v="1541"/>
    <n v="5.9052563270603507E-2"/>
  </r>
  <r>
    <d v="2022-01-12T00:00:00"/>
    <n v="2019"/>
    <s v="Marine Corps Active"/>
    <s v="M670011300F"/>
    <s v=""/>
    <d v="2020-02-14T00:00:00"/>
    <d v="2020-07-24T00:00:00"/>
    <s v="RQ-DPR JV"/>
    <s v="N40085"/>
    <s v="N4008520C0044 AWD"/>
    <x v="720"/>
    <x v="828"/>
    <x v="847"/>
    <d v="2024-10-12T00:00:00"/>
    <d v="2025-01-11T00:00:00"/>
    <n v="502000"/>
    <n v="91"/>
    <n v="2025"/>
    <s v="01"/>
    <n v="11"/>
    <x v="642"/>
    <n v="2020"/>
    <n v="2025"/>
    <n v="1.0006103417743548"/>
    <n v="2023"/>
    <n v="0.93819806468133926"/>
    <n v="17836879.952469651"/>
    <n v="18307855.380939685"/>
    <n v="470975.42847003415"/>
    <n v="91"/>
    <n v="1541"/>
    <n v="5.9052563270603507E-2"/>
  </r>
  <r>
    <d v="2022-01-12T00:00:00"/>
    <n v="2020"/>
    <s v="Marine Corps Active"/>
    <s v="M670011529F"/>
    <s v=""/>
    <d v="2020-02-14T00:00:00"/>
    <d v="2020-07-24T00:00:00"/>
    <s v="RQ-DPR JV"/>
    <s v="N40085"/>
    <s v="N4008520C0044 AWD"/>
    <x v="720"/>
    <x v="829"/>
    <x v="848"/>
    <d v="2024-10-12T00:00:00"/>
    <d v="2025-01-11T00:00:00"/>
    <n v="1339195"/>
    <n v="91"/>
    <n v="2025"/>
    <s v="01"/>
    <n v="11"/>
    <x v="642"/>
    <n v="2020"/>
    <n v="2025"/>
    <n v="1.0006103417743548"/>
    <n v="2023"/>
    <n v="0.93819806468133926"/>
    <n v="22984825.041882057"/>
    <n v="24241255.199112982"/>
    <n v="1256430.1572309248"/>
    <n v="91"/>
    <n v="1541"/>
    <n v="5.9052563270603507E-2"/>
  </r>
  <r>
    <d v="2022-01-12T00:00:00"/>
    <n v="2019"/>
    <s v="Marine Corps Active"/>
    <s v="M670011509F"/>
    <s v=""/>
    <d v="2020-02-14T00:00:00"/>
    <d v="2020-07-24T00:00:00"/>
    <s v="RQ-DPR JV"/>
    <s v="N40085"/>
    <s v="N4008520C0044 AWD"/>
    <x v="720"/>
    <x v="830"/>
    <x v="849"/>
    <d v="2017-05-30T00:00:00"/>
    <d v="2025-01-11T00:00:00"/>
    <n v="7290000"/>
    <n v="2783"/>
    <n v="2025"/>
    <s v="01"/>
    <n v="11"/>
    <x v="642"/>
    <n v="2020"/>
    <n v="2025"/>
    <n v="1.0006103417743548"/>
    <n v="2023"/>
    <n v="0.93819806468133926"/>
    <n v="33411379.922187481"/>
    <n v="40250843.813714445"/>
    <n v="6839463.8915269636"/>
    <n v="2783"/>
    <n v="-1151"/>
    <n v="-2.417897480451781"/>
  </r>
  <r>
    <d v="2022-01-12T00:00:00"/>
    <n v="2019"/>
    <s v="Marine Corps Active"/>
    <s v="M670011520F"/>
    <s v=""/>
    <d v="2020-02-14T00:00:00"/>
    <d v="2020-07-24T00:00:00"/>
    <s v="RQ-DPR JV"/>
    <s v="N40085"/>
    <s v="N4008520C0044 AWD"/>
    <x v="720"/>
    <x v="831"/>
    <x v="850"/>
    <d v="2019-10-25T00:00:00"/>
    <d v="2025-01-11T00:00:00"/>
    <n v="194000"/>
    <n v="1905"/>
    <n v="2025"/>
    <s v="01"/>
    <n v="11"/>
    <x v="642"/>
    <n v="2020"/>
    <n v="2025"/>
    <n v="1.0006103417743548"/>
    <n v="2023"/>
    <n v="0.93819806468133926"/>
    <n v="15392388.8875149"/>
    <n v="15574399.312063079"/>
    <n v="182010.42454817891"/>
    <n v="1905"/>
    <n v="-273"/>
    <n v="-6.9780219780219781"/>
  </r>
  <r>
    <d v="2022-01-12T00:00:00"/>
    <n v="2019"/>
    <s v="Marine Corps Active"/>
    <s v="M670011522F"/>
    <s v=""/>
    <d v="2020-02-14T00:00:00"/>
    <d v="2020-07-24T00:00:00"/>
    <s v="RQ-DPR JV"/>
    <s v="N40085"/>
    <s v="N4008520C0044 AWD"/>
    <x v="720"/>
    <x v="832"/>
    <x v="851"/>
    <d v="2019-10-25T00:00:00"/>
    <d v="2025-01-11T00:00:00"/>
    <n v="252000"/>
    <n v="1905"/>
    <n v="2025"/>
    <s v="01"/>
    <n v="11"/>
    <x v="642"/>
    <n v="2020"/>
    <n v="2025"/>
    <n v="1.0006103417743548"/>
    <n v="2023"/>
    <n v="0.93819806468133926"/>
    <n v="26623239.363590259"/>
    <n v="26859665.275889955"/>
    <n v="236425.91229969636"/>
    <n v="1905"/>
    <n v="-273"/>
    <n v="-6.9780219780219781"/>
  </r>
  <r>
    <d v="2022-01-12T00:00:00"/>
    <n v="2019"/>
    <s v="Marine Corps Active"/>
    <s v="M00146130F"/>
    <s v=""/>
    <d v="2020-02-06T00:00:00"/>
    <d v="2020-08-12T00:00:00"/>
    <s v="WHITING-TURNER CONTRACTING CO"/>
    <s v="N40085"/>
    <s v="N4008520C0055 AWD"/>
    <x v="721"/>
    <x v="833"/>
    <x v="852"/>
    <d v="2025-08-12T00:00:00"/>
    <d v="2025-08-12T00:00:00"/>
    <n v="121000"/>
    <n v="0"/>
    <n v="2025"/>
    <s v="08"/>
    <n v="12"/>
    <x v="646"/>
    <n v="2020"/>
    <n v="2025"/>
    <n v="1.0006103417743548"/>
    <n v="2023"/>
    <n v="0.93819806468133926"/>
    <n v="33851648.472568199"/>
    <n v="33965170.438394643"/>
    <n v="113521.96582644433"/>
    <n v="0"/>
    <n v="1826"/>
    <n v="0"/>
  </r>
  <r>
    <d v="2022-01-12T00:00:00"/>
    <n v="2019"/>
    <s v="Marine Corps Active"/>
    <s v="M00146142F"/>
    <s v=""/>
    <d v="2020-02-07T00:00:00"/>
    <d v="2020-08-12T00:00:00"/>
    <s v="WHITING-TURNER CONTRACTING CO"/>
    <s v="N40085"/>
    <s v="N4008520C0055 AWD"/>
    <x v="721"/>
    <x v="834"/>
    <x v="853"/>
    <d v="2025-08-12T00:00:00"/>
    <d v="2025-08-12T00:00:00"/>
    <n v="376000"/>
    <n v="0"/>
    <n v="2025"/>
    <s v="08"/>
    <n v="12"/>
    <x v="646"/>
    <n v="2020"/>
    <n v="2025"/>
    <n v="1.0006103417743548"/>
    <n v="2023"/>
    <n v="0.93819806468133926"/>
    <n v="40795884.244482219"/>
    <n v="41148646.716802403"/>
    <n v="352762.47232018411"/>
    <n v="0"/>
    <n v="1826"/>
    <n v="0"/>
  </r>
  <r>
    <d v="2022-01-12T00:00:00"/>
    <n v="2019"/>
    <s v="Marine Corps Active"/>
    <s v="M00146162F"/>
    <s v=""/>
    <d v="2020-02-06T00:00:00"/>
    <d v="2020-08-12T00:00:00"/>
    <s v="WHITING-TURNER CONTRACTING CO"/>
    <s v="N40085"/>
    <s v="N4008520C0055 AWD"/>
    <x v="721"/>
    <x v="835"/>
    <x v="854"/>
    <d v="2025-08-12T00:00:00"/>
    <d v="2025-08-12T00:00:00"/>
    <n v="3819000"/>
    <n v="0"/>
    <n v="2025"/>
    <s v="08"/>
    <n v="12"/>
    <x v="646"/>
    <n v="2020"/>
    <n v="2025"/>
    <n v="1.0006103417743548"/>
    <n v="2023"/>
    <n v="0.93819806468133926"/>
    <n v="41295188.805027626"/>
    <n v="44878167.214045659"/>
    <n v="3582978.4090180323"/>
    <n v="0"/>
    <n v="1826"/>
    <n v="0"/>
  </r>
  <r>
    <d v="2022-01-12T00:00:00"/>
    <n v="2020"/>
    <s v="Marine Corps Active"/>
    <s v="M00146246F"/>
    <s v=""/>
    <d v="2020-02-06T00:00:00"/>
    <d v="2020-08-12T00:00:00"/>
    <s v="WHITING-TURNER CONTRACTING CO"/>
    <s v="N40085"/>
    <s v="N4008520C0055 AWD"/>
    <x v="721"/>
    <x v="836"/>
    <x v="855"/>
    <d v="2025-08-12T00:00:00"/>
    <d v="2025-08-12T00:00:00"/>
    <n v="1639958"/>
    <n v="0"/>
    <n v="2025"/>
    <s v="08"/>
    <n v="12"/>
    <x v="646"/>
    <n v="2020"/>
    <n v="2025"/>
    <n v="1.0006103417743548"/>
    <n v="2023"/>
    <n v="0.93819806468133926"/>
    <n v="17757873.761103831"/>
    <n v="19296479.182862513"/>
    <n v="1538605.4217586815"/>
    <n v="0"/>
    <n v="1826"/>
    <n v="0"/>
  </r>
  <r>
    <d v="2022-01-12T00:00:00"/>
    <n v="2019"/>
    <s v="Marine Corps Active"/>
    <s v="M00146254F"/>
    <s v=""/>
    <d v="2020-02-07T00:00:00"/>
    <d v="2020-08-12T00:00:00"/>
    <s v="WHITING-TURNER CONTRACTING CO"/>
    <s v="N40085"/>
    <s v="N4008520C0055 AWD"/>
    <x v="721"/>
    <x v="837"/>
    <x v="856"/>
    <d v="2025-08-12T00:00:00"/>
    <d v="2025-08-12T00:00:00"/>
    <n v="-86000"/>
    <n v="0"/>
    <n v="2025"/>
    <s v="08"/>
    <n v="12"/>
    <x v="646"/>
    <n v="2020"/>
    <n v="2025"/>
    <n v="1.0006103417743548"/>
    <n v="2023"/>
    <n v="0.93819806468133926"/>
    <n v="31008914.491587255"/>
    <n v="30928229.458024658"/>
    <n v="-80685.033562596887"/>
    <n v="0"/>
    <n v="1826"/>
    <n v="0"/>
  </r>
  <r>
    <d v="2022-01-12T00:00:00"/>
    <n v="2020"/>
    <s v="Navy Active"/>
    <s v="N32443653"/>
    <s v=""/>
    <d v="2020-04-16T00:00:00"/>
    <d v="2020-09-04T00:00:00"/>
    <s v="MEB GENERAL CONTRACTORS, INC."/>
    <s v="N40085"/>
    <s v="N4008520C0063 AWD"/>
    <x v="722"/>
    <x v="838"/>
    <x v="857"/>
    <d v="2023-06-17T00:00:00"/>
    <d v="2023-07-13T00:00:00"/>
    <n v="2665065"/>
    <n v="26"/>
    <n v="2023"/>
    <s v="07"/>
    <n v="13"/>
    <x v="647"/>
    <n v="2020"/>
    <n v="2023"/>
    <n v="1.0006103417743548"/>
    <n v="2022"/>
    <n v="0.95701202597496626"/>
    <n v="47015613.089279391"/>
    <n v="49566112.344284363"/>
    <n v="2550499.2550049722"/>
    <n v="26"/>
    <n v="1016"/>
    <n v="2.5590551181102362E-2"/>
  </r>
  <r>
    <d v="2022-01-12T00:00:00"/>
    <n v="2020"/>
    <s v="Navy Active"/>
    <s v="N00129898"/>
    <s v=""/>
    <d v="2020-04-07T00:00:00"/>
    <d v="2020-09-29T00:00:00"/>
    <s v="WEEKS MARINE, INC"/>
    <s v="N40085"/>
    <s v="N4008520C0074 AWD"/>
    <x v="723"/>
    <x v="839"/>
    <x v="858"/>
    <d v="2022-10-26T00:00:00"/>
    <d v="2022-11-12T00:00:00"/>
    <n v="8701000"/>
    <n v="17"/>
    <n v="2022"/>
    <n v="11"/>
    <n v="12"/>
    <x v="648"/>
    <n v="2020"/>
    <n v="2023"/>
    <n v="1.0006103417743548"/>
    <n v="2022"/>
    <n v="0.95701202597496626"/>
    <n v="67366091.259958431"/>
    <n v="75693052.897966608"/>
    <n v="8326961.6380081773"/>
    <n v="17"/>
    <n v="757"/>
    <n v="2.2457067371202115E-2"/>
  </r>
  <r>
    <d v="2022-01-12T00:00:00"/>
    <n v="2018"/>
    <s v="Special Operations Command"/>
    <s v="1362"/>
    <s v=""/>
    <d v="2020-01-27T00:00:00"/>
    <d v="2020-07-22T00:00:00"/>
    <s v="PATRIOT CONSTRUCTION, LLC"/>
    <s v="N40085"/>
    <s v="N4008520C0142 AWD"/>
    <x v="724"/>
    <x v="840"/>
    <x v="859"/>
    <d v="2022-02-07T00:00:00"/>
    <d v="2022-02-07T00:00:00"/>
    <n v="-142"/>
    <n v="0"/>
    <n v="2022"/>
    <s v="02"/>
    <s v="07"/>
    <x v="649"/>
    <n v="2020"/>
    <n v="2022"/>
    <n v="1.0006103417743548"/>
    <n v="2021"/>
    <n v="0.97697771649446541"/>
    <n v="7966.8595412074128"/>
    <n v="7828.1287054651984"/>
    <n v="-138.73083574221437"/>
    <n v="0"/>
    <n v="565"/>
    <n v="0"/>
  </r>
  <r>
    <d v="2021-09-13T00:00:00"/>
    <n v="2018"/>
    <s v="Special Operations Command"/>
    <s v="P1362"/>
    <s v=""/>
    <d v="2020-01-27T00:00:00"/>
    <d v="2020-07-22T00:00:00"/>
    <s v="PATRIOT CONSTRUCTION, LLC"/>
    <s v="N40085"/>
    <s v="N4008520C0142 AWD"/>
    <x v="724"/>
    <x v="840"/>
    <x v="860"/>
    <d v="2022-02-07T00:00:00"/>
    <d v="2022-02-07T00:00:00"/>
    <n v="244"/>
    <n v="0"/>
    <n v="2022"/>
    <s v="02"/>
    <s v="07"/>
    <x v="649"/>
    <n v="2020"/>
    <n v="2022"/>
    <n v="1.0006103417743548"/>
    <n v="2021"/>
    <n v="0.97697771649446541"/>
    <n v="7966.8595412074128"/>
    <n v="8205.2421040320623"/>
    <n v="238.38256282464954"/>
    <n v="0"/>
    <n v="565"/>
    <n v="0"/>
  </r>
  <r>
    <d v="2022-01-12T00:00:00"/>
    <n v="2020"/>
    <s v="Marine Corps Active"/>
    <s v="M670011338F"/>
    <s v=""/>
    <d v="2019-12-05T00:00:00"/>
    <d v="2020-08-13T00:00:00"/>
    <s v="RQ CONSTRUCTION, LLC"/>
    <s v="N40085"/>
    <s v="N4008520C0145 AWD"/>
    <x v="725"/>
    <x v="841"/>
    <x v="861"/>
    <d v="2025-05-27T00:00:00"/>
    <d v="2026-01-22T00:00:00"/>
    <n v="1223000"/>
    <n v="240"/>
    <n v="2026"/>
    <s v="01"/>
    <n v="22"/>
    <x v="644"/>
    <n v="2020"/>
    <n v="2026"/>
    <n v="1.0006103417743548"/>
    <n v="2023"/>
    <n v="0.93819806468133926"/>
    <n v="51277277.574568585"/>
    <n v="52424693.807673864"/>
    <n v="1147416.2331052795"/>
    <n v="240"/>
    <n v="1748"/>
    <n v="0.13729977116704806"/>
  </r>
  <r>
    <d v="2022-01-12T00:00:00"/>
    <n v="2020"/>
    <s v="Marine Corps Active"/>
    <s v="M670011495"/>
    <s v=""/>
    <d v="2019-12-05T00:00:00"/>
    <d v="2020-08-13T00:00:00"/>
    <s v="RQ CONSTRUCTION, LLC"/>
    <s v="N40085"/>
    <s v="N4008520C0145 AWD"/>
    <x v="725"/>
    <x v="842"/>
    <x v="862"/>
    <d v="2023-03-05T00:00:00"/>
    <d v="2023-03-19T00:00:00"/>
    <n v="1930686"/>
    <n v="14"/>
    <n v="2023"/>
    <s v="03"/>
    <n v="19"/>
    <x v="650"/>
    <n v="2020"/>
    <n v="2023"/>
    <n v="1.0006103417743548"/>
    <n v="2022"/>
    <n v="0.95701202597496626"/>
    <n v="35538991.700447075"/>
    <n v="37386681.420828581"/>
    <n v="1847689.7203815058"/>
    <n v="14"/>
    <n v="934"/>
    <n v="1.4989293361884369E-2"/>
  </r>
  <r>
    <d v="2022-01-12T00:00:00"/>
    <n v="2019"/>
    <s v="Navy Active"/>
    <s v="N324461074"/>
    <s v=""/>
    <d v="2019-02-19T00:00:00"/>
    <d v="2019-11-21T00:00:00"/>
    <s v="CIANBRO CORPORATION"/>
    <s v="N40085"/>
    <s v="N4008520C8500 AWD"/>
    <x v="726"/>
    <x v="843"/>
    <x v="863"/>
    <d v="2021-01-27T00:00:00"/>
    <d v="2022-03-20T00:00:00"/>
    <n v="2315000"/>
    <n v="417"/>
    <n v="2022"/>
    <s v="03"/>
    <n v="20"/>
    <x v="572"/>
    <n v="2020"/>
    <n v="2022"/>
    <n v="1.0006103417743548"/>
    <n v="2021"/>
    <n v="0.97697771649446541"/>
    <n v="43549563.905045241"/>
    <n v="45811267.31872993"/>
    <n v="2261703.4136846885"/>
    <n v="417"/>
    <n v="433"/>
    <n v="0.96304849884526555"/>
  </r>
  <r>
    <d v="2022-01-12T00:00:00"/>
    <n v="2019"/>
    <s v="Navy Active"/>
    <s v="N32446310"/>
    <s v=""/>
    <d v="2019-02-19T00:00:00"/>
    <d v="2019-11-21T00:00:00"/>
    <s v="CIANBRO CORPORATION"/>
    <s v="N40085"/>
    <s v="N4008520C8500 AWD"/>
    <x v="726"/>
    <x v="844"/>
    <x v="864"/>
    <d v="2021-01-27T00:00:00"/>
    <d v="2022-03-20T00:00:00"/>
    <n v="-39119000"/>
    <n v="417"/>
    <n v="2022"/>
    <s v="03"/>
    <n v="20"/>
    <x v="572"/>
    <n v="2020"/>
    <n v="2022"/>
    <n v="1.0006103417743548"/>
    <n v="2021"/>
    <n v="0.97697771649446541"/>
    <n v="178022588.34644255"/>
    <n v="139804197.05489555"/>
    <n v="-38218391.291547"/>
    <n v="417"/>
    <n v="433"/>
    <n v="0.96304849884526555"/>
  </r>
  <r>
    <d v="2022-01-12T00:00:00"/>
    <n v="2019"/>
    <s v="Marine Corps Active"/>
    <s v="M00146199"/>
    <s v=""/>
    <d v="2019-08-05T00:00:00"/>
    <d v="2019-12-23T00:00:00"/>
    <s v="WALSH FEDERAL, LLC"/>
    <s v="N40085"/>
    <s v="N4008520C8501 AWD"/>
    <x v="727"/>
    <x v="845"/>
    <x v="865"/>
    <d v="2022-07-14T00:00:00"/>
    <d v="2022-12-30T00:00:00"/>
    <n v="122620000"/>
    <n v="169"/>
    <n v="2022"/>
    <n v="12"/>
    <n v="30"/>
    <x v="492"/>
    <n v="2020"/>
    <n v="2023"/>
    <n v="1.0006103417743548"/>
    <n v="2022"/>
    <n v="0.95701202597496626"/>
    <n v="5816547.9167343248"/>
    <n v="123165362.54178469"/>
    <n v="117348814.62505037"/>
    <n v="169"/>
    <n v="934"/>
    <n v="0.18094218415417559"/>
  </r>
  <r>
    <d v="2022-01-12T00:00:00"/>
    <n v="2019"/>
    <s v="Marine Corps Active"/>
    <s v="M00146235"/>
    <s v=""/>
    <d v="2019-08-05T00:00:00"/>
    <d v="2019-12-23T00:00:00"/>
    <s v="WALSH FEDERAL, LLC"/>
    <s v="N40085"/>
    <s v="N4008520C8501 AWD"/>
    <x v="727"/>
    <x v="846"/>
    <x v="866"/>
    <d v="2022-07-14T00:00:00"/>
    <d v="2022-12-30T00:00:00"/>
    <n v="7882000"/>
    <n v="169"/>
    <n v="2022"/>
    <n v="12"/>
    <n v="30"/>
    <x v="492"/>
    <n v="2020"/>
    <n v="2023"/>
    <n v="1.0006103417743548"/>
    <n v="2022"/>
    <n v="0.95701202597496626"/>
    <n v="53105392.668990336"/>
    <n v="60648561.457725018"/>
    <n v="7543168.7887346819"/>
    <n v="169"/>
    <n v="934"/>
    <n v="0.18094218415417559"/>
  </r>
  <r>
    <d v="2022-01-12T00:00:00"/>
    <n v="2018"/>
    <s v="Navy Active"/>
    <s v="N60191160"/>
    <s v=""/>
    <d v="2019-08-28T00:00:00"/>
    <d v="2020-02-14T00:00:00"/>
    <s v="SYNCON, LLC"/>
    <s v="N40085"/>
    <s v="N4008520C8503 AWD"/>
    <x v="728"/>
    <x v="847"/>
    <x v="867"/>
    <d v="2022-03-01T00:00:00"/>
    <d v="2022-07-04T00:00:00"/>
    <n v="-1228000"/>
    <n v="125"/>
    <n v="2022"/>
    <s v="07"/>
    <s v="04"/>
    <x v="474"/>
    <n v="2020"/>
    <n v="2022"/>
    <n v="1.0006103417743548"/>
    <n v="2021"/>
    <n v="0.97697771649446541"/>
    <n v="25810743.766069483"/>
    <n v="24611015.130214281"/>
    <n v="-1199728.6358552016"/>
    <n v="125"/>
    <n v="746"/>
    <n v="0.16756032171581769"/>
  </r>
  <r>
    <d v="2022-01-12T00:00:00"/>
    <n v="2019"/>
    <s v="Marine Corps Active"/>
    <s v="M67004947"/>
    <s v=""/>
    <d v="2019-08-07T00:00:00"/>
    <d v="2020-01-31T00:00:00"/>
    <s v="THE HASKELL COMPANY"/>
    <s v="N40085"/>
    <s v="N4008520C8504 AWD"/>
    <x v="729"/>
    <x v="848"/>
    <x v="868"/>
    <d v="2022-05-04T00:00:00"/>
    <d v="2022-07-27T00:00:00"/>
    <n v="-970000"/>
    <n v="84"/>
    <n v="2022"/>
    <s v="07"/>
    <n v="27"/>
    <x v="651"/>
    <n v="2020"/>
    <n v="2022"/>
    <n v="1.0006103417743548"/>
    <n v="2021"/>
    <n v="0.97697771649446541"/>
    <n v="29435955.03431797"/>
    <n v="28488286.649318337"/>
    <n v="-947668.38499963284"/>
    <n v="84"/>
    <n v="824"/>
    <n v="0.10194174757281553"/>
  </r>
  <r>
    <d v="2022-01-12T00:00:00"/>
    <n v="2019"/>
    <s v="Marine Corps Active"/>
    <s v="M670011387F"/>
    <s v=""/>
    <d v="2019-10-09T00:00:00"/>
    <d v="2020-07-24T00:00:00"/>
    <s v="ARCHER WESTERN CONSTRUCTION, LLC"/>
    <s v="N40085"/>
    <s v="N4008520C8505 AWD"/>
    <x v="730"/>
    <x v="849"/>
    <x v="869"/>
    <d v="2025-03-06T00:00:00"/>
    <d v="2025-03-06T00:00:00"/>
    <n v="1936000"/>
    <n v="0"/>
    <n v="2025"/>
    <s v="03"/>
    <s v="06"/>
    <x v="652"/>
    <n v="2020"/>
    <n v="2025"/>
    <n v="1.0006103417743548"/>
    <n v="2023"/>
    <n v="0.93819806468133926"/>
    <n v="64960623.998332888"/>
    <n v="66776975.45155596"/>
    <n v="1816351.453223072"/>
    <n v="0"/>
    <n v="1686"/>
    <n v="0"/>
  </r>
  <r>
    <d v="2022-01-12T00:00:00"/>
    <n v="2019"/>
    <s v="Marine Corps Active"/>
    <s v="M670011505F"/>
    <s v=""/>
    <d v="2020-01-23T00:00:00"/>
    <d v="2020-07-24T00:00:00"/>
    <s v="ARCHER WESTERN CONSTRUCTION, LLC"/>
    <s v="N40085"/>
    <s v="N4008520C8505 AWD"/>
    <x v="730"/>
    <x v="850"/>
    <x v="870"/>
    <d v="2019-10-25T00:00:00"/>
    <d v="2025-03-06T00:00:00"/>
    <n v="-1516000"/>
    <n v="1959"/>
    <n v="2025"/>
    <s v="03"/>
    <s v="06"/>
    <x v="652"/>
    <n v="2020"/>
    <n v="2025"/>
    <n v="1.0006103417743548"/>
    <n v="2023"/>
    <n v="0.93819806468133926"/>
    <n v="66076304.529411294"/>
    <n v="64653996.263354383"/>
    <n v="-1422308.2660569102"/>
    <n v="1959"/>
    <n v="-273"/>
    <n v="-7.1758241758241761"/>
  </r>
  <r>
    <d v="2022-01-12T00:00:00"/>
    <n v="2020"/>
    <s v="Marine Corps Active"/>
    <s v="M670011203F"/>
    <s v=""/>
    <d v="2020-03-30T00:00:00"/>
    <d v="2020-09-15T00:00:00"/>
    <s v="RQ CONSTRUCTION, LLC"/>
    <s v="N40085"/>
    <s v="N4008520D0034 N4008520F6501"/>
    <x v="731"/>
    <x v="851"/>
    <x v="871"/>
    <d v="2024-09-30T00:00:00"/>
    <d v="2025-09-27T00:00:00"/>
    <n v="976000"/>
    <n v="362"/>
    <n v="2025"/>
    <s v="09"/>
    <n v="27"/>
    <x v="643"/>
    <n v="2020"/>
    <n v="2025"/>
    <n v="1.0006103417743548"/>
    <n v="2023"/>
    <n v="0.93819806468133926"/>
    <n v="27704899.143048335"/>
    <n v="28620580.454177324"/>
    <n v="915681.31112898886"/>
    <n v="362"/>
    <n v="1476"/>
    <n v="0.24525745257452575"/>
  </r>
  <r>
    <d v="2022-01-12T00:00:00"/>
    <n v="2020"/>
    <s v="Marine Corps Active"/>
    <s v="M670011506F"/>
    <s v=""/>
    <d v="2020-03-30T00:00:00"/>
    <d v="2020-09-15T00:00:00"/>
    <s v="RQ CONSTRUCTION, LLC"/>
    <s v="N40085"/>
    <s v="N4008520D0034 N4008520F6501"/>
    <x v="731"/>
    <x v="852"/>
    <x v="872"/>
    <d v="2024-09-30T00:00:00"/>
    <d v="2025-09-27T00:00:00"/>
    <n v="2378000"/>
    <n v="362"/>
    <n v="2025"/>
    <s v="09"/>
    <n v="27"/>
    <x v="643"/>
    <n v="2020"/>
    <n v="2025"/>
    <n v="1.0006103417743548"/>
    <n v="2023"/>
    <n v="0.93819806468133926"/>
    <n v="28062117.03506178"/>
    <n v="30293152.032874003"/>
    <n v="2231034.9978122227"/>
    <n v="362"/>
    <n v="1476"/>
    <n v="0.24525745257452575"/>
  </r>
  <r>
    <d v="2022-01-12T00:00:00"/>
    <n v="2020"/>
    <s v="Marine Corps Active"/>
    <s v="M670011519F"/>
    <s v=""/>
    <d v="2020-03-30T00:00:00"/>
    <d v="2020-09-15T00:00:00"/>
    <s v="RQ CONSTRUCTION, LLC"/>
    <s v="N40085"/>
    <s v="N4008520D0034 N4008520F6501"/>
    <x v="731"/>
    <x v="853"/>
    <x v="873"/>
    <d v="2024-09-30T00:00:00"/>
    <d v="2025-09-27T00:00:00"/>
    <n v="1050000"/>
    <n v="362"/>
    <n v="2025"/>
    <s v="09"/>
    <n v="27"/>
    <x v="643"/>
    <n v="2020"/>
    <n v="2025"/>
    <n v="1.0006103417743548"/>
    <n v="2023"/>
    <n v="0.93819806468133926"/>
    <n v="36485254.892118298"/>
    <n v="37470362.860033706"/>
    <n v="985107.96791540831"/>
    <n v="362"/>
    <n v="1476"/>
    <n v="0.24525745257452575"/>
  </r>
  <r>
    <d v="2022-01-12T00:00:00"/>
    <n v="2020"/>
    <s v="Marine Corps Active"/>
    <s v="M670011533F"/>
    <s v=""/>
    <d v="2020-03-30T00:00:00"/>
    <d v="2020-09-15T00:00:00"/>
    <s v="RQ CONSTRUCTION, LLC"/>
    <s v="N40085"/>
    <s v="N4008520D0034 N4008520F6501"/>
    <x v="731"/>
    <x v="854"/>
    <x v="874"/>
    <d v="2024-09-30T00:00:00"/>
    <d v="2025-09-27T00:00:00"/>
    <n v="1231000"/>
    <n v="362"/>
    <n v="2025"/>
    <s v="09"/>
    <n v="27"/>
    <x v="643"/>
    <n v="2020"/>
    <n v="2025"/>
    <n v="1.0006103417743548"/>
    <n v="2023"/>
    <n v="0.93819806468133926"/>
    <n v="43828734.190400288"/>
    <n v="44983656.008023016"/>
    <n v="1154921.8176227286"/>
    <n v="362"/>
    <n v="1476"/>
    <n v="0.24525745257452575"/>
  </r>
  <r>
    <d v="2022-01-12T00:00:00"/>
    <n v="2020"/>
    <s v="Marine Corps Active"/>
    <s v="M670011507F"/>
    <s v=""/>
    <d v="2020-03-30T00:00:00"/>
    <d v="2020-09-15T00:00:00"/>
    <s v="RQ CONSTRUCTION, LLC"/>
    <s v="N40085"/>
    <s v="N4008520D0034 N4008520F6501"/>
    <x v="731"/>
    <x v="855"/>
    <x v="875"/>
    <d v="2024-05-27T00:00:00"/>
    <d v="2025-01-07T00:00:00"/>
    <n v="3911320"/>
    <n v="225"/>
    <n v="2025"/>
    <s v="01"/>
    <s v="07"/>
    <x v="653"/>
    <n v="2020"/>
    <n v="2025"/>
    <n v="1.0006103417743548"/>
    <n v="2023"/>
    <n v="0.93819806468133926"/>
    <n v="17329250.313880682"/>
    <n v="20998843.168230098"/>
    <n v="3669592.8543494157"/>
    <n v="225"/>
    <n v="1350"/>
    <n v="0.16666666666666666"/>
  </r>
  <r>
    <d v="2022-01-12T00:00:00"/>
    <n v="2020"/>
    <s v="Special Operations Command"/>
    <s v="Q1534"/>
    <s v=""/>
    <d v="2020-03-30T00:00:00"/>
    <d v="2020-09-15T00:00:00"/>
    <s v="RQ CONSTRUCTION, LLC"/>
    <s v="N40085"/>
    <s v="N4008520D0034 N4008520F6501"/>
    <x v="731"/>
    <x v="856"/>
    <x v="876"/>
    <d v="2024-05-27T00:00:00"/>
    <d v="2025-01-07T00:00:00"/>
    <n v="716"/>
    <n v="225"/>
    <n v="2025"/>
    <s v="01"/>
    <s v="07"/>
    <x v="653"/>
    <n v="2020"/>
    <n v="2025"/>
    <n v="1.0006103417743548"/>
    <n v="2023"/>
    <n v="0.93819806468133926"/>
    <n v="26095.917713475174"/>
    <n v="26767.667527787013"/>
    <n v="671.74981431183915"/>
    <n v="225"/>
    <n v="1350"/>
    <n v="0.16666666666666666"/>
  </r>
  <r>
    <d v="2021-09-13T00:00:00"/>
    <n v="2020"/>
    <s v="Special Operations Command"/>
    <s v="P1534"/>
    <s v=""/>
    <d v="2020-03-30T00:00:00"/>
    <d v="2020-09-15T00:00:00"/>
    <s v="RQ CONSTRUCTION, LLC"/>
    <s v="N40085"/>
    <s v="N4008520D0034 N4008520F6501"/>
    <x v="731"/>
    <x v="857"/>
    <x v="876"/>
    <d v="2024-05-27T00:00:00"/>
    <d v="2024-05-27T00:00:00"/>
    <n v="-11422"/>
    <n v="0"/>
    <n v="2024"/>
    <s v="05"/>
    <n v="27"/>
    <x v="654"/>
    <n v="2020"/>
    <n v="2024"/>
    <n v="1.0006103417743548"/>
    <n v="2022"/>
    <n v="0.95701202597496626"/>
    <n v="38241.326041932291"/>
    <n v="27310.334681246226"/>
    <n v="-10930.991360686065"/>
    <n v="0"/>
    <n v="1350"/>
    <n v="0"/>
  </r>
  <r>
    <d v="2022-01-12T00:00:00"/>
    <n v="2020"/>
    <s v="Marine Corps Active"/>
    <s v="M670011483"/>
    <s v=""/>
    <d v="2020-07-17T00:00:00"/>
    <d v="2020-09-25T00:00:00"/>
    <s v="SAUER, INC."/>
    <s v="N40085"/>
    <s v="N4008520D0035 N4008520F6732"/>
    <x v="732"/>
    <x v="858"/>
    <x v="877"/>
    <d v="2021-09-28T00:00:00"/>
    <d v="2022-06-22T00:00:00"/>
    <n v="658516"/>
    <n v="267"/>
    <n v="2022"/>
    <s v="06"/>
    <n v="22"/>
    <x v="552"/>
    <n v="2020"/>
    <n v="2022"/>
    <n v="1.0006103417743548"/>
    <n v="2021"/>
    <n v="0.97697771649446541"/>
    <n v="11467478.812139524"/>
    <n v="12110834.270094594"/>
    <n v="643355.45795506984"/>
    <n v="267"/>
    <n v="368"/>
    <n v="0.72554347826086951"/>
  </r>
  <r>
    <d v="2022-01-12T00:00:00"/>
    <n v="2018"/>
    <s v="Special Operations Command"/>
    <s v="Q1394"/>
    <s v=""/>
    <d v="2019-09-17T00:00:00"/>
    <d v="2020-03-27T00:00:00"/>
    <s v="WHITING-TURNER CONTRACTING CO"/>
    <s v="N40085"/>
    <s v="N4008520D0036"/>
    <x v="733"/>
    <x v="859"/>
    <x v="878"/>
    <d v="2021-10-04T00:00:00"/>
    <d v="2022-03-28T00:00:00"/>
    <n v="254"/>
    <n v="175"/>
    <n v="2022"/>
    <s v="03"/>
    <n v="28"/>
    <x v="655"/>
    <n v="2020"/>
    <n v="2022"/>
    <n v="1.0006103417743548"/>
    <n v="2021"/>
    <n v="0.97697771649446541"/>
    <n v="11665.115364405428"/>
    <n v="11913.267704395023"/>
    <n v="248.15233998959411"/>
    <n v="175"/>
    <n v="556"/>
    <n v="0.31474820143884891"/>
  </r>
  <r>
    <d v="2021-09-13T00:00:00"/>
    <n v="2018"/>
    <s v="Special Operations Command"/>
    <s v="P1394"/>
    <s v=""/>
    <d v="2019-09-17T00:00:00"/>
    <d v="2020-03-27T00:00:00"/>
    <s v="WHITING-TURNER CONTRACTING CO"/>
    <s v="N40085"/>
    <s v="N4008520D0036"/>
    <x v="733"/>
    <x v="859"/>
    <x v="879"/>
    <d v="2021-10-04T00:00:00"/>
    <d v="2021-10-23T00:00:00"/>
    <n v="257"/>
    <n v="19"/>
    <n v="2021"/>
    <n v="10"/>
    <n v="23"/>
    <x v="351"/>
    <n v="2020"/>
    <n v="2022"/>
    <n v="1.0006103417743548"/>
    <n v="2021"/>
    <n v="0.97697771649446541"/>
    <n v="11665.115364405428"/>
    <n v="11916.198637544507"/>
    <n v="251.0832731390783"/>
    <n v="19"/>
    <n v="556"/>
    <n v="3.41726618705036E-2"/>
  </r>
  <r>
    <d v="2021-12-31T00:00:00"/>
    <n v="2020"/>
    <s v="Air Force Active"/>
    <s v="AJJY183017"/>
    <s v=""/>
    <d v="2020-06-15T00:00:00"/>
    <d v="2020-09-30T00:00:00"/>
    <s v="Serrano Construction"/>
    <s v="N40192"/>
    <s v="N4019218D2804"/>
    <x v="734"/>
    <x v="860"/>
    <x v="880"/>
    <d v="2022-06-30T00:00:00"/>
    <d v="2022-06-30T00:00:00"/>
    <n v="0"/>
    <n v="0"/>
    <n v="2022"/>
    <s v="06"/>
    <n v="30"/>
    <x v="533"/>
    <n v="2020"/>
    <n v="2022"/>
    <n v="1.0006103417743548"/>
    <n v="2021"/>
    <n v="0.97697771649446541"/>
    <n v="3969793.4528660057"/>
    <n v="3969793.4528660057"/>
    <n v="0"/>
    <n v="0"/>
    <n v="638"/>
    <n v="0"/>
  </r>
  <r>
    <d v="2022-01-12T00:00:00"/>
    <n v="2020"/>
    <s v="Navy Active"/>
    <s v="N68436447"/>
    <s v=""/>
    <d v="2020-01-10T00:00:00"/>
    <d v="2020-06-08T00:00:00"/>
    <s v="N4425520C1002 AWD"/>
    <s v="N44255"/>
    <s v="N4425520C1002 AWD"/>
    <x v="735"/>
    <x v="861"/>
    <x v="881"/>
    <d v="2023-08-02T00:00:00"/>
    <d v="2023-08-02T00:00:00"/>
    <n v="7147112"/>
    <n v="0"/>
    <n v="2023"/>
    <s v="08"/>
    <s v="02"/>
    <x v="656"/>
    <n v="2020"/>
    <n v="2023"/>
    <n v="1.0006103417743548"/>
    <n v="2022"/>
    <n v="0.95701202597496626"/>
    <n v="43798603.811788782"/>
    <n v="50638475.946778774"/>
    <n v="6839872.1349899918"/>
    <n v="0"/>
    <n v="1150"/>
    <n v="0"/>
  </r>
  <r>
    <d v="2022-01-12T00:00:00"/>
    <n v="2017"/>
    <s v="Navy Active"/>
    <s v="N68436834"/>
    <s v=""/>
    <d v="2019-03-18T00:00:00"/>
    <d v="2020-02-03T00:00:00"/>
    <s v="MANSON CONSTRUCTION CO"/>
    <s v="N44255"/>
    <s v="N4425520C2002 AWD"/>
    <x v="736"/>
    <x v="862"/>
    <x v="882"/>
    <d v="2022-07-04T00:00:00"/>
    <d v="2022-07-04T00:00:00"/>
    <n v="28304000"/>
    <n v="0"/>
    <n v="2022"/>
    <s v="07"/>
    <s v="04"/>
    <x v="474"/>
    <n v="2020"/>
    <n v="2022"/>
    <n v="1.0006103417743548"/>
    <n v="2021"/>
    <n v="0.97697771649446541"/>
    <n v="73044554.949527904"/>
    <n v="100696932.23718725"/>
    <n v="27652377.287659347"/>
    <n v="0"/>
    <n v="882"/>
    <n v="0"/>
  </r>
  <r>
    <d v="2022-01-12T00:00:00"/>
    <n v="2020"/>
    <s v="Navy Active"/>
    <s v="N476091900"/>
    <s v=""/>
    <d v="2020-05-08T00:00:00"/>
    <d v="2020-09-10T00:00:00"/>
    <s v="ENVIRONMENTAL CHEMICAL CORPORATION"/>
    <s v="N62470"/>
    <s v="N6247019D8025 N6247320F5226"/>
    <x v="514"/>
    <x v="863"/>
    <x v="883"/>
    <d v="2023-11-30T00:00:00"/>
    <d v="2023-11-30T00:00:00"/>
    <n v="46311594"/>
    <n v="0"/>
    <n v="2023"/>
    <n v="11"/>
    <n v="30"/>
    <x v="657"/>
    <n v="2020"/>
    <n v="2024"/>
    <n v="1.0006103417743548"/>
    <n v="2022"/>
    <n v="0.95701202597496626"/>
    <n v="437576314.19880009"/>
    <n v="481897066.59887016"/>
    <n v="44320752.400070071"/>
    <n v="0"/>
    <n v="1176"/>
    <n v="0"/>
  </r>
  <r>
    <d v="2022-01-12T00:00:00"/>
    <n v="2019"/>
    <s v="Navy Active"/>
    <s v="N62863812"/>
    <s v=""/>
    <d v="2020-05-14T00:00:00"/>
    <d v="2020-09-23T00:00:00"/>
    <s v="CONSTRUCTORA SAN JOSE SA"/>
    <s v="N62470"/>
    <s v="N6247020C0009 AWD"/>
    <x v="737"/>
    <x v="864"/>
    <x v="884"/>
    <d v="2022-06-30T00:00:00"/>
    <d v="2022-06-30T00:00:00"/>
    <n v="570197.37000000011"/>
    <n v="0"/>
    <n v="2022"/>
    <s v="06"/>
    <n v="30"/>
    <x v="533"/>
    <n v="2020"/>
    <n v="2022"/>
    <n v="1.0006103417743548"/>
    <n v="2021"/>
    <n v="0.97697771649446541"/>
    <n v="4601609.4713571016"/>
    <n v="5158679.5958508514"/>
    <n v="557070.12449374981"/>
    <n v="0"/>
    <n v="645"/>
    <n v="0"/>
  </r>
  <r>
    <d v="2021-12-31T00:00:00"/>
    <n v="2020"/>
    <s v="Air Force Active"/>
    <s v="BIKF190001"/>
    <s v=""/>
    <d v="2019-11-08T00:00:00"/>
    <d v="2020-09-21T00:00:00"/>
    <s v="Icelandic Prime Contractors"/>
    <s v="N62470"/>
    <s v="N6247020C0010"/>
    <x v="738"/>
    <x v="865"/>
    <x v="885"/>
    <d v="2023-07-14T00:00:00"/>
    <d v="2023-07-14T00:00:00"/>
    <n v="0"/>
    <n v="0"/>
    <n v="2023"/>
    <s v="07"/>
    <n v="14"/>
    <x v="658"/>
    <n v="2020"/>
    <n v="2023"/>
    <n v="1.0006103417743548"/>
    <n v="2022"/>
    <n v="0.95701202597496626"/>
    <n v="19788746.53152068"/>
    <n v="19788746.53152068"/>
    <n v="0"/>
    <n v="0"/>
    <n v="1026"/>
    <n v="0"/>
  </r>
  <r>
    <d v="2021-12-31T00:00:00"/>
    <n v="2020"/>
    <s v="Air Force Active"/>
    <s v="BIKF190002"/>
    <s v=""/>
    <d v="2019-11-15T00:00:00"/>
    <d v="2020-09-21T00:00:00"/>
    <s v="Icelandic Prime Contractors"/>
    <s v="N62470"/>
    <s v="N6247020C0010"/>
    <x v="738"/>
    <x v="866"/>
    <x v="886"/>
    <d v="2023-07-14T00:00:00"/>
    <d v="2023-07-14T00:00:00"/>
    <n v="0"/>
    <n v="0"/>
    <n v="2023"/>
    <s v="07"/>
    <n v="14"/>
    <x v="658"/>
    <n v="2020"/>
    <n v="2023"/>
    <n v="1.0006103417743548"/>
    <n v="2022"/>
    <n v="0.95701202597496626"/>
    <n v="4674243.1456819866"/>
    <n v="4674243.1456819866"/>
    <n v="0"/>
    <n v="0"/>
    <n v="1026"/>
    <n v="0"/>
  </r>
  <r>
    <d v="2021-12-31T00:00:00"/>
    <n v="2020"/>
    <s v="Air Force Active"/>
    <s v="BIKF190003"/>
    <s v=""/>
    <d v="2019-11-08T00:00:00"/>
    <d v="2020-09-21T00:00:00"/>
    <s v="Icelandic Prime Contractors"/>
    <s v="N62470"/>
    <s v="N6247020C0010"/>
    <x v="738"/>
    <x v="867"/>
    <x v="887"/>
    <d v="2023-07-14T00:00:00"/>
    <d v="2023-07-14T00:00:00"/>
    <n v="0"/>
    <n v="0"/>
    <n v="2023"/>
    <s v="07"/>
    <n v="14"/>
    <x v="658"/>
    <n v="2020"/>
    <n v="2023"/>
    <n v="1.0006103417743548"/>
    <n v="2022"/>
    <n v="0.95701202597496626"/>
    <n v="14413239.636350922"/>
    <n v="14413239.636350922"/>
    <n v="0"/>
    <n v="0"/>
    <n v="1026"/>
    <n v="0"/>
  </r>
  <r>
    <d v="2022-01-12T00:00:00"/>
    <n v="2020"/>
    <s v="Navy Active"/>
    <s v="N62995130"/>
    <s v=""/>
    <d v="2020-07-06T00:00:00"/>
    <d v="2020-09-29T00:00:00"/>
    <s v="WOLFF &amp; MULLER GOVERNMENT SERVICES"/>
    <s v="N62470"/>
    <s v="N6247020C0013 AWD"/>
    <x v="739"/>
    <x v="868"/>
    <x v="888"/>
    <d v="2025-06-05T00:00:00"/>
    <d v="2025-06-05T00:00:00"/>
    <n v="5876632"/>
    <n v="0"/>
    <n v="2025"/>
    <s v="06"/>
    <s v="05"/>
    <x v="659"/>
    <n v="2020"/>
    <n v="2025"/>
    <n v="1.0006103417743548"/>
    <n v="2023"/>
    <n v="0.93819806468133926"/>
    <n v="39736606.117148951"/>
    <n v="45250050.886393376"/>
    <n v="5513444.769244425"/>
    <n v="0"/>
    <n v="1710"/>
    <n v="0"/>
  </r>
  <r>
    <d v="2021-09-13T00:00:00"/>
    <n v="2019"/>
    <s v="Special Operations Command"/>
    <s v="P200"/>
    <s v=""/>
    <d v="2019-01-30T00:00:00"/>
    <d v="2020-06-30T00:00:00"/>
    <s v="RQ CONSTRUCTION, LLC"/>
    <s v="N62473"/>
    <s v="N6247317D0820 N6247320F4839"/>
    <x v="380"/>
    <x v="869"/>
    <x v="889"/>
    <d v="2023-01-20T00:00:00"/>
    <d v="2023-01-20T00:00:00"/>
    <n v="4032"/>
    <n v="0"/>
    <n v="2023"/>
    <s v="01"/>
    <n v="20"/>
    <x v="660"/>
    <n v="2020"/>
    <n v="2023"/>
    <n v="1.0006103417743548"/>
    <n v="2022"/>
    <n v="0.95701202597496626"/>
    <n v="26447.131943437973"/>
    <n v="30305.804432169036"/>
    <n v="3858.6724887310629"/>
    <n v="0"/>
    <n v="934"/>
    <n v="0"/>
  </r>
  <r>
    <d v="2022-01-12T00:00:00"/>
    <n v="2019"/>
    <s v="Special Operations Command"/>
    <s v="Q200"/>
    <s v=""/>
    <d v="2019-01-30T00:00:00"/>
    <d v="2020-06-30T00:00:00"/>
    <s v="RQ CONSTRUCTION, LLC"/>
    <s v="N62473"/>
    <s v="N6247317D0820 N6247320F4839"/>
    <x v="380"/>
    <x v="869"/>
    <x v="890"/>
    <d v="2023-01-20T00:00:00"/>
    <d v="2023-01-20T00:00:00"/>
    <n v="4239"/>
    <n v="0"/>
    <n v="2023"/>
    <s v="01"/>
    <n v="20"/>
    <x v="660"/>
    <n v="2020"/>
    <n v="2023"/>
    <n v="1.0006103417743548"/>
    <n v="2022"/>
    <n v="0.95701202597496626"/>
    <n v="26447.131943437973"/>
    <n v="30503.905921545855"/>
    <n v="4056.7739781078817"/>
    <n v="0"/>
    <n v="934"/>
    <n v="0"/>
  </r>
  <r>
    <d v="2021-09-13T00:00:00"/>
    <n v="2019"/>
    <s v="Special Operations Command"/>
    <s v="P949"/>
    <s v=""/>
    <d v="2019-02-28T00:00:00"/>
    <d v="2019-10-28T00:00:00"/>
    <s v="WHITING-TURNER CONTRACTING CO"/>
    <s v="N62473"/>
    <s v="N6247317D0822 N6247320F4023"/>
    <x v="381"/>
    <x v="870"/>
    <x v="891"/>
    <d v="2022-05-19T00:00:00"/>
    <d v="2022-09-12T00:00:00"/>
    <n v="1209"/>
    <n v="116"/>
    <n v="2022"/>
    <s v="09"/>
    <n v="12"/>
    <x v="661"/>
    <n v="2020"/>
    <n v="2022"/>
    <n v="1.0006103417743548"/>
    <n v="2021"/>
    <n v="0.97697771649446541"/>
    <n v="15476.440156223945"/>
    <n v="16657.606215465756"/>
    <n v="1181.1660592418102"/>
    <n v="116"/>
    <n v="934"/>
    <n v="0.12419700214132762"/>
  </r>
  <r>
    <d v="2021-09-13T00:00:00"/>
    <n v="2019"/>
    <s v="Special Operations Command"/>
    <s v="P950"/>
    <s v=""/>
    <d v="2019-02-28T00:00:00"/>
    <d v="2019-10-28T00:00:00"/>
    <s v="WHITING-TURNER CONTRACTING CO"/>
    <s v="N62473"/>
    <s v="N6247317D0822 N6247320F4023"/>
    <x v="381"/>
    <x v="871"/>
    <x v="892"/>
    <d v="2022-05-19T00:00:00"/>
    <d v="2022-09-12T00:00:00"/>
    <n v="2624"/>
    <n v="116"/>
    <n v="2022"/>
    <s v="09"/>
    <n v="12"/>
    <x v="661"/>
    <n v="2020"/>
    <n v="2022"/>
    <n v="1.0006103417743548"/>
    <n v="2021"/>
    <n v="0.97697771649446541"/>
    <n v="18445.251040268457"/>
    <n v="21008.840568349933"/>
    <n v="2563.5895280814766"/>
    <n v="116"/>
    <n v="934"/>
    <n v="0.12419700214132762"/>
  </r>
  <r>
    <d v="2022-01-12T00:00:00"/>
    <n v="2019"/>
    <s v="Special Operations Command"/>
    <s v="Q949"/>
    <s v=""/>
    <d v="2019-02-28T00:00:00"/>
    <d v="2019-10-28T00:00:00"/>
    <s v="WHITING-TURNER CONTRACTING CO"/>
    <s v="N62473"/>
    <s v="N6247317D0822 N6247320F4023"/>
    <x v="381"/>
    <x v="870"/>
    <x v="893"/>
    <d v="2022-05-19T00:00:00"/>
    <d v="2022-09-12T00:00:00"/>
    <n v="722"/>
    <n v="116"/>
    <n v="2022"/>
    <s v="09"/>
    <n v="12"/>
    <x v="661"/>
    <n v="2020"/>
    <n v="2022"/>
    <n v="1.0006103417743548"/>
    <n v="2021"/>
    <n v="0.97697771649446541"/>
    <n v="15476.440156223945"/>
    <n v="16181.818067532949"/>
    <n v="705.37791130900405"/>
    <n v="116"/>
    <n v="934"/>
    <n v="0.12419700214132762"/>
  </r>
  <r>
    <d v="2022-01-12T00:00:00"/>
    <n v="2019"/>
    <s v="Special Operations Command"/>
    <s v="Q950"/>
    <s v=""/>
    <d v="2019-02-28T00:00:00"/>
    <d v="2019-10-28T00:00:00"/>
    <s v="WHITING-TURNER CONTRACTING CO"/>
    <s v="N62473"/>
    <s v="N6247317D0822 N6247320F4023"/>
    <x v="381"/>
    <x v="871"/>
    <x v="894"/>
    <d v="2022-05-19T00:00:00"/>
    <d v="2022-09-12T00:00:00"/>
    <n v="1725"/>
    <n v="116"/>
    <n v="2022"/>
    <s v="09"/>
    <n v="12"/>
    <x v="661"/>
    <n v="2020"/>
    <n v="2022"/>
    <n v="1.0006103417743548"/>
    <n v="2021"/>
    <n v="0.97697771649446541"/>
    <n v="18445.251040268457"/>
    <n v="20130.537601221411"/>
    <n v="1685.2865609529545"/>
    <n v="116"/>
    <n v="934"/>
    <n v="0.12419700214132762"/>
  </r>
  <r>
    <d v="2022-01-12T00:00:00"/>
    <n v="2020"/>
    <s v="Marine Corps Active"/>
    <s v="M00243312"/>
    <s v=""/>
    <d v="2020-03-02T00:00:00"/>
    <d v="2020-05-29T00:00:00"/>
    <s v="BRISTOL DESIGN BUILD SERVICES, LLC"/>
    <s v="N62473"/>
    <s v="N6247317D4627 N6247320F4683"/>
    <x v="740"/>
    <x v="872"/>
    <x v="895"/>
    <d v="2022-02-03T00:00:00"/>
    <d v="2022-02-03T00:00:00"/>
    <n v="607961"/>
    <n v="0"/>
    <n v="2022"/>
    <s v="02"/>
    <s v="03"/>
    <x v="662"/>
    <n v="2020"/>
    <n v="2022"/>
    <n v="1.0006103417743548"/>
    <n v="2021"/>
    <n v="0.97697771649446541"/>
    <n v="9530852.5292040594"/>
    <n v="10124816.87870175"/>
    <n v="593964.3494976908"/>
    <n v="0"/>
    <n v="615"/>
    <n v="0"/>
  </r>
  <r>
    <d v="2021-12-31T00:00:00"/>
    <n v="2020"/>
    <s v="Air Force Active"/>
    <s v="XDAT1026962"/>
    <s v=""/>
    <d v="2020-06-20T00:00:00"/>
    <d v="2020-07-16T00:00:00"/>
    <s v="J.I. Garcia Construction Inc. Travis AFB KC-46A Alter B881, B885 &amp; B887 Squadron Ops/AMU"/>
    <s v="N62473"/>
    <s v="N6247318D5817"/>
    <x v="520"/>
    <x v="14"/>
    <x v="27"/>
    <d v="2021-09-09T00:00:00"/>
    <d v="2023-08-31T00:00:00"/>
    <n v="0"/>
    <n v="721"/>
    <n v="2023"/>
    <s v="08"/>
    <n v="31"/>
    <x v="663"/>
    <n v="2020"/>
    <n v="2023"/>
    <n v="1.0006103417743548"/>
    <n v="2022"/>
    <n v="0.95701202597496626"/>
    <n v="0"/>
    <n v="0"/>
    <n v="0"/>
    <n v="721"/>
    <n v="420"/>
    <n v="1.7166666666666666"/>
  </r>
  <r>
    <d v="2022-01-12T00:00:00"/>
    <n v="2020"/>
    <s v="Navy Active"/>
    <s v="N476091903"/>
    <s v=""/>
    <d v="2020-05-22T00:00:00"/>
    <d v="2020-09-17T00:00:00"/>
    <s v="HARPER CONSTRUCTION COMPANY, INC"/>
    <s v="N62473"/>
    <s v="N6247318D5853 N6247320F5462"/>
    <x v="390"/>
    <x v="873"/>
    <x v="896"/>
    <d v="2022-11-04T00:00:00"/>
    <d v="2022-11-04T00:00:00"/>
    <n v="13001000"/>
    <n v="0"/>
    <n v="2022"/>
    <n v="11"/>
    <s v="04"/>
    <x v="664"/>
    <n v="2020"/>
    <n v="2023"/>
    <n v="1.0006103417743548"/>
    <n v="2022"/>
    <n v="0.95701202597496626"/>
    <n v="112012324.09958838"/>
    <n v="124454437.44928892"/>
    <n v="12442113.34970054"/>
    <n v="0"/>
    <n v="778"/>
    <n v="0"/>
  </r>
  <r>
    <d v="2022-01-13T00:00:00"/>
    <n v="2018"/>
    <s v="Defense Health Agency"/>
    <s v="14021"/>
    <s v=""/>
    <d v="2018-06-12T00:00:00"/>
    <d v="2019-12-18T00:00:00"/>
    <s v="Soltek Pacific Construction Co."/>
    <s v="N62473"/>
    <s v="N6247318D5855"/>
    <x v="521"/>
    <x v="874"/>
    <x v="897"/>
    <d v="2022-05-10T00:00:00"/>
    <d v="2022-05-10T00:00:00"/>
    <n v="266000"/>
    <n v="0"/>
    <n v="2022"/>
    <s v="05"/>
    <n v="10"/>
    <x v="394"/>
    <n v="2020"/>
    <n v="2022"/>
    <n v="1.0006103417743548"/>
    <n v="2021"/>
    <n v="0.97697771649446541"/>
    <n v="27815966.890985288"/>
    <n v="28075842.963572815"/>
    <n v="259876.07258752733"/>
    <n v="0"/>
    <n v="874"/>
    <n v="0"/>
  </r>
  <r>
    <d v="2022-01-13T00:00:00"/>
    <n v="2020"/>
    <s v="Defense Health Agency"/>
    <s v="89906"/>
    <s v=""/>
    <d v="2020-08-04T00:00:00"/>
    <d v="2020-09-30T00:00:00"/>
    <s v="Soltek Pacific Construction Co."/>
    <s v="N62473"/>
    <s v="N6247318D5855"/>
    <x v="521"/>
    <x v="875"/>
    <x v="898"/>
    <d v="2022-10-30T00:00:00"/>
    <d v="2022-10-30T00:00:00"/>
    <n v="213000"/>
    <n v="0"/>
    <n v="2022"/>
    <n v="10"/>
    <n v="30"/>
    <x v="665"/>
    <n v="2020"/>
    <n v="2023"/>
    <n v="1.0006103417743548"/>
    <n v="2022"/>
    <n v="0.95701202597496626"/>
    <n v="15776623.258756252"/>
    <n v="15980466.820288919"/>
    <n v="203843.56153266691"/>
    <n v="0"/>
    <n v="760"/>
    <n v="0"/>
  </r>
  <r>
    <d v="2022-01-12T00:00:00"/>
    <n v="2020"/>
    <s v="Navy Active"/>
    <s v="N476091916"/>
    <s v=""/>
    <d v="2020-05-15T00:00:00"/>
    <d v="2020-09-03T00:00:00"/>
    <s v="SOLPAC CONSTRUCTION INC"/>
    <s v="N62473"/>
    <s v="N6247318D5855 N6247320F5296"/>
    <x v="521"/>
    <x v="876"/>
    <x v="899"/>
    <d v="2022-09-19T00:00:00"/>
    <d v="2022-09-19T00:00:00"/>
    <n v="8479000"/>
    <n v="0"/>
    <n v="2022"/>
    <s v="09"/>
    <n v="19"/>
    <x v="666"/>
    <n v="2020"/>
    <n v="2022"/>
    <n v="1.0006103417743548"/>
    <n v="2021"/>
    <n v="0.97697771649446541"/>
    <n v="53458608.119636677"/>
    <n v="61742402.177793249"/>
    <n v="8283794.0581565723"/>
    <n v="0"/>
    <n v="746"/>
    <n v="0"/>
  </r>
  <r>
    <d v="2022-01-12T00:00:00"/>
    <n v="2020"/>
    <s v="Navy Active"/>
    <s v="N47609810"/>
    <s v=""/>
    <d v="2020-04-15T00:00:00"/>
    <d v="2020-06-26T00:00:00"/>
    <s v="BALDI BROS INC201 CALIFORNIA AVENUE"/>
    <s v="N62473"/>
    <s v="N6247319D2438 N6247320F4817"/>
    <x v="741"/>
    <x v="877"/>
    <x v="900"/>
    <d v="2022-04-10T00:00:00"/>
    <d v="2022-04-10T00:00:00"/>
    <n v="3298549"/>
    <n v="0"/>
    <n v="2022"/>
    <s v="04"/>
    <n v="10"/>
    <x v="667"/>
    <n v="2020"/>
    <n v="2022"/>
    <n v="1.0006103417743548"/>
    <n v="2021"/>
    <n v="0.97697771649446541"/>
    <n v="53899327.945281535"/>
    <n v="57121936.815046638"/>
    <n v="3222608.8697651029"/>
    <n v="0"/>
    <n v="653"/>
    <n v="0"/>
  </r>
  <r>
    <d v="2022-01-12T00:00:00"/>
    <n v="2020"/>
    <s v="Marine Corps Active"/>
    <s v="M006811090"/>
    <s v=""/>
    <d v="2020-04-16T00:00:00"/>
    <d v="2020-09-24T00:00:00"/>
    <s v="DPR-RQ CONSTRUCTION, LLC"/>
    <s v="N62473"/>
    <s v="N6247320C0055 AWD"/>
    <x v="742"/>
    <x v="878"/>
    <x v="901"/>
    <d v="2024-01-07T00:00:00"/>
    <d v="2024-01-07T00:00:00"/>
    <n v="27259581"/>
    <n v="0"/>
    <n v="2024"/>
    <s v="01"/>
    <s v="07"/>
    <x v="668"/>
    <n v="2020"/>
    <n v="2024"/>
    <n v="1.0006103417743548"/>
    <n v="2022"/>
    <n v="0.95701202597496626"/>
    <n v="53579100.616382807"/>
    <n v="79666847.456421509"/>
    <n v="26087746.840038702"/>
    <n v="0"/>
    <n v="1200"/>
    <n v="0"/>
  </r>
  <r>
    <d v="2022-01-12T00:00:00"/>
    <n v="2020"/>
    <s v="Navy Active"/>
    <s v="N002461024"/>
    <s v=""/>
    <d v="2019-10-16T00:00:00"/>
    <d v="2020-06-11T00:00:00"/>
    <s v="HARPER CONSTRUCTION COMPANY, INC"/>
    <s v="N62473"/>
    <s v="N6247320C0553 AWD"/>
    <x v="743"/>
    <x v="879"/>
    <x v="902"/>
    <d v="2023-01-01T00:00:00"/>
    <d v="2023-01-01T00:00:00"/>
    <n v="5178944"/>
    <n v="0"/>
    <n v="2023"/>
    <s v="01"/>
    <s v="01"/>
    <x v="669"/>
    <n v="2020"/>
    <n v="2023"/>
    <n v="1.0006103417743548"/>
    <n v="2022"/>
    <n v="0.95701202597496626"/>
    <n v="69843658.500370875"/>
    <n v="74799970.190221772"/>
    <n v="4956311.6898508966"/>
    <n v="0"/>
    <n v="934"/>
    <n v="0"/>
  </r>
  <r>
    <d v="2022-01-12T00:00:00"/>
    <n v="2019"/>
    <s v="Marine Corps Active"/>
    <s v="M00681079"/>
    <s v=""/>
    <d v="2019-07-24T00:00:00"/>
    <d v="2019-12-12T00:00:00"/>
    <s v="ORION CONSTRUCTION CORPORATION"/>
    <s v="N62473"/>
    <s v="N6247320C0612 AWD"/>
    <x v="744"/>
    <x v="880"/>
    <x v="903"/>
    <d v="2022-05-30T00:00:00"/>
    <d v="2022-05-30T00:00:00"/>
    <n v="-1171000"/>
    <n v="0"/>
    <n v="2022"/>
    <s v="05"/>
    <n v="30"/>
    <x v="322"/>
    <n v="2020"/>
    <n v="2022"/>
    <n v="1.0006103417743548"/>
    <n v="2021"/>
    <n v="0.97697771649446541"/>
    <n v="35939922.255851276"/>
    <n v="34795881.34983626"/>
    <n v="-1144040.9060150161"/>
    <n v="0"/>
    <n v="900"/>
    <n v="0"/>
  </r>
  <r>
    <d v="2021-12-31T00:00:00"/>
    <n v="2018"/>
    <s v="Air Force Active"/>
    <s v="XDAT1051930"/>
    <s v=""/>
    <d v="2018-10-26T00:00:00"/>
    <d v="2019-12-30T00:00:00"/>
    <s v="Walsh Federal"/>
    <s v="N62473"/>
    <s v="N6247320C0613"/>
    <x v="745"/>
    <x v="881"/>
    <x v="904"/>
    <d v="2022-06-17T00:00:00"/>
    <d v="2022-06-17T00:00:00"/>
    <n v="683622"/>
    <n v="0"/>
    <n v="2022"/>
    <s v="06"/>
    <n v="17"/>
    <x v="399"/>
    <n v="2020"/>
    <n v="2022"/>
    <n v="1.0006103417743548"/>
    <n v="2021"/>
    <n v="0.97697771649446541"/>
    <n v="123719315.00679706"/>
    <n v="124387198.46730244"/>
    <n v="667883.46050538123"/>
    <n v="0"/>
    <n v="900"/>
    <n v="0"/>
  </r>
  <r>
    <d v="2022-01-12T00:00:00"/>
    <n v="2019"/>
    <s v="Marine Corps Active"/>
    <s v="N62813216"/>
    <s v=""/>
    <d v="2019-09-06T00:00:00"/>
    <d v="2020-02-03T00:00:00"/>
    <s v="RORE, INC."/>
    <s v="N62478"/>
    <s v="N6247818D4024 N6274220F4001"/>
    <x v="746"/>
    <x v="882"/>
    <x v="905"/>
    <d v="2020-12-29T00:00:00"/>
    <d v="2022-06-30T00:00:00"/>
    <n v="-66000"/>
    <n v="548"/>
    <n v="2022"/>
    <s v="06"/>
    <n v="30"/>
    <x v="533"/>
    <n v="2020"/>
    <n v="2022"/>
    <n v="1.0006103417743548"/>
    <n v="2021"/>
    <n v="0.97697771649446541"/>
    <n v="17907923.286735628"/>
    <n v="17843442.757446993"/>
    <n v="-64480.529288634658"/>
    <n v="548"/>
    <n v="330"/>
    <n v="1.6606060606060606"/>
  </r>
  <r>
    <d v="2021-09-13T00:00:00"/>
    <n v="2020"/>
    <s v="Special Operations Command"/>
    <s v="P463"/>
    <s v=""/>
    <d v="2019-08-29T00:00:00"/>
    <d v="2020-04-15T00:00:00"/>
    <s v="HENSEL PHELPS CONSTRUCTION CO."/>
    <s v="N62478"/>
    <s v="N6247819D5029"/>
    <x v="747"/>
    <x v="883"/>
    <x v="906"/>
    <d v="2022-04-15T00:00:00"/>
    <d v="2022-04-15T00:00:00"/>
    <n v="7125"/>
    <n v="0"/>
    <n v="2022"/>
    <s v="04"/>
    <n v="15"/>
    <x v="478"/>
    <n v="2020"/>
    <n v="2022"/>
    <n v="1.0006103417743548"/>
    <n v="2021"/>
    <n v="0.97697771649446541"/>
    <n v="54312.128741170207"/>
    <n v="61273.09497119327"/>
    <n v="6960.966230023063"/>
    <n v="0"/>
    <n v="730"/>
    <n v="0"/>
  </r>
  <r>
    <d v="2022-01-12T00:00:00"/>
    <n v="2020"/>
    <s v="Special Operations Command"/>
    <s v="Q463"/>
    <s v=""/>
    <d v="2019-08-29T00:00:00"/>
    <d v="2020-04-15T00:00:00"/>
    <s v="HENSEL PHELPS CONSTRUCTION CO."/>
    <s v="N62478"/>
    <s v="N6247819D5029"/>
    <x v="747"/>
    <x v="14"/>
    <x v="907"/>
    <d v="2022-04-15T00:00:00"/>
    <d v="2022-04-15T00:00:00"/>
    <n v="64930"/>
    <n v="0"/>
    <n v="2022"/>
    <s v="04"/>
    <n v="15"/>
    <x v="478"/>
    <n v="2020"/>
    <n v="2022"/>
    <n v="1.0006103417743548"/>
    <n v="2021"/>
    <n v="0.97697771649446541"/>
    <n v="0"/>
    <n v="63435.163131985639"/>
    <n v="63435.163131985639"/>
    <n v="0"/>
    <n v="730"/>
    <n v="0"/>
  </r>
  <r>
    <d v="2022-01-12T00:00:00"/>
    <n v="2020"/>
    <s v="Navy Active"/>
    <s v="N62813033"/>
    <s v=""/>
    <d v="2020-04-22T00:00:00"/>
    <d v="2020-08-10T00:00:00"/>
    <s v="HDR ENGINEERING, INC.DBA HONOLULU HDR HAWAII PACIFIC"/>
    <s v="N62478"/>
    <s v="N6247820C4016 AWD"/>
    <x v="748"/>
    <x v="434"/>
    <x v="908"/>
    <d v="2022-09-09T00:00:00"/>
    <d v="2022-09-09T00:00:00"/>
    <n v="-14494000"/>
    <n v="0"/>
    <n v="2022"/>
    <s v="09"/>
    <s v="09"/>
    <x v="670"/>
    <n v="2020"/>
    <n v="2022"/>
    <n v="1.0006103417743548"/>
    <n v="2021"/>
    <n v="0.97697771649446541"/>
    <n v="50460779.535680711"/>
    <n v="36300464.512809932"/>
    <n v="-14160315.022870779"/>
    <n v="0"/>
    <n v="760"/>
    <n v="0"/>
  </r>
  <r>
    <d v="2022-01-12T00:00:00"/>
    <n v="2020"/>
    <s v="Navy Active"/>
    <s v="N61755491"/>
    <s v=""/>
    <d v="2020-03-02T00:00:00"/>
    <d v="2020-08-07T00:00:00"/>
    <s v="BLACK CONSTRUCTION-TUTOR PERINI JV"/>
    <s v="N62742"/>
    <s v="N6274219D1328 N6274220F9924"/>
    <x v="749"/>
    <x v="884"/>
    <x v="909"/>
    <d v="2022-12-20T00:00:00"/>
    <d v="2022-12-20T00:00:00"/>
    <n v="3648991"/>
    <n v="0"/>
    <n v="2022"/>
    <n v="12"/>
    <n v="20"/>
    <x v="671"/>
    <n v="2020"/>
    <n v="2023"/>
    <n v="1.0006103417743548"/>
    <n v="2022"/>
    <n v="0.95701202597496626"/>
    <n v="50544839.809882835"/>
    <n v="54036968.079557255"/>
    <n v="3492128.2696744204"/>
    <n v="0"/>
    <n v="865"/>
    <n v="0"/>
  </r>
  <r>
    <d v="2021-12-31T00:00:00"/>
    <n v="2020"/>
    <s v="Air Force Active"/>
    <s v="PAF180300"/>
    <s v=""/>
    <d v="2019-12-05T00:00:00"/>
    <d v="2020-05-28T00:00:00"/>
    <s v="ICON SI (Aust) Pty Ltd"/>
    <s v="N62742"/>
    <s v="N6274220C1303"/>
    <x v="750"/>
    <x v="885"/>
    <x v="910"/>
    <d v="2022-02-03T00:00:00"/>
    <d v="2022-02-27T00:00:00"/>
    <n v="110369"/>
    <n v="24"/>
    <n v="2022"/>
    <s v="02"/>
    <n v="27"/>
    <x v="672"/>
    <n v="2020"/>
    <n v="2022"/>
    <n v="1.0006103417743548"/>
    <n v="2021"/>
    <n v="0.97697771649446541"/>
    <n v="10317290.232204348"/>
    <n v="10425118.285796126"/>
    <n v="107828.0535917785"/>
    <n v="24"/>
    <n v="616"/>
    <n v="3.896103896103896E-2"/>
  </r>
  <r>
    <d v="2022-01-12T00:00:00"/>
    <n v="2018"/>
    <s v="Marine Corps Active"/>
    <s v="M00318877"/>
    <s v=""/>
    <d v="2020-05-20T00:00:00"/>
    <d v="2020-09-23T00:00:00"/>
    <s v="NIKING CORP."/>
    <s v="N62742"/>
    <s v="N6274220C1304 AWD"/>
    <x v="751"/>
    <x v="455"/>
    <x v="911"/>
    <d v="2022-01-07T00:00:00"/>
    <d v="2022-02-11T00:00:00"/>
    <n v="-16263000"/>
    <n v="35"/>
    <n v="2022"/>
    <s v="02"/>
    <n v="11"/>
    <x v="443"/>
    <n v="2020"/>
    <n v="2022"/>
    <n v="1.0006103417743548"/>
    <n v="2021"/>
    <n v="0.97697771649446541"/>
    <n v="34534064.725658305"/>
    <n v="18645476.122308813"/>
    <n v="-15888588.603349492"/>
    <n v="35"/>
    <n v="471"/>
    <n v="7.4309978768577492E-2"/>
  </r>
  <r>
    <d v="2021-12-31T00:00:00"/>
    <n v="2020"/>
    <s v="Air Force Active"/>
    <s v="AJJY073105P3"/>
    <s v=""/>
    <d v="2020-01-17T00:00:00"/>
    <d v="2020-09-16T00:00:00"/>
    <s v="Core Tech-Hawaiian Dredging"/>
    <s v="N62742"/>
    <s v="N6274220C1324"/>
    <x v="752"/>
    <x v="886"/>
    <x v="912"/>
    <d v="2023-07-16T00:00:00"/>
    <d v="2023-07-16T00:00:00"/>
    <n v="0"/>
    <n v="0"/>
    <n v="2023"/>
    <s v="07"/>
    <n v="16"/>
    <x v="673"/>
    <n v="2020"/>
    <n v="2023"/>
    <n v="1.0006103417743548"/>
    <n v="2022"/>
    <n v="0.95701202597496626"/>
    <n v="49708050.393874116"/>
    <n v="49708050.393874116"/>
    <n v="0"/>
    <n v="0"/>
    <n v="1033"/>
    <n v="0"/>
  </r>
  <r>
    <d v="2022-01-12T00:00:00"/>
    <n v="2019"/>
    <s v="Navy Active"/>
    <s v="N60508288"/>
    <s v=""/>
    <d v="2019-07-26T00:00:00"/>
    <d v="2020-01-10T00:00:00"/>
    <s v="EMR, INC."/>
    <s v="N69450"/>
    <s v="N6945018D1318 N6945020F0875"/>
    <x v="401"/>
    <x v="887"/>
    <x v="295"/>
    <d v="2021-01-11T00:00:00"/>
    <d v="2022-03-30T00:00:00"/>
    <n v="2117000"/>
    <n v="443"/>
    <n v="2022"/>
    <s v="03"/>
    <n v="30"/>
    <x v="438"/>
    <n v="2020"/>
    <n v="2022"/>
    <n v="1.0006103417743548"/>
    <n v="2021"/>
    <n v="0.97697771649446541"/>
    <n v="2467505.1028155591"/>
    <n v="4535766.9286343427"/>
    <n v="2068261.8258187836"/>
    <n v="443"/>
    <n v="367"/>
    <n v="1.2070844686648501"/>
  </r>
  <r>
    <d v="2022-01-12T00:00:00"/>
    <n v="2019"/>
    <s v="Navy Reserve"/>
    <s v="N00206493"/>
    <s v=""/>
    <d v="2019-10-03T00:00:00"/>
    <d v="2020-01-09T00:00:00"/>
    <s v="DAWSON FEDERAL, INC."/>
    <s v="N69450"/>
    <s v="N6945018D1320 N6945020F0873"/>
    <x v="753"/>
    <x v="888"/>
    <x v="913"/>
    <d v="2021-01-28T00:00:00"/>
    <d v="2021-10-19T00:00:00"/>
    <n v="-154000"/>
    <n v="264"/>
    <n v="2021"/>
    <n v="10"/>
    <n v="19"/>
    <x v="674"/>
    <n v="2020"/>
    <n v="2022"/>
    <n v="1.0006103417743548"/>
    <n v="2021"/>
    <n v="0.97697771649446541"/>
    <n v="4634827.1030988116"/>
    <n v="4484372.5347586637"/>
    <n v="-150454.56834014785"/>
    <n v="264"/>
    <n v="385"/>
    <n v="0.68571428571428572"/>
  </r>
  <r>
    <d v="2022-01-12T00:00:00"/>
    <n v="2020"/>
    <s v="Navy Reserve"/>
    <s v="N00206475"/>
    <s v=""/>
    <d v="2020-01-30T00:00:00"/>
    <d v="2020-08-13T00:00:00"/>
    <s v="B.L. HARBERT INTERNATIONAL, L.L.C."/>
    <s v="N69450"/>
    <s v="N6945019D0908 N6945020F0891"/>
    <x v="754"/>
    <x v="889"/>
    <x v="914"/>
    <d v="2023-03-06T00:00:00"/>
    <d v="2023-03-06T00:00:00"/>
    <n v="19334000"/>
    <n v="0"/>
    <n v="2023"/>
    <s v="03"/>
    <s v="06"/>
    <x v="675"/>
    <n v="2020"/>
    <n v="2023"/>
    <n v="1.0006103417743548"/>
    <n v="2022"/>
    <n v="0.95701202597496626"/>
    <n v="6800147.8826985154"/>
    <n v="25303018.392898515"/>
    <n v="18502870.510200001"/>
    <n v="0"/>
    <n v="935"/>
    <n v="0"/>
  </r>
  <r>
    <d v="2022-01-13T00:00:00"/>
    <n v="2019"/>
    <s v="Defense Health Agency"/>
    <s v="89902"/>
    <s v=""/>
    <d v="2020-02-25T00:00:00"/>
    <d v="2020-08-18T00:00:00"/>
    <s v="Korte Construction Company"/>
    <s v="N69450"/>
    <s v="N6945019D0910"/>
    <x v="755"/>
    <x v="585"/>
    <x v="915"/>
    <d v="2022-09-03T00:00:00"/>
    <d v="2022-10-05T00:00:00"/>
    <n v="1000000"/>
    <n v="32"/>
    <n v="2022"/>
    <n v="10"/>
    <s v="05"/>
    <x v="676"/>
    <n v="2020"/>
    <n v="2023"/>
    <n v="1.0006103417743548"/>
    <n v="2022"/>
    <n v="0.95701202597496626"/>
    <n v="21908363.433149498"/>
    <n v="22865375.459124465"/>
    <n v="957012.02597496659"/>
    <n v="32"/>
    <n v="746"/>
    <n v="4.2895442359249331E-2"/>
  </r>
  <r>
    <d v="2022-01-12T00:00:00"/>
    <n v="2020"/>
    <s v="Marine Corps Active"/>
    <s v="M67695009"/>
    <s v=""/>
    <d v="2020-06-26T00:00:00"/>
    <d v="2020-09-16T00:00:00"/>
    <s v="THE CLEMENT GROUP LLC"/>
    <s v="N69450"/>
    <s v="N6945019D0918 N6945020F0894"/>
    <x v="756"/>
    <x v="890"/>
    <x v="916"/>
    <d v="2022-03-25T00:00:00"/>
    <d v="2022-03-25T00:00:00"/>
    <n v="1691755"/>
    <n v="0"/>
    <n v="2022"/>
    <s v="03"/>
    <n v="25"/>
    <x v="530"/>
    <n v="2020"/>
    <n v="2022"/>
    <n v="1.0006103417743548"/>
    <n v="2021"/>
    <n v="0.97697771649446541"/>
    <n v="10939918.016152756"/>
    <n v="12592724.95292085"/>
    <n v="1652806.9367680941"/>
    <n v="0"/>
    <n v="555"/>
    <n v="0"/>
  </r>
  <r>
    <d v="2022-01-13T00:00:00"/>
    <n v="2019"/>
    <s v="Defense Health Agency"/>
    <s v="93298"/>
    <s v=""/>
    <d v="2020-02-17T00:00:00"/>
    <d v="2020-08-25T00:00:00"/>
    <s v="GCBJV1, Pensacola, FL"/>
    <s v="N69450"/>
    <s v="N6945019D0920"/>
    <x v="757"/>
    <x v="891"/>
    <x v="917"/>
    <d v="2021-09-10T00:00:00"/>
    <d v="2022-03-22T00:00:00"/>
    <n v="51000"/>
    <n v="193"/>
    <n v="2022"/>
    <s v="03"/>
    <n v="22"/>
    <x v="677"/>
    <n v="2020"/>
    <n v="2022"/>
    <n v="1.0006103417743548"/>
    <n v="2021"/>
    <n v="0.97697771649446541"/>
    <n v="3861355.308907235"/>
    <n v="3911181.1724484526"/>
    <n v="49825.863541217521"/>
    <n v="193"/>
    <n v="381"/>
    <n v="0.5065616797900262"/>
  </r>
  <r>
    <d v="2021-12-31T00:00:00"/>
    <n v="2017"/>
    <s v="Air Force Active"/>
    <s v="MAHG173002"/>
    <s v=""/>
    <d v="2019-05-22T00:00:00"/>
    <d v="2020-05-28T00:00:00"/>
    <s v="U-SMC/DeMaria JV, LLC"/>
    <s v="N69450"/>
    <s v="N6945019D0921"/>
    <x v="758"/>
    <x v="892"/>
    <x v="918"/>
    <d v="2021-06-25T00:00:00"/>
    <d v="2021-06-25T00:00:00"/>
    <n v="0"/>
    <n v="0"/>
    <n v="2021"/>
    <s v="06"/>
    <n v="25"/>
    <x v="604"/>
    <n v="2020"/>
    <n v="2021"/>
    <n v="1.0006103417743548"/>
    <n v="2021"/>
    <n v="0.97697771649446541"/>
    <n v="3594083.2811262291"/>
    <n v="3594083.2811262291"/>
    <n v="0"/>
    <n v="0"/>
    <n v="393"/>
    <n v="0"/>
  </r>
  <r>
    <d v="2021-12-31T00:00:00"/>
    <n v="2017"/>
    <s v="Air Force Active"/>
    <s v="MAHG173003"/>
    <s v=""/>
    <d v="2019-06-12T00:00:00"/>
    <d v="2020-05-28T00:00:00"/>
    <s v="TU-SMC/DeMaria JV, LLC"/>
    <s v="N69450"/>
    <s v="N6945019D0921"/>
    <x v="758"/>
    <x v="893"/>
    <x v="919"/>
    <d v="2021-06-25T00:00:00"/>
    <d v="2021-06-25T00:00:00"/>
    <n v="0"/>
    <n v="0"/>
    <n v="2021"/>
    <s v="06"/>
    <n v="25"/>
    <x v="604"/>
    <n v="2020"/>
    <n v="2021"/>
    <n v="1.0006103417743548"/>
    <n v="2021"/>
    <n v="0.97697771649446541"/>
    <n v="4010037.0002018283"/>
    <n v="4010037.0002018283"/>
    <n v="0"/>
    <n v="0"/>
    <n v="393"/>
    <n v="0"/>
  </r>
  <r>
    <d v="2022-01-12T00:00:00"/>
    <n v="2020"/>
    <s v="Marine Corps Reserve"/>
    <s v="N83447222"/>
    <s v=""/>
    <d v="2020-05-08T00:00:00"/>
    <d v="2020-09-24T00:00:00"/>
    <s v="N6945020C2575 AWD"/>
    <s v="N69450"/>
    <s v="N6945020C2575 AWD"/>
    <x v="759"/>
    <x v="894"/>
    <x v="920"/>
    <d v="2021-09-20T00:00:00"/>
    <d v="2021-09-21T00:00:00"/>
    <n v="158000"/>
    <n v="1"/>
    <n v="2021"/>
    <s v="09"/>
    <n v="21"/>
    <x v="320"/>
    <n v="2020"/>
    <n v="2021"/>
    <n v="1.0006103417743548"/>
    <n v="2021"/>
    <n v="0.97697771649446541"/>
    <n v="1764076.0325481875"/>
    <n v="1918438.511754313"/>
    <n v="154362.47920612548"/>
    <n v="1"/>
    <n v="361"/>
    <n v="2.7700831024930748E-3"/>
  </r>
  <r>
    <d v="2022-01-12T00:00:00"/>
    <n v="2020"/>
    <s v="Marine Corps Reserve"/>
    <s v="N83447181"/>
    <s v=""/>
    <d v="2020-06-25T00:00:00"/>
    <d v="2020-09-25T00:00:00"/>
    <s v="ENCANTO FACILITY SERVICES 2, LLC"/>
    <s v="N69450"/>
    <s v="N6945020D0036 N6945020F1278"/>
    <x v="760"/>
    <x v="14"/>
    <x v="921"/>
    <d v="2021-09-26T00:00:00"/>
    <d v="2021-09-26T00:00:00"/>
    <n v="1101000"/>
    <n v="0"/>
    <n v="2021"/>
    <s v="09"/>
    <n v="26"/>
    <x v="678"/>
    <n v="2020"/>
    <n v="2021"/>
    <n v="1.0006103417743548"/>
    <n v="2021"/>
    <n v="0.97697771649446541"/>
    <n v="0"/>
    <n v="1075652.4658604064"/>
    <n v="1075652.4658604064"/>
    <n v="0"/>
    <n v="366"/>
    <n v="0"/>
  </r>
  <r>
    <d v="2021-12-31T00:00:00"/>
    <n v="2019"/>
    <s v="Air Force Reserve"/>
    <s v="MAHG063004"/>
    <s v=""/>
    <d v="2019-10-01T00:00:00"/>
    <d v="2019-12-11T00:00:00"/>
    <s v="EMR, Inc."/>
    <s v="N69450"/>
    <s v="N6945020F0870"/>
    <x v="761"/>
    <x v="895"/>
    <x v="922"/>
    <d v="2020-10-31T00:00:00"/>
    <d v="2021-08-30T00:00:00"/>
    <n v="0"/>
    <n v="303"/>
    <n v="2021"/>
    <s v="08"/>
    <n v="30"/>
    <x v="259"/>
    <n v="2020"/>
    <n v="2021"/>
    <n v="1.0006103417743548"/>
    <n v="2021"/>
    <n v="0.97697771649446541"/>
    <n v="5060143.5331423935"/>
    <n v="5060143.5331423935"/>
    <n v="0"/>
    <n v="303"/>
    <n v="325"/>
    <n v="0.93230769230769228"/>
  </r>
  <r>
    <d v="2022-01-12T00:00:00"/>
    <n v="2020"/>
    <s v="Army National Guard"/>
    <s v="280408"/>
    <s v=""/>
    <d v="2020-07-20T00:00:00"/>
    <d v="2020-07-31T00:00:00"/>
    <s v="Chris Albrition Construction"/>
    <s v="NGB22-"/>
    <s v="NGB22-20-C-0002"/>
    <x v="762"/>
    <x v="896"/>
    <x v="923"/>
    <d v="2021-09-30T00:00:00"/>
    <d v="2022-05-14T00:00:00"/>
    <n v="-2031000"/>
    <n v="226"/>
    <n v="2022"/>
    <s v="05"/>
    <n v="14"/>
    <x v="679"/>
    <n v="2020"/>
    <n v="2022"/>
    <n v="1.0006103417743548"/>
    <n v="2021"/>
    <n v="0.97697771649446541"/>
    <n v="8104943.768372274"/>
    <n v="6120702.0261720149"/>
    <n v="-1984241.7422002591"/>
    <n v="226"/>
    <n v="426"/>
    <n v="0.53051643192488263"/>
  </r>
  <r>
    <d v="2022-01-12T00:00:00"/>
    <n v="2018"/>
    <s v="Army National Guard"/>
    <s v="160174"/>
    <s v=""/>
    <d v="2019-12-03T00:00:00"/>
    <d v="2019-12-12T00:00:00"/>
    <s v="C-2 Construction Inc."/>
    <s v="NGBID-"/>
    <s v="NGBID-20-B-0009"/>
    <x v="763"/>
    <x v="805"/>
    <x v="924"/>
    <d v="2021-01-23T00:00:00"/>
    <d v="2021-12-14T00:00:00"/>
    <n v="-570000"/>
    <n v="325"/>
    <n v="2021"/>
    <n v="12"/>
    <n v="14"/>
    <x v="680"/>
    <n v="2020"/>
    <n v="2022"/>
    <n v="1.0006103417743548"/>
    <n v="2021"/>
    <n v="0.97697771649446541"/>
    <n v="3001831.0253230645"/>
    <n v="2444953.7269212194"/>
    <n v="-556877.29840184515"/>
    <n v="325"/>
    <n v="408"/>
    <n v="0.79656862745098034"/>
  </r>
  <r>
    <d v="2022-01-12T00:00:00"/>
    <n v="2020"/>
    <s v="Army National Guard"/>
    <s v="290186"/>
    <s v=""/>
    <d v="2020-05-28T00:00:00"/>
    <d v="2020-07-10T00:00:00"/>
    <s v="Pro-Prost Joint Venture"/>
    <s v="T1809-"/>
    <s v="T1809-01"/>
    <x v="764"/>
    <x v="897"/>
    <x v="925"/>
    <d v="2021-08-18T00:00:00"/>
    <d v="2021-12-15T00:00:00"/>
    <n v="-2066000"/>
    <n v="119"/>
    <n v="2021"/>
    <n v="12"/>
    <n v="15"/>
    <x v="462"/>
    <n v="2020"/>
    <n v="2022"/>
    <n v="1.0006103417743548"/>
    <n v="2021"/>
    <n v="0.97697771649446541"/>
    <n v="12007324.101292258"/>
    <n v="9988888.139014693"/>
    <n v="-2018435.9622775652"/>
    <n v="119"/>
    <n v="404"/>
    <n v="0.29455445544554454"/>
  </r>
  <r>
    <d v="2021-12-30T00:00:00"/>
    <n v="2020"/>
    <s v="Air National Guard"/>
    <s v="XDQU109057"/>
    <s v=""/>
    <d v="2020-06-23T00:00:00"/>
    <d v="2020-09-25T00:00:00"/>
    <s v="Ashford Leebcor Enterprises IV LLC"/>
    <s v="W50S70"/>
    <s v="W50S7020C0002"/>
    <x v="765"/>
    <x v="898"/>
    <x v="926"/>
    <d v="2022-01-23T00:00:00"/>
    <d v="2022-03-27T00:00:00"/>
    <n v="208795"/>
    <n v="63"/>
    <n v="2022"/>
    <s v="03"/>
    <n v="27"/>
    <x v="681"/>
    <n v="2020"/>
    <n v="2022"/>
    <n v="1.0006103417743548"/>
    <n v="2021"/>
    <n v="0.97697771649446541"/>
    <n v="20226292.421161428"/>
    <n v="20430280.483476888"/>
    <n v="203988.06231546029"/>
    <n v="63"/>
    <n v="485"/>
    <n v="0.12989690721649486"/>
  </r>
  <r>
    <d v="2021-12-30T00:00:00"/>
    <n v="2020"/>
    <s v="Air National Guard"/>
    <s v="ULYB169010"/>
    <s v=""/>
    <d v="2020-06-09T00:00:00"/>
    <d v="2020-09-02T00:00:00"/>
    <s v="Lee Grover"/>
    <s v="W50S7G"/>
    <s v="W50S7G20C0001"/>
    <x v="766"/>
    <x v="899"/>
    <x v="927"/>
    <d v="2022-03-31T00:00:00"/>
    <d v="2022-03-31T00:00:00"/>
    <n v="-309086"/>
    <n v="0"/>
    <n v="2022"/>
    <s v="03"/>
    <n v="31"/>
    <x v="423"/>
    <n v="2020"/>
    <n v="2022"/>
    <n v="1.0006103417743548"/>
    <n v="2021"/>
    <n v="0.97697771649446541"/>
    <n v="5965738.9186928812"/>
    <n v="5663768.7842124728"/>
    <n v="-301970.13448040839"/>
    <n v="0"/>
    <n v="575"/>
    <n v="0"/>
  </r>
  <r>
    <d v="2021-12-30T00:00:00"/>
    <n v="2018"/>
    <s v="Air National Guard"/>
    <s v="HAAW179035"/>
    <s v=""/>
    <d v="2020-04-30T00:00:00"/>
    <d v="2020-07-14T00:00:00"/>
    <s v="SJ Thomas Co Inc"/>
    <s v="W50S8N"/>
    <s v="W50S8N20C0001"/>
    <x v="767"/>
    <x v="900"/>
    <x v="928"/>
    <d v="2021-08-08T00:00:00"/>
    <d v="2021-08-08T00:00:00"/>
    <n v="-103005"/>
    <n v="0"/>
    <n v="2021"/>
    <s v="08"/>
    <s v="08"/>
    <x v="682"/>
    <n v="2020"/>
    <n v="2021"/>
    <n v="1.0006103417743548"/>
    <n v="2021"/>
    <n v="0.97697771649446541"/>
    <n v="3430897.7429276165"/>
    <n v="3330264.1532401042"/>
    <n v="-100633.58968751226"/>
    <n v="0"/>
    <n v="390"/>
    <n v="0"/>
  </r>
  <r>
    <d v="2021-12-30T00:00:00"/>
    <n v="2019"/>
    <s v="Air National Guard"/>
    <s v="PBXP929798"/>
    <s v=""/>
    <d v="2019-10-25T00:00:00"/>
    <d v="2020-02-18T00:00:00"/>
    <s v="CANCO, LLC"/>
    <s v="W50S8R"/>
    <s v="W50S8R20C0003"/>
    <x v="768"/>
    <x v="901"/>
    <x v="929"/>
    <d v="2022-05-25T00:00:00"/>
    <d v="2022-05-25T00:00:00"/>
    <n v="48605"/>
    <n v="0"/>
    <n v="2022"/>
    <s v="05"/>
    <n v="25"/>
    <x v="479"/>
    <n v="2020"/>
    <n v="2022"/>
    <n v="1.0006103417743548"/>
    <n v="2021"/>
    <n v="0.97697771649446541"/>
    <n v="10322791.587863423"/>
    <n v="10370277.589773636"/>
    <n v="47486.001910213381"/>
    <n v="0"/>
    <n v="827"/>
    <n v="0"/>
  </r>
  <r>
    <d v="2021-12-30T00:00:00"/>
    <n v="2018"/>
    <s v="Air National Guard"/>
    <s v="KJAQ119006"/>
    <s v=""/>
    <d v="2019-12-04T00:00:00"/>
    <d v="2020-02-25T00:00:00"/>
    <s v="AWBE-Cornerstone JV Cnstr"/>
    <s v="W50S8Z"/>
    <s v="W50S8Z20C0001"/>
    <x v="769"/>
    <x v="902"/>
    <x v="930"/>
    <d v="2021-03-26T00:00:00"/>
    <d v="2021-03-26T00:00:00"/>
    <n v="-305476"/>
    <n v="0"/>
    <n v="2021"/>
    <s v="03"/>
    <n v="26"/>
    <x v="321"/>
    <n v="2020"/>
    <n v="2021"/>
    <n v="1.0006103417743548"/>
    <n v="2021"/>
    <n v="0.97697771649446541"/>
    <n v="12189047.947292924"/>
    <n v="11890604.70236906"/>
    <n v="-298443.24492386356"/>
    <n v="0"/>
    <n v="395"/>
    <n v="0"/>
  </r>
  <r>
    <d v="2021-12-31T00:00:00"/>
    <n v="2017"/>
    <s v="Air Force Active"/>
    <s v="FTQW170100"/>
    <s v=""/>
    <d v="2020-05-31T00:00:00"/>
    <d v="2020-06-30T00:00:00"/>
    <s v="Sundance - EA II, LLC"/>
    <s v="W911KB"/>
    <s v="W911KB17F0055"/>
    <x v="770"/>
    <x v="903"/>
    <x v="931"/>
    <d v="2020-08-14T00:00:00"/>
    <d v="2020-08-14T00:00:00"/>
    <n v="0"/>
    <n v="0"/>
    <n v="2020"/>
    <s v="08"/>
    <n v="14"/>
    <x v="382"/>
    <n v="2020"/>
    <n v="2020"/>
    <n v="1.0006103417743548"/>
    <n v="2020"/>
    <n v="1.0006103417743548"/>
    <n v="37221.704103664226"/>
    <n v="37221.704103664226"/>
    <n v="0"/>
    <n v="0"/>
    <n v="45"/>
    <n v="0"/>
  </r>
  <r>
    <d v="2021-12-31T00:00:00"/>
    <n v="2018"/>
    <s v="Air Force Active"/>
    <s v="FTQW180107"/>
    <s v=""/>
    <d v="2020-05-31T00:00:00"/>
    <d v="2020-06-30T00:00:00"/>
    <s v="Sundance - EA II, LLC"/>
    <s v="W911KB"/>
    <s v="W911KB17F0055"/>
    <x v="770"/>
    <x v="904"/>
    <x v="932"/>
    <d v="2020-08-14T00:00:00"/>
    <d v="2020-08-14T00:00:00"/>
    <n v="0"/>
    <n v="0"/>
    <n v="2020"/>
    <s v="08"/>
    <n v="14"/>
    <x v="382"/>
    <n v="2020"/>
    <n v="2020"/>
    <n v="1.0006103417743548"/>
    <n v="2020"/>
    <n v="1.0006103417743548"/>
    <n v="22559.760765644605"/>
    <n v="22559.760765644605"/>
    <n v="0"/>
    <n v="0"/>
    <n v="45"/>
    <n v="0"/>
  </r>
  <r>
    <d v="2021-12-31T00:00:00"/>
    <n v="2017"/>
    <s v="Air Force Active"/>
    <s v="FTQW183001"/>
    <s v=""/>
    <d v="2020-05-31T00:00:00"/>
    <d v="2020-06-30T00:00:00"/>
    <s v="Sundance - EA II, LLC"/>
    <s v="W911KB"/>
    <s v="W911KB17F0055"/>
    <x v="770"/>
    <x v="905"/>
    <x v="933"/>
    <d v="2020-08-14T00:00:00"/>
    <d v="2020-08-14T00:00:00"/>
    <n v="0"/>
    <n v="0"/>
    <n v="2020"/>
    <s v="08"/>
    <n v="14"/>
    <x v="382"/>
    <n v="2020"/>
    <n v="2020"/>
    <n v="1.0006103417743548"/>
    <n v="2020"/>
    <n v="1.0006103417743548"/>
    <n v="692910.65435463947"/>
    <n v="692910.65435463947"/>
    <n v="0"/>
    <n v="0"/>
    <n v="45"/>
    <n v="0"/>
  </r>
  <r>
    <d v="2021-12-31T00:00:00"/>
    <n v="2017"/>
    <s v="Air Force Active"/>
    <s v="FTQW170100"/>
    <s v=""/>
    <d v="2020-05-25T00:00:00"/>
    <d v="2020-06-24T00:00:00"/>
    <s v="AECOM Technical Services, Inc"/>
    <s v="W911KB"/>
    <s v="W911KB19F0159"/>
    <x v="771"/>
    <x v="906"/>
    <x v="934"/>
    <d v="2020-08-08T00:00:00"/>
    <d v="2020-08-08T00:00:00"/>
    <n v="0"/>
    <n v="0"/>
    <n v="2020"/>
    <s v="08"/>
    <s v="08"/>
    <x v="683"/>
    <n v="2020"/>
    <n v="2020"/>
    <n v="1.0006103417743548"/>
    <n v="2020"/>
    <n v="1.0006103417743548"/>
    <n v="30117.370677066305"/>
    <n v="30117.370677066305"/>
    <n v="0"/>
    <n v="0"/>
    <n v="45"/>
    <n v="0"/>
  </r>
  <r>
    <d v="2021-12-31T00:00:00"/>
    <n v="2018"/>
    <s v="Air Force Active"/>
    <s v="FTQW180107"/>
    <s v=""/>
    <d v="2020-05-25T00:00:00"/>
    <d v="2020-06-24T00:00:00"/>
    <s v="AECOM Technical Services, Inc"/>
    <s v="W911KB"/>
    <s v="W911KB19F0159"/>
    <x v="771"/>
    <x v="907"/>
    <x v="935"/>
    <d v="2020-08-08T00:00:00"/>
    <d v="2020-08-08T00:00:00"/>
    <n v="0"/>
    <n v="0"/>
    <n v="2020"/>
    <s v="08"/>
    <s v="08"/>
    <x v="683"/>
    <n v="2020"/>
    <n v="2020"/>
    <n v="1.0006103417743548"/>
    <n v="2020"/>
    <n v="1.0006103417743548"/>
    <n v="18253.133854647782"/>
    <n v="18253.133854647782"/>
    <n v="0"/>
    <n v="0"/>
    <n v="45"/>
    <n v="0"/>
  </r>
  <r>
    <d v="2021-12-31T00:00:00"/>
    <n v="2017"/>
    <s v="Air Force Active"/>
    <s v="FTQW183001"/>
    <s v=""/>
    <d v="2020-05-25T00:00:00"/>
    <d v="2020-06-24T00:00:00"/>
    <s v="AECOM Technical Services, Inc"/>
    <s v="W911KB"/>
    <s v="W911KB19F0159"/>
    <x v="771"/>
    <x v="908"/>
    <x v="936"/>
    <d v="2020-08-08T00:00:00"/>
    <d v="2020-08-08T00:00:00"/>
    <n v="0"/>
    <n v="0"/>
    <n v="2020"/>
    <s v="08"/>
    <s v="08"/>
    <x v="683"/>
    <n v="2020"/>
    <n v="2020"/>
    <n v="1.0006103417743548"/>
    <n v="2020"/>
    <n v="1.0006103417743548"/>
    <n v="560653.98182027228"/>
    <n v="560653.98182027228"/>
    <n v="0"/>
    <n v="0"/>
    <n v="45"/>
    <n v="0"/>
  </r>
  <r>
    <d v="2021-11-30T00:00:00"/>
    <n v="2019"/>
    <s v="Missile Defense Agency"/>
    <s v="659"/>
    <s v=""/>
    <d v="2019-09-23T00:00:00"/>
    <d v="2019-12-18T00:00:00"/>
    <s v="CP04-RED POINT CONSTRUCTION, LLC"/>
    <s v="W911KB"/>
    <s v="W911KB20C0002"/>
    <x v="772"/>
    <x v="909"/>
    <x v="937"/>
    <d v="2021-06-14T00:00:00"/>
    <d v="2021-08-16T00:00:00"/>
    <n v="1487457"/>
    <n v="63"/>
    <n v="2021"/>
    <s v="08"/>
    <n v="16"/>
    <x v="185"/>
    <n v="2020"/>
    <n v="2021"/>
    <n v="1.0006103417743548"/>
    <n v="2021"/>
    <n v="0.97697771649446541"/>
    <n v="13828434.923321584"/>
    <n v="15281647.266565293"/>
    <n v="1453212.3432437088"/>
    <n v="63"/>
    <n v="544"/>
    <n v="0.11580882352941177"/>
  </r>
  <r>
    <d v="2021-12-31T00:00:00"/>
    <n v="2019"/>
    <s v="Missile Defense Agency"/>
    <s v="659"/>
    <s v=""/>
    <d v="2019-09-23T00:00:00"/>
    <d v="2019-12-18T00:00:00"/>
    <s v="CP04-RED POINT CONSTRUCTION, LLC"/>
    <s v="W911KB"/>
    <s v="W911KB-20-C-0002"/>
    <x v="772"/>
    <x v="909"/>
    <x v="937"/>
    <d v="2021-06-14T00:00:00"/>
    <d v="2021-08-16T00:00:00"/>
    <n v="1487457"/>
    <n v="63"/>
    <n v="2021"/>
    <s v="08"/>
    <n v="16"/>
    <x v="185"/>
    <n v="2020"/>
    <n v="2021"/>
    <n v="1.0006103417743548"/>
    <n v="2021"/>
    <n v="0.97697771649446541"/>
    <n v="13828434.923321584"/>
    <n v="15281647.266565293"/>
    <n v="1453212.3432437088"/>
    <n v="63"/>
    <n v="544"/>
    <n v="0.11580882352941177"/>
  </r>
  <r>
    <d v="2021-12-31T00:00:00"/>
    <n v="2017"/>
    <s v="Air Force Active"/>
    <s v="FXSB982839"/>
    <s v=""/>
    <d v="2016-10-20T00:00:00"/>
    <d v="2020-04-01T00:00:00"/>
    <s v="ADD/ALTER AWACS ALERT HANGAR"/>
    <s v="W911KB"/>
    <s v="W911KB20C008"/>
    <x v="773"/>
    <x v="910"/>
    <x v="938"/>
    <d v="2022-03-17T00:00:00"/>
    <d v="2022-03-17T00:00:00"/>
    <n v="0"/>
    <n v="0"/>
    <n v="2022"/>
    <s v="03"/>
    <n v="17"/>
    <x v="684"/>
    <n v="2020"/>
    <n v="2022"/>
    <n v="1.0006103417743548"/>
    <n v="2021"/>
    <n v="0.97697771649446541"/>
    <n v="51478141.09518671"/>
    <n v="51478141.09518671"/>
    <n v="0"/>
    <n v="0"/>
    <n v="715"/>
    <n v="0"/>
  </r>
  <r>
    <d v="2022-01-06T00:00:00"/>
    <n v="2019"/>
    <s v="Special Operations Command"/>
    <s v="80775"/>
    <s v=""/>
    <d v="2020-03-05T00:00:00"/>
    <d v="2020-09-29T00:00:00"/>
    <s v="Balfour Beatty Construction, LLC"/>
    <s v="W91236"/>
    <s v="W9123620C2025"/>
    <x v="774"/>
    <x v="911"/>
    <x v="939"/>
    <d v="2023-01-11T00:00:00"/>
    <d v="2023-01-11T00:00:00"/>
    <n v="371062"/>
    <n v="0"/>
    <n v="2023"/>
    <s v="01"/>
    <n v="11"/>
    <x v="685"/>
    <n v="2020"/>
    <n v="2023"/>
    <n v="1.0006103417743548"/>
    <n v="2022"/>
    <n v="0.95701202597496626"/>
    <n v="104607438.34524204"/>
    <n v="104962549.14162436"/>
    <n v="355110.79638232291"/>
    <n v="0"/>
    <n v="834"/>
    <n v="0"/>
  </r>
  <r>
    <d v="2021-12-31T00:00:00"/>
    <n v="2020"/>
    <s v="Army Active"/>
    <s v="73391"/>
    <s v=""/>
    <d v="2020-06-12T00:00:00"/>
    <d v="2020-09-29T00:00:00"/>
    <s v="Purcell Construction"/>
    <s v="W91236"/>
    <s v="W9123620C2027"/>
    <x v="775"/>
    <x v="912"/>
    <x v="940"/>
    <d v="2022-11-03T00:00:00"/>
    <d v="2022-11-03T00:00:00"/>
    <n v="-438000"/>
    <n v="0"/>
    <n v="2022"/>
    <n v="11"/>
    <s v="03"/>
    <x v="686"/>
    <n v="2020"/>
    <n v="2023"/>
    <n v="1.0006103417743548"/>
    <n v="2022"/>
    <n v="0.95701202597496626"/>
    <n v="47297850.24533198"/>
    <n v="46878678.977954946"/>
    <n v="-419171.26737703383"/>
    <n v="0"/>
    <n v="765"/>
    <n v="0"/>
  </r>
  <r>
    <d v="2021-12-31T00:00:00"/>
    <n v="2020"/>
    <s v="Air Force Active"/>
    <s v="KRSM1065068"/>
    <s v=""/>
    <d v="2020-06-27T00:00:00"/>
    <d v="2020-07-27T00:00:00"/>
    <s v="GBSD Mission Integration Facility"/>
    <s v="W91238"/>
    <s v="W9123820C0012"/>
    <x v="776"/>
    <x v="913"/>
    <x v="941"/>
    <d v="2023-04-13T00:00:00"/>
    <d v="2023-04-04T00:00:00"/>
    <n v="0"/>
    <n v="-9"/>
    <n v="2023"/>
    <s v="04"/>
    <s v="04"/>
    <x v="687"/>
    <n v="2020"/>
    <n v="2023"/>
    <n v="1.0006103417743548"/>
    <n v="2022"/>
    <n v="0.95701202597496626"/>
    <n v="100871483.52680732"/>
    <n v="100871483.52680732"/>
    <n v="0"/>
    <n v="-9"/>
    <n v="990"/>
    <n v="-9.0909090909090905E-3"/>
  </r>
  <r>
    <d v="2022-01-12T00:00:00"/>
    <n v="2020"/>
    <s v="Army National Guard"/>
    <s v="310103"/>
    <s v=""/>
    <d v="2020-08-26T00:00:00"/>
    <d v="2020-08-31T00:00:00"/>
    <s v="Sampson Construction Company, Inc."/>
    <s v="W91243"/>
    <s v="W91243-19-2-2001"/>
    <x v="777"/>
    <x v="415"/>
    <x v="942"/>
    <d v="2022-10-28T00:00:00"/>
    <d v="2022-10-28T00:00:00"/>
    <n v="-7775000"/>
    <n v="0"/>
    <n v="2022"/>
    <n v="10"/>
    <n v="28"/>
    <x v="688"/>
    <n v="2020"/>
    <n v="2023"/>
    <n v="1.0006103417743548"/>
    <n v="2022"/>
    <n v="0.95701202597496626"/>
    <n v="35021361.962102421"/>
    <n v="27580593.460147057"/>
    <n v="-7440768.5019553639"/>
    <n v="0"/>
    <n v="788"/>
    <n v="0"/>
  </r>
  <r>
    <d v="2021-08-31T00:00:00"/>
    <n v="2019"/>
    <s v="Army Active"/>
    <s v="94612"/>
    <s v=""/>
    <d v="2019-11-16T00:00:00"/>
    <d v="2020-01-17T00:00:00"/>
    <s v="SLSCO, Ltd"/>
    <s v="W9126G"/>
    <s v="W9126G19D0021"/>
    <x v="778"/>
    <x v="914"/>
    <x v="943"/>
    <d v="2021-01-24T00:00:00"/>
    <d v="2021-09-02T00:00:00"/>
    <n v="22648000"/>
    <n v="221"/>
    <n v="2021"/>
    <s v="09"/>
    <s v="02"/>
    <x v="689"/>
    <n v="2020"/>
    <n v="2021"/>
    <n v="1.0006103417743548"/>
    <n v="2021"/>
    <n v="0.97697771649446541"/>
    <n v="43646623.108197354"/>
    <n v="65773214.431364007"/>
    <n v="22126591.323166654"/>
    <n v="221"/>
    <n v="373"/>
    <n v="0.59249329758713132"/>
  </r>
  <r>
    <d v="2021-08-31T00:00:00"/>
    <n v="2019"/>
    <s v="Army Active"/>
    <s v="94611"/>
    <s v=""/>
    <d v="2019-11-16T00:00:00"/>
    <d v="2020-01-17T00:00:00"/>
    <s v="SLSCO, Ltd"/>
    <s v="W9126G"/>
    <s v="W9126G19D0021"/>
    <x v="778"/>
    <x v="915"/>
    <x v="944"/>
    <d v="2021-01-25T00:00:00"/>
    <d v="2021-09-02T00:00:00"/>
    <n v="47887000"/>
    <n v="220"/>
    <n v="2021"/>
    <s v="09"/>
    <s v="02"/>
    <x v="689"/>
    <n v="2020"/>
    <n v="2021"/>
    <n v="1.0006103417743548"/>
    <n v="2021"/>
    <n v="0.97697771649446541"/>
    <n v="130829802.18699689"/>
    <n v="177614334.09676737"/>
    <n v="46784531.909770474"/>
    <n v="220"/>
    <n v="374"/>
    <n v="0.58823529411764708"/>
  </r>
  <r>
    <d v="2021-08-31T00:00:00"/>
    <n v="2019"/>
    <s v="Army Active"/>
    <s v="94610"/>
    <s v=""/>
    <d v="2019-11-07T00:00:00"/>
    <d v="2020-01-10T00:00:00"/>
    <s v="SLSCO, Ltd"/>
    <s v="W9126G"/>
    <s v="W9126G19D0021"/>
    <x v="778"/>
    <x v="916"/>
    <x v="945"/>
    <d v="2021-07-20T00:00:00"/>
    <d v="2021-08-29T00:00:00"/>
    <n v="10213000"/>
    <n v="40"/>
    <n v="2021"/>
    <s v="08"/>
    <n v="29"/>
    <x v="690"/>
    <n v="2020"/>
    <n v="2021"/>
    <n v="1.0006103417743548"/>
    <n v="2021"/>
    <n v="0.97697771649446541"/>
    <n v="37128647.341879211"/>
    <n v="47106520.760437191"/>
    <n v="9977873.4185579792"/>
    <n v="40"/>
    <n v="557"/>
    <n v="7.1813285457809697E-2"/>
  </r>
  <r>
    <d v="2021-08-31T00:00:00"/>
    <n v="2019"/>
    <s v="Army Active"/>
    <s v="94609"/>
    <s v=""/>
    <d v="2019-10-11T00:00:00"/>
    <d v="2019-11-19T00:00:00"/>
    <s v="CJW Joint Venture"/>
    <s v="W9126G"/>
    <s v="W9126G19D0024"/>
    <x v="779"/>
    <x v="917"/>
    <x v="946"/>
    <d v="2021-03-03T00:00:00"/>
    <d v="2021-05-21T00:00:00"/>
    <n v="66016000"/>
    <n v="79"/>
    <n v="2021"/>
    <s v="05"/>
    <n v="21"/>
    <x v="609"/>
    <n v="2020"/>
    <n v="2021"/>
    <n v="1.0006103417743548"/>
    <n v="2021"/>
    <n v="0.97697771649446541"/>
    <n v="55876082.705363519"/>
    <n v="120372243.63746214"/>
    <n v="64496160.93209862"/>
    <n v="79"/>
    <n v="470"/>
    <n v="0.16808510638297872"/>
  </r>
  <r>
    <d v="2021-08-31T00:00:00"/>
    <n v="2018"/>
    <s v="Army Active"/>
    <s v="88844"/>
    <s v=""/>
    <d v="2019-05-14T00:00:00"/>
    <d v="2019-11-12T00:00:00"/>
    <s v="Tarver Land Development, LLC"/>
    <s v="W9126G"/>
    <s v="W9126G20C0004"/>
    <x v="780"/>
    <x v="918"/>
    <x v="947"/>
    <d v="2021-01-15T00:00:00"/>
    <d v="2021-07-26T00:00:00"/>
    <n v="0"/>
    <n v="192"/>
    <n v="2021"/>
    <s v="07"/>
    <n v="26"/>
    <x v="691"/>
    <n v="2020"/>
    <n v="2021"/>
    <n v="1.0006103417743548"/>
    <n v="2021"/>
    <n v="0.97697771649446541"/>
    <n v="4001440.7567556449"/>
    <n v="4001440.7567556449"/>
    <n v="0"/>
    <n v="192"/>
    <n v="430"/>
    <n v="0.44651162790697674"/>
  </r>
  <r>
    <d v="2021-12-31T00:00:00"/>
    <n v="2019"/>
    <s v="Army Active"/>
    <s v="75157"/>
    <s v=""/>
    <d v="2020-05-22T00:00:00"/>
    <d v="2020-08-13T00:00:00"/>
    <s v="NASCO"/>
    <s v="W9126G"/>
    <s v="W9126G20C0005"/>
    <x v="781"/>
    <x v="919"/>
    <x v="948"/>
    <d v="2022-02-25T00:00:00"/>
    <d v="2022-05-28T00:00:00"/>
    <n v="88000"/>
    <n v="92"/>
    <n v="2022"/>
    <s v="05"/>
    <n v="28"/>
    <x v="692"/>
    <n v="2020"/>
    <n v="2022"/>
    <n v="1.0006103417743548"/>
    <n v="2021"/>
    <n v="0.97697771649446541"/>
    <n v="8320074.9918537606"/>
    <n v="8406049.0309052728"/>
    <n v="85974.039051512256"/>
    <n v="92"/>
    <n v="561"/>
    <n v="0.16399286987522282"/>
  </r>
  <r>
    <d v="2022-01-13T00:00:00"/>
    <n v="2018"/>
    <s v="Defense Health Agency"/>
    <s v="67402"/>
    <s v=""/>
    <d v="2019-07-29T00:00:00"/>
    <d v="2020-01-30T00:00:00"/>
    <s v="SGS, LLC"/>
    <s v="W9126G"/>
    <s v="W9126G-20-C-0009"/>
    <x v="782"/>
    <x v="920"/>
    <x v="949"/>
    <d v="2022-04-03T00:00:00"/>
    <d v="2022-04-03T00:00:00"/>
    <n v="325000"/>
    <n v="0"/>
    <n v="2022"/>
    <s v="04"/>
    <s v="03"/>
    <x v="693"/>
    <n v="2020"/>
    <n v="2022"/>
    <n v="1.0006103417743548"/>
    <n v="2021"/>
    <n v="0.97697771649446541"/>
    <n v="9001490.6346020959"/>
    <n v="9319008.3924627975"/>
    <n v="317517.75786070153"/>
    <n v="0"/>
    <n v="794"/>
    <n v="0"/>
  </r>
  <r>
    <d v="2021-12-31T00:00:00"/>
    <n v="2020"/>
    <s v="Army Active"/>
    <s v="91996"/>
    <s v=""/>
    <d v="2020-06-30T00:00:00"/>
    <d v="2020-09-22T00:00:00"/>
    <s v="James Construction Group"/>
    <s v="W9126G"/>
    <s v="W9126G20C0038"/>
    <x v="783"/>
    <x v="921"/>
    <x v="950"/>
    <d v="2022-07-12T00:00:00"/>
    <d v="2022-08-08T00:00:00"/>
    <n v="-209000"/>
    <n v="27"/>
    <n v="2022"/>
    <s v="08"/>
    <s v="08"/>
    <x v="694"/>
    <n v="2020"/>
    <n v="2022"/>
    <n v="1.0006103417743548"/>
    <n v="2021"/>
    <n v="0.97697771649446541"/>
    <n v="13358148.062687637"/>
    <n v="13153959.719940294"/>
    <n v="-204188.3427473437"/>
    <n v="27"/>
    <n v="658"/>
    <n v="4.1033434650455926E-2"/>
  </r>
  <r>
    <d v="2021-12-31T00:00:00"/>
    <n v="2019"/>
    <s v="Army Active"/>
    <s v="92518"/>
    <s v=""/>
    <d v="2018-12-17T00:00:00"/>
    <d v="2020-02-27T00:00:00"/>
    <s v="Bates Engineers/Contractors, Inc"/>
    <s v="W91278"/>
    <s v="W9127816D0018"/>
    <x v="784"/>
    <x v="922"/>
    <x v="951"/>
    <d v="2022-03-11T00:00:00"/>
    <d v="2022-03-16T00:00:00"/>
    <n v="1134000"/>
    <n v="5"/>
    <n v="2022"/>
    <s v="03"/>
    <n v="16"/>
    <x v="695"/>
    <n v="2020"/>
    <n v="2022"/>
    <n v="1.0006103417743548"/>
    <n v="2021"/>
    <n v="0.97697771649446541"/>
    <n v="22006423.246643387"/>
    <n v="23114315.977148112"/>
    <n v="1107892.7305047251"/>
    <n v="5"/>
    <n v="743"/>
    <n v="6.7294751009421266E-3"/>
  </r>
  <r>
    <d v="2021-12-31T00:00:00"/>
    <n v="2018"/>
    <s v="Army Active"/>
    <s v="89946"/>
    <s v=""/>
    <d v="2019-10-29T00:00:00"/>
    <d v="2020-01-31T00:00:00"/>
    <s v="CCI Utility and Construction Services, LLC"/>
    <s v="W91278"/>
    <s v="W9127820C0008"/>
    <x v="785"/>
    <x v="923"/>
    <x v="952"/>
    <d v="2021-05-22T00:00:00"/>
    <d v="2021-12-10T00:00:00"/>
    <n v="259000"/>
    <n v="202"/>
    <n v="2021"/>
    <n v="12"/>
    <n v="10"/>
    <x v="639"/>
    <n v="2020"/>
    <n v="2022"/>
    <n v="1.0006103417743548"/>
    <n v="2021"/>
    <n v="0.97697771649446541"/>
    <n v="5295229.9286698857"/>
    <n v="5548267.1572419526"/>
    <n v="253037.22857206687"/>
    <n v="202"/>
    <n v="477"/>
    <n v="0.42348008385744235"/>
  </r>
  <r>
    <d v="2022-01-06T00:00:00"/>
    <n v="2018"/>
    <s v="Special Operations Command"/>
    <s v="FTEV153008"/>
    <s v=""/>
    <d v="2019-06-27T00:00:00"/>
    <d v="2020-02-27T00:00:00"/>
    <s v="RC Construction Co, Inc"/>
    <s v="W91278"/>
    <s v="W9127820C0009"/>
    <x v="786"/>
    <x v="924"/>
    <x v="953"/>
    <d v="2023-03-18T00:00:00"/>
    <d v="2023-03-18T00:00:00"/>
    <n v="-270235"/>
    <n v="0"/>
    <n v="2023"/>
    <s v="03"/>
    <n v="18"/>
    <x v="696"/>
    <n v="2020"/>
    <n v="2023"/>
    <n v="1.0006103417743548"/>
    <n v="2022"/>
    <n v="0.95701202597496626"/>
    <n v="30146338.346460674"/>
    <n v="29887720.201621328"/>
    <n v="-258618.14483934641"/>
    <n v="0"/>
    <n v="1115"/>
    <n v="0"/>
  </r>
  <r>
    <d v="2021-12-31T00:00:00"/>
    <n v="2019"/>
    <s v="Air Force Active"/>
    <s v="NVZR153710"/>
    <s v=""/>
    <d v="2019-08-09T00:00:00"/>
    <d v="2020-02-26T00:00:00"/>
    <s v="HCR"/>
    <s v="W91278"/>
    <s v="W9127820C0010"/>
    <x v="787"/>
    <x v="925"/>
    <x v="954"/>
    <d v="2021-06-18T00:00:00"/>
    <d v="2021-06-18T00:00:00"/>
    <n v="0"/>
    <n v="0"/>
    <n v="2021"/>
    <s v="06"/>
    <n v="18"/>
    <x v="396"/>
    <n v="2020"/>
    <n v="2021"/>
    <n v="1.0006103417743548"/>
    <n v="2021"/>
    <n v="0.97697771649446541"/>
    <n v="3353172.3327992684"/>
    <n v="3353172.3327992684"/>
    <n v="0"/>
    <n v="0"/>
    <n v="478"/>
    <n v="0"/>
  </r>
  <r>
    <d v="2022-01-31T00:00:00"/>
    <n v="2020"/>
    <s v="DLA Defense Energy Support Center"/>
    <s v="DESC19S4"/>
    <s v=""/>
    <d v="2020-04-28T00:00:00"/>
    <d v="2020-09-11T00:00:00"/>
    <s v="SGJV, LLC"/>
    <s v="W91278"/>
    <s v="W9127820C0027 &amp;#x2f; 68228349"/>
    <x v="788"/>
    <x v="926"/>
    <x v="955"/>
    <d v="2021-10-16T00:00:00"/>
    <d v="2022-02-22T00:00:00"/>
    <n v="0"/>
    <n v="129"/>
    <n v="2022"/>
    <s v="02"/>
    <n v="22"/>
    <x v="619"/>
    <n v="2020"/>
    <n v="2022"/>
    <n v="1.0006103417743548"/>
    <n v="2021"/>
    <n v="0.97697771649446541"/>
    <n v="13058965.570497105"/>
    <n v="13058965.570497105"/>
    <n v="0"/>
    <n v="129"/>
    <n v="400"/>
    <n v="0.32250000000000001"/>
  </r>
  <r>
    <d v="2021-12-31T00:00:00"/>
    <n v="2020"/>
    <s v="Air Force Active"/>
    <s v="FTFA163007"/>
    <s v=""/>
    <d v="2020-07-07T00:00:00"/>
    <d v="2020-09-29T00:00:00"/>
    <s v="Cyberspace Test Facility"/>
    <s v="W91278"/>
    <s v="W9127820C0033"/>
    <x v="789"/>
    <x v="14"/>
    <x v="27"/>
    <d v="2022-04-30T00:00:00"/>
    <d v="2022-10-31T00:00:00"/>
    <n v="0"/>
    <n v="184"/>
    <n v="2022"/>
    <n v="10"/>
    <n v="31"/>
    <x v="697"/>
    <n v="2020"/>
    <n v="2023"/>
    <n v="1.0006103417743548"/>
    <n v="2022"/>
    <n v="0.95701202597496626"/>
    <n v="0"/>
    <n v="0"/>
    <n v="0"/>
    <n v="184"/>
    <n v="578"/>
    <n v="0.31833910034602075"/>
  </r>
  <r>
    <d v="2021-12-31T00:00:00"/>
    <n v="2020"/>
    <s v="Air Force Active"/>
    <s v="NKAK123007"/>
    <s v=""/>
    <d v="2020-05-15T00:00:00"/>
    <d v="2020-08-31T00:00:00"/>
    <s v="The Ross Group Construction"/>
    <s v="W9127S"/>
    <s v="W9127S20C6006"/>
    <x v="790"/>
    <x v="927"/>
    <x v="956"/>
    <d v="2020-08-31T00:00:00"/>
    <d v="2023-10-15T00:00:00"/>
    <n v="0"/>
    <n v="1140"/>
    <n v="2023"/>
    <n v="10"/>
    <n v="15"/>
    <x v="698"/>
    <n v="2020"/>
    <n v="2024"/>
    <n v="1.0006103417743548"/>
    <n v="2022"/>
    <n v="0.95701202597496626"/>
    <n v="35418204.023650125"/>
    <n v="35418204.023650125"/>
    <n v="0"/>
    <n v="1140"/>
    <n v="0"/>
    <e v="#DIV/0!"/>
  </r>
  <r>
    <d v="2021-12-31T00:00:00"/>
    <n v="2019"/>
    <s v="Army Active"/>
    <s v="93021"/>
    <s v=""/>
    <d v="2019-10-24T00:00:00"/>
    <d v="2020-04-07T00:00:00"/>
    <s v="Anderson Burton Construction, Inc."/>
    <s v="W9128A"/>
    <s v="W9128A-16-D-0005"/>
    <x v="791"/>
    <x v="928"/>
    <x v="957"/>
    <d v="2022-01-08T00:00:00"/>
    <d v="2022-01-08T00:00:00"/>
    <n v="0"/>
    <n v="0"/>
    <n v="2022"/>
    <s v="01"/>
    <s v="08"/>
    <x v="699"/>
    <n v="2020"/>
    <n v="2022"/>
    <n v="1.0006103417743548"/>
    <n v="2021"/>
    <n v="0.97697771649446541"/>
    <n v="5830556.4615191659"/>
    <n v="5830556.4615191659"/>
    <n v="0"/>
    <n v="0"/>
    <n v="641"/>
    <n v="0"/>
  </r>
  <r>
    <d v="2022-01-13T00:00:00"/>
    <n v="2016"/>
    <s v="Defense Health Agency"/>
    <s v="80412"/>
    <s v="80412-02"/>
    <d v="2020-07-31T00:00:00"/>
    <d v="2020-09-21T00:00:00"/>
    <s v="Su-Mo Builders Inc."/>
    <s v="W9128A"/>
    <s v="W9128A-16-D-0011 TO W9128A20F0067"/>
    <x v="792"/>
    <x v="929"/>
    <x v="958"/>
    <d v="2022-05-02T00:00:00"/>
    <d v="2022-05-02T00:00:00"/>
    <n v="0"/>
    <n v="0"/>
    <n v="2022"/>
    <s v="05"/>
    <s v="02"/>
    <x v="700"/>
    <n v="2020"/>
    <n v="2022"/>
    <n v="1.0006103417743548"/>
    <n v="2021"/>
    <n v="0.97697771649446541"/>
    <n v="1484905.7471931425"/>
    <n v="1484905.7471931425"/>
    <n v="0"/>
    <n v="0"/>
    <n v="588"/>
    <n v="0"/>
  </r>
  <r>
    <d v="2021-12-31T00:00:00"/>
    <n v="2019"/>
    <s v="Army Active"/>
    <s v="52203"/>
    <s v=""/>
    <d v="2020-02-27T00:00:00"/>
    <d v="2020-09-29T00:00:00"/>
    <s v="Kiewit Infrastructure West Co."/>
    <s v="W9128A"/>
    <s v="W9128A20C0006"/>
    <x v="793"/>
    <x v="930"/>
    <x v="959"/>
    <d v="2022-08-03T00:00:00"/>
    <d v="2022-08-03T00:00:00"/>
    <n v="672000"/>
    <n v="0"/>
    <n v="2022"/>
    <s v="08"/>
    <s v="03"/>
    <x v="527"/>
    <n v="2020"/>
    <n v="2022"/>
    <n v="1.0006103417743548"/>
    <n v="2021"/>
    <n v="0.97697771649446541"/>
    <n v="44952419.604212888"/>
    <n v="45608948.629697166"/>
    <n v="656529.0254842788"/>
    <n v="0"/>
    <n v="673"/>
    <n v="0"/>
  </r>
  <r>
    <d v="2022-01-13T00:00:00"/>
    <n v="2019"/>
    <s v="Defense Health Agency"/>
    <s v="86943"/>
    <s v=""/>
    <d v="2019-09-10T00:00:00"/>
    <d v="2019-12-15T00:00:00"/>
    <s v="NVE-HHI JV"/>
    <s v="W9128F"/>
    <s v="W9128F-20-C-0006"/>
    <x v="794"/>
    <x v="931"/>
    <x v="960"/>
    <d v="2021-06-15T00:00:00"/>
    <d v="2021-07-15T00:00:00"/>
    <n v="0"/>
    <n v="30"/>
    <n v="2021"/>
    <s v="07"/>
    <n v="15"/>
    <x v="568"/>
    <n v="2020"/>
    <n v="2021"/>
    <n v="1.0006103417743548"/>
    <n v="2021"/>
    <n v="0.97697771649446541"/>
    <n v="3386065.3965644166"/>
    <n v="3386065.3965644166"/>
    <n v="0"/>
    <n v="30"/>
    <n v="548"/>
    <n v="5.4744525547445258E-2"/>
  </r>
  <r>
    <d v="2021-12-31T00:00:00"/>
    <n v="2020"/>
    <s v="Army Active"/>
    <s v="77303"/>
    <s v=""/>
    <d v="2020-02-28T00:00:00"/>
    <d v="2020-06-19T00:00:00"/>
    <s v="TEPA EC"/>
    <s v="W9128F"/>
    <s v="W9128F20C0029"/>
    <x v="795"/>
    <x v="932"/>
    <x v="961"/>
    <d v="2022-06-12T00:00:00"/>
    <d v="2022-07-28T00:00:00"/>
    <n v="536000"/>
    <n v="46"/>
    <n v="2022"/>
    <s v="07"/>
    <n v="28"/>
    <x v="701"/>
    <n v="2020"/>
    <n v="2022"/>
    <n v="1.0006103417743548"/>
    <n v="2021"/>
    <n v="0.97697771649446541"/>
    <n v="46237203.283051163"/>
    <n v="46760863.339092195"/>
    <n v="523660.05604103208"/>
    <n v="46"/>
    <n v="723"/>
    <n v="6.3623789764868599E-2"/>
  </r>
  <r>
    <d v="2021-12-31T00:00:00"/>
    <n v="2018"/>
    <s v="Air Force Active"/>
    <s v="XQPZ164001"/>
    <s v=""/>
    <d v="2020-04-16T00:00:00"/>
    <d v="2020-08-21T00:00:00"/>
    <s v="Bryan Construction"/>
    <s v="W9128F"/>
    <s v="W9128F20C0038"/>
    <x v="796"/>
    <x v="933"/>
    <x v="962"/>
    <d v="2023-08-13T00:00:00"/>
    <d v="2023-10-20T00:00:00"/>
    <n v="83243"/>
    <n v="68"/>
    <n v="2023"/>
    <n v="10"/>
    <n v="20"/>
    <x v="702"/>
    <n v="2020"/>
    <n v="2024"/>
    <n v="1.0006103417743548"/>
    <n v="2022"/>
    <n v="0.95701202597496626"/>
    <n v="26760848.300842777"/>
    <n v="26840512.852921013"/>
    <n v="79664.552078235894"/>
    <n v="68"/>
    <n v="1087"/>
    <n v="6.2557497700092002E-2"/>
  </r>
  <r>
    <d v="2022-05-03T00:00:00"/>
    <n v="2020"/>
    <s v="DLA Defense Energy Support Center"/>
    <s v="DECS1913"/>
    <s v=""/>
    <d v="2020-05-28T00:00:00"/>
    <d v="2020-09-15T00:00:00"/>
    <s v="Nova Group, Inc."/>
    <s v="W9128F"/>
    <s v="W9128F20C0039 / 59008927"/>
    <x v="797"/>
    <x v="934"/>
    <x v="963"/>
    <d v="2022-11-30T00:00:00"/>
    <d v="2022-11-30T00:00:00"/>
    <n v="77000"/>
    <n v="0"/>
    <n v="2022"/>
    <n v="11"/>
    <n v="30"/>
    <x v="587"/>
    <n v="2020"/>
    <n v="2023"/>
    <n v="1.0006103417743548"/>
    <n v="2022"/>
    <n v="0.95701202597496626"/>
    <n v="22137503.201415826"/>
    <n v="22211193.127415899"/>
    <n v="73689.926000073552"/>
    <n v="0"/>
    <n v="806"/>
    <n v="0"/>
  </r>
  <r>
    <d v="2021-12-31T00:00:00"/>
    <n v="2019"/>
    <s v="Air Force Active"/>
    <s v="CRWU173001"/>
    <s v=""/>
    <d v="2020-07-15T00:00:00"/>
    <d v="2020-09-25T00:00:00"/>
    <s v="Iron Mike Construction"/>
    <s v="W9128F"/>
    <s v="W9128F20C0048"/>
    <x v="798"/>
    <x v="935"/>
    <x v="964"/>
    <d v="2021-12-12T00:00:00"/>
    <d v="2022-03-01T00:00:00"/>
    <n v="85136"/>
    <n v="79"/>
    <n v="2022"/>
    <s v="03"/>
    <s v="01"/>
    <x v="497"/>
    <n v="2020"/>
    <n v="2022"/>
    <n v="1.0006103417743548"/>
    <n v="2021"/>
    <n v="0.97697771649446541"/>
    <n v="4766898.6627199501"/>
    <n v="4850074.6375914225"/>
    <n v="83175.974871472456"/>
    <n v="79"/>
    <n v="443"/>
    <n v="0.17832957110609482"/>
  </r>
  <r>
    <d v="2021-11-19T00:00:00"/>
    <n v="2018"/>
    <s v="Air National Guard"/>
    <s v="XHZG179037"/>
    <s v=""/>
    <d v="2019-06-10T00:00:00"/>
    <d v="2019-10-03T00:00:00"/>
    <s v="Military Construction Cooperative Agreement"/>
    <s v="W9128F"/>
    <s v="W9128F21C0040"/>
    <x v="799"/>
    <x v="936"/>
    <x v="965"/>
    <d v="2020-11-01T00:00:00"/>
    <d v="2020-11-01T00:00:00"/>
    <n v="0"/>
    <n v="0"/>
    <n v="2020"/>
    <n v="11"/>
    <s v="01"/>
    <x v="703"/>
    <n v="2020"/>
    <n v="2021"/>
    <n v="1.0006103417743548"/>
    <n v="2021"/>
    <n v="0.97697771649446541"/>
    <n v="8004882.7341948384"/>
    <n v="8004882.7341948384"/>
    <n v="0"/>
    <n v="0"/>
    <n v="395"/>
    <n v="0"/>
  </r>
  <r>
    <d v="2021-12-31T00:00:00"/>
    <n v="2017"/>
    <s v="Air Force Active"/>
    <s v="FJXT133000"/>
    <s v=""/>
    <d v="2020-03-01T00:00:00"/>
    <d v="2020-03-31T00:00:00"/>
    <s v="Aircraft Maintenance Hangar"/>
    <s v="W912BU"/>
    <s v="W912BU20C0015"/>
    <x v="800"/>
    <x v="937"/>
    <x v="966"/>
    <d v="2021-12-31T00:00:00"/>
    <d v="2022-01-23T00:00:00"/>
    <n v="0"/>
    <n v="23"/>
    <n v="2022"/>
    <s v="01"/>
    <n v="23"/>
    <x v="422"/>
    <n v="2020"/>
    <n v="2022"/>
    <n v="1.0006103417743548"/>
    <n v="2021"/>
    <n v="0.97697771649446541"/>
    <n v="47070711.697749197"/>
    <n v="47070711.697749197"/>
    <n v="0"/>
    <n v="23"/>
    <n v="640"/>
    <n v="3.5937499999999997E-2"/>
  </r>
  <r>
    <d v="2022-01-13T00:00:00"/>
    <n v="2018"/>
    <s v="Defense Health Agency"/>
    <s v="86204"/>
    <s v=""/>
    <d v="2020-04-21T00:00:00"/>
    <d v="2020-07-08T00:00:00"/>
    <s v="Kimball Construction Company, Inc"/>
    <s v="W912BU"/>
    <s v="W912BU20C0033"/>
    <x v="801"/>
    <x v="938"/>
    <x v="967"/>
    <d v="2022-02-03T00:00:00"/>
    <d v="2022-02-22T00:00:00"/>
    <n v="44000"/>
    <n v="19"/>
    <n v="2022"/>
    <s v="02"/>
    <n v="22"/>
    <x v="619"/>
    <n v="2020"/>
    <n v="2022"/>
    <n v="1.0006103417743548"/>
    <n v="2021"/>
    <n v="0.97697771649446541"/>
    <n v="3410080.0447670012"/>
    <n v="3453067.0642927578"/>
    <n v="42987.019525756594"/>
    <n v="19"/>
    <n v="575"/>
    <n v="3.3043478260869563E-2"/>
  </r>
  <r>
    <d v="2021-12-31T00:00:00"/>
    <n v="2020"/>
    <s v="Army Active"/>
    <s v="91328"/>
    <s v=""/>
    <d v="2020-06-25T00:00:00"/>
    <d v="2020-09-15T00:00:00"/>
    <s v="Weldin Construction, LLC"/>
    <s v="W912BV"/>
    <s v="W912BV17D0017"/>
    <x v="802"/>
    <x v="939"/>
    <x v="968"/>
    <d v="2021-11-09T00:00:00"/>
    <d v="2021-11-09T00:00:00"/>
    <n v="0"/>
    <n v="0"/>
    <n v="2021"/>
    <n v="11"/>
    <s v="09"/>
    <x v="310"/>
    <n v="2020"/>
    <n v="2022"/>
    <n v="1.0006103417743548"/>
    <n v="2021"/>
    <n v="0.97697771649446541"/>
    <n v="4625821.610022842"/>
    <n v="4625821.610022842"/>
    <n v="0"/>
    <n v="0"/>
    <n v="420"/>
    <n v="0"/>
  </r>
  <r>
    <d v="2021-12-31T00:00:00"/>
    <n v="2018"/>
    <s v="Air Force Active"/>
    <s v="AGGN053009"/>
    <s v=""/>
    <d v="2020-02-22T00:00:00"/>
    <d v="2020-03-23T00:00:00"/>
    <s v="Original Award"/>
    <s v="W912BV"/>
    <s v="W912BV20C0005"/>
    <x v="803"/>
    <x v="940"/>
    <x v="969"/>
    <d v="2022-04-22T00:00:00"/>
    <d v="2022-04-19T00:00:00"/>
    <n v="0"/>
    <n v="-3"/>
    <n v="2022"/>
    <s v="04"/>
    <n v="19"/>
    <x v="704"/>
    <n v="2020"/>
    <n v="2022"/>
    <n v="1.0006103417743548"/>
    <n v="2021"/>
    <n v="0.97697771649446541"/>
    <n v="183973.21804897464"/>
    <n v="183973.21804897464"/>
    <n v="0"/>
    <n v="-3"/>
    <n v="760"/>
    <n v="-3.9473684210526317E-3"/>
  </r>
  <r>
    <d v="2021-08-31T00:00:00"/>
    <n v="2019"/>
    <s v="Army Active"/>
    <s v="89203"/>
    <s v=""/>
    <d v="2019-07-29T00:00:00"/>
    <d v="2019-10-07T00:00:00"/>
    <s v="GBA Builders, LLC."/>
    <s v="W912DQ"/>
    <s v="W912DQ20C4000"/>
    <x v="804"/>
    <x v="941"/>
    <x v="970"/>
    <d v="2020-12-02T00:00:00"/>
    <d v="2020-12-14T00:00:00"/>
    <n v="1785000"/>
    <n v="12"/>
    <n v="2020"/>
    <n v="12"/>
    <n v="14"/>
    <x v="459"/>
    <n v="2020"/>
    <n v="2021"/>
    <n v="1.0006103417743548"/>
    <n v="2021"/>
    <n v="0.97697771649446541"/>
    <n v="2715656.467575599"/>
    <n v="4459561.6915182192"/>
    <n v="1743905.2239426202"/>
    <n v="12"/>
    <n v="422"/>
    <n v="2.843601895734597E-2"/>
  </r>
  <r>
    <d v="2021-12-08T00:00:00"/>
    <n v="2017"/>
    <s v="Washington Headquarters Services"/>
    <s v="87744"/>
    <s v=""/>
    <d v="2019-03-27T00:00:00"/>
    <d v="2020-01-21T00:00:00"/>
    <s v="M.A. Mortenson Company"/>
    <s v="W912DR"/>
    <s v="W912DR-16-D-0017"/>
    <x v="805"/>
    <x v="942"/>
    <x v="116"/>
    <d v="2021-08-13T00:00:00"/>
    <d v="2021-08-13T00:00:00"/>
    <n v="-7232827"/>
    <n v="0"/>
    <n v="2021"/>
    <s v="08"/>
    <n v="13"/>
    <x v="294"/>
    <n v="2020"/>
    <n v="2021"/>
    <n v="1.0006103417743548"/>
    <n v="2021"/>
    <n v="0.97697771649446541"/>
    <n v="7237241.4964647815"/>
    <n v="170930.6902052667"/>
    <n v="-7066310.8062595148"/>
    <n v="0"/>
    <n v="570"/>
    <n v="0"/>
  </r>
  <r>
    <d v="2022-01-07T00:00:00"/>
    <n v="2018"/>
    <s v="Washington Headquarters Services"/>
    <s v="88963"/>
    <s v=""/>
    <d v="2019-05-22T00:00:00"/>
    <d v="2020-01-07T00:00:00"/>
    <s v="HSU Development, Inc"/>
    <s v="W912DR"/>
    <s v="W912DR-17-D-0015"/>
    <x v="806"/>
    <x v="943"/>
    <x v="116"/>
    <d v="2022-01-20T00:00:00"/>
    <d v="2022-01-20T00:00:00"/>
    <n v="-11774418"/>
    <n v="0"/>
    <n v="2022"/>
    <s v="01"/>
    <n v="20"/>
    <x v="354"/>
    <n v="2020"/>
    <n v="2022"/>
    <n v="1.0006103417743548"/>
    <n v="2021"/>
    <n v="0.97697771649446541"/>
    <n v="11781604.419174116"/>
    <n v="278260.40848278627"/>
    <n v="-11503344.01069133"/>
    <n v="0"/>
    <n v="744"/>
    <n v="0"/>
  </r>
  <r>
    <d v="2021-12-31T00:00:00"/>
    <n v="2019"/>
    <s v="National Security Agency"/>
    <s v="32100"/>
    <s v=""/>
    <d v="2019-03-18T00:00:00"/>
    <d v="2020-01-30T00:00:00"/>
    <s v="Hensel-Phelps"/>
    <s v="W912DR"/>
    <s v="W912DR-20-C-0004"/>
    <x v="807"/>
    <x v="944"/>
    <x v="971"/>
    <d v="2022-11-17T00:00:00"/>
    <d v="2022-11-17T00:00:00"/>
    <n v="1479934"/>
    <n v="0"/>
    <n v="2022"/>
    <n v="11"/>
    <n v="17"/>
    <x v="705"/>
    <n v="2020"/>
    <n v="2023"/>
    <n v="1.0006103417743548"/>
    <n v="2022"/>
    <n v="0.95701202597496626"/>
    <n v="34247995.23199673"/>
    <n v="35664309.867645964"/>
    <n v="1416314.6356492341"/>
    <n v="0"/>
    <n v="1022"/>
    <n v="0"/>
  </r>
  <r>
    <d v="2021-12-31T00:00:00"/>
    <n v="2020"/>
    <s v="Army Active"/>
    <s v="88077"/>
    <s v=""/>
    <d v="2019-11-20T00:00:00"/>
    <d v="2020-03-09T00:00:00"/>
    <s v="Manhattan Construction Company"/>
    <s v="W912DR"/>
    <s v="W912DR20C0007"/>
    <x v="808"/>
    <x v="945"/>
    <x v="972"/>
    <d v="2023-04-01T00:00:00"/>
    <d v="2023-04-29T00:00:00"/>
    <n v="4394000"/>
    <n v="28"/>
    <n v="2023"/>
    <s v="04"/>
    <n v="29"/>
    <x v="706"/>
    <n v="2020"/>
    <n v="2023"/>
    <n v="1.0006103417743548"/>
    <n v="2022"/>
    <n v="0.95701202597496626"/>
    <n v="76445629.50121893"/>
    <n v="80650740.343352929"/>
    <n v="4205110.8421339989"/>
    <n v="28"/>
    <n v="1118"/>
    <n v="2.5044722719141325E-2"/>
  </r>
  <r>
    <d v="2021-12-31T00:00:00"/>
    <n v="2021"/>
    <s v="Army Active"/>
    <s v="88077"/>
    <s v="96217"/>
    <d v="2019-11-20T00:00:00"/>
    <d v="2020-03-09T00:00:00"/>
    <s v="Manhattan Construction Company"/>
    <s v="W912DR"/>
    <s v="W912DR20C0007"/>
    <x v="808"/>
    <x v="945"/>
    <x v="972"/>
    <d v="2023-04-29T00:00:00"/>
    <d v="2023-04-29T00:00:00"/>
    <n v="4394000"/>
    <n v="0"/>
    <n v="2023"/>
    <s v="04"/>
    <n v="29"/>
    <x v="706"/>
    <n v="2020"/>
    <n v="2023"/>
    <n v="1.0006103417743548"/>
    <n v="2022"/>
    <n v="0.95701202597496626"/>
    <n v="76445629.50121893"/>
    <n v="80650740.343352929"/>
    <n v="4205110.8421339989"/>
    <n v="0"/>
    <n v="1146"/>
    <n v="0"/>
  </r>
  <r>
    <d v="2022-01-07T00:00:00"/>
    <n v="2018"/>
    <s v="Washington Headquarters Services"/>
    <s v="87637"/>
    <s v=""/>
    <d v="2018-07-05T00:00:00"/>
    <d v="2020-03-27T00:00:00"/>
    <s v="Sauer Incorporated"/>
    <s v="W912DR"/>
    <s v="W912DR-20-C-0014"/>
    <x v="809"/>
    <x v="946"/>
    <x v="973"/>
    <d v="2022-06-21T00:00:00"/>
    <d v="2022-12-31T00:00:00"/>
    <n v="0"/>
    <n v="193"/>
    <n v="2022"/>
    <n v="12"/>
    <n v="31"/>
    <x v="707"/>
    <n v="2020"/>
    <n v="2023"/>
    <n v="1.0006103417743548"/>
    <n v="2022"/>
    <n v="0.95701202597496626"/>
    <n v="9716927.0289707594"/>
    <n v="9716927.0289707594"/>
    <n v="0"/>
    <n v="193"/>
    <n v="816"/>
    <n v="0.23651960784313725"/>
  </r>
  <r>
    <d v="2022-01-07T00:00:00"/>
    <n v="2019"/>
    <s v="Washington Headquarters Services"/>
    <s v="88790"/>
    <s v=""/>
    <d v="2019-10-25T00:00:00"/>
    <d v="2020-03-27T00:00:00"/>
    <s v="Grunley Construction Company, Inc."/>
    <s v="W912DR"/>
    <s v="W912DR-20-C-0015"/>
    <x v="810"/>
    <x v="947"/>
    <x v="974"/>
    <d v="2022-07-05T00:00:00"/>
    <d v="2022-09-08T00:00:00"/>
    <n v="0"/>
    <n v="65"/>
    <n v="2022"/>
    <s v="09"/>
    <s v="08"/>
    <x v="334"/>
    <n v="2020"/>
    <n v="2022"/>
    <n v="1.0006103417743548"/>
    <n v="2021"/>
    <n v="0.97697771649446541"/>
    <n v="20565544.354488313"/>
    <n v="20565544.354488313"/>
    <n v="0"/>
    <n v="65"/>
    <n v="830"/>
    <n v="7.8313253012048195E-2"/>
  </r>
  <r>
    <d v="2021-12-31T00:00:00"/>
    <n v="2016"/>
    <s v="Army Active"/>
    <s v="86409"/>
    <s v=""/>
    <d v="2020-01-17T00:00:00"/>
    <d v="2020-09-03T00:00:00"/>
    <s v="Tuckman Barbee Construction Co., Inc."/>
    <s v="W912DR"/>
    <s v="W912DR20C0042"/>
    <x v="811"/>
    <x v="948"/>
    <x v="975"/>
    <d v="2022-10-27T00:00:00"/>
    <d v="2022-09-27T00:00:00"/>
    <n v="121000"/>
    <n v="-30"/>
    <n v="2022"/>
    <s v="09"/>
    <n v="27"/>
    <x v="708"/>
    <n v="2020"/>
    <n v="2022"/>
    <n v="1.0006103417743548"/>
    <n v="2021"/>
    <n v="0.97697771649446541"/>
    <n v="24496942.387319755"/>
    <n v="24615156.691015586"/>
    <n v="118214.30369583145"/>
    <n v="-30"/>
    <n v="784"/>
    <n v="-3.826530612244898E-2"/>
  </r>
  <r>
    <d v="2021-12-31T00:00:00"/>
    <n v="2019"/>
    <s v="Air Force Active"/>
    <s v="ULDF123001"/>
    <s v=""/>
    <d v="2019-07-18T00:00:00"/>
    <d v="2020-01-17T00:00:00"/>
    <s v="FOUR TRIBES ENTERPRISES, LLC"/>
    <s v="W912DS"/>
    <s v="W912DS20C0005"/>
    <x v="812"/>
    <x v="949"/>
    <x v="976"/>
    <d v="2021-08-03T00:00:00"/>
    <d v="2021-09-10T00:00:00"/>
    <n v="0"/>
    <n v="38"/>
    <n v="2021"/>
    <s v="09"/>
    <n v="10"/>
    <x v="709"/>
    <n v="2020"/>
    <n v="2021"/>
    <n v="1.0006103417743548"/>
    <n v="2021"/>
    <n v="0.97697771649446541"/>
    <n v="13155992.75411828"/>
    <n v="13155992.75411828"/>
    <n v="0"/>
    <n v="38"/>
    <n v="564"/>
    <n v="6.7375886524822695E-2"/>
  </r>
  <r>
    <d v="2021-12-31T00:00:00"/>
    <n v="2020"/>
    <s v="Army Active"/>
    <s v="87933"/>
    <s v=""/>
    <d v="2020-03-06T00:00:00"/>
    <d v="2020-09-25T00:00:00"/>
    <s v="Structural Associates, Inc."/>
    <s v="W912DS"/>
    <s v="W912DS20C0025"/>
    <x v="813"/>
    <x v="950"/>
    <x v="977"/>
    <d v="2022-10-11T00:00:00"/>
    <d v="2022-10-11T00:00:00"/>
    <n v="-30000"/>
    <n v="0"/>
    <n v="2022"/>
    <n v="10"/>
    <n v="11"/>
    <x v="710"/>
    <n v="2020"/>
    <n v="2023"/>
    <n v="1.0006103417743548"/>
    <n v="2022"/>
    <n v="0.95701202597496626"/>
    <n v="21745263.947440278"/>
    <n v="21716553.58666103"/>
    <n v="-28710.360779248178"/>
    <n v="0"/>
    <n v="746"/>
    <n v="0"/>
  </r>
  <r>
    <d v="2021-08-31T00:00:00"/>
    <n v="2019"/>
    <s v="Army Active"/>
    <s v="82337"/>
    <s v=""/>
    <d v="2019-06-28T00:00:00"/>
    <d v="2020-01-16T00:00:00"/>
    <s v="National Native American Construction Inc."/>
    <s v="W912DW"/>
    <s v="W912DW19C0016"/>
    <x v="814"/>
    <x v="951"/>
    <x v="978"/>
    <d v="2021-04-07T00:00:00"/>
    <d v="2021-06-30T00:00:00"/>
    <n v="40000"/>
    <n v="84"/>
    <n v="2021"/>
    <s v="06"/>
    <n v="30"/>
    <x v="238"/>
    <n v="2020"/>
    <n v="2021"/>
    <n v="1.0006103417743548"/>
    <n v="2021"/>
    <n v="0.97697771649446541"/>
    <n v="3871361.412324979"/>
    <n v="3910440.5209847577"/>
    <n v="39079.108659778722"/>
    <n v="84"/>
    <n v="447"/>
    <n v="0.18791946308724833"/>
  </r>
  <r>
    <d v="2021-12-31T00:00:00"/>
    <n v="2018"/>
    <s v="Army Active"/>
    <s v="55199"/>
    <s v=""/>
    <d v="2018-07-11T00:00:00"/>
    <d v="2019-10-15T00:00:00"/>
    <s v="WHH Nisqually-Garco JV"/>
    <s v="W912DW"/>
    <s v="W912DW20C0001"/>
    <x v="815"/>
    <x v="952"/>
    <x v="979"/>
    <d v="2021-11-29T00:00:00"/>
    <d v="2022-03-27T00:00:00"/>
    <n v="533000"/>
    <n v="118"/>
    <n v="2022"/>
    <s v="03"/>
    <n v="27"/>
    <x v="681"/>
    <n v="2020"/>
    <n v="2022"/>
    <n v="1.0006103417743548"/>
    <n v="2021"/>
    <n v="0.97697771649446541"/>
    <n v="21099870.276995819"/>
    <n v="21620599.399887368"/>
    <n v="520729.12289154902"/>
    <n v="118"/>
    <n v="776"/>
    <n v="0.15206185567010308"/>
  </r>
  <r>
    <d v="2021-12-31T00:00:00"/>
    <n v="2018"/>
    <s v="Army Active"/>
    <s v="61147"/>
    <s v=""/>
    <d v="2018-06-20T00:00:00"/>
    <d v="2019-11-15T00:00:00"/>
    <s v="Walsh Federal JV"/>
    <s v="W912DW"/>
    <s v="W912DW20C0002"/>
    <x v="816"/>
    <x v="953"/>
    <x v="980"/>
    <d v="2022-08-22T00:00:00"/>
    <d v="2022-10-23T00:00:00"/>
    <n v="2068000"/>
    <n v="62"/>
    <n v="2022"/>
    <n v="10"/>
    <n v="23"/>
    <x v="711"/>
    <n v="2020"/>
    <n v="2023"/>
    <n v="1.0006103417743548"/>
    <n v="2022"/>
    <n v="0.95701202597496626"/>
    <n v="77355184.301891819"/>
    <n v="79334285.171608046"/>
    <n v="1979100.8697162271"/>
    <n v="62"/>
    <n v="1011"/>
    <n v="6.1325420375865483E-2"/>
  </r>
  <r>
    <d v="2022-01-06T00:00:00"/>
    <n v="2020"/>
    <s v="Special Operations Command"/>
    <s v="PQWY083008"/>
    <s v=""/>
    <d v="2019-12-13T00:00:00"/>
    <d v="2020-05-28T00:00:00"/>
    <s v="Jabez-Absher Small Business Joint Venture"/>
    <s v="W912DW"/>
    <s v="W912DW20C0005"/>
    <x v="817"/>
    <x v="954"/>
    <x v="981"/>
    <d v="2022-06-16T00:00:00"/>
    <d v="2022-11-22T00:00:00"/>
    <n v="1941552"/>
    <n v="159"/>
    <n v="2022"/>
    <n v="11"/>
    <n v="22"/>
    <x v="712"/>
    <n v="2020"/>
    <n v="2023"/>
    <n v="1.0006103417743548"/>
    <n v="2022"/>
    <n v="0.95701202597496626"/>
    <n v="42769245.934895247"/>
    <n v="44627334.547950998"/>
    <n v="1858088.6130557507"/>
    <n v="159"/>
    <n v="749"/>
    <n v="0.21228304405874499"/>
  </r>
  <r>
    <d v="2021-12-31T00:00:00"/>
    <n v="2020"/>
    <s v="Army Active"/>
    <s v="77728"/>
    <s v=""/>
    <d v="2020-02-07T00:00:00"/>
    <d v="2020-06-26T00:00:00"/>
    <s v="Walsh Federal, LLC"/>
    <s v="W912DW"/>
    <s v="W912DW20C0007"/>
    <x v="818"/>
    <x v="955"/>
    <x v="982"/>
    <d v="2022-12-31T00:00:00"/>
    <d v="2023-01-11T00:00:00"/>
    <n v="1070000"/>
    <n v="11"/>
    <n v="2023"/>
    <s v="01"/>
    <n v="11"/>
    <x v="685"/>
    <n v="2020"/>
    <n v="2023"/>
    <n v="1.0006103417743548"/>
    <n v="2022"/>
    <n v="0.95701202597496626"/>
    <n v="38050209.466653392"/>
    <n v="39074212.334446609"/>
    <n v="1024002.8677932173"/>
    <n v="11"/>
    <n v="918"/>
    <n v="1.1982570806100218E-2"/>
  </r>
  <r>
    <d v="2021-12-31T00:00:00"/>
    <n v="2019"/>
    <s v="Air Force Active"/>
    <s v="GJLK1053425"/>
    <s v=""/>
    <d v="2020-06-25T00:00:00"/>
    <d v="2020-09-24T00:00:00"/>
    <s v="Garco Construction INC"/>
    <s v="W912DW"/>
    <s v="W912DW20C0015"/>
    <x v="819"/>
    <x v="956"/>
    <x v="983"/>
    <d v="2020-09-24T00:00:00"/>
    <d v="2023-06-05T00:00:00"/>
    <n v="0"/>
    <n v="984"/>
    <n v="2023"/>
    <s v="06"/>
    <s v="05"/>
    <x v="713"/>
    <n v="2020"/>
    <n v="2023"/>
    <n v="1.0006103417743548"/>
    <n v="2022"/>
    <n v="0.95701202597496626"/>
    <n v="12237464.47990036"/>
    <n v="12237464.47990036"/>
    <n v="0"/>
    <n v="984"/>
    <n v="0"/>
    <e v="#DIV/0!"/>
  </r>
  <r>
    <d v="2021-12-31T00:00:00"/>
    <n v="2018"/>
    <s v="Air Force Active"/>
    <s v="ASVF183100F"/>
    <s v=""/>
    <d v="2019-10-21T00:00:00"/>
    <d v="2019-11-20T00:00:00"/>
    <s v="The Morganti Group, Inc (Pkg 2, Aprons),Danbury/CT"/>
    <s v="W912ER"/>
    <s v="W912ER20C0002"/>
    <x v="820"/>
    <x v="957"/>
    <x v="984"/>
    <d v="2020-01-04T00:00:00"/>
    <d v="2020-09-05T00:00:00"/>
    <n v="250000"/>
    <n v="245"/>
    <n v="2020"/>
    <s v="09"/>
    <s v="05"/>
    <x v="714"/>
    <n v="2020"/>
    <n v="2020"/>
    <n v="1.0006103417743548"/>
    <n v="2020"/>
    <n v="1.0006103417743548"/>
    <n v="100061.03417743547"/>
    <n v="350213.61962102418"/>
    <n v="250152.5854435887"/>
    <n v="245"/>
    <n v="45"/>
    <n v="5.4444444444444446"/>
  </r>
  <r>
    <d v="2021-12-31T00:00:00"/>
    <n v="2018"/>
    <s v="Air Force Active"/>
    <s v="ASVF183100F"/>
    <s v=""/>
    <d v="2020-03-11T00:00:00"/>
    <d v="2020-04-10T00:00:00"/>
    <s v="American International Contractors, Inc (Pkg 2, Aprons)"/>
    <s v="W912ER"/>
    <s v="W912ER20C0009"/>
    <x v="821"/>
    <x v="958"/>
    <x v="985"/>
    <d v="2023-03-21T00:00:00"/>
    <d v="2023-11-17T00:00:00"/>
    <n v="-233646"/>
    <n v="241"/>
    <n v="2023"/>
    <n v="11"/>
    <n v="17"/>
    <x v="715"/>
    <n v="2020"/>
    <n v="2024"/>
    <n v="1.0006103417743548"/>
    <n v="2022"/>
    <n v="0.95701202597496626"/>
    <n v="28418684.530353073"/>
    <n v="28195082.498532128"/>
    <n v="-223602.03182094544"/>
    <n v="241"/>
    <n v="1075"/>
    <n v="0.22418604651162791"/>
  </r>
  <r>
    <d v="2021-12-31T00:00:00"/>
    <n v="2018"/>
    <s v="Air Force Active"/>
    <s v="ASVF183100A"/>
    <s v=""/>
    <d v="2019-01-11T00:00:00"/>
    <d v="2020-04-10T00:00:00"/>
    <s v="American International Contractors, (Pkg 2, Aprons)"/>
    <s v="W912ER"/>
    <s v="W912ER20C0009"/>
    <x v="821"/>
    <x v="959"/>
    <x v="986"/>
    <d v="2023-03-28T00:00:00"/>
    <d v="2023-03-28T00:00:00"/>
    <n v="0"/>
    <n v="0"/>
    <n v="2023"/>
    <s v="03"/>
    <n v="28"/>
    <x v="446"/>
    <n v="2020"/>
    <n v="2023"/>
    <n v="1.0006103417743548"/>
    <n v="2022"/>
    <n v="0.95701202597496626"/>
    <n v="32494456.626957767"/>
    <n v="32494456.626957767"/>
    <n v="0"/>
    <n v="0"/>
    <n v="1082"/>
    <n v="0"/>
  </r>
  <r>
    <d v="2021-12-31T00:00:00"/>
    <n v="2018"/>
    <s v="Air Force Active"/>
    <s v="ASVF183100B"/>
    <s v=""/>
    <d v="2019-01-11T00:00:00"/>
    <d v="2020-04-10T00:00:00"/>
    <s v="American International Contractors, Inc.(Pkg 2, Aprons)"/>
    <s v="W912ER"/>
    <s v="W912ER20C0009"/>
    <x v="821"/>
    <x v="960"/>
    <x v="987"/>
    <d v="2023-03-28T00:00:00"/>
    <d v="2023-03-28T00:00:00"/>
    <n v="-6092"/>
    <n v="0"/>
    <n v="2023"/>
    <s v="03"/>
    <n v="28"/>
    <x v="446"/>
    <n v="2020"/>
    <n v="2023"/>
    <n v="1.0006103417743548"/>
    <n v="2022"/>
    <n v="0.95701202597496626"/>
    <n v="9868864.7063174862"/>
    <n v="9863034.5890552476"/>
    <n v="-5830.1172622386366"/>
    <n v="0"/>
    <n v="1082"/>
    <n v="0"/>
  </r>
  <r>
    <d v="2021-12-31T00:00:00"/>
    <n v="2018"/>
    <s v="Air Force Active"/>
    <s v="ASVF183100C"/>
    <s v=""/>
    <d v="2019-01-11T00:00:00"/>
    <d v="2020-04-10T00:00:00"/>
    <s v="American International Contractors, Inc, (Pkg 2, Aprons)"/>
    <s v="W912ER"/>
    <s v="W912ER20C0009"/>
    <x v="821"/>
    <x v="961"/>
    <x v="988"/>
    <d v="2023-03-28T00:00:00"/>
    <d v="2023-03-28T00:00:00"/>
    <n v="0"/>
    <n v="0"/>
    <n v="2023"/>
    <s v="03"/>
    <n v="28"/>
    <x v="446"/>
    <n v="2020"/>
    <n v="2023"/>
    <n v="1.0006103417743548"/>
    <n v="2022"/>
    <n v="0.95701202597496626"/>
    <n v="8272714.1031568963"/>
    <n v="8272714.1031568963"/>
    <n v="0"/>
    <n v="0"/>
    <n v="1082"/>
    <n v="0"/>
  </r>
  <r>
    <d v="2021-12-31T00:00:00"/>
    <n v="2018"/>
    <s v="Air Force Active"/>
    <s v="ASVF183100E"/>
    <s v=""/>
    <d v="2019-01-11T00:00:00"/>
    <d v="2020-04-10T00:00:00"/>
    <s v="American International Contractors, Inc.(Pkg 2, Aprons)"/>
    <s v="W912ER"/>
    <s v="W912ER20C0009"/>
    <x v="821"/>
    <x v="962"/>
    <x v="989"/>
    <d v="2023-03-28T00:00:00"/>
    <d v="2023-03-28T00:00:00"/>
    <n v="1234"/>
    <n v="0"/>
    <n v="2023"/>
    <s v="03"/>
    <n v="28"/>
    <x v="446"/>
    <n v="2020"/>
    <n v="2023"/>
    <n v="1.0006103417743548"/>
    <n v="2022"/>
    <n v="0.95701202597496626"/>
    <n v="805312.21587717801"/>
    <n v="806493.16871723114"/>
    <n v="1180.9528400531271"/>
    <n v="0"/>
    <n v="1082"/>
    <n v="0"/>
  </r>
  <r>
    <d v="2021-12-31T00:00:00"/>
    <n v="2017"/>
    <s v="Air Force Active"/>
    <s v="EEEI150006"/>
    <s v=""/>
    <d v="2020-02-18T00:00:00"/>
    <d v="2020-08-19T00:00:00"/>
    <s v="Astlanda Ehitus OU"/>
    <s v="W912GB"/>
    <s v="W912GB15D0029"/>
    <x v="822"/>
    <x v="963"/>
    <x v="990"/>
    <d v="2024-04-10T00:00:00"/>
    <d v="2024-04-10T00:00:00"/>
    <n v="0"/>
    <n v="0"/>
    <n v="2024"/>
    <s v="04"/>
    <n v="10"/>
    <x v="716"/>
    <n v="2020"/>
    <n v="2024"/>
    <n v="1.0006103417743548"/>
    <n v="2022"/>
    <n v="0.95701202597496626"/>
    <n v="1452516.9910402484"/>
    <n v="1452516.9910402484"/>
    <n v="0"/>
    <n v="0"/>
    <n v="1330"/>
    <n v="0"/>
  </r>
  <r>
    <d v="2021-12-31T00:00:00"/>
    <n v="2018"/>
    <s v="Air Force Active"/>
    <s v="EEEI180001"/>
    <s v=""/>
    <d v="2020-02-18T00:00:00"/>
    <d v="2020-08-19T00:00:00"/>
    <s v="Astlanda Ehitus OU"/>
    <s v="W912GB"/>
    <s v="W912GB15D0029"/>
    <x v="822"/>
    <x v="964"/>
    <x v="991"/>
    <d v="2024-04-10T00:00:00"/>
    <d v="2024-04-10T00:00:00"/>
    <n v="0"/>
    <n v="0"/>
    <n v="2024"/>
    <s v="04"/>
    <n v="10"/>
    <x v="716"/>
    <n v="2020"/>
    <n v="2024"/>
    <n v="1.0006103417743548"/>
    <n v="2022"/>
    <n v="0.95701202597496626"/>
    <n v="1211064.7125183877"/>
    <n v="1211064.7125183877"/>
    <n v="0"/>
    <n v="0"/>
    <n v="1330"/>
    <n v="0"/>
  </r>
  <r>
    <d v="2021-08-31T00:00:00"/>
    <n v="2015"/>
    <s v="Army Active"/>
    <s v="81236"/>
    <s v=""/>
    <d v="2017-09-28T00:00:00"/>
    <d v="2020-06-23T00:00:00"/>
    <s v="LBB Landau"/>
    <s v="W912GB"/>
    <s v="W912GB-16-C-0003"/>
    <x v="823"/>
    <x v="965"/>
    <x v="992"/>
    <d v="2021-05-31T00:00:00"/>
    <d v="2021-08-05T00:00:00"/>
    <n v="161000"/>
    <n v="66"/>
    <n v="2021"/>
    <s v="08"/>
    <s v="05"/>
    <x v="717"/>
    <n v="2020"/>
    <n v="2021"/>
    <n v="1.0006103417743548"/>
    <n v="2021"/>
    <n v="0.97697771649446541"/>
    <n v="2580574.0714360611"/>
    <n v="2737867.4837916698"/>
    <n v="157293.41235560877"/>
    <n v="66"/>
    <n v="342"/>
    <n v="0.19298245614035087"/>
  </r>
  <r>
    <d v="2021-12-31T00:00:00"/>
    <n v="2015"/>
    <s v="Army Active"/>
    <s v="86094"/>
    <s v=""/>
    <d v="2019-02-11T00:00:00"/>
    <d v="2020-04-01T00:00:00"/>
    <s v="Staatliches Hochbauamt Amberg"/>
    <s v="W912GB"/>
    <s v="W912GB-16-C-0006"/>
    <x v="824"/>
    <x v="966"/>
    <x v="993"/>
    <d v="2021-09-05T00:00:00"/>
    <d v="2022-03-04T00:00:00"/>
    <n v="417000"/>
    <n v="180"/>
    <n v="2022"/>
    <s v="03"/>
    <s v="04"/>
    <x v="718"/>
    <n v="2020"/>
    <n v="2022"/>
    <n v="1.0006103417743548"/>
    <n v="2021"/>
    <n v="0.97697771649446541"/>
    <n v="2419475.80641039"/>
    <n v="2826875.5141885821"/>
    <n v="407399.70777819213"/>
    <n v="180"/>
    <n v="522"/>
    <n v="0.34482758620689657"/>
  </r>
  <r>
    <d v="2021-12-31T00:00:00"/>
    <n v="2018"/>
    <s v="Army Active"/>
    <s v="86991"/>
    <s v=""/>
    <d v="2019-03-28T00:00:00"/>
    <d v="2020-01-27T00:00:00"/>
    <s v="Landesbetrieb Bau und Immobilien Hessen Zentrale"/>
    <s v="W912GB"/>
    <s v="W912GB-17-C-0002"/>
    <x v="825"/>
    <x v="967"/>
    <x v="994"/>
    <d v="2022-06-22T00:00:00"/>
    <d v="2023-03-19T00:00:00"/>
    <n v="366000"/>
    <n v="270"/>
    <n v="2023"/>
    <s v="03"/>
    <n v="19"/>
    <x v="650"/>
    <n v="2020"/>
    <n v="2023"/>
    <n v="1.0006103417743548"/>
    <n v="2022"/>
    <n v="0.95701202597496626"/>
    <n v="43534554.749918632"/>
    <n v="43884821.151425473"/>
    <n v="350266.40150684118"/>
    <n v="270"/>
    <n v="877"/>
    <n v="0.30786773090079816"/>
  </r>
  <r>
    <d v="2022-01-13T00:00:00"/>
    <n v="2020"/>
    <s v="Defense Health Agency"/>
    <s v="72742"/>
    <s v=""/>
    <d v="2020-08-12T00:00:00"/>
    <d v="2020-09-30T00:00:00"/>
    <s v="Federal Republic of Germany"/>
    <s v="W912GB"/>
    <s v="W912GB-17-C-0005"/>
    <x v="826"/>
    <x v="968"/>
    <x v="995"/>
    <d v="2021-09-26T00:00:00"/>
    <d v="2021-12-22T00:00:00"/>
    <n v="0"/>
    <n v="87"/>
    <n v="2021"/>
    <n v="12"/>
    <n v="22"/>
    <x v="719"/>
    <n v="2020"/>
    <n v="2022"/>
    <n v="1.0006103417743548"/>
    <n v="2021"/>
    <n v="0.97697771649446541"/>
    <n v="212129.39245616322"/>
    <n v="212129.39245616322"/>
    <n v="0"/>
    <n v="87"/>
    <n v="361"/>
    <n v="0.24099722991689751"/>
  </r>
  <r>
    <d v="2021-12-14T00:00:00"/>
    <n v="2021"/>
    <s v="Defense Health Agency"/>
    <s v="72742"/>
    <s v=""/>
    <d v="2020-08-12T00:00:00"/>
    <d v="2020-09-30T00:00:00"/>
    <s v="Federal Republic of Germany"/>
    <s v="W912GB"/>
    <s v="W912GB-17-C-0005"/>
    <x v="826"/>
    <x v="969"/>
    <x v="996"/>
    <d v="2022-11-11T00:00:00"/>
    <d v="2022-11-11T00:00:00"/>
    <n v="0"/>
    <n v="0"/>
    <n v="2022"/>
    <n v="11"/>
    <n v="11"/>
    <x v="720"/>
    <n v="2020"/>
    <n v="2023"/>
    <n v="1.0006103417743548"/>
    <n v="2022"/>
    <n v="0.95701202597496626"/>
    <n v="1892154.1562953049"/>
    <n v="1892154.1562953049"/>
    <n v="0"/>
    <n v="0"/>
    <n v="772"/>
    <n v="0"/>
  </r>
  <r>
    <d v="2022-02-02T00:00:00"/>
    <n v="2017"/>
    <s v="DoD Education Activity"/>
    <s v="EU00183"/>
    <s v=""/>
    <d v="2020-02-12T00:00:00"/>
    <d v="2020-07-22T00:00:00"/>
    <s v="Staatliches Hochbauamt Amberg"/>
    <s v="W912GB"/>
    <s v="W912GB-17-C-0023/ 58997935"/>
    <x v="827"/>
    <x v="970"/>
    <x v="997"/>
    <d v="2021-04-29T00:00:00"/>
    <d v="2021-12-10T00:00:00"/>
    <n v="111066"/>
    <n v="225"/>
    <n v="2021"/>
    <n v="12"/>
    <n v="10"/>
    <x v="639"/>
    <n v="2020"/>
    <n v="2022"/>
    <n v="1.0006103417743548"/>
    <n v="2021"/>
    <n v="0.97697771649446541"/>
    <n v="1305441.2793442032"/>
    <n v="1413950.2864043775"/>
    <n v="108509.00706017436"/>
    <n v="225"/>
    <n v="281"/>
    <n v="0.80071174377224197"/>
  </r>
  <r>
    <d v="2021-10-01T00:00:00"/>
    <n v="2017"/>
    <s v="DoD Education Activity"/>
    <s v="EU00183"/>
    <s v=""/>
    <d v="2020-02-12T00:00:00"/>
    <d v="2020-07-22T00:00:00"/>
    <s v="Staatliches Hochbauamt Amberg"/>
    <s v="W912GB"/>
    <s v="W912GB-17-C-0023/58997935"/>
    <x v="827"/>
    <x v="970"/>
    <x v="998"/>
    <d v="2021-04-29T00:00:00"/>
    <d v="2021-10-17T00:00:00"/>
    <n v="91509"/>
    <n v="171"/>
    <n v="2021"/>
    <n v="10"/>
    <n v="17"/>
    <x v="721"/>
    <n v="2020"/>
    <n v="2022"/>
    <n v="1.0006103417743548"/>
    <n v="2021"/>
    <n v="0.97697771649446541"/>
    <n v="1305441.2793442032"/>
    <n v="1394843.5332028952"/>
    <n v="89402.253858692013"/>
    <n v="171"/>
    <n v="281"/>
    <n v="0.60854092526690395"/>
  </r>
  <r>
    <d v="2021-12-31T00:00:00"/>
    <n v="2016"/>
    <s v="Army Active"/>
    <s v="87980"/>
    <s v=""/>
    <d v="2019-02-12T00:00:00"/>
    <d v="2019-11-12T00:00:00"/>
    <s v="C&amp;C Contractors"/>
    <s v="W912HN"/>
    <s v="W912HN20C3001"/>
    <x v="828"/>
    <x v="971"/>
    <x v="999"/>
    <d v="2021-01-09T00:00:00"/>
    <d v="2021-11-30T00:00:00"/>
    <n v="75000"/>
    <n v="325"/>
    <n v="2021"/>
    <n v="11"/>
    <n v="30"/>
    <x v="242"/>
    <n v="2020"/>
    <n v="2022"/>
    <n v="1.0006103417743548"/>
    <n v="2021"/>
    <n v="0.97697771649446541"/>
    <n v="5158146.3118467992"/>
    <n v="5231419.640583884"/>
    <n v="73273.328737084754"/>
    <n v="325"/>
    <n v="424"/>
    <n v="0.76650943396226412"/>
  </r>
  <r>
    <d v="2021-12-31T00:00:00"/>
    <n v="2017"/>
    <s v="Army Active"/>
    <s v="89215"/>
    <s v=""/>
    <d v="2019-02-12T00:00:00"/>
    <d v="2019-11-13T00:00:00"/>
    <s v="C&amp;C Contractors"/>
    <s v="W912HN"/>
    <s v="W912HN20C3002"/>
    <x v="829"/>
    <x v="972"/>
    <x v="1000"/>
    <d v="2021-01-09T00:00:00"/>
    <d v="2021-11-30T00:00:00"/>
    <n v="85000"/>
    <n v="325"/>
    <n v="2021"/>
    <n v="11"/>
    <n v="30"/>
    <x v="242"/>
    <n v="2020"/>
    <n v="2022"/>
    <n v="1.0006103417743548"/>
    <n v="2021"/>
    <n v="0.97697771649446541"/>
    <n v="4999049.2675046762"/>
    <n v="5082092.3734067054"/>
    <n v="83043.105902029201"/>
    <n v="325"/>
    <n v="423"/>
    <n v="0.76832151300236406"/>
  </r>
  <r>
    <d v="2021-12-31T00:00:00"/>
    <n v="2018"/>
    <s v="Army Active"/>
    <s v="87205"/>
    <s v=""/>
    <d v="2020-02-25T00:00:00"/>
    <d v="2020-04-30T00:00:00"/>
    <s v="Allen-Batchelor Construction Co., Inc."/>
    <s v="W912HN"/>
    <s v="W912HN20C3004"/>
    <x v="830"/>
    <x v="973"/>
    <x v="563"/>
    <d v="2022-10-01T00:00:00"/>
    <d v="2022-10-01T00:00:00"/>
    <n v="4586000"/>
    <n v="0"/>
    <n v="2022"/>
    <n v="10"/>
    <s v="01"/>
    <x v="722"/>
    <n v="2020"/>
    <n v="2023"/>
    <n v="1.0006103417743548"/>
    <n v="2022"/>
    <n v="0.95701202597496626"/>
    <n v="6190776.1845579334"/>
    <n v="10579633.335679129"/>
    <n v="4388857.1511211954"/>
    <n v="0"/>
    <n v="884"/>
    <n v="0"/>
  </r>
  <r>
    <d v="2021-12-31T00:00:00"/>
    <n v="2019"/>
    <s v="Army Active"/>
    <s v="88724"/>
    <s v=""/>
    <d v="2019-05-31T00:00:00"/>
    <d v="2020-06-19T00:00:00"/>
    <s v="Gilbane Federal"/>
    <s v="W912HN"/>
    <s v="W912HN20C3006"/>
    <x v="831"/>
    <x v="974"/>
    <x v="1001"/>
    <d v="2022-07-07T00:00:00"/>
    <d v="2022-11-04T00:00:00"/>
    <n v="2046000"/>
    <n v="120"/>
    <n v="2022"/>
    <n v="11"/>
    <s v="04"/>
    <x v="664"/>
    <n v="2020"/>
    <n v="2023"/>
    <n v="1.0006103417743548"/>
    <n v="2022"/>
    <n v="0.95701202597496626"/>
    <n v="193925288.5082624"/>
    <n v="195883335.11340716"/>
    <n v="1958046.605144769"/>
    <n v="120"/>
    <n v="748"/>
    <n v="0.16042780748663102"/>
  </r>
  <r>
    <d v="2021-12-31T00:00:00"/>
    <n v="2017"/>
    <s v="Air Force Active"/>
    <s v="QSEU083023"/>
    <s v=""/>
    <d v="2020-06-23T00:00:00"/>
    <d v="2020-09-03T00:00:00"/>
    <s v="McKnight Construction"/>
    <s v="W912HN"/>
    <s v="W912HN20C3007"/>
    <x v="832"/>
    <x v="975"/>
    <x v="1002"/>
    <d v="2023-05-03T00:00:00"/>
    <d v="2023-05-03T00:00:00"/>
    <n v="0"/>
    <n v="0"/>
    <n v="2023"/>
    <s v="05"/>
    <s v="03"/>
    <x v="723"/>
    <n v="2020"/>
    <n v="2023"/>
    <n v="1.0006103417743548"/>
    <n v="2022"/>
    <n v="0.95701202597496626"/>
    <n v="23486254.898793392"/>
    <n v="23486254.898793392"/>
    <n v="0"/>
    <n v="0"/>
    <n v="972"/>
    <n v="0"/>
  </r>
  <r>
    <d v="2021-12-31T00:00:00"/>
    <n v="2020"/>
    <s v="Army Active"/>
    <s v="91397"/>
    <s v=""/>
    <d v="2020-08-13T00:00:00"/>
    <d v="2020-09-24T00:00:00"/>
    <s v="A.R. CHESSON CONSTRUCTION COMPANY"/>
    <s v="W912HN"/>
    <s v="W912HN20C3011"/>
    <x v="833"/>
    <x v="976"/>
    <x v="1003"/>
    <d v="2021-11-15T00:00:00"/>
    <d v="2021-12-22T00:00:00"/>
    <n v="-7000"/>
    <n v="37"/>
    <n v="2021"/>
    <n v="12"/>
    <n v="22"/>
    <x v="719"/>
    <n v="2020"/>
    <n v="2022"/>
    <n v="1.0006103417743548"/>
    <n v="2021"/>
    <n v="0.97697771649446541"/>
    <n v="7038293.1440408118"/>
    <n v="7031454.3000253504"/>
    <n v="-6838.8440154613927"/>
    <n v="37"/>
    <n v="417"/>
    <n v="8.8729016786570747E-2"/>
  </r>
  <r>
    <d v="2021-12-31T00:00:00"/>
    <n v="2019"/>
    <s v="Air Force Active"/>
    <s v="XLWU203006"/>
    <s v=""/>
    <d v="2020-07-24T00:00:00"/>
    <d v="2020-09-25T00:00:00"/>
    <s v="Caddell Constr Co. Montgomery"/>
    <s v="W912HN"/>
    <s v="W912HN20D3003"/>
    <x v="834"/>
    <x v="977"/>
    <x v="1004"/>
    <d v="2022-09-16T00:00:00"/>
    <d v="2022-09-16T00:00:00"/>
    <n v="0"/>
    <n v="0"/>
    <n v="2022"/>
    <s v="09"/>
    <n v="16"/>
    <x v="724"/>
    <n v="2020"/>
    <n v="2022"/>
    <n v="1.0006103417743548"/>
    <n v="2021"/>
    <n v="0.97697771649446541"/>
    <n v="26009865.224082578"/>
    <n v="26009865.224082578"/>
    <n v="0"/>
    <n v="0"/>
    <n v="721"/>
    <n v="0"/>
  </r>
  <r>
    <d v="2021-12-31T00:00:00"/>
    <n v="2018"/>
    <s v="Air Force Active"/>
    <s v="UHHZ163000"/>
    <s v=""/>
    <d v="2018-12-12T00:00:00"/>
    <d v="2020-05-20T00:00:00"/>
    <s v="Hensel Phelps, Orlando, FL"/>
    <s v="W912HN"/>
    <s v="W912HN20F4009"/>
    <x v="835"/>
    <x v="978"/>
    <x v="1005"/>
    <d v="2021-12-10T00:00:00"/>
    <d v="2021-12-10T00:00:00"/>
    <n v="0"/>
    <n v="0"/>
    <n v="2021"/>
    <n v="12"/>
    <n v="10"/>
    <x v="639"/>
    <n v="2020"/>
    <n v="2022"/>
    <n v="1.0006103417743548"/>
    <n v="2021"/>
    <n v="0.97697771649446541"/>
    <n v="10834168.512182333"/>
    <n v="10834168.512182333"/>
    <n v="0"/>
    <n v="0"/>
    <n v="569"/>
    <n v="0"/>
  </r>
  <r>
    <d v="2021-12-31T00:00:00"/>
    <n v="2020"/>
    <s v="Air Force Active"/>
    <s v="ZNRE204308"/>
    <s v=""/>
    <d v="2020-02-05T00:00:00"/>
    <d v="2020-08-18T00:00:00"/>
    <s v="Improve MFH PAIP 8A"/>
    <s v="W912HV"/>
    <s v="W912HV17D001520F004"/>
    <x v="836"/>
    <x v="979"/>
    <x v="1006"/>
    <d v="2022-09-06T00:00:00"/>
    <d v="2022-09-06T00:00:00"/>
    <n v="0"/>
    <n v="0"/>
    <n v="2022"/>
    <s v="09"/>
    <s v="06"/>
    <x v="725"/>
    <n v="2020"/>
    <n v="2022"/>
    <n v="1.0006103417743548"/>
    <n v="2021"/>
    <n v="0.97697771649446541"/>
    <n v="10156263.010512942"/>
    <n v="10156263.010512942"/>
    <n v="0"/>
    <n v="0"/>
    <n v="749"/>
    <n v="0"/>
  </r>
  <r>
    <d v="2021-12-31T00:00:00"/>
    <n v="2018"/>
    <s v="Air Force Active"/>
    <s v="LXEZ184546"/>
    <s v=""/>
    <d v="2019-11-27T00:00:00"/>
    <d v="2020-05-18T00:00:00"/>
    <s v="Kyowa Exeo Corporation"/>
    <s v="W912HV"/>
    <s v="W912HV20B00010004"/>
    <x v="837"/>
    <x v="980"/>
    <x v="1007"/>
    <d v="2022-12-30T00:00:00"/>
    <d v="2022-12-30T00:00:00"/>
    <n v="0"/>
    <n v="0"/>
    <n v="2022"/>
    <n v="12"/>
    <n v="30"/>
    <x v="492"/>
    <n v="2020"/>
    <n v="2023"/>
    <n v="1.0006103417743548"/>
    <n v="2022"/>
    <n v="0.95701202597496626"/>
    <n v="52681986.404089198"/>
    <n v="52681986.404089198"/>
    <n v="0"/>
    <n v="0"/>
    <n v="956"/>
    <n v="0"/>
  </r>
  <r>
    <d v="2021-12-31T00:00:00"/>
    <n v="2016"/>
    <s v="Air Force Active"/>
    <s v="PAYZ16000B"/>
    <s v=""/>
    <d v="2020-03-31T00:00:00"/>
    <d v="2020-08-19T00:00:00"/>
    <s v="Onaka Gumi Co., Ltd."/>
    <s v="W912HV"/>
    <s v="W912HV20C0006"/>
    <x v="838"/>
    <x v="981"/>
    <x v="1008"/>
    <d v="2021-09-07T00:00:00"/>
    <d v="2021-12-14T00:00:00"/>
    <n v="15340"/>
    <n v="98"/>
    <n v="2021"/>
    <n v="12"/>
    <n v="14"/>
    <x v="680"/>
    <n v="2020"/>
    <n v="2022"/>
    <n v="1.0006103417743548"/>
    <n v="2021"/>
    <n v="0.97697771649446541"/>
    <n v="2414670.8755491893"/>
    <n v="2429657.7137202146"/>
    <n v="14986.838171025272"/>
    <n v="98"/>
    <n v="384"/>
    <n v="0.25520833333333331"/>
  </r>
  <r>
    <d v="2021-12-30T00:00:00"/>
    <n v="2019"/>
    <s v="Air National Guard"/>
    <s v="KNMD189008"/>
    <s v=""/>
    <d v="2019-06-24T00:00:00"/>
    <d v="2020-08-07T00:00:00"/>
    <s v="Pacific Federal Contractors, LLC"/>
    <s v="W912J6"/>
    <s v="W912J620C0001"/>
    <x v="839"/>
    <x v="982"/>
    <x v="1009"/>
    <d v="2023-03-05T00:00:00"/>
    <d v="2023-03-05T00:00:00"/>
    <n v="-1961423"/>
    <n v="0"/>
    <n v="2023"/>
    <s v="03"/>
    <s v="05"/>
    <x v="726"/>
    <n v="2020"/>
    <n v="2023"/>
    <n v="1.0006103417743548"/>
    <n v="2022"/>
    <n v="0.95701202597496626"/>
    <n v="20249092.328409098"/>
    <n v="18371986.9293852"/>
    <n v="-1877105.3990238979"/>
    <n v="0"/>
    <n v="940"/>
    <n v="0"/>
  </r>
  <r>
    <d v="2022-01-12T00:00:00"/>
    <n v="2020"/>
    <s v="Army National Guard"/>
    <s v="160024"/>
    <s v=""/>
    <d v="2020-08-25T00:00:00"/>
    <d v="2020-08-31T00:00:00"/>
    <s v="IMCO Construction"/>
    <s v="W912J7"/>
    <s v="W912J7-19-2-2001"/>
    <x v="840"/>
    <x v="550"/>
    <x v="1010"/>
    <d v="2022-09-02T00:00:00"/>
    <d v="2022-03-16T00:00:00"/>
    <n v="1185000"/>
    <n v="-170"/>
    <n v="2022"/>
    <s v="03"/>
    <n v="16"/>
    <x v="695"/>
    <n v="2020"/>
    <n v="2022"/>
    <n v="1.0006103417743548"/>
    <n v="2021"/>
    <n v="0.97697771649446541"/>
    <n v="29017699.911456291"/>
    <n v="30175418.505502231"/>
    <n v="1157718.5940459408"/>
    <n v="-170"/>
    <n v="732"/>
    <n v="-0.23224043715846995"/>
  </r>
  <r>
    <d v="2022-01-12T00:00:00"/>
    <n v="2019"/>
    <s v="Army National Guard"/>
    <s v="160193"/>
    <s v=""/>
    <d v="2020-09-16T00:00:00"/>
    <d v="2020-09-18T00:00:00"/>
    <s v="HC Company"/>
    <s v="W912J7"/>
    <s v="W912J7-19-2-2002"/>
    <x v="841"/>
    <x v="983"/>
    <x v="1011"/>
    <d v="2021-08-20T00:00:00"/>
    <d v="2021-10-30T00:00:00"/>
    <n v="-485000"/>
    <n v="71"/>
    <n v="2021"/>
    <n v="10"/>
    <n v="30"/>
    <x v="428"/>
    <n v="2020"/>
    <n v="2022"/>
    <n v="1.0006103417743548"/>
    <n v="2021"/>
    <n v="0.97697771649446541"/>
    <n v="6003662.0506461291"/>
    <n v="5529827.8581463136"/>
    <n v="-473834.19249981549"/>
    <n v="71"/>
    <n v="336"/>
    <n v="0.21130952380952381"/>
  </r>
  <r>
    <d v="2021-12-30T00:00:00"/>
    <n v="2018"/>
    <s v="Air National Guard"/>
    <s v="WEAS079054"/>
    <s v=""/>
    <d v="2020-04-17T00:00:00"/>
    <d v="2020-06-15T00:00:00"/>
    <s v="Wescott Construction"/>
    <s v="W912KZ"/>
    <s v="W912KZ1922101"/>
    <x v="842"/>
    <x v="984"/>
    <x v="1012"/>
    <d v="2021-11-17T00:00:00"/>
    <d v="2021-11-17T00:00:00"/>
    <n v="-827791"/>
    <n v="0"/>
    <n v="2021"/>
    <n v="11"/>
    <n v="17"/>
    <x v="727"/>
    <n v="2020"/>
    <n v="2022"/>
    <n v="1.0006103417743548"/>
    <n v="2021"/>
    <n v="0.97697771649446541"/>
    <n v="8494972.6741028409"/>
    <n v="7686239.313188171"/>
    <n v="-808733.36091466993"/>
    <n v="0"/>
    <n v="520"/>
    <n v="0"/>
  </r>
  <r>
    <d v="2021-11-30T00:00:00"/>
    <n v="2018"/>
    <s v="Air National Guard"/>
    <s v="XHZG179037"/>
    <s v=""/>
    <d v="2019-09-15T00:00:00"/>
    <d v="2019-10-03T00:00:00"/>
    <s v="Military Construction Cooperative Agreement"/>
    <s v="W912L1"/>
    <s v="W912L1922101"/>
    <x v="843"/>
    <x v="936"/>
    <x v="965"/>
    <d v="2020-11-01T00:00:00"/>
    <d v="2020-11-01T00:00:00"/>
    <n v="0"/>
    <n v="0"/>
    <n v="2020"/>
    <n v="11"/>
    <s v="01"/>
    <x v="703"/>
    <n v="2020"/>
    <n v="2021"/>
    <n v="1.0006103417743548"/>
    <n v="2021"/>
    <n v="0.97697771649446541"/>
    <n v="8004882.7341948384"/>
    <n v="8004882.7341948384"/>
    <n v="0"/>
    <n v="0"/>
    <n v="395"/>
    <n v="0"/>
  </r>
  <r>
    <d v="2021-12-30T00:00:00"/>
    <n v="2018"/>
    <s v="Air National Guard"/>
    <s v="XHZG179037"/>
    <s v=""/>
    <d v="2019-09-15T00:00:00"/>
    <d v="2019-10-03T00:00:00"/>
    <s v="MCCA:"/>
    <s v="W912L6"/>
    <s v="W912L61922101"/>
    <x v="844"/>
    <x v="936"/>
    <x v="965"/>
    <d v="2020-11-01T00:00:00"/>
    <d v="2020-11-01T00:00:00"/>
    <n v="0"/>
    <n v="0"/>
    <n v="2020"/>
    <n v="11"/>
    <s v="01"/>
    <x v="703"/>
    <n v="2020"/>
    <n v="2021"/>
    <n v="1.0006103417743548"/>
    <n v="2021"/>
    <n v="0.97697771649446541"/>
    <n v="8004882.7341948384"/>
    <n v="8004882.7341948384"/>
    <n v="0"/>
    <n v="0"/>
    <n v="395"/>
    <n v="0"/>
  </r>
  <r>
    <d v="2022-01-12T00:00:00"/>
    <n v="2015"/>
    <s v="Army National Guard"/>
    <s v="470035"/>
    <s v=""/>
    <d v="2020-02-20T00:00:00"/>
    <d v="2020-04-14T00:00:00"/>
    <s v="Marbury Construction"/>
    <s v="W912l7"/>
    <s v="W912l7-18-R-0005"/>
    <x v="845"/>
    <x v="985"/>
    <x v="1013"/>
    <d v="2021-01-20T00:00:00"/>
    <d v="2021-06-15T00:00:00"/>
    <n v="-70000"/>
    <n v="146"/>
    <n v="2021"/>
    <s v="06"/>
    <n v="15"/>
    <x v="728"/>
    <n v="2020"/>
    <n v="2021"/>
    <n v="1.0006103417743548"/>
    <n v="2021"/>
    <n v="0.97697771649446541"/>
    <n v="1606980.2088896139"/>
    <n v="1538591.7687350013"/>
    <n v="-68388.44015461253"/>
    <n v="146"/>
    <n v="281"/>
    <n v="0.5195729537366548"/>
  </r>
  <r>
    <d v="2022-01-12T00:00:00"/>
    <n v="2018"/>
    <s v="Army National Guard"/>
    <s v="080220"/>
    <s v=""/>
    <d v="2020-04-07T00:00:00"/>
    <d v="2020-04-13T00:00:00"/>
    <s v="Iron Mike Construction, LLC"/>
    <s v="W912LC"/>
    <s v="W912LC-18-2-2001"/>
    <x v="846"/>
    <x v="986"/>
    <x v="1014"/>
    <d v="2021-05-01T00:00:00"/>
    <d v="2021-12-31T00:00:00"/>
    <n v="480045"/>
    <n v="244"/>
    <n v="2021"/>
    <n v="12"/>
    <n v="31"/>
    <x v="347"/>
    <n v="2020"/>
    <n v="2022"/>
    <n v="1.0006103417743548"/>
    <n v="2021"/>
    <n v="0.97697771649446541"/>
    <n v="5523324.0591290584"/>
    <n v="5992317.3270436442"/>
    <n v="468993.26791458577"/>
    <n v="244"/>
    <n v="383"/>
    <n v="0.63707571801566576"/>
  </r>
  <r>
    <d v="2022-01-12T00:00:00"/>
    <n v="2020"/>
    <s v="Army National Guard"/>
    <s v="465001"/>
    <s v=""/>
    <d v="2020-08-07T00:00:00"/>
    <d v="2020-08-20T00:00:00"/>
    <s v="Ainsworth-Benning"/>
    <s v="W912MM"/>
    <s v="W912MM-20-2-2001"/>
    <x v="847"/>
    <x v="805"/>
    <x v="1015"/>
    <d v="2021-08-27T00:00:00"/>
    <d v="2021-08-27T00:00:00"/>
    <n v="593000"/>
    <n v="0"/>
    <n v="2021"/>
    <s v="08"/>
    <n v="27"/>
    <x v="481"/>
    <n v="2020"/>
    <n v="2021"/>
    <n v="1.0006103417743548"/>
    <n v="2021"/>
    <n v="0.97697771649446541"/>
    <n v="3001831.0253230645"/>
    <n v="3581178.8112042826"/>
    <n v="579347.78588121803"/>
    <n v="0"/>
    <n v="372"/>
    <n v="0"/>
  </r>
  <r>
    <d v="2021-12-31T00:00:00"/>
    <n v="2018"/>
    <s v="Air Force Active"/>
    <s v="RKMF173010"/>
    <s v=""/>
    <d v="2019-03-04T00:00:00"/>
    <d v="2019-10-02T00:00:00"/>
    <s v="Bristol Prime Contractors, LLC"/>
    <s v="W912PL"/>
    <s v="W912PL20C0001"/>
    <x v="848"/>
    <x v="987"/>
    <x v="1016"/>
    <d v="2020-11-11T00:00:00"/>
    <d v="2022-07-29T00:00:00"/>
    <n v="447538"/>
    <n v="625"/>
    <n v="2022"/>
    <s v="07"/>
    <n v="29"/>
    <x v="4"/>
    <n v="2020"/>
    <n v="2022"/>
    <n v="1.0006103417743548"/>
    <n v="2021"/>
    <n v="0.97697771649446541"/>
    <n v="3700923.4503691858"/>
    <n v="4138158.1036536857"/>
    <n v="437234.65328449989"/>
    <n v="625"/>
    <n v="406"/>
    <n v="1.5394088669950738"/>
  </r>
  <r>
    <d v="2021-08-31T00:00:00"/>
    <n v="2019"/>
    <s v="Army Active"/>
    <s v="94606"/>
    <s v=""/>
    <d v="2019-09-27T00:00:00"/>
    <d v="2019-11-06T00:00:00"/>
    <s v="BFBC, LLC"/>
    <s v="W912PL"/>
    <s v="W912PL20C0002"/>
    <x v="849"/>
    <x v="988"/>
    <x v="1017"/>
    <d v="2021-06-08T00:00:00"/>
    <d v="2021-06-29T00:00:00"/>
    <n v="-327000"/>
    <n v="21"/>
    <n v="2021"/>
    <s v="06"/>
    <n v="29"/>
    <x v="729"/>
    <n v="2020"/>
    <n v="2021"/>
    <n v="1.0006103417743548"/>
    <n v="2021"/>
    <n v="0.97697771649446541"/>
    <n v="15242297.336248746"/>
    <n v="14922825.622955056"/>
    <n v="-319471.71329369023"/>
    <n v="21"/>
    <n v="580"/>
    <n v="3.6206896551724141E-2"/>
  </r>
  <r>
    <d v="2021-08-31T00:00:00"/>
    <n v="2019"/>
    <s v="Army Active"/>
    <s v="94607"/>
    <s v=""/>
    <d v="2019-09-27T00:00:00"/>
    <d v="2019-11-06T00:00:00"/>
    <s v="BFBC, LLC"/>
    <s v="W912PL"/>
    <s v="W912PL20C0002"/>
    <x v="849"/>
    <x v="989"/>
    <x v="1018"/>
    <d v="2021-06-08T00:00:00"/>
    <d v="2021-06-29T00:00:00"/>
    <n v="159436000"/>
    <n v="21"/>
    <n v="2021"/>
    <s v="06"/>
    <n v="29"/>
    <x v="729"/>
    <n v="2020"/>
    <n v="2021"/>
    <n v="1.0006103417743548"/>
    <n v="2021"/>
    <n v="0.97697771649446541"/>
    <n v="245390680.82708454"/>
    <n v="401156100.03409612"/>
    <n v="155765419.20701158"/>
    <n v="21"/>
    <n v="580"/>
    <n v="3.6206896551724141E-2"/>
  </r>
  <r>
    <d v="2021-08-31T00:00:00"/>
    <n v="2019"/>
    <s v="Army Active"/>
    <s v="94608"/>
    <s v=""/>
    <d v="2019-10-22T00:00:00"/>
    <d v="2019-12-02T00:00:00"/>
    <s v="Fisher Sand &amp; Gravel CO."/>
    <s v="W912PL"/>
    <s v="W912PL20C0004"/>
    <x v="850"/>
    <x v="990"/>
    <x v="1019"/>
    <d v="2021-01-08T00:00:00"/>
    <d v="2021-04-27T00:00:00"/>
    <n v="151777000"/>
    <n v="109"/>
    <n v="2021"/>
    <s v="04"/>
    <n v="27"/>
    <x v="730"/>
    <n v="2020"/>
    <n v="2021"/>
    <n v="1.0006103417743548"/>
    <n v="2021"/>
    <n v="0.97697771649446541"/>
    <n v="268236616.1504766"/>
    <n v="416519363.02685708"/>
    <n v="148282746.87638047"/>
    <n v="109"/>
    <n v="403"/>
    <n v="0.27047146401985112"/>
  </r>
  <r>
    <d v="2021-12-31T00:00:00"/>
    <n v="2016"/>
    <s v="Air Force Active"/>
    <s v="RKMF103011"/>
    <s v=""/>
    <d v="2019-03-13T00:00:00"/>
    <d v="2019-12-17T00:00:00"/>
    <s v="BRISTOL"/>
    <s v="W912PL"/>
    <s v="W912PL20C0007"/>
    <x v="851"/>
    <x v="991"/>
    <x v="1020"/>
    <d v="2020-11-25T00:00:00"/>
    <d v="2022-05-05T00:00:00"/>
    <n v="2408160"/>
    <n v="526"/>
    <n v="2022"/>
    <s v="05"/>
    <s v="05"/>
    <x v="731"/>
    <n v="2020"/>
    <n v="2022"/>
    <n v="1.0006103417743548"/>
    <n v="2021"/>
    <n v="0.97697771649446541"/>
    <n v="2669143.095838218"/>
    <n v="5021861.75359153"/>
    <n v="2352718.657753312"/>
    <n v="526"/>
    <n v="344"/>
    <n v="1.5290697674418605"/>
  </r>
  <r>
    <d v="2021-12-31T00:00:00"/>
    <n v="2019"/>
    <s v="Air Force Active"/>
    <s v="FBNV163001"/>
    <s v=""/>
    <d v="2019-04-12T00:00:00"/>
    <d v="2020-01-17T00:00:00"/>
    <s v="Chase, Carson and White, LLC"/>
    <s v="W912PL"/>
    <s v="W912PL20C0008"/>
    <x v="852"/>
    <x v="14"/>
    <x v="27"/>
    <d v="2021-02-11T00:00:00"/>
    <d v="2021-06-25T00:00:00"/>
    <n v="0"/>
    <n v="134"/>
    <n v="2021"/>
    <s v="06"/>
    <n v="25"/>
    <x v="604"/>
    <n v="2020"/>
    <n v="2021"/>
    <n v="1.0006103417743548"/>
    <n v="2021"/>
    <n v="0.97697771649446541"/>
    <n v="0"/>
    <n v="0"/>
    <n v="0"/>
    <n v="134"/>
    <n v="391"/>
    <n v="0.34271099744245526"/>
  </r>
  <r>
    <d v="2021-12-31T00:00:00"/>
    <n v="2020"/>
    <s v="Air Force Active"/>
    <s v="RKMF203007"/>
    <s v=""/>
    <d v="2020-03-13T00:00:00"/>
    <d v="2020-06-19T00:00:00"/>
    <s v="Record Steel and Construction, Inc., dba RsCI"/>
    <s v="W912PL"/>
    <s v="W912PL20C0018"/>
    <x v="853"/>
    <x v="992"/>
    <x v="1021"/>
    <d v="2022-07-24T00:00:00"/>
    <d v="2022-07-24T00:00:00"/>
    <n v="0"/>
    <n v="0"/>
    <n v="2022"/>
    <s v="07"/>
    <n v="24"/>
    <x v="732"/>
    <n v="2020"/>
    <n v="2022"/>
    <n v="1.0006103417743548"/>
    <n v="2021"/>
    <n v="0.97697771649446541"/>
    <n v="27570817.357250571"/>
    <n v="27570817.357250571"/>
    <n v="0"/>
    <n v="0"/>
    <n v="765"/>
    <n v="0"/>
  </r>
  <r>
    <d v="2021-12-31T00:00:00"/>
    <n v="2019"/>
    <s v="Army Active"/>
    <s v="81316"/>
    <s v=""/>
    <d v="2020-03-10T00:00:00"/>
    <d v="2020-06-23T00:00:00"/>
    <s v="Anna Lisa Luna Construction, Inc."/>
    <s v="W912PL"/>
    <s v="W912PL20C0019"/>
    <x v="854"/>
    <x v="993"/>
    <x v="1022"/>
    <d v="2021-08-18T00:00:00"/>
    <d v="2021-12-12T00:00:00"/>
    <n v="319000"/>
    <n v="116"/>
    <n v="2021"/>
    <n v="12"/>
    <n v="12"/>
    <x v="733"/>
    <n v="2020"/>
    <n v="2022"/>
    <n v="1.0006103417743548"/>
    <n v="2021"/>
    <n v="0.97697771649446541"/>
    <n v="5484345.2832652386"/>
    <n v="5796001.1748269731"/>
    <n v="311655.89156173449"/>
    <n v="116"/>
    <n v="421"/>
    <n v="0.27553444180522563"/>
  </r>
  <r>
    <d v="2021-12-31T00:00:00"/>
    <n v="2020"/>
    <s v="Air Force Active"/>
    <s v="RKMF163007"/>
    <s v=""/>
    <d v="2020-07-23T00:00:00"/>
    <d v="2020-09-30T00:00:00"/>
    <s v="KORTE"/>
    <s v="W912PL"/>
    <s v="W912PL20C0021"/>
    <x v="855"/>
    <x v="994"/>
    <x v="1023"/>
    <d v="2022-12-28T00:00:00"/>
    <d v="2023-05-07T00:00:00"/>
    <n v="871716"/>
    <n v="130"/>
    <n v="2023"/>
    <s v="05"/>
    <s v="07"/>
    <x v="734"/>
    <n v="2020"/>
    <n v="2023"/>
    <n v="1.0006103417743548"/>
    <n v="2022"/>
    <n v="0.95701202597496626"/>
    <n v="36708042.785935044"/>
    <n v="37542285.481169835"/>
    <n v="834242.69523479044"/>
    <n v="130"/>
    <n v="819"/>
    <n v="0.15873015873015872"/>
  </r>
  <r>
    <d v="2021-12-31T00:00:00"/>
    <n v="2020"/>
    <s v="Air Force Active"/>
    <s v="FSPM173504"/>
    <s v=""/>
    <d v="2020-01-31T00:00:00"/>
    <d v="2020-08-06T00:00:00"/>
    <s v="Korte Construction Company"/>
    <s v="W912PL"/>
    <s v="W912PL20C0030"/>
    <x v="856"/>
    <x v="995"/>
    <x v="1024"/>
    <d v="2020-08-06T00:00:00"/>
    <d v="2023-08-09T00:00:00"/>
    <n v="0"/>
    <n v="1098"/>
    <n v="2023"/>
    <s v="08"/>
    <s v="09"/>
    <x v="735"/>
    <n v="2020"/>
    <n v="2023"/>
    <n v="1.0006103417743548"/>
    <n v="2022"/>
    <n v="0.95701202597496626"/>
    <n v="34441218.092045069"/>
    <n v="34441218.092045069"/>
    <n v="0"/>
    <n v="1098"/>
    <n v="0"/>
    <e v="#DIV/0!"/>
  </r>
  <r>
    <d v="2021-12-31T00:00:00"/>
    <n v="2020"/>
    <s v="Air Force Active"/>
    <s v="RKMF203001"/>
    <s v=""/>
    <d v="2020-06-15T00:00:00"/>
    <d v="2020-09-16T00:00:00"/>
    <s v="GUARDIAN"/>
    <s v="W912PL"/>
    <s v="W912PL20C0035"/>
    <x v="857"/>
    <x v="996"/>
    <x v="1025"/>
    <d v="2021-12-01T00:00:00"/>
    <d v="2021-12-01T00:00:00"/>
    <n v="0"/>
    <n v="0"/>
    <n v="2021"/>
    <n v="12"/>
    <s v="01"/>
    <x v="601"/>
    <n v="2020"/>
    <n v="2022"/>
    <n v="1.0006103417743548"/>
    <n v="2021"/>
    <n v="0.97697771649446541"/>
    <n v="5662904.1987548722"/>
    <n v="5662904.1987548722"/>
    <n v="0"/>
    <n v="0"/>
    <n v="441"/>
    <n v="0"/>
  </r>
  <r>
    <d v="2021-12-31T00:00:00"/>
    <n v="2020"/>
    <s v="Army Active"/>
    <s v="89057"/>
    <s v=""/>
    <d v="2020-01-16T00:00:00"/>
    <d v="2020-05-29T00:00:00"/>
    <s v="Sauer"/>
    <s v="W912PM"/>
    <s v="W912PM20C0014"/>
    <x v="858"/>
    <x v="997"/>
    <x v="1026"/>
    <d v="2022-03-10T00:00:00"/>
    <d v="2022-11-30T00:00:00"/>
    <n v="194000"/>
    <n v="265"/>
    <n v="2022"/>
    <n v="11"/>
    <n v="30"/>
    <x v="587"/>
    <n v="2020"/>
    <n v="2023"/>
    <n v="1.0006103417743548"/>
    <n v="2022"/>
    <n v="0.95701202597496626"/>
    <n v="10486396.381795239"/>
    <n v="10672056.714834383"/>
    <n v="185660.33303914405"/>
    <n v="265"/>
    <n v="650"/>
    <n v="0.40769230769230769"/>
  </r>
  <r>
    <d v="2022-01-06T00:00:00"/>
    <n v="2020"/>
    <s v="Special Operations Command"/>
    <s v="92594"/>
    <s v=""/>
    <d v="2020-02-12T00:00:00"/>
    <d v="2020-06-19T00:00:00"/>
    <s v="Sauer Incorporated"/>
    <s v="W912PM"/>
    <s v="W912PM20C0016"/>
    <x v="859"/>
    <x v="998"/>
    <x v="1027"/>
    <d v="2022-03-03T00:00:00"/>
    <d v="2022-08-23T00:00:00"/>
    <n v="1337601"/>
    <n v="173"/>
    <n v="2022"/>
    <s v="08"/>
    <n v="23"/>
    <x v="385"/>
    <n v="2020"/>
    <n v="2022"/>
    <n v="1.0006103417743548"/>
    <n v="2021"/>
    <n v="0.97697771649446541"/>
    <n v="20780675.577969801"/>
    <n v="22087481.948530514"/>
    <n v="1306806.3705607131"/>
    <n v="173"/>
    <n v="622"/>
    <n v="0.27813504823151125"/>
  </r>
  <r>
    <d v="2022-01-06T00:00:00"/>
    <n v="2020"/>
    <s v="Special Operations Command"/>
    <s v="86021"/>
    <s v=""/>
    <d v="2020-02-28T00:00:00"/>
    <d v="2020-07-20T00:00:00"/>
    <s v="Russell Construction Co"/>
    <s v="W912PM"/>
    <s v="W912PM20C0018"/>
    <x v="860"/>
    <x v="999"/>
    <x v="1028"/>
    <d v="2022-09-09T00:00:00"/>
    <d v="2023-02-06T00:00:00"/>
    <n v="397563"/>
    <n v="150"/>
    <n v="2023"/>
    <s v="02"/>
    <s v="06"/>
    <x v="736"/>
    <n v="2020"/>
    <n v="2023"/>
    <n v="1.0006103417743548"/>
    <n v="2022"/>
    <n v="0.95701202597496626"/>
    <n v="10290576.937909998"/>
    <n v="10671049.509992683"/>
    <n v="380472.57208268531"/>
    <n v="150"/>
    <n v="781"/>
    <n v="0.19206145966709348"/>
  </r>
  <r>
    <d v="2022-01-06T00:00:00"/>
    <n v="2020"/>
    <s v="Special Operations Command"/>
    <s v="81165"/>
    <s v=""/>
    <d v="2020-07-24T00:00:00"/>
    <d v="2020-09-18T00:00:00"/>
    <s v="ACC CONSTRUCTION CO., INC."/>
    <s v="W912PM"/>
    <s v="W912PM20C0031"/>
    <x v="861"/>
    <x v="1000"/>
    <x v="1029"/>
    <d v="2023-03-08T00:00:00"/>
    <d v="2023-06-18T00:00:00"/>
    <n v="470981"/>
    <n v="102"/>
    <n v="2023"/>
    <s v="06"/>
    <n v="18"/>
    <x v="737"/>
    <n v="2020"/>
    <n v="2023"/>
    <n v="1.0006103417743548"/>
    <n v="2022"/>
    <n v="0.95701202597496626"/>
    <n v="24900826.744452871"/>
    <n v="25351561.225458588"/>
    <n v="450734.48100571707"/>
    <n v="102"/>
    <n v="901"/>
    <n v="0.11320754716981132"/>
  </r>
  <r>
    <d v="2021-12-31T00:00:00"/>
    <n v="2018"/>
    <s v="Air Force Active"/>
    <s v="KWRD143000"/>
    <s v=""/>
    <d v="2018-08-22T00:00:00"/>
    <d v="2019-10-31T00:00:00"/>
    <s v="RPA Fixed Ground Control Station"/>
    <s v="W912PP"/>
    <s v="W912PP19C0019"/>
    <x v="862"/>
    <x v="14"/>
    <x v="27"/>
    <d v="2020-12-30T00:00:00"/>
    <d v="2021-10-25T00:00:00"/>
    <n v="0"/>
    <n v="299"/>
    <n v="2021"/>
    <n v="10"/>
    <n v="25"/>
    <x v="738"/>
    <n v="2020"/>
    <n v="2022"/>
    <n v="1.0006103417743548"/>
    <n v="2021"/>
    <n v="0.97697771649446541"/>
    <n v="0"/>
    <n v="0"/>
    <n v="0"/>
    <n v="299"/>
    <n v="426"/>
    <n v="0.7018779342723005"/>
  </r>
  <r>
    <d v="2021-12-31T00:00:00"/>
    <n v="2019"/>
    <s v="Air Force Active"/>
    <s v="ZHTV093301"/>
    <s v=""/>
    <d v="2019-10-20T00:00:00"/>
    <d v="2019-11-19T00:00:00"/>
    <s v="Add/Alter Intelligence Production Facility, Road and Utilities Relocation"/>
    <s v="W912QR"/>
    <s v="W912QR19B00160005"/>
    <x v="863"/>
    <x v="1001"/>
    <x v="1030"/>
    <d v="2020-10-14T00:00:00"/>
    <d v="2024-06-10T00:00:00"/>
    <n v="0"/>
    <n v="1335"/>
    <n v="2024"/>
    <s v="06"/>
    <n v="10"/>
    <x v="625"/>
    <n v="2020"/>
    <n v="2024"/>
    <n v="1.0006103417743548"/>
    <n v="2022"/>
    <n v="0.95701202597496626"/>
    <n v="4914381.6228250982"/>
    <n v="4914381.6228250982"/>
    <n v="0"/>
    <n v="1335"/>
    <n v="330"/>
    <n v="4.0454545454545459"/>
  </r>
  <r>
    <d v="2021-08-31T00:00:00"/>
    <n v="2020"/>
    <s v="Army Reserve"/>
    <s v="90912"/>
    <s v=""/>
    <d v="2020-01-13T00:00:00"/>
    <d v="2020-05-19T00:00:00"/>
    <s v="James Dean Construction, Inc."/>
    <s v="W912QR"/>
    <s v="W912QR20C0009"/>
    <x v="864"/>
    <x v="1002"/>
    <x v="1031"/>
    <d v="2021-07-22T00:00:00"/>
    <d v="2021-09-20T00:00:00"/>
    <n v="1159000"/>
    <n v="60"/>
    <n v="2021"/>
    <s v="09"/>
    <n v="20"/>
    <x v="739"/>
    <n v="2020"/>
    <n v="2021"/>
    <n v="1.0006103417743548"/>
    <n v="2021"/>
    <n v="0.97697771649446541"/>
    <n v="3705260.0955904359"/>
    <n v="4837577.2690075208"/>
    <n v="1132317.1734170849"/>
    <n v="60"/>
    <n v="429"/>
    <n v="0.13986013986013987"/>
  </r>
  <r>
    <d v="2021-12-31T00:00:00"/>
    <n v="2018"/>
    <s v="Air Force Active"/>
    <s v="ZHTV153201"/>
    <s v=""/>
    <d v="2020-01-27T00:00:00"/>
    <d v="2020-04-14T00:00:00"/>
    <s v="Butt Construction"/>
    <s v="W912QR"/>
    <s v="W912QR20C0011"/>
    <x v="865"/>
    <x v="1003"/>
    <x v="1032"/>
    <d v="2021-09-15T00:00:00"/>
    <d v="2021-09-15T00:00:00"/>
    <n v="0"/>
    <n v="0"/>
    <n v="2021"/>
    <s v="09"/>
    <n v="15"/>
    <x v="740"/>
    <n v="2020"/>
    <n v="2021"/>
    <n v="1.0006103417743548"/>
    <n v="2021"/>
    <n v="0.97697771649446541"/>
    <n v="6614034.3591284854"/>
    <n v="6614034.3591284854"/>
    <n v="0"/>
    <n v="0"/>
    <n v="519"/>
    <n v="0"/>
  </r>
  <r>
    <d v="2021-12-31T00:00:00"/>
    <n v="2020"/>
    <s v="Army Reserve"/>
    <s v="86823"/>
    <s v=""/>
    <d v="2019-11-01T00:00:00"/>
    <d v="2020-03-26T00:00:00"/>
    <s v="Harkins Builders"/>
    <s v="W912QR"/>
    <s v="W912QR20C0012"/>
    <x v="866"/>
    <x v="1004"/>
    <x v="1033"/>
    <d v="2022-03-28T00:00:00"/>
    <d v="2021-12-02T00:00:00"/>
    <n v="600000"/>
    <n v="-116"/>
    <n v="2021"/>
    <n v="12"/>
    <s v="02"/>
    <x v="389"/>
    <n v="2020"/>
    <n v="2022"/>
    <n v="1.0006103417743548"/>
    <n v="2021"/>
    <n v="0.97697771649446541"/>
    <n v="19763054.860385284"/>
    <n v="20349241.490281962"/>
    <n v="586186.62989667803"/>
    <n v="-116"/>
    <n v="732"/>
    <n v="-0.15846994535519127"/>
  </r>
  <r>
    <d v="2021-08-31T00:00:00"/>
    <n v="2020"/>
    <s v="Army Active"/>
    <s v="71725"/>
    <s v=""/>
    <d v="2020-02-19T00:00:00"/>
    <d v="2020-04-29T00:00:00"/>
    <s v="Intec Group, LLC"/>
    <s v="W912QR"/>
    <s v="W912QR20C0019"/>
    <x v="867"/>
    <x v="1005"/>
    <x v="1034"/>
    <d v="2021-05-12T00:00:00"/>
    <d v="2021-08-31T00:00:00"/>
    <n v="227000"/>
    <n v="111"/>
    <n v="2021"/>
    <s v="08"/>
    <n v="31"/>
    <x v="266"/>
    <n v="2020"/>
    <n v="2021"/>
    <n v="1.0006103417743548"/>
    <n v="2021"/>
    <n v="0.97697771649446541"/>
    <n v="6109726.7468742104"/>
    <n v="6331500.6885184543"/>
    <n v="221773.9416442439"/>
    <n v="111"/>
    <n v="378"/>
    <n v="0.29365079365079366"/>
  </r>
  <r>
    <d v="2021-12-31T00:00:00"/>
    <n v="2020"/>
    <s v="Army Active"/>
    <s v="69347"/>
    <s v=""/>
    <d v="2020-02-06T00:00:00"/>
    <d v="2020-05-20T00:00:00"/>
    <s v="B.L. Harbert Internationl"/>
    <s v="W912QR"/>
    <s v="W912QR20C0022"/>
    <x v="868"/>
    <x v="1006"/>
    <x v="1035"/>
    <d v="2022-07-11T00:00:00"/>
    <d v="2022-10-08T00:00:00"/>
    <n v="2646000"/>
    <n v="89"/>
    <n v="2022"/>
    <n v="10"/>
    <s v="08"/>
    <x v="741"/>
    <n v="2020"/>
    <n v="2023"/>
    <n v="1.0006103417743548"/>
    <n v="2022"/>
    <n v="0.95701202597496626"/>
    <n v="37164669.314183086"/>
    <n v="39696923.134912848"/>
    <n v="2532253.8207297623"/>
    <n v="89"/>
    <n v="782"/>
    <n v="0.11381074168797954"/>
  </r>
  <r>
    <d v="2021-12-31T00:00:00"/>
    <n v="2020"/>
    <s v="Army Active"/>
    <s v="62856"/>
    <s v=""/>
    <d v="2020-04-14T00:00:00"/>
    <d v="2020-07-21T00:00:00"/>
    <s v="Walsh Motor City JV"/>
    <s v="W912QR"/>
    <s v="W912QR20C0027"/>
    <x v="869"/>
    <x v="1007"/>
    <x v="1036"/>
    <d v="2022-10-28T00:00:00"/>
    <d v="2022-10-28T00:00:00"/>
    <n v="666000"/>
    <n v="0"/>
    <n v="2022"/>
    <n v="10"/>
    <n v="28"/>
    <x v="688"/>
    <n v="2020"/>
    <n v="2023"/>
    <n v="1.0006103417743548"/>
    <n v="2022"/>
    <n v="0.95701202597496626"/>
    <n v="22357637.476606183"/>
    <n v="22995007.485905509"/>
    <n v="637370.00929932669"/>
    <n v="0"/>
    <n v="829"/>
    <n v="0"/>
  </r>
  <r>
    <d v="2021-12-31T00:00:00"/>
    <n v="2017"/>
    <s v="Air Force Active"/>
    <s v="VDYD101053"/>
    <s v=""/>
    <d v="2020-02-24T00:00:00"/>
    <d v="2020-07-29T00:00:00"/>
    <s v="River City Construction, LLC/East Peoria IL"/>
    <s v="W912QR"/>
    <s v="W912QR20C0028"/>
    <x v="870"/>
    <x v="1008"/>
    <x v="1037"/>
    <d v="2023-03-08T00:00:00"/>
    <d v="2023-10-12T00:00:00"/>
    <n v="0"/>
    <n v="218"/>
    <n v="2023"/>
    <n v="10"/>
    <n v="12"/>
    <x v="742"/>
    <n v="2020"/>
    <n v="2024"/>
    <n v="1.0006103417743548"/>
    <n v="2022"/>
    <n v="0.95701202597496626"/>
    <n v="30118371.28740808"/>
    <n v="30118371.28740808"/>
    <n v="0"/>
    <n v="218"/>
    <n v="952"/>
    <n v="0.22899159663865545"/>
  </r>
  <r>
    <d v="2021-12-31T00:00:00"/>
    <n v="2019"/>
    <s v="Army Reserve"/>
    <s v="90202"/>
    <s v=""/>
    <d v="2020-02-18T00:00:00"/>
    <d v="2020-09-04T00:00:00"/>
    <s v="WHH Nisqually-Garco JVW"/>
    <s v="W912QR"/>
    <s v="W912QR20C0035"/>
    <x v="871"/>
    <x v="1009"/>
    <x v="1038"/>
    <d v="2022-06-22T00:00:00"/>
    <d v="2022-06-22T00:00:00"/>
    <n v="0"/>
    <n v="0"/>
    <n v="2022"/>
    <s v="06"/>
    <n v="22"/>
    <x v="552"/>
    <n v="2020"/>
    <n v="2022"/>
    <n v="1.0006103417743548"/>
    <n v="2021"/>
    <n v="0.97697771649446541"/>
    <n v="20229339.27965213"/>
    <n v="20229339.27965213"/>
    <n v="0"/>
    <n v="0"/>
    <n v="656"/>
    <n v="0"/>
  </r>
  <r>
    <d v="2021-12-31T00:00:00"/>
    <n v="2019"/>
    <s v="Air Force Reserve"/>
    <s v="CTGB989003"/>
    <s v=""/>
    <d v="2020-06-01T00:00:00"/>
    <d v="2020-09-16T00:00:00"/>
    <s v="Messer Construction Co."/>
    <s v="W912QR"/>
    <s v="W912QR20C0039"/>
    <x v="872"/>
    <x v="1010"/>
    <x v="1039"/>
    <d v="2022-05-04T00:00:00"/>
    <d v="2022-05-04T00:00:00"/>
    <n v="0"/>
    <n v="0"/>
    <n v="2022"/>
    <s v="05"/>
    <s v="04"/>
    <x v="540"/>
    <n v="2020"/>
    <n v="2022"/>
    <n v="1.0006103417743548"/>
    <n v="2021"/>
    <n v="0.97697771649446541"/>
    <n v="11478001.230493624"/>
    <n v="11478001.230493624"/>
    <n v="0"/>
    <n v="0"/>
    <n v="595"/>
    <n v="0"/>
  </r>
  <r>
    <d v="2021-12-31T00:00:00"/>
    <n v="2020"/>
    <s v="Air Force Reserve"/>
    <s v="AJXF223744"/>
    <s v=""/>
    <d v="2020-06-01T00:00:00"/>
    <d v="2020-09-23T00:00:00"/>
    <s v="Kinsley Construction, Inc."/>
    <s v="W912QR"/>
    <s v="W912QR20C0049"/>
    <x v="873"/>
    <x v="1011"/>
    <x v="1040"/>
    <d v="2022-05-26T00:00:00"/>
    <d v="2022-05-26T00:00:00"/>
    <n v="0"/>
    <n v="0"/>
    <n v="2022"/>
    <s v="05"/>
    <n v="26"/>
    <x v="534"/>
    <n v="2020"/>
    <n v="2022"/>
    <n v="1.0006103417743548"/>
    <n v="2021"/>
    <n v="0.97697771649446541"/>
    <n v="9998245.6247295942"/>
    <n v="9998245.6247295942"/>
    <n v="0"/>
    <n v="0"/>
    <n v="610"/>
    <n v="0"/>
  </r>
  <r>
    <d v="2021-12-31T00:00:00"/>
    <n v="2019"/>
    <s v="Air Force Reserve"/>
    <s v="SXHT203000"/>
    <s v=""/>
    <d v="2020-06-01T00:00:00"/>
    <d v="2020-09-24T00:00:00"/>
    <s v="Patriot Construction"/>
    <s v="W912QR"/>
    <s v="W912QR20C0050"/>
    <x v="874"/>
    <x v="1012"/>
    <x v="1041"/>
    <d v="2022-07-25T00:00:00"/>
    <d v="2022-10-23T00:00:00"/>
    <n v="0"/>
    <n v="90"/>
    <n v="2022"/>
    <n v="10"/>
    <n v="23"/>
    <x v="711"/>
    <n v="2020"/>
    <n v="2023"/>
    <n v="1.0006103417743548"/>
    <n v="2022"/>
    <n v="0.95701202597496626"/>
    <n v="20451344.696181607"/>
    <n v="20451344.696181607"/>
    <n v="0"/>
    <n v="90"/>
    <n v="669"/>
    <n v="0.13452914798206278"/>
  </r>
  <r>
    <d v="2021-12-31T00:00:00"/>
    <n v="2020"/>
    <s v="Army Reserve"/>
    <s v="81802"/>
    <s v=""/>
    <d v="2020-07-30T00:00:00"/>
    <d v="2020-09-29T00:00:00"/>
    <s v="LS Black Constructors"/>
    <s v="W912QR"/>
    <s v="W912QR20C0052"/>
    <x v="875"/>
    <x v="1013"/>
    <x v="1042"/>
    <d v="2022-12-17T00:00:00"/>
    <d v="2022-12-17T00:00:00"/>
    <n v="253000"/>
    <n v="0"/>
    <n v="2022"/>
    <n v="12"/>
    <n v="17"/>
    <x v="743"/>
    <n v="2020"/>
    <n v="2023"/>
    <n v="1.0006103417743548"/>
    <n v="2022"/>
    <n v="0.95701202597496626"/>
    <n v="18835489.073560454"/>
    <n v="19077613.116132122"/>
    <n v="242124.04257166758"/>
    <n v="0"/>
    <n v="809"/>
    <n v="0"/>
  </r>
  <r>
    <d v="2022-02-02T00:00:00"/>
    <n v="2019"/>
    <s v="DoD Education Activity"/>
    <s v="AM00029"/>
    <s v=""/>
    <d v="2020-06-29T00:00:00"/>
    <d v="2020-09-30T00:00:00"/>
    <s v="A&amp;K Construction Inc"/>
    <s v="W912QR"/>
    <s v="W912QR-20-C-0054/33717697"/>
    <x v="876"/>
    <x v="1014"/>
    <x v="1043"/>
    <d v="2023-09-09T00:00:00"/>
    <d v="2024-01-07T00:00:00"/>
    <n v="1478931"/>
    <n v="120"/>
    <n v="2024"/>
    <s v="01"/>
    <s v="07"/>
    <x v="668"/>
    <n v="2020"/>
    <n v="2024"/>
    <n v="1.0006103417743548"/>
    <n v="2022"/>
    <n v="0.95701202597496626"/>
    <n v="56104221.863288075"/>
    <n v="57519576.615875259"/>
    <n v="1415354.7525871843"/>
    <n v="120"/>
    <n v="1074"/>
    <n v="0.11173184357541899"/>
  </r>
  <r>
    <d v="2021-12-31T00:00:00"/>
    <n v="2018"/>
    <s v="Air Force Reserve"/>
    <s v="VKAG159026"/>
    <s v=""/>
    <d v="2020-06-01T00:00:00"/>
    <d v="2020-09-29T00:00:00"/>
    <s v="Ocean Construction Services, Inc."/>
    <s v="W912QR"/>
    <s v="W912QR20C0056"/>
    <x v="877"/>
    <x v="1015"/>
    <x v="1044"/>
    <d v="2022-07-08T00:00:00"/>
    <d v="2022-10-06T00:00:00"/>
    <n v="0"/>
    <n v="90"/>
    <n v="2022"/>
    <n v="10"/>
    <s v="06"/>
    <x v="744"/>
    <n v="2020"/>
    <n v="2023"/>
    <n v="1.0006103417743548"/>
    <n v="2022"/>
    <n v="0.95701202597496626"/>
    <n v="4630976.7545036636"/>
    <n v="4630976.7545036636"/>
    <n v="0"/>
    <n v="90"/>
    <n v="647"/>
    <n v="0.13910355486862441"/>
  </r>
  <r>
    <d v="2022-01-12T00:00:00"/>
    <n v="2020"/>
    <s v="Army National Guard"/>
    <s v="330050"/>
    <s v=""/>
    <d v="2020-09-03T00:00:00"/>
    <d v="2020-09-21T00:00:00"/>
    <s v="Turnstone Corporation"/>
    <s v="W912TF"/>
    <s v="W912TF-18-2-2001"/>
    <x v="878"/>
    <x v="1016"/>
    <x v="1045"/>
    <d v="2022-09-02T00:00:00"/>
    <d v="2022-09-02T00:00:00"/>
    <n v="589000"/>
    <n v="0"/>
    <n v="2022"/>
    <s v="09"/>
    <s v="02"/>
    <x v="635"/>
    <n v="2020"/>
    <n v="2022"/>
    <n v="1.0006103417743548"/>
    <n v="2021"/>
    <n v="0.97697771649446541"/>
    <n v="5953631.5335574113"/>
    <n v="6529071.4085726514"/>
    <n v="575439.87501524016"/>
    <n v="0"/>
    <n v="711"/>
    <n v="0"/>
  </r>
  <r>
    <d v="2021-12-31T00:00:00"/>
    <n v="2019"/>
    <s v="Army Active"/>
    <s v="81429"/>
    <s v=""/>
    <d v="2019-07-22T00:00:00"/>
    <d v="2019-10-30T00:00:00"/>
    <s v="Daebo Engineering &amp; Construction Co., Ltd."/>
    <s v="W912UM"/>
    <s v="W912UM20C0001"/>
    <x v="879"/>
    <x v="1017"/>
    <x v="1046"/>
    <d v="2022-09-05T00:00:00"/>
    <d v="2022-10-24T00:00:00"/>
    <n v="731000"/>
    <n v="49"/>
    <n v="2022"/>
    <n v="10"/>
    <n v="24"/>
    <x v="745"/>
    <n v="2020"/>
    <n v="2023"/>
    <n v="1.0006103417743548"/>
    <n v="2022"/>
    <n v="0.95701202597496626"/>
    <n v="54972531.56674128"/>
    <n v="55672107.35772898"/>
    <n v="699575.79098770022"/>
    <n v="49"/>
    <n v="1041"/>
    <n v="4.7070124879923153E-2"/>
  </r>
  <r>
    <d v="2021-11-16T00:00:00"/>
    <n v="2019"/>
    <s v="Army National Guard"/>
    <s v="390285"/>
    <s v=""/>
    <d v="2020-08-06T00:00:00"/>
    <d v="2020-09-02T00:00:00"/>
    <s v="USPFO - OH"/>
    <s v="W91364"/>
    <s v="W91364-20-B-0001"/>
    <x v="880"/>
    <x v="1018"/>
    <x v="1047"/>
    <d v="2022-09-30T00:00:00"/>
    <d v="2022-09-30T00:00:00"/>
    <n v="-455000"/>
    <n v="0"/>
    <n v="2022"/>
    <s v="09"/>
    <n v="30"/>
    <x v="746"/>
    <n v="2020"/>
    <n v="2022"/>
    <n v="1.0006103417743548"/>
    <n v="2021"/>
    <n v="0.97697771649446541"/>
    <n v="7404516.529130226"/>
    <n v="6959991.6681252439"/>
    <n v="-444524.86100498214"/>
    <n v="0"/>
    <n v="758"/>
    <n v="0"/>
  </r>
  <r>
    <d v="2022-01-12T00:00:00"/>
    <n v="2019"/>
    <s v="Army National Guard"/>
    <s v="390285"/>
    <s v=""/>
    <d v="2020-08-06T00:00:00"/>
    <d v="2020-09-30T00:00:00"/>
    <s v="USPFO for Ohio"/>
    <s v="W91364"/>
    <s v="W9136420C0002"/>
    <x v="881"/>
    <x v="1018"/>
    <x v="1047"/>
    <d v="2022-09-30T00:00:00"/>
    <d v="2022-09-30T00:00:00"/>
    <n v="-455000"/>
    <n v="0"/>
    <n v="2022"/>
    <s v="09"/>
    <n v="30"/>
    <x v="746"/>
    <n v="2020"/>
    <n v="2022"/>
    <n v="1.0006103417743548"/>
    <n v="2021"/>
    <n v="0.97697771649446541"/>
    <n v="7404516.529130226"/>
    <n v="6959991.6681252439"/>
    <n v="-444524.86100498214"/>
    <n v="0"/>
    <n v="730"/>
    <n v="0"/>
  </r>
  <r>
    <d v="2022-01-12T00:00:00"/>
    <n v="2019"/>
    <s v="Army National Guard"/>
    <s v="260274"/>
    <s v=""/>
    <d v="2019-12-18T00:00:00"/>
    <d v="2020-01-03T00:00:00"/>
    <s v="Ripman Construction Co Inc."/>
    <s v="Y20003"/>
    <s v="Y20003"/>
    <x v="882"/>
    <x v="805"/>
    <x v="1048"/>
    <d v="2020-10-02T00:00:00"/>
    <d v="2021-04-20T00:00:00"/>
    <n v="-96000"/>
    <n v="200"/>
    <n v="2021"/>
    <s v="04"/>
    <n v="20"/>
    <x v="561"/>
    <n v="2020"/>
    <n v="2021"/>
    <n v="1.0006103417743548"/>
    <n v="2021"/>
    <n v="0.97697771649446541"/>
    <n v="3001831.0253230645"/>
    <n v="2908041.1645395961"/>
    <n v="-93789.860783468466"/>
    <n v="200"/>
    <n v="273"/>
    <n v="0.73260073260073255"/>
  </r>
  <r>
    <d v="2022-01-12T00:00:00"/>
    <n v="2020"/>
    <s v="Army National Guard"/>
    <s v="260269"/>
    <s v=""/>
    <d v="2020-09-10T00:00:00"/>
    <d v="2020-09-25T00:00:00"/>
    <s v="Ripman Construction Co Inc."/>
    <s v="Y20410"/>
    <s v="Y20410"/>
    <x v="883"/>
    <x v="1019"/>
    <x v="1049"/>
    <d v="2021-11-05T00:00:00"/>
    <d v="2021-11-05T00:00:00"/>
    <n v="-86000"/>
    <n v="0"/>
    <n v="2021"/>
    <n v="11"/>
    <s v="05"/>
    <x v="366"/>
    <n v="2020"/>
    <n v="2022"/>
    <n v="1.0006103417743548"/>
    <n v="2021"/>
    <n v="0.97697771649446541"/>
    <n v="4143527.4252876034"/>
    <n v="4059507.3416690794"/>
    <n v="-84020.083618524019"/>
    <n v="0"/>
    <n v="406"/>
    <n v="0"/>
  </r>
  <r>
    <d v="2021-11-30T00:00:00"/>
    <n v="2021"/>
    <s v="Air National Guard"/>
    <s v="XHEA189054"/>
    <s v=""/>
    <d v="2021-03-29T00:00:00"/>
    <d v="2021-08-30T00:00:00"/>
    <s v="Granite Construction Compnay"/>
    <s v="101191"/>
    <s v="10119102"/>
    <x v="884"/>
    <x v="1020"/>
    <x v="1050"/>
    <d v="2022-08-30T00:00:00"/>
    <d v="2022-08-30T00:00:00"/>
    <n v="-978864"/>
    <n v="0"/>
    <n v="2022"/>
    <s v="08"/>
    <n v="30"/>
    <x v="747"/>
    <n v="2021"/>
    <n v="2022"/>
    <n v="0.97697771649446541"/>
    <n v="2022"/>
    <n v="0.95701202597496626"/>
    <n v="4229909.0436464064"/>
    <n v="3293124.423852447"/>
    <n v="-936784.61979395943"/>
    <n v="0"/>
    <n v="365"/>
    <n v="0"/>
  </r>
  <r>
    <d v="2022-01-12T00:00:00"/>
    <n v="2019"/>
    <s v="Army National Guard"/>
    <s v="270220"/>
    <s v=""/>
    <d v="2021-09-21T00:00:00"/>
    <d v="2021-09-30T00:00:00"/>
    <s v="Brennan Construction of MN, Inc."/>
    <s v="12345-"/>
    <s v="12345-Brennan"/>
    <x v="885"/>
    <x v="1021"/>
    <x v="1051"/>
    <d v="2023-03-15T00:00:00"/>
    <d v="2023-03-15T00:00:00"/>
    <n v="2144000"/>
    <n v="0"/>
    <n v="2023"/>
    <s v="03"/>
    <n v="15"/>
    <x v="748"/>
    <n v="2021"/>
    <n v="2023"/>
    <n v="0.97697771649446541"/>
    <n v="2022"/>
    <n v="0.95701202597496626"/>
    <n v="1953955.4329889307"/>
    <n v="4005789.2166792583"/>
    <n v="2051833.7836903275"/>
    <n v="0"/>
    <n v="531"/>
    <n v="0"/>
  </r>
  <r>
    <d v="2022-01-12T00:00:00"/>
    <n v="2020"/>
    <s v="Army National Guard"/>
    <s v="270203"/>
    <s v=""/>
    <d v="2020-12-29T00:00:00"/>
    <d v="2021-01-08T00:00:00"/>
    <s v="Donlar Construction Company"/>
    <s v="187596"/>
    <s v="187596"/>
    <x v="886"/>
    <x v="1022"/>
    <x v="1052"/>
    <d v="2022-08-20T00:00:00"/>
    <d v="2022-08-20T00:00:00"/>
    <n v="1235000"/>
    <n v="0"/>
    <n v="2022"/>
    <s v="08"/>
    <n v="20"/>
    <x v="749"/>
    <n v="2021"/>
    <n v="2022"/>
    <n v="0.97697771649446541"/>
    <n v="2022"/>
    <n v="0.95701202597496626"/>
    <n v="10942150.424738012"/>
    <n v="12124060.276817096"/>
    <n v="1181909.8520790841"/>
    <n v="0"/>
    <n v="589"/>
    <n v="0"/>
  </r>
  <r>
    <d v="2021-11-16T00:00:00"/>
    <n v="2018"/>
    <s v="Army National Guard"/>
    <s v="270233"/>
    <s v=""/>
    <d v="2021-01-12T00:00:00"/>
    <d v="2021-01-13T00:00:00"/>
    <s v="Project One Construction, Inc."/>
    <s v="188046"/>
    <s v="188046"/>
    <x v="887"/>
    <x v="1023"/>
    <x v="1053"/>
    <d v="2023-07-20T00:00:00"/>
    <d v="2021-11-27T00:00:00"/>
    <n v="-399000"/>
    <n v="-600"/>
    <n v="2021"/>
    <n v="11"/>
    <n v="27"/>
    <x v="750"/>
    <n v="2021"/>
    <n v="2022"/>
    <n v="0.97697771649446541"/>
    <n v="2022"/>
    <n v="0.95701202597496626"/>
    <n v="1690171.4495354251"/>
    <n v="1308323.6511714135"/>
    <n v="-381847.79836401157"/>
    <n v="-600"/>
    <n v="918"/>
    <n v="-0.65359477124183007"/>
  </r>
  <r>
    <d v="2022-01-12T00:00:00"/>
    <n v="2021"/>
    <s v="Army National Guard"/>
    <s v="411508"/>
    <s v=""/>
    <d v="2021-09-23T00:00:00"/>
    <d v="2021-09-27T00:00:00"/>
    <s v="Fowler General Construction, Inc."/>
    <s v="219995"/>
    <s v="219995C001"/>
    <x v="888"/>
    <x v="1024"/>
    <x v="1054"/>
    <d v="2023-10-30T00:00:00"/>
    <d v="2023-10-30T00:00:00"/>
    <n v="-1508000"/>
    <n v="0"/>
    <n v="2023"/>
    <n v="10"/>
    <n v="30"/>
    <x v="751"/>
    <n v="2021"/>
    <n v="2024"/>
    <n v="0.97697771649446541"/>
    <n v="2023"/>
    <n v="0.93819806468133926"/>
    <n v="9085892.7633985281"/>
    <n v="7671090.0818590689"/>
    <n v="-1414802.6815394592"/>
    <n v="0"/>
    <n v="763"/>
    <n v="0"/>
  </r>
  <r>
    <d v="2022-01-12T00:00:00"/>
    <n v="2021"/>
    <s v="Army National Guard"/>
    <s v="411510"/>
    <s v=""/>
    <d v="2021-09-23T00:00:00"/>
    <d v="2021-09-28T00:00:00"/>
    <s v="Fowler General Construction, Inc."/>
    <s v="219995"/>
    <s v="219995C003"/>
    <x v="889"/>
    <x v="1025"/>
    <x v="1055"/>
    <d v="2023-10-30T00:00:00"/>
    <d v="2023-10-30T00:00:00"/>
    <n v="-7402000"/>
    <n v="0"/>
    <n v="2023"/>
    <n v="10"/>
    <n v="30"/>
    <x v="751"/>
    <n v="2021"/>
    <n v="2024"/>
    <n v="0.97697771649446541"/>
    <n v="2023"/>
    <n v="0.93819806468133926"/>
    <n v="15372744.369040413"/>
    <n v="8428202.2942691408"/>
    <n v="-6944542.074771272"/>
    <n v="0"/>
    <n v="762"/>
    <n v="0"/>
  </r>
  <r>
    <d v="2022-01-12T00:00:00"/>
    <n v="2021"/>
    <s v="Army National Guard"/>
    <s v="491201"/>
    <s v=""/>
    <d v="2021-09-20T00:00:00"/>
    <d v="2021-09-29T00:00:00"/>
    <s v="Hogan &amp; Associated Construction Inc."/>
    <s v="227155"/>
    <s v="2271555"/>
    <x v="890"/>
    <x v="897"/>
    <x v="1056"/>
    <d v="2023-10-30T00:00:00"/>
    <d v="2023-10-30T00:00:00"/>
    <n v="1043000"/>
    <n v="0"/>
    <n v="2023"/>
    <n v="10"/>
    <n v="30"/>
    <x v="751"/>
    <n v="2021"/>
    <n v="2024"/>
    <n v="0.97697771649446541"/>
    <n v="2023"/>
    <n v="0.93819806468133926"/>
    <n v="11723732.597933585"/>
    <n v="12702273.179396221"/>
    <n v="978540.58146263659"/>
    <n v="0"/>
    <n v="761"/>
    <n v="0"/>
  </r>
  <r>
    <d v="2022-01-12T00:00:00"/>
    <n v="2021"/>
    <s v="Army National Guard"/>
    <s v="210054"/>
    <s v=""/>
    <d v="2021-09-15T00:00:00"/>
    <d v="2021-09-27T00:00:00"/>
    <s v="Monarch Construction"/>
    <s v="785 22"/>
    <s v="785 22000000107"/>
    <x v="891"/>
    <x v="470"/>
    <x v="1057"/>
    <d v="2023-09-27T00:00:00"/>
    <d v="2023-09-27T00:00:00"/>
    <n v="1511000"/>
    <n v="0"/>
    <n v="2023"/>
    <s v="09"/>
    <n v="27"/>
    <x v="752"/>
    <n v="2021"/>
    <n v="2023"/>
    <n v="0.97697771649446541"/>
    <n v="2022"/>
    <n v="0.95701202597496626"/>
    <n v="14654665.747416981"/>
    <n v="16100710.918665154"/>
    <n v="1446045.1712481733"/>
    <n v="0"/>
    <n v="730"/>
    <n v="0"/>
  </r>
  <r>
    <d v="2022-01-12T00:00:00"/>
    <n v="2020"/>
    <s v="Army National Guard"/>
    <s v="010908"/>
    <s v=""/>
    <d v="2020-07-10T00:00:00"/>
    <d v="2021-07-12T00:00:00"/>
    <s v="Nearen Construction Company"/>
    <s v="AC-20-"/>
    <s v="AC-20-C-0014-S"/>
    <x v="892"/>
    <x v="897"/>
    <x v="1058"/>
    <d v="2021-09-30T00:00:00"/>
    <d v="2022-07-12T00:00:00"/>
    <n v="-106000"/>
    <n v="285"/>
    <n v="2022"/>
    <s v="07"/>
    <n v="12"/>
    <x v="753"/>
    <n v="2021"/>
    <n v="2022"/>
    <n v="0.97697771649446541"/>
    <n v="2022"/>
    <n v="0.95701202597496626"/>
    <n v="11723732.597933585"/>
    <n v="11622289.323180238"/>
    <n v="-101443.27475334704"/>
    <n v="285"/>
    <n v="80"/>
    <n v="3.5625"/>
  </r>
  <r>
    <d v="2022-01-12T00:00:00"/>
    <n v="2020"/>
    <s v="Army National Guard"/>
    <s v="011801"/>
    <s v=""/>
    <d v="2021-04-22T00:00:00"/>
    <d v="2021-06-10T00:00:00"/>
    <s v="Carmon Construction, Inc."/>
    <s v="AC-21-"/>
    <s v="AC-21-C-0004-S"/>
    <x v="893"/>
    <x v="1026"/>
    <x v="1059"/>
    <d v="2022-10-21T00:00:00"/>
    <d v="2023-08-27T00:00:00"/>
    <n v="880000"/>
    <n v="310"/>
    <n v="2023"/>
    <s v="08"/>
    <n v="27"/>
    <x v="754"/>
    <n v="2021"/>
    <n v="2023"/>
    <n v="0.97697771649446541"/>
    <n v="2022"/>
    <n v="0.95701202597496626"/>
    <n v="33217242.360811822"/>
    <n v="34059412.943669796"/>
    <n v="842170.58285797387"/>
    <n v="310"/>
    <n v="498"/>
    <n v="0.6224899598393574"/>
  </r>
  <r>
    <d v="2022-01-12T00:00:00"/>
    <n v="2021"/>
    <s v="Army National Guard"/>
    <s v="040037"/>
    <s v=""/>
    <d v="2021-05-02T00:00:00"/>
    <d v="2021-05-24T00:00:00"/>
    <s v="Lloyd Construction Company"/>
    <s v="CTR054"/>
    <s v="CTR054747"/>
    <x v="894"/>
    <x v="1027"/>
    <x v="1060"/>
    <d v="2022-08-26T00:00:00"/>
    <d v="2022-08-26T00:00:00"/>
    <n v="-980000"/>
    <n v="0"/>
    <n v="2022"/>
    <s v="08"/>
    <n v="26"/>
    <x v="755"/>
    <n v="2021"/>
    <n v="2022"/>
    <n v="0.97697771649446541"/>
    <n v="2022"/>
    <n v="0.95701202597496626"/>
    <n v="17683296.668549825"/>
    <n v="16745424.883094357"/>
    <n v="-937871.78545546718"/>
    <n v="0"/>
    <n v="459"/>
    <n v="0"/>
  </r>
  <r>
    <d v="2021-12-31T00:00:00"/>
    <n v="2018"/>
    <s v="Air Force Active"/>
    <s v="MSET143006"/>
    <s v=""/>
    <d v="2018-06-08T00:00:00"/>
    <d v="2021-04-26T00:00:00"/>
    <s v="KVF 35"/>
    <s v="DIOCB2"/>
    <s v="DIOCB2076"/>
    <x v="481"/>
    <x v="1028"/>
    <x v="1061"/>
    <d v="2023-03-29T00:00:00"/>
    <d v="2023-03-29T00:00:00"/>
    <n v="0"/>
    <n v="0"/>
    <n v="2023"/>
    <s v="03"/>
    <n v="29"/>
    <x v="756"/>
    <n v="2021"/>
    <n v="2023"/>
    <n v="0.97697771649446541"/>
    <n v="2022"/>
    <n v="0.95701202597496626"/>
    <n v="53844833.326095819"/>
    <n v="53844833.326095819"/>
    <n v="0"/>
    <n v="0"/>
    <n v="702"/>
    <n v="0"/>
  </r>
  <r>
    <d v="2021-12-30T00:00:00"/>
    <n v="2021"/>
    <s v="Air National Guard"/>
    <s v="XHEA189054"/>
    <s v=""/>
    <d v="2021-03-29T00:00:00"/>
    <d v="2021-08-30T00:00:00"/>
    <s v="Granite Construction Compnay"/>
    <s v="F9K3CE"/>
    <s v="F9K3CE1084MW01"/>
    <x v="895"/>
    <x v="1020"/>
    <x v="1050"/>
    <d v="2022-08-30T00:00:00"/>
    <d v="2022-08-30T00:00:00"/>
    <n v="-978864"/>
    <n v="0"/>
    <n v="2022"/>
    <s v="08"/>
    <n v="30"/>
    <x v="747"/>
    <n v="2021"/>
    <n v="2022"/>
    <n v="0.97697771649446541"/>
    <n v="2022"/>
    <n v="0.95701202597496626"/>
    <n v="4229909.0436464064"/>
    <n v="3293124.423852447"/>
    <n v="-936784.61979395943"/>
    <n v="0"/>
    <n v="365"/>
    <n v="0"/>
  </r>
  <r>
    <d v="2021-12-31T00:00:00"/>
    <n v="2017"/>
    <s v="Air Force Active"/>
    <s v="QUUG064001"/>
    <s v=""/>
    <d v="2019-04-17T00:00:00"/>
    <d v="2021-09-28T00:00:00"/>
    <s v="Sociedad Espanola de Montajes"/>
    <s v="FA5575"/>
    <s v="FA557521C0007"/>
    <x v="896"/>
    <x v="1029"/>
    <x v="1062"/>
    <d v="2022-12-19T00:00:00"/>
    <d v="2022-12-19T00:00:00"/>
    <n v="0"/>
    <n v="0"/>
    <n v="2022"/>
    <n v="12"/>
    <n v="19"/>
    <x v="757"/>
    <n v="2021"/>
    <n v="2023"/>
    <n v="0.97697771649446541"/>
    <n v="2022"/>
    <n v="0.95701202597496626"/>
    <n v="1305355.5586517192"/>
    <n v="1305355.5586517192"/>
    <n v="0"/>
    <n v="0"/>
    <n v="447"/>
    <n v="0"/>
  </r>
  <r>
    <d v="2022-01-12T00:00:00"/>
    <n v="2020"/>
    <s v="Army National Guard"/>
    <s v="220304"/>
    <s v=""/>
    <d v="2021-07-29T00:00:00"/>
    <d v="2021-09-07T00:00:00"/>
    <s v="Mapp Construction"/>
    <s v="LA21-C"/>
    <s v="LA21-C-116"/>
    <x v="897"/>
    <x v="1030"/>
    <x v="1063"/>
    <d v="2023-02-24T00:00:00"/>
    <d v="2023-02-24T00:00:00"/>
    <n v="1376000"/>
    <n v="0"/>
    <n v="2023"/>
    <s v="02"/>
    <n v="24"/>
    <x v="758"/>
    <n v="2021"/>
    <n v="2023"/>
    <n v="0.97697771649446541"/>
    <n v="2022"/>
    <n v="0.95701202597496626"/>
    <n v="16120132.322158679"/>
    <n v="17436980.869900234"/>
    <n v="1316848.5477415547"/>
    <n v="0"/>
    <n v="535"/>
    <n v="0"/>
  </r>
  <r>
    <d v="2022-01-12T00:00:00"/>
    <n v="2021"/>
    <s v="Army National Guard"/>
    <s v="180202"/>
    <s v=""/>
    <d v="2021-09-08T00:00:00"/>
    <d v="2021-09-21T00:00:00"/>
    <s v="Messer Construction Co."/>
    <s v="MDI-SA"/>
    <s v="MDI-SAB-21-C-0012"/>
    <x v="898"/>
    <x v="897"/>
    <x v="1064"/>
    <d v="2023-04-01T00:00:00"/>
    <d v="2023-04-01T00:00:00"/>
    <n v="1716000"/>
    <n v="0"/>
    <n v="2023"/>
    <s v="04"/>
    <s v="01"/>
    <x v="759"/>
    <n v="2021"/>
    <n v="2023"/>
    <n v="0.97697771649446541"/>
    <n v="2022"/>
    <n v="0.95701202597496626"/>
    <n v="11723732.597933585"/>
    <n v="13365965.234506628"/>
    <n v="1642232.6365730427"/>
    <n v="0"/>
    <n v="557"/>
    <n v="0"/>
  </r>
  <r>
    <d v="2022-01-12T00:00:00"/>
    <n v="2020"/>
    <s v="Navy Active"/>
    <s v="N62863605"/>
    <s v=""/>
    <d v="2020-09-03T00:00:00"/>
    <d v="2021-04-12T00:00:00"/>
    <s v="UTE CASTELLANO COBRA MACC"/>
    <s v="N33191"/>
    <s v="N3319119D0801 N3319121F4133"/>
    <x v="899"/>
    <x v="1031"/>
    <x v="1065"/>
    <d v="2023-01-17T00:00:00"/>
    <d v="2023-01-17T00:00:00"/>
    <n v="1999000"/>
    <n v="0"/>
    <n v="2023"/>
    <s v="01"/>
    <n v="17"/>
    <x v="760"/>
    <n v="2021"/>
    <n v="2023"/>
    <n v="0.97697771649446541"/>
    <n v="2022"/>
    <n v="0.95701202597496626"/>
    <n v="6962920.1854560552"/>
    <n v="8875987.2253800128"/>
    <n v="1913067.0399239575"/>
    <n v="0"/>
    <n v="645"/>
    <n v="0"/>
  </r>
  <r>
    <d v="2022-01-12T00:00:00"/>
    <n v="2020"/>
    <s v="Marine Corps Active"/>
    <s v="M00264719"/>
    <s v=""/>
    <d v="2020-10-26T00:00:00"/>
    <d v="2021-03-22T00:00:00"/>
    <s v="CLARK CONSTRUCTION GROUP, LLC."/>
    <s v="N40080"/>
    <s v="N4008021C0005 AWD"/>
    <x v="900"/>
    <x v="1032"/>
    <x v="1066"/>
    <d v="2023-07-05T00:00:00"/>
    <d v="2023-07-05T00:00:00"/>
    <n v="8508845"/>
    <n v="0"/>
    <n v="2023"/>
    <s v="07"/>
    <s v="05"/>
    <x v="761"/>
    <n v="2021"/>
    <n v="2023"/>
    <n v="0.97697771649446541"/>
    <n v="2022"/>
    <n v="0.95701202597496626"/>
    <n v="60387144.088068962"/>
    <n v="68530211.08022593"/>
    <n v="8143066.9921569675"/>
    <n v="0"/>
    <n v="835"/>
    <n v="0"/>
  </r>
  <r>
    <d v="2022-01-12T00:00:00"/>
    <n v="2021"/>
    <s v="Navy Active"/>
    <s v="N610542101"/>
    <s v=""/>
    <d v="2020-10-23T00:00:00"/>
    <d v="2021-03-05T00:00:00"/>
    <s v="NIPPO CORPORATION"/>
    <s v="N40084"/>
    <s v="N4008419D0075 N4008421F4145"/>
    <x v="901"/>
    <x v="1033"/>
    <x v="1067"/>
    <d v="2024-05-01T00:00:00"/>
    <d v="2024-05-01T00:00:00"/>
    <n v="725000"/>
    <n v="0"/>
    <n v="2024"/>
    <s v="05"/>
    <s v="01"/>
    <x v="762"/>
    <n v="2021"/>
    <n v="2024"/>
    <n v="0.97697771649446541"/>
    <n v="2023"/>
    <n v="0.93819806468133926"/>
    <n v="1350183.2041953511"/>
    <n v="2030376.8010893222"/>
    <n v="680193.59689397109"/>
    <n v="0"/>
    <n v="1153"/>
    <n v="0"/>
  </r>
  <r>
    <d v="2022-01-12T00:00:00"/>
    <n v="2021"/>
    <s v="Marine Corps Active"/>
    <s v="M626131010U"/>
    <s v=""/>
    <d v="2021-06-01T00:00:00"/>
    <d v="2021-09-09T00:00:00"/>
    <s v="MECCS MITOMO JV"/>
    <s v="N40084"/>
    <s v="N4008420D0071 N4008421F4605"/>
    <x v="902"/>
    <x v="14"/>
    <x v="1068"/>
    <d v="2022-07-06T00:00:00"/>
    <d v="2022-07-06T00:00:00"/>
    <n v="986000"/>
    <n v="0"/>
    <n v="2022"/>
    <s v="07"/>
    <s v="06"/>
    <x v="763"/>
    <n v="2021"/>
    <n v="2022"/>
    <n v="0.97697771649446541"/>
    <n v="2022"/>
    <n v="0.95701202597496626"/>
    <n v="0"/>
    <n v="943613.85761131672"/>
    <n v="943613.85761131672"/>
    <n v="0"/>
    <n v="300"/>
    <n v="0"/>
  </r>
  <r>
    <d v="2022-01-12T00:00:00"/>
    <n v="2020"/>
    <s v="Marine Corps Active"/>
    <s v="M626132001"/>
    <s v=""/>
    <d v="2020-11-13T00:00:00"/>
    <d v="2021-02-11T00:00:00"/>
    <s v="SANKYO REINETSU CO., LTD."/>
    <s v="N40084"/>
    <s v="N4008420D0073 N4008421F4127"/>
    <x v="903"/>
    <x v="1034"/>
    <x v="1069"/>
    <d v="2023-07-02T00:00:00"/>
    <d v="2023-07-02T00:00:00"/>
    <n v="-895000"/>
    <n v="0"/>
    <n v="2023"/>
    <s v="07"/>
    <s v="02"/>
    <x v="764"/>
    <n v="2021"/>
    <n v="2023"/>
    <n v="0.97697771649446541"/>
    <n v="2022"/>
    <n v="0.95701202597496626"/>
    <n v="18364250.136946466"/>
    <n v="17507724.373698872"/>
    <n v="-856525.76324759424"/>
    <n v="0"/>
    <n v="871"/>
    <n v="0"/>
  </r>
  <r>
    <d v="2022-01-12T00:00:00"/>
    <n v="2021"/>
    <s v="Marine Corps Active"/>
    <s v="M67400901U"/>
    <s v=""/>
    <d v="2021-05-18T00:00:00"/>
    <d v="2021-07-01T00:00:00"/>
    <s v="ACTY CO.,LTD."/>
    <s v="N40084"/>
    <s v="N4008421C8000 AWD"/>
    <x v="904"/>
    <x v="1035"/>
    <x v="1070"/>
    <d v="2022-03-14T00:00:00"/>
    <d v="2022-03-14T00:00:00"/>
    <n v="-162000"/>
    <n v="0"/>
    <n v="2022"/>
    <s v="03"/>
    <n v="14"/>
    <x v="765"/>
    <n v="2021"/>
    <n v="2022"/>
    <n v="0.97697771649446541"/>
    <n v="2022"/>
    <n v="0.95701202597496626"/>
    <n v="3338332.8572615883"/>
    <n v="3183296.9090536437"/>
    <n v="-155035.94820794463"/>
    <n v="0"/>
    <n v="256"/>
    <n v="0"/>
  </r>
  <r>
    <d v="2022-01-12T00:00:00"/>
    <n v="2020"/>
    <s v="Marine Corps Active"/>
    <s v="M00146249"/>
    <s v=""/>
    <d v="2020-10-26T00:00:00"/>
    <d v="2021-02-18T00:00:00"/>
    <s v="MILITARY &amp; FEDERAL CONSTRUCTION CO,INC."/>
    <s v="N40085"/>
    <s v="N4008516D6303 N4008521F4682"/>
    <x v="352"/>
    <x v="1036"/>
    <x v="1071"/>
    <d v="2022-03-05T00:00:00"/>
    <d v="2022-03-05T00:00:00"/>
    <n v="1000"/>
    <n v="0"/>
    <n v="2022"/>
    <s v="03"/>
    <s v="05"/>
    <x v="766"/>
    <n v="2021"/>
    <n v="2022"/>
    <n v="0.97697771649446541"/>
    <n v="2022"/>
    <n v="0.95701202597496626"/>
    <n v="1336505.5161644288"/>
    <n v="1337462.5281904037"/>
    <n v="957.01202597492374"/>
    <n v="0"/>
    <n v="380"/>
    <n v="0"/>
  </r>
  <r>
    <d v="2021-09-13T00:00:00"/>
    <n v="2020"/>
    <s v="Special Operations Command"/>
    <s v="P914U"/>
    <s v=""/>
    <d v="2020-07-09T00:00:00"/>
    <d v="2020-10-07T00:00:00"/>
    <s v="ASTURIAN-CONSIGLI JV, LLC"/>
    <s v="N40085"/>
    <s v="N4008518D1124 N4008521F4027"/>
    <x v="718"/>
    <x v="1037"/>
    <x v="1072"/>
    <d v="2022-04-23T00:00:00"/>
    <d v="2022-04-23T00:00:00"/>
    <n v="455"/>
    <n v="0"/>
    <n v="2022"/>
    <s v="04"/>
    <n v="23"/>
    <x v="767"/>
    <n v="2021"/>
    <n v="2022"/>
    <n v="0.97697771649446541"/>
    <n v="2022"/>
    <n v="0.95701202597496626"/>
    <n v="4519.4989165033967"/>
    <n v="4954.9393883220064"/>
    <n v="435.44047181860969"/>
    <n v="0"/>
    <n v="563"/>
    <n v="0"/>
  </r>
  <r>
    <d v="2022-01-12T00:00:00"/>
    <n v="2020"/>
    <s v="Special Operations Command"/>
    <s v="Q914U"/>
    <s v=""/>
    <d v="2020-07-09T00:00:00"/>
    <d v="2020-10-07T00:00:00"/>
    <s v="ASTURIAN-CONSIGLI JV, LLC"/>
    <s v="N40085"/>
    <s v="N4008518D1124 N4008521F4027"/>
    <x v="718"/>
    <x v="1038"/>
    <x v="1073"/>
    <d v="2022-04-23T00:00:00"/>
    <d v="2022-04-23T00:00:00"/>
    <n v="-15"/>
    <n v="0"/>
    <n v="2022"/>
    <s v="04"/>
    <n v="23"/>
    <x v="767"/>
    <n v="2021"/>
    <n v="2022"/>
    <n v="0.97697771649446541"/>
    <n v="2022"/>
    <n v="0.95701202597496626"/>
    <n v="4980.6323986887846"/>
    <n v="4966.2772182991603"/>
    <n v="-14.355180389624365"/>
    <n v="0"/>
    <n v="563"/>
    <n v="0"/>
  </r>
  <r>
    <d v="2022-01-12T00:00:00"/>
    <n v="2018"/>
    <s v="Special Operations Command"/>
    <s v="Q698"/>
    <s v=""/>
    <d v="2020-12-21T00:00:00"/>
    <d v="2021-03-24T00:00:00"/>
    <s v="SYNCON, LLC"/>
    <s v="N40085"/>
    <s v="N4008518D1143 N4008521F4963"/>
    <x v="494"/>
    <x v="1039"/>
    <x v="1074"/>
    <d v="2022-08-08T00:00:00"/>
    <d v="2022-09-05T00:00:00"/>
    <n v="1453"/>
    <n v="28"/>
    <n v="2022"/>
    <s v="09"/>
    <s v="05"/>
    <x v="768"/>
    <n v="2021"/>
    <n v="2022"/>
    <n v="0.97697771649446541"/>
    <n v="2022"/>
    <n v="0.95701202597496626"/>
    <n v="2780.4785811432484"/>
    <n v="4171.0170548848746"/>
    <n v="1390.5384737416261"/>
    <n v="28"/>
    <n v="502"/>
    <n v="5.5776892430278883E-2"/>
  </r>
  <r>
    <d v="2021-09-13T00:00:00"/>
    <n v="2018"/>
    <s v="Special Operations Command"/>
    <s v="P698"/>
    <s v=""/>
    <d v="2020-12-21T00:00:00"/>
    <d v="2021-03-24T00:00:00"/>
    <s v="SYNCON, LLC"/>
    <s v="N40085"/>
    <s v="N4008518D1143 N4008521F4963"/>
    <x v="494"/>
    <x v="1039"/>
    <x v="1075"/>
    <d v="2022-08-08T00:00:00"/>
    <d v="2022-08-08T00:00:00"/>
    <n v="1599"/>
    <n v="0"/>
    <n v="2022"/>
    <s v="08"/>
    <s v="08"/>
    <x v="694"/>
    <n v="2021"/>
    <n v="2022"/>
    <n v="0.97697771649446541"/>
    <n v="2022"/>
    <n v="0.95701202597496626"/>
    <n v="2780.4785811432484"/>
    <n v="4310.74081067722"/>
    <n v="1530.2622295339715"/>
    <n v="0"/>
    <n v="502"/>
    <n v="0"/>
  </r>
  <r>
    <d v="2022-01-12T00:00:00"/>
    <n v="2020"/>
    <s v="Navy Active"/>
    <s v="N601911026"/>
    <s v=""/>
    <d v="2020-07-23T00:00:00"/>
    <d v="2020-12-11T00:00:00"/>
    <s v="TAZEWELL-BGI JV, LLC"/>
    <s v="N40085"/>
    <s v="N4008518D1144 N4008521F4343"/>
    <x v="905"/>
    <x v="1040"/>
    <x v="1076"/>
    <d v="2022-06-10T00:00:00"/>
    <d v="2022-10-18T00:00:00"/>
    <n v="201000"/>
    <n v="130"/>
    <n v="2022"/>
    <n v="10"/>
    <n v="18"/>
    <x v="769"/>
    <n v="2021"/>
    <n v="2023"/>
    <n v="0.97697771649446541"/>
    <n v="2022"/>
    <n v="0.95701202597496626"/>
    <n v="4120892.0081736553"/>
    <n v="4313251.4253946235"/>
    <n v="192359.41722096829"/>
    <n v="130"/>
    <n v="546"/>
    <n v="0.23809523809523808"/>
  </r>
  <r>
    <d v="2022-01-12T00:00:00"/>
    <n v="2020"/>
    <s v="Special Operations Command"/>
    <s v="Q224"/>
    <s v=""/>
    <d v="2020-08-10T00:00:00"/>
    <d v="2021-01-29T00:00:00"/>
    <s v="WHITING-TURNER CONTRACTING CO"/>
    <s v="N40085"/>
    <s v="N4008519D9070 N4008521F4540"/>
    <x v="906"/>
    <x v="1041"/>
    <x v="1077"/>
    <d v="2023-08-05T00:00:00"/>
    <d v="2023-09-06T00:00:00"/>
    <n v="-663"/>
    <n v="32"/>
    <n v="2023"/>
    <s v="09"/>
    <s v="06"/>
    <x v="770"/>
    <n v="2021"/>
    <n v="2023"/>
    <n v="0.97697771649446541"/>
    <n v="2022"/>
    <n v="0.95701202597496626"/>
    <n v="26180.071868902189"/>
    <n v="25545.572895680787"/>
    <n v="-634.49897322140168"/>
    <n v="32"/>
    <n v="918"/>
    <n v="3.4858387799564274E-2"/>
  </r>
  <r>
    <d v="2022-01-12T00:00:00"/>
    <n v="2020"/>
    <s v="Special Operations Command"/>
    <s v="Q999"/>
    <s v=""/>
    <d v="2020-08-10T00:00:00"/>
    <d v="2021-01-29T00:00:00"/>
    <s v="WHITING-TURNER CONTRACTING CO"/>
    <s v="N40085"/>
    <s v="N4008519D9070 N4008521F4540"/>
    <x v="906"/>
    <x v="1042"/>
    <x v="1078"/>
    <d v="2023-08-05T00:00:00"/>
    <d v="2023-09-06T00:00:00"/>
    <n v="651"/>
    <n v="32"/>
    <n v="2023"/>
    <s v="09"/>
    <s v="06"/>
    <x v="770"/>
    <n v="2021"/>
    <n v="2023"/>
    <n v="0.97697771649446541"/>
    <n v="2022"/>
    <n v="0.95701202597496626"/>
    <n v="10600.20822396495"/>
    <n v="11223.223052874653"/>
    <n v="623.01482890970328"/>
    <n v="32"/>
    <n v="918"/>
    <n v="3.4858387799564274E-2"/>
  </r>
  <r>
    <d v="2021-09-13T00:00:00"/>
    <n v="2020"/>
    <s v="Special Operations Command"/>
    <s v="P224"/>
    <s v=""/>
    <d v="2020-08-10T00:00:00"/>
    <d v="2021-01-29T00:00:00"/>
    <s v="WHITING-TURNER CONTRACTING CO"/>
    <s v="N40085"/>
    <s v="N4008519D9070 N4008521F4540"/>
    <x v="906"/>
    <x v="1043"/>
    <x v="1077"/>
    <d v="2023-08-05T00:00:00"/>
    <d v="2023-08-05T00:00:00"/>
    <n v="24306"/>
    <n v="0"/>
    <n v="2023"/>
    <s v="08"/>
    <s v="05"/>
    <x v="771"/>
    <n v="2021"/>
    <n v="2023"/>
    <n v="0.97697771649446541"/>
    <n v="2022"/>
    <n v="0.95701202597496626"/>
    <n v="1785.9152657518828"/>
    <n v="25047.049569099414"/>
    <n v="23261.134303347531"/>
    <n v="0"/>
    <n v="918"/>
    <n v="0"/>
  </r>
  <r>
    <d v="2021-09-13T00:00:00"/>
    <n v="2020"/>
    <s v="Special Operations Command"/>
    <s v="P999"/>
    <s v=""/>
    <d v="2020-08-10T00:00:00"/>
    <d v="2021-01-29T00:00:00"/>
    <s v="WHITING-TURNER CONTRACTING CO"/>
    <s v="N40085"/>
    <s v="N4008519D9070 N4008521F4540"/>
    <x v="906"/>
    <x v="1043"/>
    <x v="1078"/>
    <d v="2023-08-05T00:00:00"/>
    <d v="2023-08-05T00:00:00"/>
    <n v="9673"/>
    <n v="0"/>
    <n v="2023"/>
    <s v="08"/>
    <s v="05"/>
    <x v="771"/>
    <n v="2021"/>
    <n v="2023"/>
    <n v="0.97697771649446541"/>
    <n v="2022"/>
    <n v="0.95701202597496626"/>
    <n v="1785.9152657518828"/>
    <n v="11043.092593007732"/>
    <n v="9257.1773272558494"/>
    <n v="0"/>
    <n v="918"/>
    <n v="0"/>
  </r>
  <r>
    <d v="2022-01-12T00:00:00"/>
    <n v="2021"/>
    <s v="Navy Active"/>
    <s v="N62688404"/>
    <s v=""/>
    <d v="2021-03-29T00:00:00"/>
    <d v="2021-09-30T00:00:00"/>
    <s v="BAMFORTH  ENGINEERS + SURVEYORS,INC."/>
    <s v="N40085"/>
    <s v="N4008519D9164 N4008520F4014-New Mod"/>
    <x v="907"/>
    <x v="14"/>
    <x v="1079"/>
    <d v="2019-11-30T00:00:00"/>
    <d v="2023-06-20T00:00:00"/>
    <n v="1458000"/>
    <n v="1298"/>
    <n v="2023"/>
    <s v="06"/>
    <n v="20"/>
    <x v="772"/>
    <n v="2021"/>
    <n v="2023"/>
    <n v="0.97697771649446541"/>
    <n v="2022"/>
    <n v="0.95701202597496626"/>
    <n v="0"/>
    <n v="1395323.5338715008"/>
    <n v="1395323.5338715008"/>
    <n v="1298"/>
    <n v="-670"/>
    <n v="-1.9373134328358208"/>
  </r>
  <r>
    <d v="2021-10-14T00:00:00"/>
    <n v="2020"/>
    <s v="Defense Health Agency"/>
    <s v="94638"/>
    <s v=""/>
    <d v="2021-04-19T00:00:00"/>
    <d v="2021-09-27T00:00:00"/>
    <s v="RQ Construction"/>
    <s v="N40085"/>
    <s v="N4008520D0034"/>
    <x v="731"/>
    <x v="1044"/>
    <x v="1080"/>
    <d v="2024-07-15T00:00:00"/>
    <s v=""/>
    <n v="0"/>
    <s v=""/>
    <e v="#VALUE!"/>
    <e v="#VALUE!"/>
    <e v="#VALUE!"/>
    <x v="773"/>
    <n v="2021"/>
    <e v="#VALUE!"/>
    <n v="0.97697771649446541"/>
    <e v="#VALUE!"/>
    <e v="#VALUE!"/>
    <n v="15184187.669756981"/>
    <e v="#VALUE!"/>
    <e v="#VALUE!"/>
    <e v="#VALUE!"/>
    <n v="1022"/>
    <e v="#VALUE!"/>
  </r>
  <r>
    <d v="2021-10-14T00:00:00"/>
    <n v="2020"/>
    <s v="Defense Health Agency"/>
    <s v="94639"/>
    <s v=""/>
    <d v="2021-04-19T00:00:00"/>
    <d v="2021-09-27T00:00:00"/>
    <s v="RQ Construction"/>
    <s v="N40085"/>
    <s v="N4008520D0034"/>
    <x v="731"/>
    <x v="1045"/>
    <x v="1081"/>
    <d v="2024-07-15T00:00:00"/>
    <s v=""/>
    <n v="0"/>
    <s v=""/>
    <e v="#VALUE!"/>
    <e v="#VALUE!"/>
    <e v="#VALUE!"/>
    <x v="773"/>
    <n v="2021"/>
    <e v="#VALUE!"/>
    <n v="0.97697771649446541"/>
    <e v="#VALUE!"/>
    <e v="#VALUE!"/>
    <n v="18408214.134188719"/>
    <e v="#VALUE!"/>
    <e v="#VALUE!"/>
    <e v="#VALUE!"/>
    <n v="1022"/>
    <e v="#VALUE!"/>
  </r>
  <r>
    <d v="2021-09-13T00:00:00"/>
    <n v="2021"/>
    <s v="Special Operations Command"/>
    <s v="P997"/>
    <s v=""/>
    <d v="2020-10-14T00:00:00"/>
    <d v="2021-05-07T00:00:00"/>
    <s v="RQ CONSTRUCTION, LLC"/>
    <s v="N40085"/>
    <s v="N4008520D0034 N4008521F5236"/>
    <x v="731"/>
    <x v="1046"/>
    <x v="27"/>
    <d v="2024-03-16T00:00:00"/>
    <d v="2024-03-16T00:00:00"/>
    <n v="-48989"/>
    <n v="0"/>
    <n v="2024"/>
    <s v="03"/>
    <n v="16"/>
    <x v="774"/>
    <n v="2021"/>
    <n v="2024"/>
    <n v="0.97697771649446541"/>
    <n v="2023"/>
    <n v="0.93819806468133926"/>
    <n v="47861.161353347365"/>
    <n v="1899.776362673234"/>
    <n v="-45961.384990674131"/>
    <n v="0"/>
    <n v="1044"/>
    <n v="0"/>
  </r>
  <r>
    <d v="2022-01-12T00:00:00"/>
    <n v="2021"/>
    <s v="Special Operations Command"/>
    <s v="Q997"/>
    <s v=""/>
    <d v="2020-10-14T00:00:00"/>
    <d v="2021-05-07T00:00:00"/>
    <s v="RQ CONSTRUCTION, LLC"/>
    <s v="N40085"/>
    <s v="N4008520D0034 N4008521F5236"/>
    <x v="731"/>
    <x v="14"/>
    <x v="27"/>
    <d v="2024-03-16T00:00:00"/>
    <d v="2024-03-16T00:00:00"/>
    <n v="0"/>
    <n v="0"/>
    <n v="2024"/>
    <s v="03"/>
    <n v="16"/>
    <x v="774"/>
    <n v="2021"/>
    <n v="2024"/>
    <n v="0.97697771649446541"/>
    <n v="2023"/>
    <n v="0.93819806468133926"/>
    <n v="0"/>
    <n v="0"/>
    <n v="0"/>
    <n v="0"/>
    <n v="1044"/>
    <n v="0"/>
  </r>
  <r>
    <d v="2022-01-12T00:00:00"/>
    <n v="2021"/>
    <s v="Special Operations Command"/>
    <s v="Q907"/>
    <s v=""/>
    <d v="2021-02-07T00:00:00"/>
    <d v="2021-05-07T00:00:00"/>
    <s v="Unkown"/>
    <s v="N40085"/>
    <s v="N4008520D0036 #N4008521F5235"/>
    <x v="733"/>
    <x v="1047"/>
    <x v="27"/>
    <d v="2023-07-26T00:00:00"/>
    <d v="2023-08-19T00:00:00"/>
    <n v="-44471"/>
    <n v="24"/>
    <n v="2023"/>
    <s v="08"/>
    <n v="19"/>
    <x v="775"/>
    <n v="2021"/>
    <n v="2023"/>
    <n v="0.97697771649446541"/>
    <n v="2022"/>
    <n v="0.95701202597496626"/>
    <n v="43447.176030225368"/>
    <n v="887.89422309264046"/>
    <n v="-42559.281807132727"/>
    <n v="24"/>
    <n v="810"/>
    <n v="2.9629629629629631E-2"/>
  </r>
  <r>
    <d v="2021-09-13T00:00:00"/>
    <n v="2021"/>
    <s v="Special Operations Command"/>
    <s v="P907"/>
    <s v=""/>
    <d v="2021-01-07T00:00:00"/>
    <d v="2021-05-07T00:00:00"/>
    <s v="WHITING-TURNER CONTRACTING CO"/>
    <s v="N40085"/>
    <s v="N4008520D0036 #N4008521F5235"/>
    <x v="733"/>
    <x v="1047"/>
    <x v="1082"/>
    <d v="2023-07-26T00:00:00"/>
    <d v="2023-07-26T00:00:00"/>
    <n v="0"/>
    <n v="0"/>
    <n v="2023"/>
    <s v="07"/>
    <n v="26"/>
    <x v="486"/>
    <n v="2021"/>
    <n v="2023"/>
    <n v="0.97697771649446541"/>
    <n v="2022"/>
    <n v="0.95701202597496626"/>
    <n v="43447.176030225368"/>
    <n v="43447.176030225368"/>
    <n v="0"/>
    <n v="0"/>
    <n v="810"/>
    <n v="0"/>
  </r>
  <r>
    <d v="2022-01-12T00:00:00"/>
    <n v="2021"/>
    <s v="Marine Corps Active"/>
    <s v="M670011800A"/>
    <s v=""/>
    <d v="2020-07-10T00:00:00"/>
    <d v="2021-03-02T00:00:00"/>
    <s v="ARCHER WESTERN FEDERAL JV"/>
    <s v="N40085"/>
    <s v="N4008521C0017"/>
    <x v="908"/>
    <x v="1048"/>
    <x v="1083"/>
    <d v="2026-07-23T00:00:00"/>
    <d v="2027-03-20T00:00:00"/>
    <n v="-102609610"/>
    <n v="240"/>
    <n v="2027"/>
    <s v="03"/>
    <n v="20"/>
    <x v="776"/>
    <n v="2021"/>
    <n v="2027"/>
    <n v="0.97697771649446541"/>
    <n v="2024"/>
    <e v="#N/A"/>
    <n v="100266842.02251755"/>
    <e v="#N/A"/>
    <e v="#N/A"/>
    <n v="240"/>
    <n v="1969"/>
    <n v="0.12188928390045708"/>
  </r>
  <r>
    <d v="2022-01-12T00:00:00"/>
    <n v="2020"/>
    <s v="Marine Corps Active"/>
    <s v="M670011800"/>
    <s v=""/>
    <d v="2020-07-10T00:00:00"/>
    <d v="2020-12-22T00:00:00"/>
    <s v="ML: CON21 DC/AM"/>
    <s v="N40085"/>
    <s v="N4008521C0017"/>
    <x v="908"/>
    <x v="1049"/>
    <x v="1084"/>
    <d v="2026-07-23T00:00:00"/>
    <d v="2027-03-20T00:00:00"/>
    <n v="76245000"/>
    <n v="240"/>
    <n v="2027"/>
    <s v="03"/>
    <n v="20"/>
    <x v="776"/>
    <n v="2021"/>
    <n v="2027"/>
    <n v="0.97697771649446541"/>
    <n v="2024"/>
    <e v="#N/A"/>
    <n v="5715319.6414926229"/>
    <e v="#N/A"/>
    <e v="#N/A"/>
    <n v="240"/>
    <n v="2039"/>
    <n v="0.11770475723393821"/>
  </r>
  <r>
    <d v="2022-01-12T00:00:00"/>
    <n v="2020"/>
    <s v="Marine Corps Active"/>
    <s v="M670011801"/>
    <s v=""/>
    <d v="2020-07-10T00:00:00"/>
    <d v="2020-12-22T00:00:00"/>
    <s v="ML: CON21 DC/AM"/>
    <s v="N40085"/>
    <s v="N4008521C0017"/>
    <x v="908"/>
    <x v="1049"/>
    <x v="1085"/>
    <d v="2026-07-23T00:00:00"/>
    <d v="2027-03-20T00:00:00"/>
    <n v="54017000"/>
    <n v="240"/>
    <n v="2027"/>
    <s v="03"/>
    <n v="20"/>
    <x v="776"/>
    <n v="2021"/>
    <n v="2027"/>
    <n v="0.97697771649446541"/>
    <n v="2024"/>
    <e v="#N/A"/>
    <n v="5715319.6414926229"/>
    <e v="#N/A"/>
    <e v="#N/A"/>
    <n v="240"/>
    <n v="2039"/>
    <n v="0.11770475723393821"/>
  </r>
  <r>
    <d v="2021-09-13T00:00:00"/>
    <n v="2020"/>
    <s v="Special Operations Command"/>
    <s v="P1395"/>
    <s v=""/>
    <d v="2020-07-14T00:00:00"/>
    <d v="2020-12-18T00:00:00"/>
    <s v="WHITING-TURNER CONTRACTING CO"/>
    <s v="N40085"/>
    <s v="N4008521C0018 AWD"/>
    <x v="909"/>
    <x v="1050"/>
    <x v="1086"/>
    <d v="2022-12-17T00:00:00"/>
    <d v="2023-02-17T00:00:00"/>
    <n v="2289"/>
    <n v="62"/>
    <n v="2023"/>
    <s v="02"/>
    <n v="17"/>
    <x v="777"/>
    <n v="2021"/>
    <n v="2023"/>
    <n v="0.97697771649446541"/>
    <n v="2022"/>
    <n v="0.95701202597496626"/>
    <n v="13128.626554252625"/>
    <n v="15319.227081709323"/>
    <n v="2190.6005274566978"/>
    <n v="62"/>
    <n v="729"/>
    <n v="8.5048010973936897E-2"/>
  </r>
  <r>
    <d v="2022-01-12T00:00:00"/>
    <n v="2020"/>
    <s v="Special Operations Command"/>
    <s v="Q1395"/>
    <s v=""/>
    <d v="2020-07-14T00:00:00"/>
    <d v="2020-12-18T00:00:00"/>
    <s v="WHITING-TURNER CONTRACTING CO"/>
    <s v="N40085"/>
    <s v="N4008521C0018 AWD"/>
    <x v="909"/>
    <x v="1051"/>
    <x v="1087"/>
    <d v="2022-12-17T00:00:00"/>
    <d v="2023-02-17T00:00:00"/>
    <n v="266"/>
    <n v="62"/>
    <n v="2023"/>
    <s v="02"/>
    <n v="17"/>
    <x v="777"/>
    <n v="2021"/>
    <n v="2023"/>
    <n v="0.97697771649446541"/>
    <n v="2022"/>
    <n v="0.95701202597496626"/>
    <n v="15062.065455195174"/>
    <n v="15316.630654104514"/>
    <n v="254.56519890934032"/>
    <n v="62"/>
    <n v="729"/>
    <n v="8.5048010973936897E-2"/>
  </r>
  <r>
    <d v="2022-01-12T00:00:00"/>
    <n v="2020"/>
    <s v="Navy Active"/>
    <s v="N69212169"/>
    <s v=""/>
    <d v="2020-11-09T00:00:00"/>
    <d v="2021-03-25T00:00:00"/>
    <s v="SAUER, INC."/>
    <s v="N40085"/>
    <s v="N4008521C0028 AWD"/>
    <x v="910"/>
    <x v="1052"/>
    <x v="1088"/>
    <d v="2023-06-25T00:00:00"/>
    <d v="2023-10-21T00:00:00"/>
    <n v="5984260"/>
    <n v="118"/>
    <n v="2023"/>
    <n v="10"/>
    <n v="21"/>
    <x v="778"/>
    <n v="2021"/>
    <n v="2024"/>
    <n v="0.97697771649446541"/>
    <n v="2023"/>
    <n v="0.93819806468133926"/>
    <n v="50990166.965072848"/>
    <n v="56604588.115622796"/>
    <n v="5614421.1505499482"/>
    <n v="118"/>
    <n v="822"/>
    <n v="0.14355231143552311"/>
  </r>
  <r>
    <d v="2022-01-12T00:00:00"/>
    <n v="2018"/>
    <s v="Marine Corps Active"/>
    <s v="M00146990"/>
    <s v=""/>
    <d v="2019-04-30T00:00:00"/>
    <d v="2021-05-27T00:00:00"/>
    <s v="WHITING-TURNER CONTRACTING CO"/>
    <s v="N40085"/>
    <s v="N4008521C0035 AWD"/>
    <x v="911"/>
    <x v="1053"/>
    <x v="1089"/>
    <d v="2023-05-01T00:00:00"/>
    <d v="2023-01-05T00:00:00"/>
    <n v="-1073000"/>
    <n v="-116"/>
    <n v="2023"/>
    <s v="01"/>
    <s v="05"/>
    <x v="779"/>
    <n v="2021"/>
    <n v="2023"/>
    <n v="0.97697771649446541"/>
    <n v="2022"/>
    <n v="0.95701202597496626"/>
    <n v="22154923.676944993"/>
    <n v="21128049.773073856"/>
    <n v="-1026873.9038711376"/>
    <n v="-116"/>
    <n v="704"/>
    <n v="-0.16477272727272727"/>
  </r>
  <r>
    <d v="2022-01-12T00:00:00"/>
    <n v="2021"/>
    <s v="Navy Active"/>
    <s v="N32446381"/>
    <s v=""/>
    <d v="2020-11-13T00:00:00"/>
    <d v="2021-08-13T00:00:00"/>
    <s v="CAISSON PROCUREMENT"/>
    <s v="N40085"/>
    <s v="N4008521C0077 AWD"/>
    <x v="912"/>
    <x v="14"/>
    <x v="1090"/>
    <d v="2028-06-01T00:00:00"/>
    <d v="2028-06-01T00:00:00"/>
    <n v="68582000"/>
    <n v="0"/>
    <n v="2028"/>
    <s v="06"/>
    <s v="01"/>
    <x v="780"/>
    <n v="2021"/>
    <n v="2028"/>
    <n v="0.97697771649446541"/>
    <n v="2025"/>
    <e v="#N/A"/>
    <n v="0"/>
    <e v="#N/A"/>
    <e v="#N/A"/>
    <n v="0"/>
    <n v="2484"/>
    <n v="0"/>
  </r>
  <r>
    <d v="2022-01-12T00:00:00"/>
    <n v="2020"/>
    <s v="Navy Active"/>
    <s v="N626881035"/>
    <s v=""/>
    <d v="2020-11-12T00:00:00"/>
    <d v="2021-08-20T00:00:00"/>
    <s v="BALLARD, S.B., INC.DBA S.B. BALLARD CONSTRUCTION CO."/>
    <s v="N40085"/>
    <s v="N4008521D0083 N4008521F6191"/>
    <x v="913"/>
    <x v="14"/>
    <x v="1091"/>
    <d v="2024-03-22T00:00:00"/>
    <d v="2024-03-22T00:00:00"/>
    <n v="2907000"/>
    <n v="0"/>
    <n v="2024"/>
    <s v="03"/>
    <n v="22"/>
    <x v="781"/>
    <n v="2021"/>
    <n v="2024"/>
    <n v="0.97697771649446541"/>
    <n v="2023"/>
    <n v="0.93819806468133926"/>
    <n v="0"/>
    <n v="2727341.7740286533"/>
    <n v="2727341.7740286533"/>
    <n v="0"/>
    <n v="945"/>
    <n v="0"/>
  </r>
  <r>
    <d v="2022-01-12T00:00:00"/>
    <n v="2021"/>
    <s v="Navy Active"/>
    <s v="N626881035A"/>
    <s v=""/>
    <d v="2020-11-12T00:00:00"/>
    <d v="2021-08-20T00:00:00"/>
    <s v="BALLARD, S.B., INC.DBA S.B. BALLARD CONSTRUCTION CO."/>
    <s v="N40085"/>
    <s v="N4008521D0083 N4008521F6191"/>
    <x v="913"/>
    <x v="14"/>
    <x v="1091"/>
    <d v="2024-03-22T00:00:00"/>
    <d v="2024-03-22T00:00:00"/>
    <n v="2907000"/>
    <n v="0"/>
    <n v="2024"/>
    <s v="03"/>
    <n v="22"/>
    <x v="781"/>
    <n v="2021"/>
    <n v="2024"/>
    <n v="0.97697771649446541"/>
    <n v="2023"/>
    <n v="0.93819806468133926"/>
    <n v="0"/>
    <n v="2727341.7740286533"/>
    <n v="2727341.7740286533"/>
    <n v="0"/>
    <n v="945"/>
    <n v="0"/>
  </r>
  <r>
    <d v="2022-05-02T00:00:00"/>
    <n v="2021"/>
    <s v="DLA Defense Energy Support Center"/>
    <s v="DESC2002"/>
    <s v=""/>
    <d v="2021-01-04T00:00:00"/>
    <d v="2021-05-21T00:00:00"/>
    <s v="Garco"/>
    <s v="N44255"/>
    <s v="N4425521R20000014"/>
    <x v="914"/>
    <x v="1054"/>
    <x v="1092"/>
    <d v="2024-01-20T00:00:00"/>
    <d v="2024-01-21T00:00:00"/>
    <n v="138326"/>
    <n v="1"/>
    <n v="2024"/>
    <s v="01"/>
    <n v="21"/>
    <x v="472"/>
    <n v="2021"/>
    <n v="2024"/>
    <n v="0.97697771649446541"/>
    <n v="2023"/>
    <n v="0.93819806468133926"/>
    <n v="53000064.142108254"/>
    <n v="53129841.327603363"/>
    <n v="129777.18549510837"/>
    <n v="1"/>
    <n v="974"/>
    <n v="1.026694045174538E-3"/>
  </r>
  <r>
    <d v="2022-01-12T00:00:00"/>
    <n v="2019"/>
    <s v="Navy Active"/>
    <s v="N62863811"/>
    <s v=""/>
    <d v="2020-12-28T00:00:00"/>
    <d v="2021-08-30T00:00:00"/>
    <s v="ACCIONA CMS JV, LLC"/>
    <s v="N62470"/>
    <s v="N6247021D0011 N6247021F9009"/>
    <x v="915"/>
    <x v="1055"/>
    <x v="1093"/>
    <d v="2024-04-16T00:00:00"/>
    <d v="2024-04-16T00:00:00"/>
    <n v="17302.449999999255"/>
    <n v="0"/>
    <n v="2024"/>
    <s v="04"/>
    <n v="16"/>
    <x v="782"/>
    <n v="2021"/>
    <n v="2024"/>
    <n v="0.97697771649446541"/>
    <n v="2023"/>
    <n v="0.93819806468133926"/>
    <n v="17696678.869670395"/>
    <n v="17712911.99477464"/>
    <n v="16233.125104244798"/>
    <n v="0"/>
    <n v="960"/>
    <n v="0"/>
  </r>
  <r>
    <d v="2022-01-12T00:00:00"/>
    <n v="2020"/>
    <s v="Navy Active"/>
    <s v="N476091924"/>
    <s v=""/>
    <d v="2020-10-16T00:00:00"/>
    <d v="2021-01-22T00:00:00"/>
    <s v="BARNHART-REESE CONSTRUCTION INC"/>
    <s v="N62473"/>
    <s v="N6247317D4635 N6247321F4264"/>
    <x v="519"/>
    <x v="1056"/>
    <x v="1094"/>
    <d v="2023-02-06T00:00:00"/>
    <d v="2023-02-06T00:00:00"/>
    <n v="3326000"/>
    <n v="0"/>
    <n v="2023"/>
    <s v="02"/>
    <s v="06"/>
    <x v="736"/>
    <n v="2021"/>
    <n v="2023"/>
    <n v="0.97697771649446541"/>
    <n v="2022"/>
    <n v="0.95701202597496626"/>
    <n v="1621783.0093808125"/>
    <n v="4804805.0077735502"/>
    <n v="3183021.9983927375"/>
    <n v="0"/>
    <n v="745"/>
    <n v="0"/>
  </r>
  <r>
    <d v="2021-12-31T00:00:00"/>
    <n v="2021"/>
    <s v="Air Force Active"/>
    <s v="ACJP183018"/>
    <s v=""/>
    <d v="2021-03-31T00:00:00"/>
    <d v="2021-08-30T00:00:00"/>
    <s v="J.I. Garcia Construction, Inc."/>
    <s v="N62473"/>
    <s v="N6247318D5817"/>
    <x v="520"/>
    <x v="1057"/>
    <x v="1095"/>
    <d v="2022-11-13T00:00:00"/>
    <d v="2022-11-13T00:00:00"/>
    <n v="0"/>
    <n v="0"/>
    <n v="2022"/>
    <n v="11"/>
    <n v="13"/>
    <x v="783"/>
    <n v="2021"/>
    <n v="2023"/>
    <n v="0.97697771649446541"/>
    <n v="2022"/>
    <n v="0.95701202597496626"/>
    <n v="4639667.175632216"/>
    <n v="4639667.175632216"/>
    <n v="0"/>
    <n v="0"/>
    <n v="440"/>
    <n v="0"/>
  </r>
  <r>
    <d v="2022-01-12T00:00:00"/>
    <n v="2020"/>
    <s v="Navy Active"/>
    <s v="N476091918"/>
    <s v=""/>
    <d v="2020-11-23T00:00:00"/>
    <d v="2021-03-03T00:00:00"/>
    <s v="SOLPAC CONSTRUCTION INC"/>
    <s v="N62473"/>
    <s v="N6247318D5855 N6247321F4428"/>
    <x v="521"/>
    <x v="1058"/>
    <x v="1096"/>
    <d v="2023-05-03T00:00:00"/>
    <d v="2023-05-03T00:00:00"/>
    <n v="7995000"/>
    <n v="0"/>
    <n v="2023"/>
    <s v="05"/>
    <s v="03"/>
    <x v="723"/>
    <n v="2021"/>
    <n v="2023"/>
    <n v="0.97697771649446541"/>
    <n v="2022"/>
    <n v="0.95701202597496626"/>
    <n v="49751613.234764159"/>
    <n v="57402924.382434011"/>
    <n v="7651311.1476698518"/>
    <n v="0"/>
    <n v="791"/>
    <n v="0"/>
  </r>
  <r>
    <d v="2022-01-12T00:00:00"/>
    <n v="2020"/>
    <s v="Marine Corps Active"/>
    <s v="M006812000"/>
    <s v=""/>
    <d v="2020-05-28T00:00:00"/>
    <d v="2020-12-17T00:00:00"/>
    <s v="WHITING-TURNER CONTRACTING CO"/>
    <s v="N62473"/>
    <s v="N6247318D5858 N6247321F4212"/>
    <x v="916"/>
    <x v="1059"/>
    <x v="1097"/>
    <d v="2025-02-14T00:00:00"/>
    <d v="2025-02-14T00:00:00"/>
    <n v="8390737.5099999979"/>
    <n v="0"/>
    <n v="2025"/>
    <s v="02"/>
    <n v="14"/>
    <x v="784"/>
    <n v="2021"/>
    <n v="2025"/>
    <n v="0.97697771649446541"/>
    <n v="2023"/>
    <n v="0.93819806468133926"/>
    <n v="52377008.805865593"/>
    <n v="60249182.498996712"/>
    <n v="7872173.693131119"/>
    <n v="0"/>
    <n v="1520"/>
    <n v="0"/>
  </r>
  <r>
    <d v="2022-01-12T00:00:00"/>
    <n v="2021"/>
    <s v="Navy Active"/>
    <s v="N61065243"/>
    <s v=""/>
    <d v="2021-05-05T00:00:00"/>
    <d v="2021-08-12T00:00:00"/>
    <s v="REYES CONSTRUCTION INC"/>
    <s v="N62473"/>
    <s v="N6247318D5862 N6247321F5105"/>
    <x v="523"/>
    <x v="1060"/>
    <x v="1098"/>
    <d v="2023-08-27T00:00:00"/>
    <d v="2023-08-27T00:00:00"/>
    <n v="2655700"/>
    <n v="0"/>
    <n v="2023"/>
    <s v="08"/>
    <n v="27"/>
    <x v="754"/>
    <n v="2021"/>
    <n v="2023"/>
    <n v="0.97697771649446541"/>
    <n v="2022"/>
    <n v="0.95701202597496626"/>
    <n v="18556030.862694331"/>
    <n v="21097567.700076047"/>
    <n v="2541536.8373817168"/>
    <n v="0"/>
    <n v="745"/>
    <n v="0"/>
  </r>
  <r>
    <d v="2022-01-12T00:00:00"/>
    <n v="2021"/>
    <s v="Navy Active"/>
    <s v="N360423271"/>
    <s v=""/>
    <d v="2020-10-30T00:00:00"/>
    <d v="2021-03-25T00:00:00"/>
    <s v="SYNERGY ELECTRIC COMPANY INC"/>
    <s v="N62473"/>
    <s v="N6247319D2430 N6247321F4370"/>
    <x v="532"/>
    <x v="1061"/>
    <x v="1099"/>
    <d v="2023-05-03T00:00:00"/>
    <d v="2023-10-16T00:00:00"/>
    <n v="29656456"/>
    <n v="166"/>
    <n v="2023"/>
    <n v="10"/>
    <n v="16"/>
    <x v="785"/>
    <n v="2021"/>
    <n v="2024"/>
    <n v="0.97697771649446541"/>
    <n v="2023"/>
    <n v="0.93819806468133926"/>
    <n v="19017402.727442544"/>
    <n v="46841032.351949841"/>
    <n v="27823629.624507297"/>
    <n v="166"/>
    <n v="769"/>
    <n v="0.21586475942782835"/>
  </r>
  <r>
    <d v="2022-01-12T00:00:00"/>
    <n v="2021"/>
    <s v="Marine Corps Active"/>
    <s v="M006811090A"/>
    <s v=""/>
    <d v="2020-05-15T00:00:00"/>
    <d v="2021-03-23T00:00:00"/>
    <s v="DPR-RQ CONSTRUCTION, LLC"/>
    <s v="N62473"/>
    <s v="N6247320C0055 PC000009"/>
    <x v="742"/>
    <x v="14"/>
    <x v="1100"/>
    <d v="2024-01-07T00:00:00"/>
    <d v="2024-01-07T00:00:00"/>
    <n v="248000"/>
    <n v="0"/>
    <n v="2024"/>
    <s v="01"/>
    <s v="07"/>
    <x v="668"/>
    <n v="2021"/>
    <n v="2024"/>
    <n v="0.97697771649446541"/>
    <n v="2023"/>
    <n v="0.93819806468133926"/>
    <n v="0"/>
    <n v="232673.12004097214"/>
    <n v="232673.12004097214"/>
    <n v="0"/>
    <n v="1020"/>
    <n v="0"/>
  </r>
  <r>
    <d v="2022-01-12T00:00:00"/>
    <n v="2021"/>
    <s v="Marine Corps Active"/>
    <s v="M006811130"/>
    <s v=""/>
    <d v="2020-07-23T00:00:00"/>
    <d v="2021-02-18T00:00:00"/>
    <s v="HARPER CONSTRUCTION COMPANY, INC"/>
    <s v="N62473"/>
    <s v="N6247321D1206 N6247321F4378"/>
    <x v="917"/>
    <x v="1062"/>
    <x v="1101"/>
    <d v="2023-05-13T00:00:00"/>
    <d v="2023-05-22T00:00:00"/>
    <n v="5472121"/>
    <n v="9"/>
    <n v="2023"/>
    <s v="05"/>
    <n v="22"/>
    <x v="786"/>
    <n v="2021"/>
    <n v="2023"/>
    <n v="0.97697771649446541"/>
    <n v="2022"/>
    <n v="0.95701202597496626"/>
    <n v="41679705.126783185"/>
    <n v="46916590.73137334"/>
    <n v="5236885.6045901552"/>
    <n v="9"/>
    <n v="814"/>
    <n v="1.1056511056511056E-2"/>
  </r>
  <r>
    <d v="2022-01-12T00:00:00"/>
    <n v="2020"/>
    <s v="Navy Active"/>
    <s v="N476091919"/>
    <s v=""/>
    <d v="2021-02-03T00:00:00"/>
    <d v="2021-05-20T00:00:00"/>
    <s v="HARPER CONSTRUCTION COMPANY, INC"/>
    <s v="N62473"/>
    <s v="N6247321D1206 N6247321F4741"/>
    <x v="917"/>
    <x v="1063"/>
    <x v="1102"/>
    <d v="2024-02-05T00:00:00"/>
    <d v="2024-02-05T00:00:00"/>
    <n v="9776384"/>
    <n v="0"/>
    <n v="2024"/>
    <s v="02"/>
    <s v="05"/>
    <x v="787"/>
    <n v="2021"/>
    <n v="2024"/>
    <n v="0.97697771649446541"/>
    <n v="2023"/>
    <n v="0.93819806468133926"/>
    <n v="35214786.631599873"/>
    <n v="44386971.179981485"/>
    <n v="9172184.5483816117"/>
    <n v="0"/>
    <n v="991"/>
    <n v="0"/>
  </r>
  <r>
    <d v="2022-01-12T00:00:00"/>
    <n v="2020"/>
    <s v="Navy Active"/>
    <s v="N476091922"/>
    <s v=""/>
    <d v="2021-02-03T00:00:00"/>
    <d v="2021-06-10T00:00:00"/>
    <s v="HARPER CONSTRUCTION COMPANY, INC"/>
    <s v="N62473"/>
    <s v="N6247321D1206 N6247321F4825"/>
    <x v="917"/>
    <x v="1064"/>
    <x v="1103"/>
    <d v="2024-01-23T00:00:00"/>
    <d v="2024-01-23T00:00:00"/>
    <n v="20959005"/>
    <n v="0"/>
    <n v="2024"/>
    <s v="01"/>
    <n v="23"/>
    <x v="788"/>
    <n v="2021"/>
    <n v="2024"/>
    <n v="0.97697771649446541"/>
    <n v="2023"/>
    <n v="0.93819806468133926"/>
    <n v="51097883.64320495"/>
    <n v="70761581.571851462"/>
    <n v="19663697.928646512"/>
    <n v="0"/>
    <n v="957"/>
    <n v="0"/>
  </r>
  <r>
    <d v="2022-01-12T00:00:00"/>
    <n v="2020"/>
    <s v="Navy Active"/>
    <s v="N476091904"/>
    <s v=""/>
    <d v="2021-02-11T00:00:00"/>
    <d v="2021-06-25T00:00:00"/>
    <s v="RQ CONSTRUCTION, LLC"/>
    <s v="N62473"/>
    <s v="N6247321D1211 N6247321F4921"/>
    <x v="918"/>
    <x v="1065"/>
    <x v="1104"/>
    <d v="2025-08-29T00:00:00"/>
    <d v="2025-08-29T00:00:00"/>
    <n v="18796158"/>
    <n v="0"/>
    <n v="2025"/>
    <s v="08"/>
    <n v="29"/>
    <x v="789"/>
    <n v="2021"/>
    <n v="2025"/>
    <n v="0.97697771649446541"/>
    <n v="2023"/>
    <n v="0.93819806468133926"/>
    <n v="212646861.45427313"/>
    <n v="230281380.51331782"/>
    <n v="17634519.059044689"/>
    <n v="0"/>
    <n v="1526"/>
    <n v="0"/>
  </r>
  <r>
    <d v="2022-01-12T00:00:00"/>
    <n v="2020"/>
    <s v="Navy Active"/>
    <s v="N476091911"/>
    <s v=""/>
    <d v="2021-01-19T00:00:00"/>
    <d v="2021-06-24T00:00:00"/>
    <s v="WEBCOR CONSTRUCTION LP"/>
    <s v="N62473"/>
    <s v="N6247321D1214 N6247321F4923"/>
    <x v="919"/>
    <x v="1066"/>
    <x v="1105"/>
    <d v="2024-01-22T00:00:00"/>
    <d v="2024-01-22T00:00:00"/>
    <n v="32344345"/>
    <n v="0"/>
    <n v="2024"/>
    <s v="01"/>
    <n v="22"/>
    <x v="790"/>
    <n v="2021"/>
    <n v="2024"/>
    <n v="0.97697771649446541"/>
    <n v="2023"/>
    <n v="0.93819806468133926"/>
    <n v="110687330.31064476"/>
    <n v="141032732.1930303"/>
    <n v="30345401.882385537"/>
    <n v="0"/>
    <n v="942"/>
    <n v="0"/>
  </r>
  <r>
    <d v="2022-01-12T00:00:00"/>
    <n v="2021"/>
    <s v="Marine Corps Active"/>
    <s v="M67865280"/>
    <s v=""/>
    <d v="2021-04-26T00:00:00"/>
    <d v="2021-06-30T00:00:00"/>
    <s v="DE LA FUENTE CONSTRUCTION, INC."/>
    <s v="N62473"/>
    <s v="N6247321D1220 N6247321F4960"/>
    <x v="920"/>
    <x v="14"/>
    <x v="1106"/>
    <d v="2023-03-07T00:00:00"/>
    <d v="2023-03-07T00:00:00"/>
    <n v="5325000"/>
    <n v="0"/>
    <n v="2023"/>
    <s v="03"/>
    <s v="07"/>
    <x v="791"/>
    <n v="2021"/>
    <n v="2023"/>
    <n v="0.97697771649446541"/>
    <n v="2022"/>
    <n v="0.95701202597496626"/>
    <n v="0"/>
    <n v="5096089.038316695"/>
    <n v="5096089.038316695"/>
    <n v="0"/>
    <n v="615"/>
    <n v="0"/>
  </r>
  <r>
    <d v="2022-01-12T00:00:00"/>
    <n v="2021"/>
    <s v="Navy Active"/>
    <s v="N00245443"/>
    <s v=""/>
    <d v="2021-03-05T00:00:00"/>
    <d v="2021-04-30T00:00:00"/>
    <s v="MANSON CONSTRUCTION CO"/>
    <s v="N62473"/>
    <s v="N6247321D1406 N6247321F4668"/>
    <x v="921"/>
    <x v="1067"/>
    <x v="1107"/>
    <d v="2023-09-17T00:00:00"/>
    <d v="2023-09-17T00:00:00"/>
    <n v="6625000"/>
    <n v="0"/>
    <n v="2023"/>
    <s v="09"/>
    <n v="17"/>
    <x v="792"/>
    <n v="2021"/>
    <n v="2023"/>
    <n v="0.97697771649446541"/>
    <n v="2022"/>
    <n v="0.95701202597496626"/>
    <n v="54222263.265442833"/>
    <n v="60562467.937526986"/>
    <n v="6340204.6720841527"/>
    <n v="0"/>
    <n v="870"/>
    <n v="0"/>
  </r>
  <r>
    <d v="2021-12-31T00:00:00"/>
    <n v="2018"/>
    <s v="Air Force Reserve"/>
    <s v="KNMD624007"/>
    <s v=""/>
    <d v="2020-09-01T00:00:00"/>
    <d v="2020-12-17T00:00:00"/>
    <s v="Hensel Phelps Construction Co."/>
    <s v="N62478"/>
    <s v="N6247820D4003"/>
    <x v="922"/>
    <x v="1068"/>
    <x v="1108"/>
    <d v="2022-07-11T00:00:00"/>
    <d v="2022-07-11T00:00:00"/>
    <n v="0"/>
    <n v="0"/>
    <n v="2022"/>
    <s v="07"/>
    <n v="11"/>
    <x v="323"/>
    <n v="2021"/>
    <n v="2022"/>
    <n v="0.97697771649446541"/>
    <n v="2022"/>
    <n v="0.95701202597496626"/>
    <n v="8355113.4314606683"/>
    <n v="8355113.4314606683"/>
    <n v="0"/>
    <n v="0"/>
    <n v="571"/>
    <n v="0"/>
  </r>
  <r>
    <d v="2022-01-12T00:00:00"/>
    <n v="2021"/>
    <s v="Navy Active"/>
    <s v="N62813044"/>
    <s v=""/>
    <d v="2020-11-02T00:00:00"/>
    <d v="2021-04-30T00:00:00"/>
    <s v="TNT CONSTRUCTORS"/>
    <s v="N62478"/>
    <s v="N6247820D4015 N6247821F4087"/>
    <x v="923"/>
    <x v="1069"/>
    <x v="1109"/>
    <d v="2023-11-12T00:00:00"/>
    <d v="2023-11-12T00:00:00"/>
    <n v="-19459450"/>
    <n v="0"/>
    <n v="2023"/>
    <n v="11"/>
    <n v="12"/>
    <x v="793"/>
    <n v="2021"/>
    <n v="2024"/>
    <n v="0.97697771649446541"/>
    <n v="2023"/>
    <n v="0.93819806468133926"/>
    <n v="57218116.584187284"/>
    <n v="38961298.254423998"/>
    <n v="-18256818.329763286"/>
    <n v="0"/>
    <n v="926"/>
    <n v="0"/>
  </r>
  <r>
    <d v="2022-01-12T00:00:00"/>
    <n v="2021"/>
    <s v="Navy Active"/>
    <s v="N628131006"/>
    <s v=""/>
    <d v="2020-11-02T00:00:00"/>
    <d v="2021-04-30T00:00:00"/>
    <s v="TNT CONSTRUCTORS"/>
    <s v="N62478"/>
    <s v="N6247820D4015 N6247821F4087"/>
    <x v="923"/>
    <x v="1069"/>
    <x v="1110"/>
    <d v="2023-11-12T00:00:00"/>
    <d v="2023-11-12T00:00:00"/>
    <n v="-28239450"/>
    <n v="0"/>
    <n v="2023"/>
    <n v="11"/>
    <n v="12"/>
    <x v="793"/>
    <n v="2021"/>
    <n v="2024"/>
    <n v="0.97697771649446541"/>
    <n v="2023"/>
    <n v="0.93819806468133926"/>
    <n v="57218116.584187284"/>
    <n v="30723919.246521838"/>
    <n v="-26494197.337665446"/>
    <n v="0"/>
    <n v="926"/>
    <n v="0"/>
  </r>
  <r>
    <d v="2022-01-12T00:00:00"/>
    <n v="2021"/>
    <s v="Marine Corps Active"/>
    <s v="N61159802"/>
    <s v=""/>
    <d v="2021-04-08T00:00:00"/>
    <d v="2021-08-16T00:00:00"/>
    <s v="CADDELL-NAN A JOINT VENTURE"/>
    <s v="N62742"/>
    <s v="N6274219D1329 N6274221F9933"/>
    <x v="924"/>
    <x v="1070"/>
    <x v="1111"/>
    <d v="2023-12-07T00:00:00"/>
    <d v="2023-12-07T00:00:00"/>
    <n v="4787334"/>
    <n v="0"/>
    <n v="2023"/>
    <n v="12"/>
    <s v="07"/>
    <x v="794"/>
    <n v="2021"/>
    <n v="2024"/>
    <n v="0.97697771649446541"/>
    <n v="2023"/>
    <n v="0.93819806468133926"/>
    <n v="35729702.737078279"/>
    <n v="40221170.230861455"/>
    <n v="4491467.4937831759"/>
    <n v="0"/>
    <n v="843"/>
    <n v="0"/>
  </r>
  <r>
    <d v="2022-01-12T00:00:00"/>
    <n v="2021"/>
    <s v="Marine Corps Active"/>
    <s v="N41557296"/>
    <s v=""/>
    <d v="2020-08-18T00:00:00"/>
    <d v="2021-03-17T00:00:00"/>
    <s v="CORE TECH-HDCC-KAJIMA LLC"/>
    <s v="N62742"/>
    <s v="N6274219D1330 N6274221F9928"/>
    <x v="925"/>
    <x v="1071"/>
    <x v="1112"/>
    <d v="2023-03-28T00:00:00"/>
    <d v="2023-03-28T00:00:00"/>
    <n v="266000"/>
    <n v="0"/>
    <n v="2023"/>
    <s v="03"/>
    <n v="28"/>
    <x v="446"/>
    <n v="2021"/>
    <n v="2023"/>
    <n v="0.97697771649446541"/>
    <n v="2022"/>
    <n v="0.95701202597496626"/>
    <n v="17275896.960771631"/>
    <n v="17530462.159680974"/>
    <n v="254565.19890934229"/>
    <n v="0"/>
    <n v="741"/>
    <n v="0"/>
  </r>
  <r>
    <d v="2022-01-12T00:00:00"/>
    <n v="2021"/>
    <s v="Marine Corps Active"/>
    <s v="N61159311"/>
    <s v=""/>
    <d v="2020-09-14T00:00:00"/>
    <d v="2021-03-15T00:00:00"/>
    <s v="HENSEL PHELPS CONSTRUCTION CO."/>
    <s v="N62742"/>
    <s v="N6274219D1332 N6274221F9927"/>
    <x v="926"/>
    <x v="1072"/>
    <x v="1113"/>
    <d v="2023-08-23T00:00:00"/>
    <d v="2023-08-23T00:00:00"/>
    <n v="252000"/>
    <n v="0"/>
    <n v="2023"/>
    <s v="08"/>
    <n v="23"/>
    <x v="795"/>
    <n v="2021"/>
    <n v="2023"/>
    <n v="0.97697771649446541"/>
    <n v="2022"/>
    <n v="0.95701202597496626"/>
    <n v="27155095.629963666"/>
    <n v="27396262.660509359"/>
    <n v="241167.03054569289"/>
    <n v="0"/>
    <n v="891"/>
    <n v="0"/>
  </r>
  <r>
    <d v="2022-01-12T00:00:00"/>
    <n v="2021"/>
    <s v="Marine Corps Active"/>
    <s v="N61159803"/>
    <s v=""/>
    <d v="2021-04-08T00:00:00"/>
    <d v="2021-08-13T00:00:00"/>
    <s v="CHUGACH CONSOLIDATED SOLUTIONS, LLC"/>
    <s v="N62742"/>
    <s v="N6274221C1315 AWD"/>
    <x v="927"/>
    <x v="14"/>
    <x v="1114"/>
    <d v="2022-08-27T00:00:00"/>
    <d v="2022-09-04T00:00:00"/>
    <n v="9380000"/>
    <n v="8"/>
    <n v="2022"/>
    <s v="09"/>
    <s v="04"/>
    <x v="374"/>
    <n v="2021"/>
    <n v="2022"/>
    <n v="0.97697771649446541"/>
    <n v="2022"/>
    <n v="0.95701202597496626"/>
    <n v="0"/>
    <n v="8976772.8036451843"/>
    <n v="8976772.8036451843"/>
    <n v="8"/>
    <n v="379"/>
    <n v="2.1108179419525065E-2"/>
  </r>
  <r>
    <d v="2022-01-12T00:00:00"/>
    <n v="2021"/>
    <s v="Marine Corps Active"/>
    <s v="N61159804"/>
    <s v=""/>
    <d v="2020-02-24T00:00:00"/>
    <d v="2021-03-22T00:00:00"/>
    <s v="CORE TECH-HDCC-KAJIMA LLC"/>
    <s v="N62742"/>
    <s v="N6274221C1335 AWD"/>
    <x v="928"/>
    <x v="1073"/>
    <x v="1115"/>
    <d v="2024-03-12T00:00:00"/>
    <d v="2024-03-12T00:00:00"/>
    <n v="0"/>
    <n v="0"/>
    <n v="2024"/>
    <s v="03"/>
    <n v="12"/>
    <x v="796"/>
    <n v="2021"/>
    <n v="2024"/>
    <n v="0.97697771649446541"/>
    <n v="2023"/>
    <n v="0.93819806468133926"/>
    <n v="35273780.454032674"/>
    <n v="35273780.454032674"/>
    <n v="0"/>
    <n v="0"/>
    <n v="1086"/>
    <n v="0"/>
  </r>
  <r>
    <d v="2021-12-31T00:00:00"/>
    <n v="2021"/>
    <s v="Air Force Active"/>
    <s v="AJJY203001"/>
    <s v=""/>
    <d v="2020-09-16T00:00:00"/>
    <d v="2021-02-25T00:00:00"/>
    <s v="Granite-Obayashi, a Joint Venture"/>
    <s v="N62742"/>
    <s v="N6274221C1338"/>
    <x v="929"/>
    <x v="1074"/>
    <x v="1116"/>
    <d v="2023-03-25T00:00:00"/>
    <d v="2023-07-05T00:00:00"/>
    <n v="992937"/>
    <n v="102"/>
    <n v="2023"/>
    <s v="07"/>
    <s v="05"/>
    <x v="761"/>
    <n v="2021"/>
    <n v="2023"/>
    <n v="0.97697771649446541"/>
    <n v="2022"/>
    <n v="0.95701202597496626"/>
    <n v="40979037.225045405"/>
    <n v="41929289.875080913"/>
    <n v="950252.65003550798"/>
    <n v="102"/>
    <n v="758"/>
    <n v="0.13456464379947231"/>
  </r>
  <r>
    <d v="2022-01-12T00:00:00"/>
    <n v="2019"/>
    <s v="Marine Corps Active"/>
    <s v="N41557735"/>
    <s v=""/>
    <d v="2019-06-11T00:00:00"/>
    <d v="2021-09-28T00:00:00"/>
    <s v="BLACK CONSTRUCTION CORP."/>
    <s v="N62742"/>
    <s v="N6274221C1346 AWD"/>
    <x v="930"/>
    <x v="14"/>
    <x v="1117"/>
    <d v="2024-10-25T00:00:00"/>
    <d v="2024-10-25T00:00:00"/>
    <n v="6003000"/>
    <n v="0"/>
    <n v="2024"/>
    <n v="10"/>
    <n v="25"/>
    <x v="797"/>
    <n v="2021"/>
    <n v="2025"/>
    <n v="0.97697771649446541"/>
    <n v="2023"/>
    <n v="0.93819806468133926"/>
    <n v="0"/>
    <n v="5632002.9822820798"/>
    <n v="5632002.9822820798"/>
    <n v="0"/>
    <n v="1123"/>
    <n v="0"/>
  </r>
  <r>
    <d v="2022-01-12T00:00:00"/>
    <n v="2020"/>
    <s v="Navy Active"/>
    <s v="N41557735A"/>
    <s v=""/>
    <d v="2019-06-11T00:00:00"/>
    <d v="2021-09-28T00:00:00"/>
    <s v="BLACK CONSTRUCTION CORP."/>
    <s v="N62742"/>
    <s v="N6274221C1346 AWD"/>
    <x v="930"/>
    <x v="1075"/>
    <x v="1118"/>
    <d v="2024-10-25T00:00:00"/>
    <d v="2024-10-25T00:00:00"/>
    <n v="-36963577.150000006"/>
    <n v="0"/>
    <n v="2024"/>
    <n v="10"/>
    <n v="25"/>
    <x v="797"/>
    <n v="2021"/>
    <n v="2025"/>
    <n v="0.97697771649446541"/>
    <n v="2023"/>
    <n v="0.93819806468133926"/>
    <n v="119325691.2221736"/>
    <n v="84646534.676344216"/>
    <n v="-34679156.545829386"/>
    <n v="0"/>
    <n v="1123"/>
    <n v="0"/>
  </r>
  <r>
    <d v="2022-01-13T00:00:00"/>
    <n v="2019"/>
    <s v="Defense Health Agency"/>
    <s v="89839"/>
    <s v=""/>
    <d v="2021-06-14T00:00:00"/>
    <d v="2021-08-25T00:00:00"/>
    <s v="RQ-AECOM JV"/>
    <s v="N69450"/>
    <s v="N6945018D1317"/>
    <x v="931"/>
    <x v="1076"/>
    <x v="1119"/>
    <d v="2023-06-02T00:00:00"/>
    <d v="2023-06-02T00:00:00"/>
    <n v="0"/>
    <n v="0"/>
    <n v="2023"/>
    <s v="06"/>
    <s v="02"/>
    <x v="798"/>
    <n v="2021"/>
    <n v="2023"/>
    <n v="0.97697771649446541"/>
    <n v="2022"/>
    <n v="0.95701202597496626"/>
    <n v="5504292.4547298178"/>
    <n v="5504292.4547298178"/>
    <n v="0"/>
    <n v="0"/>
    <n v="646"/>
    <n v="0"/>
  </r>
  <r>
    <d v="2021-10-20T00:00:00"/>
    <n v="2020"/>
    <s v="Special Operations Command"/>
    <s v="Q246U"/>
    <s v=""/>
    <d v="2021-06-24T00:00:00"/>
    <d v="2021-09-28T00:00:00"/>
    <s v="DRACE ANDERSON JOINT VENTURE"/>
    <s v="N69450"/>
    <s v="N6945018D1323 N6945021F0743"/>
    <x v="932"/>
    <x v="14"/>
    <x v="1120"/>
    <d v="2022-10-03T00:00:00"/>
    <d v="2022-10-03T00:00:00"/>
    <n v="3141"/>
    <n v="0"/>
    <n v="2022"/>
    <n v="10"/>
    <s v="03"/>
    <x v="551"/>
    <n v="2021"/>
    <n v="2023"/>
    <n v="0.97697771649446541"/>
    <n v="2022"/>
    <n v="0.95701202597496626"/>
    <n v="0"/>
    <n v="3005.9747735873689"/>
    <n v="3005.9747735873689"/>
    <n v="0"/>
    <n v="370"/>
    <n v="0"/>
  </r>
  <r>
    <d v="2022-01-12T00:00:00"/>
    <n v="2021"/>
    <s v="Special Operations Command"/>
    <s v="Q246U"/>
    <s v=""/>
    <d v="2021-06-24T00:00:00"/>
    <d v="2021-09-28T00:00:00"/>
    <s v="DRACE ANDERSON JOINT VENTURE"/>
    <s v="N69450"/>
    <s v="N6945018D1323 N6945021F0743"/>
    <x v="932"/>
    <x v="14"/>
    <x v="1121"/>
    <d v="2022-10-03T00:00:00"/>
    <d v="2022-10-03T00:00:00"/>
    <n v="3187"/>
    <n v="0"/>
    <n v="2022"/>
    <n v="10"/>
    <s v="03"/>
    <x v="551"/>
    <n v="2021"/>
    <n v="2023"/>
    <n v="0.97697771649446541"/>
    <n v="2022"/>
    <n v="0.95701202597496626"/>
    <n v="0"/>
    <n v="3049.9973267822174"/>
    <n v="3049.9973267822174"/>
    <n v="0"/>
    <n v="370"/>
    <n v="0"/>
  </r>
  <r>
    <d v="2021-09-13T00:00:00"/>
    <n v="2020"/>
    <s v="Special Operations Command"/>
    <s v="P945"/>
    <s v=""/>
    <d v="2020-01-23T00:00:00"/>
    <d v="2021-01-15T00:00:00"/>
    <s v="EG DESIGNBUILD, L.L.C"/>
    <s v="N69450"/>
    <s v="N6945019D0919 N6945021F0872"/>
    <x v="933"/>
    <x v="1077"/>
    <x v="1122"/>
    <d v="2022-10-31T00:00:00"/>
    <d v="2022-10-31T00:00:00"/>
    <n v="1054"/>
    <n v="0"/>
    <n v="2022"/>
    <n v="10"/>
    <n v="31"/>
    <x v="697"/>
    <n v="2021"/>
    <n v="2023"/>
    <n v="0.97697771649446541"/>
    <n v="2022"/>
    <n v="0.95701202597496626"/>
    <n v="16769.8225036275"/>
    <n v="17778.513179005113"/>
    <n v="1008.6906753776129"/>
    <n v="0"/>
    <n v="654"/>
    <n v="0"/>
  </r>
  <r>
    <d v="2022-01-12T00:00:00"/>
    <n v="2020"/>
    <s v="Special Operations Command"/>
    <s v="Q945"/>
    <s v=""/>
    <d v="2020-01-23T00:00:00"/>
    <d v="2021-01-15T00:00:00"/>
    <s v="EG DESIGNBUILD, L.L.C"/>
    <s v="N69450"/>
    <s v="N6945019D0919 N6945021F0872"/>
    <x v="933"/>
    <x v="1078"/>
    <x v="1122"/>
    <d v="2022-10-31T00:00:00"/>
    <d v="2022-10-31T00:00:00"/>
    <n v="-189"/>
    <n v="0"/>
    <n v="2022"/>
    <n v="10"/>
    <n v="31"/>
    <x v="697"/>
    <n v="2021"/>
    <n v="2023"/>
    <n v="0.97697771649446541"/>
    <n v="2022"/>
    <n v="0.95701202597496626"/>
    <n v="17984.205805230118"/>
    <n v="17803.330532320848"/>
    <n v="-180.87527290927028"/>
    <n v="0"/>
    <n v="654"/>
    <n v="0"/>
  </r>
  <r>
    <d v="2022-01-12T00:00:00"/>
    <n v="2019"/>
    <s v="Navy Active"/>
    <s v="N60508253"/>
    <s v=""/>
    <d v="2019-05-13T00:00:00"/>
    <d v="2021-05-12T00:00:00"/>
    <s v="WEBCO L.L.C."/>
    <s v="N69450"/>
    <s v="N6945019D1085 N6945021F0280"/>
    <x v="934"/>
    <x v="1079"/>
    <x v="1123"/>
    <d v="2024-05-11T00:00:00"/>
    <d v="2024-05-11T00:00:00"/>
    <n v="5843000"/>
    <n v="0"/>
    <n v="2024"/>
    <s v="05"/>
    <n v="11"/>
    <x v="799"/>
    <n v="2021"/>
    <n v="2024"/>
    <n v="0.97697771649446541"/>
    <n v="2023"/>
    <n v="0.93819806468133926"/>
    <n v="10258266.023191886"/>
    <n v="15740157.315124951"/>
    <n v="5481891.2919330653"/>
    <n v="0"/>
    <n v="1095"/>
    <n v="0"/>
  </r>
  <r>
    <d v="2021-12-31T00:00:00"/>
    <n v="2019"/>
    <s v="Air Force Active"/>
    <s v="VLSB193001"/>
    <s v=""/>
    <d v="2020-08-11T00:00:00"/>
    <d v="2020-12-30T00:00:00"/>
    <s v="B.L. Harbert International, L.L.C."/>
    <s v="N69450"/>
    <s v="N6945021C0004"/>
    <x v="935"/>
    <x v="1080"/>
    <x v="1124"/>
    <d v="2022-12-30T00:00:00"/>
    <d v="2022-12-30T00:00:00"/>
    <n v="0"/>
    <n v="0"/>
    <n v="2022"/>
    <n v="12"/>
    <n v="30"/>
    <x v="492"/>
    <n v="2021"/>
    <n v="2023"/>
    <n v="0.97697771649446541"/>
    <n v="2022"/>
    <n v="0.95701202597496626"/>
    <n v="45417535.896051958"/>
    <n v="45417535.896051958"/>
    <n v="0"/>
    <n v="0"/>
    <n v="730"/>
    <n v="0"/>
  </r>
  <r>
    <d v="2021-12-30T00:00:00"/>
    <n v="2019"/>
    <s v="Air National Guard"/>
    <s v="RQLH059034"/>
    <s v=""/>
    <d v="2020-08-20T00:00:00"/>
    <d v="2021-03-11T00:00:00"/>
    <s v="B.L. HARBERT INTERNATIONAL, L.L.C."/>
    <s v="N69450"/>
    <s v="N6945021C0005"/>
    <x v="936"/>
    <x v="1081"/>
    <x v="1125"/>
    <d v="2024-10-01T00:00:00"/>
    <d v="2024-10-01T00:00:00"/>
    <n v="-860649"/>
    <n v="0"/>
    <n v="2024"/>
    <n v="10"/>
    <s v="01"/>
    <x v="800"/>
    <n v="2021"/>
    <n v="2025"/>
    <n v="0.97697771649446541"/>
    <n v="2023"/>
    <n v="0.93819806468133926"/>
    <n v="7094469.258004318"/>
    <n v="6287010.0318343882"/>
    <n v="-807459.22616992984"/>
    <n v="0"/>
    <n v="1300"/>
    <n v="0"/>
  </r>
  <r>
    <d v="2021-12-30T00:00:00"/>
    <n v="2019"/>
    <s v="Air National Guard"/>
    <s v="RQLH189009"/>
    <s v=""/>
    <d v="2020-08-20T00:00:00"/>
    <d v="2021-03-11T00:00:00"/>
    <s v="B.L. HARBERT INTERNATIONAL, L.L.C."/>
    <s v="N69450"/>
    <s v="N6945021C0005"/>
    <x v="936"/>
    <x v="1082"/>
    <x v="1126"/>
    <d v="2024-10-01T00:00:00"/>
    <d v="2024-10-01T00:00:00"/>
    <n v="-2586553"/>
    <n v="0"/>
    <n v="2024"/>
    <n v="10"/>
    <s v="01"/>
    <x v="800"/>
    <n v="2021"/>
    <n v="2025"/>
    <n v="0.97697771649446541"/>
    <n v="2023"/>
    <n v="0.93819806468133926"/>
    <n v="21328848.961562544"/>
    <n v="18902149.94276683"/>
    <n v="-2426699.0187957138"/>
    <n v="0"/>
    <n v="1300"/>
    <n v="0"/>
  </r>
  <r>
    <d v="2022-01-12T00:00:00"/>
    <n v="2018"/>
    <s v="Navy Active"/>
    <s v="N00213211"/>
    <s v=""/>
    <d v="2019-05-03T00:00:00"/>
    <d v="2021-05-13T00:00:00"/>
    <s v="KORTE CONSTRUCTION COMPANY"/>
    <s v="N69450"/>
    <s v="N6945021C0019 AWD"/>
    <x v="937"/>
    <x v="1083"/>
    <x v="1127"/>
    <d v="2023-12-29T00:00:00"/>
    <d v="2023-12-29T00:00:00"/>
    <n v="-347000"/>
    <n v="0"/>
    <n v="2023"/>
    <n v="12"/>
    <n v="29"/>
    <x v="801"/>
    <n v="2021"/>
    <n v="2024"/>
    <n v="0.97697771649446541"/>
    <n v="2023"/>
    <n v="0.93819806468133926"/>
    <n v="51062717.330299728"/>
    <n v="50737162.6018553"/>
    <n v="-325554.72844442725"/>
    <n v="0"/>
    <n v="960"/>
    <n v="0"/>
  </r>
  <r>
    <d v="2021-12-30T00:00:00"/>
    <n v="2020"/>
    <s v="Air National Guard"/>
    <s v="TUMR189003"/>
    <s v=""/>
    <d v="2020-12-17T00:00:00"/>
    <d v="2021-08-19T00:00:00"/>
    <s v="QB GROUP LLC"/>
    <s v="N69450"/>
    <s v="N6945021C0031"/>
    <x v="938"/>
    <x v="1084"/>
    <x v="1128"/>
    <d v="2024-02-28T00:00:00"/>
    <d v="2024-02-28T00:00:00"/>
    <n v="-1410235"/>
    <n v="0"/>
    <n v="2024"/>
    <s v="02"/>
    <n v="28"/>
    <x v="802"/>
    <n v="2021"/>
    <n v="2024"/>
    <n v="0.97697771649446541"/>
    <n v="2023"/>
    <n v="0.93819806468133926"/>
    <n v="8989401.559228953"/>
    <n v="7666321.8114830647"/>
    <n v="-1323079.7477458883"/>
    <n v="0"/>
    <n v="923"/>
    <n v="0"/>
  </r>
  <r>
    <d v="2021-12-30T00:00:00"/>
    <n v="2020"/>
    <s v="Air National Guard"/>
    <s v="TUMR189004"/>
    <s v=""/>
    <d v="2020-12-17T00:00:00"/>
    <d v="2021-08-19T00:00:00"/>
    <s v="QB GROUP LLC"/>
    <s v="N69450"/>
    <s v="N6945021C0031"/>
    <x v="938"/>
    <x v="1085"/>
    <x v="1129"/>
    <d v="2024-02-28T00:00:00"/>
    <d v="2024-02-28T00:00:00"/>
    <n v="-4511307"/>
    <n v="0"/>
    <n v="2024"/>
    <s v="02"/>
    <n v="28"/>
    <x v="802"/>
    <n v="2021"/>
    <n v="2024"/>
    <n v="0.97697771649446541"/>
    <n v="2023"/>
    <n v="0.93819806468133926"/>
    <n v="31010549.63140979"/>
    <n v="26778050.134826411"/>
    <n v="-4232499.4965833798"/>
    <n v="0"/>
    <n v="923"/>
    <n v="0"/>
  </r>
  <r>
    <d v="2021-12-31T00:00:00"/>
    <n v="2021"/>
    <s v="Air Force Reserve"/>
    <s v="DDPM414396"/>
    <s v=""/>
    <d v="2021-06-01T00:00:00"/>
    <d v="2021-09-29T00:00:00"/>
    <s v="Conti Federal Services, Inc."/>
    <s v="N69450"/>
    <s v="N6945021C0038"/>
    <x v="939"/>
    <x v="1086"/>
    <x v="1130"/>
    <d v="2024-09-30T00:00:00"/>
    <d v="2024-09-30T00:00:00"/>
    <n v="0"/>
    <n v="0"/>
    <n v="2024"/>
    <s v="09"/>
    <n v="30"/>
    <x v="803"/>
    <n v="2021"/>
    <n v="2024"/>
    <n v="0.97697771649446541"/>
    <n v="2023"/>
    <n v="0.93819806468133926"/>
    <n v="11000373.4117525"/>
    <n v="11000373.4117525"/>
    <n v="0"/>
    <n v="0"/>
    <n v="1097"/>
    <n v="0"/>
  </r>
  <r>
    <d v="2021-12-31T00:00:00"/>
    <n v="2021"/>
    <s v="Air Force Reserve"/>
    <s v="DDPM414415"/>
    <s v=""/>
    <d v="2021-06-01T00:00:00"/>
    <d v="2021-09-29T00:00:00"/>
    <s v="Conti Federal Services, Inc."/>
    <s v="N69450"/>
    <s v="N6945021C0038"/>
    <x v="939"/>
    <x v="1087"/>
    <x v="1131"/>
    <d v="2024-09-30T00:00:00"/>
    <d v="2024-09-30T00:00:00"/>
    <n v="0"/>
    <n v="0"/>
    <n v="2024"/>
    <s v="09"/>
    <n v="30"/>
    <x v="803"/>
    <n v="2021"/>
    <n v="2024"/>
    <n v="0.97697771649446541"/>
    <n v="2023"/>
    <n v="0.93819806468133926"/>
    <n v="16401595.694369869"/>
    <n v="16401595.694369869"/>
    <n v="0"/>
    <n v="0"/>
    <n v="1097"/>
    <n v="0"/>
  </r>
  <r>
    <d v="2022-01-12T00:00:00"/>
    <n v="2020"/>
    <s v="Army National Guard"/>
    <s v="571863"/>
    <s v=""/>
    <d v="2021-02-25T00:00:00"/>
    <d v="2021-03-08T00:00:00"/>
    <s v="TBD"/>
    <s v="NGB-01"/>
    <s v="NGB-01"/>
    <x v="940"/>
    <x v="805"/>
    <x v="1132"/>
    <d v="2022-07-30T00:00:00"/>
    <d v="2022-07-30T00:00:00"/>
    <n v="-105000"/>
    <n v="0"/>
    <n v="2022"/>
    <s v="07"/>
    <n v="30"/>
    <x v="586"/>
    <n v="2021"/>
    <n v="2022"/>
    <n v="0.97697771649446541"/>
    <n v="2022"/>
    <n v="0.95701202597496626"/>
    <n v="2930933.1494833962"/>
    <n v="2830446.8867560248"/>
    <n v="-100486.26272737142"/>
    <n v="0"/>
    <n v="509"/>
    <n v="0"/>
  </r>
  <r>
    <d v="2021-12-31T00:00:00"/>
    <n v="2019"/>
    <s v="Air Force Active"/>
    <s v="XLWU203006"/>
    <s v=""/>
    <d v="2021-01-26T00:00:00"/>
    <d v="2021-02-25T00:00:00"/>
    <s v="Gulf Coast Electric Cooperative"/>
    <s v="S/CLIN"/>
    <s v="S/CLIN 1019AA"/>
    <x v="941"/>
    <x v="1088"/>
    <x v="1133"/>
    <d v="2023-03-12T00:00:00"/>
    <d v="2023-03-12T00:00:00"/>
    <n v="0"/>
    <n v="0"/>
    <n v="2023"/>
    <s v="03"/>
    <n v="12"/>
    <x v="804"/>
    <n v="2021"/>
    <n v="2023"/>
    <n v="0.97697771649446541"/>
    <n v="2022"/>
    <n v="0.95701202597496626"/>
    <n v="72013.02748280704"/>
    <n v="72013.02748280704"/>
    <n v="0"/>
    <n v="0"/>
    <n v="745"/>
    <n v="0"/>
  </r>
  <r>
    <d v="2021-12-31T00:00:00"/>
    <n v="2019"/>
    <s v="Air Force Active"/>
    <s v="XLWU203006"/>
    <s v=""/>
    <d v="2021-01-26T00:00:00"/>
    <d v="2021-02-25T00:00:00"/>
    <s v="Gulf Coast Electric Cooperative"/>
    <s v="S/CLIN"/>
    <s v="S/CLIN 1019AB"/>
    <x v="941"/>
    <x v="1089"/>
    <x v="1134"/>
    <d v="2023-03-12T00:00:00"/>
    <d v="2023-03-12T00:00:00"/>
    <n v="0"/>
    <n v="0"/>
    <n v="2023"/>
    <s v="03"/>
    <n v="12"/>
    <x v="804"/>
    <n v="2021"/>
    <n v="2023"/>
    <n v="0.97697771649446541"/>
    <n v="2022"/>
    <n v="0.95701202597496626"/>
    <n v="231666.8180014666"/>
    <n v="231666.8180014666"/>
    <n v="0"/>
    <n v="0"/>
    <n v="745"/>
    <n v="0"/>
  </r>
  <r>
    <d v="2021-12-31T00:00:00"/>
    <n v="2019"/>
    <s v="Air Force Active"/>
    <s v="XLWU203006"/>
    <s v=""/>
    <d v="2021-01-26T00:00:00"/>
    <d v="2021-02-25T00:00:00"/>
    <s v="Gulf Coast Electric Cooperative"/>
    <s v="S/CLIN"/>
    <s v="S/CLIN 1019AC"/>
    <x v="941"/>
    <x v="1090"/>
    <x v="1135"/>
    <d v="2023-03-12T00:00:00"/>
    <d v="2023-03-12T00:00:00"/>
    <n v="0"/>
    <n v="0"/>
    <n v="2023"/>
    <s v="03"/>
    <n v="12"/>
    <x v="804"/>
    <n v="2021"/>
    <n v="2023"/>
    <n v="0.97697771649446541"/>
    <n v="2022"/>
    <n v="0.95701202597496626"/>
    <n v="35145.796373171899"/>
    <n v="35145.796373171899"/>
    <n v="0"/>
    <n v="0"/>
    <n v="745"/>
    <n v="0"/>
  </r>
  <r>
    <d v="2021-12-31T00:00:00"/>
    <n v="2019"/>
    <s v="Air Force Active"/>
    <s v="XLWU203006"/>
    <s v=""/>
    <d v="2021-01-26T00:00:00"/>
    <d v="2021-02-25T00:00:00"/>
    <s v="Gulf Coast Electric Cooperative"/>
    <s v="S/CLIN"/>
    <s v="S/CLIN 1019AD"/>
    <x v="941"/>
    <x v="1091"/>
    <x v="1136"/>
    <d v="2023-03-12T00:00:00"/>
    <d v="2023-03-12T00:00:00"/>
    <n v="0"/>
    <n v="0"/>
    <n v="2023"/>
    <s v="03"/>
    <n v="12"/>
    <x v="804"/>
    <n v="2021"/>
    <n v="2023"/>
    <n v="0.97697771649446541"/>
    <n v="2022"/>
    <n v="0.95701202597496626"/>
    <n v="585544.75553694239"/>
    <n v="585544.75553694239"/>
    <n v="0"/>
    <n v="0"/>
    <n v="745"/>
    <n v="0"/>
  </r>
  <r>
    <d v="2021-12-31T00:00:00"/>
    <n v="2019"/>
    <s v="Air Force Active"/>
    <s v="XLWU203006"/>
    <s v=""/>
    <d v="2021-01-26T00:00:00"/>
    <d v="2021-02-25T00:00:00"/>
    <s v="Gulf Coast Electric Cooperative"/>
    <s v="S/CLIN"/>
    <s v="S/CLIN 1019AE"/>
    <x v="941"/>
    <x v="1092"/>
    <x v="1137"/>
    <d v="2023-03-12T00:00:00"/>
    <d v="2023-03-12T00:00:00"/>
    <n v="0"/>
    <n v="0"/>
    <n v="2023"/>
    <s v="03"/>
    <n v="12"/>
    <x v="804"/>
    <n v="2021"/>
    <n v="2023"/>
    <n v="0.97697771649446541"/>
    <n v="2022"/>
    <n v="0.95701202597496626"/>
    <n v="15743.018923591815"/>
    <n v="15743.018923591815"/>
    <n v="0"/>
    <n v="0"/>
    <n v="745"/>
    <n v="0"/>
  </r>
  <r>
    <d v="2021-12-31T00:00:00"/>
    <n v="2019"/>
    <s v="Air Force Active"/>
    <s v="XLWU203006"/>
    <s v=""/>
    <d v="2021-01-26T00:00:00"/>
    <d v="2021-02-25T00:00:00"/>
    <s v="Gulf Coast Electric Cooperative"/>
    <s v="S/CLIN"/>
    <s v="S/CLIN 1019AF"/>
    <x v="941"/>
    <x v="1093"/>
    <x v="1138"/>
    <d v="2023-03-12T00:00:00"/>
    <d v="2023-03-12T00:00:00"/>
    <n v="0"/>
    <n v="0"/>
    <n v="2023"/>
    <s v="03"/>
    <n v="12"/>
    <x v="804"/>
    <n v="2021"/>
    <n v="2023"/>
    <n v="0.97697771649446541"/>
    <n v="2022"/>
    <n v="0.95701202597496626"/>
    <n v="8242.7609940638049"/>
    <n v="8242.7609940638049"/>
    <n v="0"/>
    <n v="0"/>
    <n v="745"/>
    <n v="0"/>
  </r>
  <r>
    <d v="2021-12-31T00:00:00"/>
    <n v="2019"/>
    <s v="Air Force Active"/>
    <s v="XLWU203006"/>
    <s v=""/>
    <d v="2021-01-26T00:00:00"/>
    <d v="2021-02-25T00:00:00"/>
    <s v="Gulf Coast Electric Cooperative"/>
    <s v="S/CLIN"/>
    <s v="S/CLIN 1019AG"/>
    <x v="941"/>
    <x v="1094"/>
    <x v="1139"/>
    <d v="2023-03-12T00:00:00"/>
    <d v="2023-03-12T00:00:00"/>
    <n v="0"/>
    <n v="0"/>
    <n v="2023"/>
    <s v="03"/>
    <n v="12"/>
    <x v="804"/>
    <n v="2021"/>
    <n v="2023"/>
    <n v="0.97697771649446541"/>
    <n v="2022"/>
    <n v="0.95701202597496626"/>
    <n v="99850.053558883854"/>
    <n v="99850.053558883854"/>
    <n v="0"/>
    <n v="0"/>
    <n v="745"/>
    <n v="0"/>
  </r>
  <r>
    <d v="2021-12-30T00:00:00"/>
    <n v="2018"/>
    <s v="Air National Guard"/>
    <s v="TDKA169004"/>
    <s v=""/>
    <d v="2020-07-17T00:00:00"/>
    <d v="2021-03-01T00:00:00"/>
    <s v="Qayaq Gov. Solutions"/>
    <s v="W50S6V"/>
    <s v="W50S6V21C0001"/>
    <x v="942"/>
    <x v="1095"/>
    <x v="1140"/>
    <d v="2022-03-26T00:00:00"/>
    <d v="2022-03-26T00:00:00"/>
    <n v="-273301"/>
    <n v="0"/>
    <n v="2022"/>
    <s v="03"/>
    <n v="26"/>
    <x v="805"/>
    <n v="2021"/>
    <n v="2022"/>
    <n v="0.97697771649446541"/>
    <n v="2022"/>
    <n v="0.95701202597496626"/>
    <n v="7987898.7711173268"/>
    <n v="7726346.4274063427"/>
    <n v="-261552.3437109841"/>
    <n v="0"/>
    <n v="390"/>
    <n v="0"/>
  </r>
  <r>
    <d v="2021-12-30T00:00:00"/>
    <n v="2020"/>
    <s v="Air National Guard"/>
    <s v="FJRP189050"/>
    <s v=""/>
    <d v="2021-05-14T00:00:00"/>
    <d v="2021-09-24T00:00:00"/>
    <s v="Showalter Construction Company"/>
    <s v="W50S87"/>
    <s v="W50S8721C5001"/>
    <x v="943"/>
    <x v="1096"/>
    <x v="1141"/>
    <d v="2022-06-21T00:00:00"/>
    <d v="2022-06-21T00:00:00"/>
    <n v="-63011"/>
    <n v="0"/>
    <n v="2022"/>
    <s v="06"/>
    <n v="21"/>
    <x v="806"/>
    <n v="2021"/>
    <n v="2022"/>
    <n v="0.97697771649446541"/>
    <n v="2022"/>
    <n v="0.95701202597496626"/>
    <n v="3204399.9590850784"/>
    <n v="3144097.6743163699"/>
    <n v="-60302.284768708516"/>
    <n v="0"/>
    <n v="270"/>
    <n v="0"/>
  </r>
  <r>
    <d v="2021-12-30T00:00:00"/>
    <n v="2021"/>
    <s v="Air National Guard"/>
    <s v="FJRP199040"/>
    <s v=""/>
    <d v="2021-05-19T00:00:00"/>
    <d v="2021-09-30T00:00:00"/>
    <s v="Brantley Construction Services LLC"/>
    <s v="W50S87"/>
    <s v="W50S8721C5002"/>
    <x v="944"/>
    <x v="1097"/>
    <x v="1142"/>
    <d v="2023-01-23T00:00:00"/>
    <d v="2023-01-23T00:00:00"/>
    <n v="-91432"/>
    <n v="0"/>
    <n v="2023"/>
    <s v="01"/>
    <n v="23"/>
    <x v="807"/>
    <n v="2021"/>
    <n v="2023"/>
    <n v="0.97697771649446541"/>
    <n v="2022"/>
    <n v="0.95701202597496626"/>
    <n v="4582154.4514176203"/>
    <n v="4494652.9278586768"/>
    <n v="-87501.523558943532"/>
    <n v="0"/>
    <n v="480"/>
    <n v="0"/>
  </r>
  <r>
    <d v="2021-12-30T00:00:00"/>
    <n v="2020"/>
    <s v="Air National Guard"/>
    <s v="PBXP169102"/>
    <s v=""/>
    <d v="2020-10-28T00:00:00"/>
    <d v="2021-04-02T00:00:00"/>
    <s v="Massillon Construction &amp; Supply, LLC"/>
    <s v="W50S8R"/>
    <s v="W50S8R21C0002"/>
    <x v="945"/>
    <x v="1098"/>
    <x v="1143"/>
    <d v="2022-02-26T00:00:00"/>
    <d v="2022-02-26T00:00:00"/>
    <n v="-118464"/>
    <n v="0"/>
    <n v="2022"/>
    <s v="02"/>
    <n v="26"/>
    <x v="808"/>
    <n v="2021"/>
    <n v="2022"/>
    <n v="0.97697771649446541"/>
    <n v="2022"/>
    <n v="0.95701202597496626"/>
    <n v="2226646.5222837166"/>
    <n v="2113275.0496386182"/>
    <n v="-113371.47264509834"/>
    <n v="0"/>
    <n v="330"/>
    <n v="0"/>
  </r>
  <r>
    <d v="2021-12-30T00:00:00"/>
    <n v="2020"/>
    <s v="Air National Guard"/>
    <s v="QMSN199056"/>
    <s v=""/>
    <d v="2020-07-24T00:00:00"/>
    <d v="2021-03-24T00:00:00"/>
    <s v="Thompson Builders Corporation"/>
    <s v="W50S8X"/>
    <s v="W50S8X21C0001"/>
    <x v="946"/>
    <x v="1099"/>
    <x v="1144"/>
    <d v="2022-10-17T00:00:00"/>
    <d v="2022-10-17T00:00:00"/>
    <n v="-1482565"/>
    <n v="0"/>
    <n v="2022"/>
    <n v="10"/>
    <n v="17"/>
    <x v="809"/>
    <n v="2021"/>
    <n v="2023"/>
    <n v="0.97697771649446541"/>
    <n v="2022"/>
    <n v="0.95701202597496626"/>
    <n v="54419676.267726287"/>
    <n v="53000843.733436711"/>
    <n v="-1418832.5342895761"/>
    <n v="0"/>
    <n v="572"/>
    <n v="0"/>
  </r>
  <r>
    <d v="2021-12-30T00:00:00"/>
    <n v="2018"/>
    <s v="Air National Guard"/>
    <s v="KJAQ159096"/>
    <s v=""/>
    <d v="2020-09-23T00:00:00"/>
    <d v="2021-02-19T00:00:00"/>
    <s v="Ahtna Environmental Inc"/>
    <s v="W50S8Z"/>
    <s v="W50S8Z21C0001"/>
    <x v="947"/>
    <x v="1100"/>
    <x v="1145"/>
    <d v="2022-05-05T00:00:00"/>
    <d v="2022-05-05T00:00:00"/>
    <n v="-175547"/>
    <n v="0"/>
    <n v="2022"/>
    <s v="05"/>
    <s v="05"/>
    <x v="731"/>
    <n v="2021"/>
    <n v="2022"/>
    <n v="0.97697771649446541"/>
    <n v="2022"/>
    <n v="0.95701202597496626"/>
    <n v="7691871.5920863543"/>
    <n v="7523871.0019625267"/>
    <n v="-168000.59012382757"/>
    <n v="0"/>
    <n v="440"/>
    <n v="0"/>
  </r>
  <r>
    <d v="2021-12-30T00:00:00"/>
    <n v="2020"/>
    <s v="Air National Guard"/>
    <s v="XGFG189001"/>
    <s v=""/>
    <d v="2020-08-20T00:00:00"/>
    <d v="2021-04-15T00:00:00"/>
    <s v="J. H. FINDORFF &amp; SON, INC."/>
    <s v="W50S9F"/>
    <s v="W50S9F21C0001"/>
    <x v="948"/>
    <x v="1101"/>
    <x v="1146"/>
    <d v="2023-01-07T00:00:00"/>
    <d v="2023-01-07T00:00:00"/>
    <n v="-1416563"/>
    <n v="0"/>
    <n v="2023"/>
    <s v="01"/>
    <s v="07"/>
    <x v="810"/>
    <n v="2021"/>
    <n v="2023"/>
    <n v="0.97697771649446541"/>
    <n v="2022"/>
    <n v="0.95701202597496626"/>
    <n v="10309374.658474863"/>
    <n v="8953706.831923686"/>
    <n v="-1355667.8265511766"/>
    <n v="0"/>
    <n v="632"/>
    <n v="0"/>
  </r>
  <r>
    <d v="2021-12-30T00:00:00"/>
    <n v="2021"/>
    <s v="Air National Guard"/>
    <s v="KKGA169022"/>
    <s v=""/>
    <d v="2021-03-16T00:00:00"/>
    <d v="2021-07-20T00:00:00"/>
    <s v="Gast Construction"/>
    <s v="W901UZ"/>
    <s v="W901UZ21C0001"/>
    <x v="949"/>
    <x v="1102"/>
    <x v="1147"/>
    <d v="2022-08-19T00:00:00"/>
    <d v="2022-08-19T00:00:00"/>
    <n v="-517821"/>
    <n v="0"/>
    <n v="2022"/>
    <s v="08"/>
    <n v="19"/>
    <x v="811"/>
    <n v="2021"/>
    <n v="2022"/>
    <n v="0.97697771649446541"/>
    <n v="2022"/>
    <n v="0.95701202597496626"/>
    <n v="13245200.512362462"/>
    <n v="12749639.588060079"/>
    <n v="-495560.92430238239"/>
    <n v="0"/>
    <n v="395"/>
    <n v="0"/>
  </r>
  <r>
    <d v="2021-11-30T00:00:00"/>
    <n v="2021"/>
    <s v="Missile Defense Agency"/>
    <s v="680"/>
    <s v=""/>
    <d v="2020-09-28T00:00:00"/>
    <d v="2021-03-17T00:00:00"/>
    <s v="Davis Constructors &amp; Engineers, Inc"/>
    <s v="W911KB"/>
    <s v="W911KB21C0012"/>
    <x v="950"/>
    <x v="1103"/>
    <x v="1148"/>
    <d v="2023-01-31T00:00:00"/>
    <d v="2023-07-23T00:00:00"/>
    <n v="160000"/>
    <n v="173"/>
    <n v="2023"/>
    <s v="07"/>
    <n v="23"/>
    <x v="812"/>
    <n v="2021"/>
    <n v="2023"/>
    <n v="0.97697771649446541"/>
    <n v="2022"/>
    <n v="0.95701202597496626"/>
    <n v="44439846.939779885"/>
    <n v="44592968.86393588"/>
    <n v="153121.92415599525"/>
    <n v="173"/>
    <n v="685"/>
    <n v="0.25255474452554744"/>
  </r>
  <r>
    <d v="2021-12-31T00:00:00"/>
    <n v="2021"/>
    <s v="Missile Defense Agency"/>
    <s v="680"/>
    <s v=""/>
    <d v="2020-09-28T00:00:00"/>
    <d v="2021-03-17T00:00:00"/>
    <s v="Davis Constructors &amp; Engineers, Inc"/>
    <s v="W911KB"/>
    <s v="W911KB-21-C-0012"/>
    <x v="950"/>
    <x v="1103"/>
    <x v="1148"/>
    <d v="2023-01-31T00:00:00"/>
    <d v="2023-07-23T00:00:00"/>
    <n v="160000"/>
    <n v="173"/>
    <n v="2023"/>
    <s v="07"/>
    <n v="23"/>
    <x v="812"/>
    <n v="2021"/>
    <n v="2023"/>
    <n v="0.97697771649446541"/>
    <n v="2022"/>
    <n v="0.95701202597496626"/>
    <n v="44439846.939779885"/>
    <n v="44592968.86393588"/>
    <n v="153121.92415599525"/>
    <n v="173"/>
    <n v="685"/>
    <n v="0.25255474452554744"/>
  </r>
  <r>
    <d v="2021-12-31T00:00:00"/>
    <n v="2017"/>
    <s v="Air Force Active"/>
    <s v="FTQW170100"/>
    <s v=""/>
    <d v="2021-08-25T00:00:00"/>
    <d v="2021-09-24T00:00:00"/>
    <s v="Bethel Environmental Solutions LLC"/>
    <s v="W911KB"/>
    <s v="W911KB21C0033"/>
    <x v="951"/>
    <x v="1104"/>
    <x v="1149"/>
    <d v="2021-11-08T00:00:00"/>
    <d v="2021-11-08T00:00:00"/>
    <n v="0"/>
    <n v="0"/>
    <n v="2021"/>
    <n v="11"/>
    <s v="08"/>
    <x v="293"/>
    <n v="2021"/>
    <n v="2022"/>
    <n v="0.97697771649446541"/>
    <n v="2022"/>
    <n v="0.95701202597496626"/>
    <n v="1147790.5464909247"/>
    <n v="1147790.5464909247"/>
    <n v="0"/>
    <n v="0"/>
    <n v="45"/>
    <n v="0"/>
  </r>
  <r>
    <d v="2021-12-31T00:00:00"/>
    <n v="2017"/>
    <s v="Air Force Active"/>
    <s v="FTQW170100"/>
    <s v=""/>
    <d v="2021-05-31T00:00:00"/>
    <d v="2021-06-30T00:00:00"/>
    <s v="Bethel Environmental Solutions LLC"/>
    <s v="W911KB"/>
    <s v="W911KB21F0085"/>
    <x v="952"/>
    <x v="1105"/>
    <x v="1150"/>
    <d v="2021-08-14T00:00:00"/>
    <d v="2021-08-14T00:00:00"/>
    <n v="0"/>
    <n v="0"/>
    <n v="2021"/>
    <s v="08"/>
    <n v="14"/>
    <x v="356"/>
    <n v="2021"/>
    <n v="2021"/>
    <n v="0.97697771649446541"/>
    <n v="2021"/>
    <n v="0.97697771649446541"/>
    <n v="15229.128644715727"/>
    <n v="15229.128644715727"/>
    <n v="0"/>
    <n v="0"/>
    <n v="45"/>
    <n v="0"/>
  </r>
  <r>
    <d v="2021-12-31T00:00:00"/>
    <n v="2018"/>
    <s v="Air Force Active"/>
    <s v="FTQW180107"/>
    <s v=""/>
    <d v="2021-05-31T00:00:00"/>
    <d v="2021-06-30T00:00:00"/>
    <s v="Bethel Environmental Solutions LLC"/>
    <s v="W911KB"/>
    <s v="W911KB21F0085"/>
    <x v="952"/>
    <x v="1106"/>
    <x v="1151"/>
    <d v="2021-08-14T00:00:00"/>
    <d v="2021-08-14T00:00:00"/>
    <n v="0"/>
    <n v="0"/>
    <n v="2021"/>
    <s v="08"/>
    <n v="14"/>
    <x v="356"/>
    <n v="2021"/>
    <n v="2021"/>
    <n v="0.97697771649446541"/>
    <n v="2021"/>
    <n v="0.97697771649446541"/>
    <n v="25441.476715232373"/>
    <n v="25441.476715232373"/>
    <n v="0"/>
    <n v="0"/>
    <n v="45"/>
    <n v="0"/>
  </r>
  <r>
    <d v="2021-12-31T00:00:00"/>
    <n v="2017"/>
    <s v="Air Force Active"/>
    <s v="FTQW183001"/>
    <s v=""/>
    <d v="2021-05-31T00:00:00"/>
    <d v="2021-06-30T00:00:00"/>
    <s v="Bethel Environmental Solutions LLC"/>
    <s v="W911KB"/>
    <s v="W911KB21F0085"/>
    <x v="952"/>
    <x v="1107"/>
    <x v="1152"/>
    <d v="2021-08-14T00:00:00"/>
    <d v="2021-08-14T00:00:00"/>
    <n v="0"/>
    <n v="0"/>
    <n v="2021"/>
    <s v="08"/>
    <n v="14"/>
    <x v="356"/>
    <n v="2021"/>
    <n v="2021"/>
    <n v="0.97697771649446541"/>
    <n v="2021"/>
    <n v="0.97697771649446541"/>
    <n v="30688.824030524149"/>
    <n v="30688.824030524149"/>
    <n v="0"/>
    <n v="0"/>
    <n v="45"/>
    <n v="0"/>
  </r>
  <r>
    <d v="2022-01-12T00:00:00"/>
    <n v="2020"/>
    <s v="Army National Guard"/>
    <s v="120330"/>
    <s v=""/>
    <d v="2021-04-20T00:00:00"/>
    <d v="2021-06-03T00:00:00"/>
    <s v="STG Contracting Group"/>
    <s v="W911YN"/>
    <s v="W911YN-20-2-2003"/>
    <x v="953"/>
    <x v="805"/>
    <x v="823"/>
    <d v="2022-11-18T00:00:00"/>
    <d v="2022-11-18T00:00:00"/>
    <n v="0"/>
    <n v="0"/>
    <n v="2022"/>
    <n v="11"/>
    <n v="18"/>
    <x v="813"/>
    <n v="2021"/>
    <n v="2023"/>
    <n v="0.97697771649446541"/>
    <n v="2022"/>
    <n v="0.95701202597496626"/>
    <n v="2930933.1494833962"/>
    <n v="2930933.1494833962"/>
    <n v="0"/>
    <n v="0"/>
    <n v="533"/>
    <n v="0"/>
  </r>
  <r>
    <d v="2021-12-31T00:00:00"/>
    <n v="2017"/>
    <s v="Air Force Active"/>
    <s v="MUHJ133000"/>
    <s v=""/>
    <d v="2020-11-03T00:00:00"/>
    <d v="2021-05-11T00:00:00"/>
    <s v="Source Selection Sensitive"/>
    <s v="W91236"/>
    <s v="W9123621C2005"/>
    <x v="954"/>
    <x v="1108"/>
    <x v="1153"/>
    <d v="2023-08-03T00:00:00"/>
    <d v="2023-08-03T00:00:00"/>
    <n v="0"/>
    <n v="0"/>
    <n v="2023"/>
    <s v="08"/>
    <s v="03"/>
    <x v="814"/>
    <n v="2021"/>
    <n v="2023"/>
    <n v="0.97697771649446541"/>
    <n v="2022"/>
    <n v="0.95701202597496626"/>
    <n v="45307341.602430835"/>
    <n v="45307341.602430835"/>
    <n v="0"/>
    <n v="0"/>
    <n v="814"/>
    <n v="0"/>
  </r>
  <r>
    <d v="2021-12-30T00:00:00"/>
    <n v="2019"/>
    <s v="Air National Guard"/>
    <s v="MUHJ179000"/>
    <s v=""/>
    <d v="2020-11-03T00:00:00"/>
    <d v="2020-12-23T00:00:00"/>
    <s v="Ocean Construction Services"/>
    <s v="W91236"/>
    <s v="W9123621C2013"/>
    <x v="955"/>
    <x v="1109"/>
    <x v="1154"/>
    <d v="2023-01-31T00:00:00"/>
    <d v="2023-01-31T00:00:00"/>
    <n v="-896237"/>
    <n v="0"/>
    <n v="2023"/>
    <s v="01"/>
    <n v="31"/>
    <x v="815"/>
    <n v="2021"/>
    <n v="2023"/>
    <n v="0.97697771649446541"/>
    <n v="2022"/>
    <n v="0.95701202597496626"/>
    <n v="7468607.7594244564"/>
    <n v="6610898.1723007308"/>
    <n v="-857709.58712372556"/>
    <n v="0"/>
    <n v="769"/>
    <n v="0"/>
  </r>
  <r>
    <d v="2021-12-31T00:00:00"/>
    <n v="2020"/>
    <s v="Army Active"/>
    <s v="60276"/>
    <s v=""/>
    <d v="2020-02-13T00:00:00"/>
    <d v="2021-04-30T00:00:00"/>
    <s v="M. A. Mortenson Company"/>
    <s v="W91236"/>
    <s v="W9123621C2024"/>
    <x v="956"/>
    <x v="1110"/>
    <x v="1155"/>
    <d v="2024-05-31T00:00:00"/>
    <d v="2024-05-31T00:00:00"/>
    <n v="159000"/>
    <n v="0"/>
    <n v="2024"/>
    <s v="05"/>
    <n v="31"/>
    <x v="816"/>
    <n v="2021"/>
    <n v="2024"/>
    <n v="0.97697771649446541"/>
    <n v="2023"/>
    <n v="0.93819806468133926"/>
    <n v="62375142.309589148"/>
    <n v="62524315.801873483"/>
    <n v="149173.4922843352"/>
    <n v="0"/>
    <n v="1127"/>
    <n v="0"/>
  </r>
  <r>
    <d v="2021-12-31T00:00:00"/>
    <n v="2017"/>
    <s v="Air Force Active"/>
    <s v="KRSM113031"/>
    <s v=""/>
    <d v="2019-01-11T00:00:00"/>
    <d v="2020-12-30T00:00:00"/>
    <s v="The Povolny Group, Inc"/>
    <s v="W91238"/>
    <s v="W9123821C0007"/>
    <x v="957"/>
    <x v="1111"/>
    <x v="1156"/>
    <d v="2020-12-31T00:00:00"/>
    <d v="2023-03-20T00:00:00"/>
    <n v="0"/>
    <n v="809"/>
    <n v="2023"/>
    <s v="03"/>
    <n v="20"/>
    <x v="817"/>
    <n v="2021"/>
    <n v="2023"/>
    <n v="0.97697771649446541"/>
    <n v="2022"/>
    <n v="0.95701202597496626"/>
    <n v="3803276.5525413044"/>
    <n v="3803276.5525413044"/>
    <n v="0"/>
    <n v="809"/>
    <n v="1"/>
    <n v="809"/>
  </r>
  <r>
    <d v="2021-12-31T00:00:00"/>
    <n v="2017"/>
    <s v="Army Active"/>
    <s v="74877"/>
    <s v=""/>
    <d v="2020-10-28T00:00:00"/>
    <d v="2021-08-19T00:00:00"/>
    <s v="Walsh Federal LLC"/>
    <s v="W91238"/>
    <s v="W9123821C0011"/>
    <x v="958"/>
    <x v="1112"/>
    <x v="1157"/>
    <d v="2022-11-26T00:00:00"/>
    <d v="2023-02-24T00:00:00"/>
    <n v="0"/>
    <n v="90"/>
    <n v="2023"/>
    <s v="02"/>
    <n v="24"/>
    <x v="758"/>
    <n v="2021"/>
    <n v="2023"/>
    <n v="0.97697771649446541"/>
    <n v="2022"/>
    <n v="0.95701202597496626"/>
    <n v="13128626.554252626"/>
    <n v="13128626.554252626"/>
    <n v="0"/>
    <n v="90"/>
    <n v="464"/>
    <n v="0.19396551724137931"/>
  </r>
  <r>
    <d v="2022-01-12T00:00:00"/>
    <n v="2017"/>
    <s v="Army National Guard"/>
    <s v="371402"/>
    <s v=""/>
    <d v="2021-09-28T00:00:00"/>
    <d v="2021-09-29T00:00:00"/>
    <s v="Garanco Inc"/>
    <s v="W91242"/>
    <s v="W91242-18-2-20019"/>
    <x v="959"/>
    <x v="1113"/>
    <x v="611"/>
    <d v="2023-08-05T00:00:00"/>
    <d v="2023-08-05T00:00:00"/>
    <n v="2810000"/>
    <n v="0"/>
    <n v="2023"/>
    <s v="08"/>
    <s v="05"/>
    <x v="771"/>
    <n v="2021"/>
    <n v="2023"/>
    <n v="0.97697771649446541"/>
    <n v="2022"/>
    <n v="0.95701202597496626"/>
    <n v="1905106.5471642076"/>
    <n v="4594310.3401538627"/>
    <n v="2689203.7929896554"/>
    <n v="0"/>
    <n v="675"/>
    <n v="0"/>
  </r>
  <r>
    <d v="2022-01-12T00:00:00"/>
    <n v="2021"/>
    <s v="Army National Guard"/>
    <s v="310140"/>
    <s v=""/>
    <d v="2021-01-14T00:00:00"/>
    <d v="2021-02-06T00:00:00"/>
    <s v="Perry Reid Construction"/>
    <s v="W91243"/>
    <s v="W91243-18-2-2001"/>
    <x v="960"/>
    <x v="1024"/>
    <x v="1158"/>
    <d v="2022-09-20T00:00:00"/>
    <d v="2022-09-20T00:00:00"/>
    <n v="-615000"/>
    <n v="0"/>
    <n v="2022"/>
    <s v="09"/>
    <n v="20"/>
    <x v="818"/>
    <n v="2021"/>
    <n v="2022"/>
    <n v="0.97697771649446541"/>
    <n v="2022"/>
    <n v="0.95701202597496626"/>
    <n v="9085892.7633985281"/>
    <n v="8497330.3674239237"/>
    <n v="-588562.39597460441"/>
    <n v="0"/>
    <n v="591"/>
    <n v="0"/>
  </r>
  <r>
    <d v="2021-12-31T00:00:00"/>
    <n v="2019"/>
    <s v="Army Active"/>
    <s v="33584"/>
    <s v=""/>
    <d v="2020-10-13T00:00:00"/>
    <d v="2021-03-26T00:00:00"/>
    <s v="SGS, LLC"/>
    <s v="W9126G"/>
    <s v="W9126G21C0005"/>
    <x v="961"/>
    <x v="1114"/>
    <x v="1159"/>
    <d v="2023-12-11T00:00:00"/>
    <d v="2023-12-11T00:00:00"/>
    <n v="1000"/>
    <n v="0"/>
    <n v="2023"/>
    <n v="12"/>
    <n v="11"/>
    <x v="819"/>
    <n v="2021"/>
    <n v="2024"/>
    <n v="0.97697771649446541"/>
    <n v="2023"/>
    <n v="0.93819806468133926"/>
    <n v="43892677.86894685"/>
    <n v="43893616.067011535"/>
    <n v="938.19806468486786"/>
    <n v="0"/>
    <n v="990"/>
    <n v="0"/>
  </r>
  <r>
    <d v="2021-12-31T00:00:00"/>
    <n v="2020"/>
    <s v="Army Active"/>
    <s v="87807"/>
    <s v=""/>
    <d v="2020-04-10T00:00:00"/>
    <d v="2021-07-02T00:00:00"/>
    <s v="M.W. Builders"/>
    <s v="W9126G"/>
    <s v="W9126G21C0014"/>
    <x v="962"/>
    <x v="1115"/>
    <x v="1160"/>
    <d v="2023-07-20T00:00:00"/>
    <d v="2023-07-20T00:00:00"/>
    <n v="11000"/>
    <n v="0"/>
    <n v="2023"/>
    <s v="07"/>
    <n v="20"/>
    <x v="820"/>
    <n v="2021"/>
    <n v="2023"/>
    <n v="0.97697771649446541"/>
    <n v="2022"/>
    <n v="0.95701202597496626"/>
    <n v="35673364.340078913"/>
    <n v="35683891.472364634"/>
    <n v="10527.1322857216"/>
    <n v="0"/>
    <n v="748"/>
    <n v="0"/>
  </r>
  <r>
    <d v="2021-12-31T00:00:00"/>
    <n v="2020"/>
    <s v="Army Active"/>
    <s v="92422"/>
    <s v=""/>
    <d v="2021-04-01T00:00:00"/>
    <d v="2021-08-18T00:00:00"/>
    <s v="EMR, Inc"/>
    <s v="W91278"/>
    <s v="W91278-16-D-0035"/>
    <x v="963"/>
    <x v="1116"/>
    <x v="1161"/>
    <d v="2022-11-01T00:00:00"/>
    <d v="2022-11-01T00:00:00"/>
    <n v="0"/>
    <n v="0"/>
    <n v="2022"/>
    <n v="11"/>
    <s v="01"/>
    <x v="821"/>
    <n v="2021"/>
    <n v="2023"/>
    <n v="0.97697771649446541"/>
    <n v="2022"/>
    <n v="0.95701202597496626"/>
    <n v="3838545.4481067546"/>
    <n v="3838545.4481067546"/>
    <n v="0"/>
    <n v="0"/>
    <n v="440"/>
    <n v="0"/>
  </r>
  <r>
    <d v="2021-12-31T00:00:00"/>
    <n v="2020"/>
    <s v="Army Active"/>
    <s v="76673"/>
    <s v=""/>
    <d v="2020-06-29T00:00:00"/>
    <d v="2020-11-10T00:00:00"/>
    <s v="Turner Construction Co, Inc"/>
    <s v="W91278"/>
    <s v="W9127821C0006"/>
    <x v="964"/>
    <x v="1117"/>
    <x v="1162"/>
    <d v="2022-12-25T00:00:00"/>
    <d v="2022-12-25T00:00:00"/>
    <n v="712000"/>
    <n v="0"/>
    <n v="2022"/>
    <n v="12"/>
    <n v="25"/>
    <x v="822"/>
    <n v="2021"/>
    <n v="2023"/>
    <n v="0.97697771649446541"/>
    <n v="2022"/>
    <n v="0.95701202597496626"/>
    <n v="33266091.246636547"/>
    <n v="33947483.809130721"/>
    <n v="681392.56249417365"/>
    <n v="0"/>
    <n v="775"/>
    <n v="0"/>
  </r>
  <r>
    <d v="2022-05-03T00:00:00"/>
    <n v="2017"/>
    <s v="DLA Defense Energy Support Center"/>
    <s v="DESC1513"/>
    <s v=""/>
    <d v="2021-03-08T00:00:00"/>
    <d v="2021-04-30T00:00:00"/>
    <s v="Structural Associates, Inc"/>
    <s v="W91278"/>
    <s v="W9127821C0012 &amp;#x2f; 34813933"/>
    <x v="965"/>
    <x v="1118"/>
    <x v="1163"/>
    <d v="2022-10-17T00:00:00"/>
    <d v="2023-01-03T00:00:00"/>
    <n v="51000"/>
    <n v="78"/>
    <n v="2023"/>
    <s v="01"/>
    <s v="03"/>
    <x v="823"/>
    <n v="2021"/>
    <n v="2023"/>
    <n v="0.97697771649446541"/>
    <n v="2022"/>
    <n v="0.95701202597496626"/>
    <n v="14418237.140025321"/>
    <n v="14467044.753350046"/>
    <n v="48807.613324724138"/>
    <n v="78"/>
    <n v="535"/>
    <n v="0.14579439252336449"/>
  </r>
  <r>
    <d v="2021-12-30T00:00:00"/>
    <n v="2018"/>
    <s v="Air National Guard"/>
    <s v="LRXQ159097"/>
    <s v=""/>
    <d v="2021-06-24T00:00:00"/>
    <d v="2021-09-29T00:00:00"/>
    <s v="Codaray Construction"/>
    <s v="W9127Q"/>
    <s v="W9127Q21C0015"/>
    <x v="966"/>
    <x v="1119"/>
    <x v="1164"/>
    <d v="2022-12-28T00:00:00"/>
    <d v="2022-12-28T00:00:00"/>
    <n v="-109535"/>
    <n v="0"/>
    <n v="2022"/>
    <n v="12"/>
    <n v="28"/>
    <x v="824"/>
    <n v="2021"/>
    <n v="2023"/>
    <n v="0.97697771649446541"/>
    <n v="2022"/>
    <n v="0.95701202597496626"/>
    <n v="7066514.0176245458"/>
    <n v="6961687.7053593779"/>
    <n v="-104826.31226516794"/>
    <n v="0"/>
    <n v="455"/>
    <n v="0"/>
  </r>
  <r>
    <d v="2021-12-31T00:00:00"/>
    <n v="2021"/>
    <s v="Army Active"/>
    <s v="76897"/>
    <s v=""/>
    <d v="2021-02-10T00:00:00"/>
    <d v="2021-09-21T00:00:00"/>
    <s v="Hensel Phelps Construction Co."/>
    <s v="W9128A"/>
    <s v="W9128A21C0007"/>
    <x v="967"/>
    <x v="1120"/>
    <x v="1165"/>
    <d v="2024-10-12T00:00:00"/>
    <d v="2024-10-12T00:00:00"/>
    <n v="1957000"/>
    <n v="0"/>
    <n v="2024"/>
    <n v="10"/>
    <n v="12"/>
    <x v="825"/>
    <n v="2021"/>
    <n v="2025"/>
    <n v="0.97697771649446541"/>
    <n v="2023"/>
    <n v="0.93819806468133926"/>
    <n v="74830631.217177078"/>
    <n v="76666684.829758465"/>
    <n v="1836053.6125813872"/>
    <n v="0"/>
    <n v="1117"/>
    <n v="0"/>
  </r>
  <r>
    <d v="2021-12-31T00:00:00"/>
    <n v="2020"/>
    <s v="Air Force Active"/>
    <s v="XQPZ174006"/>
    <s v=""/>
    <d v="2020-09-23T00:00:00"/>
    <d v="2021-01-29T00:00:00"/>
    <s v="JBI Inc"/>
    <s v="W9128F"/>
    <s v="W9128F21C0013"/>
    <x v="968"/>
    <x v="1121"/>
    <x v="1166"/>
    <d v="2023-02-27T00:00:00"/>
    <d v="2023-02-27T00:00:00"/>
    <n v="0"/>
    <n v="0"/>
    <n v="2023"/>
    <s v="02"/>
    <n v="27"/>
    <x v="826"/>
    <n v="2021"/>
    <n v="2023"/>
    <n v="0.97697771649446541"/>
    <n v="2022"/>
    <n v="0.95701202597496626"/>
    <n v="4924065.3889037548"/>
    <n v="4924065.3889037548"/>
    <n v="0"/>
    <n v="0"/>
    <n v="759"/>
    <n v="0"/>
  </r>
  <r>
    <d v="2021-12-31T00:00:00"/>
    <n v="2020"/>
    <s v="Air Force Active"/>
    <s v="TDKA143002"/>
    <s v=""/>
    <d v="2020-10-06T00:00:00"/>
    <d v="2021-04-27T00:00:00"/>
    <s v="JE Dunn"/>
    <s v="W9128F"/>
    <s v="W9128F21C0019"/>
    <x v="969"/>
    <x v="1122"/>
    <x v="1167"/>
    <d v="2023-09-11T00:00:00"/>
    <d v="2023-09-11T00:00:00"/>
    <n v="0"/>
    <n v="0"/>
    <n v="2023"/>
    <s v="09"/>
    <n v="11"/>
    <x v="827"/>
    <n v="2021"/>
    <n v="2023"/>
    <n v="0.97697771649446541"/>
    <n v="2022"/>
    <n v="0.95701202597496626"/>
    <n v="42781297.327994235"/>
    <n v="42781297.327994235"/>
    <n v="0"/>
    <n v="0"/>
    <n v="867"/>
    <n v="0"/>
  </r>
  <r>
    <d v="2021-12-30T00:00:00"/>
    <n v="2020"/>
    <s v="Air National Guard"/>
    <s v="XGFG189004"/>
    <s v=""/>
    <d v="2020-11-04T00:00:00"/>
    <d v="2021-07-19T00:00:00"/>
    <s v="CONTI FEDERAL SERVICES, INC"/>
    <s v="W9128F"/>
    <s v="W9128F21C0039"/>
    <x v="970"/>
    <x v="1123"/>
    <x v="1168"/>
    <d v="2022-11-11T00:00:00"/>
    <d v="2022-11-11T00:00:00"/>
    <n v="-2300110"/>
    <n v="0"/>
    <n v="2022"/>
    <n v="11"/>
    <n v="11"/>
    <x v="720"/>
    <n v="2021"/>
    <n v="2023"/>
    <n v="0.97697771649446541"/>
    <n v="2022"/>
    <n v="0.95701202597496626"/>
    <n v="21472905.302837372"/>
    <n v="19271672.371772092"/>
    <n v="-2201232.93106528"/>
    <n v="0"/>
    <n v="480"/>
    <n v="0"/>
  </r>
  <r>
    <d v="2021-12-31T00:00:00"/>
    <n v="2020"/>
    <s v="Air Force Active"/>
    <s v="GLEN203001"/>
    <s v=""/>
    <d v="2021-06-10T00:00:00"/>
    <d v="2021-09-01T00:00:00"/>
    <s v="Hensel Phelps"/>
    <s v="W9128F"/>
    <s v="W9128F21C0041"/>
    <x v="971"/>
    <x v="1124"/>
    <x v="1169"/>
    <d v="2025-03-14T00:00:00"/>
    <d v="2025-03-14T00:00:00"/>
    <n v="0"/>
    <n v="0"/>
    <n v="2025"/>
    <s v="03"/>
    <n v="14"/>
    <x v="828"/>
    <n v="2021"/>
    <n v="2025"/>
    <n v="0.97697771649446541"/>
    <n v="2023"/>
    <n v="0.93819806468133926"/>
    <n v="119160018.12539695"/>
    <n v="119160018.12539695"/>
    <n v="0"/>
    <n v="0"/>
    <n v="1290"/>
    <n v="0"/>
  </r>
  <r>
    <d v="2022-01-12T00:00:00"/>
    <n v="2017"/>
    <s v="Army National Guard"/>
    <s v="420502"/>
    <s v=""/>
    <d v="2021-09-20T00:00:00"/>
    <d v="2021-09-29T00:00:00"/>
    <s v="USPFO - PA"/>
    <s v="W912DR"/>
    <s v="W912DR-17-D-0014"/>
    <x v="972"/>
    <x v="373"/>
    <x v="1170"/>
    <d v="2023-08-10T00:00:00"/>
    <d v="2023-08-10T00:00:00"/>
    <n v="-4275000"/>
    <n v="0"/>
    <n v="2023"/>
    <s v="08"/>
    <n v="10"/>
    <x v="829"/>
    <n v="2021"/>
    <n v="2023"/>
    <n v="0.97697771649446541"/>
    <n v="2022"/>
    <n v="0.95701202597496626"/>
    <n v="19539554.329889309"/>
    <n v="15448327.918846328"/>
    <n v="-4091226.4110429808"/>
    <n v="0"/>
    <n v="680"/>
    <n v="0"/>
  </r>
  <r>
    <d v="2022-01-06T00:00:00"/>
    <n v="2019"/>
    <s v="Special Operations Command"/>
    <s v="80772"/>
    <s v=""/>
    <d v="2020-07-10T00:00:00"/>
    <d v="2021-05-10T00:00:00"/>
    <s v="HSU Development, Inc"/>
    <s v="W912DR"/>
    <s v="W912DR-17-D-0015"/>
    <x v="806"/>
    <x v="1125"/>
    <x v="1171"/>
    <d v="2023-06-10T00:00:00"/>
    <d v="2023-04-05T00:00:00"/>
    <n v="825805"/>
    <n v="-66"/>
    <n v="2023"/>
    <s v="04"/>
    <s v="05"/>
    <x v="830"/>
    <n v="2021"/>
    <n v="2023"/>
    <n v="0.97697771649446541"/>
    <n v="2022"/>
    <n v="0.95701202597496626"/>
    <n v="7567368.4828294488"/>
    <n v="8357673.7989397058"/>
    <n v="790305.31611025706"/>
    <n v="-66"/>
    <n v="761"/>
    <n v="-8.6727989487516421E-2"/>
  </r>
  <r>
    <d v="2022-01-07T00:00:00"/>
    <n v="2020"/>
    <s v="Washington Headquarters Services"/>
    <s v="92232"/>
    <s v=""/>
    <d v="2020-03-12T00:00:00"/>
    <d v="2021-03-25T00:00:00"/>
    <s v="Grunley Construction Company, Inc."/>
    <s v="W912DR"/>
    <s v="W912DR-21-C-0009"/>
    <x v="973"/>
    <x v="1126"/>
    <x v="1172"/>
    <d v="2023-04-30T00:00:00"/>
    <d v="2023-06-30T00:00:00"/>
    <n v="0"/>
    <n v="61"/>
    <n v="2023"/>
    <s v="06"/>
    <n v="30"/>
    <x v="831"/>
    <n v="2021"/>
    <n v="2023"/>
    <n v="0.97697771649446541"/>
    <n v="2022"/>
    <n v="0.95701202597496626"/>
    <n v="16305758.088292629"/>
    <n v="16305758.088292629"/>
    <n v="0"/>
    <n v="61"/>
    <n v="766"/>
    <n v="7.963446475195822E-2"/>
  </r>
  <r>
    <d v="2021-12-31T00:00:00"/>
    <n v="2017"/>
    <s v="National Security Agency"/>
    <s v="35161"/>
    <s v=""/>
    <d v="2021-08-09T00:00:00"/>
    <d v="2021-08-24T00:00:00"/>
    <s v="Grunley Construction"/>
    <s v="W912DR"/>
    <s v="W912DR-21-C-0016"/>
    <x v="974"/>
    <x v="1127"/>
    <x v="1173"/>
    <d v="2024-03-28T00:00:00"/>
    <d v="2024-03-28T00:00:00"/>
    <n v="0"/>
    <n v="0"/>
    <n v="2024"/>
    <s v="03"/>
    <n v="28"/>
    <x v="832"/>
    <n v="2021"/>
    <n v="2024"/>
    <n v="0.97697771649446541"/>
    <n v="2023"/>
    <n v="0.93819806468133926"/>
    <n v="20893645.444950636"/>
    <n v="20893645.444950636"/>
    <n v="0"/>
    <n v="0"/>
    <n v="947"/>
    <n v="0"/>
  </r>
  <r>
    <d v="2022-01-13T00:00:00"/>
    <n v="2014"/>
    <s v="Defense Health Agency"/>
    <s v="77000"/>
    <s v="77000-01"/>
    <d v="2021-07-31T00:00:00"/>
    <d v="2021-09-26T00:00:00"/>
    <s v="BeltBuilt LLC"/>
    <s v="W912DR"/>
    <s v="W912DR-21-C-0052"/>
    <x v="975"/>
    <x v="1128"/>
    <x v="1174"/>
    <d v="2022-12-06T00:00:00"/>
    <d v="2022-12-06T00:00:00"/>
    <n v="0"/>
    <n v="0"/>
    <n v="2022"/>
    <n v="12"/>
    <s v="06"/>
    <x v="833"/>
    <n v="2021"/>
    <n v="2023"/>
    <n v="0.97697771649446541"/>
    <n v="2022"/>
    <n v="0.95701202597496626"/>
    <n v="2981735.9907411085"/>
    <n v="2981735.9907411085"/>
    <n v="0"/>
    <n v="0"/>
    <n v="436"/>
    <n v="0"/>
  </r>
  <r>
    <d v="2021-12-31T00:00:00"/>
    <n v="2019"/>
    <s v="Army Active"/>
    <s v="78804"/>
    <s v=""/>
    <d v="2020-06-03T00:00:00"/>
    <d v="2020-12-04T00:00:00"/>
    <s v="DOBCO GROUP, INC."/>
    <s v="W912DS"/>
    <s v="W912DS21C0002"/>
    <x v="976"/>
    <x v="1129"/>
    <x v="1175"/>
    <d v="2025-01-04T00:00:00"/>
    <d v="2025-02-11T00:00:00"/>
    <n v="948000"/>
    <n v="38"/>
    <n v="2025"/>
    <s v="02"/>
    <n v="11"/>
    <x v="834"/>
    <n v="2021"/>
    <n v="2025"/>
    <n v="0.97697771649446541"/>
    <n v="2023"/>
    <n v="0.93819806468133926"/>
    <n v="182378292.20432082"/>
    <n v="183267703.96963874"/>
    <n v="889411.76531791687"/>
    <n v="38"/>
    <n v="1492"/>
    <n v="2.5469168900804289E-2"/>
  </r>
  <r>
    <d v="2022-01-31T00:00:00"/>
    <n v="2021"/>
    <s v="DLA Defense Energy Support Center"/>
    <s v="DESC2104A"/>
    <s v=""/>
    <d v="2021-01-01T00:00:00"/>
    <d v="2021-09-30T00:00:00"/>
    <s v="WHH Nisqually-Garco JV 2"/>
    <s v="W912DW"/>
    <s v="W912DW21C0021"/>
    <x v="977"/>
    <x v="1130"/>
    <x v="1176"/>
    <d v="2023-05-23T00:00:00"/>
    <d v="2022-01-01T00:00:00"/>
    <n v="0"/>
    <n v="-507"/>
    <n v="2022"/>
    <s v="01"/>
    <s v="01"/>
    <x v="835"/>
    <n v="2021"/>
    <n v="2022"/>
    <n v="0.97697771649446541"/>
    <n v="2022"/>
    <n v="0.95701202597496626"/>
    <n v="9618345.6188880112"/>
    <n v="9618345.6188880112"/>
    <n v="0"/>
    <n v="-507"/>
    <n v="600"/>
    <n v="-0.84499999999999997"/>
  </r>
  <r>
    <d v="2022-01-31T00:00:00"/>
    <n v="2021"/>
    <s v="DLA Defense Energy Support Center"/>
    <s v="DESC2104B"/>
    <s v=""/>
    <d v="2021-01-01T00:00:00"/>
    <d v="2021-02-04T00:00:00"/>
    <s v="WHH Nisqually-Garco JV 2"/>
    <s v="W912DW"/>
    <s v="W912DW21C0022"/>
    <x v="978"/>
    <x v="1131"/>
    <x v="1177"/>
    <d v="2023-05-23T00:00:00"/>
    <d v="2022-06-11T00:00:00"/>
    <n v="0"/>
    <n v="-346"/>
    <n v="2022"/>
    <s v="06"/>
    <n v="11"/>
    <x v="836"/>
    <n v="2021"/>
    <n v="2022"/>
    <n v="0.97697771649446541"/>
    <n v="2022"/>
    <n v="0.95701202597496626"/>
    <n v="10042353.94784661"/>
    <n v="10042353.94784661"/>
    <n v="0"/>
    <n v="-346"/>
    <n v="838"/>
    <n v="-0.41288782816229119"/>
  </r>
  <r>
    <d v="2021-12-31T00:00:00"/>
    <n v="2021"/>
    <s v="Missile Defense Agency"/>
    <s v="689"/>
    <s v=""/>
    <d v="2020-06-01T00:00:00"/>
    <d v="2021-09-30T00:00:00"/>
    <s v="AYTEKIN SEROL INSAAT TAAHHUT MUHENDISLIK"/>
    <s v="W912GB"/>
    <s v="W912GB-18-F-0186"/>
    <x v="979"/>
    <x v="1132"/>
    <x v="27"/>
    <d v="2023-10-01T00:00:00"/>
    <d v="2023-10-01T00:00:00"/>
    <n v="-3260896"/>
    <n v="0"/>
    <n v="2023"/>
    <n v="10"/>
    <s v="01"/>
    <x v="440"/>
    <n v="2021"/>
    <n v="2024"/>
    <n v="0.97697771649446541"/>
    <n v="2023"/>
    <n v="0.93819806468133926"/>
    <n v="3185822.7278059362"/>
    <n v="126456.4114788156"/>
    <n v="-3059366.3163271206"/>
    <n v="0"/>
    <n v="731"/>
    <n v="0"/>
  </r>
  <r>
    <d v="2021-12-31T00:00:00"/>
    <n v="2021"/>
    <s v="Air Force Active"/>
    <s v="LRCT210001"/>
    <s v=""/>
    <d v="2021-03-17T00:00:00"/>
    <d v="2021-08-09T00:00:00"/>
    <s v="Tepe Bozdemir Joint Venture"/>
    <s v="W912GB"/>
    <s v="W912GB21C0022"/>
    <x v="980"/>
    <x v="1133"/>
    <x v="1178"/>
    <d v="2024-03-09T00:00:00"/>
    <d v="2024-03-09T00:00:00"/>
    <n v="0"/>
    <n v="0"/>
    <n v="2024"/>
    <s v="03"/>
    <s v="09"/>
    <x v="837"/>
    <n v="2021"/>
    <n v="2024"/>
    <n v="0.97697771649446541"/>
    <n v="2023"/>
    <n v="0.93819806468133926"/>
    <n v="12194824.4139832"/>
    <n v="12194824.4139832"/>
    <n v="0"/>
    <n v="0"/>
    <n v="943"/>
    <n v="0"/>
  </r>
  <r>
    <d v="2021-12-31T00:00:00"/>
    <n v="2021"/>
    <s v="Air Force Active"/>
    <s v="LRCT190001"/>
    <s v=""/>
    <d v="2021-03-08T00:00:00"/>
    <d v="2021-06-04T00:00:00"/>
    <s v="Eiffage Infraestructura SA"/>
    <s v="W912GB"/>
    <s v="W912GB21D0019"/>
    <x v="981"/>
    <x v="1134"/>
    <x v="1179"/>
    <d v="2023-11-06T00:00:00"/>
    <d v="2023-11-06T00:00:00"/>
    <n v="0"/>
    <n v="0"/>
    <n v="2023"/>
    <n v="11"/>
    <s v="06"/>
    <x v="838"/>
    <n v="2021"/>
    <n v="2024"/>
    <n v="0.97697771649446541"/>
    <n v="2023"/>
    <n v="0.93819806468133926"/>
    <n v="10602517.799286742"/>
    <n v="10602517.799286742"/>
    <n v="0"/>
    <n v="0"/>
    <n v="885"/>
    <n v="0"/>
  </r>
  <r>
    <d v="2021-12-31T00:00:00"/>
    <n v="2021"/>
    <s v="Air Force Active"/>
    <s v="LRCT190002"/>
    <s v=""/>
    <d v="2021-06-23T00:00:00"/>
    <d v="2021-09-16T00:00:00"/>
    <s v="Relyant Global LLC"/>
    <s v="W912GB"/>
    <s v="W912GB21F0202"/>
    <x v="982"/>
    <x v="1135"/>
    <x v="1180"/>
    <d v="2024-11-05T00:00:00"/>
    <d v="2024-11-05T00:00:00"/>
    <n v="0"/>
    <n v="0"/>
    <n v="2024"/>
    <n v="11"/>
    <s v="05"/>
    <x v="839"/>
    <n v="2021"/>
    <n v="2025"/>
    <n v="0.97697771649446541"/>
    <n v="2023"/>
    <n v="0.93819806468133926"/>
    <n v="26758210.156370386"/>
    <n v="26758210.156370386"/>
    <n v="0"/>
    <n v="0"/>
    <n v="1146"/>
    <n v="0"/>
  </r>
  <r>
    <d v="2021-12-31T00:00:00"/>
    <n v="2021"/>
    <s v="Air Force Active"/>
    <s v="LRCT210002"/>
    <s v=""/>
    <d v="2020-11-26T00:00:00"/>
    <d v="2021-09-21T00:00:00"/>
    <s v="Sociedad Espanola De Montajes Industrial (SEMI)"/>
    <s v="W912GB"/>
    <s v="W912GB21F0202"/>
    <x v="982"/>
    <x v="1136"/>
    <x v="1181"/>
    <d v="2023-12-13T00:00:00"/>
    <d v="2023-12-13T00:00:00"/>
    <n v="0"/>
    <n v="0"/>
    <n v="2023"/>
    <n v="12"/>
    <n v="13"/>
    <x v="840"/>
    <n v="2021"/>
    <n v="2024"/>
    <n v="0.97697771649446541"/>
    <n v="2023"/>
    <n v="0.93819806468133926"/>
    <n v="11883371.733786497"/>
    <n v="11883371.733786497"/>
    <n v="0"/>
    <n v="0"/>
    <n v="813"/>
    <n v="0"/>
  </r>
  <r>
    <d v="2021-12-31T00:00:00"/>
    <n v="2020"/>
    <s v="Army Active"/>
    <s v="88725"/>
    <s v=""/>
    <d v="2020-12-02T00:00:00"/>
    <d v="2021-04-02T00:00:00"/>
    <s v="J. KOKOLAKIS CONTRACTING"/>
    <s v="W912HN"/>
    <s v="W912HN21C3003"/>
    <x v="983"/>
    <x v="1137"/>
    <x v="1182"/>
    <d v="2024-04-25T00:00:00"/>
    <d v="2024-04-25T00:00:00"/>
    <n v="-17000"/>
    <n v="0"/>
    <n v="2024"/>
    <s v="04"/>
    <n v="25"/>
    <x v="841"/>
    <n v="2021"/>
    <n v="2024"/>
    <n v="0.97697771649446541"/>
    <n v="2023"/>
    <n v="0.93819806468133926"/>
    <n v="109789824.84649853"/>
    <n v="109773875.47939895"/>
    <n v="-15949.367099583149"/>
    <n v="0"/>
    <n v="1119"/>
    <n v="0"/>
  </r>
  <r>
    <d v="2021-12-31T00:00:00"/>
    <n v="2021"/>
    <s v="Army Active"/>
    <s v="55516"/>
    <s v=""/>
    <d v="2021-02-12T00:00:00"/>
    <d v="2021-05-28T00:00:00"/>
    <s v="ACC"/>
    <s v="W912HN"/>
    <s v="W912HN21C3004"/>
    <x v="984"/>
    <x v="1138"/>
    <x v="1183"/>
    <d v="2023-07-05T00:00:00"/>
    <d v="2023-07-05T00:00:00"/>
    <n v="0"/>
    <n v="0"/>
    <n v="2023"/>
    <s v="07"/>
    <s v="05"/>
    <x v="761"/>
    <n v="2021"/>
    <n v="2023"/>
    <n v="0.97697771649446541"/>
    <n v="2022"/>
    <n v="0.95701202597496626"/>
    <n v="60779737.698553681"/>
    <n v="60779737.698553681"/>
    <n v="0"/>
    <n v="0"/>
    <n v="768"/>
    <n v="0"/>
  </r>
  <r>
    <d v="2021-12-31T00:00:00"/>
    <n v="2020"/>
    <s v="Army Active"/>
    <s v="88410"/>
    <s v=""/>
    <d v="2020-10-29T00:00:00"/>
    <d v="2021-06-15T00:00:00"/>
    <s v="Zodiac-Poettker"/>
    <s v="W912HN"/>
    <s v="W912HN21C3005"/>
    <x v="985"/>
    <x v="1139"/>
    <x v="1184"/>
    <d v="2023-08-01T00:00:00"/>
    <d v="2023-08-01T00:00:00"/>
    <n v="0"/>
    <n v="0"/>
    <n v="2023"/>
    <s v="08"/>
    <s v="01"/>
    <x v="842"/>
    <n v="2021"/>
    <n v="2023"/>
    <n v="0.97697771649446541"/>
    <n v="2022"/>
    <n v="0.95701202597496626"/>
    <n v="54998960.550055929"/>
    <n v="54998960.550055929"/>
    <n v="0"/>
    <n v="0"/>
    <n v="777"/>
    <n v="0"/>
  </r>
  <r>
    <d v="2021-12-31T00:00:00"/>
    <n v="2017"/>
    <s v="Air Force Active"/>
    <s v="EVKP174535"/>
    <s v=""/>
    <d v="2020-06-12T00:00:00"/>
    <d v="2021-06-25T00:00:00"/>
    <s v="Nishimatsu Construction Co."/>
    <s v="W912HV"/>
    <s v="W912HV21C0001"/>
    <x v="986"/>
    <x v="1140"/>
    <x v="1185"/>
    <d v="2023-09-01T00:00:00"/>
    <d v="2023-09-01T00:00:00"/>
    <n v="0"/>
    <n v="0"/>
    <n v="2023"/>
    <s v="09"/>
    <s v="01"/>
    <x v="843"/>
    <n v="2021"/>
    <n v="2023"/>
    <n v="0.97697771649446541"/>
    <n v="2022"/>
    <n v="0.95701202597496626"/>
    <n v="48465089.898575582"/>
    <n v="48465089.898575582"/>
    <n v="0"/>
    <n v="0"/>
    <n v="798"/>
    <n v="0"/>
  </r>
  <r>
    <d v="2022-01-06T00:00:00"/>
    <n v="2017"/>
    <s v="Special Operations Command"/>
    <s v="AFSOC103010"/>
    <s v=""/>
    <d v="2020-07-24T00:00:00"/>
    <d v="2021-04-14T00:00:00"/>
    <s v="NIPPO CORPORATION"/>
    <s v="W912HV"/>
    <s v="W912HV21C0002"/>
    <x v="987"/>
    <x v="1141"/>
    <x v="1186"/>
    <d v="2023-06-04T00:00:00"/>
    <d v="2023-06-04T00:00:00"/>
    <n v="0"/>
    <n v="0"/>
    <n v="2023"/>
    <s v="06"/>
    <s v="04"/>
    <x v="844"/>
    <n v="2021"/>
    <n v="2023"/>
    <n v="0.97697771649446541"/>
    <n v="2022"/>
    <n v="0.95701202597496626"/>
    <n v="10511808.34924338"/>
    <n v="10511808.34924338"/>
    <n v="0"/>
    <n v="0"/>
    <n v="781"/>
    <n v="0"/>
  </r>
  <r>
    <d v="2022-01-12T00:00:00"/>
    <n v="2021"/>
    <s v="Army National Guard"/>
    <s v="550148"/>
    <s v=""/>
    <d v="2021-08-23T00:00:00"/>
    <d v="2021-09-14T00:00:00"/>
    <s v="Miron Construction"/>
    <s v="W912J2"/>
    <s v="W912J2-20-2-2001"/>
    <x v="988"/>
    <x v="1142"/>
    <x v="1187"/>
    <d v="2023-05-19T00:00:00"/>
    <d v="2023-05-19T00:00:00"/>
    <n v="-2549000"/>
    <n v="0"/>
    <n v="2023"/>
    <s v="05"/>
    <n v="19"/>
    <x v="845"/>
    <n v="2021"/>
    <n v="2023"/>
    <n v="0.97697771649446541"/>
    <n v="2022"/>
    <n v="0.95701202597496626"/>
    <n v="11332941.511335799"/>
    <n v="8893517.8571256101"/>
    <n v="-2439423.6542101894"/>
    <n v="0"/>
    <n v="612"/>
    <n v="0"/>
  </r>
  <r>
    <d v="2022-01-12T00:00:00"/>
    <n v="2018"/>
    <s v="Army National Guard"/>
    <s v="200129"/>
    <s v=""/>
    <d v="2021-03-11T00:00:00"/>
    <d v="2021-04-01T00:00:00"/>
    <s v="Cheney Construction"/>
    <s v="W912JC"/>
    <s v="W912JC-19-2-2001"/>
    <x v="989"/>
    <x v="1143"/>
    <x v="1188"/>
    <d v="2021-06-22T00:00:00"/>
    <d v="2021-06-22T00:00:00"/>
    <n v="-292000"/>
    <n v="0"/>
    <n v="2021"/>
    <s v="06"/>
    <n v="22"/>
    <x v="846"/>
    <n v="2021"/>
    <n v="2021"/>
    <n v="0.97697771649446541"/>
    <n v="2021"/>
    <n v="0.97697771649446541"/>
    <n v="3614817.551029522"/>
    <n v="3329540.0578131382"/>
    <n v="-285277.49321638374"/>
    <n v="0"/>
    <n v="82"/>
    <n v="0"/>
  </r>
  <r>
    <d v="2022-01-12T00:00:00"/>
    <n v="2017"/>
    <s v="Army National Guard"/>
    <s v="420595"/>
    <s v=""/>
    <d v="2021-09-18T00:00:00"/>
    <d v="2021-09-26T00:00:00"/>
    <s v="Department of General Services -  PA"/>
    <s v="W912KC"/>
    <s v="W912KC-17-2-2001"/>
    <x v="990"/>
    <x v="1144"/>
    <x v="1189"/>
    <d v="2023-11-20T00:00:00"/>
    <d v="2023-11-20T00:00:00"/>
    <n v="815000"/>
    <n v="0"/>
    <n v="2023"/>
    <n v="11"/>
    <n v="20"/>
    <x v="847"/>
    <n v="2021"/>
    <n v="2024"/>
    <n v="0.97697771649446541"/>
    <n v="2023"/>
    <n v="0.93819806468133926"/>
    <n v="2507901.7982412926"/>
    <n v="3272533.220956584"/>
    <n v="764631.42271529138"/>
    <n v="0"/>
    <n v="785"/>
    <n v="0"/>
  </r>
  <r>
    <d v="2022-01-12T00:00:00"/>
    <n v="2021"/>
    <s v="Army National Guard"/>
    <s v="340132"/>
    <s v=""/>
    <d v="2021-09-05T00:00:00"/>
    <d v="2021-09-22T00:00:00"/>
    <s v="DMD Contracting"/>
    <s v="W912KN"/>
    <s v="W912KN-19-2-2001"/>
    <x v="991"/>
    <x v="470"/>
    <x v="1190"/>
    <d v="2023-06-15T00:00:00"/>
    <d v="2023-06-15T00:00:00"/>
    <n v="-1470000"/>
    <n v="0"/>
    <n v="2023"/>
    <s v="06"/>
    <n v="15"/>
    <x v="848"/>
    <n v="2021"/>
    <n v="2023"/>
    <n v="0.97697771649446541"/>
    <n v="2022"/>
    <n v="0.95701202597496626"/>
    <n v="14654665.747416981"/>
    <n v="13247858.069233781"/>
    <n v="-1406807.6781831998"/>
    <n v="0"/>
    <n v="631"/>
    <n v="0"/>
  </r>
  <r>
    <d v="2022-01-12T00:00:00"/>
    <n v="2021"/>
    <s v="Army National Guard"/>
    <s v="481315"/>
    <s v=""/>
    <d v="2021-09-01T00:00:00"/>
    <d v="2021-09-20T00:00:00"/>
    <s v="SMR Construction, Inc"/>
    <s v="W912l1"/>
    <s v="W912l1-20-2-2002"/>
    <x v="992"/>
    <x v="1145"/>
    <x v="1191"/>
    <d v="2023-03-15T00:00:00"/>
    <d v="2023-03-15T00:00:00"/>
    <n v="1428000"/>
    <n v="0"/>
    <n v="2023"/>
    <s v="03"/>
    <n v="15"/>
    <x v="748"/>
    <n v="2021"/>
    <n v="2023"/>
    <n v="0.97697771649446541"/>
    <n v="2022"/>
    <n v="0.95701202597496626"/>
    <n v="7620426.1886568302"/>
    <n v="8987039.3617490828"/>
    <n v="1366613.1730922526"/>
    <n v="0"/>
    <n v="541"/>
    <n v="0"/>
  </r>
  <r>
    <d v="2022-01-12T00:00:00"/>
    <n v="2021"/>
    <s v="Army National Guard"/>
    <s v="400602"/>
    <s v=""/>
    <d v="2019-06-26T00:00:00"/>
    <d v="2021-08-04T00:00:00"/>
    <s v="Flintco, LLC"/>
    <s v="W912L6"/>
    <s v="W912L6-19-2-2014"/>
    <x v="993"/>
    <x v="1146"/>
    <x v="1192"/>
    <d v="2023-02-23T00:00:00"/>
    <d v="2023-02-25T00:00:00"/>
    <n v="-477000"/>
    <n v="2"/>
    <n v="2023"/>
    <s v="02"/>
    <n v="25"/>
    <x v="849"/>
    <n v="2021"/>
    <n v="2023"/>
    <n v="0.97697771649446541"/>
    <n v="2022"/>
    <n v="0.95701202597496626"/>
    <n v="9574381.6216457617"/>
    <n v="9117886.8852557018"/>
    <n v="-456494.73639005981"/>
    <n v="2"/>
    <n v="568"/>
    <n v="3.5211267605633804E-3"/>
  </r>
  <r>
    <d v="2022-01-12T00:00:00"/>
    <n v="2018"/>
    <s v="Army National Guard"/>
    <s v="440061"/>
    <s v=""/>
    <d v="2021-08-17T00:00:00"/>
    <d v="2021-09-02T00:00:00"/>
    <s v="USPFO - RI"/>
    <s v="W912LD"/>
    <s v="W912LD-19-2-2001"/>
    <x v="994"/>
    <x v="1147"/>
    <x v="1193"/>
    <d v="2022-10-30T00:00:00"/>
    <d v="2022-10-29T00:00:00"/>
    <n v="615000"/>
    <n v="-1"/>
    <n v="2022"/>
    <n v="10"/>
    <n v="29"/>
    <x v="850"/>
    <n v="2021"/>
    <n v="2023"/>
    <n v="0.97697771649446541"/>
    <n v="2022"/>
    <n v="0.95701202597496626"/>
    <n v="2833235.3778339499"/>
    <n v="3421797.7738085543"/>
    <n v="588562.39597460441"/>
    <n v="-1"/>
    <n v="423"/>
    <n v="-2.3640661938534278E-3"/>
  </r>
  <r>
    <d v="2021-12-30T00:00:00"/>
    <n v="2018"/>
    <s v="Air National Guard"/>
    <s v="FMKM119035"/>
    <s v=""/>
    <d v="2020-09-28T00:00:00"/>
    <d v="2021-04-19T00:00:00"/>
    <s v="Max Gray Construction"/>
    <s v="W912LM"/>
    <s v="W912LM21C0002"/>
    <x v="995"/>
    <x v="1148"/>
    <x v="1194"/>
    <d v="2022-10-11T00:00:00"/>
    <d v="2022-10-11T00:00:00"/>
    <n v="-87185"/>
    <n v="0"/>
    <n v="2022"/>
    <n v="10"/>
    <n v="11"/>
    <x v="710"/>
    <n v="2021"/>
    <n v="2023"/>
    <n v="0.97697771649446541"/>
    <n v="2022"/>
    <n v="0.95701202597496626"/>
    <n v="2383615.5780374492"/>
    <n v="2300178.4845528216"/>
    <n v="-83437.093484627549"/>
    <n v="0"/>
    <n v="540"/>
    <n v="0"/>
  </r>
  <r>
    <d v="2021-12-31T00:00:00"/>
    <n v="2018"/>
    <s v="Army Active"/>
    <s v="90351"/>
    <s v=""/>
    <d v="2020-09-18T00:00:00"/>
    <d v="2021-03-19T00:00:00"/>
    <s v="AMG"/>
    <s v="W912PL"/>
    <s v="W912PL21C0007"/>
    <x v="996"/>
    <x v="1149"/>
    <x v="1195"/>
    <d v="2023-02-10T00:00:00"/>
    <d v="2023-02-10T00:00:00"/>
    <n v="45000"/>
    <n v="0"/>
    <n v="2023"/>
    <s v="02"/>
    <n v="10"/>
    <x v="516"/>
    <n v="2021"/>
    <n v="2023"/>
    <n v="0.97697771649446541"/>
    <n v="2022"/>
    <n v="0.95701202597496626"/>
    <n v="25863531.088757984"/>
    <n v="25906596.629926857"/>
    <n v="43065.541168872267"/>
    <n v="0"/>
    <n v="693"/>
    <n v="0"/>
  </r>
  <r>
    <d v="2022-02-28T00:00:00"/>
    <n v="2021"/>
    <s v="Defense Information Systems Agency"/>
    <s v="01DISA21"/>
    <s v=""/>
    <d v="2021-04-16T00:00:00"/>
    <d v="2021-09-13T00:00:00"/>
    <s v="The Korte Company"/>
    <s v="W912PL"/>
    <s v="W912PL21C0013"/>
    <x v="997"/>
    <x v="1150"/>
    <x v="1196"/>
    <d v="2023-09-13T00:00:00"/>
    <d v="2023-09-13T00:00:00"/>
    <n v="0"/>
    <n v="0"/>
    <n v="2023"/>
    <s v="09"/>
    <n v="13"/>
    <x v="851"/>
    <n v="2021"/>
    <n v="2023"/>
    <n v="0.97697771649446541"/>
    <n v="2022"/>
    <n v="0.95701202597496626"/>
    <n v="27099147.047073178"/>
    <n v="27099147.047073178"/>
    <n v="0"/>
    <n v="0"/>
    <n v="730"/>
    <n v="0"/>
  </r>
  <r>
    <d v="2022-01-06T00:00:00"/>
    <n v="2021"/>
    <s v="Special Operations Command"/>
    <s v="86022"/>
    <s v=""/>
    <d v="2021-03-10T00:00:00"/>
    <d v="2021-08-10T00:00:00"/>
    <s v="Harper"/>
    <s v="W912PL"/>
    <s v="W912PL21C0017"/>
    <x v="998"/>
    <x v="1151"/>
    <x v="1197"/>
    <d v="2023-11-07T00:00:00"/>
    <d v="2023-11-07T00:00:00"/>
    <n v="0"/>
    <n v="0"/>
    <n v="2023"/>
    <n v="11"/>
    <s v="07"/>
    <x v="852"/>
    <n v="2021"/>
    <n v="2024"/>
    <n v="0.97697771649446541"/>
    <n v="2023"/>
    <n v="0.93819806468133926"/>
    <n v="44127462.22284165"/>
    <n v="44127462.22284165"/>
    <n v="0"/>
    <n v="0"/>
    <n v="819"/>
    <n v="0"/>
  </r>
  <r>
    <d v="2021-12-31T00:00:00"/>
    <n v="2017"/>
    <s v="Air Force Active"/>
    <s v="MHMV053107"/>
    <s v=""/>
    <d v="2019-10-30T00:00:00"/>
    <d v="2021-04-06T00:00:00"/>
    <s v="QA Engineering, LLC"/>
    <s v="W912PP"/>
    <s v="W912PP19D0035"/>
    <x v="999"/>
    <x v="1152"/>
    <x v="1198"/>
    <d v="2022-07-11T00:00:00"/>
    <d v="2022-07-11T00:00:00"/>
    <n v="0"/>
    <n v="0"/>
    <n v="2022"/>
    <s v="07"/>
    <n v="11"/>
    <x v="323"/>
    <n v="2021"/>
    <n v="2022"/>
    <n v="0.97697771649446541"/>
    <n v="2022"/>
    <n v="0.95701202597496626"/>
    <n v="2790037.3311214303"/>
    <n v="2790037.3311214303"/>
    <n v="0"/>
    <n v="0"/>
    <n v="461"/>
    <n v="0"/>
  </r>
  <r>
    <d v="2021-12-31T00:00:00"/>
    <n v="2018"/>
    <s v="Air Force Active"/>
    <s v="MHMV083126A"/>
    <s v=""/>
    <d v="2020-08-14T00:00:00"/>
    <d v="2020-11-20T00:00:00"/>
    <s v="Encanto Facillity Services 2"/>
    <s v="W912PP"/>
    <s v="W912PP19D0037"/>
    <x v="1000"/>
    <x v="1153"/>
    <x v="1199"/>
    <d v="2022-04-11T00:00:00"/>
    <d v="2022-04-11T00:00:00"/>
    <n v="0"/>
    <n v="0"/>
    <n v="2022"/>
    <s v="04"/>
    <n v="11"/>
    <x v="352"/>
    <n v="2021"/>
    <n v="2022"/>
    <n v="0.97697771649446541"/>
    <n v="2022"/>
    <n v="0.95701202597496626"/>
    <n v="8233259.8857708955"/>
    <n v="8233259.8857708955"/>
    <n v="0"/>
    <n v="0"/>
    <n v="507"/>
    <n v="0"/>
  </r>
  <r>
    <d v="2021-12-30T00:00:00"/>
    <n v="2019"/>
    <s v="Air National Guard"/>
    <s v="PSTE089064"/>
    <s v=""/>
    <d v="2020-08-13T00:00:00"/>
    <d v="2021-09-30T00:00:00"/>
    <s v="CCCS International LLC"/>
    <s v="W912QG"/>
    <s v="W912QG21C0004"/>
    <x v="1001"/>
    <x v="1154"/>
    <x v="1200"/>
    <d v="2023-10-30T00:00:00"/>
    <d v="2023-10-30T00:00:00"/>
    <n v="-177402"/>
    <n v="0"/>
    <n v="2023"/>
    <n v="10"/>
    <n v="30"/>
    <x v="751"/>
    <n v="2021"/>
    <n v="2024"/>
    <n v="0.97697771649446541"/>
    <n v="2023"/>
    <n v="0.93819806468133926"/>
    <n v="4639480.5728883659"/>
    <n v="4473042.3598177666"/>
    <n v="-166438.21307059936"/>
    <n v="0"/>
    <n v="760"/>
    <n v="0"/>
  </r>
  <r>
    <d v="2021-12-31T00:00:00"/>
    <n v="2020"/>
    <s v="Air Force Reserve"/>
    <s v="UHHZ073005"/>
    <s v=""/>
    <d v="2020-11-15T00:00:00"/>
    <d v="2021-01-29T00:00:00"/>
    <s v="ACC Construction Company, Inc."/>
    <s v="W912QR"/>
    <s v="W912QR19C0009"/>
    <x v="685"/>
    <x v="1155"/>
    <x v="1201"/>
    <d v="2023-04-11T00:00:00"/>
    <d v="2023-04-11T00:00:00"/>
    <n v="0"/>
    <n v="0"/>
    <n v="2023"/>
    <s v="04"/>
    <n v="11"/>
    <x v="853"/>
    <n v="2021"/>
    <n v="2023"/>
    <n v="0.97697771649446541"/>
    <n v="2022"/>
    <n v="0.95701202597496626"/>
    <n v="30510101.588934951"/>
    <n v="30510101.588934951"/>
    <n v="0"/>
    <n v="0"/>
    <n v="802"/>
    <n v="0"/>
  </r>
  <r>
    <d v="2022-01-06T00:00:00"/>
    <n v="2019"/>
    <s v="Special Operations Command"/>
    <s v="87438"/>
    <s v=""/>
    <d v="2019-05-28T00:00:00"/>
    <d v="2020-11-30T00:00:00"/>
    <s v="Archer Western Federal JV"/>
    <s v="W912QR"/>
    <s v="W912QR21C0003"/>
    <x v="1002"/>
    <x v="1156"/>
    <x v="1202"/>
    <d v="2022-05-01T00:00:00"/>
    <d v="2022-05-01T00:00:00"/>
    <n v="65052"/>
    <n v="0"/>
    <n v="2022"/>
    <s v="05"/>
    <s v="01"/>
    <x v="854"/>
    <n v="2021"/>
    <n v="2022"/>
    <n v="0.97697771649446541"/>
    <n v="2022"/>
    <n v="0.95701202597496626"/>
    <n v="4855945.6176211787"/>
    <n v="4918201.1639349023"/>
    <n v="62255.546313723549"/>
    <n v="0"/>
    <n v="517"/>
    <n v="0"/>
  </r>
  <r>
    <d v="2021-12-31T00:00:00"/>
    <n v="2019"/>
    <s v="Air Force Reserve"/>
    <s v="YTPM099001B"/>
    <s v=""/>
    <d v="2019-07-26T00:00:00"/>
    <d v="2021-06-17T00:00:00"/>
    <s v="Ciambro AZ JV"/>
    <s v="W912QR"/>
    <s v="W912QR21C0025"/>
    <x v="1003"/>
    <x v="1157"/>
    <x v="1203"/>
    <d v="2023-09-29T00:00:00"/>
    <d v="2023-09-29T00:00:00"/>
    <n v="0"/>
    <n v="0"/>
    <n v="2023"/>
    <s v="09"/>
    <n v="29"/>
    <x v="855"/>
    <n v="2021"/>
    <n v="2023"/>
    <n v="0.97697771649446541"/>
    <n v="2022"/>
    <n v="0.95701202597496626"/>
    <n v="45352282.577389576"/>
    <n v="45352282.577389576"/>
    <n v="0"/>
    <n v="0"/>
    <n v="834"/>
    <n v="0"/>
  </r>
  <r>
    <d v="2021-12-31T00:00:00"/>
    <n v="2021"/>
    <s v="Army Reserve"/>
    <s v="90896"/>
    <s v=""/>
    <d v="2021-03-17T00:00:00"/>
    <d v="2021-07-16T00:00:00"/>
    <s v="LRG Construction JV, LLC"/>
    <s v="W912QR"/>
    <s v="W912QR21C0031"/>
    <x v="1004"/>
    <x v="1158"/>
    <x v="1204"/>
    <d v="2022-09-15T00:00:00"/>
    <d v="2022-09-15T00:00:00"/>
    <n v="0"/>
    <n v="0"/>
    <n v="2022"/>
    <s v="09"/>
    <n v="15"/>
    <x v="856"/>
    <n v="2021"/>
    <n v="2022"/>
    <n v="0.97697771649446541"/>
    <n v="2022"/>
    <n v="0.95701202597496626"/>
    <n v="3870785.7127510719"/>
    <n v="3870785.7127510719"/>
    <n v="0"/>
    <n v="0"/>
    <n v="426"/>
    <n v="0"/>
  </r>
  <r>
    <d v="2022-02-02T00:00:00"/>
    <n v="2021"/>
    <s v="DoD Education Activity"/>
    <s v="AM00182"/>
    <s v=""/>
    <d v="2021-04-29T00:00:00"/>
    <d v="2021-08-11T00:00:00"/>
    <s v="Messer Construction"/>
    <s v="W912QR"/>
    <s v="W912QR-21-C-0033/59023911"/>
    <x v="1005"/>
    <x v="1159"/>
    <x v="1205"/>
    <d v="2025-09-28T00:00:00"/>
    <d v="2024-10-09T00:00:00"/>
    <n v="0"/>
    <n v="-354"/>
    <n v="2024"/>
    <n v="10"/>
    <s v="09"/>
    <x v="857"/>
    <n v="2021"/>
    <n v="2025"/>
    <n v="0.97697771649446541"/>
    <n v="2023"/>
    <n v="0.93819806468133926"/>
    <n v="57630.938518292023"/>
    <n v="57630.938518292023"/>
    <n v="0"/>
    <n v="-354"/>
    <n v="1509"/>
    <n v="-0.23459244532803181"/>
  </r>
  <r>
    <d v="2021-12-31T00:00:00"/>
    <n v="2021"/>
    <s v="Air Force Reserve"/>
    <s v="QJKL100004"/>
    <s v=""/>
    <d v="2021-06-01T00:00:00"/>
    <d v="2021-09-22T00:00:00"/>
    <s v="L.S.Black Construction, LLC"/>
    <s v="W912QR"/>
    <s v="W912QR21C0043"/>
    <x v="1006"/>
    <x v="1160"/>
    <x v="1206"/>
    <d v="2024-09-22T00:00:00"/>
    <d v="2024-09-22T00:00:00"/>
    <n v="0"/>
    <n v="0"/>
    <n v="2024"/>
    <s v="09"/>
    <n v="22"/>
    <x v="858"/>
    <n v="2021"/>
    <n v="2024"/>
    <n v="0.97697771649446541"/>
    <n v="2023"/>
    <n v="0.93819806468133926"/>
    <n v="10269096.798156945"/>
    <n v="10269096.798156945"/>
    <n v="0"/>
    <n v="0"/>
    <n v="1096"/>
    <n v="0"/>
  </r>
  <r>
    <d v="2021-12-31T00:00:00"/>
    <n v="2021"/>
    <s v="Army Reserve"/>
    <s v="81564"/>
    <s v=""/>
    <d v="2021-08-02T00:00:00"/>
    <d v="2021-09-28T00:00:00"/>
    <s v="Range &amp; Civil Const"/>
    <s v="W912QR"/>
    <s v="W912QR21C0046"/>
    <x v="1007"/>
    <x v="1161"/>
    <x v="1207"/>
    <d v="2023-11-03T00:00:00"/>
    <d v="2023-11-03T00:00:00"/>
    <n v="0"/>
    <n v="0"/>
    <n v="2023"/>
    <n v="11"/>
    <s v="03"/>
    <x v="859"/>
    <n v="2021"/>
    <n v="2024"/>
    <n v="0.97697771649446541"/>
    <n v="2023"/>
    <n v="0.93819806468133926"/>
    <n v="9742421.7888828088"/>
    <n v="9742421.7888828088"/>
    <n v="0"/>
    <n v="0"/>
    <n v="766"/>
    <n v="0"/>
  </r>
  <r>
    <d v="2021-12-31T00:00:00"/>
    <n v="2021"/>
    <s v="Army Reserve"/>
    <s v="82197"/>
    <s v=""/>
    <d v="2021-08-04T00:00:00"/>
    <d v="2021-09-30T00:00:00"/>
    <s v="Sauer Construction, LLC"/>
    <s v="W912QR"/>
    <s v="W912QR21C0049"/>
    <x v="1008"/>
    <x v="1162"/>
    <x v="1208"/>
    <d v="2023-10-20T00:00:00"/>
    <d v="2023-10-20T00:00:00"/>
    <n v="0"/>
    <n v="0"/>
    <n v="2023"/>
    <n v="10"/>
    <n v="20"/>
    <x v="702"/>
    <n v="2021"/>
    <n v="2024"/>
    <n v="0.97697771649446541"/>
    <n v="2023"/>
    <n v="0.93819806468133926"/>
    <n v="32363363.836595662"/>
    <n v="32363363.836595662"/>
    <n v="0"/>
    <n v="0"/>
    <n v="750"/>
    <n v="0"/>
  </r>
  <r>
    <d v="2021-12-31T00:00:00"/>
    <n v="2021"/>
    <s v="Army Reserve"/>
    <s v="88752"/>
    <s v=""/>
    <d v="2021-08-23T00:00:00"/>
    <d v="2021-09-29T00:00:00"/>
    <s v="R. ZOPPO CORPORATION"/>
    <s v="W912QR"/>
    <s v="W912QR21C0054"/>
    <x v="1009"/>
    <x v="1163"/>
    <x v="1209"/>
    <d v="2023-11-08T00:00:00"/>
    <d v="2023-11-08T00:00:00"/>
    <n v="0"/>
    <n v="0"/>
    <n v="2023"/>
    <n v="11"/>
    <s v="08"/>
    <x v="860"/>
    <n v="2021"/>
    <n v="2024"/>
    <n v="0.97697771649446541"/>
    <n v="2023"/>
    <n v="0.93819806468133926"/>
    <n v="7750364.2249505939"/>
    <n v="7750364.2249505939"/>
    <n v="0"/>
    <n v="0"/>
    <n v="770"/>
    <n v="0"/>
  </r>
  <r>
    <d v="2022-01-31T00:00:00"/>
    <n v="2020"/>
    <s v="DLA Defense Energy Support Center"/>
    <s v="DESC20S1"/>
    <s v=""/>
    <d v="2020-08-10T00:00:00"/>
    <d v="2021-04-14T00:00:00"/>
    <s v="Rockford Corporation"/>
    <s v="W912WJ"/>
    <s v="W912WJ21C0009"/>
    <x v="1010"/>
    <x v="1164"/>
    <x v="1210"/>
    <d v="2022-08-15T00:00:00"/>
    <d v="2023-05-25T00:00:00"/>
    <n v="0"/>
    <n v="283"/>
    <n v="2023"/>
    <s v="05"/>
    <n v="25"/>
    <x v="15"/>
    <n v="2021"/>
    <n v="2023"/>
    <n v="0.97697771649446541"/>
    <n v="2022"/>
    <n v="0.95701202597496626"/>
    <n v="1135736595.4248161"/>
    <n v="1135736595.4248161"/>
    <n v="0"/>
    <n v="283"/>
    <n v="488"/>
    <n v="0.57991803278688525"/>
  </r>
  <r>
    <d v="2022-01-12T00:00:00"/>
    <n v="2021"/>
    <s v="Army National Guard"/>
    <s v="230139"/>
    <s v=""/>
    <d v="2021-11-12T00:00:00"/>
    <d v="2021-11-19T00:00:00"/>
    <s v="Sheridan Corporation"/>
    <s v="230139"/>
    <s v="230139-D"/>
    <x v="1011"/>
    <x v="16"/>
    <x v="1211"/>
    <d v="2021-05-23T00:00:00"/>
    <d v="2023-05-23T00:00:00"/>
    <n v="-292000"/>
    <n v="730"/>
    <n v="2023"/>
    <s v="05"/>
    <n v="23"/>
    <x v="861"/>
    <n v="2022"/>
    <n v="2023"/>
    <n v="0.95701202597496626"/>
    <n v="2023"/>
    <n v="0.93819806468133926"/>
    <n v="3062438.483119892"/>
    <n v="2788484.6482329411"/>
    <n v="-273953.83488695091"/>
    <n v="730"/>
    <n v="-180"/>
    <n v="-4.0555555555555554"/>
  </r>
  <r>
    <d v="2022-01-12T00:00:00"/>
    <n v="2019"/>
    <s v="Navy Active"/>
    <s v="N32443256"/>
    <s v=""/>
    <d v="2021-09-02T00:00:00"/>
    <d v="2021-11-29T00:00:00"/>
    <s v="W.M. JORDAN COMPANY INC."/>
    <s v="N40085"/>
    <s v="N4008519D9089 N4008522F4169"/>
    <x v="1012"/>
    <x v="1165"/>
    <x v="1212"/>
    <d v="2024-01-28T00:00:00"/>
    <d v="2024-01-28T00:00:00"/>
    <n v="2039149"/>
    <n v="0"/>
    <n v="2024"/>
    <s v="01"/>
    <n v="28"/>
    <x v="862"/>
    <n v="2022"/>
    <n v="2024"/>
    <n v="0.95701202597496626"/>
    <n v="2023"/>
    <n v="0.93819806468133926"/>
    <n v="22303022.67055472"/>
    <n v="24216148.315951608"/>
    <n v="1913125.6453968883"/>
    <n v="0"/>
    <n v="790"/>
    <n v="0"/>
  </r>
  <r>
    <d v="2022-01-12T00:00:00"/>
    <n v="2021"/>
    <s v="Navy Active"/>
    <s v="N62863313"/>
    <s v=""/>
    <d v="2021-07-22T00:00:00"/>
    <d v="2021-12-16T00:00:00"/>
    <s v="ACCIONA CMS JV, LLC"/>
    <s v="N62470"/>
    <s v="N6247021D0011 N6247022F9000"/>
    <x v="915"/>
    <x v="1166"/>
    <x v="1213"/>
    <d v="2024-09-09T00:00:00"/>
    <d v="2024-09-09T00:00:00"/>
    <n v="6418111.2400000021"/>
    <n v="0"/>
    <n v="2024"/>
    <s v="09"/>
    <s v="09"/>
    <x v="863"/>
    <n v="2022"/>
    <n v="2024"/>
    <n v="0.95701202597496626"/>
    <n v="2023"/>
    <n v="0.93819806468133926"/>
    <n v="49533878.994420506"/>
    <n v="55555338.538698062"/>
    <n v="6021459.5442775562"/>
    <n v="0"/>
    <n v="998"/>
    <n v="0"/>
  </r>
  <r>
    <d v="2022-01-12T00:00:00"/>
    <n v="2021"/>
    <s v="Navy Active"/>
    <s v="N62863620"/>
    <s v=""/>
    <d v="2021-09-01T00:00:00"/>
    <d v="2021-12-21T00:00:00"/>
    <s v="ACCIONA CMS JV, LLC"/>
    <s v="N62470"/>
    <s v="N6247021D0011 N6247022F9001"/>
    <x v="915"/>
    <x v="1167"/>
    <x v="1214"/>
    <d v="2024-07-01T00:00:00"/>
    <d v="2024-07-01T00:00:00"/>
    <n v="1833023.6900000013"/>
    <n v="0"/>
    <n v="2024"/>
    <s v="07"/>
    <s v="01"/>
    <x v="864"/>
    <n v="2022"/>
    <n v="2024"/>
    <n v="0.95701202597496626"/>
    <n v="2023"/>
    <n v="0.93819806468133926"/>
    <n v="22904146.146043971"/>
    <n v="24623885.424517021"/>
    <n v="1719739.2784730494"/>
    <n v="0"/>
    <n v="923"/>
    <n v="0"/>
  </r>
  <r>
    <d v="2022-01-12T00:00:00"/>
    <n v="2020"/>
    <s v="Navy Active"/>
    <s v="N62863785"/>
    <s v=""/>
    <d v="2021-10-07T00:00:00"/>
    <d v="2021-12-21T00:00:00"/>
    <s v="FERROVIAL AGROMAN SA"/>
    <s v="N62470"/>
    <s v="N6247021D0016 N6247022F9002"/>
    <x v="1013"/>
    <x v="14"/>
    <x v="27"/>
    <d v="2023-12-31T00:00:00"/>
    <d v="2023-12-31T00:00:00"/>
    <n v="0"/>
    <n v="0"/>
    <n v="2023"/>
    <n v="12"/>
    <n v="31"/>
    <x v="865"/>
    <n v="2022"/>
    <n v="2024"/>
    <n v="0.95701202597496626"/>
    <n v="2023"/>
    <n v="0.93819806468133926"/>
    <n v="0"/>
    <n v="0"/>
    <n v="0"/>
    <n v="0"/>
    <n v="740"/>
    <n v="0"/>
  </r>
  <r>
    <d v="2021-12-31T00:00:00"/>
    <n v="2021"/>
    <s v="Air Force Active"/>
    <s v="AJJY203001"/>
    <s v=""/>
    <d v="2021-09-08T00:00:00"/>
    <d v="2021-10-08T00:00:00"/>
    <s v="Navy Crane Center"/>
    <s v="N62742"/>
    <s v="N6274221C1339"/>
    <x v="1014"/>
    <x v="1168"/>
    <x v="1215"/>
    <d v="2021-11-22T00:00:00"/>
    <d v="2021-11-22T00:00:00"/>
    <n v="0"/>
    <n v="0"/>
    <n v="2021"/>
    <n v="11"/>
    <n v="22"/>
    <x v="467"/>
    <n v="2022"/>
    <n v="2022"/>
    <n v="0.95701202597496626"/>
    <n v="2022"/>
    <n v="0.95701202597496626"/>
    <n v="63746.571050192506"/>
    <n v="63746.571050192506"/>
    <n v="0"/>
    <n v="0"/>
    <n v="45"/>
    <n v="0"/>
  </r>
  <r>
    <d v="2021-12-30T00:00:00"/>
    <n v="2021"/>
    <s v="Air National Guard"/>
    <s v="DPEZ029038"/>
    <s v=""/>
    <d v="2021-04-23T00:00:00"/>
    <d v="2021-11-15T00:00:00"/>
    <s v="Raxor Cosulting"/>
    <s v="W50S8W"/>
    <s v="W50S8W22C0001"/>
    <x v="1015"/>
    <x v="1169"/>
    <x v="1216"/>
    <d v="2023-02-28T00:00:00"/>
    <d v="2023-02-28T00:00:00"/>
    <n v="-151800"/>
    <n v="0"/>
    <n v="2023"/>
    <s v="02"/>
    <n v="28"/>
    <x v="580"/>
    <n v="2022"/>
    <n v="2023"/>
    <n v="0.95701202597496626"/>
    <n v="2023"/>
    <n v="0.93819806468133926"/>
    <n v="5290051.4506811714"/>
    <n v="5147632.9844625443"/>
    <n v="-142418.46621862706"/>
    <n v="0"/>
    <n v="470"/>
    <n v="0"/>
  </r>
  <r>
    <d v="2021-12-31T00:00:00"/>
    <n v="2021"/>
    <s v="Army Active"/>
    <s v="81352"/>
    <s v=""/>
    <d v="2021-08-26T00:00:00"/>
    <d v="2021-11-04T00:00:00"/>
    <s v="KLK Electric, Inc"/>
    <s v="W912DS"/>
    <s v="W912DS22C0002"/>
    <x v="1016"/>
    <x v="14"/>
    <x v="27"/>
    <d v="2023-02-02T00:00:00"/>
    <d v="2023-01-25T00:00:00"/>
    <n v="0"/>
    <n v="-8"/>
    <n v="2023"/>
    <s v="01"/>
    <n v="25"/>
    <x v="866"/>
    <n v="2022"/>
    <n v="2023"/>
    <n v="0.95701202597496626"/>
    <n v="2023"/>
    <n v="0.93819806468133926"/>
    <n v="0"/>
    <n v="0"/>
    <n v="0"/>
    <n v="-8"/>
    <n v="455"/>
    <n v="-1.7582417582417582E-2"/>
  </r>
  <r>
    <d v="2021-11-30T00:00:00"/>
    <n v="2018"/>
    <s v="Army Active"/>
    <s v="78713"/>
    <s v=""/>
    <d v="2021-07-21T00:00:00"/>
    <d v="2021-12-09T00:00:00"/>
    <s v="Staatliches Hochbauamt Amberg"/>
    <s v="W912GB"/>
    <s v="W912GB18C0002"/>
    <x v="1017"/>
    <x v="14"/>
    <x v="27"/>
    <d v="2023-09-18T00:00:00"/>
    <d v="2023-09-18T00:00:00"/>
    <n v="0"/>
    <n v="0"/>
    <n v="2023"/>
    <s v="09"/>
    <n v="18"/>
    <x v="867"/>
    <n v="2022"/>
    <n v="2023"/>
    <n v="0.95701202597496626"/>
    <n v="2023"/>
    <n v="0.93819806468133926"/>
    <n v="0"/>
    <n v="0"/>
    <n v="0"/>
    <n v="0"/>
    <n v="648"/>
    <n v="0"/>
  </r>
  <r>
    <d v="2021-12-31T00:00:00"/>
    <n v="2019"/>
    <s v="Army Active"/>
    <s v="93209"/>
    <s v=""/>
    <d v="2020-11-16T00:00:00"/>
    <d v="2021-11-02T00:00:00"/>
    <s v="Staatliches Hochbauamt Amberg"/>
    <s v="W912GB"/>
    <s v="W912GB18C0024"/>
    <x v="1018"/>
    <x v="14"/>
    <x v="27"/>
    <d v="2023-05-04T00:00:00"/>
    <d v="2023-08-02T00:00:00"/>
    <n v="0"/>
    <n v="90"/>
    <n v="2023"/>
    <s v="08"/>
    <s v="02"/>
    <x v="656"/>
    <n v="2022"/>
    <n v="2023"/>
    <n v="0.95701202597496626"/>
    <n v="2023"/>
    <n v="0.93819806468133926"/>
    <n v="0"/>
    <n v="0"/>
    <n v="0"/>
    <n v="90"/>
    <n v="548"/>
    <n v="0.16423357664233576"/>
  </r>
  <r>
    <d v="2022-01-12T00:00:00"/>
    <n v="2021"/>
    <s v="Army National Guard"/>
    <s v="470030"/>
    <s v=""/>
    <d v="2021-11-02T00:00:00"/>
    <d v="2021-11-16T00:00:00"/>
    <s v="USPFO - TN"/>
    <s v="W912L7"/>
    <s v="W912L7-19-2-2001"/>
    <x v="1019"/>
    <x v="1022"/>
    <x v="1217"/>
    <d v="2023-11-16T00:00:00"/>
    <d v="2023-11-16T00:00:00"/>
    <n v="1606000"/>
    <n v="0"/>
    <n v="2023"/>
    <n v="11"/>
    <n v="16"/>
    <x v="868"/>
    <n v="2022"/>
    <n v="2024"/>
    <n v="0.95701202597496626"/>
    <n v="2023"/>
    <n v="0.93819806468133926"/>
    <n v="10718534.690919623"/>
    <n v="12225280.782797854"/>
    <n v="1506746.0918782316"/>
    <n v="0"/>
    <n v="730"/>
    <n v="0"/>
  </r>
  <r>
    <d v="2021-12-30T00:00:00"/>
    <n v="2019"/>
    <s v="Air National Guard"/>
    <s v="FMKM179063"/>
    <s v=""/>
    <d v="2021-06-01T00:00:00"/>
    <d v="2021-10-06T00:00:00"/>
    <s v="Max Gray Construction"/>
    <s v="W912LM"/>
    <s v="W912LM21R10010002"/>
    <x v="1020"/>
    <x v="1170"/>
    <x v="1218"/>
    <d v="2022-10-31T00:00:00"/>
    <d v="2022-10-31T00:00:00"/>
    <n v="-164214"/>
    <n v="0"/>
    <n v="2022"/>
    <n v="10"/>
    <n v="31"/>
    <x v="697"/>
    <n v="2022"/>
    <n v="2023"/>
    <n v="0.95701202597496626"/>
    <n v="2023"/>
    <n v="0.93819806468133926"/>
    <n v="6122057.6088112621"/>
    <n v="5967992.3518176805"/>
    <n v="-154065.25699358154"/>
    <n v="0"/>
    <n v="390"/>
    <n v="0"/>
  </r>
  <r>
    <d v="2021-12-31T00:00:00"/>
    <n v="2022"/>
    <s v="Army Reserve"/>
    <s v="92098"/>
    <s v=""/>
    <d v="2021-08-17T00:00:00"/>
    <d v="2021-11-12T00:00:00"/>
    <s v="G.M. HILL ENGINEERING, INC."/>
    <s v="W912QR"/>
    <s v="W912QR20D0024"/>
    <x v="1021"/>
    <x v="1171"/>
    <x v="1219"/>
    <d v="2023-07-15T00:00:00"/>
    <d v="2023-07-15T00:00:00"/>
    <n v="0"/>
    <n v="0"/>
    <n v="2023"/>
    <s v="07"/>
    <n v="15"/>
    <x v="441"/>
    <n v="2022"/>
    <n v="2023"/>
    <n v="0.95701202597496626"/>
    <n v="2023"/>
    <n v="0.93819806468133926"/>
    <n v="4712327.2159007341"/>
    <n v="4712327.2159007341"/>
    <n v="0"/>
    <n v="0"/>
    <n v="610"/>
    <n v="0"/>
  </r>
  <r>
    <d v="2021-09-13T00:00:00"/>
    <n v="2021"/>
    <s v="Marine Corps Active"/>
    <s v="M006811090A"/>
    <s v=""/>
    <s v=""/>
    <s v=""/>
    <s v=""/>
    <s v=""/>
    <s v=""/>
    <x v="1022"/>
    <x v="1172"/>
    <x v="116"/>
    <s v=""/>
    <s v=""/>
    <s v=""/>
    <s v=""/>
    <e v="#VALUE!"/>
    <e v="#VALUE!"/>
    <e v="#VALUE!"/>
    <x v="773"/>
    <e v="#VALUE!"/>
    <e v="#VALUE!"/>
    <e v="#VALUE!"/>
    <e v="#VALUE!"/>
    <e v="#VALUE!"/>
    <e v="#VALUE!"/>
    <e v="#VALUE!"/>
    <e v="#VALUE!"/>
    <e v="#VALUE!"/>
    <e v="#VALUE!"/>
    <e v="#VALUE!"/>
  </r>
  <r>
    <d v="2022-01-12T00:00:00"/>
    <n v="2020"/>
    <s v="Marine Corps Active"/>
    <s v="M626131005"/>
    <s v=""/>
    <s v=""/>
    <s v=""/>
    <s v=""/>
    <s v=""/>
    <s v=""/>
    <x v="1022"/>
    <x v="1172"/>
    <x v="116"/>
    <s v=""/>
    <s v=""/>
    <s v=""/>
    <s v=""/>
    <e v="#VALUE!"/>
    <e v="#VALUE!"/>
    <e v="#VALUE!"/>
    <x v="773"/>
    <e v="#VALUE!"/>
    <e v="#VALUE!"/>
    <e v="#VALUE!"/>
    <e v="#VALUE!"/>
    <e v="#VALUE!"/>
    <e v="#VALUE!"/>
    <e v="#VALUE!"/>
    <e v="#VALUE!"/>
    <e v="#VALUE!"/>
    <e v="#VALUE!"/>
    <e v="#VALUE!"/>
  </r>
  <r>
    <d v="2022-01-12T00:00:00"/>
    <n v="2018"/>
    <s v="Marine Corps Active"/>
    <s v="M626131006"/>
    <s v=""/>
    <s v=""/>
    <s v=""/>
    <s v=""/>
    <s v=""/>
    <s v=""/>
    <x v="1022"/>
    <x v="1172"/>
    <x v="116"/>
    <s v=""/>
    <s v=""/>
    <s v=""/>
    <s v=""/>
    <e v="#VALUE!"/>
    <e v="#VALUE!"/>
    <e v="#VALUE!"/>
    <x v="773"/>
    <e v="#VALUE!"/>
    <e v="#VALUE!"/>
    <e v="#VALUE!"/>
    <e v="#VALUE!"/>
    <e v="#VALUE!"/>
    <e v="#VALUE!"/>
    <e v="#VALUE!"/>
    <e v="#VALUE!"/>
    <e v="#VALUE!"/>
    <e v="#VALUE!"/>
    <e v="#VALUE!"/>
  </r>
  <r>
    <d v="2022-01-12T00:00:00"/>
    <n v="2017"/>
    <s v="Marine Corps Active"/>
    <s v="M626131701"/>
    <s v=""/>
    <s v=""/>
    <s v=""/>
    <s v=""/>
    <s v=""/>
    <s v=""/>
    <x v="1022"/>
    <x v="1172"/>
    <x v="116"/>
    <s v=""/>
    <s v=""/>
    <s v=""/>
    <s v=""/>
    <e v="#VALUE!"/>
    <e v="#VALUE!"/>
    <e v="#VALUE!"/>
    <x v="773"/>
    <e v="#VALUE!"/>
    <e v="#VALUE!"/>
    <e v="#VALUE!"/>
    <e v="#VALUE!"/>
    <e v="#VALUE!"/>
    <e v="#VALUE!"/>
    <e v="#VALUE!"/>
    <e v="#VALUE!"/>
    <e v="#VALUE!"/>
    <e v="#VALUE!"/>
    <e v="#VALUE!"/>
  </r>
  <r>
    <d v="2022-01-12T00:00:00"/>
    <n v="2016"/>
    <s v="Marine Corps Active"/>
    <s v="M62613604"/>
    <s v=""/>
    <s v=""/>
    <s v=""/>
    <s v=""/>
    <s v=""/>
    <s v=""/>
    <x v="1022"/>
    <x v="1172"/>
    <x v="116"/>
    <s v=""/>
    <s v=""/>
    <s v=""/>
    <s v=""/>
    <e v="#VALUE!"/>
    <e v="#VALUE!"/>
    <e v="#VALUE!"/>
    <x v="773"/>
    <e v="#VALUE!"/>
    <e v="#VALUE!"/>
    <e v="#VALUE!"/>
    <e v="#VALUE!"/>
    <e v="#VALUE!"/>
    <e v="#VALUE!"/>
    <e v="#VALUE!"/>
    <e v="#VALUE!"/>
    <e v="#VALUE!"/>
    <e v="#VALUE!"/>
    <e v="#VALUE!"/>
  </r>
  <r>
    <d v="2022-01-12T00:00:00"/>
    <n v="2015"/>
    <s v="Marine Corps Active"/>
    <s v="M67400213"/>
    <s v=""/>
    <s v=""/>
    <s v=""/>
    <s v=""/>
    <s v=""/>
    <s v=""/>
    <x v="1022"/>
    <x v="1172"/>
    <x v="116"/>
    <s v=""/>
    <s v=""/>
    <s v=""/>
    <s v=""/>
    <e v="#VALUE!"/>
    <e v="#VALUE!"/>
    <e v="#VALUE!"/>
    <x v="773"/>
    <e v="#VALUE!"/>
    <e v="#VALUE!"/>
    <e v="#VALUE!"/>
    <e v="#VALUE!"/>
    <e v="#VALUE!"/>
    <e v="#VALUE!"/>
    <e v="#VALUE!"/>
    <e v="#VALUE!"/>
    <e v="#VALUE!"/>
    <e v="#VALUE!"/>
    <e v="#VALUE!"/>
  </r>
  <r>
    <d v="2022-01-12T00:00:00"/>
    <n v="2017"/>
    <s v="Marine Corps Active"/>
    <s v="M67400807"/>
    <s v=""/>
    <s v=""/>
    <s v=""/>
    <s v=""/>
    <s v=""/>
    <s v=""/>
    <x v="1022"/>
    <x v="1172"/>
    <x v="116"/>
    <s v=""/>
    <s v=""/>
    <s v=""/>
    <s v=""/>
    <e v="#VALUE!"/>
    <e v="#VALUE!"/>
    <e v="#VALUE!"/>
    <x v="773"/>
    <e v="#VALUE!"/>
    <e v="#VALUE!"/>
    <e v="#VALUE!"/>
    <e v="#VALUE!"/>
    <e v="#VALUE!"/>
    <e v="#VALUE!"/>
    <e v="#VALUE!"/>
    <e v="#VALUE!"/>
    <e v="#VALUE!"/>
    <e v="#VALUE!"/>
    <e v="#VALUE!"/>
  </r>
  <r>
    <d v="2021-10-14T00:00:00"/>
    <n v="2019"/>
    <s v="Marine Corps Active"/>
    <s v="N41557735"/>
    <s v=""/>
    <s v=""/>
    <s v=""/>
    <s v=""/>
    <s v=""/>
    <s v=""/>
    <x v="1022"/>
    <x v="1172"/>
    <x v="116"/>
    <s v=""/>
    <s v=""/>
    <s v=""/>
    <s v=""/>
    <e v="#VALUE!"/>
    <e v="#VALUE!"/>
    <e v="#VALUE!"/>
    <x v="773"/>
    <e v="#VALUE!"/>
    <e v="#VALUE!"/>
    <e v="#VALUE!"/>
    <e v="#VALUE!"/>
    <e v="#VALUE!"/>
    <e v="#VALUE!"/>
    <e v="#VALUE!"/>
    <e v="#VALUE!"/>
    <e v="#VALUE!"/>
    <e v="#VALUE!"/>
    <e v="#VALUE!"/>
  </r>
  <r>
    <d v="2022-01-12T00:00:00"/>
    <n v="2021"/>
    <s v="Marine Corps Active"/>
    <s v="N61159312"/>
    <s v=""/>
    <s v=""/>
    <s v=""/>
    <s v=""/>
    <s v=""/>
    <s v=""/>
    <x v="1022"/>
    <x v="1172"/>
    <x v="116"/>
    <s v=""/>
    <s v=""/>
    <s v=""/>
    <s v=""/>
    <e v="#VALUE!"/>
    <e v="#VALUE!"/>
    <e v="#VALUE!"/>
    <x v="773"/>
    <e v="#VALUE!"/>
    <e v="#VALUE!"/>
    <e v="#VALUE!"/>
    <e v="#VALUE!"/>
    <e v="#VALUE!"/>
    <e v="#VALUE!"/>
    <e v="#VALUE!"/>
    <e v="#VALUE!"/>
    <e v="#VALUE!"/>
    <e v="#VALUE!"/>
    <e v="#VALUE!"/>
  </r>
  <r>
    <d v="2022-01-12T00:00:00"/>
    <n v="2020"/>
    <s v="Marine Corps Reserve"/>
    <s v="M68479102"/>
    <s v=""/>
    <s v=""/>
    <s v=""/>
    <s v=""/>
    <s v=""/>
    <s v=""/>
    <x v="1022"/>
    <x v="1172"/>
    <x v="116"/>
    <s v=""/>
    <s v=""/>
    <s v=""/>
    <s v=""/>
    <e v="#VALUE!"/>
    <e v="#VALUE!"/>
    <e v="#VALUE!"/>
    <x v="773"/>
    <e v="#VALUE!"/>
    <e v="#VALUE!"/>
    <e v="#VALUE!"/>
    <e v="#VALUE!"/>
    <e v="#VALUE!"/>
    <e v="#VALUE!"/>
    <e v="#VALUE!"/>
    <e v="#VALUE!"/>
    <e v="#VALUE!"/>
    <e v="#VALUE!"/>
    <e v="#VALUE!"/>
  </r>
  <r>
    <d v="2022-01-12T00:00:00"/>
    <n v="2020"/>
    <s v="Marine Corps Reserve"/>
    <s v="M68479811"/>
    <s v=""/>
    <s v=""/>
    <s v=""/>
    <s v=""/>
    <s v=""/>
    <s v=""/>
    <x v="1022"/>
    <x v="1172"/>
    <x v="116"/>
    <s v=""/>
    <s v=""/>
    <s v=""/>
    <s v=""/>
    <e v="#VALUE!"/>
    <e v="#VALUE!"/>
    <e v="#VALUE!"/>
    <x v="773"/>
    <e v="#VALUE!"/>
    <e v="#VALUE!"/>
    <e v="#VALUE!"/>
    <e v="#VALUE!"/>
    <e v="#VALUE!"/>
    <e v="#VALUE!"/>
    <e v="#VALUE!"/>
    <e v="#VALUE!"/>
    <e v="#VALUE!"/>
    <e v="#VALUE!"/>
    <e v="#VALUE!"/>
  </r>
  <r>
    <d v="2022-01-12T00:00:00"/>
    <n v="2020"/>
    <s v="Marine Corps Reserve"/>
    <s v="N83447091"/>
    <s v=""/>
    <s v=""/>
    <s v=""/>
    <s v=""/>
    <s v=""/>
    <s v=""/>
    <x v="1022"/>
    <x v="1172"/>
    <x v="116"/>
    <s v=""/>
    <s v=""/>
    <s v=""/>
    <s v=""/>
    <e v="#VALUE!"/>
    <e v="#VALUE!"/>
    <e v="#VALUE!"/>
    <x v="773"/>
    <e v="#VALUE!"/>
    <e v="#VALUE!"/>
    <e v="#VALUE!"/>
    <e v="#VALUE!"/>
    <e v="#VALUE!"/>
    <e v="#VALUE!"/>
    <e v="#VALUE!"/>
    <e v="#VALUE!"/>
    <e v="#VALUE!"/>
    <e v="#VALUE!"/>
    <e v="#VALUE!"/>
  </r>
  <r>
    <d v="2021-10-14T00:00:00"/>
    <n v="2020"/>
    <s v="Marine Corps Reserve"/>
    <s v="N83447181"/>
    <s v=""/>
    <s v=""/>
    <s v=""/>
    <s v=""/>
    <s v=""/>
    <s v=""/>
    <x v="1022"/>
    <x v="1172"/>
    <x v="116"/>
    <s v=""/>
    <s v=""/>
    <s v=""/>
    <s v=""/>
    <e v="#VALUE!"/>
    <e v="#VALUE!"/>
    <e v="#VALUE!"/>
    <x v="773"/>
    <e v="#VALUE!"/>
    <e v="#VALUE!"/>
    <e v="#VALUE!"/>
    <e v="#VALUE!"/>
    <e v="#VALUE!"/>
    <e v="#VALUE!"/>
    <e v="#VALUE!"/>
    <e v="#VALUE!"/>
    <e v="#VALUE!"/>
    <e v="#VALUE!"/>
    <e v="#VALUE!"/>
  </r>
  <r>
    <d v="2020-12-09T00:00:00"/>
    <n v="2018"/>
    <s v="National Security Agency"/>
    <s v="34490"/>
    <s v=""/>
    <s v=""/>
    <s v=""/>
    <s v=""/>
    <s v=""/>
    <s v=""/>
    <x v="1022"/>
    <x v="1172"/>
    <x v="116"/>
    <s v=""/>
    <s v=""/>
    <s v=""/>
    <s v=""/>
    <e v="#VALUE!"/>
    <e v="#VALUE!"/>
    <e v="#VALUE!"/>
    <x v="773"/>
    <e v="#VALUE!"/>
    <e v="#VALUE!"/>
    <e v="#VALUE!"/>
    <e v="#VALUE!"/>
    <e v="#VALUE!"/>
    <e v="#VALUE!"/>
    <e v="#VALUE!"/>
    <e v="#VALUE!"/>
    <e v="#VALUE!"/>
    <e v="#VALUE!"/>
    <e v="#VALUE!"/>
  </r>
  <r>
    <d v="2021-12-13T00:00:00"/>
    <n v="2018"/>
    <s v="Navy Active"/>
    <s v="N00213211"/>
    <s v=""/>
    <s v=""/>
    <s v=""/>
    <s v=""/>
    <s v=""/>
    <s v=""/>
    <x v="1022"/>
    <x v="1172"/>
    <x v="116"/>
    <s v=""/>
    <s v=""/>
    <s v=""/>
    <s v=""/>
    <e v="#VALUE!"/>
    <e v="#VALUE!"/>
    <e v="#VALUE!"/>
    <x v="773"/>
    <e v="#VALUE!"/>
    <e v="#VALUE!"/>
    <e v="#VALUE!"/>
    <e v="#VALUE!"/>
    <e v="#VALUE!"/>
    <e v="#VALUE!"/>
    <e v="#VALUE!"/>
    <e v="#VALUE!"/>
    <e v="#VALUE!"/>
    <e v="#VALUE!"/>
    <e v="#VALUE!"/>
  </r>
  <r>
    <d v="2022-01-12T00:00:00"/>
    <n v="2021"/>
    <s v="Navy Active"/>
    <s v="N00213211A"/>
    <s v=""/>
    <s v=""/>
    <s v=""/>
    <s v=""/>
    <s v=""/>
    <s v=""/>
    <x v="1022"/>
    <x v="1172"/>
    <x v="116"/>
    <s v=""/>
    <s v=""/>
    <s v=""/>
    <s v=""/>
    <e v="#VALUE!"/>
    <e v="#VALUE!"/>
    <e v="#VALUE!"/>
    <x v="773"/>
    <e v="#VALUE!"/>
    <e v="#VALUE!"/>
    <e v="#VALUE!"/>
    <e v="#VALUE!"/>
    <e v="#VALUE!"/>
    <e v="#VALUE!"/>
    <e v="#VALUE!"/>
    <e v="#VALUE!"/>
    <e v="#VALUE!"/>
    <e v="#VALUE!"/>
    <e v="#VALUE!"/>
  </r>
  <r>
    <d v="2022-01-12T00:00:00"/>
    <n v="2021"/>
    <s v="Navy Active"/>
    <s v="N00246762"/>
    <s v=""/>
    <s v=""/>
    <s v=""/>
    <s v=""/>
    <s v=""/>
    <s v=""/>
    <x v="1022"/>
    <x v="1172"/>
    <x v="116"/>
    <s v=""/>
    <s v=""/>
    <s v=""/>
    <s v=""/>
    <e v="#VALUE!"/>
    <e v="#VALUE!"/>
    <e v="#VALUE!"/>
    <x v="773"/>
    <e v="#VALUE!"/>
    <e v="#VALUE!"/>
    <e v="#VALUE!"/>
    <e v="#VALUE!"/>
    <e v="#VALUE!"/>
    <e v="#VALUE!"/>
    <e v="#VALUE!"/>
    <e v="#VALUE!"/>
    <e v="#VALUE!"/>
    <e v="#VALUE!"/>
    <e v="#VALUE!"/>
  </r>
  <r>
    <d v="2021-12-13T00:00:00"/>
    <n v="2019"/>
    <s v="Navy Active"/>
    <s v="N32443256"/>
    <s v=""/>
    <s v=""/>
    <s v=""/>
    <s v=""/>
    <s v=""/>
    <s v=""/>
    <x v="1022"/>
    <x v="1172"/>
    <x v="116"/>
    <s v=""/>
    <s v=""/>
    <s v=""/>
    <s v=""/>
    <e v="#VALUE!"/>
    <e v="#VALUE!"/>
    <e v="#VALUE!"/>
    <x v="773"/>
    <e v="#VALUE!"/>
    <e v="#VALUE!"/>
    <e v="#VALUE!"/>
    <e v="#VALUE!"/>
    <e v="#VALUE!"/>
    <e v="#VALUE!"/>
    <e v="#VALUE!"/>
    <e v="#VALUE!"/>
    <e v="#VALUE!"/>
    <e v="#VALUE!"/>
    <e v="#VALUE!"/>
  </r>
  <r>
    <d v="2021-10-14T00:00:00"/>
    <n v="2020"/>
    <s v="Navy Active"/>
    <s v="N41557735A"/>
    <s v=""/>
    <s v=""/>
    <s v=""/>
    <s v=""/>
    <s v=""/>
    <s v=""/>
    <x v="1022"/>
    <x v="1172"/>
    <x v="116"/>
    <s v=""/>
    <s v=""/>
    <s v=""/>
    <s v=""/>
    <e v="#VALUE!"/>
    <e v="#VALUE!"/>
    <e v="#VALUE!"/>
    <x v="773"/>
    <e v="#VALUE!"/>
    <e v="#VALUE!"/>
    <e v="#VALUE!"/>
    <e v="#VALUE!"/>
    <e v="#VALUE!"/>
    <e v="#VALUE!"/>
    <e v="#VALUE!"/>
    <e v="#VALUE!"/>
    <e v="#VALUE!"/>
    <e v="#VALUE!"/>
    <e v="#VALUE!"/>
  </r>
  <r>
    <d v="2022-01-12T00:00:00"/>
    <n v="2020"/>
    <s v="Navy Active"/>
    <s v="N476091901"/>
    <s v=""/>
    <s v=""/>
    <s v=""/>
    <s v=""/>
    <s v=""/>
    <s v=""/>
    <x v="1022"/>
    <x v="1172"/>
    <x v="116"/>
    <s v=""/>
    <s v=""/>
    <s v=""/>
    <s v=""/>
    <e v="#VALUE!"/>
    <e v="#VALUE!"/>
    <e v="#VALUE!"/>
    <x v="773"/>
    <e v="#VALUE!"/>
    <e v="#VALUE!"/>
    <e v="#VALUE!"/>
    <e v="#VALUE!"/>
    <e v="#VALUE!"/>
    <e v="#VALUE!"/>
    <e v="#VALUE!"/>
    <e v="#VALUE!"/>
    <e v="#VALUE!"/>
    <e v="#VALUE!"/>
    <e v="#VALUE!"/>
  </r>
  <r>
    <d v="2022-01-12T00:00:00"/>
    <n v="2020"/>
    <s v="Navy Active"/>
    <s v="N476091902"/>
    <s v=""/>
    <s v=""/>
    <s v=""/>
    <s v=""/>
    <s v=""/>
    <s v=""/>
    <x v="1022"/>
    <x v="1172"/>
    <x v="116"/>
    <s v=""/>
    <s v=""/>
    <s v=""/>
    <s v=""/>
    <e v="#VALUE!"/>
    <e v="#VALUE!"/>
    <e v="#VALUE!"/>
    <x v="773"/>
    <e v="#VALUE!"/>
    <e v="#VALUE!"/>
    <e v="#VALUE!"/>
    <e v="#VALUE!"/>
    <e v="#VALUE!"/>
    <e v="#VALUE!"/>
    <e v="#VALUE!"/>
    <e v="#VALUE!"/>
    <e v="#VALUE!"/>
    <e v="#VALUE!"/>
    <e v="#VALUE!"/>
  </r>
  <r>
    <d v="2022-01-12T00:00:00"/>
    <n v="2020"/>
    <s v="Navy Active"/>
    <s v="N476091907"/>
    <s v=""/>
    <s v=""/>
    <s v=""/>
    <s v=""/>
    <s v=""/>
    <s v=""/>
    <x v="1022"/>
    <x v="1172"/>
    <x v="116"/>
    <s v=""/>
    <s v=""/>
    <s v=""/>
    <s v=""/>
    <e v="#VALUE!"/>
    <e v="#VALUE!"/>
    <e v="#VALUE!"/>
    <x v="773"/>
    <e v="#VALUE!"/>
    <e v="#VALUE!"/>
    <e v="#VALUE!"/>
    <e v="#VALUE!"/>
    <e v="#VALUE!"/>
    <e v="#VALUE!"/>
    <e v="#VALUE!"/>
    <e v="#VALUE!"/>
    <e v="#VALUE!"/>
    <e v="#VALUE!"/>
    <e v="#VALUE!"/>
  </r>
  <r>
    <d v="2022-01-12T00:00:00"/>
    <n v="2020"/>
    <s v="Navy Active"/>
    <s v="N476091908"/>
    <s v=""/>
    <s v=""/>
    <s v=""/>
    <s v=""/>
    <s v=""/>
    <s v=""/>
    <x v="1022"/>
    <x v="1172"/>
    <x v="116"/>
    <s v=""/>
    <s v=""/>
    <s v=""/>
    <s v=""/>
    <e v="#VALUE!"/>
    <e v="#VALUE!"/>
    <e v="#VALUE!"/>
    <x v="773"/>
    <e v="#VALUE!"/>
    <e v="#VALUE!"/>
    <e v="#VALUE!"/>
    <e v="#VALUE!"/>
    <e v="#VALUE!"/>
    <e v="#VALUE!"/>
    <e v="#VALUE!"/>
    <e v="#VALUE!"/>
    <e v="#VALUE!"/>
    <e v="#VALUE!"/>
    <e v="#VALUE!"/>
  </r>
  <r>
    <d v="2022-01-12T00:00:00"/>
    <n v="2020"/>
    <s v="Navy Active"/>
    <s v="N476091914"/>
    <s v=""/>
    <s v=""/>
    <s v=""/>
    <s v=""/>
    <s v=""/>
    <s v=""/>
    <x v="1022"/>
    <x v="1172"/>
    <x v="116"/>
    <s v=""/>
    <s v=""/>
    <s v=""/>
    <s v=""/>
    <e v="#VALUE!"/>
    <e v="#VALUE!"/>
    <e v="#VALUE!"/>
    <x v="773"/>
    <e v="#VALUE!"/>
    <e v="#VALUE!"/>
    <e v="#VALUE!"/>
    <e v="#VALUE!"/>
    <e v="#VALUE!"/>
    <e v="#VALUE!"/>
    <e v="#VALUE!"/>
    <e v="#VALUE!"/>
    <e v="#VALUE!"/>
    <e v="#VALUE!"/>
    <e v="#VALUE!"/>
  </r>
  <r>
    <d v="2022-01-12T00:00:00"/>
    <n v="2020"/>
    <s v="Navy Active"/>
    <s v="N476091917"/>
    <s v=""/>
    <s v=""/>
    <s v=""/>
    <s v=""/>
    <s v=""/>
    <s v=""/>
    <x v="1022"/>
    <x v="1172"/>
    <x v="116"/>
    <s v=""/>
    <s v=""/>
    <s v=""/>
    <s v=""/>
    <e v="#VALUE!"/>
    <e v="#VALUE!"/>
    <e v="#VALUE!"/>
    <x v="773"/>
    <e v="#VALUE!"/>
    <e v="#VALUE!"/>
    <e v="#VALUE!"/>
    <e v="#VALUE!"/>
    <e v="#VALUE!"/>
    <e v="#VALUE!"/>
    <e v="#VALUE!"/>
    <e v="#VALUE!"/>
    <e v="#VALUE!"/>
    <e v="#VALUE!"/>
    <e v="#VALUE!"/>
  </r>
  <r>
    <d v="2022-01-12T00:00:00"/>
    <n v="2020"/>
    <s v="Navy Active"/>
    <s v="N476091920"/>
    <s v=""/>
    <s v=""/>
    <s v=""/>
    <s v=""/>
    <s v=""/>
    <s v=""/>
    <x v="1022"/>
    <x v="1172"/>
    <x v="116"/>
    <s v=""/>
    <s v=""/>
    <s v=""/>
    <s v=""/>
    <e v="#VALUE!"/>
    <e v="#VALUE!"/>
    <e v="#VALUE!"/>
    <x v="773"/>
    <e v="#VALUE!"/>
    <e v="#VALUE!"/>
    <e v="#VALUE!"/>
    <e v="#VALUE!"/>
    <e v="#VALUE!"/>
    <e v="#VALUE!"/>
    <e v="#VALUE!"/>
    <e v="#VALUE!"/>
    <e v="#VALUE!"/>
    <e v="#VALUE!"/>
    <e v="#VALUE!"/>
  </r>
  <r>
    <d v="2022-01-12T00:00:00"/>
    <n v="2020"/>
    <s v="Navy Active"/>
    <s v="N476091921"/>
    <s v=""/>
    <s v=""/>
    <s v=""/>
    <s v=""/>
    <s v=""/>
    <s v=""/>
    <x v="1022"/>
    <x v="1172"/>
    <x v="116"/>
    <s v=""/>
    <s v=""/>
    <s v=""/>
    <s v=""/>
    <e v="#VALUE!"/>
    <e v="#VALUE!"/>
    <e v="#VALUE!"/>
    <x v="773"/>
    <e v="#VALUE!"/>
    <e v="#VALUE!"/>
    <e v="#VALUE!"/>
    <e v="#VALUE!"/>
    <e v="#VALUE!"/>
    <e v="#VALUE!"/>
    <e v="#VALUE!"/>
    <e v="#VALUE!"/>
    <e v="#VALUE!"/>
    <e v="#VALUE!"/>
    <e v="#VALUE!"/>
  </r>
  <r>
    <d v="2022-01-12T00:00:00"/>
    <n v="2019"/>
    <s v="Navy Active"/>
    <s v="N60042117"/>
    <s v=""/>
    <s v=""/>
    <s v=""/>
    <s v=""/>
    <s v=""/>
    <s v=""/>
    <x v="1022"/>
    <x v="1172"/>
    <x v="116"/>
    <s v=""/>
    <s v=""/>
    <s v=""/>
    <s v=""/>
    <e v="#VALUE!"/>
    <e v="#VALUE!"/>
    <e v="#VALUE!"/>
    <x v="773"/>
    <e v="#VALUE!"/>
    <e v="#VALUE!"/>
    <e v="#VALUE!"/>
    <e v="#VALUE!"/>
    <e v="#VALUE!"/>
    <e v="#VALUE!"/>
    <e v="#VALUE!"/>
    <e v="#VALUE!"/>
    <e v="#VALUE!"/>
    <e v="#VALUE!"/>
    <e v="#VALUE!"/>
  </r>
  <r>
    <d v="2022-01-12T00:00:00"/>
    <n v="2018"/>
    <s v="Navy Active"/>
    <s v="N61066604"/>
    <s v=""/>
    <s v=""/>
    <s v=""/>
    <s v=""/>
    <s v=""/>
    <s v=""/>
    <x v="1022"/>
    <x v="1172"/>
    <x v="116"/>
    <s v=""/>
    <s v=""/>
    <s v=""/>
    <s v=""/>
    <e v="#VALUE!"/>
    <e v="#VALUE!"/>
    <e v="#VALUE!"/>
    <x v="773"/>
    <e v="#VALUE!"/>
    <e v="#VALUE!"/>
    <e v="#VALUE!"/>
    <e v="#VALUE!"/>
    <e v="#VALUE!"/>
    <e v="#VALUE!"/>
    <e v="#VALUE!"/>
    <e v="#VALUE!"/>
    <e v="#VALUE!"/>
    <e v="#VALUE!"/>
    <e v="#VALUE!"/>
  </r>
  <r>
    <d v="2022-01-12T00:00:00"/>
    <n v="2019"/>
    <s v="Navy Active"/>
    <s v="N62588312"/>
    <s v=""/>
    <s v=""/>
    <s v=""/>
    <s v=""/>
    <s v=""/>
    <s v=""/>
    <x v="1022"/>
    <x v="1172"/>
    <x v="116"/>
    <s v=""/>
    <s v=""/>
    <s v=""/>
    <s v=""/>
    <e v="#VALUE!"/>
    <e v="#VALUE!"/>
    <e v="#VALUE!"/>
    <x v="773"/>
    <e v="#VALUE!"/>
    <e v="#VALUE!"/>
    <e v="#VALUE!"/>
    <e v="#VALUE!"/>
    <e v="#VALUE!"/>
    <e v="#VALUE!"/>
    <e v="#VALUE!"/>
    <e v="#VALUE!"/>
    <e v="#VALUE!"/>
    <e v="#VALUE!"/>
    <e v="#VALUE!"/>
  </r>
  <r>
    <d v="2022-01-12T00:00:00"/>
    <n v="2020"/>
    <s v="Navy Active"/>
    <s v="N628632001"/>
    <s v=""/>
    <s v=""/>
    <s v=""/>
    <s v=""/>
    <s v=""/>
    <s v=""/>
    <x v="1022"/>
    <x v="1172"/>
    <x v="116"/>
    <s v=""/>
    <s v=""/>
    <s v=""/>
    <s v=""/>
    <e v="#VALUE!"/>
    <e v="#VALUE!"/>
    <e v="#VALUE!"/>
    <x v="773"/>
    <e v="#VALUE!"/>
    <e v="#VALUE!"/>
    <e v="#VALUE!"/>
    <e v="#VALUE!"/>
    <e v="#VALUE!"/>
    <e v="#VALUE!"/>
    <e v="#VALUE!"/>
    <e v="#VALUE!"/>
    <e v="#VALUE!"/>
    <e v="#VALUE!"/>
    <e v="#VALUE!"/>
  </r>
  <r>
    <d v="2021-12-13T00:00:00"/>
    <n v="2019"/>
    <s v="Navy Active"/>
    <s v="N62863811"/>
    <s v=""/>
    <s v=""/>
    <s v=""/>
    <s v=""/>
    <s v=""/>
    <s v=""/>
    <x v="1022"/>
    <x v="1172"/>
    <x v="116"/>
    <s v=""/>
    <s v=""/>
    <s v=""/>
    <s v=""/>
    <e v="#VALUE!"/>
    <e v="#VALUE!"/>
    <e v="#VALUE!"/>
    <x v="773"/>
    <e v="#VALUE!"/>
    <e v="#VALUE!"/>
    <e v="#VALUE!"/>
    <e v="#VALUE!"/>
    <e v="#VALUE!"/>
    <e v="#VALUE!"/>
    <e v="#VALUE!"/>
    <e v="#VALUE!"/>
    <e v="#VALUE!"/>
    <e v="#VALUE!"/>
    <e v="#VALUE!"/>
  </r>
  <r>
    <d v="2022-01-12T00:00:00"/>
    <n v="2019"/>
    <s v="Navy Active"/>
    <s v="N63005955U"/>
    <s v=""/>
    <s v=""/>
    <s v=""/>
    <s v=""/>
    <s v=""/>
    <s v=""/>
    <x v="1022"/>
    <x v="1172"/>
    <x v="116"/>
    <s v=""/>
    <s v=""/>
    <s v=""/>
    <s v=""/>
    <e v="#VALUE!"/>
    <e v="#VALUE!"/>
    <e v="#VALUE!"/>
    <x v="773"/>
    <e v="#VALUE!"/>
    <e v="#VALUE!"/>
    <e v="#VALUE!"/>
    <e v="#VALUE!"/>
    <e v="#VALUE!"/>
    <e v="#VALUE!"/>
    <e v="#VALUE!"/>
    <e v="#VALUE!"/>
    <e v="#VALUE!"/>
    <e v="#VALUE!"/>
    <e v="#VALUE!"/>
  </r>
  <r>
    <d v="2022-01-12T00:00:00"/>
    <n v="2021"/>
    <s v="Navy Active"/>
    <s v="N63005964"/>
    <s v=""/>
    <s v=""/>
    <s v=""/>
    <s v=""/>
    <s v=""/>
    <s v=""/>
    <x v="1022"/>
    <x v="1172"/>
    <x v="116"/>
    <s v=""/>
    <s v=""/>
    <s v=""/>
    <s v=""/>
    <e v="#VALUE!"/>
    <e v="#VALUE!"/>
    <e v="#VALUE!"/>
    <x v="773"/>
    <e v="#VALUE!"/>
    <e v="#VALUE!"/>
    <e v="#VALUE!"/>
    <e v="#VALUE!"/>
    <e v="#VALUE!"/>
    <e v="#VALUE!"/>
    <e v="#VALUE!"/>
    <e v="#VALUE!"/>
    <e v="#VALUE!"/>
    <e v="#VALUE!"/>
    <e v="#VALUE!"/>
  </r>
  <r>
    <d v="2022-01-12T00:00:00"/>
    <n v="2016"/>
    <s v="Navy Active"/>
    <s v="N63005976"/>
    <s v=""/>
    <s v=""/>
    <s v=""/>
    <s v=""/>
    <s v=""/>
    <s v=""/>
    <x v="1022"/>
    <x v="1172"/>
    <x v="116"/>
    <s v=""/>
    <s v=""/>
    <s v=""/>
    <s v=""/>
    <e v="#VALUE!"/>
    <e v="#VALUE!"/>
    <e v="#VALUE!"/>
    <x v="773"/>
    <e v="#VALUE!"/>
    <e v="#VALUE!"/>
    <e v="#VALUE!"/>
    <e v="#VALUE!"/>
    <e v="#VALUE!"/>
    <e v="#VALUE!"/>
    <e v="#VALUE!"/>
    <e v="#VALUE!"/>
    <e v="#VALUE!"/>
    <e v="#VALUE!"/>
    <e v="#VALUE!"/>
  </r>
  <r>
    <d v="2022-01-12T00:00:00"/>
    <n v="2019"/>
    <s v="Navy Active"/>
    <s v="N66691144"/>
    <s v=""/>
    <s v=""/>
    <s v=""/>
    <s v=""/>
    <s v=""/>
    <s v=""/>
    <x v="1022"/>
    <x v="1172"/>
    <x v="116"/>
    <s v=""/>
    <s v=""/>
    <s v=""/>
    <s v=""/>
    <e v="#VALUE!"/>
    <e v="#VALUE!"/>
    <e v="#VALUE!"/>
    <x v="773"/>
    <e v="#VALUE!"/>
    <e v="#VALUE!"/>
    <e v="#VALUE!"/>
    <e v="#VALUE!"/>
    <e v="#VALUE!"/>
    <e v="#VALUE!"/>
    <e v="#VALUE!"/>
    <e v="#VALUE!"/>
    <e v="#VALUE!"/>
    <e v="#VALUE!"/>
    <e v="#VALUE!"/>
  </r>
  <r>
    <d v="2022-01-12T00:00:00"/>
    <n v="2017"/>
    <s v="Navy Active"/>
    <s v="N68469760"/>
    <s v=""/>
    <s v=""/>
    <s v=""/>
    <s v=""/>
    <s v=""/>
    <s v=""/>
    <x v="1022"/>
    <x v="1172"/>
    <x v="116"/>
    <s v=""/>
    <s v=""/>
    <s v=""/>
    <s v=""/>
    <e v="#VALUE!"/>
    <e v="#VALUE!"/>
    <e v="#VALUE!"/>
    <x v="773"/>
    <e v="#VALUE!"/>
    <e v="#VALUE!"/>
    <e v="#VALUE!"/>
    <e v="#VALUE!"/>
    <e v="#VALUE!"/>
    <e v="#VALUE!"/>
    <e v="#VALUE!"/>
    <e v="#VALUE!"/>
    <e v="#VALUE!"/>
    <e v="#VALUE!"/>
    <e v="#VALUE!"/>
  </r>
  <r>
    <d v="2021-10-14T00:00:00"/>
    <n v="2019"/>
    <s v="Navy Reserve"/>
    <s v="N00206493"/>
    <s v=""/>
    <s v=""/>
    <s v=""/>
    <s v=""/>
    <s v=""/>
    <s v=""/>
    <x v="1022"/>
    <x v="1172"/>
    <x v="116"/>
    <s v=""/>
    <s v=""/>
    <s v=""/>
    <s v=""/>
    <e v="#VALUE!"/>
    <e v="#VALUE!"/>
    <e v="#VALUE!"/>
    <x v="773"/>
    <e v="#VALUE!"/>
    <e v="#VALUE!"/>
    <e v="#VALUE!"/>
    <e v="#VALUE!"/>
    <e v="#VALUE!"/>
    <e v="#VALUE!"/>
    <e v="#VALUE!"/>
    <e v="#VALUE!"/>
    <e v="#VALUE!"/>
    <e v="#VALUE!"/>
    <e v="#VALUE!"/>
  </r>
  <r>
    <d v="2022-01-07T00:00:00"/>
    <n v="2022"/>
    <s v="Washington Headquarters Services"/>
    <s v="90570"/>
    <s v=""/>
    <s v=""/>
    <s v=""/>
    <s v=""/>
    <s v=""/>
    <s v=""/>
    <x v="1022"/>
    <x v="1172"/>
    <x v="116"/>
    <s v=""/>
    <s v=""/>
    <s v=""/>
    <s v=""/>
    <e v="#VALUE!"/>
    <e v="#VALUE!"/>
    <e v="#VALUE!"/>
    <x v="773"/>
    <e v="#VALUE!"/>
    <e v="#VALUE!"/>
    <e v="#VALUE!"/>
    <e v="#VALUE!"/>
    <e v="#VALUE!"/>
    <e v="#VALUE!"/>
    <e v="#VALUE!"/>
    <e v="#VALUE!"/>
    <e v="#VALUE!"/>
    <e v="#VALUE!"/>
    <e v="#VALUE!"/>
  </r>
  <r>
    <d v="2022-01-07T00:00:00"/>
    <n v="2020"/>
    <s v="Washington Headquarters Services"/>
    <s v="91531"/>
    <s v=""/>
    <s v=""/>
    <s v=""/>
    <s v=""/>
    <s v=""/>
    <s v=""/>
    <x v="1022"/>
    <x v="1172"/>
    <x v="116"/>
    <s v=""/>
    <s v=""/>
    <s v=""/>
    <s v=""/>
    <e v="#VALUE!"/>
    <e v="#VALUE!"/>
    <e v="#VALUE!"/>
    <x v="773"/>
    <e v="#VALUE!"/>
    <e v="#VALUE!"/>
    <e v="#VALUE!"/>
    <e v="#VALUE!"/>
    <e v="#VALUE!"/>
    <e v="#VALUE!"/>
    <e v="#VALUE!"/>
    <e v="#VALUE!"/>
    <e v="#VALUE!"/>
    <e v="#VALUE!"/>
    <e v="#VALUE!"/>
  </r>
  <r>
    <d v="2022-01-07T00:00:00"/>
    <n v="2022"/>
    <s v="Washington Headquarters Services"/>
    <s v="95677"/>
    <s v=""/>
    <s v=""/>
    <s v=""/>
    <s v=""/>
    <s v=""/>
    <s v=""/>
    <x v="1022"/>
    <x v="1172"/>
    <x v="116"/>
    <s v=""/>
    <s v=""/>
    <s v=""/>
    <s v=""/>
    <e v="#VALUE!"/>
    <e v="#VALUE!"/>
    <e v="#VALUE!"/>
    <x v="773"/>
    <e v="#VALUE!"/>
    <e v="#VALUE!"/>
    <e v="#VALUE!"/>
    <e v="#VALUE!"/>
    <e v="#VALUE!"/>
    <e v="#VALUE!"/>
    <e v="#VALUE!"/>
    <e v="#VALUE!"/>
    <e v="#VALUE!"/>
    <e v="#VALUE!"/>
    <e v="#VALUE!"/>
  </r>
  <r>
    <d v="2022-01-07T00:00:00"/>
    <n v="2022"/>
    <s v="Washington Headquarters Services"/>
    <s v="95696"/>
    <s v=""/>
    <s v=""/>
    <s v=""/>
    <s v=""/>
    <s v=""/>
    <s v=""/>
    <x v="1022"/>
    <x v="1172"/>
    <x v="116"/>
    <s v=""/>
    <s v=""/>
    <s v=""/>
    <s v=""/>
    <e v="#VALUE!"/>
    <e v="#VALUE!"/>
    <e v="#VALUE!"/>
    <x v="773"/>
    <e v="#VALUE!"/>
    <e v="#VALUE!"/>
    <e v="#VALUE!"/>
    <e v="#VALUE!"/>
    <e v="#VALUE!"/>
    <e v="#VALUE!"/>
    <e v="#VALUE!"/>
    <e v="#VALUE!"/>
    <e v="#VALUE!"/>
    <e v="#VALUE!"/>
    <e v="#VAL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4:F618" firstHeaderRow="0" firstDataRow="1" firstDataCol="1" rowPageCount="2" colPageCount="1"/>
  <pivotFields count="32">
    <pivotField numFmtId="166" showAll="0"/>
    <pivotField numFmtId="1" showAll="0"/>
    <pivotField showAll="0"/>
    <pivotField showAll="0"/>
    <pivotField showAll="0"/>
    <pivotField showAll="0"/>
    <pivotField showAll="0"/>
    <pivotField showAll="0" sortType="ascending"/>
    <pivotField showAll="0"/>
    <pivotField showAll="0" sortType="ascending"/>
    <pivotField axis="axisRow" showAll="0" defaultSubtotal="0">
      <items count="1023">
        <item sd="0" x="891"/>
        <item sd="0" x="179"/>
        <item sd="0" x="709"/>
        <item sd="0" x="333"/>
        <item sd="0" x="473"/>
        <item sd="0" x="886"/>
        <item sd="0" x="887"/>
        <item sd="0" x="476"/>
        <item sd="0" x="233"/>
        <item sd="0" x="708"/>
        <item sd="0" x="890"/>
        <item sd="0" x="234"/>
        <item sd="0" x="714"/>
        <item sd="0" x="884"/>
        <item sd="0" x="334"/>
        <item sd="0" x="477"/>
        <item sd="0" x="885"/>
        <item sd="0" x="232"/>
        <item sd="0" x="474"/>
        <item sd="0" x="888"/>
        <item sd="0" x="889"/>
        <item sd="0" x="137"/>
        <item sd="0" x="335"/>
        <item sd="0" x="1011"/>
        <item sd="0" x="475"/>
        <item sd="0" x="710"/>
        <item sd="0" x="711"/>
        <item sd="0" x="712"/>
        <item sd="0" x="713"/>
        <item sd="0" x="478"/>
        <item sd="0" x="892"/>
        <item sd="0" x="893"/>
        <item sd="0" x="479"/>
        <item sd="0" x="336"/>
        <item sd="0" x="894"/>
        <item sd="0" x="480"/>
        <item sd="0" x="481"/>
        <item sd="0" x="895"/>
        <item sd="0" x="337"/>
        <item sd="0" x="338"/>
        <item sd="0" x="896"/>
        <item sd="0" x="339"/>
        <item sd="0" x="90"/>
        <item sd="0" x="91"/>
        <item sd="0" x="340"/>
        <item sd="0" x="341"/>
        <item sd="0" x="482"/>
        <item sd="0" x="897"/>
        <item sd="0" x="342"/>
        <item sd="0" x="898"/>
        <item sd="0" x="44"/>
        <item sd="0" x="235"/>
        <item sd="0" x="343"/>
        <item sd="0" x="483"/>
        <item sd="0" x="899"/>
        <item sd="0" x="180"/>
        <item sd="0" x="92"/>
        <item sd="0" x="93"/>
        <item sd="0" x="138"/>
        <item sd="0" x="182"/>
        <item sd="0" x="183"/>
        <item sd="0" x="184"/>
        <item sd="0" x="181"/>
        <item sd="0" x="236"/>
        <item sd="0" x="237"/>
        <item sd="0" x="238"/>
        <item sd="0" x="239"/>
        <item sd="0" x="344"/>
        <item sd="0" x="240"/>
        <item sd="0" x="345"/>
        <item sd="0" x="346"/>
        <item sd="0" x="347"/>
        <item sd="0" x="348"/>
        <item sd="0" x="349"/>
        <item sd="0" x="350"/>
        <item sd="0" x="484"/>
        <item sd="0" x="485"/>
        <item sd="0" x="486"/>
        <item sd="0" x="487"/>
        <item sd="0" x="715"/>
        <item sd="0" x="716"/>
        <item sd="0" x="900"/>
        <item sd="0" x="901"/>
        <item sd="0" x="902"/>
        <item sd="0" x="903"/>
        <item sd="0" x="904"/>
        <item sd="0" x="488"/>
        <item sd="0" x="489"/>
        <item sd="0" x="94"/>
        <item sd="0" x="139"/>
        <item sd="0" x="111"/>
        <item sd="0" x="112"/>
        <item sd="0" x="490"/>
        <item sd="0" x="491"/>
        <item sd="0" x="140"/>
        <item sd="0" x="141"/>
        <item sd="0" x="717"/>
        <item sd="0" x="185"/>
        <item sd="0" x="186"/>
        <item sd="0" x="187"/>
        <item sd="0" x="188"/>
        <item sd="0" x="351"/>
        <item sd="0" x="189"/>
        <item sd="0" x="352"/>
        <item sd="0" x="241"/>
        <item sd="0" x="242"/>
        <item sd="0" x="243"/>
        <item sd="0" x="244"/>
        <item sd="0" x="245"/>
        <item sd="0" x="353"/>
        <item sd="0" x="354"/>
        <item sd="0" x="492"/>
        <item sd="0" x="355"/>
        <item sd="0" x="493"/>
        <item sd="0" x="356"/>
        <item sd="0" x="357"/>
        <item sd="0" x="358"/>
        <item sd="0" x="359"/>
        <item sd="0" x="360"/>
        <item sd="0" x="361"/>
        <item sd="0" x="362"/>
        <item sd="0" x="363"/>
        <item sd="0" x="364"/>
        <item sd="0" x="365"/>
        <item sd="0" x="366"/>
        <item sd="0" x="367"/>
        <item sd="0" x="368"/>
        <item sd="0" x="369"/>
        <item sd="0" x="718"/>
        <item sd="0" x="719"/>
        <item sd="0" x="494"/>
        <item sd="0" x="905"/>
        <item sd="0" x="370"/>
        <item sd="0" x="495"/>
        <item sd="0" x="496"/>
        <item sd="0" x="497"/>
        <item sd="0" x="498"/>
        <item sd="0" x="499"/>
        <item sd="0" x="500"/>
        <item sd="0" x="501"/>
        <item sd="0" x="502"/>
        <item sd="0" x="503"/>
        <item sd="0" x="504"/>
        <item sd="0" x="505"/>
        <item sd="0" x="906"/>
        <item sd="0" x="1012"/>
        <item sd="0" x="907"/>
        <item sd="0" x="720"/>
        <item sd="0" x="721"/>
        <item sd="0" x="722"/>
        <item sd="0" x="723"/>
        <item sd="0" x="724"/>
        <item sd="0" x="725"/>
        <item sd="0" x="726"/>
        <item sd="0" x="727"/>
        <item sd="0" x="728"/>
        <item sd="0" x="729"/>
        <item sd="0" x="730"/>
        <item sd="0" x="731"/>
        <item sd="0" x="732"/>
        <item sd="0" x="733"/>
        <item sd="0" x="908"/>
        <item sd="0" x="909"/>
        <item sd="0" x="910"/>
        <item sd="0" x="911"/>
        <item sd="0" x="912"/>
        <item sd="0" x="913"/>
        <item sd="0" x="371"/>
        <item sd="0" x="246"/>
        <item sd="0" x="372"/>
        <item sd="0" x="734"/>
        <item sd="0" x="142"/>
        <item sd="0" x="190"/>
        <item sd="0" x="191"/>
        <item sd="0" x="192"/>
        <item sd="0" x="247"/>
        <item sd="0" x="373"/>
        <item sd="0" x="506"/>
        <item sd="0" x="248"/>
        <item sd="0" x="374"/>
        <item sd="0" x="507"/>
        <item sd="0" x="735"/>
        <item sd="0" x="736"/>
        <item sd="0" x="914"/>
        <item sd="0" x="193"/>
        <item sd="0" x="375"/>
        <item sd="0" x="194"/>
        <item sd="0" x="195"/>
        <item sd="0" x="508"/>
        <item sd="0" x="249"/>
        <item sd="0" x="250"/>
        <item sd="0" x="251"/>
        <item sd="0" x="252"/>
        <item sd="0" x="376"/>
        <item sd="0" x="377"/>
        <item sd="0" x="509"/>
        <item sd="0" x="510"/>
        <item sd="0" x="511"/>
        <item sd="0" x="512"/>
        <item sd="0" x="513"/>
        <item sd="0" x="514"/>
        <item sd="0" x="737"/>
        <item sd="0" x="738"/>
        <item sd="0" x="739"/>
        <item sd="0" x="915"/>
        <item sd="0" x="1013"/>
        <item sd="0" x="113"/>
        <item sd="0" x="114"/>
        <item sd="0" x="143"/>
        <item sd="0" x="196"/>
        <item sd="0" x="197"/>
        <item sd="0" x="253"/>
        <item sd="0" x="198"/>
        <item sd="0" x="144"/>
        <item sd="0" x="145"/>
        <item sd="0" x="199"/>
        <item sd="0" x="254"/>
        <item sd="0" x="146"/>
        <item sd="0" x="147"/>
        <item sd="0" x="148"/>
        <item sd="0" x="200"/>
        <item sd="0" x="255"/>
        <item sd="0" x="201"/>
        <item sd="0" x="256"/>
        <item sd="0" x="257"/>
        <item sd="0" x="515"/>
        <item sd="0" x="378"/>
        <item sd="0" x="258"/>
        <item sd="0" x="516"/>
        <item sd="0" x="259"/>
        <item sd="0" x="260"/>
        <item sd="0" x="261"/>
        <item sd="0" x="262"/>
        <item sd="0" x="379"/>
        <item sd="0" x="517"/>
        <item sd="0" x="263"/>
        <item sd="0" x="380"/>
        <item sd="0" x="264"/>
        <item sd="0" x="381"/>
        <item sd="0" x="740"/>
        <item sd="0" x="518"/>
        <item sd="0" x="519"/>
        <item sd="0" x="382"/>
        <item sd="0" x="383"/>
        <item sd="0" x="384"/>
        <item sd="0" x="385"/>
        <item sd="0" x="386"/>
        <item sd="0" x="387"/>
        <item sd="0" x="388"/>
        <item sd="0" x="520"/>
        <item sd="0" x="389"/>
        <item sd="0" x="390"/>
        <item sd="0" x="521"/>
        <item sd="0" x="916"/>
        <item sd="0" x="522"/>
        <item sd="0" x="523"/>
        <item sd="0" x="524"/>
        <item sd="0" x="525"/>
        <item sd="0" x="526"/>
        <item sd="0" x="527"/>
        <item sd="0" x="528"/>
        <item sd="0" x="529"/>
        <item sd="0" x="530"/>
        <item sd="0" x="531"/>
        <item sd="0" x="532"/>
        <item sd="0" x="741"/>
        <item sd="0" x="533"/>
        <item sd="0" x="742"/>
        <item sd="0" x="743"/>
        <item sd="0" x="744"/>
        <item sd="0" x="745"/>
        <item sd="0" x="917"/>
        <item sd="0" x="918"/>
        <item sd="0" x="919"/>
        <item sd="0" x="920"/>
        <item sd="0" x="921"/>
        <item sd="0" x="149"/>
        <item sd="0" x="202"/>
        <item sd="0" x="391"/>
        <item sd="0" x="746"/>
        <item sd="0" x="534"/>
        <item sd="0" x="747"/>
        <item sd="0" x="748"/>
        <item sd="0" x="922"/>
        <item sd="0" x="923"/>
        <item sd="0" x="150"/>
        <item sd="0" x="151"/>
        <item sd="0" x="115"/>
        <item sd="0" x="116"/>
        <item sd="0" x="117"/>
        <item sd="0" x="152"/>
        <item sd="0" x="153"/>
        <item sd="0" x="154"/>
        <item sd="0" x="204"/>
        <item sd="0" x="203"/>
        <item sd="0" x="205"/>
        <item sd="0" x="206"/>
        <item sd="0" x="265"/>
        <item sd="0" x="266"/>
        <item sd="0" x="267"/>
        <item sd="0" x="268"/>
        <item sd="0" x="269"/>
        <item sd="0" x="270"/>
        <item sd="0" x="392"/>
        <item sd="0" x="393"/>
        <item sd="0" x="394"/>
        <item sd="0" x="395"/>
        <item sd="0" x="396"/>
        <item sd="0" x="535"/>
        <item sd="0" x="536"/>
        <item sd="0" x="537"/>
        <item sd="0" x="538"/>
        <item sd="0" x="539"/>
        <item sd="0" x="540"/>
        <item sd="0" x="541"/>
        <item sd="0" x="542"/>
        <item sd="0" x="543"/>
        <item sd="0" x="749"/>
        <item sd="0" x="924"/>
        <item sd="0" x="925"/>
        <item sd="0" x="544"/>
        <item sd="0" x="926"/>
        <item sd="0" x="750"/>
        <item sd="0" x="751"/>
        <item sd="0" x="752"/>
        <item sd="0" x="927"/>
        <item sd="0" x="928"/>
        <item sd="0" x="929"/>
        <item sd="0" x="1014"/>
        <item sd="0" x="930"/>
        <item sd="0" x="271"/>
        <item sd="0" x="207"/>
        <item sd="0" x="95"/>
        <item sd="0" x="118"/>
        <item sd="0" x="545"/>
        <item sd="0" x="119"/>
        <item sd="0" x="208"/>
        <item sd="0" x="546"/>
        <item sd="0" x="272"/>
        <item sd="0" x="155"/>
        <item sd="0" x="547"/>
        <item sd="0" x="209"/>
        <item sd="0" x="210"/>
        <item sd="0" x="548"/>
        <item sd="0" x="397"/>
        <item sd="0" x="211"/>
        <item sd="0" x="398"/>
        <item sd="0" x="273"/>
        <item sd="0" x="399"/>
        <item sd="0" x="274"/>
        <item sd="0" x="275"/>
        <item sd="0" x="400"/>
        <item sd="0" x="549"/>
        <item sd="0" x="931"/>
        <item sd="0" x="401"/>
        <item sd="0" x="753"/>
        <item sd="0" x="932"/>
        <item sd="0" x="550"/>
        <item sd="0" x="551"/>
        <item sd="0" x="552"/>
        <item sd="0" x="553"/>
        <item sd="0" x="554"/>
        <item sd="0" x="555"/>
        <item sd="0" x="754"/>
        <item sd="0" x="556"/>
        <item sd="0" x="755"/>
        <item sd="0" x="756"/>
        <item sd="0" x="933"/>
        <item sd="0" x="757"/>
        <item sd="0" x="758"/>
        <item sd="0" x="557"/>
        <item sd="0" x="934"/>
        <item sd="0" x="558"/>
        <item sd="0" x="559"/>
        <item sd="0" x="759"/>
        <item sd="0" x="760"/>
        <item sd="0" x="761"/>
        <item sd="0" x="935"/>
        <item sd="0" x="936"/>
        <item sd="0" x="937"/>
        <item sd="0" x="938"/>
        <item sd="0" x="939"/>
        <item sd="0" x="402"/>
        <item sd="0" x="940"/>
        <item sd="0" x="762"/>
        <item sd="0" x="763"/>
        <item sd="0" x="403"/>
        <item sd="0" x="560"/>
        <item sd="0" x="941"/>
        <item sd="0" x="404"/>
        <item sd="0" x="764"/>
        <item sd="0" x="405"/>
        <item sd="0" x="561"/>
        <item sd="0" x="276"/>
        <item sd="0" x="406"/>
        <item sd="0" x="942"/>
        <item sd="0" x="765"/>
        <item sd="0" x="766"/>
        <item sd="0" x="943"/>
        <item sd="0" x="944"/>
        <item sd="0" x="767"/>
        <item sd="0" x="768"/>
        <item sd="0" x="945"/>
        <item sd="0" x="1015"/>
        <item sd="0" x="946"/>
        <item sd="0" x="769"/>
        <item sd="0" x="947"/>
        <item sd="0" x="948"/>
        <item sd="0" x="949"/>
        <item sd="0" x="120"/>
        <item sd="0" x="277"/>
        <item sd="0" x="278"/>
        <item sd="0" x="279"/>
        <item sd="0" x="280"/>
        <item sd="0" x="562"/>
        <item sd="0" x="563"/>
        <item sd="0" x="770"/>
        <item sd="0" x="407"/>
        <item sd="0" x="408"/>
        <item sd="0" x="409"/>
        <item sd="0" x="410"/>
        <item sd="0" x="411"/>
        <item sd="0" x="412"/>
        <item sd="0" x="413"/>
        <item sd="0" x="414"/>
        <item sd="0" x="564"/>
        <item sd="0" x="565"/>
        <item sd="0" x="566"/>
        <item sd="0" x="567"/>
        <item sd="0" x="771"/>
        <item sd="0" x="568"/>
        <item sd="0" x="772"/>
        <item sd="0" x="773"/>
        <item sd="0" x="950"/>
        <item sd="0" x="951"/>
        <item sd="0" x="952"/>
        <item sd="0" x="569"/>
        <item sd="0" x="953"/>
        <item sd="0" x="212"/>
        <item sd="0" x="213"/>
        <item sd="0" x="415"/>
        <item sd="0" x="416"/>
        <item sd="0" x="570"/>
        <item sd="0" x="571"/>
        <item sd="0" x="572"/>
        <item sd="0" x="774"/>
        <item sd="0" x="775"/>
        <item sd="0" x="954"/>
        <item sd="0" x="955"/>
        <item sd="0" x="956"/>
        <item sd="0" x="417"/>
        <item sd="0" x="418"/>
        <item sd="0" x="573"/>
        <item sd="0" x="574"/>
        <item sd="0" x="776"/>
        <item sd="0" x="957"/>
        <item sd="0" x="958"/>
        <item sd="0" x="281"/>
        <item sd="0" x="959"/>
        <item sd="0" x="575"/>
        <item sd="0" x="576"/>
        <item sd="0" x="577"/>
        <item sd="0" x="960"/>
        <item sd="0" x="777"/>
        <item sd="0" x="578"/>
        <item sd="0" x="96"/>
        <item sd="0" x="45"/>
        <item sd="0" x="46"/>
        <item sd="0" x="67"/>
        <item sd="0" x="68"/>
        <item sd="0" x="69"/>
        <item sd="0" x="97"/>
        <item sd="0" x="98"/>
        <item sd="0" x="156"/>
        <item sd="0" x="157"/>
        <item sd="0" x="121"/>
        <item sd="0" x="419"/>
        <item sd="0" x="420"/>
        <item sd="0" x="421"/>
        <item sd="0" x="422"/>
        <item sd="0" x="579"/>
        <item sd="0" x="580"/>
        <item sd="0" x="581"/>
        <item sd="0" x="582"/>
        <item sd="0" x="583"/>
        <item sd="0" x="584"/>
        <item sd="0" x="585"/>
        <item sd="0" x="586"/>
        <item sd="0" x="778"/>
        <item sd="0" x="779"/>
        <item sd="0" x="780"/>
        <item sd="0" x="781"/>
        <item sd="0" x="782"/>
        <item sd="0" x="783"/>
        <item sd="0" x="961"/>
        <item sd="0" x="962"/>
        <item sd="0" x="47"/>
        <item sd="0" x="48"/>
        <item sd="0" x="10"/>
        <item sd="0" x="11"/>
        <item sd="0" x="12"/>
        <item sd="0" x="587"/>
        <item sd="0" x="27"/>
        <item sd="0" x="158"/>
        <item sd="0" x="49"/>
        <item sd="0" x="70"/>
        <item sd="0" x="122"/>
        <item sd="0" x="123"/>
        <item sd="0" x="99"/>
        <item sd="0" x="124"/>
        <item sd="0" x="71"/>
        <item sd="0" x="100"/>
        <item sd="0" x="101"/>
        <item sd="0" x="214"/>
        <item sd="0" x="159"/>
        <item sd="0" x="102"/>
        <item sd="0" x="215"/>
        <item sd="0" x="423"/>
        <item sd="0" x="282"/>
        <item sd="0" x="784"/>
        <item sd="0" x="588"/>
        <item sd="0" x="283"/>
        <item sd="0" x="963"/>
        <item sd="0" x="424"/>
        <item sd="0" x="589"/>
        <item sd="0" x="590"/>
        <item sd="0" x="591"/>
        <item sd="0" x="592"/>
        <item sd="0" x="593"/>
        <item sd="0" x="594"/>
        <item sd="0" x="595"/>
        <item sd="0" x="596"/>
        <item sd="0" x="597"/>
        <item sd="0" x="785"/>
        <item sd="0" x="786"/>
        <item sd="0" x="787"/>
        <item sd="0" x="788"/>
        <item sd="0" x="789"/>
        <item sd="0" x="964"/>
        <item sd="0" x="965"/>
        <item sd="0" x="966"/>
        <item sd="0" x="425"/>
        <item sd="0" x="790"/>
        <item sd="0" x="284"/>
        <item sd="0" x="216"/>
        <item sd="0" x="217"/>
        <item sd="0" x="791"/>
        <item sd="0" x="792"/>
        <item sd="0" x="285"/>
        <item sd="0" x="426"/>
        <item sd="0" x="427"/>
        <item sd="0" x="428"/>
        <item sd="0" x="598"/>
        <item sd="0" x="793"/>
        <item sd="0" x="967"/>
        <item sd="0" x="28"/>
        <item sd="0" x="50"/>
        <item sd="0" x="103"/>
        <item sd="0" x="125"/>
        <item sd="0" x="126"/>
        <item sd="0" x="160"/>
        <item sd="0" x="218"/>
        <item sd="0" x="286"/>
        <item sd="0" x="287"/>
        <item sd="0" x="429"/>
        <item sd="0" x="599"/>
        <item sd="0" x="430"/>
        <item sd="0" x="600"/>
        <item sd="0" x="601"/>
        <item sd="0" x="602"/>
        <item sd="0" x="603"/>
        <item sd="0" x="604"/>
        <item sd="0" x="605"/>
        <item sd="0" x="606"/>
        <item sd="0" x="607"/>
        <item sd="0" x="794"/>
        <item sd="0" x="795"/>
        <item sd="0" x="796"/>
        <item sd="0" x="797"/>
        <item sd="0" x="798"/>
        <item sd="0" x="968"/>
        <item sd="0" x="969"/>
        <item sd="0" x="970"/>
        <item sd="0" x="799"/>
        <item sd="0" x="971"/>
        <item sd="0" x="288"/>
        <item sd="0" x="289"/>
        <item sd="0" x="608"/>
        <item sd="0" x="800"/>
        <item sd="0" x="801"/>
        <item sd="0" x="161"/>
        <item sd="0" x="162"/>
        <item sd="0" x="290"/>
        <item sd="0" x="291"/>
        <item sd="0" x="292"/>
        <item sd="0" x="293"/>
        <item sd="0" x="802"/>
        <item sd="0" x="609"/>
        <item sd="0" x="610"/>
        <item sd="0" x="611"/>
        <item sd="0" x="612"/>
        <item sd="0" x="613"/>
        <item sd="0" x="614"/>
        <item sd="0" x="615"/>
        <item sd="0" x="803"/>
        <item sd="0" x="616"/>
        <item sd="0" x="617"/>
        <item sd="0" x="618"/>
        <item sd="0" x="619"/>
        <item sd="0" x="620"/>
        <item sd="0" x="621"/>
        <item sd="0" x="622"/>
        <item sd="0" x="623"/>
        <item sd="0" x="624"/>
        <item sd="0" x="804"/>
        <item sd="0" x="0"/>
        <item sd="0" x="1"/>
        <item sd="0" x="2"/>
        <item sd="0" x="3"/>
        <item sd="0" x="13"/>
        <item sd="0" x="14"/>
        <item sd="0" x="15"/>
        <item sd="0" x="16"/>
        <item sd="0" x="29"/>
        <item sd="0" x="30"/>
        <item sd="0" x="31"/>
        <item sd="0" x="32"/>
        <item sd="0" x="51"/>
        <item sd="0" x="52"/>
        <item sd="0" x="72"/>
        <item sd="0" x="104"/>
        <item sd="0" x="105"/>
        <item sd="0" x="106"/>
        <item sd="0" x="33"/>
        <item sd="0" x="163"/>
        <item sd="0" x="164"/>
        <item sd="0" x="165"/>
        <item sd="0" x="219"/>
        <item sd="0" x="220"/>
        <item sd="0" x="221"/>
        <item sd="0" x="805"/>
        <item sd="0" x="294"/>
        <item sd="0" x="625"/>
        <item sd="0" x="295"/>
        <item sd="0" x="972"/>
        <item sd="0" x="806"/>
        <item sd="0" x="626"/>
        <item sd="0" x="627"/>
        <item sd="0" x="807"/>
        <item sd="0" x="808"/>
        <item sd="0" x="809"/>
        <item sd="0" x="810"/>
        <item sd="0" x="811"/>
        <item sd="0" x="973"/>
        <item sd="0" x="974"/>
        <item sd="0" x="975"/>
        <item sd="0" x="53"/>
        <item sd="0" x="127"/>
        <item sd="0" x="296"/>
        <item sd="0" x="628"/>
        <item sd="0" x="431"/>
        <item sd="0" x="629"/>
        <item sd="0" x="630"/>
        <item sd="0" x="631"/>
        <item sd="0" x="632"/>
        <item sd="0" x="633"/>
        <item sd="0" x="812"/>
        <item sd="0" x="813"/>
        <item sd="0" x="976"/>
        <item sd="0" x="1016"/>
        <item sd="0" x="166"/>
        <item sd="0" x="167"/>
        <item sd="0" x="432"/>
        <item sd="0" x="634"/>
        <item sd="0" x="635"/>
        <item sd="0" x="636"/>
        <item sd="0" x="637"/>
        <item sd="0" x="814"/>
        <item sd="0" x="638"/>
        <item sd="0" x="639"/>
        <item sd="0" x="815"/>
        <item sd="0" x="816"/>
        <item sd="0" x="817"/>
        <item sd="0" x="818"/>
        <item sd="0" x="819"/>
        <item sd="0" x="977"/>
        <item sd="0" x="978"/>
        <item sd="0" x="297"/>
        <item sd="0" x="222"/>
        <item sd="0" x="433"/>
        <item sd="0" x="298"/>
        <item sd="0" x="434"/>
        <item sd="0" x="17"/>
        <item sd="0" x="18"/>
        <item sd="0" x="19"/>
        <item sd="0" x="223"/>
        <item sd="0" x="73"/>
        <item sd="0" x="435"/>
        <item sd="0" x="640"/>
        <item sd="0" x="641"/>
        <item sd="0" x="642"/>
        <item sd="0" x="643"/>
        <item sd="0" x="644"/>
        <item sd="0" x="820"/>
        <item sd="0" x="821"/>
        <item sd="0" x="54"/>
        <item sd="0" x="4"/>
        <item sd="0" x="5"/>
        <item sd="0" x="107"/>
        <item sd="0" x="168"/>
        <item sd="0" x="74"/>
        <item sd="0" x="75"/>
        <item sd="0" x="299"/>
        <item sd="0" x="224"/>
        <item sd="0" x="300"/>
        <item sd="0" x="225"/>
        <item sd="0" x="436"/>
        <item sd="0" x="301"/>
        <item sd="0" x="302"/>
        <item sd="0" x="437"/>
        <item sd="0" x="226"/>
        <item sd="0" x="303"/>
        <item sd="0" x="108"/>
        <item sd="0" x="438"/>
        <item sd="0" x="645"/>
        <item sd="0" x="646"/>
        <item sd="0" x="169"/>
        <item sd="0" x="822"/>
        <item sd="0" x="304"/>
        <item sd="0" x="305"/>
        <item sd="0" x="306"/>
        <item sd="0" x="439"/>
        <item sd="0" x="823"/>
        <item sd="0" x="227"/>
        <item sd="0" x="824"/>
        <item sd="0" x="440"/>
        <item sd="0" x="76"/>
        <item sd="0" x="825"/>
        <item sd="0" x="826"/>
        <item sd="0" x="307"/>
        <item sd="0" x="308"/>
        <item sd="0" x="827"/>
        <item sd="0" x="309"/>
        <item sd="0" x="441"/>
        <item sd="0" x="442"/>
        <item sd="0" x="1017"/>
        <item sd="0" x="443"/>
        <item sd="0" x="1018"/>
        <item sd="0" x="444"/>
        <item sd="0" x="445"/>
        <item sd="0" x="979"/>
        <item sd="0" x="647"/>
        <item sd="0" x="648"/>
        <item sd="0" x="980"/>
        <item sd="0" x="981"/>
        <item sd="0" x="982"/>
        <item sd="0" x="34"/>
        <item sd="0" x="6"/>
        <item sd="0" x="7"/>
        <item sd="0" x="35"/>
        <item sd="0" x="20"/>
        <item sd="0" x="21"/>
        <item sd="0" x="22"/>
        <item sd="0" x="23"/>
        <item sd="0" x="36"/>
        <item sd="0" x="37"/>
        <item sd="0" x="38"/>
        <item sd="0" x="39"/>
        <item sd="0" x="40"/>
        <item sd="0" x="77"/>
        <item sd="0" x="78"/>
        <item sd="0" x="128"/>
        <item sd="0" x="55"/>
        <item sd="0" x="56"/>
        <item sd="0" x="41"/>
        <item sd="0" x="79"/>
        <item sd="0" x="129"/>
        <item sd="0" x="80"/>
        <item sd="0" x="57"/>
        <item sd="0" x="58"/>
        <item sd="0" x="59"/>
        <item sd="0" x="60"/>
        <item sd="0" x="61"/>
        <item sd="0" x="81"/>
        <item sd="0" x="62"/>
        <item sd="0" x="82"/>
        <item sd="0" x="170"/>
        <item sd="0" x="130"/>
        <item sd="0" x="171"/>
        <item sd="0" x="228"/>
        <item sd="0" x="310"/>
        <item sd="0" x="311"/>
        <item sd="0" x="312"/>
        <item sd="0" x="446"/>
        <item sd="0" x="447"/>
        <item sd="0" x="649"/>
        <item sd="0" x="650"/>
        <item sd="0" x="651"/>
        <item sd="0" x="652"/>
        <item sd="0" x="653"/>
        <item sd="0" x="654"/>
        <item sd="0" x="655"/>
        <item sd="0" x="656"/>
        <item sd="0" x="828"/>
        <item sd="0" x="829"/>
        <item sd="0" x="830"/>
        <item sd="0" x="831"/>
        <item sd="0" x="832"/>
        <item sd="0" x="833"/>
        <item sd="0" x="834"/>
        <item sd="0" x="835"/>
        <item sd="0" x="983"/>
        <item sd="0" x="984"/>
        <item sd="0" x="985"/>
        <item sd="0" x="83"/>
        <item sd="0" x="131"/>
        <item sd="0" x="172"/>
        <item sd="0" x="173"/>
        <item sd="0" x="174"/>
        <item sd="0" x="448"/>
        <item sd="0" x="449"/>
        <item sd="0" x="450"/>
        <item sd="0" x="313"/>
        <item sd="0" x="314"/>
        <item sd="0" x="315"/>
        <item sd="0" x="316"/>
        <item sd="0" x="317"/>
        <item sd="0" x="318"/>
        <item sd="0" x="657"/>
        <item sd="0" x="836"/>
        <item sd="0" x="451"/>
        <item sd="0" x="658"/>
        <item sd="0" x="659"/>
        <item sd="0" x="660"/>
        <item sd="0" x="661"/>
        <item sd="0" x="837"/>
        <item sd="0" x="838"/>
        <item sd="0" x="986"/>
        <item sd="0" x="987"/>
        <item sd="0" x="988"/>
        <item sd="0" x="452"/>
        <item sd="0" x="319"/>
        <item sd="0" x="662"/>
        <item sd="0" x="839"/>
        <item sd="0" x="840"/>
        <item sd="0" x="841"/>
        <item sd="0" x="453"/>
        <item sd="0" x="989"/>
        <item sd="0" x="663"/>
        <item sd="0" x="990"/>
        <item sd="0" x="991"/>
        <item sd="0" x="842"/>
        <item sd="0" x="992"/>
        <item sd="0" x="843"/>
        <item sd="0" x="993"/>
        <item sd="0" x="844"/>
        <item sd="0" x="845"/>
        <item sd="0" x="1019"/>
        <item sd="0" x="664"/>
        <item sd="0" x="846"/>
        <item sd="0" x="320"/>
        <item sd="0" x="994"/>
        <item sd="0" x="995"/>
        <item sd="0" x="1020"/>
        <item sd="0" x="665"/>
        <item sd="0" x="847"/>
        <item sd="0" x="666"/>
        <item sd="0" x="84"/>
        <item sd="0" x="132"/>
        <item sd="0" x="321"/>
        <item sd="0" x="454"/>
        <item sd="0" x="455"/>
        <item sd="0" x="667"/>
        <item sd="0" x="668"/>
        <item sd="0" x="669"/>
        <item sd="0" x="670"/>
        <item sd="0" x="671"/>
        <item sd="0" x="672"/>
        <item sd="0" x="848"/>
        <item sd="0" x="849"/>
        <item sd="0" x="850"/>
        <item sd="0" x="851"/>
        <item sd="0" x="852"/>
        <item sd="0" x="853"/>
        <item sd="0" x="854"/>
        <item sd="0" x="855"/>
        <item sd="0" x="856"/>
        <item sd="0" x="857"/>
        <item sd="0" x="996"/>
        <item sd="0" x="997"/>
        <item sd="0" x="998"/>
        <item sd="0" x="456"/>
        <item sd="0" x="175"/>
        <item sd="0" x="322"/>
        <item sd="0" x="323"/>
        <item sd="0" x="457"/>
        <item sd="0" x="458"/>
        <item sd="0" x="459"/>
        <item sd="0" x="460"/>
        <item sd="0" x="461"/>
        <item sd="0" x="462"/>
        <item sd="0" x="673"/>
        <item sd="0" x="674"/>
        <item sd="0" x="675"/>
        <item sd="0" x="676"/>
        <item sd="0" x="677"/>
        <item sd="0" x="678"/>
        <item sd="0" x="679"/>
        <item sd="0" x="680"/>
        <item sd="0" x="858"/>
        <item sd="0" x="859"/>
        <item sd="0" x="860"/>
        <item sd="0" x="861"/>
        <item sd="0" x="24"/>
        <item sd="0" x="25"/>
        <item sd="0" x="42"/>
        <item sd="0" x="63"/>
        <item sd="0" x="64"/>
        <item sd="0" x="65"/>
        <item sd="0" x="66"/>
        <item sd="0" x="85"/>
        <item sd="0" x="86"/>
        <item sd="0" x="87"/>
        <item sd="0" x="88"/>
        <item sd="0" x="89"/>
        <item sd="0" x="133"/>
        <item sd="0" x="324"/>
        <item sd="0" x="176"/>
        <item sd="0" x="463"/>
        <item sd="0" x="681"/>
        <item sd="0" x="862"/>
        <item sd="0" x="999"/>
        <item sd="0" x="1000"/>
        <item sd="0" x="682"/>
        <item sd="0" x="1001"/>
        <item sd="0" x="8"/>
        <item sd="0" x="9"/>
        <item sd="0" x="26"/>
        <item sd="0" x="43"/>
        <item sd="0" x="109"/>
        <item sd="0" x="134"/>
        <item sd="0" x="135"/>
        <item sd="0" x="177"/>
        <item sd="0" x="178"/>
        <item sd="0" x="683"/>
        <item sd="0" x="229"/>
        <item sd="0" x="325"/>
        <item sd="0" x="326"/>
        <item sd="0" x="327"/>
        <item sd="0" x="328"/>
        <item sd="0" x="329"/>
        <item sd="0" x="330"/>
        <item sd="0" x="331"/>
        <item sd="0" x="684"/>
        <item sd="0" x="464"/>
        <item sd="0" x="465"/>
        <item sd="0" x="466"/>
        <item sd="0" x="467"/>
        <item sd="0" x="468"/>
        <item sd="0" x="469"/>
        <item sd="0" x="470"/>
        <item sd="0" x="471"/>
        <item sd="0" x="863"/>
        <item sd="0" x="685"/>
        <item sd="0" x="686"/>
        <item sd="0" x="687"/>
        <item sd="0" x="688"/>
        <item sd="0" x="689"/>
        <item sd="0" x="690"/>
        <item sd="0" x="691"/>
        <item sd="0" x="692"/>
        <item sd="0" x="693"/>
        <item sd="0" x="694"/>
        <item sd="0" x="695"/>
        <item sd="0" x="696"/>
        <item sd="0" x="697"/>
        <item sd="0" x="864"/>
        <item sd="0" x="865"/>
        <item sd="0" x="866"/>
        <item sd="0" x="867"/>
        <item sd="0" x="868"/>
        <item sd="0" x="869"/>
        <item sd="0" x="870"/>
        <item sd="0" x="871"/>
        <item sd="0" x="872"/>
        <item sd="0" x="873"/>
        <item sd="0" x="874"/>
        <item sd="0" x="875"/>
        <item sd="0" x="876"/>
        <item sd="0" x="877"/>
        <item sd="0" x="1021"/>
        <item sd="0" x="1002"/>
        <item sd="0" x="1003"/>
        <item sd="0" x="1004"/>
        <item sd="0" x="1005"/>
        <item sd="0" x="1006"/>
        <item sd="0" x="1007"/>
        <item sd="0" x="1008"/>
        <item sd="0" x="1009"/>
        <item sd="0" x="136"/>
        <item sd="0" x="878"/>
        <item sd="0" x="110"/>
        <item sd="0" x="332"/>
        <item sd="0" x="698"/>
        <item sd="0" x="699"/>
        <item sd="0" x="700"/>
        <item sd="0" x="879"/>
        <item sd="0" x="230"/>
        <item sd="0" x="701"/>
        <item sd="0" x="702"/>
        <item sd="0" x="1010"/>
        <item sd="0" x="880"/>
        <item sd="0" x="881"/>
        <item sd="0" x="703"/>
        <item sd="0" x="704"/>
        <item sd="0" x="705"/>
        <item sd="0" x="706"/>
        <item sd="0" x="707"/>
        <item sd="0" x="231"/>
        <item sd="0" x="472"/>
        <item sd="0" x="882"/>
        <item sd="0" x="883"/>
        <item sd="0" x="1022"/>
      </items>
    </pivotField>
    <pivotField axis="axisPage" multipleItemSelectionAllowed="1" showAll="0">
      <items count="1174">
        <item h="1" x="14"/>
        <item x="442"/>
        <item x="88"/>
        <item x="118"/>
        <item x="1043"/>
        <item x="141"/>
        <item x="1039"/>
        <item x="424"/>
        <item x="574"/>
        <item x="409"/>
        <item x="425"/>
        <item x="189"/>
        <item x="810"/>
        <item x="1037"/>
        <item x="569"/>
        <item x="1038"/>
        <item x="811"/>
        <item x="840"/>
        <item x="551"/>
        <item x="1093"/>
        <item x="171"/>
        <item x="815"/>
        <item x="248"/>
        <item x="1042"/>
        <item x="239"/>
        <item x="813"/>
        <item x="859"/>
        <item x="179"/>
        <item x="814"/>
        <item x="390"/>
        <item x="1050"/>
        <item x="172"/>
        <item x="413"/>
        <item x="146"/>
        <item x="232"/>
        <item x="600"/>
        <item x="1051"/>
        <item x="870"/>
        <item x="1105"/>
        <item x="1092"/>
        <item x="315"/>
        <item x="270"/>
        <item x="1077"/>
        <item x="85"/>
        <item x="314"/>
        <item x="907"/>
        <item x="1078"/>
        <item x="871"/>
        <item x="648"/>
        <item x="222"/>
        <item x="176"/>
        <item x="904"/>
        <item x="417"/>
        <item x="422"/>
        <item x="178"/>
        <item x="1106"/>
        <item x="856"/>
        <item x="869"/>
        <item x="1041"/>
        <item x="221"/>
        <item x="906"/>
        <item x="180"/>
        <item x="144"/>
        <item x="1107"/>
        <item x="441"/>
        <item x="1090"/>
        <item x="302"/>
        <item x="311"/>
        <item x="903"/>
        <item x="857"/>
        <item x="445"/>
        <item x="1047"/>
        <item x="49"/>
        <item x="313"/>
        <item x="240"/>
        <item x="453"/>
        <item x="1046"/>
        <item x="444"/>
        <item x="883"/>
        <item x="1159"/>
        <item x="92"/>
        <item x="414"/>
        <item x="412"/>
        <item x="1168"/>
        <item x="1088"/>
        <item x="271"/>
        <item x="615"/>
        <item x="957"/>
        <item x="1094"/>
        <item x="735"/>
        <item x="87"/>
        <item x="940"/>
        <item x="968"/>
        <item x="715"/>
        <item x="1089"/>
        <item x="83"/>
        <item x="35"/>
        <item x="389"/>
        <item x="57"/>
        <item x="94"/>
        <item x="17"/>
        <item x="86"/>
        <item x="908"/>
        <item x="1091"/>
        <item x="1"/>
        <item x="84"/>
        <item x="905"/>
        <item x="15"/>
        <item x="212"/>
        <item x="962"/>
        <item x="510"/>
        <item x="350"/>
        <item x="410"/>
        <item x="43"/>
        <item x="351"/>
        <item x="1104"/>
        <item x="392"/>
        <item x="544"/>
        <item x="280"/>
        <item x="964"/>
        <item x="795"/>
        <item x="283"/>
        <item x="503"/>
        <item x="970"/>
        <item x="1029"/>
        <item x="1036"/>
        <item x="1033"/>
        <item x="963"/>
        <item x="2"/>
        <item x="929"/>
        <item x="405"/>
        <item x="128"/>
        <item x="358"/>
        <item x="162"/>
        <item x="123"/>
        <item x="985"/>
        <item x="348"/>
        <item x="511"/>
        <item x="1056"/>
        <item x="542"/>
        <item x="517"/>
        <item x="1023"/>
        <item x="894"/>
        <item x="321"/>
        <item x="781"/>
        <item x="611"/>
        <item x="228"/>
        <item x="969"/>
        <item x="1113"/>
        <item x="512"/>
        <item x="711"/>
        <item x="406"/>
        <item x="174"/>
        <item x="1021"/>
        <item x="515"/>
        <item x="572"/>
        <item x="403"/>
        <item x="807"/>
        <item x="788"/>
        <item x="653"/>
        <item x="106"/>
        <item x="391"/>
        <item x="380"/>
        <item x="207"/>
        <item x="1098"/>
        <item x="649"/>
        <item x="797"/>
        <item x="516"/>
        <item x="133"/>
        <item x="545"/>
        <item x="680"/>
        <item x="981"/>
        <item x="966"/>
        <item x="502"/>
        <item x="1148"/>
        <item x="543"/>
        <item x="359"/>
        <item x="3"/>
        <item x="887"/>
        <item x="407"/>
        <item x="638"/>
        <item x="337"/>
        <item x="307"/>
        <item x="1144"/>
        <item x="429"/>
        <item x="514"/>
        <item x="965"/>
        <item x="486"/>
        <item x="717"/>
        <item x="265"/>
        <item x="477"/>
        <item x="160"/>
        <item x="420"/>
        <item x="287"/>
        <item x="29"/>
        <item x="0"/>
        <item x="991"/>
        <item x="408"/>
        <item x="941"/>
        <item x="40"/>
        <item x="430"/>
        <item x="182"/>
        <item x="62"/>
        <item x="759"/>
        <item x="731"/>
        <item x="278"/>
        <item x="744"/>
        <item x="1152"/>
        <item x="780"/>
        <item x="675"/>
        <item x="46"/>
        <item x="237"/>
        <item x="1147"/>
        <item x="647"/>
        <item x="81"/>
        <item x="310"/>
        <item x="39"/>
        <item x="464"/>
        <item x="805"/>
        <item x="548"/>
        <item x="640"/>
        <item x="808"/>
        <item x="1128"/>
        <item x="64"/>
        <item x="778"/>
        <item x="758"/>
        <item x="570"/>
        <item x="579"/>
        <item x="710"/>
        <item x="501"/>
        <item x="396"/>
        <item x="138"/>
        <item x="16"/>
        <item x="577"/>
        <item x="1132"/>
        <item x="153"/>
        <item x="1096"/>
        <item x="37"/>
        <item x="604"/>
        <item x="621"/>
        <item x="925"/>
        <item x="931"/>
        <item x="167"/>
        <item x="747"/>
        <item x="562"/>
        <item x="938"/>
        <item x="1035"/>
        <item x="900"/>
        <item x="573"/>
        <item x="520"/>
        <item x="53"/>
        <item x="892"/>
        <item x="641"/>
        <item x="80"/>
        <item x="227"/>
        <item x="374"/>
        <item x="987"/>
        <item x="1143"/>
        <item x="1002"/>
        <item x="733"/>
        <item x="467"/>
        <item x="469"/>
        <item x="742"/>
        <item x="571"/>
        <item x="72"/>
        <item x="891"/>
        <item x="773"/>
        <item x="951"/>
        <item x="488"/>
        <item x="1111"/>
        <item x="1116"/>
        <item x="1158"/>
        <item x="860"/>
        <item x="762"/>
        <item x="918"/>
        <item x="508"/>
        <item x="893"/>
        <item x="74"/>
        <item x="330"/>
        <item x="52"/>
        <item x="756"/>
        <item x="534"/>
        <item x="1019"/>
        <item x="724"/>
        <item x="463"/>
        <item x="1040"/>
        <item x="254"/>
        <item x="1020"/>
        <item x="473"/>
        <item x="622"/>
        <item x="722"/>
        <item x="33"/>
        <item x="204"/>
        <item x="200"/>
        <item x="79"/>
        <item x="864"/>
        <item x="365"/>
        <item x="939"/>
        <item x="1015"/>
        <item x="888"/>
        <item x="749"/>
        <item x="866"/>
        <item x="1097"/>
        <item x="1154"/>
        <item x="1057"/>
        <item x="935"/>
        <item x="102"/>
        <item x="497"/>
        <item x="616"/>
        <item x="347"/>
        <item x="23"/>
        <item x="595"/>
        <item x="1001"/>
        <item x="395"/>
        <item x="665"/>
        <item x="1171"/>
        <item x="541"/>
        <item x="1156"/>
        <item x="801"/>
        <item x="972"/>
        <item x="798"/>
        <item x="1121"/>
        <item x="895"/>
        <item x="730"/>
        <item x="763"/>
        <item x="8"/>
        <item x="971"/>
        <item x="339"/>
        <item x="671"/>
        <item x="89"/>
        <item x="13"/>
        <item x="131"/>
        <item x="115"/>
        <item x="923"/>
        <item x="90"/>
        <item x="657"/>
        <item x="779"/>
        <item x="91"/>
        <item x="993"/>
        <item x="986"/>
        <item x="1169"/>
        <item x="678"/>
        <item x="765"/>
        <item x="129"/>
        <item x="1076"/>
        <item x="996"/>
        <item x="535"/>
        <item x="845"/>
        <item x="928"/>
        <item x="1049"/>
        <item x="26"/>
        <item x="1016"/>
        <item x="899"/>
        <item x="209"/>
        <item x="983"/>
        <item x="546"/>
        <item x="761"/>
        <item x="191"/>
        <item x="281"/>
        <item x="1005"/>
        <item x="362"/>
        <item x="507"/>
        <item x="709"/>
        <item x="973"/>
        <item x="654"/>
        <item x="558"/>
        <item x="482"/>
        <item x="663"/>
        <item x="656"/>
        <item x="1170"/>
        <item x="285"/>
        <item x="164"/>
        <item x="699"/>
        <item x="1003"/>
        <item x="20"/>
        <item x="42"/>
        <item x="800"/>
        <item x="889"/>
        <item x="369"/>
        <item x="549"/>
        <item x="750"/>
        <item x="329"/>
        <item x="540"/>
        <item x="976"/>
        <item x="70"/>
        <item x="357"/>
        <item x="587"/>
        <item x="1031"/>
        <item x="50"/>
        <item x="7"/>
        <item x="154"/>
        <item x="942"/>
        <item x="1119"/>
        <item x="1081"/>
        <item x="816"/>
        <item x="238"/>
        <item x="1018"/>
        <item x="702"/>
        <item x="47"/>
        <item x="1109"/>
        <item x="683"/>
        <item x="1125"/>
        <item x="202"/>
        <item x="1145"/>
        <item x="1100"/>
        <item x="19"/>
        <item x="1163"/>
        <item x="485"/>
        <item x="723"/>
        <item x="936"/>
        <item x="493"/>
        <item x="896"/>
        <item x="682"/>
        <item x="1095"/>
        <item x="799"/>
        <item x="961"/>
        <item x="97"/>
        <item x="919"/>
        <item x="666"/>
        <item x="1153"/>
        <item x="364"/>
        <item x="266"/>
        <item x="59"/>
        <item x="984"/>
        <item x="388"/>
        <item x="197"/>
        <item x="242"/>
        <item x="1068"/>
        <item x="525"/>
        <item x="324"/>
        <item x="159"/>
        <item x="714"/>
        <item x="294"/>
        <item x="322"/>
        <item x="225"/>
        <item x="697"/>
        <item x="459"/>
        <item x="783"/>
        <item x="568"/>
        <item x="668"/>
        <item x="920"/>
        <item x="602"/>
        <item x="567"/>
        <item x="261"/>
        <item x="639"/>
        <item x="700"/>
        <item x="1084"/>
        <item x="234"/>
        <item x="12"/>
        <item x="721"/>
        <item x="662"/>
        <item x="1024"/>
        <item x="44"/>
        <item x="306"/>
        <item x="110"/>
        <item x="383"/>
        <item x="149"/>
        <item x="872"/>
        <item x="66"/>
        <item x="247"/>
        <item x="274"/>
        <item x="65"/>
        <item x="775"/>
        <item x="113"/>
        <item x="60"/>
        <item x="946"/>
        <item x="537"/>
        <item x="98"/>
        <item x="771"/>
        <item x="1146"/>
        <item x="1130"/>
        <item x="960"/>
        <item x="787"/>
        <item x="217"/>
        <item x="1161"/>
        <item x="22"/>
        <item x="75"/>
        <item x="1011"/>
        <item x="432"/>
        <item x="745"/>
        <item x="592"/>
        <item x="979"/>
        <item x="513"/>
        <item x="1131"/>
        <item x="999"/>
        <item x="791"/>
        <item x="885"/>
        <item x="901"/>
        <item x="785"/>
        <item x="345"/>
        <item x="734"/>
        <item x="997"/>
        <item x="48"/>
        <item x="1079"/>
        <item x="1160"/>
        <item x="1101"/>
        <item x="718"/>
        <item x="100"/>
        <item x="491"/>
        <item x="1141"/>
        <item x="192"/>
        <item x="978"/>
        <item x="594"/>
        <item x="1134"/>
        <item x="27"/>
        <item x="282"/>
        <item x="890"/>
        <item x="547"/>
        <item x="465"/>
        <item x="333"/>
        <item x="397"/>
        <item x="1022"/>
        <item x="651"/>
        <item x="304"/>
        <item x="1086"/>
        <item x="786"/>
        <item x="596"/>
        <item x="468"/>
        <item x="619"/>
        <item x="498"/>
        <item x="741"/>
        <item x="803"/>
        <item x="143"/>
        <item x="858"/>
        <item x="1010"/>
        <item x="772"/>
        <item x="555"/>
        <item x="325"/>
        <item x="1142"/>
        <item x="303"/>
        <item x="34"/>
        <item x="38"/>
        <item x="655"/>
        <item x="943"/>
        <item x="25"/>
        <item x="377"/>
        <item x="378"/>
        <item x="897"/>
        <item x="335"/>
        <item x="31"/>
        <item x="1136"/>
        <item x="289"/>
        <item x="902"/>
        <item x="532"/>
        <item x="956"/>
        <item x="706"/>
        <item x="519"/>
        <item x="24"/>
        <item x="698"/>
        <item x="692"/>
        <item x="336"/>
        <item x="643"/>
        <item x="344"/>
        <item x="1133"/>
        <item x="603"/>
        <item x="691"/>
        <item x="672"/>
        <item x="28"/>
        <item x="241"/>
        <item x="588"/>
        <item x="926"/>
        <item x="949"/>
        <item x="69"/>
        <item x="152"/>
        <item x="481"/>
        <item x="687"/>
        <item x="921"/>
        <item x="9"/>
        <item x="61"/>
        <item x="1112"/>
        <item x="620"/>
        <item x="1102"/>
        <item x="108"/>
        <item x="114"/>
        <item x="909"/>
        <item x="737"/>
        <item x="500"/>
        <item x="193"/>
        <item x="743"/>
        <item x="566"/>
        <item x="817"/>
        <item x="591"/>
        <item x="150"/>
        <item x="693"/>
        <item x="466"/>
        <item x="18"/>
        <item x="867"/>
        <item x="251"/>
        <item x="601"/>
        <item x="112"/>
        <item x="1118"/>
        <item x="371"/>
        <item x="609"/>
        <item x="214"/>
        <item x="726"/>
        <item x="470"/>
        <item x="51"/>
        <item x="158"/>
        <item x="561"/>
        <item x="504"/>
        <item x="11"/>
        <item x="988"/>
        <item x="361"/>
        <item x="530"/>
        <item x="661"/>
        <item x="103"/>
        <item x="284"/>
        <item x="831"/>
        <item x="58"/>
        <item x="156"/>
        <item x="435"/>
        <item x="255"/>
        <item x="1044"/>
        <item x="101"/>
        <item x="448"/>
        <item x="208"/>
        <item x="331"/>
        <item x="1025"/>
        <item x="875"/>
        <item x="236"/>
        <item x="93"/>
        <item x="258"/>
        <item x="71"/>
        <item x="526"/>
        <item x="73"/>
        <item x="608"/>
        <item x="768"/>
        <item x="1030"/>
        <item x="6"/>
        <item x="777"/>
        <item x="681"/>
        <item x="76"/>
        <item x="1126"/>
        <item x="492"/>
        <item x="556"/>
        <item x="752"/>
        <item x="82"/>
        <item x="99"/>
        <item x="1087"/>
        <item x="755"/>
        <item x="774"/>
        <item x="196"/>
        <item x="295"/>
        <item x="855"/>
        <item x="784"/>
        <item x="199"/>
        <item x="387"/>
        <item x="1071"/>
        <item x="147"/>
        <item x="812"/>
        <item x="836"/>
        <item x="828"/>
        <item x="882"/>
        <item x="328"/>
        <item x="531"/>
        <item x="624"/>
        <item x="1027"/>
        <item x="1055"/>
        <item x="751"/>
        <item x="580"/>
        <item x="104"/>
        <item x="41"/>
        <item x="117"/>
        <item x="634"/>
        <item x="145"/>
        <item x="1034"/>
        <item x="1013"/>
        <item x="792"/>
        <item x="1045"/>
        <item x="688"/>
        <item x="290"/>
        <item x="438"/>
        <item x="499"/>
        <item x="479"/>
        <item x="1060"/>
        <item x="394"/>
        <item x="476"/>
        <item x="77"/>
        <item x="827"/>
        <item x="605"/>
        <item x="233"/>
        <item x="474"/>
        <item x="381"/>
        <item x="490"/>
        <item x="68"/>
        <item x="235"/>
        <item x="1061"/>
        <item x="667"/>
        <item x="165"/>
        <item x="607"/>
        <item x="1004"/>
        <item x="865"/>
        <item x="660"/>
        <item x="729"/>
        <item x="229"/>
        <item x="373"/>
        <item x="326"/>
        <item x="142"/>
        <item x="898"/>
        <item x="1009"/>
        <item x="982"/>
        <item x="527"/>
        <item x="646"/>
        <item x="353"/>
        <item x="1012"/>
        <item x="947"/>
        <item x="298"/>
        <item x="796"/>
        <item x="252"/>
        <item x="793"/>
        <item x="998"/>
        <item x="245"/>
        <item x="669"/>
        <item x="509"/>
        <item x="341"/>
        <item x="642"/>
        <item x="770"/>
        <item x="952"/>
        <item x="536"/>
        <item x="168"/>
        <item x="213"/>
        <item x="1127"/>
        <item x="564"/>
        <item x="746"/>
        <item x="431"/>
        <item x="764"/>
        <item x="393"/>
        <item x="950"/>
        <item x="576"/>
        <item x="1082"/>
        <item x="301"/>
        <item x="585"/>
        <item x="1123"/>
        <item x="96"/>
        <item x="922"/>
        <item x="166"/>
        <item x="934"/>
        <item x="553"/>
        <item x="109"/>
        <item x="559"/>
        <item x="732"/>
        <item x="1007"/>
        <item x="140"/>
        <item x="277"/>
        <item x="528"/>
        <item x="1053"/>
        <item x="275"/>
        <item x="676"/>
        <item x="590"/>
        <item x="829"/>
        <item x="612"/>
        <item x="402"/>
        <item x="161"/>
        <item x="342"/>
        <item x="552"/>
        <item x="583"/>
        <item x="1165"/>
        <item x="975"/>
        <item x="728"/>
        <item x="454"/>
        <item x="299"/>
        <item x="356"/>
        <item x="748"/>
        <item x="67"/>
        <item x="538"/>
        <item x="456"/>
        <item x="1167"/>
        <item x="719"/>
        <item x="460"/>
        <item x="475"/>
        <item x="948"/>
        <item x="203"/>
        <item x="767"/>
        <item x="267"/>
        <item x="319"/>
        <item x="704"/>
        <item x="1000"/>
        <item x="533"/>
        <item x="694"/>
        <item x="766"/>
        <item x="633"/>
        <item x="736"/>
        <item x="727"/>
        <item x="436"/>
        <item x="539"/>
        <item x="738"/>
        <item x="181"/>
        <item x="253"/>
        <item x="170"/>
        <item x="847"/>
        <item x="124"/>
        <item x="127"/>
        <item x="10"/>
        <item x="5"/>
        <item x="977"/>
        <item x="259"/>
        <item x="286"/>
        <item x="685"/>
        <item x="636"/>
        <item x="244"/>
        <item x="1149"/>
        <item x="523"/>
        <item x="832"/>
        <item x="933"/>
        <item x="368"/>
        <item x="447"/>
        <item x="317"/>
        <item x="802"/>
        <item x="219"/>
        <item x="610"/>
        <item x="635"/>
        <item x="297"/>
        <item x="363"/>
        <item x="155"/>
        <item x="1135"/>
        <item x="652"/>
        <item x="992"/>
        <item x="851"/>
        <item x="366"/>
        <item x="1150"/>
        <item x="1072"/>
        <item x="874"/>
        <item x="21"/>
        <item x="332"/>
        <item x="852"/>
        <item x="111"/>
        <item x="300"/>
        <item x="958"/>
        <item x="226"/>
        <item x="30"/>
        <item x="582"/>
        <item x="360"/>
        <item x="480"/>
        <item x="63"/>
        <item x="782"/>
        <item x="296"/>
        <item x="462"/>
        <item x="550"/>
        <item x="670"/>
        <item x="137"/>
        <item x="819"/>
        <item x="848"/>
        <item x="218"/>
        <item x="95"/>
        <item x="760"/>
        <item x="518"/>
        <item x="126"/>
        <item x="804"/>
        <item x="769"/>
        <item x="132"/>
        <item x="1008"/>
        <item x="924"/>
        <item x="416"/>
        <item x="428"/>
        <item x="679"/>
        <item x="263"/>
        <item x="169"/>
        <item x="125"/>
        <item x="837"/>
        <item x="650"/>
        <item x="372"/>
        <item x="586"/>
        <item x="398"/>
        <item x="1155"/>
        <item x="686"/>
        <item x="1085"/>
        <item x="231"/>
        <item x="472"/>
        <item x="230"/>
        <item x="198"/>
        <item x="790"/>
        <item x="195"/>
        <item x="959"/>
        <item x="437"/>
        <item x="211"/>
        <item x="375"/>
        <item x="45"/>
        <item x="440"/>
        <item x="426"/>
        <item x="689"/>
        <item x="554"/>
        <item x="1162"/>
        <item x="522"/>
        <item x="830"/>
        <item x="754"/>
        <item x="506"/>
        <item x="521"/>
        <item x="833"/>
        <item x="134"/>
        <item x="148"/>
        <item x="1026"/>
        <item x="1117"/>
        <item x="256"/>
        <item x="944"/>
        <item x="695"/>
        <item x="173"/>
        <item x="995"/>
        <item x="455"/>
        <item x="288"/>
        <item x="223"/>
        <item x="529"/>
        <item x="415"/>
        <item x="423"/>
        <item x="927"/>
        <item x="842"/>
        <item x="450"/>
        <item x="581"/>
        <item x="880"/>
        <item x="276"/>
        <item x="386"/>
        <item x="1063"/>
        <item x="334"/>
        <item x="1073"/>
        <item x="487"/>
        <item x="557"/>
        <item x="776"/>
        <item x="599"/>
        <item x="593"/>
        <item x="629"/>
        <item x="157"/>
        <item x="216"/>
        <item x="215"/>
        <item x="853"/>
        <item x="1115"/>
        <item x="249"/>
        <item x="1070"/>
        <item x="994"/>
        <item x="575"/>
        <item x="279"/>
        <item x="916"/>
        <item x="1006"/>
        <item x="411"/>
        <item x="401"/>
        <item x="190"/>
        <item x="427"/>
        <item x="443"/>
        <item x="955"/>
        <item x="433"/>
        <item x="257"/>
        <item x="452"/>
        <item x="119"/>
        <item x="404"/>
        <item x="471"/>
        <item x="560"/>
        <item x="56"/>
        <item x="868"/>
        <item x="151"/>
        <item x="399"/>
        <item x="312"/>
        <item x="597"/>
        <item x="262"/>
        <item x="489"/>
        <item x="664"/>
        <item x="323"/>
        <item x="834"/>
        <item x="627"/>
        <item x="835"/>
        <item x="105"/>
        <item x="496"/>
        <item x="268"/>
        <item x="177"/>
        <item x="1074"/>
        <item x="739"/>
        <item x="376"/>
        <item x="1062"/>
        <item x="954"/>
        <item x="188"/>
        <item x="354"/>
        <item x="308"/>
        <item x="794"/>
        <item x="458"/>
        <item x="967"/>
        <item x="843"/>
        <item x="914"/>
        <item x="861"/>
        <item x="1122"/>
        <item x="854"/>
        <item x="930"/>
        <item x="1114"/>
        <item x="205"/>
        <item x="1151"/>
        <item x="1103"/>
        <item x="120"/>
        <item x="419"/>
        <item x="690"/>
        <item x="789"/>
        <item x="589"/>
        <item x="606"/>
        <item x="932"/>
        <item x="1108"/>
        <item x="1157"/>
        <item x="1080"/>
        <item x="210"/>
        <item x="224"/>
        <item x="355"/>
        <item x="565"/>
        <item x="838"/>
        <item x="937"/>
        <item x="912"/>
        <item x="320"/>
        <item x="185"/>
        <item x="613"/>
        <item x="292"/>
        <item x="703"/>
        <item x="740"/>
        <item x="822"/>
        <item x="349"/>
        <item x="826"/>
        <item x="1140"/>
        <item x="384"/>
        <item x="886"/>
        <item x="483"/>
        <item x="434"/>
        <item x="884"/>
        <item x="246"/>
        <item x="1058"/>
        <item x="269"/>
        <item x="187"/>
        <item x="841"/>
        <item x="910"/>
        <item x="194"/>
        <item x="1166"/>
        <item x="494"/>
        <item x="1052"/>
        <item x="1083"/>
        <item x="1064"/>
        <item x="725"/>
        <item x="757"/>
        <item x="382"/>
        <item x="400"/>
        <item x="446"/>
        <item x="980"/>
        <item x="846"/>
        <item x="4"/>
        <item x="614"/>
        <item x="876"/>
        <item x="878"/>
        <item x="457"/>
        <item x="1059"/>
        <item x="877"/>
        <item x="186"/>
        <item x="305"/>
        <item x="1054"/>
        <item x="820"/>
        <item x="379"/>
        <item x="260"/>
        <item x="1017"/>
        <item x="818"/>
        <item x="1028"/>
        <item x="449"/>
        <item x="1067"/>
        <item x="674"/>
        <item x="1099"/>
        <item x="291"/>
        <item x="917"/>
        <item x="135"/>
        <item x="1014"/>
        <item x="1139"/>
        <item x="272"/>
        <item x="121"/>
        <item x="1069"/>
        <item x="370"/>
        <item x="631"/>
        <item x="684"/>
        <item x="705"/>
        <item x="367"/>
        <item x="309"/>
        <item x="1032"/>
        <item x="340"/>
        <item x="1138"/>
        <item x="598"/>
        <item x="439"/>
        <item x="584"/>
        <item x="625"/>
        <item x="630"/>
        <item x="250"/>
        <item x="753"/>
        <item x="645"/>
        <item x="1110"/>
        <item x="632"/>
        <item x="849"/>
        <item x="139"/>
        <item x="850"/>
        <item x="644"/>
        <item x="116"/>
        <item x="578"/>
        <item x="839"/>
        <item x="346"/>
        <item x="824"/>
        <item x="701"/>
        <item x="707"/>
        <item x="879"/>
        <item x="708"/>
        <item x="316"/>
        <item x="524"/>
        <item x="862"/>
        <item x="418"/>
        <item x="623"/>
        <item x="495"/>
        <item x="461"/>
        <item x="637"/>
        <item x="945"/>
        <item x="1120"/>
        <item x="953"/>
        <item x="352"/>
        <item x="293"/>
        <item x="626"/>
        <item x="451"/>
        <item x="243"/>
        <item x="825"/>
        <item x="175"/>
        <item x="478"/>
        <item x="628"/>
        <item x="659"/>
        <item x="163"/>
        <item x="484"/>
        <item x="505"/>
        <item x="184"/>
        <item x="806"/>
        <item x="183"/>
        <item x="343"/>
        <item x="673"/>
        <item x="913"/>
        <item x="1048"/>
        <item x="677"/>
        <item x="911"/>
        <item x="55"/>
        <item x="618"/>
        <item x="617"/>
        <item x="873"/>
        <item x="1137"/>
        <item x="327"/>
        <item x="32"/>
        <item x="1066"/>
        <item x="421"/>
        <item x="78"/>
        <item x="136"/>
        <item x="220"/>
        <item x="1124"/>
        <item x="1075"/>
        <item x="36"/>
        <item x="881"/>
        <item x="318"/>
        <item x="54"/>
        <item x="658"/>
        <item x="915"/>
        <item x="821"/>
        <item x="273"/>
        <item x="696"/>
        <item x="107"/>
        <item x="844"/>
        <item x="1129"/>
        <item x="974"/>
        <item x="201"/>
        <item x="1065"/>
        <item x="563"/>
        <item x="823"/>
        <item x="989"/>
        <item x="122"/>
        <item x="990"/>
        <item x="338"/>
        <item x="716"/>
        <item x="713"/>
        <item x="712"/>
        <item x="385"/>
        <item x="863"/>
        <item x="130"/>
        <item x="809"/>
        <item x="264"/>
        <item x="720"/>
        <item x="206"/>
        <item x="1164"/>
        <item h="1" x="1172"/>
        <item t="default"/>
      </items>
    </pivotField>
    <pivotField axis="axisPage" multipleItemSelectionAllowed="1" showAll="0">
      <items count="1221">
        <item x="27"/>
        <item x="91"/>
        <item x="121"/>
        <item x="145"/>
        <item x="438"/>
        <item x="1120"/>
        <item x="1121"/>
        <item x="422"/>
        <item x="423"/>
        <item x="439"/>
        <item x="194"/>
        <item x="1074"/>
        <item x="1075"/>
        <item x="1072"/>
        <item x="1073"/>
        <item x="830"/>
        <item x="586"/>
        <item x="585"/>
        <item x="859"/>
        <item x="568"/>
        <item x="860"/>
        <item x="1138"/>
        <item x="834"/>
        <item x="256"/>
        <item x="833"/>
        <item x="1078"/>
        <item x="246"/>
        <item x="878"/>
        <item x="879"/>
        <item x="184"/>
        <item x="832"/>
        <item x="175"/>
        <item x="403"/>
        <item x="176"/>
        <item x="151"/>
        <item x="150"/>
        <item x="616"/>
        <item x="617"/>
        <item x="427"/>
        <item x="1150"/>
        <item x="1087"/>
        <item x="1086"/>
        <item x="1137"/>
        <item x="239"/>
        <item x="893"/>
        <item x="891"/>
        <item x="325"/>
        <item x="666"/>
        <item x="88"/>
        <item x="324"/>
        <item x="1122"/>
        <item x="935"/>
        <item x="230"/>
        <item x="1083"/>
        <item x="894"/>
        <item x="892"/>
        <item x="180"/>
        <item x="932"/>
        <item x="436"/>
        <item x="183"/>
        <item x="182"/>
        <item x="431"/>
        <item x="1151"/>
        <item x="1077"/>
        <item x="876"/>
        <item x="934"/>
        <item x="889"/>
        <item x="890"/>
        <item x="148"/>
        <item x="229"/>
        <item x="1152"/>
        <item x="455"/>
        <item x="456"/>
        <item x="312"/>
        <item x="321"/>
        <item x="1135"/>
        <item x="185"/>
        <item x="931"/>
        <item x="459"/>
        <item x="1082"/>
        <item x="323"/>
        <item x="468"/>
        <item x="467"/>
        <item x="248"/>
        <item x="247"/>
        <item x="51"/>
        <item x="458"/>
        <item x="1205"/>
        <item x="906"/>
        <item x="907"/>
        <item x="426"/>
        <item x="428"/>
        <item x="1215"/>
        <item x="95"/>
        <item x="1133"/>
        <item x="281"/>
        <item x="632"/>
        <item x="633"/>
        <item x="1139"/>
        <item x="753"/>
        <item x="208"/>
        <item x="90"/>
        <item x="969"/>
        <item x="364"/>
        <item x="995"/>
        <item x="733"/>
        <item x="280"/>
        <item x="1134"/>
        <item x="1100"/>
        <item x="86"/>
        <item x="37"/>
        <item x="402"/>
        <item x="59"/>
        <item x="984"/>
        <item x="278"/>
        <item x="97"/>
        <item x="18"/>
        <item x="89"/>
        <item x="936"/>
        <item x="1136"/>
        <item x="1"/>
        <item x="126"/>
        <item x="933"/>
        <item x="15"/>
        <item x="219"/>
        <item x="989"/>
        <item x="424"/>
        <item x="1068"/>
        <item x="45"/>
        <item x="525"/>
        <item x="361"/>
        <item x="921"/>
        <item x="1149"/>
        <item x="405"/>
        <item x="290"/>
        <item x="991"/>
        <item x="813"/>
        <item x="293"/>
        <item x="1053"/>
        <item x="1062"/>
        <item x="1071"/>
        <item x="998"/>
        <item x="997"/>
        <item x="990"/>
        <item x="1079"/>
        <item x="2"/>
        <item x="362"/>
        <item x="958"/>
        <item x="418"/>
        <item x="370"/>
        <item x="1013"/>
        <item x="158"/>
        <item x="166"/>
        <item x="359"/>
        <item x="526"/>
        <item x="827"/>
        <item x="131"/>
        <item x="532"/>
        <item x="558"/>
        <item x="87"/>
        <item x="560"/>
        <item x="331"/>
        <item x="799"/>
        <item x="996"/>
        <item x="419"/>
        <item x="920"/>
        <item x="178"/>
        <item x="527"/>
        <item x="729"/>
        <item x="530"/>
        <item x="255"/>
        <item x="561"/>
        <item x="416"/>
        <item x="1067"/>
        <item x="589"/>
        <item x="1143"/>
        <item x="806"/>
        <item x="628"/>
        <item x="671"/>
        <item x="392"/>
        <item x="667"/>
        <item x="213"/>
        <item x="109"/>
        <item x="815"/>
        <item x="404"/>
        <item x="1194"/>
        <item x="531"/>
        <item x="444"/>
        <item x="1008"/>
        <item x="924"/>
        <item x="420"/>
        <item x="517"/>
        <item x="317"/>
        <item x="371"/>
        <item x="3"/>
        <item x="698"/>
        <item x="656"/>
        <item x="235"/>
        <item x="492"/>
        <item x="297"/>
        <item x="763"/>
        <item x="529"/>
        <item x="434"/>
        <item x="348"/>
        <item x="735"/>
        <item x="421"/>
        <item x="559"/>
        <item x="0"/>
        <item x="187"/>
        <item x="500"/>
        <item x="244"/>
        <item x="992"/>
        <item x="274"/>
        <item x="320"/>
        <item x="993"/>
        <item x="64"/>
        <item x="288"/>
        <item x="1198"/>
        <item x="798"/>
        <item x="775"/>
        <item x="693"/>
        <item x="749"/>
        <item x="762"/>
        <item x="1132"/>
        <item x="1048"/>
        <item x="443"/>
        <item x="1091"/>
        <item x="665"/>
        <item x="1211"/>
        <item x="776"/>
        <item x="824"/>
        <item x="826"/>
        <item x="479"/>
        <item x="823"/>
        <item x="564"/>
        <item x="796"/>
        <item x="828"/>
        <item x="1174"/>
        <item x="42"/>
        <item x="84"/>
        <item x="658"/>
        <item x="41"/>
        <item x="595"/>
        <item x="728"/>
        <item x="31"/>
        <item x="17"/>
        <item x="1141"/>
        <item x="66"/>
        <item x="621"/>
        <item x="1070"/>
        <item x="48"/>
        <item x="578"/>
        <item x="142"/>
        <item x="515"/>
        <item x="587"/>
        <item x="928"/>
        <item x="1050"/>
        <item x="954"/>
        <item x="1189"/>
        <item x="960"/>
        <item x="1188"/>
        <item x="409"/>
        <item x="639"/>
        <item x="967"/>
        <item x="590"/>
        <item x="171"/>
        <item x="1193"/>
        <item x="593"/>
        <item x="608"/>
        <item x="136"/>
        <item x="55"/>
        <item x="535"/>
        <item x="918"/>
        <item x="1015"/>
        <item x="234"/>
        <item x="659"/>
        <item x="83"/>
        <item x="751"/>
        <item x="482"/>
        <item x="484"/>
        <item x="760"/>
        <item x="75"/>
        <item x="502"/>
        <item x="1156"/>
        <item x="978"/>
        <item x="917"/>
        <item x="1161"/>
        <item x="16"/>
        <item x="1204"/>
        <item x="880"/>
        <item x="780"/>
        <item x="947"/>
        <item x="919"/>
        <item x="588"/>
        <item x="39"/>
        <item x="77"/>
        <item x="1049"/>
        <item x="341"/>
        <item x="791"/>
        <item x="1051"/>
        <item x="1016"/>
        <item x="35"/>
        <item x="773"/>
        <item x="263"/>
        <item x="488"/>
        <item x="518"/>
        <item x="386"/>
        <item x="1076"/>
        <item x="913"/>
        <item x="970"/>
        <item x="816"/>
        <item x="740"/>
        <item x="1200"/>
        <item x="550"/>
        <item x="295"/>
        <item x="478"/>
        <item x="1142"/>
        <item x="68"/>
        <item x="968"/>
        <item x="1044"/>
        <item x="886"/>
        <item x="205"/>
        <item x="1095"/>
        <item x="611"/>
        <item x="766"/>
        <item x="511"/>
        <item x="964"/>
        <item x="1031"/>
        <item x="358"/>
        <item x="640"/>
        <item x="1030"/>
        <item x="1219"/>
        <item x="54"/>
        <item x="1094"/>
        <item x="819"/>
        <item x="1202"/>
        <item x="1166"/>
        <item x="683"/>
        <item x="689"/>
        <item x="557"/>
        <item x="922"/>
        <item x="1020"/>
        <item x="1000"/>
        <item x="377"/>
        <item x="742"/>
        <item x="82"/>
        <item x="210"/>
        <item x="350"/>
        <item x="884"/>
        <item x="118"/>
        <item x="748"/>
        <item x="999"/>
        <item x="1106"/>
        <item x="105"/>
        <item x="1216"/>
        <item x="408"/>
        <item x="781"/>
        <item x="8"/>
        <item x="1011"/>
        <item x="696"/>
        <item x="952"/>
        <item x="132"/>
        <item x="1119"/>
        <item x="927"/>
        <item x="1025"/>
        <item x="797"/>
        <item x="24"/>
        <item x="134"/>
        <item x="1022"/>
        <item x="783"/>
        <item x="957"/>
        <item x="551"/>
        <item x="562"/>
        <item x="1014"/>
        <item x="1117"/>
        <item x="28"/>
        <item x="923"/>
        <item x="522"/>
        <item x="196"/>
        <item x="779"/>
        <item x="215"/>
        <item x="94"/>
        <item x="575"/>
        <item x="1218"/>
        <item x="1034"/>
        <item x="818"/>
        <item x="1125"/>
        <item x="681"/>
        <item x="1045"/>
        <item x="675"/>
        <item x="93"/>
        <item x="13"/>
        <item x="1032"/>
        <item x="717"/>
        <item x="401"/>
        <item x="168"/>
        <item x="727"/>
        <item x="1154"/>
        <item x="565"/>
        <item x="674"/>
        <item x="374"/>
        <item x="21"/>
        <item x="381"/>
        <item x="767"/>
        <item x="1047"/>
        <item x="634"/>
        <item x="1003"/>
        <item x="603"/>
        <item x="369"/>
        <item x="92"/>
        <item x="1164"/>
        <item x="672"/>
        <item x="7"/>
        <item x="73"/>
        <item x="207"/>
        <item x="556"/>
        <item x="245"/>
        <item x="835"/>
        <item x="44"/>
        <item x="1012"/>
        <item x="1145"/>
        <item x="701"/>
        <item x="720"/>
        <item x="1128"/>
        <item x="1054"/>
        <item x="159"/>
        <item x="817"/>
        <item x="1140"/>
        <item x="1209"/>
        <item x="965"/>
        <item x="507"/>
        <item x="741"/>
        <item x="700"/>
        <item x="340"/>
        <item x="49"/>
        <item x="202"/>
        <item x="988"/>
        <item x="1055"/>
        <item x="334"/>
        <item x="948"/>
        <item x="1199"/>
        <item x="684"/>
        <item x="100"/>
        <item x="1108"/>
        <item x="241"/>
        <item x="1171"/>
        <item x="1158"/>
        <item x="657"/>
        <item x="332"/>
        <item x="154"/>
        <item x="376"/>
        <item x="619"/>
        <item x="584"/>
        <item x="732"/>
        <item x="583"/>
        <item x="1187"/>
        <item x="801"/>
        <item x="1065"/>
        <item x="275"/>
        <item x="718"/>
        <item x="1146"/>
        <item x="250"/>
        <item x="1191"/>
        <item x="739"/>
        <item x="680"/>
        <item x="715"/>
        <item x="61"/>
        <item x="949"/>
        <item x="1192"/>
        <item x="164"/>
        <item x="1114"/>
        <item x="270"/>
        <item x="12"/>
        <item x="52"/>
        <item x="113"/>
        <item x="973"/>
        <item x="793"/>
        <item x="803"/>
        <item x="789"/>
        <item x="1176"/>
        <item x="987"/>
        <item x="62"/>
        <item x="523"/>
        <item x="805"/>
        <item x="925"/>
        <item x="1207"/>
        <item x="1040"/>
        <item x="895"/>
        <item x="224"/>
        <item x="1006"/>
        <item x="67"/>
        <item x="528"/>
        <item x="395"/>
        <item x="1177"/>
        <item x="929"/>
        <item x="809"/>
        <item x="752"/>
        <item x="686"/>
        <item x="499"/>
        <item x="910"/>
        <item x="446"/>
        <item x="284"/>
        <item x="1206"/>
        <item x="736"/>
        <item x="540"/>
        <item x="78"/>
        <item x="50"/>
        <item x="314"/>
        <item x="1026"/>
        <item x="1028"/>
        <item x="553"/>
        <item x="1186"/>
        <item x="563"/>
        <item x="356"/>
        <item x="1005"/>
        <item x="23"/>
        <item x="1179"/>
        <item x="821"/>
        <item x="103"/>
        <item x="316"/>
        <item x="673"/>
        <item x="344"/>
        <item x="483"/>
        <item x="101"/>
        <item x="410"/>
        <item x="610"/>
        <item x="505"/>
        <item x="1130"/>
        <item x="804"/>
        <item x="304"/>
        <item x="1039"/>
        <item x="669"/>
        <item x="572"/>
        <item x="480"/>
        <item x="36"/>
        <item x="759"/>
        <item x="612"/>
        <item x="930"/>
        <item x="1058"/>
        <item x="661"/>
        <item x="389"/>
        <item x="292"/>
        <item x="877"/>
        <item x="1181"/>
        <item x="299"/>
        <item x="474"/>
        <item x="346"/>
        <item x="983"/>
        <item x="724"/>
        <item x="40"/>
        <item x="710"/>
        <item x="46"/>
        <item x="637"/>
        <item x="197"/>
        <item x="1052"/>
        <item x="291"/>
        <item x="347"/>
        <item x="1178"/>
        <item x="620"/>
        <item x="390"/>
        <item x="916"/>
        <item x="335"/>
        <item x="790"/>
        <item x="26"/>
        <item x="709"/>
        <item x="534"/>
        <item x="1217"/>
        <item x="355"/>
        <item x="778"/>
        <item x="1147"/>
        <item x="1056"/>
        <item x="955"/>
        <item x="25"/>
        <item x="950"/>
        <item x="976"/>
        <item x="705"/>
        <item x="1157"/>
        <item x="30"/>
        <item x="638"/>
        <item x="1190"/>
        <item x="512"/>
        <item x="117"/>
        <item x="1064"/>
        <item x="9"/>
        <item x="755"/>
        <item x="33"/>
        <item x="582"/>
        <item x="604"/>
        <item x="111"/>
        <item x="716"/>
        <item x="626"/>
        <item x="514"/>
        <item x="607"/>
        <item x="96"/>
        <item x="836"/>
        <item x="155"/>
        <item x="69"/>
        <item x="198"/>
        <item x="887"/>
        <item x="496"/>
        <item x="243"/>
        <item x="294"/>
        <item x="761"/>
        <item x="548"/>
        <item x="1163"/>
        <item x="1017"/>
        <item x="618"/>
        <item x="383"/>
        <item x="313"/>
        <item x="249"/>
        <item x="115"/>
        <item x="546"/>
        <item x="679"/>
        <item x="53"/>
        <item x="711"/>
        <item x="937"/>
        <item x="264"/>
        <item x="221"/>
        <item x="11"/>
        <item x="462"/>
        <item x="1080"/>
        <item x="850"/>
        <item x="157"/>
        <item x="63"/>
        <item x="60"/>
        <item x="481"/>
        <item x="1170"/>
        <item x="259"/>
        <item x="22"/>
        <item x="898"/>
        <item x="163"/>
        <item x="449"/>
        <item x="542"/>
        <item x="152"/>
        <item x="519"/>
        <item x="1123"/>
        <item x="29"/>
        <item x="253"/>
        <item x="74"/>
        <item x="267"/>
        <item x="1057"/>
        <item x="106"/>
        <item x="625"/>
        <item x="214"/>
        <item x="699"/>
        <item x="1172"/>
        <item x="573"/>
        <item x="642"/>
        <item x="1131"/>
        <item x="72"/>
        <item x="6"/>
        <item x="690"/>
        <item x="342"/>
        <item x="795"/>
        <item x="485"/>
        <item x="792"/>
        <item x="1060"/>
        <item x="769"/>
        <item x="204"/>
        <item x="85"/>
        <item x="305"/>
        <item x="407"/>
        <item x="786"/>
        <item x="744"/>
        <item x="596"/>
        <item x="905"/>
        <item x="772"/>
        <item x="1063"/>
        <item x="1069"/>
        <item x="201"/>
        <item x="19"/>
        <item x="1112"/>
        <item x="1093"/>
        <item x="506"/>
        <item x="911"/>
        <item x="1009"/>
        <item x="847"/>
        <item x="802"/>
        <item x="373"/>
        <item x="228"/>
        <item x="541"/>
        <item x="339"/>
        <item x="1081"/>
        <item x="768"/>
        <item x="706"/>
        <item x="400"/>
        <item x="452"/>
        <item x="513"/>
        <item x="810"/>
        <item x="1042"/>
        <item x="104"/>
        <item x="79"/>
        <item x="1126"/>
        <item x="336"/>
        <item x="846"/>
        <item x="652"/>
        <item x="855"/>
        <item x="393"/>
        <item x="102"/>
        <item x="494"/>
        <item x="1168"/>
        <item x="147"/>
        <item x="300"/>
        <item x="885"/>
        <item x="747"/>
        <item x="169"/>
        <item x="149"/>
        <item x="685"/>
        <item x="146"/>
        <item x="622"/>
        <item x="1038"/>
        <item x="504"/>
        <item x="489"/>
        <item x="71"/>
        <item x="687"/>
        <item x="664"/>
        <item x="1033"/>
        <item x="365"/>
        <item x="926"/>
        <item x="1041"/>
        <item x="678"/>
        <item x="974"/>
        <item x="337"/>
        <item x="385"/>
        <item x="80"/>
        <item x="516"/>
        <item x="580"/>
        <item x="352"/>
        <item x="261"/>
        <item x="875"/>
        <item x="660"/>
        <item x="260"/>
        <item x="1173"/>
        <item x="445"/>
        <item x="624"/>
        <item x="308"/>
        <item x="811"/>
        <item x="1089"/>
        <item x="979"/>
        <item x="1098"/>
        <item x="172"/>
        <item x="120"/>
        <item x="977"/>
        <item x="406"/>
        <item x="415"/>
        <item x="788"/>
        <item x="220"/>
        <item x="629"/>
        <item x="1027"/>
        <item x="592"/>
        <item x="963"/>
        <item x="570"/>
        <item x="601"/>
        <item x="576"/>
        <item x="782"/>
        <item x="764"/>
        <item x="240"/>
        <item x="820"/>
        <item x="544"/>
        <item x="555"/>
        <item x="236"/>
        <item x="309"/>
        <item x="170"/>
        <item x="76"/>
        <item x="43"/>
        <item x="915"/>
        <item x="1036"/>
        <item x="450"/>
        <item x="606"/>
        <item x="951"/>
        <item x="469"/>
        <item x="353"/>
        <item x="750"/>
        <item x="524"/>
        <item x="569"/>
        <item x="543"/>
        <item x="242"/>
        <item x="694"/>
        <item x="1002"/>
        <item x="746"/>
        <item x="311"/>
        <item x="107"/>
        <item x="765"/>
        <item x="285"/>
        <item x="599"/>
        <item x="737"/>
        <item x="547"/>
        <item x="491"/>
        <item x="99"/>
        <item x="848"/>
        <item x="552"/>
        <item x="144"/>
        <item x="490"/>
        <item x="487"/>
        <item x="867"/>
        <item x="554"/>
        <item x="975"/>
        <item x="112"/>
        <item x="70"/>
        <item x="722"/>
        <item x="712"/>
        <item x="785"/>
        <item x="831"/>
        <item x="1212"/>
        <item x="1029"/>
        <item x="653"/>
        <item x="756"/>
        <item x="754"/>
        <item x="784"/>
        <item x="1214"/>
        <item x="161"/>
        <item x="1004"/>
        <item x="914"/>
        <item x="814"/>
        <item x="703"/>
        <item x="651"/>
        <item x="654"/>
        <item x="10"/>
        <item x="209"/>
        <item x="670"/>
        <item x="1195"/>
        <item x="538"/>
        <item x="165"/>
        <item x="471"/>
        <item x="962"/>
        <item x="851"/>
        <item x="461"/>
        <item x="627"/>
        <item x="276"/>
        <item x="368"/>
        <item x="268"/>
        <item x="375"/>
        <item x="942"/>
        <item x="1129"/>
        <item x="262"/>
        <item x="1180"/>
        <item x="226"/>
        <item x="1021"/>
        <item x="1196"/>
        <item x="233"/>
        <item x="380"/>
        <item x="5"/>
        <item x="1113"/>
        <item x="897"/>
        <item x="985"/>
        <item x="688"/>
        <item x="598"/>
        <item x="127"/>
        <item x="327"/>
        <item x="868"/>
        <item x="186"/>
        <item x="384"/>
        <item x="871"/>
        <item x="567"/>
        <item x="822"/>
        <item x="566"/>
        <item x="808"/>
        <item x="372"/>
        <item x="130"/>
        <item x="252"/>
        <item x="477"/>
        <item x="114"/>
        <item x="174"/>
        <item x="668"/>
        <item x="430"/>
        <item x="98"/>
        <item x="329"/>
        <item x="306"/>
        <item x="160"/>
        <item x="602"/>
        <item x="953"/>
        <item x="1037"/>
        <item x="1010"/>
        <item x="777"/>
        <item x="838"/>
        <item x="745"/>
        <item x="1110"/>
        <item x="872"/>
        <item x="65"/>
        <item x="225"/>
        <item x="800"/>
        <item x="378"/>
        <item x="442"/>
        <item x="856"/>
        <item x="787"/>
        <item x="1201"/>
        <item x="704"/>
        <item x="287"/>
        <item x="296"/>
        <item x="429"/>
        <item x="440"/>
        <item x="399"/>
        <item x="135"/>
        <item x="129"/>
        <item x="495"/>
        <item x="237"/>
        <item x="597"/>
        <item x="986"/>
        <item x="203"/>
        <item x="173"/>
        <item x="454"/>
        <item x="571"/>
        <item x="200"/>
        <item x="32"/>
        <item x="217"/>
        <item x="1208"/>
        <item x="533"/>
        <item x="387"/>
        <item x="162"/>
        <item x="272"/>
        <item x="537"/>
        <item x="771"/>
        <item x="141"/>
        <item x="128"/>
        <item x="852"/>
        <item x="475"/>
        <item x="437"/>
        <item x="707"/>
        <item x="1024"/>
        <item x="137"/>
        <item x="451"/>
        <item x="903"/>
        <item x="1162"/>
        <item x="1059"/>
        <item x="231"/>
        <item x="713"/>
        <item x="536"/>
        <item x="238"/>
        <item x="47"/>
        <item x="956"/>
        <item x="971"/>
        <item x="441"/>
        <item x="414"/>
        <item x="908"/>
        <item x="398"/>
        <item x="425"/>
        <item x="697"/>
        <item x="1115"/>
        <item x="647"/>
        <item x="591"/>
        <item x="574"/>
        <item x="545"/>
        <item x="501"/>
        <item x="1160"/>
        <item x="153"/>
        <item x="549"/>
        <item x="222"/>
        <item x="521"/>
        <item x="286"/>
        <item x="862"/>
        <item x="307"/>
        <item x="873"/>
        <item x="343"/>
        <item x="1023"/>
        <item x="289"/>
        <item x="20"/>
        <item x="298"/>
        <item x="412"/>
        <item x="457"/>
        <item x="794"/>
        <item x="265"/>
        <item x="417"/>
        <item x="645"/>
        <item x="14"/>
        <item x="982"/>
        <item x="577"/>
        <item x="1109"/>
        <item x="223"/>
        <item x="464"/>
        <item x="470"/>
        <item x="1035"/>
        <item x="609"/>
        <item x="345"/>
        <item x="447"/>
        <item x="333"/>
        <item x="486"/>
        <item x="849"/>
        <item x="682"/>
        <item x="190"/>
        <item x="318"/>
        <item x="853"/>
        <item x="473"/>
        <item x="1111"/>
        <item x="156"/>
        <item x="466"/>
        <item x="218"/>
        <item x="1116"/>
        <item x="322"/>
        <item x="1167"/>
        <item x="994"/>
        <item x="433"/>
        <item x="277"/>
        <item x="510"/>
        <item x="411"/>
        <item x="757"/>
        <item x="108"/>
        <item x="981"/>
        <item x="1159"/>
        <item x="330"/>
        <item x="874"/>
        <item x="854"/>
        <item x="1197"/>
        <item x="181"/>
        <item x="271"/>
        <item x="888"/>
        <item x="959"/>
        <item x="388"/>
        <item x="1148"/>
        <item x="708"/>
        <item x="1102"/>
        <item x="863"/>
        <item x="122"/>
        <item x="453"/>
        <item x="807"/>
        <item x="1153"/>
        <item x="1203"/>
        <item x="1124"/>
        <item x="961"/>
        <item x="623"/>
        <item x="193"/>
        <item x="940"/>
        <item x="966"/>
        <item x="945"/>
        <item x="123"/>
        <item x="58"/>
        <item x="605"/>
        <item x="1101"/>
        <item x="503"/>
        <item x="758"/>
        <item x="841"/>
        <item x="615"/>
        <item x="1099"/>
        <item x="845"/>
        <item x="1185"/>
        <item x="211"/>
        <item x="460"/>
        <item x="857"/>
        <item x="912"/>
        <item x="366"/>
        <item x="721"/>
        <item x="448"/>
        <item x="254"/>
        <item x="472"/>
        <item x="812"/>
        <item x="191"/>
        <item x="774"/>
        <item x="360"/>
        <item x="881"/>
        <item x="310"/>
        <item x="497"/>
        <item x="581"/>
        <item x="938"/>
        <item x="302"/>
        <item x="1127"/>
        <item x="396"/>
        <item x="413"/>
        <item x="192"/>
        <item x="861"/>
        <item x="1007"/>
        <item x="743"/>
        <item x="279"/>
        <item x="367"/>
        <item x="266"/>
        <item x="463"/>
        <item x="909"/>
        <item x="1144"/>
        <item x="1092"/>
        <item x="195"/>
        <item x="1061"/>
        <item x="4"/>
        <item x="692"/>
        <item x="1046"/>
        <item x="391"/>
        <item x="301"/>
        <item x="1184"/>
        <item x="508"/>
        <item x="138"/>
        <item x="900"/>
        <item x="282"/>
        <item x="1043"/>
        <item x="257"/>
        <item x="269"/>
        <item x="232"/>
        <item x="839"/>
        <item x="1088"/>
        <item x="1213"/>
        <item x="177"/>
        <item x="837"/>
        <item x="315"/>
        <item x="394"/>
        <item x="1096"/>
        <item x="723"/>
        <item x="702"/>
        <item x="1085"/>
        <item x="866"/>
        <item x="663"/>
        <item x="199"/>
        <item x="631"/>
        <item x="899"/>
        <item x="1097"/>
        <item x="1107"/>
        <item x="614"/>
        <item x="1183"/>
        <item x="643"/>
        <item x="648"/>
        <item x="662"/>
        <item x="600"/>
        <item x="351"/>
        <item x="216"/>
        <item x="1155"/>
        <item x="649"/>
        <item x="870"/>
        <item x="382"/>
        <item x="143"/>
        <item x="943"/>
        <item x="594"/>
        <item x="869"/>
        <item x="140"/>
        <item x="770"/>
        <item x="357"/>
        <item x="1090"/>
        <item x="825"/>
        <item x="843"/>
        <item x="725"/>
        <item x="650"/>
        <item x="1066"/>
        <item x="258"/>
        <item x="719"/>
        <item x="641"/>
        <item x="432"/>
        <item x="326"/>
        <item x="726"/>
        <item x="476"/>
        <item x="655"/>
        <item x="1103"/>
        <item x="509"/>
        <item x="119"/>
        <item x="902"/>
        <item x="644"/>
        <item x="858"/>
        <item x="319"/>
        <item x="1165"/>
        <item x="980"/>
        <item x="303"/>
        <item x="646"/>
        <item x="539"/>
        <item x="972"/>
        <item x="901"/>
        <item x="465"/>
        <item x="844"/>
        <item x="1084"/>
        <item x="179"/>
        <item x="251"/>
        <item x="493"/>
        <item x="1118"/>
        <item x="167"/>
        <item x="379"/>
        <item x="363"/>
        <item x="189"/>
        <item x="520"/>
        <item x="691"/>
        <item x="498"/>
        <item x="354"/>
        <item x="677"/>
        <item x="328"/>
        <item x="941"/>
        <item x="882"/>
        <item x="613"/>
        <item x="630"/>
        <item x="188"/>
        <item x="695"/>
        <item x="636"/>
        <item x="939"/>
        <item x="435"/>
        <item x="1182"/>
        <item x="635"/>
        <item x="139"/>
        <item x="338"/>
        <item x="946"/>
        <item x="1169"/>
        <item x="904"/>
        <item x="896"/>
        <item x="57"/>
        <item x="865"/>
        <item x="34"/>
        <item x="56"/>
        <item x="81"/>
        <item x="676"/>
        <item x="840"/>
        <item x="864"/>
        <item x="227"/>
        <item x="1105"/>
        <item x="714"/>
        <item x="829"/>
        <item x="38"/>
        <item x="283"/>
        <item x="944"/>
        <item x="1175"/>
        <item x="1001"/>
        <item x="125"/>
        <item x="110"/>
        <item x="206"/>
        <item x="579"/>
        <item x="842"/>
        <item x="1104"/>
        <item x="124"/>
        <item x="734"/>
        <item x="349"/>
        <item x="730"/>
        <item x="731"/>
        <item x="397"/>
        <item x="1018"/>
        <item x="1019"/>
        <item x="883"/>
        <item x="133"/>
        <item x="738"/>
        <item x="273"/>
        <item x="212"/>
        <item x="1210"/>
        <item h="1" x="116"/>
        <item t="default"/>
      </items>
    </pivotField>
    <pivotField showAll="0"/>
    <pivotField showAll="0"/>
    <pivotField showAll="0"/>
    <pivotField showAll="0"/>
    <pivotField showAll="0" defaultSubtotal="0"/>
    <pivotField showAll="0" defaultSubtotal="0"/>
    <pivotField showAll="0" defaultSubtotal="0"/>
    <pivotField axis="axisRow" showAll="0" defaultSubtotal="0">
      <items count="869">
        <item x="0"/>
        <item x="2"/>
        <item x="7"/>
        <item x="3"/>
        <item x="9"/>
        <item x="10"/>
        <item x="14"/>
        <item x="11"/>
        <item x="8"/>
        <item x="6"/>
        <item x="27"/>
        <item x="16"/>
        <item x="24"/>
        <item x="21"/>
        <item x="25"/>
        <item x="12"/>
        <item x="45"/>
        <item x="13"/>
        <item x="42"/>
        <item x="34"/>
        <item x="48"/>
        <item x="39"/>
        <item x="26"/>
        <item x="57"/>
        <item x="38"/>
        <item x="22"/>
        <item x="36"/>
        <item x="33"/>
        <item x="28"/>
        <item x="32"/>
        <item x="5"/>
        <item x="29"/>
        <item x="20"/>
        <item x="23"/>
        <item x="66"/>
        <item x="62"/>
        <item x="18"/>
        <item x="51"/>
        <item x="50"/>
        <item x="19"/>
        <item x="47"/>
        <item x="41"/>
        <item x="64"/>
        <item x="44"/>
        <item x="60"/>
        <item x="43"/>
        <item x="37"/>
        <item x="65"/>
        <item x="49"/>
        <item x="56"/>
        <item x="70"/>
        <item x="63"/>
        <item x="1"/>
        <item x="98"/>
        <item x="59"/>
        <item x="52"/>
        <item x="101"/>
        <item x="107"/>
        <item x="78"/>
        <item x="67"/>
        <item x="30"/>
        <item x="149"/>
        <item x="46"/>
        <item x="58"/>
        <item x="69"/>
        <item x="100"/>
        <item x="40"/>
        <item x="102"/>
        <item x="68"/>
        <item x="103"/>
        <item x="90"/>
        <item x="80"/>
        <item x="113"/>
        <item x="94"/>
        <item x="104"/>
        <item x="118"/>
        <item x="128"/>
        <item x="95"/>
        <item x="97"/>
        <item x="79"/>
        <item x="73"/>
        <item x="77"/>
        <item x="89"/>
        <item x="151"/>
        <item x="76"/>
        <item x="92"/>
        <item x="61"/>
        <item x="96"/>
        <item x="81"/>
        <item x="121"/>
        <item x="17"/>
        <item x="110"/>
        <item x="75"/>
        <item x="72"/>
        <item x="114"/>
        <item x="119"/>
        <item x="31"/>
        <item x="154"/>
        <item x="54"/>
        <item x="53"/>
        <item x="74"/>
        <item x="120"/>
        <item x="155"/>
        <item x="153"/>
        <item x="91"/>
        <item x="129"/>
        <item x="168"/>
        <item x="156"/>
        <item x="127"/>
        <item x="142"/>
        <item x="126"/>
        <item x="115"/>
        <item x="147"/>
        <item x="131"/>
        <item x="71"/>
        <item x="117"/>
        <item x="143"/>
        <item x="93"/>
        <item x="150"/>
        <item x="85"/>
        <item x="139"/>
        <item x="195"/>
        <item x="180"/>
        <item x="190"/>
        <item x="191"/>
        <item x="179"/>
        <item x="163"/>
        <item x="135"/>
        <item x="123"/>
        <item x="122"/>
        <item x="189"/>
        <item x="157"/>
        <item x="199"/>
        <item x="116"/>
        <item x="184"/>
        <item x="200"/>
        <item x="83"/>
        <item x="144"/>
        <item x="187"/>
        <item x="164"/>
        <item x="201"/>
        <item x="160"/>
        <item x="223"/>
        <item x="182"/>
        <item x="136"/>
        <item x="204"/>
        <item x="84"/>
        <item x="140"/>
        <item x="249"/>
        <item x="181"/>
        <item x="256"/>
        <item x="146"/>
        <item x="175"/>
        <item x="165"/>
        <item x="99"/>
        <item x="145"/>
        <item x="349"/>
        <item x="213"/>
        <item x="183"/>
        <item x="192"/>
        <item x="348"/>
        <item x="111"/>
        <item x="178"/>
        <item x="233"/>
        <item x="196"/>
        <item x="416"/>
        <item x="325"/>
        <item x="324"/>
        <item x="252"/>
        <item x="408"/>
        <item x="337"/>
        <item x="203"/>
        <item x="205"/>
        <item x="194"/>
        <item x="245"/>
        <item x="418"/>
        <item x="208"/>
        <item x="206"/>
        <item x="211"/>
        <item x="339"/>
        <item x="197"/>
        <item x="305"/>
        <item x="286"/>
        <item x="283"/>
        <item x="247"/>
        <item x="88"/>
        <item x="301"/>
        <item x="316"/>
        <item x="360"/>
        <item x="214"/>
        <item x="340"/>
        <item x="134"/>
        <item x="132"/>
        <item x="236"/>
        <item x="330"/>
        <item x="109"/>
        <item x="298"/>
        <item x="225"/>
        <item x="161"/>
        <item x="167"/>
        <item x="448"/>
        <item x="141"/>
        <item x="243"/>
        <item x="287"/>
        <item x="246"/>
        <item x="166"/>
        <item x="218"/>
        <item x="297"/>
        <item x="303"/>
        <item x="232"/>
        <item x="318"/>
        <item x="433"/>
        <item x="439"/>
        <item x="338"/>
        <item x="251"/>
        <item x="350"/>
        <item x="314"/>
        <item x="414"/>
        <item x="361"/>
        <item x="435"/>
        <item x="176"/>
        <item x="331"/>
        <item x="169"/>
        <item x="363"/>
        <item x="217"/>
        <item x="329"/>
        <item x="315"/>
        <item x="257"/>
        <item x="255"/>
        <item x="313"/>
        <item x="365"/>
        <item x="409"/>
        <item x="317"/>
        <item x="137"/>
        <item x="248"/>
        <item x="159"/>
        <item x="240"/>
        <item x="412"/>
        <item x="405"/>
        <item x="222"/>
        <item x="237"/>
        <item x="381"/>
        <item x="234"/>
        <item x="226"/>
        <item x="170"/>
        <item x="212"/>
        <item x="295"/>
        <item x="319"/>
        <item x="364"/>
        <item x="250"/>
        <item x="537"/>
        <item x="292"/>
        <item x="227"/>
        <item x="308"/>
        <item x="353"/>
        <item x="112"/>
        <item x="290"/>
        <item x="289"/>
        <item x="231"/>
        <item x="393"/>
        <item x="558"/>
        <item x="520"/>
        <item x="326"/>
        <item x="86"/>
        <item x="279"/>
        <item x="401"/>
        <item x="452"/>
        <item x="513"/>
        <item x="466"/>
        <item x="560"/>
        <item x="106"/>
        <item x="209"/>
        <item x="397"/>
        <item x="207"/>
        <item x="309"/>
        <item x="302"/>
        <item x="267"/>
        <item x="130"/>
        <item x="284"/>
        <item x="395"/>
        <item x="553"/>
        <item x="376"/>
        <item x="172"/>
        <item x="280"/>
        <item x="359"/>
        <item x="264"/>
        <item x="411"/>
        <item x="683"/>
        <item x="468"/>
        <item x="415"/>
        <item x="382"/>
        <item x="455"/>
        <item x="567"/>
        <item x="281"/>
        <item x="549"/>
        <item x="454"/>
        <item x="229"/>
        <item x="299"/>
        <item x="714"/>
        <item x="577"/>
        <item x="538"/>
        <item x="210"/>
        <item x="224"/>
        <item x="300"/>
        <item x="429"/>
        <item x="420"/>
        <item x="425"/>
        <item x="386"/>
        <item x="464"/>
        <item x="447"/>
        <item x="138"/>
        <item x="590"/>
        <item x="465"/>
        <item x="421"/>
        <item x="355"/>
        <item x="621"/>
        <item x="387"/>
        <item x="377"/>
        <item x="548"/>
        <item x="342"/>
        <item x="485"/>
        <item x="703"/>
        <item x="148"/>
        <item x="559"/>
        <item x="611"/>
        <item x="288"/>
        <item x="569"/>
        <item x="221"/>
        <item x="336"/>
        <item x="432"/>
        <item x="550"/>
        <item x="307"/>
        <item x="459"/>
        <item x="343"/>
        <item x="570"/>
        <item x="358"/>
        <item x="268"/>
        <item x="35"/>
        <item x="379"/>
        <item x="460"/>
        <item x="258"/>
        <item x="375"/>
        <item x="274"/>
        <item x="262"/>
        <item x="529"/>
        <item x="547"/>
        <item x="496"/>
        <item x="404"/>
        <item x="278"/>
        <item x="174"/>
        <item x="228"/>
        <item x="436"/>
        <item x="265"/>
        <item x="133"/>
        <item x="571"/>
        <item x="623"/>
        <item x="449"/>
        <item x="591"/>
        <item x="471"/>
        <item x="629"/>
        <item x="333"/>
        <item x="398"/>
        <item x="536"/>
        <item x="417"/>
        <item x="583"/>
        <item x="543"/>
        <item x="450"/>
        <item x="483"/>
        <item x="600"/>
        <item x="335"/>
        <item x="579"/>
        <item x="512"/>
        <item x="312"/>
        <item x="321"/>
        <item x="419"/>
        <item x="158"/>
        <item x="291"/>
        <item x="357"/>
        <item x="362"/>
        <item x="637"/>
        <item x="484"/>
        <item x="561"/>
        <item x="220"/>
        <item x="215"/>
        <item x="282"/>
        <item x="202"/>
        <item x="730"/>
        <item x="285"/>
        <item x="519"/>
        <item x="373"/>
        <item x="456"/>
        <item x="584"/>
        <item x="532"/>
        <item x="609"/>
        <item x="444"/>
        <item x="608"/>
        <item x="424"/>
        <item x="380"/>
        <item x="260"/>
        <item x="463"/>
        <item x="508"/>
        <item x="541"/>
        <item x="488"/>
        <item x="391"/>
        <item x="728"/>
        <item x="557"/>
        <item x="396"/>
        <item x="554"/>
        <item x="556"/>
        <item x="846"/>
        <item x="604"/>
        <item x="437"/>
        <item x="729"/>
        <item x="238"/>
        <item x="482"/>
        <item x="273"/>
        <item x="368"/>
        <item x="491"/>
        <item x="568"/>
        <item x="171"/>
        <item x="501"/>
        <item x="691"/>
        <item x="400"/>
        <item x="544"/>
        <item x="263"/>
        <item x="55"/>
        <item x="717"/>
        <item x="216"/>
        <item x="682"/>
        <item x="602"/>
        <item x="620"/>
        <item x="294"/>
        <item x="356"/>
        <item x="403"/>
        <item x="185"/>
        <item x="613"/>
        <item x="271"/>
        <item x="610"/>
        <item x="253"/>
        <item x="507"/>
        <item x="481"/>
        <item x="690"/>
        <item x="259"/>
        <item x="266"/>
        <item x="346"/>
        <item x="689"/>
        <item x="709"/>
        <item x="585"/>
        <item x="378"/>
        <item x="740"/>
        <item x="410"/>
        <item x="434"/>
        <item x="230"/>
        <item x="739"/>
        <item x="320"/>
        <item x="105"/>
        <item x="526"/>
        <item x="678"/>
        <item x="598"/>
        <item x="304"/>
        <item x="198"/>
        <item x="573"/>
        <item x="499"/>
        <item x="458"/>
        <item x="369"/>
        <item x="235"/>
        <item x="413"/>
        <item x="506"/>
        <item x="603"/>
        <item x="239"/>
        <item x="407"/>
        <item x="721"/>
        <item x="674"/>
        <item x="498"/>
        <item x="402"/>
        <item x="351"/>
        <item x="276"/>
        <item x="738"/>
        <item x="388"/>
        <item x="428"/>
        <item x="514"/>
        <item x="451"/>
        <item x="372"/>
        <item x="487"/>
        <item x="366"/>
        <item x="469"/>
        <item x="293"/>
        <item x="310"/>
        <item x="328"/>
        <item x="505"/>
        <item x="588"/>
        <item x="457"/>
        <item x="592"/>
        <item x="727"/>
        <item x="186"/>
        <item x="162"/>
        <item x="467"/>
        <item x="593"/>
        <item x="510"/>
        <item x="630"/>
        <item x="750"/>
        <item x="618"/>
        <item x="242"/>
        <item x="601"/>
        <item x="389"/>
        <item x="521"/>
        <item x="627"/>
        <item x="599"/>
        <item x="495"/>
        <item x="639"/>
        <item x="733"/>
        <item x="680"/>
        <item x="462"/>
        <item x="367"/>
        <item x="564"/>
        <item x="173"/>
        <item x="719"/>
        <item x="269"/>
        <item x="605"/>
        <item x="528"/>
        <item x="124"/>
        <item x="347"/>
        <item x="835"/>
        <item x="370"/>
        <item x="594"/>
        <item x="617"/>
        <item x="699"/>
        <item x="272"/>
        <item x="490"/>
        <item x="296"/>
        <item x="354"/>
        <item x="422"/>
        <item x="453"/>
        <item x="193"/>
        <item x="427"/>
        <item x="188"/>
        <item x="662"/>
        <item x="461"/>
        <item x="649"/>
        <item x="614"/>
        <item x="622"/>
        <item x="443"/>
        <item x="470"/>
        <item x="241"/>
        <item x="480"/>
        <item x="624"/>
        <item x="244"/>
        <item x="619"/>
        <item x="219"/>
        <item x="392"/>
        <item x="808"/>
        <item x="672"/>
        <item x="125"/>
        <item x="497"/>
        <item x="511"/>
        <item x="344"/>
        <item x="718"/>
        <item x="766"/>
        <item x="589"/>
        <item x="311"/>
        <item x="765"/>
        <item x="695"/>
        <item x="684"/>
        <item x="442"/>
        <item x="383"/>
        <item x="572"/>
        <item x="634"/>
        <item x="677"/>
        <item x="530"/>
        <item x="805"/>
        <item x="681"/>
        <item x="655"/>
        <item x="438"/>
        <item x="423"/>
        <item x="494"/>
        <item x="693"/>
        <item x="390"/>
        <item x="371"/>
        <item x="606"/>
        <item x="616"/>
        <item x="667"/>
        <item x="352"/>
        <item x="563"/>
        <item x="478"/>
        <item x="597"/>
        <item x="704"/>
        <item x="582"/>
        <item x="767"/>
        <item x="261"/>
        <item x="638"/>
        <item x="854"/>
        <item x="700"/>
        <item x="540"/>
        <item x="731"/>
        <item x="394"/>
        <item x="679"/>
        <item x="177"/>
        <item x="612"/>
        <item x="479"/>
        <item x="534"/>
        <item x="692"/>
        <item x="322"/>
        <item x="341"/>
        <item x="345"/>
        <item x="566"/>
        <item x="545"/>
        <item x="836"/>
        <item x="399"/>
        <item x="806"/>
        <item x="552"/>
        <item x="406"/>
        <item x="531"/>
        <item x="533"/>
        <item x="474"/>
        <item x="763"/>
        <item x="504"/>
        <item x="384"/>
        <item x="323"/>
        <item x="753"/>
        <item x="489"/>
        <item x="615"/>
        <item x="732"/>
        <item x="515"/>
        <item x="651"/>
        <item x="701"/>
        <item x="4"/>
        <item x="586"/>
        <item x="108"/>
        <item x="527"/>
        <item x="607"/>
        <item x="694"/>
        <item x="493"/>
        <item x="270"/>
        <item x="152"/>
        <item x="430"/>
        <item x="565"/>
        <item x="641"/>
        <item x="811"/>
        <item x="749"/>
        <item x="385"/>
        <item x="535"/>
        <item x="755"/>
        <item x="522"/>
        <item x="747"/>
        <item x="306"/>
        <item x="635"/>
        <item x="374"/>
        <item x="768"/>
        <item x="725"/>
        <item x="334"/>
        <item x="670"/>
        <item x="661"/>
        <item x="856"/>
        <item x="724"/>
        <item x="666"/>
        <item x="818"/>
        <item x="708"/>
        <item x="746"/>
        <item x="722"/>
        <item x="551"/>
        <item x="676"/>
        <item x="744"/>
        <item x="741"/>
        <item x="710"/>
        <item x="562"/>
        <item x="626"/>
        <item x="809"/>
        <item x="769"/>
        <item x="711"/>
        <item x="745"/>
        <item x="254"/>
        <item x="555"/>
        <item x="688"/>
        <item x="850"/>
        <item x="665"/>
        <item x="697"/>
        <item x="821"/>
        <item x="686"/>
        <item x="664"/>
        <item x="525"/>
        <item x="574"/>
        <item x="720"/>
        <item x="648"/>
        <item x="783"/>
        <item x="705"/>
        <item x="813"/>
        <item x="712"/>
        <item x="587"/>
        <item x="500"/>
        <item x="833"/>
        <item x="517"/>
        <item x="509"/>
        <item x="743"/>
        <item x="757"/>
        <item x="671"/>
        <item x="475"/>
        <item x="275"/>
        <item x="524"/>
        <item x="822"/>
        <item x="824"/>
        <item x="492"/>
        <item x="707"/>
        <item x="669"/>
        <item x="823"/>
        <item x="779"/>
        <item x="810"/>
        <item x="277"/>
        <item x="685"/>
        <item x="445"/>
        <item x="760"/>
        <item x="660"/>
        <item x="473"/>
        <item x="332"/>
        <item x="807"/>
        <item x="866"/>
        <item x="431"/>
        <item x="815"/>
        <item x="628"/>
        <item x="736"/>
        <item x="516"/>
        <item x="777"/>
        <item x="758"/>
        <item x="849"/>
        <item x="826"/>
        <item x="580"/>
        <item x="542"/>
        <item x="726"/>
        <item x="675"/>
        <item x="791"/>
        <item x="804"/>
        <item x="523"/>
        <item x="748"/>
        <item x="696"/>
        <item x="650"/>
        <item x="817"/>
        <item x="446"/>
        <item x="756"/>
        <item x="327"/>
        <item x="759"/>
        <item x="687"/>
        <item x="830"/>
        <item x="853"/>
        <item x="706"/>
        <item x="723"/>
        <item x="734"/>
        <item x="581"/>
        <item x="503"/>
        <item x="845"/>
        <item x="786"/>
        <item x="861"/>
        <item x="15"/>
        <item x="798"/>
        <item x="595"/>
        <item x="844"/>
        <item x="713"/>
        <item x="848"/>
        <item x="737"/>
        <item x="426"/>
        <item x="772"/>
        <item x="539"/>
        <item x="831"/>
        <item x="764"/>
        <item x="761"/>
        <item x="647"/>
        <item x="658"/>
        <item x="441"/>
        <item x="673"/>
        <item x="820"/>
        <item x="812"/>
        <item x="486"/>
        <item x="842"/>
        <item x="656"/>
        <item x="814"/>
        <item x="771"/>
        <item x="735"/>
        <item x="829"/>
        <item x="775"/>
        <item x="795"/>
        <item x="754"/>
        <item x="663"/>
        <item x="843"/>
        <item x="770"/>
        <item x="827"/>
        <item x="851"/>
        <item x="792"/>
        <item x="867"/>
        <item x="752"/>
        <item x="855"/>
        <item x="477"/>
        <item x="440"/>
        <item x="742"/>
        <item x="698"/>
        <item x="785"/>
        <item x="631"/>
        <item x="702"/>
        <item x="778"/>
        <item x="578"/>
        <item x="751"/>
        <item x="859"/>
        <item x="838"/>
        <item x="852"/>
        <item x="860"/>
        <item x="793"/>
        <item x="868"/>
        <item x="715"/>
        <item x="847"/>
        <item x="657"/>
        <item x="794"/>
        <item x="819"/>
        <item x="840"/>
        <item x="476"/>
        <item x="801"/>
        <item x="865"/>
        <item x="668"/>
        <item x="472"/>
        <item x="790"/>
        <item x="788"/>
        <item x="862"/>
        <item x="787"/>
        <item x="802"/>
        <item x="837"/>
        <item x="796"/>
        <item x="774"/>
        <item x="781"/>
        <item x="832"/>
        <item x="716"/>
        <item x="636"/>
        <item x="782"/>
        <item x="546"/>
        <item x="841"/>
        <item x="762"/>
        <item x="799"/>
        <item x="632"/>
        <item x="654"/>
        <item x="816"/>
        <item x="625"/>
        <item x="518"/>
        <item x="576"/>
        <item x="864"/>
        <item x="575"/>
        <item x="863"/>
        <item x="502"/>
        <item x="858"/>
        <item x="803"/>
        <item x="800"/>
        <item x="857"/>
        <item x="825"/>
        <item x="797"/>
        <item x="839"/>
        <item x="633"/>
        <item x="653"/>
        <item x="642"/>
        <item x="834"/>
        <item x="784"/>
        <item x="645"/>
        <item x="652"/>
        <item x="828"/>
        <item x="596"/>
        <item x="659"/>
        <item x="646"/>
        <item x="789"/>
        <item x="643"/>
        <item x="644"/>
        <item x="87"/>
        <item x="776"/>
        <item x="640"/>
        <item x="82"/>
        <item x="780"/>
        <item x="773"/>
      </items>
    </pivotField>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s>
  <rowFields count="2">
    <field x="10"/>
    <field x="20"/>
  </rowFields>
  <rowItems count="614">
    <i>
      <x v="1"/>
    </i>
    <i>
      <x v="3"/>
    </i>
    <i>
      <x v="4"/>
    </i>
    <i>
      <x v="6"/>
    </i>
    <i>
      <x v="7"/>
    </i>
    <i>
      <x v="8"/>
    </i>
    <i>
      <x v="14"/>
    </i>
    <i>
      <x v="15"/>
    </i>
    <i>
      <x v="17"/>
    </i>
    <i>
      <x v="18"/>
    </i>
    <i>
      <x v="21"/>
    </i>
    <i>
      <x v="22"/>
    </i>
    <i>
      <x v="24"/>
    </i>
    <i>
      <x v="25"/>
    </i>
    <i>
      <x v="26"/>
    </i>
    <i>
      <x v="28"/>
    </i>
    <i>
      <x v="32"/>
    </i>
    <i>
      <x v="33"/>
    </i>
    <i>
      <x v="35"/>
    </i>
    <i>
      <x v="36"/>
    </i>
    <i>
      <x v="38"/>
    </i>
    <i>
      <x v="39"/>
    </i>
    <i>
      <x v="41"/>
    </i>
    <i>
      <x v="43"/>
    </i>
    <i>
      <x v="44"/>
    </i>
    <i>
      <x v="45"/>
    </i>
    <i>
      <x v="48"/>
    </i>
    <i>
      <x v="50"/>
    </i>
    <i>
      <x v="51"/>
    </i>
    <i>
      <x v="52"/>
    </i>
    <i>
      <x v="53"/>
    </i>
    <i>
      <x v="55"/>
    </i>
    <i>
      <x v="56"/>
    </i>
    <i>
      <x v="57"/>
    </i>
    <i>
      <x v="58"/>
    </i>
    <i>
      <x v="59"/>
    </i>
    <i>
      <x v="60"/>
    </i>
    <i>
      <x v="61"/>
    </i>
    <i>
      <x v="62"/>
    </i>
    <i>
      <x v="63"/>
    </i>
    <i>
      <x v="64"/>
    </i>
    <i>
      <x v="65"/>
    </i>
    <i>
      <x v="66"/>
    </i>
    <i>
      <x v="67"/>
    </i>
    <i>
      <x v="68"/>
    </i>
    <i>
      <x v="70"/>
    </i>
    <i>
      <x v="71"/>
    </i>
    <i>
      <x v="72"/>
    </i>
    <i>
      <x v="73"/>
    </i>
    <i>
      <x v="74"/>
    </i>
    <i>
      <x v="77"/>
    </i>
    <i>
      <x v="78"/>
    </i>
    <i>
      <x v="79"/>
    </i>
    <i>
      <x v="86"/>
    </i>
    <i>
      <x v="87"/>
    </i>
    <i>
      <x v="88"/>
    </i>
    <i>
      <x v="89"/>
    </i>
    <i>
      <x v="90"/>
    </i>
    <i>
      <x v="91"/>
    </i>
    <i>
      <x v="92"/>
    </i>
    <i>
      <x v="93"/>
    </i>
    <i>
      <x v="94"/>
    </i>
    <i>
      <x v="95"/>
    </i>
    <i>
      <x v="97"/>
    </i>
    <i>
      <x v="98"/>
    </i>
    <i>
      <x v="99"/>
    </i>
    <i>
      <x v="100"/>
    </i>
    <i>
      <x v="101"/>
    </i>
    <i>
      <x v="102"/>
    </i>
    <i>
      <x v="103"/>
    </i>
    <i>
      <x v="104"/>
    </i>
    <i>
      <x v="105"/>
    </i>
    <i>
      <x v="106"/>
    </i>
    <i>
      <x v="108"/>
    </i>
    <i>
      <x v="109"/>
    </i>
    <i>
      <x v="110"/>
    </i>
    <i>
      <x v="111"/>
    </i>
    <i>
      <x v="112"/>
    </i>
    <i>
      <x v="113"/>
    </i>
    <i>
      <x v="114"/>
    </i>
    <i>
      <x v="115"/>
    </i>
    <i>
      <x v="116"/>
    </i>
    <i>
      <x v="119"/>
    </i>
    <i>
      <x v="120"/>
    </i>
    <i>
      <x v="121"/>
    </i>
    <i>
      <x v="122"/>
    </i>
    <i>
      <x v="124"/>
    </i>
    <i>
      <x v="125"/>
    </i>
    <i>
      <x v="126"/>
    </i>
    <i>
      <x v="127"/>
    </i>
    <i>
      <x v="129"/>
    </i>
    <i>
      <x v="132"/>
    </i>
    <i>
      <x v="133"/>
    </i>
    <i>
      <x v="134"/>
    </i>
    <i>
      <x v="135"/>
    </i>
    <i>
      <x v="138"/>
    </i>
    <i>
      <x v="140"/>
    </i>
    <i>
      <x v="143"/>
    </i>
    <i>
      <x v="158"/>
    </i>
    <i>
      <x v="160"/>
    </i>
    <i>
      <x v="167"/>
    </i>
    <i>
      <x v="169"/>
    </i>
    <i>
      <x v="171"/>
    </i>
    <i>
      <x v="172"/>
    </i>
    <i>
      <x v="173"/>
    </i>
    <i>
      <x v="174"/>
    </i>
    <i>
      <x v="175"/>
    </i>
    <i>
      <x v="176"/>
    </i>
    <i>
      <x v="177"/>
    </i>
    <i>
      <x v="178"/>
    </i>
    <i>
      <x v="180"/>
    </i>
    <i>
      <x v="184"/>
    </i>
    <i>
      <x v="187"/>
    </i>
    <i>
      <x v="190"/>
    </i>
    <i>
      <x v="191"/>
    </i>
    <i>
      <x v="195"/>
    </i>
    <i>
      <x v="196"/>
    </i>
    <i>
      <x v="198"/>
    </i>
    <i>
      <x v="199"/>
    </i>
    <i>
      <x v="206"/>
    </i>
    <i>
      <x v="207"/>
    </i>
    <i>
      <x v="208"/>
    </i>
    <i>
      <x v="209"/>
    </i>
    <i>
      <x v="210"/>
    </i>
    <i>
      <x v="211"/>
    </i>
    <i>
      <x v="212"/>
    </i>
    <i>
      <x v="213"/>
    </i>
    <i>
      <x v="214"/>
    </i>
    <i>
      <x v="215"/>
    </i>
    <i>
      <x v="216"/>
    </i>
    <i>
      <x v="217"/>
    </i>
    <i>
      <x v="218"/>
    </i>
    <i>
      <x v="219"/>
    </i>
    <i>
      <x v="220"/>
    </i>
    <i>
      <x v="221"/>
    </i>
    <i>
      <x v="222"/>
    </i>
    <i>
      <x v="223"/>
    </i>
    <i>
      <x v="224"/>
    </i>
    <i>
      <x v="226"/>
    </i>
    <i>
      <x v="227"/>
    </i>
    <i>
      <x v="229"/>
    </i>
    <i>
      <x v="230"/>
    </i>
    <i>
      <x v="231"/>
    </i>
    <i>
      <x v="232"/>
    </i>
    <i>
      <x v="234"/>
    </i>
    <i>
      <x v="235"/>
    </i>
    <i>
      <x v="236"/>
    </i>
    <i>
      <x v="237"/>
    </i>
    <i>
      <x v="240"/>
    </i>
    <i>
      <x v="241"/>
    </i>
    <i>
      <x v="242"/>
    </i>
    <i>
      <x v="244"/>
    </i>
    <i>
      <x v="245"/>
    </i>
    <i>
      <x v="247"/>
    </i>
    <i>
      <x v="248"/>
    </i>
    <i>
      <x v="249"/>
    </i>
    <i>
      <x v="250"/>
    </i>
    <i>
      <x v="251"/>
    </i>
    <i>
      <x v="252"/>
    </i>
    <i>
      <x v="254"/>
    </i>
    <i>
      <x v="255"/>
    </i>
    <i>
      <x v="256"/>
    </i>
    <i>
      <x v="259"/>
    </i>
    <i>
      <x v="262"/>
    </i>
    <i>
      <x v="263"/>
    </i>
    <i>
      <x v="264"/>
    </i>
    <i>
      <x v="276"/>
    </i>
    <i>
      <x v="277"/>
    </i>
    <i>
      <x v="280"/>
    </i>
    <i>
      <x v="285"/>
    </i>
    <i>
      <x v="286"/>
    </i>
    <i>
      <x v="287"/>
    </i>
    <i>
      <x v="288"/>
    </i>
    <i>
      <x v="289"/>
    </i>
    <i>
      <x v="290"/>
    </i>
    <i>
      <x v="291"/>
    </i>
    <i>
      <x v="292"/>
    </i>
    <i>
      <x v="293"/>
    </i>
    <i>
      <x v="294"/>
    </i>
    <i>
      <x v="295"/>
    </i>
    <i>
      <x v="296"/>
    </i>
    <i>
      <x v="297"/>
    </i>
    <i>
      <x v="298"/>
    </i>
    <i>
      <x v="299"/>
    </i>
    <i>
      <x v="300"/>
    </i>
    <i>
      <x v="301"/>
    </i>
    <i>
      <x v="303"/>
    </i>
    <i>
      <x v="304"/>
    </i>
    <i>
      <x v="305"/>
    </i>
    <i>
      <x v="306"/>
    </i>
    <i>
      <x v="307"/>
    </i>
    <i>
      <x v="308"/>
    </i>
    <i>
      <x v="313"/>
    </i>
    <i>
      <x v="315"/>
    </i>
    <i>
      <x v="316"/>
    </i>
    <i>
      <x v="328"/>
    </i>
    <i>
      <x v="330"/>
    </i>
    <i>
      <x v="331"/>
    </i>
    <i>
      <x v="332"/>
    </i>
    <i>
      <x v="333"/>
    </i>
    <i>
      <x v="335"/>
    </i>
    <i>
      <x v="336"/>
    </i>
    <i>
      <x v="338"/>
    </i>
    <i>
      <x v="339"/>
    </i>
    <i>
      <x v="340"/>
    </i>
    <i>
      <x v="341"/>
    </i>
    <i>
      <x v="342"/>
    </i>
    <i>
      <x v="343"/>
    </i>
    <i>
      <x v="344"/>
    </i>
    <i>
      <x v="345"/>
    </i>
    <i>
      <x v="346"/>
    </i>
    <i>
      <x v="347"/>
    </i>
    <i>
      <x v="348"/>
    </i>
    <i>
      <x v="349"/>
    </i>
    <i>
      <x v="350"/>
    </i>
    <i>
      <x v="351"/>
    </i>
    <i>
      <x v="354"/>
    </i>
    <i>
      <x v="355"/>
    </i>
    <i>
      <x v="359"/>
    </i>
    <i>
      <x v="360"/>
    </i>
    <i>
      <x v="361"/>
    </i>
    <i>
      <x v="362"/>
    </i>
    <i>
      <x v="369"/>
    </i>
    <i>
      <x v="372"/>
    </i>
    <i>
      <x v="373"/>
    </i>
    <i>
      <x v="374"/>
    </i>
    <i>
      <x v="376"/>
    </i>
    <i>
      <x v="382"/>
    </i>
    <i>
      <x v="385"/>
    </i>
    <i>
      <x v="386"/>
    </i>
    <i>
      <x v="389"/>
    </i>
    <i>
      <x v="390"/>
    </i>
    <i>
      <x v="391"/>
    </i>
    <i>
      <x v="392"/>
    </i>
    <i>
      <x v="393"/>
    </i>
    <i>
      <x v="394"/>
    </i>
    <i>
      <x v="400"/>
    </i>
    <i>
      <x v="405"/>
    </i>
    <i>
      <x v="409"/>
    </i>
    <i>
      <x v="410"/>
    </i>
    <i>
      <x v="411"/>
    </i>
    <i>
      <x v="412"/>
    </i>
    <i>
      <x v="413"/>
    </i>
    <i>
      <x v="414"/>
    </i>
    <i>
      <x v="415"/>
    </i>
    <i>
      <x v="416"/>
    </i>
    <i>
      <x v="417"/>
    </i>
    <i>
      <x v="418"/>
    </i>
    <i>
      <x v="419"/>
    </i>
    <i>
      <x v="420"/>
    </i>
    <i>
      <x v="421"/>
    </i>
    <i>
      <x v="422"/>
    </i>
    <i>
      <x v="423"/>
    </i>
    <i>
      <x v="424"/>
    </i>
    <i>
      <x v="427"/>
    </i>
    <i>
      <x v="429"/>
    </i>
    <i>
      <x v="431"/>
    </i>
    <i>
      <x v="434"/>
    </i>
    <i>
      <x v="435"/>
    </i>
    <i>
      <x v="438"/>
    </i>
    <i>
      <x v="439"/>
    </i>
    <i>
      <x v="440"/>
    </i>
    <i>
      <x v="441"/>
    </i>
    <i>
      <x v="443"/>
    </i>
    <i>
      <x v="444"/>
    </i>
    <i>
      <x v="450"/>
    </i>
    <i>
      <x v="457"/>
    </i>
    <i>
      <x v="459"/>
    </i>
    <i>
      <x v="460"/>
    </i>
    <i>
      <x v="461"/>
    </i>
    <i>
      <x v="464"/>
    </i>
    <i>
      <x v="465"/>
    </i>
    <i>
      <x v="466"/>
    </i>
    <i>
      <x v="467"/>
    </i>
    <i>
      <x v="468"/>
    </i>
    <i>
      <x v="469"/>
    </i>
    <i>
      <x v="470"/>
    </i>
    <i>
      <x v="471"/>
    </i>
    <i>
      <x v="472"/>
    </i>
    <i>
      <x v="474"/>
    </i>
    <i>
      <x v="475"/>
    </i>
    <i>
      <x v="477"/>
    </i>
    <i>
      <x v="478"/>
    </i>
    <i>
      <x v="481"/>
    </i>
    <i>
      <x v="482"/>
    </i>
    <i>
      <x v="487"/>
    </i>
    <i>
      <x v="488"/>
    </i>
    <i>
      <x v="489"/>
    </i>
    <i>
      <x v="490"/>
    </i>
    <i>
      <x v="496"/>
    </i>
    <i>
      <x v="497"/>
    </i>
    <i>
      <x v="498"/>
    </i>
    <i>
      <x v="499"/>
    </i>
    <i>
      <x v="501"/>
    </i>
    <i>
      <x v="502"/>
    </i>
    <i>
      <x v="503"/>
    </i>
    <i>
      <x v="504"/>
    </i>
    <i>
      <x v="505"/>
    </i>
    <i>
      <x v="506"/>
    </i>
    <i>
      <x v="507"/>
    </i>
    <i>
      <x v="508"/>
    </i>
    <i>
      <x v="509"/>
    </i>
    <i>
      <x v="510"/>
    </i>
    <i>
      <x v="511"/>
    </i>
    <i>
      <x v="512"/>
    </i>
    <i>
      <x v="513"/>
    </i>
    <i>
      <x v="514"/>
    </i>
    <i>
      <x v="515"/>
    </i>
    <i>
      <x v="516"/>
    </i>
    <i>
      <x v="517"/>
    </i>
    <i>
      <x v="518"/>
    </i>
    <i>
      <x v="520"/>
    </i>
    <i>
      <x v="521"/>
    </i>
    <i>
      <x v="523"/>
    </i>
    <i>
      <x v="524"/>
    </i>
    <i>
      <x v="525"/>
    </i>
    <i>
      <x v="526"/>
    </i>
    <i>
      <x v="527"/>
    </i>
    <i>
      <x v="531"/>
    </i>
    <i>
      <x v="532"/>
    </i>
    <i>
      <x v="533"/>
    </i>
    <i>
      <x v="535"/>
    </i>
    <i>
      <x v="543"/>
    </i>
    <i>
      <x v="544"/>
    </i>
    <i>
      <x v="549"/>
    </i>
    <i>
      <x v="550"/>
    </i>
    <i>
      <x v="551"/>
    </i>
    <i>
      <x v="555"/>
    </i>
    <i>
      <x v="556"/>
    </i>
    <i>
      <x v="557"/>
    </i>
    <i>
      <x v="558"/>
    </i>
    <i>
      <x v="559"/>
    </i>
    <i>
      <x v="560"/>
    </i>
    <i>
      <x v="561"/>
    </i>
    <i>
      <x v="562"/>
    </i>
    <i>
      <x v="563"/>
    </i>
    <i>
      <x v="565"/>
    </i>
    <i>
      <x v="566"/>
    </i>
    <i>
      <x v="571"/>
    </i>
    <i>
      <x v="572"/>
    </i>
    <i>
      <x v="573"/>
    </i>
    <i>
      <x v="574"/>
    </i>
    <i>
      <x v="575"/>
    </i>
    <i>
      <x v="583"/>
    </i>
    <i>
      <x v="585"/>
    </i>
    <i>
      <x v="586"/>
    </i>
    <i>
      <x v="590"/>
    </i>
    <i>
      <x v="591"/>
    </i>
    <i>
      <x v="592"/>
    </i>
    <i>
      <x v="593"/>
    </i>
    <i>
      <x v="594"/>
    </i>
    <i>
      <x v="595"/>
    </i>
    <i>
      <x v="596"/>
    </i>
    <i>
      <x v="597"/>
    </i>
    <i>
      <x v="598"/>
    </i>
    <i>
      <x v="599"/>
    </i>
    <i>
      <x v="602"/>
    </i>
    <i>
      <x v="606"/>
    </i>
    <i>
      <x v="609"/>
    </i>
    <i>
      <x v="610"/>
    </i>
    <i>
      <x v="612"/>
    </i>
    <i>
      <x v="613"/>
    </i>
    <i>
      <x v="614"/>
    </i>
    <i>
      <x v="615"/>
    </i>
    <i>
      <x v="616"/>
    </i>
    <i>
      <x v="617"/>
    </i>
    <i>
      <x v="618"/>
    </i>
    <i>
      <x v="619"/>
    </i>
    <i>
      <x v="621"/>
    </i>
    <i>
      <x v="622"/>
    </i>
    <i>
      <x v="623"/>
    </i>
    <i>
      <x v="624"/>
    </i>
    <i>
      <x v="625"/>
    </i>
    <i>
      <x v="626"/>
    </i>
    <i>
      <x v="627"/>
    </i>
    <i>
      <x v="628"/>
    </i>
    <i>
      <x v="629"/>
    </i>
    <i>
      <x v="630"/>
    </i>
    <i>
      <x v="631"/>
    </i>
    <i>
      <x v="632"/>
    </i>
    <i>
      <x v="633"/>
    </i>
    <i>
      <x v="635"/>
    </i>
    <i>
      <x v="636"/>
    </i>
    <i>
      <x v="637"/>
    </i>
    <i>
      <x v="639"/>
    </i>
    <i>
      <x v="641"/>
    </i>
    <i>
      <x v="643"/>
    </i>
    <i>
      <x v="656"/>
    </i>
    <i>
      <x v="657"/>
    </i>
    <i>
      <x v="658"/>
    </i>
    <i>
      <x v="659"/>
    </i>
    <i>
      <x v="660"/>
    </i>
    <i>
      <x v="661"/>
    </i>
    <i>
      <x v="662"/>
    </i>
    <i>
      <x v="663"/>
    </i>
    <i>
      <x v="666"/>
    </i>
    <i>
      <x v="670"/>
    </i>
    <i>
      <x v="671"/>
    </i>
    <i>
      <x v="672"/>
    </i>
    <i>
      <x v="673"/>
    </i>
    <i>
      <x v="674"/>
    </i>
    <i>
      <x v="676"/>
    </i>
    <i>
      <x v="677"/>
    </i>
    <i>
      <x v="678"/>
    </i>
    <i>
      <x v="679"/>
    </i>
    <i>
      <x v="688"/>
    </i>
    <i>
      <x v="689"/>
    </i>
    <i>
      <x v="690"/>
    </i>
    <i>
      <x v="691"/>
    </i>
    <i>
      <x v="692"/>
    </i>
    <i>
      <x v="693"/>
    </i>
    <i>
      <x v="694"/>
    </i>
    <i>
      <x v="695"/>
    </i>
    <i>
      <x v="696"/>
    </i>
    <i>
      <x v="697"/>
    </i>
    <i>
      <x v="699"/>
    </i>
    <i>
      <x v="700"/>
    </i>
    <i>
      <x v="701"/>
    </i>
    <i>
      <x v="703"/>
    </i>
    <i>
      <x v="705"/>
    </i>
    <i>
      <x v="707"/>
    </i>
    <i>
      <x v="708"/>
    </i>
    <i>
      <x v="710"/>
    </i>
    <i>
      <x v="712"/>
    </i>
    <i>
      <x v="713"/>
    </i>
    <i>
      <x v="714"/>
    </i>
    <i>
      <x v="715"/>
    </i>
    <i>
      <x v="716"/>
    </i>
    <i>
      <x v="717"/>
    </i>
    <i>
      <x v="720"/>
    </i>
    <i>
      <x v="722"/>
    </i>
    <i>
      <x v="723"/>
    </i>
    <i>
      <x v="728"/>
    </i>
    <i>
      <x v="729"/>
    </i>
    <i>
      <x v="730"/>
    </i>
    <i>
      <x v="732"/>
    </i>
    <i>
      <x v="736"/>
    </i>
    <i>
      <x v="738"/>
    </i>
    <i>
      <x v="740"/>
    </i>
    <i>
      <x v="741"/>
    </i>
    <i>
      <x v="743"/>
    </i>
    <i>
      <x v="746"/>
    </i>
    <i>
      <x v="748"/>
    </i>
    <i>
      <x v="752"/>
    </i>
    <i>
      <x v="756"/>
    </i>
    <i>
      <x v="757"/>
    </i>
    <i>
      <x v="758"/>
    </i>
    <i>
      <x v="759"/>
    </i>
    <i>
      <x v="760"/>
    </i>
    <i>
      <x v="761"/>
    </i>
    <i>
      <x v="762"/>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8"/>
    </i>
    <i>
      <x v="810"/>
    </i>
    <i>
      <x v="814"/>
    </i>
    <i>
      <x v="816"/>
    </i>
    <i>
      <x v="817"/>
    </i>
    <i>
      <x v="818"/>
    </i>
    <i>
      <x v="819"/>
    </i>
    <i>
      <x v="820"/>
    </i>
    <i>
      <x v="821"/>
    </i>
    <i>
      <x v="822"/>
    </i>
    <i>
      <x v="824"/>
    </i>
    <i>
      <x v="826"/>
    </i>
    <i>
      <x v="827"/>
    </i>
    <i>
      <x v="828"/>
    </i>
    <i>
      <x v="830"/>
    </i>
    <i>
      <x v="833"/>
    </i>
    <i>
      <x v="836"/>
    </i>
    <i>
      <x v="840"/>
    </i>
    <i>
      <x v="841"/>
    </i>
    <i>
      <x v="842"/>
    </i>
    <i>
      <x v="845"/>
    </i>
    <i>
      <x v="846"/>
    </i>
    <i>
      <x v="847"/>
    </i>
    <i>
      <x v="848"/>
    </i>
    <i>
      <x v="851"/>
    </i>
    <i>
      <x v="853"/>
    </i>
    <i>
      <x v="855"/>
    </i>
    <i>
      <x v="856"/>
    </i>
    <i>
      <x v="858"/>
    </i>
    <i>
      <x v="859"/>
    </i>
    <i>
      <x v="860"/>
    </i>
    <i>
      <x v="864"/>
    </i>
    <i>
      <x v="865"/>
    </i>
    <i>
      <x v="866"/>
    </i>
    <i>
      <x v="867"/>
    </i>
    <i>
      <x v="868"/>
    </i>
    <i>
      <x v="869"/>
    </i>
    <i>
      <x v="870"/>
    </i>
    <i>
      <x v="872"/>
    </i>
    <i>
      <x v="873"/>
    </i>
    <i>
      <x v="874"/>
    </i>
    <i>
      <x v="879"/>
    </i>
    <i>
      <x v="880"/>
    </i>
    <i>
      <x v="884"/>
    </i>
    <i>
      <x v="887"/>
    </i>
    <i>
      <x v="891"/>
    </i>
    <i>
      <x v="892"/>
    </i>
    <i>
      <x v="893"/>
    </i>
    <i>
      <x v="894"/>
    </i>
    <i>
      <x v="895"/>
    </i>
    <i>
      <x v="896"/>
    </i>
    <i>
      <x v="897"/>
    </i>
    <i>
      <x v="898"/>
    </i>
    <i>
      <x v="899"/>
    </i>
    <i>
      <x v="900"/>
    </i>
    <i>
      <x v="901"/>
    </i>
    <i>
      <x v="904"/>
    </i>
    <i>
      <x v="908"/>
    </i>
    <i>
      <x v="913"/>
    </i>
    <i>
      <x v="914"/>
    </i>
    <i>
      <x v="915"/>
    </i>
    <i>
      <x v="916"/>
    </i>
    <i>
      <x v="917"/>
    </i>
    <i>
      <x v="918"/>
    </i>
    <i>
      <x v="919"/>
    </i>
    <i>
      <x v="920"/>
    </i>
    <i>
      <x v="921"/>
    </i>
    <i>
      <x v="922"/>
    </i>
    <i>
      <x v="923"/>
    </i>
    <i>
      <x v="924"/>
    </i>
    <i>
      <x v="925"/>
    </i>
    <i>
      <x v="926"/>
    </i>
    <i>
      <x v="927"/>
    </i>
    <i>
      <x v="928"/>
    </i>
    <i>
      <x v="933"/>
    </i>
    <i>
      <x v="935"/>
    </i>
    <i>
      <x v="936"/>
    </i>
    <i>
      <x v="937"/>
    </i>
    <i>
      <x v="938"/>
    </i>
    <i>
      <x v="939"/>
    </i>
    <i>
      <x v="940"/>
    </i>
    <i>
      <x v="941"/>
    </i>
    <i>
      <x v="942"/>
    </i>
    <i>
      <x v="943"/>
    </i>
    <i>
      <x v="944"/>
    </i>
    <i>
      <x v="945"/>
    </i>
    <i>
      <x v="946"/>
    </i>
    <i>
      <x v="948"/>
    </i>
    <i>
      <x v="949"/>
    </i>
    <i>
      <x v="950"/>
    </i>
    <i>
      <x v="953"/>
    </i>
    <i>
      <x v="954"/>
    </i>
    <i>
      <x v="955"/>
    </i>
    <i>
      <x v="956"/>
    </i>
    <i>
      <x v="958"/>
    </i>
    <i>
      <x v="959"/>
    </i>
    <i>
      <x v="960"/>
    </i>
    <i>
      <x v="961"/>
    </i>
    <i>
      <x v="963"/>
    </i>
    <i>
      <x v="965"/>
    </i>
    <i>
      <x v="967"/>
    </i>
    <i>
      <x v="968"/>
    </i>
    <i>
      <x v="975"/>
    </i>
    <i>
      <x v="976"/>
    </i>
    <i>
      <x v="977"/>
    </i>
    <i>
      <x v="978"/>
    </i>
    <i>
      <x v="979"/>
    </i>
    <i>
      <x v="999"/>
    </i>
    <i>
      <x v="1001"/>
    </i>
    <i>
      <x v="1002"/>
    </i>
    <i>
      <x v="1004"/>
    </i>
    <i>
      <x v="1005"/>
    </i>
    <i>
      <x v="1007"/>
    </i>
    <i>
      <x v="1008"/>
    </i>
    <i>
      <x v="1009"/>
    </i>
    <i>
      <x v="1013"/>
    </i>
    <i>
      <x v="1017"/>
    </i>
    <i>
      <x v="1018"/>
    </i>
    <i>
      <x v="1019"/>
    </i>
    <i>
      <x v="1020"/>
    </i>
    <i>
      <x v="1021"/>
    </i>
    <i t="grand">
      <x/>
    </i>
  </rowItems>
  <colFields count="1">
    <field x="-2"/>
  </colFields>
  <colItems count="2">
    <i>
      <x/>
    </i>
    <i i="1">
      <x v="1"/>
    </i>
  </colItems>
  <pageFields count="2">
    <pageField fld="11" hier="-1"/>
    <pageField fld="12" hier="-1"/>
  </pageFields>
  <dataFields count="2">
    <dataField name="Sum of Original Contract Amount (CY23$)" fld="26" baseField="10" baseItem="0"/>
    <dataField name="Sum of Final Contract Obligations (CY23$)" fld="27" baseField="10" baseItem="0"/>
  </dataFields>
  <formats count="2">
    <format dxfId="0">
      <pivotArea outline="0" collapsedLevelsAreSubtotals="1" fieldPosition="0"/>
    </format>
    <format dxfId="1">
      <pivotArea outline="0" collapsedLevelsAreSubtotals="1" fieldPosition="0"/>
    </format>
  </formats>
  <pivotTableStyleInfo name="PivotStyleLight16" showRowHeaders="1" showColHeaders="1" showRowStripes="0" showColStripes="0" showLastColumn="1"/>
  <filters count="1">
    <filter fld="20" type="captionLessThanOrEqual" evalOrder="-1" id="5" stringValue1="20211231">
      <autoFilter ref="A1">
        <filterColumn colId="0">
          <customFilters>
            <customFilter operator="lessThanOrEqual" val="20211231"/>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5:AJ648" firstHeaderRow="0" firstDataRow="1" firstDataCol="1" rowPageCount="1" colPageCount="1"/>
  <pivotFields count="33">
    <pivotField numFmtId="166" showAll="0"/>
    <pivotField numFmtId="1" showAll="0"/>
    <pivotField showAll="0"/>
    <pivotField axis="axisRow" showAll="0">
      <items count="1191">
        <item sd="0" x="995"/>
        <item sd="0" x="996"/>
        <item sd="0" x="1129"/>
        <item sd="0" x="760"/>
        <item sd="0" x="997"/>
        <item sd="0" x="767"/>
        <item sd="0" x="58"/>
        <item sd="0" x="950"/>
        <item sd="0" x="15"/>
        <item sd="0" x="345"/>
        <item sd="0" x="1085"/>
        <item sd="0" x="800"/>
        <item sd="0" x="117"/>
        <item sd="0" x="178"/>
        <item sd="0" x="372"/>
        <item sd="0" x="840"/>
        <item sd="0" x="331"/>
        <item sd="0" x="547"/>
        <item sd="0" x="542"/>
        <item sd="0" x="285"/>
        <item sd="0" x="332"/>
        <item sd="0" x="418"/>
        <item sd="0" x="946"/>
        <item sd="0" x="868"/>
        <item sd="0" x="947"/>
        <item sd="0" x="756"/>
        <item sd="0" x="29"/>
        <item sd="0" x="47"/>
        <item sd="0" x="48"/>
        <item sd="0" x="27"/>
        <item sd="0" x="1001"/>
        <item sd="0" x="41"/>
        <item sd="0" x="64"/>
        <item sd="0" x="63"/>
        <item sd="0" x="766"/>
        <item sd="0" x="348"/>
        <item sd="0" x="505"/>
        <item sd="0" x="1121"/>
        <item sd="0" x="480"/>
        <item sd="0" x="132"/>
        <item sd="0" x="994"/>
        <item sd="0" x="26"/>
        <item sd="0" x="28"/>
        <item sd="0" x="1000"/>
        <item sd="0" x="141"/>
        <item sd="0" x="347"/>
        <item sd="0" x="1144"/>
        <item sd="0" x="69"/>
        <item sd="0" x="82"/>
        <item sd="0" x="352"/>
        <item sd="0" x="105"/>
        <item sd="0" x="140"/>
        <item sd="0" x="106"/>
        <item sd="0" x="499"/>
        <item sd="0" x="986"/>
        <item sd="0" x="985"/>
        <item sd="0" x="30"/>
        <item sd="0" x="19"/>
        <item sd="0" x="500"/>
        <item sd="0" x="430"/>
        <item sd="0" x="989"/>
        <item sd="0" x="988"/>
        <item sd="0" x="990"/>
        <item sd="0" x="230"/>
        <item sd="0" x="867"/>
        <item sd="0" x="431"/>
        <item sd="0" x="869"/>
        <item sd="0" x="630"/>
        <item sd="0" x="451"/>
        <item sd="0" x="232"/>
        <item sd="0" x="879"/>
        <item sd="0" x="1092"/>
        <item sd="0" x="231"/>
        <item sd="0" x="454"/>
        <item sd="0" x="175"/>
        <item sd="0" x="910"/>
        <item sd="0" x="243"/>
        <item sd="0" x="70"/>
        <item sd="0" x="71"/>
        <item sd="0" x="982"/>
        <item sd="0" x="10"/>
        <item sd="0" x="72"/>
        <item sd="0" x="1093"/>
        <item sd="0" x="1123"/>
        <item sd="0" x="1166"/>
        <item sd="0" x="479"/>
        <item sd="0" x="1106"/>
        <item sd="0" x="679"/>
        <item sd="0" x="747"/>
        <item sd="0" x="765"/>
        <item sd="0" x="184"/>
        <item sd="0" x="295"/>
        <item sd="0" x="1091"/>
        <item sd="0" x="506"/>
        <item sd="0" x="984"/>
        <item sd="0" x="1125"/>
        <item sd="0" x="502"/>
        <item sd="0" x="763"/>
        <item sd="0" x="501"/>
        <item sd="0" x="244"/>
        <item sd="0" x="764"/>
        <item sd="0" x="991"/>
        <item sd="0" x="992"/>
        <item sd="0" x="1103"/>
        <item sd="0" x="1122"/>
        <item sd="0" x="22"/>
        <item sd="0" x="81"/>
        <item sd="0" x="1126"/>
        <item sd="0" x="333"/>
        <item sd="0" x="718"/>
        <item sd="0" x="951"/>
        <item sd="0" x="1153"/>
        <item sd="0" x="949"/>
        <item sd="0" x="229"/>
        <item sd="0" x="1124"/>
        <item sd="0" x="245"/>
        <item sd="0" x="993"/>
        <item sd="0" x="762"/>
        <item sd="0" x="429"/>
        <item sd="0" x="896"/>
        <item sd="0" x="2"/>
        <item sd="0" x="456"/>
        <item sd="0" x="346"/>
        <item sd="0" x="761"/>
        <item sd="0" x="7"/>
        <item sd="0" x="136"/>
        <item sd="0" x="9"/>
        <item sd="0" x="1120"/>
        <item sd="0" x="704"/>
        <item sd="0" x="918"/>
        <item sd="0" x="1116"/>
        <item sd="0" x="1075"/>
        <item sd="0" x="324"/>
        <item sd="0" x="0"/>
        <item sd="0" x="49"/>
        <item sd="0" x="228"/>
        <item sd="0" x="16"/>
        <item sd="0" x="76"/>
        <item sd="0" x="1088"/>
        <item sd="0" x="20"/>
        <item sd="0" x="18"/>
        <item sd="0" x="17"/>
        <item sd="0" x="79"/>
        <item sd="0" x="44"/>
        <item sd="0" x="166"/>
        <item sd="0" x="325"/>
        <item sd="0" x="919"/>
        <item sd="0" x="645"/>
        <item sd="0" x="73"/>
        <item sd="0" x="38"/>
        <item sd="0" x="463"/>
        <item sd="0" x="135"/>
        <item sd="0" x="973"/>
        <item sd="0" x="697"/>
        <item sd="0" x="108"/>
        <item sd="0" x="39"/>
        <item sd="0" x="21"/>
        <item sd="0" x="59"/>
        <item sd="0" x="61"/>
        <item sd="0" x="60"/>
        <item sd="0" x="62"/>
        <item sd="0" x="686"/>
        <item sd="0" x="126"/>
        <item sd="0" x="43"/>
        <item sd="0" x="25"/>
        <item sd="0" x="487"/>
        <item sd="0" x="239"/>
        <item sd="0" x="13"/>
        <item sd="0" x="53"/>
        <item sd="0" x="36"/>
        <item sd="0" x="110"/>
        <item sd="0" x="37"/>
        <item sd="0" x="6"/>
        <item sd="0" x="293"/>
        <item sd="0" x="8"/>
        <item sd="0" x="3"/>
        <item sd="0" x="50"/>
        <item sd="0" x="5"/>
        <item sd="0" x="4"/>
        <item sd="0" x="23"/>
        <item sd="0" x="447"/>
        <item sd="0" x="291"/>
        <item sd="0" x="12"/>
        <item sd="0" x="617"/>
        <item sd="0" x="32"/>
        <item sd="0" x="1"/>
        <item sd="0" x="35"/>
        <item sd="0" x="84"/>
        <item sd="0" x="57"/>
        <item sd="0" x="52"/>
        <item sd="0" x="107"/>
        <item sd="0" x="139"/>
        <item sd="0" x="737"/>
        <item sd="0" x="741"/>
        <item sd="0" x="312"/>
        <item sd="0" x="435"/>
        <item sd="0" x="886"/>
        <item sd="0" x="11"/>
        <item sd="0" x="495"/>
        <item sd="0" x="1084"/>
        <item sd="0" x="165"/>
        <item sd="0" x="163"/>
        <item sd="0" x="1110"/>
        <item sd="0" x="729"/>
        <item sd="0" x="176"/>
        <item sd="0" x="56"/>
        <item sd="0" x="33"/>
        <item sd="0" x="85"/>
        <item sd="0" x="46"/>
        <item sd="0" x="101"/>
        <item sd="0" x="297"/>
        <item sd="0" x="972"/>
        <item sd="0" x="31"/>
        <item sd="0" x="100"/>
        <item sd="0" x="177"/>
        <item sd="0" x="130"/>
        <item sd="0" x="138"/>
        <item sd="0" x="45"/>
        <item sd="0" x="78"/>
        <item sd="0" x="133"/>
        <item sd="0" x="727"/>
        <item sd="0" x="40"/>
        <item sd="0" x="34"/>
        <item sd="0" x="24"/>
        <item sd="0" x="51"/>
        <item sd="0" x="80"/>
        <item sd="0" x="54"/>
        <item sd="0" x="86"/>
        <item sd="0" x="301"/>
        <item sd="0" x="472"/>
        <item sd="0" x="439"/>
        <item sd="0" x="83"/>
        <item sd="0" x="98"/>
        <item sd="0" x="99"/>
        <item sd="0" x="95"/>
        <item sd="0" x="218"/>
        <item sd="0" x="538"/>
        <item sd="0" x="971"/>
        <item sd="0" x="112"/>
        <item sd="0" x="42"/>
        <item sd="0" x="309"/>
        <item sd="0" x="932"/>
        <item sd="0" x="65"/>
        <item sd="0" x="118"/>
        <item sd="0" x="88"/>
        <item sd="0" x="90"/>
        <item sd="0" x="453"/>
        <item sd="0" x="877"/>
        <item sd="0" x="656"/>
        <item sd="0" x="492"/>
        <item sd="0" x="486"/>
        <item sd="0" x="1090"/>
        <item sd="0" x="634"/>
        <item sd="0" x="885"/>
        <item sd="0" x="673"/>
        <item sd="0" x="662"/>
        <item sd="0" x="754"/>
        <item sd="0" x="74"/>
        <item sd="0" x="626"/>
        <item sd="0" x="109"/>
        <item sd="0" x="241"/>
        <item sd="0" x="67"/>
        <item sd="0" x="129"/>
        <item sd="0" x="68"/>
        <item sd="0" x="77"/>
        <item sd="0" x="128"/>
        <item sd="0" x="167"/>
        <item sd="0" x="55"/>
        <item sd="0" x="335"/>
        <item sd="0" x="484"/>
        <item sd="0" x="234"/>
        <item sd="0" x="1096"/>
        <item sd="0" x="1098"/>
        <item sd="0" x="703"/>
        <item sd="0" x="174"/>
        <item sd="0" x="750"/>
        <item sd="0" x="482"/>
        <item sd="0" x="493"/>
        <item sd="0" x="677"/>
        <item sd="0" x="94"/>
        <item sd="0" x="749"/>
        <item sd="0" x="340"/>
        <item sd="0" x="740"/>
        <item sd="0" x="658"/>
        <item sd="0" x="898"/>
        <item sd="0" x="303"/>
        <item sd="0" x="440"/>
        <item sd="0" x="921"/>
        <item sd="0" x="622"/>
        <item sd="0" x="709"/>
        <item sd="0" x="317"/>
        <item sd="0" x="452"/>
        <item sd="0" x="181"/>
        <item sd="0" x="214"/>
        <item sd="0" x="314"/>
        <item sd="0" x="1151"/>
        <item sd="0" x="1107"/>
        <item sd="0" x="225"/>
        <item sd="0" x="127"/>
        <item sd="0" x="488"/>
        <item sd="0" x="726"/>
        <item sd="0" x="655"/>
        <item sd="0" x="728"/>
        <item sd="0" x="180"/>
        <item sd="0" x="91"/>
        <item sd="0" x="92"/>
        <item sd="0" x="351"/>
        <item sd="0" x="517"/>
        <item sd="0" x="134"/>
        <item sd="0" x="93"/>
        <item sd="0" x="227"/>
        <item sd="0" x="751"/>
        <item sd="0" x="719"/>
        <item sd="0" x="438"/>
        <item sd="0" x="1104"/>
        <item sd="0" x="334"/>
        <item sd="0" x="732"/>
        <item sd="0" x="876"/>
        <item sd="0" x="251"/>
        <item sd="0" x="966"/>
        <item sd="0" x="441"/>
        <item sd="0" x="929"/>
        <item sd="0" x="959"/>
        <item sd="0" x="1150"/>
        <item sd="0" x="444"/>
        <item sd="0" x="752"/>
        <item sd="0" x="983"/>
        <item sd="0" x="449"/>
        <item sd="0" x="235"/>
        <item sd="0" x="104"/>
        <item sd="0" x="1140"/>
        <item sd="0" x="979"/>
        <item sd="0" x="489"/>
        <item sd="0" x="337"/>
        <item sd="0" x="654"/>
        <item sd="0" x="712"/>
        <item sd="0" x="330"/>
        <item sd="0" x="1141"/>
        <item sd="0" x="733"/>
        <item sd="0" x="917"/>
        <item sd="0" x="87"/>
        <item sd="0" x="103"/>
        <item sd="0" x="321"/>
        <item sd="0" x="702"/>
        <item sd="0" x="343"/>
        <item sd="0" x="730"/>
        <item sd="0" x="965"/>
        <item sd="0" x="1130"/>
        <item sd="0" x="930"/>
        <item sd="0" x="904"/>
        <item sd="0" x="322"/>
        <item sd="0" x="914"/>
        <item sd="0" x="473"/>
        <item sd="0" x="689"/>
        <item sd="0" x="344"/>
        <item sd="0" x="507"/>
        <item sd="0" x="646"/>
        <item sd="0" x="970"/>
        <item sd="0" x="698"/>
        <item sd="0" x="462"/>
        <item sd="0" x="491"/>
        <item sd="0" x="300"/>
        <item sd="0" x="897"/>
        <item sd="0" x="338"/>
        <item sd="0" x="931"/>
        <item sd="0" x="936"/>
        <item sd="0" x="713"/>
        <item sd="0" x="1135"/>
        <item sd="0" x="912"/>
        <item sd="0" x="680"/>
        <item sd="0" x="908"/>
        <item sd="0" x="1094"/>
        <item sd="0" x="916"/>
        <item sd="0" x="934"/>
        <item sd="0" x="669"/>
        <item sd="0" x="911"/>
        <item sd="0" x="683"/>
        <item sd="0" x="637"/>
        <item sd="0" x="1117"/>
        <item sd="0" x="700"/>
        <item sd="0" x="498"/>
        <item sd="0" x="339"/>
        <item sd="0" x="937"/>
        <item sd="0" x="1115"/>
        <item sd="0" x="742"/>
        <item sd="0" x="1142"/>
        <item sd="0" x="913"/>
        <item sd="0" x="884"/>
        <item sd="0" x="909"/>
        <item sd="0" x="963"/>
        <item sd="0" x="705"/>
        <item sd="0" x="907"/>
        <item sd="0" x="935"/>
        <item sd="0" x="615"/>
        <item sd="0" x="539"/>
        <item sd="0" x="1062"/>
        <item sd="0" x="859"/>
        <item sd="0" x="841"/>
        <item sd="0" x="889"/>
        <item sd="0" x="975"/>
        <item sd="0" x="739"/>
        <item sd="0" x="1128"/>
        <item sd="0" x="1186"/>
        <item sd="0" x="685"/>
        <item sd="0" x="1137"/>
        <item sd="0" x="968"/>
        <item sd="0" x="731"/>
        <item sd="0" x="708"/>
        <item sd="0" x="905"/>
        <item sd="0" x="939"/>
        <item sd="0" x="497"/>
        <item sd="0" x="678"/>
        <item sd="0" x="350"/>
        <item sd="0" x="720"/>
        <item sd="0" x="1187"/>
        <item sd="0" x="464"/>
        <item sd="0" x="650"/>
        <item sd="0" x="675"/>
        <item sd="0" x="887"/>
        <item sd="0" x="707"/>
        <item sd="0" x="1155"/>
        <item sd="0" x="1105"/>
        <item sd="0" x="1095"/>
        <item sd="0" x="888"/>
        <item sd="0" x="964"/>
        <item sd="0" x="676"/>
        <item sd="0" x="638"/>
        <item sd="0" x="690"/>
        <item sd="0" x="895"/>
        <item sd="0" x="616"/>
        <item sd="0" x="1152"/>
        <item sd="0" x="861"/>
        <item sd="0" x="953"/>
        <item sd="0" x="954"/>
        <item sd="0" x="955"/>
        <item sd="0" x="883"/>
        <item sd="0" x="882"/>
        <item sd="0" x="881"/>
        <item sd="0" x="880"/>
        <item sd="0" x="1019"/>
        <item sd="0" x="1020"/>
        <item sd="0" x="1188"/>
        <item sd="0" x="1189"/>
        <item sd="0" x="14"/>
        <item sd="0" x="1038"/>
        <item sd="0" x="693"/>
        <item sd="0" x="475"/>
        <item sd="0" x="1119"/>
        <item sd="0" x="474"/>
        <item sd="0" x="906"/>
        <item sd="0" x="667"/>
        <item sd="0" x="308"/>
        <item sd="0" x="663"/>
        <item sd="0" x="855"/>
        <item sd="0" x="157"/>
        <item sd="0" x="156"/>
        <item sd="0" x="215"/>
        <item sd="0" x="822"/>
        <item sd="0" x="1059"/>
        <item sd="0" x="355"/>
        <item sd="0" x="361"/>
        <item sd="0" x="977"/>
        <item sd="0" x="696"/>
        <item sd="0" x="357"/>
        <item sd="0" x="980"/>
        <item sd="0" x="168"/>
        <item sd="0" x="311"/>
        <item sd="0" x="323"/>
        <item sd="0" x="242"/>
        <item sd="0" x="660"/>
        <item sd="0" x="223"/>
        <item sd="0" x="220"/>
        <item sd="0" x="296"/>
        <item sd="0" x="204"/>
        <item sd="0" x="1138"/>
        <item sd="0" x="445"/>
        <item sd="0" x="394"/>
        <item sd="0" x="349"/>
        <item sd="0" x="923"/>
        <item sd="0" x="924"/>
        <item sd="0" x="925"/>
        <item sd="0" x="694"/>
        <item sd="0" x="926"/>
        <item sd="0" x="458"/>
        <item sd="0" x="595"/>
        <item sd="0" x="426"/>
        <item sd="0" x="606"/>
        <item sd="0" x="548"/>
        <item sd="0" x="827"/>
        <item sd="0" x="828"/>
        <item sd="0" x="829"/>
        <item sd="0" x="354"/>
        <item sd="0" x="353"/>
        <item sd="0" x="758"/>
        <item sd="0" x="759"/>
        <item sd="0" x="652"/>
        <item sd="0" x="901"/>
        <item sd="0" x="745"/>
        <item sd="0" x="976"/>
        <item sd="0" x="734"/>
        <item sd="0" x="89"/>
        <item sd="0" x="137"/>
        <item sd="0" x="336"/>
        <item sd="0" x="490"/>
        <item sd="0" x="735"/>
        <item sd="0" x="310"/>
        <item sd="0" x="233"/>
        <item sd="0" x="442"/>
        <item sd="0" x="443"/>
        <item sd="0" x="612"/>
        <item sd="0" x="1073"/>
        <item sd="0" x="1074"/>
        <item sd="0" x="900"/>
        <item sd="0" x="185"/>
        <item sd="0" x="179"/>
        <item sd="0" x="182"/>
        <item sd="0" x="187"/>
        <item sd="0" x="183"/>
        <item sd="0" x="170"/>
        <item sd="0" x="131"/>
        <item sd="0" x="173"/>
        <item sd="0" x="171"/>
        <item sd="0" x="172"/>
        <item sd="0" x="169"/>
        <item sd="0" x="269"/>
        <item sd="0" x="457"/>
        <item sd="0" x="161"/>
        <item sd="0" x="461"/>
        <item sd="0" x="305"/>
        <item sd="0" x="186"/>
        <item sd="0" x="222"/>
        <item sd="0" x="605"/>
        <item sd="0" x="659"/>
        <item sd="0" x="406"/>
        <item sd="0" x="262"/>
        <item sd="0" x="304"/>
        <item sd="0" x="281"/>
        <item sd="0" x="286"/>
        <item sd="0" x="294"/>
        <item sd="0" x="329"/>
        <item sd="0" x="390"/>
        <item sd="0" x="240"/>
        <item sd="0" x="625"/>
        <item sd="0" x="581"/>
        <item sd="0" x="711"/>
        <item sd="0" x="666"/>
        <item sd="0" x="691"/>
        <item sd="0" x="624"/>
        <item sd="0" x="623"/>
        <item sd="0" x="636"/>
        <item sd="0" x="613"/>
        <item sd="0" x="892"/>
        <item sd="0" x="1035"/>
        <item sd="0" x="1143"/>
        <item sd="0" x="1108"/>
        <item sd="0" x="1109"/>
        <item sd="0" x="695"/>
        <item sd="0" x="1149"/>
        <item sd="0" x="428"/>
        <item sd="0" x="194"/>
        <item sd="0" x="437"/>
        <item sd="0" x="433"/>
        <item sd="0" x="927"/>
        <item sd="0" x="928"/>
        <item sd="0" x="319"/>
        <item sd="0" x="313"/>
        <item sd="0" x="236"/>
        <item sd="0" x="459"/>
        <item sd="0" x="699"/>
        <item sd="0" x="315"/>
        <item sd="0" x="238"/>
        <item sd="0" x="316"/>
        <item sd="0" x="320"/>
        <item sd="0" x="460"/>
        <item sd="0" x="237"/>
        <item sd="0" x="550"/>
        <item sd="0" x="933"/>
        <item sd="0" x="1118"/>
        <item sd="0" x="725"/>
        <item sd="0" x="957"/>
        <item sd="0" x="342"/>
        <item sd="0" x="628"/>
        <item sd="0" x="627"/>
        <item sd="0" x="1077"/>
        <item sd="0" x="1078"/>
        <item sd="0" x="629"/>
        <item sd="0" x="903"/>
        <item sd="0" x="1127"/>
        <item sd="0" x="1154"/>
        <item sd="0" x="432"/>
        <item sd="0" x="483"/>
        <item sd="0" x="961"/>
        <item sd="0" x="226"/>
        <item sd="0" x="446"/>
        <item sd="0" x="890"/>
        <item sd="0" x="298"/>
        <item sd="0" x="641"/>
        <item sd="0" x="647"/>
        <item sd="0" x="642"/>
        <item sd="0" x="102"/>
        <item sd="0" x="643"/>
        <item sd="0" x="448"/>
        <item sd="0" x="893"/>
        <item sd="0" x="620"/>
        <item sd="0" x="619"/>
        <item sd="0" x="292"/>
        <item sd="0" x="434"/>
        <item sd="0" x="618"/>
        <item sd="0" x="436"/>
        <item sd="0" x="875"/>
        <item sd="0" x="302"/>
        <item sd="0" x="653"/>
        <item sd="0" x="687"/>
        <item sd="0" x="922"/>
        <item sd="0" x="1102"/>
        <item sd="0" x="872"/>
        <item sd="0" x="757"/>
        <item sd="0" x="874"/>
        <item sd="0" x="1081"/>
        <item sd="0" x="1083"/>
        <item sd="0" x="450"/>
        <item sd="0" x="715"/>
        <item sd="0" x="945"/>
        <item sd="0" x="1051"/>
        <item sd="0" x="878"/>
        <item sd="0" x="1089"/>
        <item sd="0" x="967"/>
        <item sd="0" x="465"/>
        <item sd="0" x="466"/>
        <item sd="0" x="467"/>
        <item sd="0" x="701"/>
        <item sd="0" x="504"/>
        <item sd="0" x="723"/>
        <item sd="0" x="724"/>
        <item sd="0" x="468"/>
        <item sd="0" x="471"/>
        <item sd="0" x="470"/>
        <item sd="0" x="469"/>
        <item sd="0" x="1112"/>
        <item sd="0" x="1113"/>
        <item sd="0" x="1111"/>
        <item sd="0" x="1114"/>
        <item sd="0" x="1097"/>
        <item sd="0" x="621"/>
        <item sd="0" x="710"/>
        <item sd="0" x="476"/>
        <item sd="0" x="477"/>
        <item sd="0" x="943"/>
        <item sd="0" x="793"/>
        <item sd="0" x="794"/>
        <item sd="0" x="795"/>
        <item sd="0" x="255"/>
        <item sd="0" x="196"/>
        <item sd="0" x="806"/>
        <item sd="0" x="533"/>
        <item sd="0" x="807"/>
        <item sd="0" x="796"/>
        <item sd="0" x="1008"/>
        <item sd="0" x="797"/>
        <item sd="0" x="363"/>
        <item sd="0" x="1031"/>
        <item sd="0" x="837"/>
        <item sd="0" x="373"/>
        <item sd="0" x="532"/>
        <item sd="0" x="519"/>
        <item sd="0" x="359"/>
        <item sd="0" x="248"/>
        <item sd="0" x="188"/>
        <item sd="0" x="1003"/>
        <item sd="0" x="521"/>
        <item sd="0" x="768"/>
        <item sd="0" x="160"/>
        <item sd="0" x="217"/>
        <item sd="0" x="854"/>
        <item sd="0" x="121"/>
        <item sd="0" x="593"/>
        <item sd="0" x="283"/>
        <item sd="0" x="158"/>
        <item sd="0" x="159"/>
        <item sd="0" x="280"/>
        <item sd="0" x="584"/>
        <item sd="0" x="846"/>
        <item sd="0" x="844"/>
        <item sd="0" x="1043"/>
        <item sd="0" x="1044"/>
        <item sd="0" x="276"/>
        <item sd="0" x="398"/>
        <item sd="0" x="569"/>
        <item sd="0" x="564"/>
        <item sd="0" x="1040"/>
        <item sd="0" x="559"/>
        <item sd="0" x="560"/>
        <item sd="0" x="580"/>
        <item sd="0" x="561"/>
        <item sd="0" x="205"/>
        <item sd="0" x="257"/>
        <item sd="0" x="413"/>
        <item sd="0" x="1156"/>
        <item sd="0" x="1157"/>
        <item sd="0" x="1005"/>
        <item sd="0" x="1158"/>
        <item sd="0" x="1006"/>
        <item sd="0" x="523"/>
        <item sd="0" x="1159"/>
        <item sd="0" x="402"/>
        <item sd="0" x="272"/>
        <item sd="0" x="555"/>
        <item sd="0" x="787"/>
        <item sd="0" x="812"/>
        <item sd="0" x="256"/>
        <item sd="0" x="788"/>
        <item sd="0" x="778"/>
        <item sd="0" x="368"/>
        <item sd="0" x="802"/>
        <item sd="0" x="810"/>
        <item sd="0" x="534"/>
        <item sd="0" x="819"/>
        <item sd="0" x="803"/>
        <item sd="0" x="526"/>
        <item sd="0" x="527"/>
        <item sd="0" x="811"/>
        <item sd="0" x="813"/>
        <item sd="0" x="816"/>
        <item sd="0" x="790"/>
        <item sd="0" x="781"/>
        <item sd="0" x="779"/>
        <item sd="0" x="814"/>
        <item sd="0" x="791"/>
        <item sd="0" x="792"/>
        <item sd="0" x="777"/>
        <item sd="0" x="776"/>
        <item sd="0" x="782"/>
        <item sd="0" x="789"/>
        <item sd="0" x="815"/>
        <item sd="0" x="1026"/>
        <item sd="0" x="1025"/>
        <item sd="0" x="1027"/>
        <item sd="0" x="783"/>
        <item sd="0" x="197"/>
        <item sd="0" x="784"/>
        <item sd="0" x="785"/>
        <item sd="0" x="115"/>
        <item sd="0" x="786"/>
        <item sd="0" x="198"/>
        <item sd="0" x="780"/>
        <item sd="0" x="809"/>
        <item sd="0" x="362"/>
        <item sd="0" x="288"/>
        <item sd="0" x="540"/>
        <item sd="0" x="249"/>
        <item sd="0" x="270"/>
        <item sd="0" x="408"/>
        <item sd="0" x="212"/>
        <item sd="0" x="1160"/>
        <item sd="0" x="195"/>
        <item sd="0" x="1161"/>
        <item sd="0" x="1007"/>
        <item sd="0" x="207"/>
        <item sd="0" x="860"/>
        <item sd="0" x="614"/>
        <item sd="0" x="409"/>
        <item sd="0" x="410"/>
        <item sd="0" x="414"/>
        <item sd="0" x="578"/>
        <item sd="0" x="575"/>
        <item sd="0" x="396"/>
        <item sd="0" x="1049"/>
        <item sd="0" x="1163"/>
        <item sd="0" x="528"/>
        <item sd="0" x="771"/>
        <item sd="0" x="1164"/>
        <item sd="0" x="866"/>
        <item sd="0" x="862"/>
        <item sd="0" x="863"/>
        <item sd="0" x="1131"/>
        <item sd="0" x="1132"/>
        <item sd="0" x="631"/>
        <item sd="0" x="635"/>
        <item sd="0" x="632"/>
        <item sd="0" x="633"/>
        <item sd="0" x="164"/>
        <item sd="0" x="998"/>
        <item sd="0" x="508"/>
        <item sd="0" x="509"/>
        <item sd="0" x="510"/>
        <item sd="0" x="511"/>
        <item sd="0" x="512"/>
        <item sd="0" x="513"/>
        <item sd="0" x="514"/>
        <item sd="0" x="515"/>
        <item sd="0" x="516"/>
        <item sd="0" x="1086"/>
        <item sd="0" x="1087"/>
        <item sd="0" x="755"/>
        <item sd="0" x="386"/>
        <item sd="0" x="146"/>
        <item sd="0" x="799"/>
        <item sd="0" x="290"/>
        <item sd="0" x="858"/>
        <item sd="0" x="857"/>
        <item sd="0" x="289"/>
        <item sd="0" x="599"/>
        <item sd="0" x="608"/>
        <item sd="0" x="1070"/>
        <item sd="0" x="1167"/>
        <item sd="0" x="124"/>
        <item sd="0" x="609"/>
        <item sd="0" x="598"/>
        <item sd="0" x="604"/>
        <item sd="0" x="393"/>
        <item sd="0" x="422"/>
        <item sd="0" x="556"/>
        <item sd="0" x="567"/>
        <item sd="0" x="271"/>
        <item sd="0" x="571"/>
        <item sd="0" x="1050"/>
        <item sd="0" x="149"/>
        <item sd="0" x="274"/>
        <item sd="0" x="572"/>
        <item sd="0" x="845"/>
        <item sd="0" x="1168"/>
        <item sd="0" x="267"/>
        <item sd="0" x="399"/>
        <item sd="0" x="273"/>
        <item sd="0" x="260"/>
        <item sd="0" x="545"/>
        <item sd="0" x="546"/>
        <item sd="0" x="544"/>
        <item sd="0" x="535"/>
        <item sd="0" x="536"/>
        <item sd="0" x="145"/>
        <item sd="0" x="1145"/>
        <item sd="0" x="376"/>
        <item sd="0" x="377"/>
        <item sd="0" x="798"/>
        <item sd="0" x="804"/>
        <item sd="0" x="529"/>
        <item sd="0" x="254"/>
        <item sd="0" x="541"/>
        <item sd="0" x="193"/>
        <item sd="0" x="805"/>
        <item sd="0" x="387"/>
        <item sd="0" x="1032"/>
        <item sd="0" x="367"/>
        <item sd="0" x="395"/>
        <item sd="0" x="553"/>
        <item sd="0" x="1042"/>
        <item sd="0" x="216"/>
        <item sd="0" x="417"/>
        <item sd="0" x="416"/>
        <item sd="0" x="594"/>
        <item sd="0" x="583"/>
        <item sd="0" x="1055"/>
        <item sd="0" x="420"/>
        <item sd="0" x="258"/>
        <item sd="0" x="282"/>
        <item sd="0" x="1060"/>
        <item sd="0" x="1061"/>
        <item sd="0" x="585"/>
        <item sd="0" x="586"/>
        <item sd="0" x="587"/>
        <item sd="0" x="125"/>
        <item sd="0" x="425"/>
        <item sd="0" x="610"/>
        <item sd="0" x="423"/>
        <item sd="0" x="520"/>
        <item sd="0" x="252"/>
        <item sd="0" x="360"/>
        <item sd="0" x="825"/>
        <item sd="0" x="1169"/>
        <item sd="0" x="1170"/>
        <item sd="0" x="839"/>
        <item sd="0" x="1047"/>
        <item sd="0" x="1171"/>
        <item sd="0" x="1172"/>
        <item sd="0" x="1048"/>
        <item sd="0" x="1173"/>
        <item sd="0" x="842"/>
        <item sd="0" x="1174"/>
        <item sd="0" x="1039"/>
        <item sd="0" x="1045"/>
        <item sd="0" x="1175"/>
        <item sd="0" x="1176"/>
        <item sd="0" x="1046"/>
        <item sd="0" x="1037"/>
        <item sd="0" x="843"/>
        <item sd="0" x="537"/>
        <item sd="0" x="364"/>
        <item sd="0" x="1177"/>
        <item sd="0" x="1013"/>
        <item sd="0" x="808"/>
        <item sd="0" x="116"/>
        <item sd="0" x="287"/>
        <item sd="0" x="600"/>
        <item sd="0" x="424"/>
        <item sd="0" x="221"/>
        <item sd="0" x="596"/>
        <item sd="0" x="611"/>
        <item sd="0" x="268"/>
        <item sd="0" x="407"/>
        <item sd="0" x="154"/>
        <item sd="0" x="562"/>
        <item sd="0" x="397"/>
        <item sd="0" x="1066"/>
        <item sd="0" x="856"/>
        <item sd="0" x="603"/>
        <item sd="0" x="602"/>
        <item sd="0" x="123"/>
        <item sd="0" x="1004"/>
        <item sd="0" x="522"/>
        <item sd="0" x="592"/>
        <item sd="0" x="415"/>
        <item sd="0" x="563"/>
        <item sd="0" x="206"/>
        <item sd="0" x="576"/>
        <item sd="0" x="570"/>
        <item sd="0" x="1041"/>
        <item sd="0" x="1178"/>
        <item sd="0" x="358"/>
        <item sd="0" x="250"/>
        <item sd="0" x="142"/>
        <item sd="0" x="189"/>
        <item sd="0" x="1056"/>
        <item sd="0" x="1162"/>
        <item sd="0" x="1054"/>
        <item sd="0" x="1057"/>
        <item sd="0" x="1058"/>
        <item sd="0" x="852"/>
        <item sd="0" x="284"/>
        <item sd="0" x="588"/>
        <item sd="0" x="421"/>
        <item sd="0" x="389"/>
        <item sd="0" x="551"/>
        <item sd="0" x="552"/>
        <item sd="0" x="1179"/>
        <item sd="0" x="601"/>
        <item sd="0" x="1033"/>
        <item sd="0" x="1034"/>
        <item sd="0" x="1018"/>
        <item sd="0" x="381"/>
        <item sd="0" x="253"/>
        <item sd="0" x="388"/>
        <item sd="0" x="378"/>
        <item sd="0" x="590"/>
        <item sd="0" x="851"/>
        <item sd="0" x="213"/>
        <item sd="0" x="1052"/>
        <item sd="0" x="155"/>
        <item sd="0" x="1053"/>
        <item sd="0" x="591"/>
        <item sd="0" x="848"/>
        <item sd="0" x="122"/>
        <item sd="0" x="582"/>
        <item sd="0" x="1180"/>
        <item sd="0" x="1146"/>
        <item sd="0" x="1002"/>
        <item sd="0" x="1147"/>
        <item sd="0" x="265"/>
        <item sd="0" x="203"/>
        <item sd="0" x="1148"/>
        <item sd="0" x="1036"/>
        <item sd="0" x="826"/>
        <item sd="0" x="830"/>
        <item sd="0" x="263"/>
        <item sd="0" x="264"/>
        <item sd="0" x="247"/>
        <item sd="0" x="1181"/>
        <item sd="0" x="1182"/>
        <item sd="0" x="1183"/>
        <item sd="0" x="518"/>
        <item sd="0" x="208"/>
        <item sd="0" x="405"/>
        <item sd="0" x="577"/>
        <item sd="0" x="566"/>
        <item sd="0" x="579"/>
        <item sd="0" x="1184"/>
        <item sd="0" x="549"/>
        <item sd="0" x="392"/>
        <item sd="0" x="259"/>
        <item sd="0" x="199"/>
        <item sd="0" x="391"/>
        <item sd="0" x="823"/>
        <item sd="0" x="824"/>
        <item sd="0" x="201"/>
        <item sd="0" x="147"/>
        <item sd="0" x="200"/>
        <item sd="0" x="554"/>
        <item sd="0" x="356"/>
        <item sd="0" x="1185"/>
        <item sd="0" x="1030"/>
        <item sd="0" x="543"/>
        <item sd="0" x="568"/>
        <item sd="0" x="565"/>
        <item sd="0" x="427"/>
        <item sd="0" x="597"/>
        <item sd="0" x="1165"/>
        <item sd="0" x="865"/>
        <item sd="0" x="864"/>
        <item sd="0" x="670"/>
        <item sd="0" x="668"/>
        <item sd="0" x="671"/>
        <item sd="0" x="894"/>
        <item sd="0" x="481"/>
        <item sd="0" x="66"/>
        <item sd="0" x="224"/>
        <item sd="0" x="891"/>
        <item sd="0" x="640"/>
        <item sd="0" x="692"/>
        <item sd="0" x="688"/>
        <item sd="0" x="371"/>
        <item sd="0" x="801"/>
        <item sd="0" x="821"/>
        <item sd="0" x="1028"/>
        <item sd="0" x="96"/>
        <item sd="0" x="113"/>
        <item sd="0" x="382"/>
        <item sd="0" x="384"/>
        <item sd="0" x="769"/>
        <item sd="0" x="818"/>
        <item sd="0" x="831"/>
        <item sd="0" x="1016"/>
        <item sd="0" x="365"/>
        <item sd="0" x="524"/>
        <item sd="0" x="190"/>
        <item sd="0" x="849"/>
        <item sd="0" x="1012"/>
        <item sd="0" x="401"/>
        <item sd="0" x="379"/>
        <item sd="0" x="374"/>
        <item sd="0" x="772"/>
        <item sd="0" x="774"/>
        <item sd="0" x="574"/>
        <item sd="0" x="119"/>
        <item sd="0" x="150"/>
        <item sd="0" x="530"/>
        <item sd="0" x="1024"/>
        <item sd="0" x="1009"/>
        <item sd="0" x="558"/>
        <item sd="0" x="210"/>
        <item sd="0" x="411"/>
        <item sd="0" x="1064"/>
        <item sd="0" x="833"/>
        <item sd="0" x="834"/>
        <item sd="0" x="1021"/>
        <item sd="0" x="1017"/>
        <item sd="0" x="327"/>
        <item sd="0" x="714"/>
        <item sd="0" x="326"/>
        <item sd="0" x="328"/>
        <item sd="0" x="478"/>
        <item sd="0" x="419"/>
        <item sd="0" x="589"/>
        <item sd="0" x="853"/>
        <item sd="0" x="318"/>
        <item sd="0" x="261"/>
        <item sd="0" x="944"/>
        <item sd="0" x="1079"/>
        <item sd="0" x="873"/>
        <item sd="0" x="496"/>
        <item sd="0" x="644"/>
        <item sd="0" x="648"/>
        <item sd="0" x="920"/>
        <item sd="0" x="672"/>
        <item sd="0" x="1133"/>
        <item sd="0" x="736"/>
        <item sd="0" x="717"/>
        <item sd="0" x="681"/>
        <item sd="0" x="455"/>
        <item sd="0" x="682"/>
        <item sd="0" x="684"/>
        <item sd="0" x="152"/>
        <item sd="0" x="209"/>
        <item sd="0" x="369"/>
        <item sd="0" x="370"/>
        <item sd="0" x="820"/>
        <item sd="0" x="1029"/>
        <item sd="0" x="143"/>
        <item sd="0" x="97"/>
        <item sd="0" x="114"/>
        <item sd="0" x="383"/>
        <item sd="0" x="385"/>
        <item sd="0" x="770"/>
        <item sd="0" x="817"/>
        <item sd="0" x="192"/>
        <item sd="0" x="144"/>
        <item sd="0" x="219"/>
        <item sd="0" x="202"/>
        <item sd="0" x="832"/>
        <item sd="0" x="1014"/>
        <item sd="0" x="366"/>
        <item sd="0" x="607"/>
        <item sd="0" x="525"/>
        <item sd="0" x="1063"/>
        <item sd="0" x="191"/>
        <item sd="0" x="148"/>
        <item sd="0" x="850"/>
        <item sd="0" x="1011"/>
        <item sd="0" x="400"/>
        <item sd="0" x="153"/>
        <item sd="0" x="380"/>
        <item sd="0" x="375"/>
        <item sd="0" x="773"/>
        <item sd="0" x="775"/>
        <item sd="0" x="573"/>
        <item sd="0" x="120"/>
        <item sd="0" x="266"/>
        <item sd="0" x="275"/>
        <item sd="0" x="403"/>
        <item sd="0" x="151"/>
        <item sd="0" x="531"/>
        <item sd="0" x="1023"/>
        <item sd="0" x="1010"/>
        <item sd="0" x="557"/>
        <item sd="0" x="278"/>
        <item sd="0" x="211"/>
        <item sd="0" x="412"/>
        <item sd="0" x="162"/>
        <item sd="0" x="1065"/>
        <item sd="0" x="835"/>
        <item sd="0" x="836"/>
        <item sd="0" x="279"/>
        <item sd="0" x="404"/>
        <item sd="0" x="277"/>
        <item sd="0" x="1022"/>
        <item sd="0" x="1015"/>
        <item sd="0" x="1139"/>
        <item sd="0" x="651"/>
        <item sd="0" x="1080"/>
        <item sd="0" x="938"/>
        <item sd="0" x="999"/>
        <item sd="0" x="721"/>
        <item sd="0" x="956"/>
        <item sd="0" x="722"/>
        <item sd="0" x="960"/>
        <item sd="0" x="952"/>
        <item sd="0" x="962"/>
        <item sd="0" x="958"/>
        <item sd="0" x="1068"/>
        <item sd="0" x="1069"/>
        <item sd="0" x="744"/>
        <item sd="0" x="657"/>
        <item sd="0" x="753"/>
        <item sd="0" x="299"/>
        <item sd="0" x="494"/>
        <item sd="0" x="738"/>
        <item sd="0" x="978"/>
        <item sd="0" x="1100"/>
        <item sd="0" x="1076"/>
        <item sd="0" x="485"/>
        <item sd="0" x="1071"/>
        <item sd="0" x="1072"/>
        <item sd="0" x="246"/>
        <item sd="0" x="75"/>
        <item sd="0" x="748"/>
        <item sd="0" x="1134"/>
        <item sd="0" x="941"/>
        <item sd="0" x="915"/>
        <item sd="0" x="503"/>
        <item sd="0" x="871"/>
        <item sd="0" x="974"/>
        <item sd="0" x="111"/>
        <item sd="0" x="706"/>
        <item sd="0" x="341"/>
        <item sd="0" x="981"/>
        <item sd="0" x="1067"/>
        <item sd="0" x="948"/>
        <item sd="0" x="307"/>
        <item sd="0" x="306"/>
        <item sd="0" x="664"/>
        <item sd="0" x="661"/>
        <item sd="0" x="665"/>
        <item sd="0" x="838"/>
        <item sd="0" x="847"/>
        <item sd="0" x="870"/>
        <item sd="0" x="716"/>
        <item sd="0" x="1082"/>
        <item sd="0" x="1101"/>
        <item sd="0" x="987"/>
        <item sd="0" x="902"/>
        <item sd="0" x="649"/>
        <item sd="0" x="639"/>
        <item sd="0" x="940"/>
        <item sd="0" x="899"/>
        <item sd="0" x="1099"/>
        <item sd="0" x="743"/>
        <item sd="0" x="1136"/>
        <item sd="0" x="674"/>
        <item sd="0" x="746"/>
        <item sd="0" x="969"/>
        <item sd="0" x="942"/>
        <item t="default" sd="0"/>
      </items>
    </pivotField>
    <pivotField showAll="0">
      <items count="76">
        <item sd="0" x="0"/>
        <item x="66"/>
        <item x="29"/>
        <item x="46"/>
        <item x="49"/>
        <item x="36"/>
        <item x="43"/>
        <item x="56"/>
        <item x="2"/>
        <item x="4"/>
        <item x="3"/>
        <item x="1"/>
        <item x="5"/>
        <item x="50"/>
        <item x="33"/>
        <item x="7"/>
        <item x="8"/>
        <item x="44"/>
        <item x="57"/>
        <item x="54"/>
        <item x="37"/>
        <item x="45"/>
        <item x="11"/>
        <item x="9"/>
        <item x="12"/>
        <item x="34"/>
        <item x="13"/>
        <item x="10"/>
        <item x="30"/>
        <item x="31"/>
        <item x="32"/>
        <item x="14"/>
        <item x="15"/>
        <item x="21"/>
        <item x="22"/>
        <item x="18"/>
        <item x="16"/>
        <item x="17"/>
        <item x="23"/>
        <item x="25"/>
        <item x="20"/>
        <item x="19"/>
        <item x="39"/>
        <item x="26"/>
        <item x="28"/>
        <item x="51"/>
        <item x="52"/>
        <item x="74"/>
        <item x="67"/>
        <item x="38"/>
        <item x="53"/>
        <item x="6"/>
        <item x="41"/>
        <item x="40"/>
        <item x="65"/>
        <item x="72"/>
        <item x="24"/>
        <item x="70"/>
        <item x="71"/>
        <item x="69"/>
        <item x="55"/>
        <item x="42"/>
        <item x="27"/>
        <item x="58"/>
        <item x="59"/>
        <item x="68"/>
        <item x="73"/>
        <item x="64"/>
        <item x="63"/>
        <item x="62"/>
        <item x="61"/>
        <item x="47"/>
        <item x="48"/>
        <item x="35"/>
        <item x="60"/>
        <item t="default"/>
      </items>
    </pivotField>
    <pivotField showAll="0"/>
    <pivotField showAll="0"/>
    <pivotField showAll="0" sortType="ascending"/>
    <pivotField showAll="0"/>
    <pivotField showAll="0" sortType="ascending"/>
    <pivotField showAll="0" defaultSubtotal="0"/>
    <pivotField axis="axisPage" multipleItemSelectionAllowed="1" showAll="0">
      <items count="1174">
        <item h="1" x="14"/>
        <item x="442"/>
        <item x="88"/>
        <item x="118"/>
        <item x="1043"/>
        <item x="141"/>
        <item x="1039"/>
        <item x="424"/>
        <item x="574"/>
        <item x="409"/>
        <item x="425"/>
        <item x="189"/>
        <item x="810"/>
        <item x="1037"/>
        <item x="569"/>
        <item x="1038"/>
        <item x="811"/>
        <item x="840"/>
        <item x="551"/>
        <item x="1093"/>
        <item x="171"/>
        <item x="815"/>
        <item x="248"/>
        <item x="1042"/>
        <item x="239"/>
        <item x="813"/>
        <item x="859"/>
        <item x="179"/>
        <item x="814"/>
        <item x="390"/>
        <item x="1050"/>
        <item x="172"/>
        <item x="413"/>
        <item x="146"/>
        <item x="232"/>
        <item x="600"/>
        <item x="1051"/>
        <item x="870"/>
        <item x="1105"/>
        <item x="1092"/>
        <item x="315"/>
        <item x="270"/>
        <item x="1077"/>
        <item x="85"/>
        <item x="314"/>
        <item x="907"/>
        <item x="1078"/>
        <item x="871"/>
        <item x="648"/>
        <item x="222"/>
        <item x="176"/>
        <item x="904"/>
        <item x="417"/>
        <item x="422"/>
        <item x="178"/>
        <item x="1106"/>
        <item x="856"/>
        <item x="869"/>
        <item x="1041"/>
        <item x="221"/>
        <item x="906"/>
        <item x="180"/>
        <item x="144"/>
        <item x="1107"/>
        <item x="441"/>
        <item x="1090"/>
        <item x="302"/>
        <item x="311"/>
        <item x="903"/>
        <item x="857"/>
        <item x="445"/>
        <item x="1047"/>
        <item x="49"/>
        <item x="313"/>
        <item x="240"/>
        <item x="453"/>
        <item x="1046"/>
        <item x="444"/>
        <item x="883"/>
        <item x="1159"/>
        <item x="92"/>
        <item x="414"/>
        <item x="412"/>
        <item x="1168"/>
        <item x="1088"/>
        <item x="271"/>
        <item x="615"/>
        <item x="957"/>
        <item x="1094"/>
        <item x="735"/>
        <item x="87"/>
        <item x="940"/>
        <item x="968"/>
        <item x="715"/>
        <item x="1089"/>
        <item x="83"/>
        <item x="35"/>
        <item x="389"/>
        <item x="57"/>
        <item x="94"/>
        <item x="17"/>
        <item x="86"/>
        <item x="908"/>
        <item x="1091"/>
        <item x="1"/>
        <item x="84"/>
        <item x="905"/>
        <item x="15"/>
        <item x="212"/>
        <item x="962"/>
        <item x="510"/>
        <item x="350"/>
        <item x="410"/>
        <item x="43"/>
        <item x="351"/>
        <item x="1104"/>
        <item x="392"/>
        <item x="544"/>
        <item x="280"/>
        <item x="964"/>
        <item x="795"/>
        <item x="283"/>
        <item x="503"/>
        <item x="970"/>
        <item x="1029"/>
        <item x="1036"/>
        <item x="1033"/>
        <item x="963"/>
        <item x="2"/>
        <item x="929"/>
        <item x="405"/>
        <item x="128"/>
        <item x="358"/>
        <item x="162"/>
        <item x="123"/>
        <item x="985"/>
        <item x="348"/>
        <item x="511"/>
        <item x="1056"/>
        <item x="542"/>
        <item x="517"/>
        <item x="1023"/>
        <item x="894"/>
        <item x="321"/>
        <item x="781"/>
        <item x="611"/>
        <item x="228"/>
        <item x="969"/>
        <item x="1113"/>
        <item x="512"/>
        <item x="711"/>
        <item x="406"/>
        <item x="174"/>
        <item x="1021"/>
        <item x="515"/>
        <item x="572"/>
        <item x="403"/>
        <item x="807"/>
        <item x="788"/>
        <item x="653"/>
        <item x="106"/>
        <item x="391"/>
        <item x="380"/>
        <item x="207"/>
        <item x="1098"/>
        <item x="649"/>
        <item x="797"/>
        <item x="516"/>
        <item x="133"/>
        <item x="545"/>
        <item x="680"/>
        <item x="981"/>
        <item x="966"/>
        <item x="502"/>
        <item x="1148"/>
        <item x="543"/>
        <item x="359"/>
        <item x="3"/>
        <item x="887"/>
        <item x="407"/>
        <item x="638"/>
        <item x="337"/>
        <item x="307"/>
        <item x="1144"/>
        <item x="429"/>
        <item x="514"/>
        <item x="965"/>
        <item x="486"/>
        <item x="717"/>
        <item x="265"/>
        <item x="477"/>
        <item x="160"/>
        <item x="420"/>
        <item x="287"/>
        <item x="29"/>
        <item x="0"/>
        <item x="991"/>
        <item x="408"/>
        <item x="941"/>
        <item x="40"/>
        <item x="430"/>
        <item x="182"/>
        <item x="62"/>
        <item x="759"/>
        <item x="731"/>
        <item x="278"/>
        <item x="744"/>
        <item x="1152"/>
        <item x="780"/>
        <item x="675"/>
        <item x="46"/>
        <item x="237"/>
        <item x="1147"/>
        <item x="647"/>
        <item x="81"/>
        <item x="310"/>
        <item x="39"/>
        <item x="464"/>
        <item x="805"/>
        <item x="548"/>
        <item x="640"/>
        <item x="808"/>
        <item x="1128"/>
        <item x="64"/>
        <item x="778"/>
        <item x="758"/>
        <item x="570"/>
        <item x="579"/>
        <item x="710"/>
        <item x="501"/>
        <item x="396"/>
        <item x="138"/>
        <item x="16"/>
        <item x="577"/>
        <item x="1132"/>
        <item x="153"/>
        <item x="1096"/>
        <item x="37"/>
        <item x="604"/>
        <item x="621"/>
        <item x="925"/>
        <item x="931"/>
        <item x="167"/>
        <item x="747"/>
        <item x="562"/>
        <item x="938"/>
        <item x="1035"/>
        <item x="900"/>
        <item x="573"/>
        <item x="520"/>
        <item x="53"/>
        <item x="892"/>
        <item x="641"/>
        <item x="80"/>
        <item x="227"/>
        <item x="374"/>
        <item x="987"/>
        <item x="1143"/>
        <item x="1002"/>
        <item x="733"/>
        <item x="467"/>
        <item x="469"/>
        <item x="742"/>
        <item x="571"/>
        <item x="72"/>
        <item x="891"/>
        <item x="773"/>
        <item x="951"/>
        <item x="488"/>
        <item x="1111"/>
        <item x="1116"/>
        <item x="1158"/>
        <item x="860"/>
        <item x="762"/>
        <item x="918"/>
        <item x="508"/>
        <item x="893"/>
        <item x="74"/>
        <item x="330"/>
        <item x="52"/>
        <item x="756"/>
        <item x="534"/>
        <item x="1019"/>
        <item x="724"/>
        <item x="463"/>
        <item x="1040"/>
        <item x="254"/>
        <item x="1020"/>
        <item x="473"/>
        <item x="622"/>
        <item x="722"/>
        <item x="33"/>
        <item x="204"/>
        <item x="200"/>
        <item x="79"/>
        <item x="864"/>
        <item x="365"/>
        <item x="939"/>
        <item x="1015"/>
        <item x="888"/>
        <item x="749"/>
        <item x="866"/>
        <item x="1097"/>
        <item x="1154"/>
        <item x="1057"/>
        <item x="935"/>
        <item x="102"/>
        <item x="497"/>
        <item x="616"/>
        <item x="347"/>
        <item x="23"/>
        <item x="595"/>
        <item x="1001"/>
        <item x="395"/>
        <item x="665"/>
        <item x="1171"/>
        <item x="541"/>
        <item x="1156"/>
        <item x="801"/>
        <item x="972"/>
        <item x="798"/>
        <item x="1121"/>
        <item x="895"/>
        <item x="730"/>
        <item x="763"/>
        <item x="8"/>
        <item x="971"/>
        <item x="339"/>
        <item x="671"/>
        <item x="89"/>
        <item x="13"/>
        <item x="131"/>
        <item x="115"/>
        <item x="923"/>
        <item x="90"/>
        <item x="657"/>
        <item x="779"/>
        <item x="91"/>
        <item x="993"/>
        <item x="986"/>
        <item x="1169"/>
        <item x="678"/>
        <item x="765"/>
        <item x="129"/>
        <item x="1076"/>
        <item x="996"/>
        <item x="535"/>
        <item x="845"/>
        <item x="928"/>
        <item x="1049"/>
        <item x="26"/>
        <item x="1016"/>
        <item x="899"/>
        <item x="209"/>
        <item x="983"/>
        <item x="546"/>
        <item x="761"/>
        <item x="191"/>
        <item x="281"/>
        <item x="1005"/>
        <item x="362"/>
        <item x="507"/>
        <item x="709"/>
        <item x="973"/>
        <item x="654"/>
        <item x="558"/>
        <item x="482"/>
        <item x="663"/>
        <item x="656"/>
        <item x="1170"/>
        <item x="285"/>
        <item x="164"/>
        <item x="699"/>
        <item x="1003"/>
        <item x="20"/>
        <item x="42"/>
        <item x="800"/>
        <item x="889"/>
        <item x="369"/>
        <item x="549"/>
        <item x="750"/>
        <item x="329"/>
        <item x="540"/>
        <item x="976"/>
        <item x="70"/>
        <item x="357"/>
        <item x="587"/>
        <item x="1031"/>
        <item x="50"/>
        <item x="7"/>
        <item x="154"/>
        <item x="942"/>
        <item x="1119"/>
        <item x="1081"/>
        <item x="816"/>
        <item x="238"/>
        <item x="1018"/>
        <item x="702"/>
        <item x="47"/>
        <item x="1109"/>
        <item x="683"/>
        <item x="1125"/>
        <item x="202"/>
        <item x="1145"/>
        <item x="1100"/>
        <item x="19"/>
        <item x="1163"/>
        <item x="485"/>
        <item x="723"/>
        <item x="936"/>
        <item x="493"/>
        <item x="896"/>
        <item x="682"/>
        <item x="1095"/>
        <item x="799"/>
        <item x="961"/>
        <item x="97"/>
        <item x="919"/>
        <item x="666"/>
        <item x="1153"/>
        <item x="364"/>
        <item x="266"/>
        <item x="59"/>
        <item x="984"/>
        <item x="388"/>
        <item x="197"/>
        <item x="242"/>
        <item x="1068"/>
        <item x="525"/>
        <item x="324"/>
        <item x="159"/>
        <item x="714"/>
        <item x="294"/>
        <item x="322"/>
        <item x="225"/>
        <item x="697"/>
        <item x="459"/>
        <item x="783"/>
        <item x="568"/>
        <item x="668"/>
        <item x="920"/>
        <item x="602"/>
        <item x="567"/>
        <item x="261"/>
        <item x="639"/>
        <item x="700"/>
        <item x="1084"/>
        <item x="234"/>
        <item x="12"/>
        <item x="721"/>
        <item x="662"/>
        <item x="1024"/>
        <item x="44"/>
        <item x="306"/>
        <item x="110"/>
        <item x="383"/>
        <item x="149"/>
        <item x="872"/>
        <item x="66"/>
        <item x="247"/>
        <item x="274"/>
        <item x="65"/>
        <item x="775"/>
        <item x="113"/>
        <item x="60"/>
        <item x="946"/>
        <item x="537"/>
        <item x="98"/>
        <item x="771"/>
        <item x="1146"/>
        <item x="1130"/>
        <item x="960"/>
        <item x="787"/>
        <item x="217"/>
        <item x="1161"/>
        <item x="22"/>
        <item x="75"/>
        <item x="1011"/>
        <item x="432"/>
        <item x="745"/>
        <item x="592"/>
        <item x="979"/>
        <item x="513"/>
        <item x="1131"/>
        <item x="999"/>
        <item x="791"/>
        <item x="885"/>
        <item x="901"/>
        <item x="785"/>
        <item x="345"/>
        <item x="734"/>
        <item x="997"/>
        <item x="48"/>
        <item x="1079"/>
        <item x="1160"/>
        <item x="1101"/>
        <item x="718"/>
        <item x="100"/>
        <item x="491"/>
        <item x="1141"/>
        <item x="192"/>
        <item x="978"/>
        <item x="594"/>
        <item x="1134"/>
        <item x="27"/>
        <item x="282"/>
        <item x="890"/>
        <item x="547"/>
        <item x="465"/>
        <item x="333"/>
        <item x="397"/>
        <item x="1022"/>
        <item x="651"/>
        <item x="304"/>
        <item x="1086"/>
        <item x="786"/>
        <item x="596"/>
        <item x="468"/>
        <item x="619"/>
        <item x="498"/>
        <item x="741"/>
        <item x="803"/>
        <item x="143"/>
        <item x="858"/>
        <item x="1010"/>
        <item x="772"/>
        <item x="555"/>
        <item x="325"/>
        <item x="1142"/>
        <item x="303"/>
        <item x="34"/>
        <item x="38"/>
        <item x="655"/>
        <item x="943"/>
        <item x="25"/>
        <item x="377"/>
        <item x="378"/>
        <item x="897"/>
        <item x="335"/>
        <item x="31"/>
        <item x="1136"/>
        <item x="289"/>
        <item x="902"/>
        <item x="532"/>
        <item x="956"/>
        <item x="706"/>
        <item x="519"/>
        <item x="24"/>
        <item x="698"/>
        <item x="692"/>
        <item x="336"/>
        <item x="643"/>
        <item x="344"/>
        <item x="1133"/>
        <item x="603"/>
        <item x="691"/>
        <item x="672"/>
        <item x="28"/>
        <item x="241"/>
        <item x="588"/>
        <item x="926"/>
        <item x="949"/>
        <item x="69"/>
        <item x="152"/>
        <item x="481"/>
        <item x="687"/>
        <item x="921"/>
        <item x="9"/>
        <item x="61"/>
        <item x="1112"/>
        <item x="620"/>
        <item x="1102"/>
        <item x="108"/>
        <item x="114"/>
        <item x="909"/>
        <item x="737"/>
        <item x="500"/>
        <item x="193"/>
        <item x="743"/>
        <item x="566"/>
        <item x="817"/>
        <item x="591"/>
        <item x="150"/>
        <item x="693"/>
        <item x="466"/>
        <item x="18"/>
        <item x="867"/>
        <item x="251"/>
        <item x="601"/>
        <item x="112"/>
        <item x="1118"/>
        <item x="371"/>
        <item x="609"/>
        <item x="214"/>
        <item x="726"/>
        <item x="470"/>
        <item x="51"/>
        <item x="158"/>
        <item x="561"/>
        <item x="504"/>
        <item x="11"/>
        <item x="988"/>
        <item x="361"/>
        <item x="530"/>
        <item x="661"/>
        <item x="103"/>
        <item x="284"/>
        <item x="831"/>
        <item x="58"/>
        <item x="156"/>
        <item x="435"/>
        <item x="255"/>
        <item x="1044"/>
        <item x="101"/>
        <item x="448"/>
        <item x="208"/>
        <item x="331"/>
        <item x="1025"/>
        <item x="875"/>
        <item x="236"/>
        <item x="93"/>
        <item x="258"/>
        <item x="71"/>
        <item x="526"/>
        <item x="73"/>
        <item x="608"/>
        <item x="768"/>
        <item x="1030"/>
        <item x="6"/>
        <item x="777"/>
        <item x="681"/>
        <item x="76"/>
        <item x="1126"/>
        <item x="492"/>
        <item x="556"/>
        <item x="752"/>
        <item x="82"/>
        <item x="99"/>
        <item x="1087"/>
        <item x="755"/>
        <item x="774"/>
        <item x="196"/>
        <item x="295"/>
        <item x="855"/>
        <item x="784"/>
        <item x="199"/>
        <item x="387"/>
        <item x="1071"/>
        <item x="147"/>
        <item x="812"/>
        <item x="836"/>
        <item x="828"/>
        <item x="882"/>
        <item x="328"/>
        <item x="531"/>
        <item x="624"/>
        <item x="1027"/>
        <item x="1055"/>
        <item x="751"/>
        <item x="580"/>
        <item x="104"/>
        <item x="41"/>
        <item x="117"/>
        <item x="634"/>
        <item x="145"/>
        <item x="1034"/>
        <item x="1013"/>
        <item x="792"/>
        <item x="1045"/>
        <item x="688"/>
        <item x="290"/>
        <item x="438"/>
        <item x="499"/>
        <item x="479"/>
        <item x="1060"/>
        <item x="394"/>
        <item x="476"/>
        <item x="77"/>
        <item x="827"/>
        <item x="605"/>
        <item x="233"/>
        <item x="474"/>
        <item x="381"/>
        <item x="490"/>
        <item x="68"/>
        <item x="235"/>
        <item x="1061"/>
        <item x="667"/>
        <item x="165"/>
        <item x="607"/>
        <item x="1004"/>
        <item x="865"/>
        <item x="660"/>
        <item x="729"/>
        <item x="229"/>
        <item x="373"/>
        <item x="326"/>
        <item x="142"/>
        <item x="898"/>
        <item x="1009"/>
        <item x="982"/>
        <item x="527"/>
        <item x="646"/>
        <item x="353"/>
        <item x="1012"/>
        <item x="947"/>
        <item x="298"/>
        <item x="796"/>
        <item x="252"/>
        <item x="793"/>
        <item x="998"/>
        <item x="245"/>
        <item x="669"/>
        <item x="509"/>
        <item x="341"/>
        <item x="642"/>
        <item x="770"/>
        <item x="952"/>
        <item x="536"/>
        <item x="168"/>
        <item x="213"/>
        <item x="1127"/>
        <item x="564"/>
        <item x="746"/>
        <item x="431"/>
        <item x="764"/>
        <item x="393"/>
        <item x="950"/>
        <item x="576"/>
        <item x="1082"/>
        <item x="301"/>
        <item x="585"/>
        <item x="1123"/>
        <item x="96"/>
        <item x="922"/>
        <item x="166"/>
        <item x="934"/>
        <item x="553"/>
        <item x="109"/>
        <item x="559"/>
        <item x="732"/>
        <item x="1007"/>
        <item x="140"/>
        <item x="277"/>
        <item x="528"/>
        <item x="1053"/>
        <item x="275"/>
        <item x="676"/>
        <item x="590"/>
        <item x="829"/>
        <item x="612"/>
        <item x="402"/>
        <item x="161"/>
        <item x="342"/>
        <item x="552"/>
        <item x="583"/>
        <item x="1165"/>
        <item x="975"/>
        <item x="728"/>
        <item x="454"/>
        <item x="299"/>
        <item x="356"/>
        <item x="748"/>
        <item x="67"/>
        <item x="538"/>
        <item x="456"/>
        <item x="1167"/>
        <item x="719"/>
        <item x="460"/>
        <item x="475"/>
        <item x="948"/>
        <item x="203"/>
        <item x="767"/>
        <item x="267"/>
        <item x="319"/>
        <item x="704"/>
        <item x="1000"/>
        <item x="533"/>
        <item x="694"/>
        <item x="766"/>
        <item x="633"/>
        <item x="736"/>
        <item x="727"/>
        <item x="436"/>
        <item x="539"/>
        <item x="738"/>
        <item x="181"/>
        <item x="253"/>
        <item x="170"/>
        <item x="847"/>
        <item x="124"/>
        <item x="127"/>
        <item x="10"/>
        <item x="5"/>
        <item x="977"/>
        <item x="259"/>
        <item x="286"/>
        <item x="685"/>
        <item x="636"/>
        <item x="244"/>
        <item x="1149"/>
        <item x="523"/>
        <item x="832"/>
        <item x="933"/>
        <item x="368"/>
        <item x="447"/>
        <item x="317"/>
        <item x="802"/>
        <item x="219"/>
        <item x="610"/>
        <item x="635"/>
        <item x="297"/>
        <item x="363"/>
        <item x="155"/>
        <item x="1135"/>
        <item x="652"/>
        <item x="992"/>
        <item x="851"/>
        <item x="366"/>
        <item x="1150"/>
        <item x="1072"/>
        <item x="874"/>
        <item x="21"/>
        <item x="332"/>
        <item x="852"/>
        <item x="111"/>
        <item x="300"/>
        <item x="958"/>
        <item x="226"/>
        <item x="30"/>
        <item x="582"/>
        <item x="360"/>
        <item x="480"/>
        <item x="63"/>
        <item x="782"/>
        <item x="296"/>
        <item x="462"/>
        <item x="550"/>
        <item x="670"/>
        <item x="137"/>
        <item x="819"/>
        <item x="848"/>
        <item x="218"/>
        <item x="95"/>
        <item x="760"/>
        <item x="518"/>
        <item x="126"/>
        <item x="804"/>
        <item x="769"/>
        <item x="132"/>
        <item x="1008"/>
        <item x="924"/>
        <item x="416"/>
        <item x="428"/>
        <item x="679"/>
        <item x="263"/>
        <item x="169"/>
        <item x="125"/>
        <item x="837"/>
        <item x="650"/>
        <item x="372"/>
        <item x="586"/>
        <item x="398"/>
        <item x="1155"/>
        <item x="686"/>
        <item x="1085"/>
        <item x="231"/>
        <item x="472"/>
        <item x="230"/>
        <item x="198"/>
        <item x="790"/>
        <item x="195"/>
        <item x="959"/>
        <item x="437"/>
        <item x="211"/>
        <item x="375"/>
        <item x="45"/>
        <item x="440"/>
        <item x="426"/>
        <item x="689"/>
        <item x="554"/>
        <item x="1162"/>
        <item x="522"/>
        <item x="830"/>
        <item x="754"/>
        <item x="506"/>
        <item x="521"/>
        <item x="833"/>
        <item x="134"/>
        <item x="148"/>
        <item x="1026"/>
        <item x="1117"/>
        <item x="256"/>
        <item x="944"/>
        <item x="695"/>
        <item x="173"/>
        <item x="995"/>
        <item x="455"/>
        <item x="288"/>
        <item x="223"/>
        <item x="529"/>
        <item x="415"/>
        <item x="423"/>
        <item x="927"/>
        <item x="842"/>
        <item x="450"/>
        <item x="581"/>
        <item x="880"/>
        <item x="276"/>
        <item x="386"/>
        <item x="1063"/>
        <item x="334"/>
        <item x="1073"/>
        <item x="487"/>
        <item x="557"/>
        <item x="776"/>
        <item x="599"/>
        <item x="593"/>
        <item x="629"/>
        <item x="157"/>
        <item x="216"/>
        <item x="215"/>
        <item x="853"/>
        <item x="1115"/>
        <item x="249"/>
        <item x="1070"/>
        <item x="994"/>
        <item x="575"/>
        <item x="279"/>
        <item x="916"/>
        <item x="1006"/>
        <item x="411"/>
        <item x="401"/>
        <item x="190"/>
        <item x="427"/>
        <item x="443"/>
        <item x="955"/>
        <item x="433"/>
        <item x="257"/>
        <item x="452"/>
        <item x="119"/>
        <item x="404"/>
        <item x="471"/>
        <item x="560"/>
        <item x="56"/>
        <item x="868"/>
        <item x="151"/>
        <item x="399"/>
        <item x="312"/>
        <item x="597"/>
        <item x="262"/>
        <item x="489"/>
        <item x="664"/>
        <item x="323"/>
        <item x="834"/>
        <item x="627"/>
        <item x="835"/>
        <item x="105"/>
        <item x="496"/>
        <item x="268"/>
        <item x="177"/>
        <item x="1074"/>
        <item x="739"/>
        <item x="376"/>
        <item x="1062"/>
        <item x="954"/>
        <item x="188"/>
        <item x="354"/>
        <item x="308"/>
        <item x="794"/>
        <item x="458"/>
        <item x="967"/>
        <item x="843"/>
        <item x="914"/>
        <item x="861"/>
        <item x="1122"/>
        <item x="854"/>
        <item x="930"/>
        <item x="1114"/>
        <item x="205"/>
        <item x="1151"/>
        <item x="1103"/>
        <item x="120"/>
        <item x="419"/>
        <item x="690"/>
        <item x="789"/>
        <item x="589"/>
        <item x="606"/>
        <item x="932"/>
        <item x="1108"/>
        <item x="1157"/>
        <item x="1080"/>
        <item x="210"/>
        <item x="224"/>
        <item x="355"/>
        <item x="565"/>
        <item x="838"/>
        <item x="937"/>
        <item x="912"/>
        <item x="320"/>
        <item x="185"/>
        <item x="613"/>
        <item x="292"/>
        <item x="703"/>
        <item x="740"/>
        <item x="822"/>
        <item x="349"/>
        <item x="826"/>
        <item x="1140"/>
        <item x="384"/>
        <item x="886"/>
        <item x="483"/>
        <item x="434"/>
        <item x="884"/>
        <item x="246"/>
        <item x="1058"/>
        <item x="269"/>
        <item x="187"/>
        <item x="841"/>
        <item x="910"/>
        <item x="194"/>
        <item x="1166"/>
        <item x="494"/>
        <item x="1052"/>
        <item x="1083"/>
        <item x="1064"/>
        <item x="725"/>
        <item x="757"/>
        <item x="382"/>
        <item x="400"/>
        <item x="446"/>
        <item x="980"/>
        <item x="846"/>
        <item x="4"/>
        <item x="614"/>
        <item x="876"/>
        <item x="878"/>
        <item x="457"/>
        <item x="1059"/>
        <item x="877"/>
        <item x="186"/>
        <item x="305"/>
        <item x="1054"/>
        <item x="820"/>
        <item x="379"/>
        <item x="260"/>
        <item x="1017"/>
        <item x="818"/>
        <item x="1028"/>
        <item x="449"/>
        <item x="1067"/>
        <item x="674"/>
        <item x="1099"/>
        <item x="291"/>
        <item x="917"/>
        <item x="135"/>
        <item x="1014"/>
        <item x="1139"/>
        <item x="272"/>
        <item x="121"/>
        <item x="1069"/>
        <item x="370"/>
        <item x="631"/>
        <item x="684"/>
        <item x="705"/>
        <item x="367"/>
        <item x="309"/>
        <item x="1032"/>
        <item x="340"/>
        <item x="1138"/>
        <item x="598"/>
        <item x="439"/>
        <item x="584"/>
        <item x="625"/>
        <item x="630"/>
        <item x="250"/>
        <item x="753"/>
        <item x="645"/>
        <item x="1110"/>
        <item x="632"/>
        <item x="849"/>
        <item x="139"/>
        <item x="850"/>
        <item x="644"/>
        <item x="116"/>
        <item x="578"/>
        <item x="839"/>
        <item x="346"/>
        <item x="824"/>
        <item x="701"/>
        <item x="707"/>
        <item x="879"/>
        <item x="708"/>
        <item x="316"/>
        <item x="524"/>
        <item x="862"/>
        <item x="418"/>
        <item x="623"/>
        <item x="495"/>
        <item x="461"/>
        <item x="637"/>
        <item x="945"/>
        <item x="1120"/>
        <item x="953"/>
        <item x="352"/>
        <item x="293"/>
        <item x="626"/>
        <item x="451"/>
        <item x="243"/>
        <item x="825"/>
        <item x="175"/>
        <item x="478"/>
        <item x="628"/>
        <item x="659"/>
        <item x="163"/>
        <item x="484"/>
        <item x="505"/>
        <item x="184"/>
        <item x="806"/>
        <item x="183"/>
        <item x="343"/>
        <item x="673"/>
        <item x="913"/>
        <item x="1048"/>
        <item x="677"/>
        <item x="911"/>
        <item x="55"/>
        <item x="618"/>
        <item x="617"/>
        <item x="873"/>
        <item x="1137"/>
        <item x="327"/>
        <item x="32"/>
        <item x="1066"/>
        <item x="421"/>
        <item x="78"/>
        <item x="136"/>
        <item x="220"/>
        <item x="1124"/>
        <item x="1075"/>
        <item x="36"/>
        <item x="881"/>
        <item x="318"/>
        <item x="54"/>
        <item x="658"/>
        <item x="915"/>
        <item x="821"/>
        <item x="273"/>
        <item x="696"/>
        <item x="107"/>
        <item x="844"/>
        <item x="1129"/>
        <item x="974"/>
        <item x="201"/>
        <item x="1065"/>
        <item x="563"/>
        <item x="823"/>
        <item x="989"/>
        <item x="122"/>
        <item x="990"/>
        <item x="338"/>
        <item x="716"/>
        <item x="713"/>
        <item x="712"/>
        <item x="385"/>
        <item x="863"/>
        <item x="130"/>
        <item x="809"/>
        <item x="264"/>
        <item x="720"/>
        <item x="206"/>
        <item x="1164"/>
        <item h="1" x="1172"/>
        <item t="default"/>
      </items>
    </pivotField>
    <pivotField multipleItemSelectionAllowed="1" showAll="0"/>
    <pivotField showAll="0"/>
    <pivotField showAll="0"/>
    <pivotField showAll="0"/>
    <pivotField showAll="0"/>
    <pivotField showAll="0" defaultSubtotal="0"/>
    <pivotField showAll="0" defaultSubtotal="0"/>
    <pivotField showAll="0" defaultSubtotal="0"/>
    <pivotField axis="axisRow" showAll="0" defaultSubtotal="0">
      <items count="869">
        <item x="0"/>
        <item x="2"/>
        <item x="7"/>
        <item x="3"/>
        <item x="9"/>
        <item x="10"/>
        <item x="14"/>
        <item x="11"/>
        <item x="8"/>
        <item x="6"/>
        <item x="27"/>
        <item x="16"/>
        <item x="24"/>
        <item x="21"/>
        <item x="25"/>
        <item x="12"/>
        <item x="45"/>
        <item x="13"/>
        <item x="42"/>
        <item x="34"/>
        <item x="48"/>
        <item x="39"/>
        <item x="26"/>
        <item x="57"/>
        <item x="38"/>
        <item x="22"/>
        <item x="36"/>
        <item x="33"/>
        <item x="28"/>
        <item x="32"/>
        <item x="5"/>
        <item x="29"/>
        <item x="20"/>
        <item x="23"/>
        <item x="66"/>
        <item x="62"/>
        <item x="18"/>
        <item x="51"/>
        <item x="50"/>
        <item x="19"/>
        <item x="47"/>
        <item x="41"/>
        <item x="64"/>
        <item x="44"/>
        <item x="60"/>
        <item x="43"/>
        <item x="37"/>
        <item x="65"/>
        <item x="49"/>
        <item x="56"/>
        <item x="70"/>
        <item x="63"/>
        <item x="1"/>
        <item x="98"/>
        <item x="59"/>
        <item x="52"/>
        <item x="101"/>
        <item x="107"/>
        <item x="78"/>
        <item x="67"/>
        <item x="30"/>
        <item x="149"/>
        <item x="46"/>
        <item x="58"/>
        <item x="69"/>
        <item x="100"/>
        <item x="40"/>
        <item x="102"/>
        <item x="68"/>
        <item x="103"/>
        <item x="90"/>
        <item x="80"/>
        <item x="113"/>
        <item x="94"/>
        <item x="104"/>
        <item x="118"/>
        <item x="128"/>
        <item x="95"/>
        <item x="97"/>
        <item x="79"/>
        <item x="73"/>
        <item x="77"/>
        <item x="89"/>
        <item x="151"/>
        <item x="76"/>
        <item x="92"/>
        <item x="61"/>
        <item x="96"/>
        <item x="81"/>
        <item x="121"/>
        <item x="17"/>
        <item x="110"/>
        <item x="75"/>
        <item x="72"/>
        <item x="114"/>
        <item x="119"/>
        <item x="31"/>
        <item x="154"/>
        <item x="54"/>
        <item x="53"/>
        <item x="74"/>
        <item x="120"/>
        <item x="155"/>
        <item x="153"/>
        <item x="91"/>
        <item x="129"/>
        <item x="168"/>
        <item x="156"/>
        <item x="127"/>
        <item x="142"/>
        <item x="126"/>
        <item x="115"/>
        <item x="147"/>
        <item x="131"/>
        <item x="71"/>
        <item x="117"/>
        <item x="143"/>
        <item x="93"/>
        <item x="150"/>
        <item x="85"/>
        <item x="139"/>
        <item x="195"/>
        <item x="180"/>
        <item x="190"/>
        <item x="191"/>
        <item x="179"/>
        <item x="163"/>
        <item x="135"/>
        <item x="123"/>
        <item x="122"/>
        <item x="189"/>
        <item x="157"/>
        <item x="199"/>
        <item x="116"/>
        <item x="184"/>
        <item x="200"/>
        <item x="83"/>
        <item x="144"/>
        <item x="187"/>
        <item x="164"/>
        <item x="201"/>
        <item x="160"/>
        <item x="223"/>
        <item x="182"/>
        <item x="136"/>
        <item x="204"/>
        <item x="84"/>
        <item x="140"/>
        <item x="249"/>
        <item x="181"/>
        <item x="256"/>
        <item x="146"/>
        <item x="175"/>
        <item x="165"/>
        <item x="99"/>
        <item x="145"/>
        <item x="349"/>
        <item x="213"/>
        <item x="183"/>
        <item x="192"/>
        <item x="348"/>
        <item x="111"/>
        <item x="178"/>
        <item x="233"/>
        <item x="196"/>
        <item x="416"/>
        <item x="325"/>
        <item x="324"/>
        <item x="252"/>
        <item x="408"/>
        <item x="337"/>
        <item x="203"/>
        <item x="205"/>
        <item x="194"/>
        <item x="245"/>
        <item x="418"/>
        <item x="208"/>
        <item x="206"/>
        <item x="211"/>
        <item x="339"/>
        <item x="197"/>
        <item x="305"/>
        <item x="286"/>
        <item x="283"/>
        <item x="247"/>
        <item x="88"/>
        <item x="301"/>
        <item x="316"/>
        <item x="360"/>
        <item x="214"/>
        <item x="340"/>
        <item x="134"/>
        <item x="132"/>
        <item x="236"/>
        <item x="330"/>
        <item x="109"/>
        <item x="298"/>
        <item x="225"/>
        <item x="161"/>
        <item x="167"/>
        <item x="448"/>
        <item x="141"/>
        <item x="243"/>
        <item x="287"/>
        <item x="246"/>
        <item x="166"/>
        <item x="218"/>
        <item x="297"/>
        <item x="303"/>
        <item x="232"/>
        <item x="318"/>
        <item x="433"/>
        <item x="439"/>
        <item x="338"/>
        <item x="251"/>
        <item x="350"/>
        <item x="314"/>
        <item x="414"/>
        <item x="361"/>
        <item x="435"/>
        <item x="176"/>
        <item x="331"/>
        <item x="169"/>
        <item x="363"/>
        <item x="217"/>
        <item x="329"/>
        <item x="315"/>
        <item x="257"/>
        <item x="255"/>
        <item x="313"/>
        <item x="365"/>
        <item x="409"/>
        <item x="317"/>
        <item x="137"/>
        <item x="248"/>
        <item x="159"/>
        <item x="240"/>
        <item x="412"/>
        <item x="405"/>
        <item x="222"/>
        <item x="237"/>
        <item x="381"/>
        <item x="234"/>
        <item x="226"/>
        <item x="170"/>
        <item x="212"/>
        <item x="295"/>
        <item x="319"/>
        <item x="364"/>
        <item x="250"/>
        <item x="537"/>
        <item x="292"/>
        <item x="227"/>
        <item x="308"/>
        <item x="353"/>
        <item x="112"/>
        <item x="290"/>
        <item x="289"/>
        <item x="231"/>
        <item x="393"/>
        <item x="558"/>
        <item x="520"/>
        <item x="326"/>
        <item x="86"/>
        <item x="279"/>
        <item x="401"/>
        <item x="452"/>
        <item x="513"/>
        <item x="466"/>
        <item x="560"/>
        <item x="106"/>
        <item x="209"/>
        <item x="397"/>
        <item x="207"/>
        <item x="309"/>
        <item x="302"/>
        <item x="267"/>
        <item x="130"/>
        <item x="284"/>
        <item x="395"/>
        <item x="553"/>
        <item x="376"/>
        <item x="172"/>
        <item x="280"/>
        <item x="359"/>
        <item x="264"/>
        <item x="411"/>
        <item x="683"/>
        <item x="468"/>
        <item x="415"/>
        <item x="382"/>
        <item x="455"/>
        <item x="567"/>
        <item x="281"/>
        <item x="549"/>
        <item x="454"/>
        <item x="229"/>
        <item x="299"/>
        <item x="714"/>
        <item x="577"/>
        <item x="538"/>
        <item x="210"/>
        <item x="224"/>
        <item x="300"/>
        <item x="429"/>
        <item x="420"/>
        <item x="425"/>
        <item x="386"/>
        <item x="464"/>
        <item x="447"/>
        <item x="138"/>
        <item x="590"/>
        <item x="465"/>
        <item x="421"/>
        <item x="355"/>
        <item x="621"/>
        <item x="387"/>
        <item x="377"/>
        <item x="548"/>
        <item x="342"/>
        <item x="485"/>
        <item x="703"/>
        <item x="148"/>
        <item x="559"/>
        <item x="611"/>
        <item x="288"/>
        <item x="569"/>
        <item x="221"/>
        <item x="336"/>
        <item x="432"/>
        <item x="550"/>
        <item x="307"/>
        <item x="459"/>
        <item x="343"/>
        <item x="570"/>
        <item x="358"/>
        <item x="268"/>
        <item x="35"/>
        <item x="379"/>
        <item x="460"/>
        <item x="258"/>
        <item x="375"/>
        <item x="274"/>
        <item x="262"/>
        <item x="529"/>
        <item x="547"/>
        <item x="496"/>
        <item x="404"/>
        <item x="278"/>
        <item x="174"/>
        <item x="228"/>
        <item x="436"/>
        <item x="265"/>
        <item x="133"/>
        <item x="571"/>
        <item x="623"/>
        <item x="449"/>
        <item x="591"/>
        <item x="471"/>
        <item x="629"/>
        <item x="333"/>
        <item x="398"/>
        <item x="536"/>
        <item x="417"/>
        <item x="583"/>
        <item x="543"/>
        <item x="450"/>
        <item x="483"/>
        <item x="600"/>
        <item x="335"/>
        <item x="579"/>
        <item x="512"/>
        <item x="312"/>
        <item x="321"/>
        <item x="419"/>
        <item x="158"/>
        <item x="291"/>
        <item x="357"/>
        <item x="362"/>
        <item x="637"/>
        <item x="484"/>
        <item x="561"/>
        <item x="220"/>
        <item x="215"/>
        <item x="282"/>
        <item x="202"/>
        <item x="730"/>
        <item x="285"/>
        <item x="519"/>
        <item x="373"/>
        <item x="456"/>
        <item x="584"/>
        <item x="532"/>
        <item x="609"/>
        <item x="444"/>
        <item x="608"/>
        <item x="424"/>
        <item x="380"/>
        <item x="260"/>
        <item x="463"/>
        <item x="508"/>
        <item x="541"/>
        <item x="488"/>
        <item x="391"/>
        <item x="728"/>
        <item x="557"/>
        <item x="396"/>
        <item x="554"/>
        <item x="556"/>
        <item x="846"/>
        <item x="604"/>
        <item x="437"/>
        <item x="729"/>
        <item x="238"/>
        <item x="482"/>
        <item x="273"/>
        <item x="368"/>
        <item x="491"/>
        <item x="568"/>
        <item x="171"/>
        <item x="501"/>
        <item x="691"/>
        <item x="400"/>
        <item x="544"/>
        <item x="263"/>
        <item x="55"/>
        <item x="717"/>
        <item x="216"/>
        <item x="682"/>
        <item x="602"/>
        <item x="620"/>
        <item x="294"/>
        <item x="356"/>
        <item x="403"/>
        <item x="185"/>
        <item x="613"/>
        <item x="271"/>
        <item x="610"/>
        <item x="253"/>
        <item x="507"/>
        <item x="481"/>
        <item x="690"/>
        <item x="259"/>
        <item x="266"/>
        <item x="346"/>
        <item x="689"/>
        <item x="709"/>
        <item x="585"/>
        <item x="378"/>
        <item x="740"/>
        <item x="410"/>
        <item x="434"/>
        <item x="230"/>
        <item x="739"/>
        <item x="320"/>
        <item x="105"/>
        <item x="526"/>
        <item x="678"/>
        <item x="598"/>
        <item x="304"/>
        <item x="198"/>
        <item x="573"/>
        <item x="499"/>
        <item x="458"/>
        <item x="369"/>
        <item x="235"/>
        <item x="413"/>
        <item x="506"/>
        <item x="603"/>
        <item x="239"/>
        <item x="407"/>
        <item x="721"/>
        <item x="674"/>
        <item x="498"/>
        <item x="402"/>
        <item x="351"/>
        <item x="276"/>
        <item x="738"/>
        <item x="388"/>
        <item x="428"/>
        <item x="514"/>
        <item x="451"/>
        <item x="372"/>
        <item x="487"/>
        <item x="366"/>
        <item x="469"/>
        <item x="293"/>
        <item x="310"/>
        <item x="328"/>
        <item x="505"/>
        <item x="588"/>
        <item x="457"/>
        <item x="592"/>
        <item x="727"/>
        <item x="186"/>
        <item x="162"/>
        <item x="467"/>
        <item x="593"/>
        <item x="510"/>
        <item x="630"/>
        <item x="750"/>
        <item x="618"/>
        <item x="242"/>
        <item x="601"/>
        <item x="389"/>
        <item x="521"/>
        <item x="627"/>
        <item x="599"/>
        <item x="495"/>
        <item x="639"/>
        <item x="733"/>
        <item x="680"/>
        <item x="462"/>
        <item x="367"/>
        <item x="564"/>
        <item x="173"/>
        <item x="719"/>
        <item x="269"/>
        <item x="605"/>
        <item x="528"/>
        <item x="124"/>
        <item x="347"/>
        <item x="835"/>
        <item x="370"/>
        <item x="594"/>
        <item x="617"/>
        <item x="699"/>
        <item x="272"/>
        <item x="490"/>
        <item x="296"/>
        <item x="354"/>
        <item x="422"/>
        <item x="453"/>
        <item x="193"/>
        <item x="427"/>
        <item x="188"/>
        <item x="662"/>
        <item x="461"/>
        <item x="649"/>
        <item x="614"/>
        <item x="622"/>
        <item x="443"/>
        <item x="470"/>
        <item x="241"/>
        <item x="480"/>
        <item x="624"/>
        <item x="244"/>
        <item x="619"/>
        <item x="219"/>
        <item x="392"/>
        <item x="808"/>
        <item x="672"/>
        <item x="125"/>
        <item x="497"/>
        <item x="511"/>
        <item x="344"/>
        <item x="718"/>
        <item x="766"/>
        <item x="589"/>
        <item x="311"/>
        <item x="765"/>
        <item x="695"/>
        <item x="684"/>
        <item x="442"/>
        <item x="383"/>
        <item x="572"/>
        <item x="634"/>
        <item x="677"/>
        <item x="530"/>
        <item x="805"/>
        <item x="681"/>
        <item x="655"/>
        <item x="438"/>
        <item x="423"/>
        <item x="494"/>
        <item x="693"/>
        <item x="390"/>
        <item x="371"/>
        <item x="606"/>
        <item x="616"/>
        <item x="667"/>
        <item x="352"/>
        <item x="563"/>
        <item x="478"/>
        <item x="597"/>
        <item x="704"/>
        <item x="582"/>
        <item x="767"/>
        <item x="261"/>
        <item x="638"/>
        <item x="854"/>
        <item x="700"/>
        <item x="540"/>
        <item x="731"/>
        <item x="394"/>
        <item x="679"/>
        <item x="177"/>
        <item x="612"/>
        <item x="479"/>
        <item x="534"/>
        <item x="692"/>
        <item x="322"/>
        <item x="341"/>
        <item x="345"/>
        <item x="566"/>
        <item x="545"/>
        <item x="836"/>
        <item x="399"/>
        <item x="806"/>
        <item x="552"/>
        <item x="406"/>
        <item x="531"/>
        <item x="533"/>
        <item x="474"/>
        <item x="763"/>
        <item x="504"/>
        <item x="384"/>
        <item x="323"/>
        <item x="753"/>
        <item x="489"/>
        <item x="615"/>
        <item x="732"/>
        <item x="515"/>
        <item x="651"/>
        <item x="701"/>
        <item x="4"/>
        <item x="586"/>
        <item x="108"/>
        <item x="527"/>
        <item x="607"/>
        <item x="694"/>
        <item x="493"/>
        <item x="270"/>
        <item x="152"/>
        <item x="430"/>
        <item x="565"/>
        <item x="641"/>
        <item x="811"/>
        <item x="749"/>
        <item x="385"/>
        <item x="535"/>
        <item x="755"/>
        <item x="522"/>
        <item x="747"/>
        <item x="306"/>
        <item x="635"/>
        <item x="374"/>
        <item x="768"/>
        <item x="725"/>
        <item x="334"/>
        <item x="670"/>
        <item x="661"/>
        <item x="856"/>
        <item x="724"/>
        <item x="666"/>
        <item x="818"/>
        <item x="708"/>
        <item x="746"/>
        <item x="722"/>
        <item x="551"/>
        <item x="676"/>
        <item x="744"/>
        <item x="741"/>
        <item x="710"/>
        <item x="562"/>
        <item x="626"/>
        <item x="809"/>
        <item x="769"/>
        <item x="711"/>
        <item x="745"/>
        <item x="254"/>
        <item x="555"/>
        <item x="688"/>
        <item x="850"/>
        <item x="665"/>
        <item x="697"/>
        <item x="821"/>
        <item x="686"/>
        <item x="664"/>
        <item x="525"/>
        <item x="574"/>
        <item x="720"/>
        <item x="648"/>
        <item x="783"/>
        <item x="705"/>
        <item x="813"/>
        <item x="712"/>
        <item x="587"/>
        <item x="500"/>
        <item x="833"/>
        <item x="517"/>
        <item x="509"/>
        <item x="743"/>
        <item x="757"/>
        <item x="671"/>
        <item x="475"/>
        <item x="275"/>
        <item x="524"/>
        <item x="822"/>
        <item x="824"/>
        <item x="492"/>
        <item x="707"/>
        <item x="669"/>
        <item x="823"/>
        <item x="779"/>
        <item x="810"/>
        <item x="277"/>
        <item x="685"/>
        <item x="445"/>
        <item x="760"/>
        <item x="660"/>
        <item x="473"/>
        <item x="332"/>
        <item x="807"/>
        <item x="866"/>
        <item x="431"/>
        <item x="815"/>
        <item x="628"/>
        <item x="736"/>
        <item x="516"/>
        <item x="777"/>
        <item x="758"/>
        <item x="849"/>
        <item x="826"/>
        <item x="580"/>
        <item x="542"/>
        <item x="726"/>
        <item x="675"/>
        <item x="791"/>
        <item x="804"/>
        <item x="523"/>
        <item x="748"/>
        <item x="696"/>
        <item x="650"/>
        <item x="817"/>
        <item x="446"/>
        <item x="756"/>
        <item x="327"/>
        <item x="759"/>
        <item x="687"/>
        <item x="830"/>
        <item x="853"/>
        <item x="706"/>
        <item x="723"/>
        <item x="734"/>
        <item x="581"/>
        <item x="503"/>
        <item x="845"/>
        <item x="786"/>
        <item x="861"/>
        <item x="15"/>
        <item x="798"/>
        <item x="595"/>
        <item x="844"/>
        <item x="713"/>
        <item x="848"/>
        <item x="737"/>
        <item x="426"/>
        <item x="772"/>
        <item x="539"/>
        <item x="831"/>
        <item x="764"/>
        <item x="761"/>
        <item x="647"/>
        <item x="658"/>
        <item x="441"/>
        <item x="673"/>
        <item x="820"/>
        <item x="812"/>
        <item x="486"/>
        <item x="842"/>
        <item x="656"/>
        <item x="814"/>
        <item x="771"/>
        <item x="735"/>
        <item x="829"/>
        <item x="775"/>
        <item x="795"/>
        <item x="754"/>
        <item x="663"/>
        <item x="843"/>
        <item x="770"/>
        <item x="827"/>
        <item x="851"/>
        <item x="792"/>
        <item x="867"/>
        <item x="752"/>
        <item x="855"/>
        <item x="477"/>
        <item x="440"/>
        <item x="742"/>
        <item x="698"/>
        <item x="785"/>
        <item x="631"/>
        <item x="702"/>
        <item x="778"/>
        <item x="578"/>
        <item x="751"/>
        <item x="859"/>
        <item x="838"/>
        <item x="852"/>
        <item x="860"/>
        <item x="793"/>
        <item x="868"/>
        <item x="715"/>
        <item x="847"/>
        <item x="657"/>
        <item x="794"/>
        <item x="819"/>
        <item x="840"/>
        <item x="476"/>
        <item x="801"/>
        <item x="865"/>
        <item x="668"/>
        <item x="472"/>
        <item x="790"/>
        <item x="788"/>
        <item x="862"/>
        <item x="787"/>
        <item x="802"/>
        <item x="837"/>
        <item x="796"/>
        <item x="774"/>
        <item x="781"/>
        <item x="832"/>
        <item x="716"/>
        <item x="636"/>
        <item x="782"/>
        <item x="546"/>
        <item x="841"/>
        <item x="762"/>
        <item x="799"/>
        <item x="632"/>
        <item x="654"/>
        <item x="816"/>
        <item x="625"/>
        <item x="518"/>
        <item x="576"/>
        <item x="864"/>
        <item x="575"/>
        <item x="863"/>
        <item x="502"/>
        <item x="858"/>
        <item x="803"/>
        <item x="800"/>
        <item x="857"/>
        <item x="825"/>
        <item x="797"/>
        <item x="839"/>
        <item x="633"/>
        <item x="653"/>
        <item x="642"/>
        <item x="834"/>
        <item x="784"/>
        <item x="645"/>
        <item x="652"/>
        <item x="828"/>
        <item x="596"/>
        <item x="659"/>
        <item x="646"/>
        <item x="789"/>
        <item x="643"/>
        <item x="644"/>
        <item x="87"/>
        <item x="776"/>
        <item x="640"/>
        <item x="82"/>
        <item x="780"/>
        <item x="77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dragToRow="0" dragToCol="0" dragToPage="0" showAll="0" defaultSubtotal="0"/>
  </pivotFields>
  <rowFields count="2">
    <field x="3"/>
    <field x="20"/>
  </rowFields>
  <rowItems count="643">
    <i>
      <x v="3"/>
    </i>
    <i>
      <x v="7"/>
    </i>
    <i>
      <x v="8"/>
    </i>
    <i>
      <x v="9"/>
    </i>
    <i>
      <x v="12"/>
    </i>
    <i>
      <x v="14"/>
    </i>
    <i>
      <x v="16"/>
    </i>
    <i>
      <x v="20"/>
    </i>
    <i>
      <x v="21"/>
    </i>
    <i>
      <x v="23"/>
    </i>
    <i>
      <x v="24"/>
    </i>
    <i>
      <x v="25"/>
    </i>
    <i>
      <x v="26"/>
    </i>
    <i>
      <x v="27"/>
    </i>
    <i>
      <x v="28"/>
    </i>
    <i>
      <x v="29"/>
    </i>
    <i>
      <x v="31"/>
    </i>
    <i>
      <x v="32"/>
    </i>
    <i>
      <x v="33"/>
    </i>
    <i>
      <x v="34"/>
    </i>
    <i>
      <x v="35"/>
    </i>
    <i>
      <x v="37"/>
    </i>
    <i>
      <x v="38"/>
    </i>
    <i>
      <x v="39"/>
    </i>
    <i>
      <x v="41"/>
    </i>
    <i>
      <x v="42"/>
    </i>
    <i>
      <x v="44"/>
    </i>
    <i>
      <x v="45"/>
    </i>
    <i>
      <x v="47"/>
    </i>
    <i>
      <x v="48"/>
    </i>
    <i>
      <x v="49"/>
    </i>
    <i>
      <x v="50"/>
    </i>
    <i>
      <x v="51"/>
    </i>
    <i>
      <x v="52"/>
    </i>
    <i>
      <x v="53"/>
    </i>
    <i>
      <x v="54"/>
    </i>
    <i>
      <x v="55"/>
    </i>
    <i>
      <x v="56"/>
    </i>
    <i>
      <x v="57"/>
    </i>
    <i>
      <x v="58"/>
    </i>
    <i>
      <x v="59"/>
    </i>
    <i>
      <x v="62"/>
    </i>
    <i>
      <x v="63"/>
    </i>
    <i>
      <x v="65"/>
    </i>
    <i>
      <x v="66"/>
    </i>
    <i>
      <x v="67"/>
    </i>
    <i>
      <x v="68"/>
    </i>
    <i>
      <x v="72"/>
    </i>
    <i>
      <x v="73"/>
    </i>
    <i>
      <x v="74"/>
    </i>
    <i>
      <x v="76"/>
    </i>
    <i>
      <x v="77"/>
    </i>
    <i>
      <x v="78"/>
    </i>
    <i>
      <x v="80"/>
    </i>
    <i>
      <x v="81"/>
    </i>
    <i>
      <x v="85"/>
    </i>
    <i>
      <x v="90"/>
    </i>
    <i>
      <x v="91"/>
    </i>
    <i>
      <x v="93"/>
    </i>
    <i>
      <x v="96"/>
    </i>
    <i>
      <x v="97"/>
    </i>
    <i>
      <x v="98"/>
    </i>
    <i>
      <x v="99"/>
    </i>
    <i>
      <x v="100"/>
    </i>
    <i>
      <x v="105"/>
    </i>
    <i>
      <x v="106"/>
    </i>
    <i>
      <x v="108"/>
    </i>
    <i>
      <x v="109"/>
    </i>
    <i>
      <x v="110"/>
    </i>
    <i>
      <x v="112"/>
    </i>
    <i>
      <x v="113"/>
    </i>
    <i>
      <x v="115"/>
    </i>
    <i>
      <x v="118"/>
    </i>
    <i>
      <x v="120"/>
    </i>
    <i>
      <x v="121"/>
    </i>
    <i>
      <x v="122"/>
    </i>
    <i>
      <x v="124"/>
    </i>
    <i>
      <x v="125"/>
    </i>
    <i>
      <x v="126"/>
    </i>
    <i>
      <x v="128"/>
    </i>
    <i>
      <x v="132"/>
    </i>
    <i>
      <x v="133"/>
    </i>
    <i>
      <x v="134"/>
    </i>
    <i>
      <x v="136"/>
    </i>
    <i>
      <x v="137"/>
    </i>
    <i>
      <x v="140"/>
    </i>
    <i>
      <x v="141"/>
    </i>
    <i>
      <x v="142"/>
    </i>
    <i>
      <x v="143"/>
    </i>
    <i>
      <x v="144"/>
    </i>
    <i>
      <x v="145"/>
    </i>
    <i>
      <x v="148"/>
    </i>
    <i>
      <x v="149"/>
    </i>
    <i>
      <x v="154"/>
    </i>
    <i>
      <x v="155"/>
    </i>
    <i>
      <x v="156"/>
    </i>
    <i>
      <x v="157"/>
    </i>
    <i>
      <x v="158"/>
    </i>
    <i>
      <x v="159"/>
    </i>
    <i>
      <x v="160"/>
    </i>
    <i>
      <x v="162"/>
    </i>
    <i>
      <x v="163"/>
    </i>
    <i>
      <x v="164"/>
    </i>
    <i>
      <x v="165"/>
    </i>
    <i>
      <x v="167"/>
    </i>
    <i>
      <x v="168"/>
    </i>
    <i>
      <x v="169"/>
    </i>
    <i>
      <x v="170"/>
    </i>
    <i>
      <x v="171"/>
    </i>
    <i>
      <x v="172"/>
    </i>
    <i>
      <x v="173"/>
    </i>
    <i>
      <x v="174"/>
    </i>
    <i>
      <x v="175"/>
    </i>
    <i>
      <x v="176"/>
    </i>
    <i>
      <x v="177"/>
    </i>
    <i>
      <x v="178"/>
    </i>
    <i>
      <x v="179"/>
    </i>
    <i>
      <x v="180"/>
    </i>
    <i>
      <x v="181"/>
    </i>
    <i>
      <x v="182"/>
    </i>
    <i>
      <x v="183"/>
    </i>
    <i>
      <x v="184"/>
    </i>
    <i>
      <x v="186"/>
    </i>
    <i>
      <x v="187"/>
    </i>
    <i>
      <x v="188"/>
    </i>
    <i>
      <x v="189"/>
    </i>
    <i>
      <x v="190"/>
    </i>
    <i>
      <x v="191"/>
    </i>
    <i>
      <x v="192"/>
    </i>
    <i>
      <x v="193"/>
    </i>
    <i>
      <x v="195"/>
    </i>
    <i>
      <x v="198"/>
    </i>
    <i>
      <x v="200"/>
    </i>
    <i>
      <x v="203"/>
    </i>
    <i>
      <x v="204"/>
    </i>
    <i>
      <x v="205"/>
    </i>
    <i>
      <x v="206"/>
    </i>
    <i>
      <x v="207"/>
    </i>
    <i>
      <x v="208"/>
    </i>
    <i>
      <x v="209"/>
    </i>
    <i>
      <x v="210"/>
    </i>
    <i>
      <x v="212"/>
    </i>
    <i>
      <x v="213"/>
    </i>
    <i>
      <x v="214"/>
    </i>
    <i>
      <x v="215"/>
    </i>
    <i>
      <x v="216"/>
    </i>
    <i>
      <x v="217"/>
    </i>
    <i>
      <x v="218"/>
    </i>
    <i>
      <x v="219"/>
    </i>
    <i>
      <x v="221"/>
    </i>
    <i>
      <x v="222"/>
    </i>
    <i>
      <x v="223"/>
    </i>
    <i>
      <x v="224"/>
    </i>
    <i>
      <x v="225"/>
    </i>
    <i>
      <x v="226"/>
    </i>
    <i>
      <x v="227"/>
    </i>
    <i>
      <x v="229"/>
    </i>
    <i>
      <x v="230"/>
    </i>
    <i>
      <x v="231"/>
    </i>
    <i>
      <x v="232"/>
    </i>
    <i>
      <x v="233"/>
    </i>
    <i>
      <x v="234"/>
    </i>
    <i>
      <x v="235"/>
    </i>
    <i>
      <x v="236"/>
    </i>
    <i>
      <x v="237"/>
    </i>
    <i>
      <x v="238"/>
    </i>
    <i>
      <x v="239"/>
    </i>
    <i>
      <x v="240"/>
    </i>
    <i>
      <x v="241"/>
    </i>
    <i>
      <x v="242"/>
    </i>
    <i>
      <x v="243"/>
    </i>
    <i>
      <x v="244"/>
    </i>
    <i>
      <x v="245"/>
    </i>
    <i>
      <x v="246"/>
    </i>
    <i>
      <x v="248"/>
    </i>
    <i>
      <x v="249"/>
    </i>
    <i>
      <x v="250"/>
    </i>
    <i>
      <x v="252"/>
    </i>
    <i>
      <x v="254"/>
    </i>
    <i>
      <x v="255"/>
    </i>
    <i>
      <x v="256"/>
    </i>
    <i>
      <x v="257"/>
    </i>
    <i>
      <x v="259"/>
    </i>
    <i>
      <x v="260"/>
    </i>
    <i>
      <x v="261"/>
    </i>
    <i>
      <x v="262"/>
    </i>
    <i>
      <x v="263"/>
    </i>
    <i>
      <x v="264"/>
    </i>
    <i>
      <x v="265"/>
    </i>
    <i>
      <x v="266"/>
    </i>
    <i>
      <x v="267"/>
    </i>
    <i>
      <x v="268"/>
    </i>
    <i>
      <x v="269"/>
    </i>
    <i>
      <x v="270"/>
    </i>
    <i>
      <x v="273"/>
    </i>
    <i>
      <x v="277"/>
    </i>
    <i>
      <x v="278"/>
    </i>
    <i>
      <x v="281"/>
    </i>
    <i>
      <x v="283"/>
    </i>
    <i>
      <x v="285"/>
    </i>
    <i>
      <x v="289"/>
    </i>
    <i>
      <x v="292"/>
    </i>
    <i>
      <x v="293"/>
    </i>
    <i>
      <x v="294"/>
    </i>
    <i>
      <x v="298"/>
    </i>
    <i>
      <x v="299"/>
    </i>
    <i>
      <x v="300"/>
    </i>
    <i>
      <x v="303"/>
    </i>
    <i>
      <x v="304"/>
    </i>
    <i>
      <x v="305"/>
    </i>
    <i>
      <x v="306"/>
    </i>
    <i>
      <x v="308"/>
    </i>
    <i>
      <x v="309"/>
    </i>
    <i>
      <x v="310"/>
    </i>
    <i>
      <x v="311"/>
    </i>
    <i>
      <x v="312"/>
    </i>
    <i>
      <x v="313"/>
    </i>
    <i>
      <x v="315"/>
    </i>
    <i>
      <x v="318"/>
    </i>
    <i>
      <x v="321"/>
    </i>
    <i>
      <x v="322"/>
    </i>
    <i>
      <x v="325"/>
    </i>
    <i>
      <x v="328"/>
    </i>
    <i>
      <x v="329"/>
    </i>
    <i>
      <x v="332"/>
    </i>
    <i>
      <x v="333"/>
    </i>
    <i>
      <x v="336"/>
    </i>
    <i>
      <x v="338"/>
    </i>
    <i>
      <x v="339"/>
    </i>
    <i>
      <x v="340"/>
    </i>
    <i>
      <x v="341"/>
    </i>
    <i>
      <x v="342"/>
    </i>
    <i>
      <x v="343"/>
    </i>
    <i>
      <x v="352"/>
    </i>
    <i>
      <x v="354"/>
    </i>
    <i>
      <x v="355"/>
    </i>
    <i>
      <x v="357"/>
    </i>
    <i>
      <x v="360"/>
    </i>
    <i>
      <x v="361"/>
    </i>
    <i>
      <x v="362"/>
    </i>
    <i>
      <x v="366"/>
    </i>
    <i>
      <x v="370"/>
    </i>
    <i>
      <x v="373"/>
    </i>
    <i>
      <x v="374"/>
    </i>
    <i>
      <x v="376"/>
    </i>
    <i>
      <x v="380"/>
    </i>
    <i>
      <x v="381"/>
    </i>
    <i>
      <x v="387"/>
    </i>
    <i>
      <x v="390"/>
    </i>
    <i>
      <x v="391"/>
    </i>
    <i>
      <x v="392"/>
    </i>
    <i>
      <x v="393"/>
    </i>
    <i>
      <x v="398"/>
    </i>
    <i>
      <x v="400"/>
    </i>
    <i>
      <x v="405"/>
    </i>
    <i>
      <x v="407"/>
    </i>
    <i>
      <x v="408"/>
    </i>
    <i>
      <x v="409"/>
    </i>
    <i>
      <x v="410"/>
    </i>
    <i>
      <x v="412"/>
    </i>
    <i>
      <x v="413"/>
    </i>
    <i>
      <x v="419"/>
    </i>
    <i>
      <x v="425"/>
    </i>
    <i>
      <x v="426"/>
    </i>
    <i>
      <x v="427"/>
    </i>
    <i>
      <x v="429"/>
    </i>
    <i>
      <x v="432"/>
    </i>
    <i>
      <x v="433"/>
    </i>
    <i>
      <x v="434"/>
    </i>
    <i>
      <x v="435"/>
    </i>
    <i>
      <x v="436"/>
    </i>
    <i>
      <x v="437"/>
    </i>
    <i>
      <x v="438"/>
    </i>
    <i>
      <x v="439"/>
    </i>
    <i>
      <x v="440"/>
    </i>
    <i>
      <x v="443"/>
    </i>
    <i>
      <x v="446"/>
    </i>
    <i>
      <x v="448"/>
    </i>
    <i>
      <x v="451"/>
    </i>
    <i>
      <x v="452"/>
    </i>
    <i>
      <x v="454"/>
    </i>
    <i>
      <x v="455"/>
    </i>
    <i>
      <x v="456"/>
    </i>
    <i>
      <x v="458"/>
    </i>
    <i>
      <x v="459"/>
    </i>
    <i>
      <x v="460"/>
    </i>
    <i>
      <x v="462"/>
    </i>
    <i>
      <x v="463"/>
    </i>
    <i>
      <x v="465"/>
    </i>
    <i>
      <x v="466"/>
    </i>
    <i>
      <x v="467"/>
    </i>
    <i>
      <x v="468"/>
    </i>
    <i>
      <x v="470"/>
    </i>
    <i>
      <x v="471"/>
    </i>
    <i>
      <x v="473"/>
    </i>
    <i>
      <x v="477"/>
    </i>
    <i>
      <x v="481"/>
    </i>
    <i>
      <x v="483"/>
    </i>
    <i>
      <x v="485"/>
    </i>
    <i>
      <x v="486"/>
    </i>
    <i>
      <x v="487"/>
    </i>
    <i>
      <x v="491"/>
    </i>
    <i>
      <x v="500"/>
    </i>
    <i>
      <x v="501"/>
    </i>
    <i>
      <x v="502"/>
    </i>
    <i>
      <x v="503"/>
    </i>
    <i>
      <x v="505"/>
    </i>
    <i>
      <x v="506"/>
    </i>
    <i>
      <x v="507"/>
    </i>
    <i>
      <x v="508"/>
    </i>
    <i>
      <x v="509"/>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40"/>
    </i>
    <i>
      <x v="541"/>
    </i>
    <i>
      <x v="545"/>
    </i>
    <i>
      <x v="546"/>
    </i>
    <i>
      <x v="547"/>
    </i>
    <i>
      <x v="548"/>
    </i>
    <i>
      <x v="556"/>
    </i>
    <i>
      <x v="558"/>
    </i>
    <i>
      <x v="559"/>
    </i>
    <i>
      <x v="560"/>
    </i>
    <i>
      <x v="561"/>
    </i>
    <i>
      <x v="564"/>
    </i>
    <i>
      <x v="565"/>
    </i>
    <i>
      <x v="566"/>
    </i>
    <i>
      <x v="567"/>
    </i>
    <i>
      <x v="569"/>
    </i>
    <i>
      <x v="570"/>
    </i>
    <i>
      <x v="574"/>
    </i>
    <i>
      <x v="576"/>
    </i>
    <i>
      <x v="581"/>
    </i>
    <i>
      <x v="582"/>
    </i>
    <i>
      <x v="585"/>
    </i>
    <i>
      <x v="589"/>
    </i>
    <i>
      <x v="590"/>
    </i>
    <i>
      <x v="592"/>
    </i>
    <i>
      <x v="593"/>
    </i>
    <i>
      <x v="595"/>
    </i>
    <i>
      <x v="596"/>
    </i>
    <i>
      <x v="598"/>
    </i>
    <i>
      <x v="599"/>
    </i>
    <i>
      <x v="600"/>
    </i>
    <i>
      <x v="601"/>
    </i>
    <i>
      <x v="605"/>
    </i>
    <i>
      <x v="606"/>
    </i>
    <i>
      <x v="607"/>
    </i>
    <i>
      <x v="608"/>
    </i>
    <i>
      <x v="610"/>
    </i>
    <i>
      <x v="612"/>
    </i>
    <i>
      <x v="615"/>
    </i>
    <i>
      <x v="617"/>
    </i>
    <i>
      <x v="620"/>
    </i>
    <i>
      <x v="621"/>
    </i>
    <i>
      <x v="627"/>
    </i>
    <i>
      <x v="629"/>
    </i>
    <i>
      <x v="630"/>
    </i>
    <i>
      <x v="631"/>
    </i>
    <i>
      <x v="634"/>
    </i>
    <i>
      <x v="644"/>
    </i>
    <i>
      <x v="645"/>
    </i>
    <i>
      <x v="646"/>
    </i>
    <i>
      <x v="651"/>
    </i>
    <i>
      <x v="652"/>
    </i>
    <i>
      <x v="654"/>
    </i>
    <i>
      <x v="659"/>
    </i>
    <i>
      <x v="663"/>
    </i>
    <i>
      <x v="665"/>
    </i>
    <i>
      <x v="666"/>
    </i>
    <i>
      <x v="667"/>
    </i>
    <i>
      <x v="669"/>
    </i>
    <i>
      <x v="670"/>
    </i>
    <i>
      <x v="671"/>
    </i>
    <i>
      <x v="672"/>
    </i>
    <i>
      <x v="674"/>
    </i>
    <i>
      <x v="675"/>
    </i>
    <i>
      <x v="676"/>
    </i>
    <i>
      <x v="677"/>
    </i>
    <i>
      <x v="678"/>
    </i>
    <i>
      <x v="679"/>
    </i>
    <i>
      <x v="685"/>
    </i>
    <i>
      <x v="687"/>
    </i>
    <i>
      <x v="690"/>
    </i>
    <i>
      <x v="691"/>
    </i>
    <i>
      <x v="692"/>
    </i>
    <i>
      <x v="693"/>
    </i>
    <i>
      <x v="694"/>
    </i>
    <i>
      <x v="695"/>
    </i>
    <i>
      <x v="696"/>
    </i>
    <i>
      <x v="702"/>
    </i>
    <i>
      <x v="705"/>
    </i>
    <i>
      <x v="712"/>
    </i>
    <i>
      <x v="715"/>
    </i>
    <i>
      <x v="718"/>
    </i>
    <i>
      <x v="719"/>
    </i>
    <i>
      <x v="738"/>
    </i>
    <i>
      <x v="741"/>
    </i>
    <i>
      <x v="743"/>
    </i>
    <i>
      <x v="746"/>
    </i>
    <i>
      <x v="747"/>
    </i>
    <i>
      <x v="748"/>
    </i>
    <i>
      <x v="749"/>
    </i>
    <i>
      <x v="750"/>
    </i>
    <i>
      <x v="752"/>
    </i>
    <i>
      <x v="754"/>
    </i>
    <i>
      <x v="757"/>
    </i>
    <i>
      <x v="759"/>
    </i>
    <i>
      <x v="760"/>
    </i>
    <i>
      <x v="761"/>
    </i>
    <i>
      <x v="762"/>
    </i>
    <i>
      <x v="763"/>
    </i>
    <i>
      <x v="764"/>
    </i>
    <i>
      <x v="765"/>
    </i>
    <i>
      <x v="768"/>
    </i>
    <i>
      <x v="771"/>
    </i>
    <i>
      <x v="772"/>
    </i>
    <i>
      <x v="773"/>
    </i>
    <i>
      <x v="779"/>
    </i>
    <i>
      <x v="780"/>
    </i>
    <i>
      <x v="782"/>
    </i>
    <i>
      <x v="790"/>
    </i>
    <i>
      <x v="793"/>
    </i>
    <i>
      <x v="794"/>
    </i>
    <i>
      <x v="795"/>
    </i>
    <i>
      <x v="797"/>
    </i>
    <i>
      <x v="799"/>
    </i>
    <i>
      <x v="800"/>
    </i>
    <i>
      <x v="801"/>
    </i>
    <i>
      <x v="802"/>
    </i>
    <i>
      <x v="805"/>
    </i>
    <i>
      <x v="807"/>
    </i>
    <i>
      <x v="810"/>
    </i>
    <i>
      <x v="812"/>
    </i>
    <i>
      <x v="813"/>
    </i>
    <i>
      <x v="814"/>
    </i>
    <i>
      <x v="816"/>
    </i>
    <i>
      <x v="817"/>
    </i>
    <i>
      <x v="821"/>
    </i>
    <i>
      <x v="822"/>
    </i>
    <i>
      <x v="823"/>
    </i>
    <i>
      <x v="824"/>
    </i>
    <i>
      <x v="825"/>
    </i>
    <i>
      <x v="826"/>
    </i>
    <i>
      <x v="827"/>
    </i>
    <i>
      <x v="830"/>
    </i>
    <i>
      <x v="832"/>
    </i>
    <i>
      <x v="833"/>
    </i>
    <i>
      <x v="836"/>
    </i>
    <i>
      <x v="837"/>
    </i>
    <i>
      <x v="839"/>
    </i>
    <i>
      <x v="841"/>
    </i>
    <i>
      <x v="843"/>
    </i>
    <i>
      <x v="845"/>
    </i>
    <i>
      <x v="847"/>
    </i>
    <i>
      <x v="848"/>
    </i>
    <i>
      <x v="849"/>
    </i>
    <i>
      <x v="851"/>
    </i>
    <i>
      <x v="853"/>
    </i>
    <i>
      <x v="855"/>
    </i>
    <i>
      <x v="861"/>
    </i>
    <i>
      <x v="862"/>
    </i>
    <i>
      <x v="864"/>
    </i>
    <i>
      <x v="865"/>
    </i>
    <i>
      <x v="866"/>
    </i>
    <i>
      <x v="867"/>
    </i>
    <i>
      <x v="887"/>
    </i>
    <i>
      <x v="891"/>
    </i>
    <i>
      <x v="892"/>
    </i>
    <i>
      <x v="893"/>
    </i>
    <i>
      <x v="895"/>
    </i>
    <i>
      <x v="897"/>
    </i>
    <i>
      <x v="898"/>
    </i>
    <i>
      <x v="899"/>
    </i>
    <i>
      <x v="900"/>
    </i>
    <i>
      <x v="901"/>
    </i>
    <i>
      <x v="902"/>
    </i>
    <i>
      <x v="907"/>
    </i>
    <i>
      <x v="909"/>
    </i>
    <i>
      <x v="910"/>
    </i>
    <i>
      <x v="912"/>
    </i>
    <i>
      <x v="913"/>
    </i>
    <i>
      <x v="915"/>
    </i>
    <i>
      <x v="918"/>
    </i>
    <i>
      <x v="919"/>
    </i>
    <i>
      <x v="920"/>
    </i>
    <i>
      <x v="921"/>
    </i>
    <i>
      <x v="928"/>
    </i>
    <i>
      <x v="930"/>
    </i>
    <i>
      <x v="931"/>
    </i>
    <i>
      <x v="932"/>
    </i>
    <i>
      <x v="933"/>
    </i>
    <i>
      <x v="940"/>
    </i>
    <i>
      <x v="941"/>
    </i>
    <i>
      <x v="942"/>
    </i>
    <i>
      <x v="943"/>
    </i>
    <i>
      <x v="945"/>
    </i>
    <i>
      <x v="947"/>
    </i>
    <i>
      <x v="951"/>
    </i>
    <i>
      <x v="952"/>
    </i>
    <i>
      <x v="963"/>
    </i>
    <i>
      <x v="964"/>
    </i>
    <i>
      <x v="965"/>
    </i>
    <i>
      <x v="969"/>
    </i>
    <i>
      <x v="970"/>
    </i>
    <i>
      <x v="974"/>
    </i>
    <i>
      <x v="976"/>
    </i>
    <i>
      <x v="978"/>
    </i>
    <i>
      <x v="979"/>
    </i>
    <i>
      <x v="980"/>
    </i>
    <i>
      <x v="983"/>
    </i>
    <i>
      <x v="984"/>
    </i>
    <i>
      <x v="985"/>
    </i>
    <i>
      <x v="990"/>
    </i>
    <i>
      <x v="991"/>
    </i>
    <i>
      <x v="992"/>
    </i>
    <i>
      <x v="993"/>
    </i>
    <i>
      <x v="994"/>
    </i>
    <i>
      <x v="997"/>
    </i>
    <i>
      <x v="1002"/>
    </i>
    <i>
      <x v="1003"/>
    </i>
    <i>
      <x v="1004"/>
    </i>
    <i>
      <x v="1005"/>
    </i>
    <i>
      <x v="1006"/>
    </i>
    <i>
      <x v="1007"/>
    </i>
    <i>
      <x v="1008"/>
    </i>
    <i>
      <x v="1009"/>
    </i>
    <i>
      <x v="1011"/>
    </i>
    <i>
      <x v="1013"/>
    </i>
    <i>
      <x v="1014"/>
    </i>
    <i>
      <x v="1015"/>
    </i>
    <i>
      <x v="1016"/>
    </i>
    <i>
      <x v="1021"/>
    </i>
    <i>
      <x v="1022"/>
    </i>
    <i>
      <x v="1023"/>
    </i>
    <i>
      <x v="1026"/>
    </i>
    <i>
      <x v="1027"/>
    </i>
    <i>
      <x v="1030"/>
    </i>
    <i>
      <x v="1032"/>
    </i>
    <i>
      <x v="1033"/>
    </i>
    <i>
      <x v="1037"/>
    </i>
    <i>
      <x v="1038"/>
    </i>
    <i>
      <x v="1039"/>
    </i>
    <i>
      <x v="1047"/>
    </i>
    <i>
      <x v="1048"/>
    </i>
    <i>
      <x v="1049"/>
    </i>
    <i>
      <x v="1050"/>
    </i>
    <i>
      <x v="1053"/>
    </i>
    <i>
      <x v="1055"/>
    </i>
    <i>
      <x v="1058"/>
    </i>
    <i>
      <x v="1059"/>
    </i>
    <i>
      <x v="1060"/>
    </i>
    <i>
      <x v="1064"/>
    </i>
    <i>
      <x v="1065"/>
    </i>
    <i>
      <x v="1066"/>
    </i>
    <i>
      <x v="1067"/>
    </i>
    <i>
      <x v="1068"/>
    </i>
    <i>
      <x v="1069"/>
    </i>
    <i>
      <x v="1070"/>
    </i>
    <i>
      <x v="1071"/>
    </i>
    <i>
      <x v="1072"/>
    </i>
    <i>
      <x v="1073"/>
    </i>
    <i>
      <x v="1076"/>
    </i>
    <i>
      <x v="1077"/>
    </i>
    <i>
      <x v="1078"/>
    </i>
    <i>
      <x v="1079"/>
    </i>
    <i>
      <x v="1080"/>
    </i>
    <i>
      <x v="1083"/>
    </i>
    <i>
      <x v="1084"/>
    </i>
    <i>
      <x v="1085"/>
    </i>
    <i>
      <x v="1086"/>
    </i>
    <i>
      <x v="1089"/>
    </i>
    <i>
      <x v="1090"/>
    </i>
    <i>
      <x v="1091"/>
    </i>
    <i>
      <x v="1093"/>
    </i>
    <i>
      <x v="1094"/>
    </i>
    <i>
      <x v="1097"/>
    </i>
    <i>
      <x v="1098"/>
    </i>
    <i>
      <x v="1099"/>
    </i>
    <i>
      <x v="1102"/>
    </i>
    <i>
      <x v="1104"/>
    </i>
    <i>
      <x v="1105"/>
    </i>
    <i>
      <x v="1106"/>
    </i>
    <i>
      <x v="1107"/>
    </i>
    <i>
      <x v="1108"/>
    </i>
    <i>
      <x v="1113"/>
    </i>
    <i>
      <x v="1114"/>
    </i>
    <i>
      <x v="1115"/>
    </i>
    <i>
      <x v="1116"/>
    </i>
    <i>
      <x v="1120"/>
    </i>
    <i>
      <x v="1121"/>
    </i>
    <i>
      <x v="1122"/>
    </i>
    <i>
      <x v="1126"/>
    </i>
    <i>
      <x v="1130"/>
    </i>
    <i>
      <x v="1135"/>
    </i>
    <i>
      <x v="1139"/>
    </i>
    <i>
      <x v="1140"/>
    </i>
    <i>
      <x v="1141"/>
    </i>
    <i>
      <x v="1142"/>
    </i>
    <i>
      <x v="1144"/>
    </i>
    <i>
      <x v="1148"/>
    </i>
    <i>
      <x v="1155"/>
    </i>
    <i>
      <x v="1156"/>
    </i>
    <i>
      <x v="1157"/>
    </i>
    <i>
      <x v="1160"/>
    </i>
    <i>
      <x v="1161"/>
    </i>
    <i>
      <x v="1162"/>
    </i>
    <i>
      <x v="1165"/>
    </i>
    <i>
      <x v="1166"/>
    </i>
    <i>
      <x v="1167"/>
    </i>
    <i>
      <x v="1169"/>
    </i>
    <i>
      <x v="1174"/>
    </i>
    <i>
      <x v="1178"/>
    </i>
    <i>
      <x v="1179"/>
    </i>
    <i>
      <x v="1180"/>
    </i>
    <i>
      <x v="1184"/>
    </i>
    <i>
      <x v="1186"/>
    </i>
    <i>
      <x v="1188"/>
    </i>
    <i t="grand">
      <x/>
    </i>
  </rowItems>
  <colFields count="1">
    <field x="-2"/>
  </colFields>
  <colItems count="2">
    <i>
      <x/>
    </i>
    <i i="1">
      <x v="1"/>
    </i>
  </colItems>
  <pageFields count="1">
    <pageField fld="11" hier="-1"/>
  </pageFields>
  <dataFields count="2">
    <dataField name="Max of Schedule % Overrun" fld="31" subtotal="max" baseField="4" baseItem="0" numFmtId="9"/>
    <dataField name="Max of Price Overrun" fld="32" subtotal="max" baseField="3" baseItem="3"/>
  </dataFields>
  <formats count="3">
    <format dxfId="2">
      <pivotArea outline="0" collapsedLevelsAreSubtotals="1" fieldPosition="0"/>
    </format>
    <format dxfId="3">
      <pivotArea outline="0" collapsedLevelsAreSubtotals="1" fieldPosition="0"/>
    </format>
    <format dxfId="4">
      <pivotArea outline="0" collapsedLevelsAreSubtotals="1" fieldPosition="0"/>
    </format>
  </formats>
  <pivotTableStyleInfo name="PivotStyleLight16" showRowHeaders="1" showColHeaders="1" showRowStripes="0" showColStripes="0" showLastColumn="1"/>
  <filters count="1">
    <filter fld="20" type="captionLessThanOrEqual" evalOrder="-1" id="5" stringValue1="20211231">
      <autoFilter ref="A1">
        <filterColumn colId="0">
          <customFilters>
            <customFilter operator="lessThanOrEqual" val="20211231"/>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A3:AC2298" firstHeaderRow="0" firstDataRow="1" firstDataCol="1"/>
  <pivotFields count="30">
    <pivotField numFmtId="166" showAll="0"/>
    <pivotField numFmtId="1" showAll="0"/>
    <pivotField showAll="0"/>
    <pivotField axis="axisRow" showAll="0">
      <items count="1191">
        <item sd="0" x="995"/>
        <item sd="0" x="996"/>
        <item sd="0" x="1129"/>
        <item sd="0" x="760"/>
        <item sd="0" x="997"/>
        <item sd="0" x="767"/>
        <item sd="0" x="58"/>
        <item sd="0" x="950"/>
        <item sd="0" x="15"/>
        <item sd="0" x="345"/>
        <item sd="0" x="1085"/>
        <item sd="0" x="800"/>
        <item sd="0" x="117"/>
        <item sd="0" x="178"/>
        <item sd="0" x="372"/>
        <item sd="0" x="840"/>
        <item sd="0" x="331"/>
        <item sd="0" x="547"/>
        <item sd="0" x="542"/>
        <item sd="0" x="285"/>
        <item sd="0" x="332"/>
        <item sd="0" x="418"/>
        <item sd="0" x="946"/>
        <item sd="0" x="868"/>
        <item sd="0" x="947"/>
        <item sd="0" x="756"/>
        <item sd="0" x="29"/>
        <item sd="0" x="47"/>
        <item sd="0" x="48"/>
        <item sd="0" x="27"/>
        <item sd="0" x="1001"/>
        <item sd="0" x="41"/>
        <item sd="0" x="64"/>
        <item sd="0" x="63"/>
        <item sd="0" x="766"/>
        <item sd="0" x="348"/>
        <item sd="0" x="505"/>
        <item sd="0" x="1121"/>
        <item sd="0" x="480"/>
        <item sd="0" x="132"/>
        <item sd="0" x="994"/>
        <item sd="0" x="26"/>
        <item sd="0" x="28"/>
        <item sd="0" x="1000"/>
        <item sd="0" x="141"/>
        <item sd="0" x="347"/>
        <item sd="0" x="1144"/>
        <item sd="0" x="69"/>
        <item sd="0" x="82"/>
        <item sd="0" x="352"/>
        <item sd="0" x="105"/>
        <item sd="0" x="140"/>
        <item sd="0" x="106"/>
        <item sd="0" x="499"/>
        <item sd="0" x="986"/>
        <item sd="0" x="985"/>
        <item sd="0" x="30"/>
        <item sd="0" x="19"/>
        <item sd="0" x="500"/>
        <item sd="0" x="430"/>
        <item sd="0" x="989"/>
        <item sd="0" x="988"/>
        <item sd="0" x="990"/>
        <item sd="0" x="230"/>
        <item sd="0" x="867"/>
        <item sd="0" x="431"/>
        <item sd="0" x="869"/>
        <item sd="0" x="630"/>
        <item sd="0" x="451"/>
        <item sd="0" x="232"/>
        <item sd="0" x="879"/>
        <item sd="0" x="1092"/>
        <item sd="0" x="231"/>
        <item sd="0" x="454"/>
        <item sd="0" x="175"/>
        <item sd="0" x="910"/>
        <item sd="0" x="243"/>
        <item sd="0" x="70"/>
        <item sd="0" x="71"/>
        <item sd="0" x="982"/>
        <item sd="0" x="10"/>
        <item sd="0" x="72"/>
        <item sd="0" x="1093"/>
        <item sd="0" x="1123"/>
        <item sd="0" x="1166"/>
        <item sd="0" x="479"/>
        <item sd="0" x="1106"/>
        <item sd="0" x="679"/>
        <item sd="0" x="747"/>
        <item sd="0" x="765"/>
        <item sd="0" x="184"/>
        <item sd="0" x="295"/>
        <item sd="0" x="1091"/>
        <item sd="0" x="506"/>
        <item sd="0" x="984"/>
        <item sd="0" x="1125"/>
        <item sd="0" x="502"/>
        <item sd="0" x="763"/>
        <item sd="0" x="501"/>
        <item sd="0" x="244"/>
        <item sd="0" x="764"/>
        <item sd="0" x="991"/>
        <item sd="0" x="992"/>
        <item sd="0" x="1103"/>
        <item sd="0" x="1122"/>
        <item sd="0" x="22"/>
        <item sd="0" x="81"/>
        <item sd="0" x="1126"/>
        <item sd="0" x="333"/>
        <item sd="0" x="718"/>
        <item sd="0" x="951"/>
        <item sd="0" x="1153"/>
        <item sd="0" x="949"/>
        <item sd="0" x="229"/>
        <item sd="0" x="1124"/>
        <item sd="0" x="245"/>
        <item sd="0" x="993"/>
        <item sd="0" x="762"/>
        <item sd="0" x="429"/>
        <item sd="0" x="896"/>
        <item sd="0" x="2"/>
        <item sd="0" x="456"/>
        <item sd="0" x="346"/>
        <item sd="0" x="761"/>
        <item sd="0" x="7"/>
        <item sd="0" x="136"/>
        <item sd="0" x="9"/>
        <item sd="0" x="1120"/>
        <item sd="0" x="704"/>
        <item sd="0" x="918"/>
        <item sd="0" x="1116"/>
        <item sd="0" x="1075"/>
        <item sd="0" x="324"/>
        <item sd="0" x="0"/>
        <item sd="0" x="49"/>
        <item sd="0" x="228"/>
        <item sd="0" x="16"/>
        <item sd="0" x="76"/>
        <item sd="0" x="1088"/>
        <item sd="0" x="20"/>
        <item sd="0" x="18"/>
        <item sd="0" x="17"/>
        <item sd="0" x="79"/>
        <item sd="0" x="44"/>
        <item sd="0" x="166"/>
        <item sd="0" x="325"/>
        <item sd="0" x="919"/>
        <item sd="0" x="645"/>
        <item sd="0" x="73"/>
        <item sd="0" x="38"/>
        <item sd="0" x="463"/>
        <item sd="0" x="135"/>
        <item sd="0" x="973"/>
        <item sd="0" x="697"/>
        <item sd="0" x="108"/>
        <item sd="0" x="39"/>
        <item sd="0" x="21"/>
        <item sd="0" x="59"/>
        <item sd="0" x="61"/>
        <item sd="0" x="60"/>
        <item sd="0" x="62"/>
        <item sd="0" x="686"/>
        <item sd="0" x="126"/>
        <item sd="0" x="43"/>
        <item sd="0" x="25"/>
        <item sd="0" x="487"/>
        <item sd="0" x="239"/>
        <item sd="0" x="13"/>
        <item sd="0" x="53"/>
        <item sd="0" x="36"/>
        <item sd="0" x="110"/>
        <item sd="0" x="37"/>
        <item sd="0" x="6"/>
        <item sd="0" x="293"/>
        <item sd="0" x="8"/>
        <item sd="0" x="3"/>
        <item sd="0" x="50"/>
        <item sd="0" x="5"/>
        <item sd="0" x="4"/>
        <item sd="0" x="23"/>
        <item sd="0" x="447"/>
        <item sd="0" x="291"/>
        <item sd="0" x="12"/>
        <item sd="0" x="617"/>
        <item sd="0" x="32"/>
        <item sd="0" x="1"/>
        <item sd="0" x="35"/>
        <item sd="0" x="84"/>
        <item sd="0" x="57"/>
        <item sd="0" x="52"/>
        <item sd="0" x="107"/>
        <item sd="0" x="139"/>
        <item sd="0" x="737"/>
        <item sd="0" x="741"/>
        <item sd="0" x="312"/>
        <item sd="0" x="435"/>
        <item sd="0" x="886"/>
        <item sd="0" x="11"/>
        <item sd="0" x="495"/>
        <item sd="0" x="1084"/>
        <item sd="0" x="165"/>
        <item sd="0" x="163"/>
        <item sd="0" x="1110"/>
        <item sd="0" x="729"/>
        <item sd="0" x="176"/>
        <item sd="0" x="56"/>
        <item sd="0" x="33"/>
        <item sd="0" x="85"/>
        <item sd="0" x="46"/>
        <item sd="0" x="101"/>
        <item sd="0" x="297"/>
        <item sd="0" x="972"/>
        <item sd="0" x="31"/>
        <item sd="0" x="100"/>
        <item sd="0" x="177"/>
        <item sd="0" x="130"/>
        <item sd="0" x="138"/>
        <item sd="0" x="45"/>
        <item sd="0" x="78"/>
        <item sd="0" x="133"/>
        <item sd="0" x="727"/>
        <item sd="0" x="40"/>
        <item sd="0" x="34"/>
        <item sd="0" x="24"/>
        <item sd="0" x="51"/>
        <item sd="0" x="80"/>
        <item sd="0" x="54"/>
        <item sd="0" x="86"/>
        <item sd="0" x="301"/>
        <item sd="0" x="472"/>
        <item sd="0" x="439"/>
        <item sd="0" x="83"/>
        <item sd="0" x="98"/>
        <item sd="0" x="99"/>
        <item sd="0" x="95"/>
        <item sd="0" x="218"/>
        <item sd="0" x="538"/>
        <item sd="0" x="971"/>
        <item sd="0" x="112"/>
        <item sd="0" x="42"/>
        <item sd="0" x="309"/>
        <item sd="0" x="932"/>
        <item sd="0" x="65"/>
        <item sd="0" x="118"/>
        <item sd="0" x="88"/>
        <item sd="0" x="90"/>
        <item sd="0" x="453"/>
        <item sd="0" x="877"/>
        <item sd="0" x="656"/>
        <item sd="0" x="492"/>
        <item sd="0" x="486"/>
        <item sd="0" x="1090"/>
        <item sd="0" x="634"/>
        <item sd="0" x="885"/>
        <item sd="0" x="673"/>
        <item sd="0" x="662"/>
        <item sd="0" x="754"/>
        <item sd="0" x="74"/>
        <item sd="0" x="626"/>
        <item sd="0" x="109"/>
        <item sd="0" x="241"/>
        <item sd="0" x="67"/>
        <item sd="0" x="129"/>
        <item sd="0" x="68"/>
        <item sd="0" x="77"/>
        <item sd="0" x="128"/>
        <item sd="0" x="167"/>
        <item sd="0" x="55"/>
        <item sd="0" x="335"/>
        <item sd="0" x="484"/>
        <item sd="0" x="234"/>
        <item sd="0" x="1096"/>
        <item sd="0" x="1098"/>
        <item sd="0" x="703"/>
        <item sd="0" x="174"/>
        <item sd="0" x="750"/>
        <item sd="0" x="482"/>
        <item sd="0" x="493"/>
        <item sd="0" x="677"/>
        <item sd="0" x="94"/>
        <item sd="0" x="749"/>
        <item sd="0" x="340"/>
        <item sd="0" x="740"/>
        <item sd="0" x="658"/>
        <item sd="0" x="898"/>
        <item sd="0" x="303"/>
        <item sd="0" x="440"/>
        <item sd="0" x="921"/>
        <item sd="0" x="622"/>
        <item sd="0" x="709"/>
        <item sd="0" x="317"/>
        <item sd="0" x="452"/>
        <item sd="0" x="181"/>
        <item sd="0" x="214"/>
        <item sd="0" x="314"/>
        <item sd="0" x="1151"/>
        <item sd="0" x="1107"/>
        <item sd="0" x="225"/>
        <item sd="0" x="127"/>
        <item sd="0" x="488"/>
        <item sd="0" x="726"/>
        <item sd="0" x="655"/>
        <item sd="0" x="728"/>
        <item sd="0" x="180"/>
        <item sd="0" x="91"/>
        <item sd="0" x="92"/>
        <item sd="0" x="351"/>
        <item sd="0" x="517"/>
        <item sd="0" x="134"/>
        <item sd="0" x="93"/>
        <item sd="0" x="227"/>
        <item sd="0" x="751"/>
        <item sd="0" x="719"/>
        <item sd="0" x="438"/>
        <item sd="0" x="1104"/>
        <item sd="0" x="334"/>
        <item sd="0" x="732"/>
        <item sd="0" x="876"/>
        <item sd="0" x="251"/>
        <item sd="0" x="966"/>
        <item sd="0" x="441"/>
        <item sd="0" x="929"/>
        <item sd="0" x="959"/>
        <item sd="0" x="1150"/>
        <item sd="0" x="444"/>
        <item sd="0" x="752"/>
        <item sd="0" x="983"/>
        <item sd="0" x="449"/>
        <item sd="0" x="235"/>
        <item sd="0" x="104"/>
        <item sd="0" x="1140"/>
        <item sd="0" x="979"/>
        <item sd="0" x="489"/>
        <item sd="0" x="337"/>
        <item sd="0" x="654"/>
        <item sd="0" x="712"/>
        <item sd="0" x="330"/>
        <item sd="0" x="1141"/>
        <item sd="0" x="733"/>
        <item sd="0" x="917"/>
        <item sd="0" x="87"/>
        <item sd="0" x="103"/>
        <item sd="0" x="321"/>
        <item sd="0" x="702"/>
        <item sd="0" x="343"/>
        <item sd="0" x="730"/>
        <item sd="0" x="965"/>
        <item sd="0" x="1130"/>
        <item sd="0" x="930"/>
        <item sd="0" x="904"/>
        <item sd="0" x="322"/>
        <item sd="0" x="914"/>
        <item sd="0" x="473"/>
        <item sd="0" x="689"/>
        <item sd="0" x="344"/>
        <item sd="0" x="507"/>
        <item sd="0" x="646"/>
        <item sd="0" x="970"/>
        <item sd="0" x="698"/>
        <item sd="0" x="462"/>
        <item sd="0" x="491"/>
        <item sd="0" x="300"/>
        <item sd="0" x="897"/>
        <item sd="0" x="338"/>
        <item sd="0" x="931"/>
        <item sd="0" x="936"/>
        <item sd="0" x="713"/>
        <item sd="0" x="1135"/>
        <item sd="0" x="912"/>
        <item sd="0" x="680"/>
        <item sd="0" x="908"/>
        <item sd="0" x="1094"/>
        <item sd="0" x="916"/>
        <item sd="0" x="934"/>
        <item sd="0" x="669"/>
        <item sd="0" x="911"/>
        <item sd="0" x="683"/>
        <item sd="0" x="637"/>
        <item sd="0" x="1117"/>
        <item sd="0" x="700"/>
        <item sd="0" x="498"/>
        <item sd="0" x="339"/>
        <item sd="0" x="937"/>
        <item sd="0" x="1115"/>
        <item sd="0" x="742"/>
        <item sd="0" x="1142"/>
        <item sd="0" x="913"/>
        <item sd="0" x="884"/>
        <item sd="0" x="909"/>
        <item sd="0" x="963"/>
        <item sd="0" x="705"/>
        <item sd="0" x="907"/>
        <item sd="0" x="935"/>
        <item sd="0" x="615"/>
        <item sd="0" x="539"/>
        <item sd="0" x="1062"/>
        <item sd="0" x="859"/>
        <item sd="0" x="841"/>
        <item sd="0" x="889"/>
        <item sd="0" x="975"/>
        <item sd="0" x="739"/>
        <item sd="0" x="1128"/>
        <item sd="0" x="1186"/>
        <item sd="0" x="685"/>
        <item sd="0" x="1137"/>
        <item sd="0" x="968"/>
        <item sd="0" x="731"/>
        <item sd="0" x="708"/>
        <item sd="0" x="905"/>
        <item sd="0" x="939"/>
        <item sd="0" x="497"/>
        <item sd="0" x="678"/>
        <item sd="0" x="350"/>
        <item sd="0" x="720"/>
        <item sd="0" x="1187"/>
        <item sd="0" x="464"/>
        <item sd="0" x="650"/>
        <item sd="0" x="675"/>
        <item sd="0" x="887"/>
        <item sd="0" x="707"/>
        <item sd="0" x="1155"/>
        <item sd="0" x="1105"/>
        <item sd="0" x="1095"/>
        <item sd="0" x="888"/>
        <item sd="0" x="964"/>
        <item sd="0" x="676"/>
        <item sd="0" x="638"/>
        <item sd="0" x="690"/>
        <item sd="0" x="895"/>
        <item sd="0" x="616"/>
        <item sd="0" x="1152"/>
        <item sd="0" x="861"/>
        <item sd="0" x="953"/>
        <item sd="0" x="954"/>
        <item sd="0" x="955"/>
        <item sd="0" x="883"/>
        <item sd="0" x="882"/>
        <item sd="0" x="881"/>
        <item sd="0" x="880"/>
        <item sd="0" x="1019"/>
        <item sd="0" x="1020"/>
        <item sd="0" x="1188"/>
        <item sd="0" x="1189"/>
        <item sd="0" x="14"/>
        <item sd="0" x="1038"/>
        <item sd="0" x="693"/>
        <item sd="0" x="475"/>
        <item sd="0" x="1119"/>
        <item sd="0" x="474"/>
        <item sd="0" x="906"/>
        <item sd="0" x="667"/>
        <item sd="0" x="308"/>
        <item sd="0" x="663"/>
        <item sd="0" x="855"/>
        <item sd="0" x="157"/>
        <item sd="0" x="156"/>
        <item sd="0" x="215"/>
        <item sd="0" x="822"/>
        <item sd="0" x="1059"/>
        <item sd="0" x="355"/>
        <item sd="0" x="361"/>
        <item sd="0" x="977"/>
        <item sd="0" x="696"/>
        <item sd="0" x="357"/>
        <item sd="0" x="980"/>
        <item sd="0" x="168"/>
        <item sd="0" x="311"/>
        <item sd="0" x="323"/>
        <item sd="0" x="242"/>
        <item sd="0" x="660"/>
        <item sd="0" x="223"/>
        <item sd="0" x="220"/>
        <item sd="0" x="296"/>
        <item sd="0" x="204"/>
        <item sd="0" x="1138"/>
        <item sd="0" x="445"/>
        <item sd="0" x="394"/>
        <item sd="0" x="349"/>
        <item sd="0" x="923"/>
        <item sd="0" x="924"/>
        <item sd="0" x="925"/>
        <item sd="0" x="694"/>
        <item sd="0" x="926"/>
        <item sd="0" x="458"/>
        <item sd="0" x="595"/>
        <item sd="0" x="426"/>
        <item sd="0" x="606"/>
        <item sd="0" x="548"/>
        <item sd="0" x="827"/>
        <item sd="0" x="828"/>
        <item sd="0" x="829"/>
        <item sd="0" x="354"/>
        <item sd="0" x="353"/>
        <item sd="0" x="758"/>
        <item sd="0" x="759"/>
        <item sd="0" x="652"/>
        <item sd="0" x="901"/>
        <item sd="0" x="745"/>
        <item sd="0" x="976"/>
        <item sd="0" x="734"/>
        <item sd="0" x="89"/>
        <item sd="0" x="137"/>
        <item sd="0" x="336"/>
        <item sd="0" x="490"/>
        <item sd="0" x="735"/>
        <item sd="0" x="310"/>
        <item sd="0" x="233"/>
        <item sd="0" x="442"/>
        <item sd="0" x="443"/>
        <item sd="0" x="612"/>
        <item sd="0" x="1073"/>
        <item sd="0" x="1074"/>
        <item sd="0" x="900"/>
        <item sd="0" x="185"/>
        <item sd="0" x="179"/>
        <item sd="0" x="182"/>
        <item sd="0" x="187"/>
        <item sd="0" x="183"/>
        <item sd="0" x="170"/>
        <item sd="0" x="131"/>
        <item sd="0" x="173"/>
        <item sd="0" x="171"/>
        <item sd="0" x="172"/>
        <item sd="0" x="169"/>
        <item sd="0" x="269"/>
        <item sd="0" x="457"/>
        <item sd="0" x="161"/>
        <item sd="0" x="461"/>
        <item sd="0" x="305"/>
        <item sd="0" x="186"/>
        <item sd="0" x="222"/>
        <item sd="0" x="605"/>
        <item sd="0" x="659"/>
        <item sd="0" x="406"/>
        <item sd="0" x="262"/>
        <item sd="0" x="304"/>
        <item sd="0" x="281"/>
        <item sd="0" x="286"/>
        <item sd="0" x="294"/>
        <item sd="0" x="329"/>
        <item sd="0" x="390"/>
        <item sd="0" x="240"/>
        <item sd="0" x="625"/>
        <item sd="0" x="581"/>
        <item sd="0" x="711"/>
        <item sd="0" x="666"/>
        <item sd="0" x="691"/>
        <item sd="0" x="624"/>
        <item sd="0" x="623"/>
        <item sd="0" x="636"/>
        <item sd="0" x="613"/>
        <item sd="0" x="892"/>
        <item sd="0" x="1035"/>
        <item sd="0" x="1143"/>
        <item sd="0" x="1108"/>
        <item sd="0" x="1109"/>
        <item sd="0" x="695"/>
        <item sd="0" x="1149"/>
        <item sd="0" x="428"/>
        <item sd="0" x="194"/>
        <item sd="0" x="437"/>
        <item sd="0" x="433"/>
        <item sd="0" x="927"/>
        <item sd="0" x="928"/>
        <item sd="0" x="319"/>
        <item sd="0" x="313"/>
        <item sd="0" x="236"/>
        <item sd="0" x="459"/>
        <item sd="0" x="699"/>
        <item sd="0" x="315"/>
        <item sd="0" x="238"/>
        <item sd="0" x="316"/>
        <item sd="0" x="320"/>
        <item sd="0" x="460"/>
        <item sd="0" x="237"/>
        <item sd="0" x="550"/>
        <item sd="0" x="933"/>
        <item sd="0" x="1118"/>
        <item sd="0" x="725"/>
        <item sd="0" x="957"/>
        <item sd="0" x="342"/>
        <item sd="0" x="628"/>
        <item sd="0" x="627"/>
        <item sd="0" x="1077"/>
        <item sd="0" x="1078"/>
        <item sd="0" x="629"/>
        <item sd="0" x="903"/>
        <item sd="0" x="1127"/>
        <item sd="0" x="1154"/>
        <item sd="0" x="432"/>
        <item sd="0" x="483"/>
        <item sd="0" x="961"/>
        <item sd="0" x="226"/>
        <item sd="0" x="446"/>
        <item sd="0" x="890"/>
        <item sd="0" x="298"/>
        <item sd="0" x="641"/>
        <item sd="0" x="647"/>
        <item sd="0" x="642"/>
        <item sd="0" x="102"/>
        <item sd="0" x="643"/>
        <item sd="0" x="448"/>
        <item sd="0" x="893"/>
        <item sd="0" x="620"/>
        <item sd="0" x="619"/>
        <item sd="0" x="292"/>
        <item sd="0" x="434"/>
        <item sd="0" x="618"/>
        <item sd="0" x="436"/>
        <item sd="0" x="875"/>
        <item sd="0" x="302"/>
        <item sd="0" x="653"/>
        <item sd="0" x="687"/>
        <item sd="0" x="922"/>
        <item sd="0" x="1102"/>
        <item sd="0" x="872"/>
        <item sd="0" x="757"/>
        <item sd="0" x="874"/>
        <item sd="0" x="1081"/>
        <item sd="0" x="1083"/>
        <item sd="0" x="450"/>
        <item sd="0" x="715"/>
        <item sd="0" x="945"/>
        <item sd="0" x="1051"/>
        <item sd="0" x="878"/>
        <item sd="0" x="1089"/>
        <item sd="0" x="967"/>
        <item sd="0" x="465"/>
        <item sd="0" x="466"/>
        <item sd="0" x="467"/>
        <item sd="0" x="701"/>
        <item sd="0" x="504"/>
        <item sd="0" x="723"/>
        <item sd="0" x="724"/>
        <item sd="0" x="468"/>
        <item sd="0" x="471"/>
        <item sd="0" x="470"/>
        <item sd="0" x="469"/>
        <item sd="0" x="1112"/>
        <item sd="0" x="1113"/>
        <item sd="0" x="1111"/>
        <item sd="0" x="1114"/>
        <item sd="0" x="1097"/>
        <item sd="0" x="621"/>
        <item sd="0" x="710"/>
        <item sd="0" x="476"/>
        <item sd="0" x="477"/>
        <item sd="0" x="943"/>
        <item sd="0" x="793"/>
        <item sd="0" x="794"/>
        <item sd="0" x="795"/>
        <item sd="0" x="255"/>
        <item sd="0" x="196"/>
        <item sd="0" x="806"/>
        <item sd="0" x="533"/>
        <item sd="0" x="807"/>
        <item sd="0" x="796"/>
        <item sd="0" x="1008"/>
        <item sd="0" x="797"/>
        <item sd="0" x="363"/>
        <item sd="0" x="1031"/>
        <item sd="0" x="837"/>
        <item sd="0" x="373"/>
        <item sd="0" x="532"/>
        <item sd="0" x="519"/>
        <item sd="0" x="359"/>
        <item sd="0" x="248"/>
        <item sd="0" x="188"/>
        <item sd="0" x="1003"/>
        <item sd="0" x="521"/>
        <item sd="0" x="768"/>
        <item sd="0" x="160"/>
        <item sd="0" x="217"/>
        <item sd="0" x="854"/>
        <item sd="0" x="121"/>
        <item sd="0" x="593"/>
        <item sd="0" x="283"/>
        <item sd="0" x="158"/>
        <item sd="0" x="159"/>
        <item sd="0" x="280"/>
        <item sd="0" x="584"/>
        <item sd="0" x="846"/>
        <item sd="0" x="844"/>
        <item sd="0" x="1043"/>
        <item sd="0" x="1044"/>
        <item sd="0" x="276"/>
        <item sd="0" x="398"/>
        <item sd="0" x="569"/>
        <item sd="0" x="564"/>
        <item sd="0" x="1040"/>
        <item sd="0" x="559"/>
        <item sd="0" x="560"/>
        <item sd="0" x="580"/>
        <item sd="0" x="561"/>
        <item sd="0" x="205"/>
        <item sd="0" x="257"/>
        <item sd="0" x="413"/>
        <item sd="0" x="1156"/>
        <item sd="0" x="1157"/>
        <item sd="0" x="1005"/>
        <item sd="0" x="1158"/>
        <item sd="0" x="1006"/>
        <item sd="0" x="523"/>
        <item sd="0" x="1159"/>
        <item sd="0" x="402"/>
        <item sd="0" x="272"/>
        <item sd="0" x="555"/>
        <item sd="0" x="787"/>
        <item sd="0" x="812"/>
        <item sd="0" x="256"/>
        <item sd="0" x="788"/>
        <item sd="0" x="778"/>
        <item sd="0" x="368"/>
        <item sd="0" x="802"/>
        <item sd="0" x="810"/>
        <item sd="0" x="534"/>
        <item sd="0" x="819"/>
        <item sd="0" x="803"/>
        <item sd="0" x="526"/>
        <item sd="0" x="527"/>
        <item sd="0" x="811"/>
        <item sd="0" x="813"/>
        <item sd="0" x="816"/>
        <item sd="0" x="790"/>
        <item sd="0" x="781"/>
        <item sd="0" x="779"/>
        <item sd="0" x="814"/>
        <item sd="0" x="791"/>
        <item sd="0" x="792"/>
        <item sd="0" x="777"/>
        <item sd="0" x="776"/>
        <item sd="0" x="782"/>
        <item sd="0" x="789"/>
        <item sd="0" x="815"/>
        <item sd="0" x="1026"/>
        <item sd="0" x="1025"/>
        <item sd="0" x="1027"/>
        <item sd="0" x="783"/>
        <item sd="0" x="197"/>
        <item sd="0" x="784"/>
        <item sd="0" x="785"/>
        <item sd="0" x="115"/>
        <item sd="0" x="786"/>
        <item sd="0" x="198"/>
        <item sd="0" x="780"/>
        <item sd="0" x="809"/>
        <item sd="0" x="362"/>
        <item sd="0" x="288"/>
        <item sd="0" x="540"/>
        <item sd="0" x="249"/>
        <item sd="0" x="270"/>
        <item sd="0" x="408"/>
        <item sd="0" x="212"/>
        <item sd="0" x="1160"/>
        <item sd="0" x="195"/>
        <item sd="0" x="1161"/>
        <item sd="0" x="1007"/>
        <item sd="0" x="207"/>
        <item sd="0" x="860"/>
        <item sd="0" x="614"/>
        <item sd="0" x="409"/>
        <item sd="0" x="410"/>
        <item sd="0" x="414"/>
        <item sd="0" x="578"/>
        <item sd="0" x="575"/>
        <item sd="0" x="396"/>
        <item sd="0" x="1049"/>
        <item sd="0" x="1163"/>
        <item sd="0" x="528"/>
        <item sd="0" x="771"/>
        <item sd="0" x="1164"/>
        <item sd="0" x="866"/>
        <item sd="0" x="862"/>
        <item sd="0" x="863"/>
        <item sd="0" x="1131"/>
        <item sd="0" x="1132"/>
        <item sd="0" x="631"/>
        <item sd="0" x="635"/>
        <item sd="0" x="632"/>
        <item sd="0" x="633"/>
        <item sd="0" x="164"/>
        <item sd="0" x="998"/>
        <item sd="0" x="508"/>
        <item sd="0" x="509"/>
        <item sd="0" x="510"/>
        <item sd="0" x="511"/>
        <item sd="0" x="512"/>
        <item sd="0" x="513"/>
        <item sd="0" x="514"/>
        <item sd="0" x="515"/>
        <item sd="0" x="516"/>
        <item sd="0" x="1086"/>
        <item sd="0" x="1087"/>
        <item sd="0" x="755"/>
        <item sd="0" x="386"/>
        <item sd="0" x="146"/>
        <item sd="0" x="799"/>
        <item sd="0" x="290"/>
        <item sd="0" x="858"/>
        <item sd="0" x="857"/>
        <item sd="0" x="289"/>
        <item sd="0" x="599"/>
        <item sd="0" x="608"/>
        <item sd="0" x="1070"/>
        <item sd="0" x="1167"/>
        <item sd="0" x="124"/>
        <item sd="0" x="609"/>
        <item sd="0" x="598"/>
        <item sd="0" x="604"/>
        <item sd="0" x="393"/>
        <item sd="0" x="422"/>
        <item sd="0" x="556"/>
        <item sd="0" x="567"/>
        <item sd="0" x="271"/>
        <item sd="0" x="571"/>
        <item sd="0" x="1050"/>
        <item sd="0" x="149"/>
        <item sd="0" x="274"/>
        <item sd="0" x="572"/>
        <item sd="0" x="845"/>
        <item sd="0" x="1168"/>
        <item sd="0" x="267"/>
        <item sd="0" x="399"/>
        <item sd="0" x="273"/>
        <item sd="0" x="260"/>
        <item sd="0" x="545"/>
        <item sd="0" x="546"/>
        <item sd="0" x="544"/>
        <item sd="0" x="535"/>
        <item sd="0" x="536"/>
        <item sd="0" x="145"/>
        <item sd="0" x="1145"/>
        <item sd="0" x="376"/>
        <item sd="0" x="377"/>
        <item sd="0" x="798"/>
        <item sd="0" x="804"/>
        <item sd="0" x="529"/>
        <item sd="0" x="254"/>
        <item sd="0" x="541"/>
        <item sd="0" x="193"/>
        <item sd="0" x="805"/>
        <item sd="0" x="387"/>
        <item sd="0" x="1032"/>
        <item sd="0" x="367"/>
        <item sd="0" x="395"/>
        <item sd="0" x="553"/>
        <item sd="0" x="1042"/>
        <item sd="0" x="216"/>
        <item sd="0" x="417"/>
        <item sd="0" x="416"/>
        <item sd="0" x="594"/>
        <item sd="0" x="583"/>
        <item sd="0" x="1055"/>
        <item sd="0" x="420"/>
        <item sd="0" x="258"/>
        <item sd="0" x="282"/>
        <item sd="0" x="1060"/>
        <item sd="0" x="1061"/>
        <item sd="0" x="585"/>
        <item sd="0" x="586"/>
        <item sd="0" x="587"/>
        <item sd="0" x="125"/>
        <item sd="0" x="425"/>
        <item sd="0" x="610"/>
        <item sd="0" x="423"/>
        <item sd="0" x="520"/>
        <item sd="0" x="252"/>
        <item sd="0" x="360"/>
        <item sd="0" x="825"/>
        <item sd="0" x="1169"/>
        <item sd="0" x="1170"/>
        <item sd="0" x="839"/>
        <item sd="0" x="1047"/>
        <item sd="0" x="1171"/>
        <item sd="0" x="1172"/>
        <item sd="0" x="1048"/>
        <item sd="0" x="1173"/>
        <item sd="0" x="842"/>
        <item sd="0" x="1174"/>
        <item sd="0" x="1039"/>
        <item sd="0" x="1045"/>
        <item sd="0" x="1175"/>
        <item sd="0" x="1176"/>
        <item sd="0" x="1046"/>
        <item sd="0" x="1037"/>
        <item sd="0" x="843"/>
        <item sd="0" x="537"/>
        <item sd="0" x="364"/>
        <item sd="0" x="1177"/>
        <item sd="0" x="1013"/>
        <item sd="0" x="808"/>
        <item sd="0" x="116"/>
        <item sd="0" x="287"/>
        <item sd="0" x="600"/>
        <item sd="0" x="424"/>
        <item sd="0" x="221"/>
        <item sd="0" x="596"/>
        <item sd="0" x="611"/>
        <item sd="0" x="268"/>
        <item sd="0" x="407"/>
        <item sd="0" x="154"/>
        <item sd="0" x="562"/>
        <item sd="0" x="397"/>
        <item sd="0" x="1066"/>
        <item sd="0" x="856"/>
        <item sd="0" x="603"/>
        <item sd="0" x="602"/>
        <item sd="0" x="123"/>
        <item sd="0" x="1004"/>
        <item sd="0" x="522"/>
        <item sd="0" x="592"/>
        <item sd="0" x="415"/>
        <item sd="0" x="563"/>
        <item sd="0" x="206"/>
        <item sd="0" x="576"/>
        <item sd="0" x="570"/>
        <item sd="0" x="1041"/>
        <item sd="0" x="1178"/>
        <item sd="0" x="358"/>
        <item sd="0" x="250"/>
        <item sd="0" x="142"/>
        <item sd="0" x="189"/>
        <item sd="0" x="1056"/>
        <item sd="0" x="1162"/>
        <item sd="0" x="1054"/>
        <item sd="0" x="1057"/>
        <item sd="0" x="1058"/>
        <item sd="0" x="852"/>
        <item sd="0" x="284"/>
        <item sd="0" x="588"/>
        <item sd="0" x="421"/>
        <item sd="0" x="389"/>
        <item sd="0" x="551"/>
        <item sd="0" x="552"/>
        <item sd="0" x="1179"/>
        <item sd="0" x="601"/>
        <item sd="0" x="1033"/>
        <item sd="0" x="1034"/>
        <item sd="0" x="1018"/>
        <item sd="0" x="381"/>
        <item sd="0" x="253"/>
        <item sd="0" x="388"/>
        <item sd="0" x="378"/>
        <item sd="0" x="590"/>
        <item sd="0" x="851"/>
        <item sd="0" x="213"/>
        <item sd="0" x="1052"/>
        <item sd="0" x="155"/>
        <item sd="0" x="1053"/>
        <item sd="0" x="591"/>
        <item sd="0" x="848"/>
        <item sd="0" x="122"/>
        <item sd="0" x="582"/>
        <item sd="0" x="1180"/>
        <item sd="0" x="1146"/>
        <item sd="0" x="1002"/>
        <item sd="0" x="1147"/>
        <item sd="0" x="265"/>
        <item sd="0" x="203"/>
        <item sd="0" x="1148"/>
        <item sd="0" x="1036"/>
        <item sd="0" x="826"/>
        <item sd="0" x="830"/>
        <item sd="0" x="263"/>
        <item sd="0" x="264"/>
        <item sd="0" x="247"/>
        <item sd="0" x="1181"/>
        <item sd="0" x="1182"/>
        <item sd="0" x="1183"/>
        <item sd="0" x="518"/>
        <item sd="0" x="208"/>
        <item sd="0" x="405"/>
        <item sd="0" x="577"/>
        <item sd="0" x="566"/>
        <item sd="0" x="579"/>
        <item sd="0" x="1184"/>
        <item sd="0" x="549"/>
        <item sd="0" x="392"/>
        <item sd="0" x="259"/>
        <item sd="0" x="199"/>
        <item sd="0" x="391"/>
        <item sd="0" x="823"/>
        <item sd="0" x="824"/>
        <item sd="0" x="201"/>
        <item sd="0" x="147"/>
        <item sd="0" x="200"/>
        <item sd="0" x="554"/>
        <item sd="0" x="356"/>
        <item sd="0" x="1185"/>
        <item sd="0" x="1030"/>
        <item sd="0" x="543"/>
        <item sd="0" x="568"/>
        <item sd="0" x="565"/>
        <item sd="0" x="427"/>
        <item sd="0" x="597"/>
        <item sd="0" x="1165"/>
        <item sd="0" x="865"/>
        <item sd="0" x="864"/>
        <item sd="0" x="670"/>
        <item sd="0" x="668"/>
        <item sd="0" x="671"/>
        <item sd="0" x="894"/>
        <item sd="0" x="481"/>
        <item sd="0" x="66"/>
        <item sd="0" x="224"/>
        <item sd="0" x="891"/>
        <item sd="0" x="640"/>
        <item sd="0" x="692"/>
        <item sd="0" x="688"/>
        <item sd="0" x="371"/>
        <item sd="0" x="801"/>
        <item sd="0" x="821"/>
        <item sd="0" x="1028"/>
        <item sd="0" x="96"/>
        <item sd="0" x="113"/>
        <item sd="0" x="382"/>
        <item sd="0" x="384"/>
        <item sd="0" x="769"/>
        <item sd="0" x="818"/>
        <item sd="0" x="831"/>
        <item sd="0" x="1016"/>
        <item sd="0" x="365"/>
        <item sd="0" x="524"/>
        <item sd="0" x="190"/>
        <item sd="0" x="849"/>
        <item sd="0" x="1012"/>
        <item sd="0" x="401"/>
        <item sd="0" x="379"/>
        <item sd="0" x="374"/>
        <item sd="0" x="772"/>
        <item sd="0" x="774"/>
        <item sd="0" x="574"/>
        <item sd="0" x="119"/>
        <item sd="0" x="150"/>
        <item sd="0" x="530"/>
        <item sd="0" x="1024"/>
        <item sd="0" x="1009"/>
        <item sd="0" x="558"/>
        <item sd="0" x="210"/>
        <item sd="0" x="411"/>
        <item sd="0" x="1064"/>
        <item sd="0" x="833"/>
        <item sd="0" x="834"/>
        <item sd="0" x="1021"/>
        <item sd="0" x="1017"/>
        <item sd="0" x="327"/>
        <item sd="0" x="714"/>
        <item sd="0" x="326"/>
        <item sd="0" x="328"/>
        <item sd="0" x="478"/>
        <item sd="0" x="419"/>
        <item sd="0" x="589"/>
        <item sd="0" x="853"/>
        <item sd="0" x="318"/>
        <item sd="0" x="261"/>
        <item sd="0" x="944"/>
        <item sd="0" x="1079"/>
        <item sd="0" x="873"/>
        <item sd="0" x="496"/>
        <item sd="0" x="644"/>
        <item sd="0" x="648"/>
        <item sd="0" x="920"/>
        <item sd="0" x="672"/>
        <item sd="0" x="1133"/>
        <item sd="0" x="736"/>
        <item sd="0" x="717"/>
        <item sd="0" x="681"/>
        <item sd="0" x="455"/>
        <item sd="0" x="682"/>
        <item sd="0" x="684"/>
        <item sd="0" x="152"/>
        <item sd="0" x="209"/>
        <item sd="0" x="369"/>
        <item sd="0" x="370"/>
        <item sd="0" x="820"/>
        <item sd="0" x="1029"/>
        <item sd="0" x="143"/>
        <item sd="0" x="97"/>
        <item sd="0" x="114"/>
        <item sd="0" x="383"/>
        <item sd="0" x="385"/>
        <item sd="0" x="770"/>
        <item sd="0" x="817"/>
        <item sd="0" x="192"/>
        <item sd="0" x="144"/>
        <item sd="0" x="219"/>
        <item sd="0" x="202"/>
        <item sd="0" x="832"/>
        <item sd="0" x="1014"/>
        <item sd="0" x="366"/>
        <item sd="0" x="607"/>
        <item sd="0" x="525"/>
        <item sd="0" x="1063"/>
        <item sd="0" x="191"/>
        <item sd="0" x="148"/>
        <item sd="0" x="850"/>
        <item sd="0" x="1011"/>
        <item sd="0" x="400"/>
        <item sd="0" x="153"/>
        <item sd="0" x="380"/>
        <item sd="0" x="375"/>
        <item sd="0" x="773"/>
        <item sd="0" x="775"/>
        <item sd="0" x="573"/>
        <item sd="0" x="120"/>
        <item sd="0" x="266"/>
        <item sd="0" x="275"/>
        <item sd="0" x="403"/>
        <item sd="0" x="151"/>
        <item sd="0" x="531"/>
        <item sd="0" x="1023"/>
        <item sd="0" x="1010"/>
        <item sd="0" x="557"/>
        <item sd="0" x="278"/>
        <item sd="0" x="211"/>
        <item sd="0" x="412"/>
        <item sd="0" x="162"/>
        <item sd="0" x="1065"/>
        <item sd="0" x="835"/>
        <item sd="0" x="836"/>
        <item sd="0" x="279"/>
        <item sd="0" x="404"/>
        <item sd="0" x="277"/>
        <item sd="0" x="1022"/>
        <item sd="0" x="1015"/>
        <item sd="0" x="1139"/>
        <item sd="0" x="651"/>
        <item sd="0" x="1080"/>
        <item sd="0" x="938"/>
        <item sd="0" x="999"/>
        <item sd="0" x="721"/>
        <item sd="0" x="956"/>
        <item sd="0" x="722"/>
        <item sd="0" x="960"/>
        <item sd="0" x="952"/>
        <item sd="0" x="962"/>
        <item sd="0" x="958"/>
        <item sd="0" x="1068"/>
        <item sd="0" x="1069"/>
        <item sd="0" x="744"/>
        <item sd="0" x="657"/>
        <item sd="0" x="753"/>
        <item sd="0" x="299"/>
        <item sd="0" x="494"/>
        <item sd="0" x="738"/>
        <item sd="0" x="978"/>
        <item sd="0" x="1100"/>
        <item sd="0" x="1076"/>
        <item sd="0" x="485"/>
        <item sd="0" x="1071"/>
        <item sd="0" x="1072"/>
        <item sd="0" x="246"/>
        <item sd="0" x="75"/>
        <item sd="0" x="748"/>
        <item sd="0" x="1134"/>
        <item sd="0" x="941"/>
        <item sd="0" x="915"/>
        <item sd="0" x="503"/>
        <item sd="0" x="871"/>
        <item sd="0" x="974"/>
        <item sd="0" x="111"/>
        <item sd="0" x="706"/>
        <item sd="0" x="341"/>
        <item sd="0" x="981"/>
        <item sd="0" x="1067"/>
        <item sd="0" x="948"/>
        <item sd="0" x="307"/>
        <item sd="0" x="306"/>
        <item sd="0" x="664"/>
        <item sd="0" x="661"/>
        <item sd="0" x="665"/>
        <item sd="0" x="838"/>
        <item sd="0" x="847"/>
        <item sd="0" x="870"/>
        <item sd="0" x="716"/>
        <item sd="0" x="1082"/>
        <item sd="0" x="1101"/>
        <item sd="0" x="987"/>
        <item sd="0" x="902"/>
        <item sd="0" x="649"/>
        <item sd="0" x="639"/>
        <item sd="0" x="940"/>
        <item sd="0" x="899"/>
        <item sd="0" x="1099"/>
        <item sd="0" x="743"/>
        <item sd="0" x="1136"/>
        <item sd="0" x="674"/>
        <item sd="0" x="746"/>
        <item sd="0" x="969"/>
        <item sd="0" x="942"/>
        <item t="default" sd="0"/>
      </items>
    </pivotField>
    <pivotField axis="axisRow" showAll="0">
      <items count="76">
        <item x="0"/>
        <item x="66"/>
        <item x="29"/>
        <item x="46"/>
        <item x="49"/>
        <item x="36"/>
        <item x="43"/>
        <item x="56"/>
        <item x="2"/>
        <item x="4"/>
        <item x="3"/>
        <item x="1"/>
        <item x="5"/>
        <item x="50"/>
        <item x="33"/>
        <item x="7"/>
        <item x="8"/>
        <item x="44"/>
        <item x="57"/>
        <item x="54"/>
        <item x="37"/>
        <item x="45"/>
        <item x="11"/>
        <item x="9"/>
        <item x="12"/>
        <item x="34"/>
        <item x="13"/>
        <item x="10"/>
        <item x="30"/>
        <item x="31"/>
        <item x="32"/>
        <item x="14"/>
        <item x="15"/>
        <item x="21"/>
        <item x="22"/>
        <item x="18"/>
        <item x="16"/>
        <item x="17"/>
        <item x="23"/>
        <item x="25"/>
        <item x="20"/>
        <item x="19"/>
        <item x="39"/>
        <item x="26"/>
        <item x="28"/>
        <item x="51"/>
        <item x="52"/>
        <item x="74"/>
        <item x="67"/>
        <item x="38"/>
        <item x="53"/>
        <item x="6"/>
        <item x="41"/>
        <item x="40"/>
        <item x="65"/>
        <item x="72"/>
        <item x="24"/>
        <item x="70"/>
        <item x="71"/>
        <item x="69"/>
        <item x="55"/>
        <item x="42"/>
        <item x="27"/>
        <item x="58"/>
        <item x="59"/>
        <item x="68"/>
        <item x="73"/>
        <item x="64"/>
        <item x="63"/>
        <item x="62"/>
        <item x="61"/>
        <item x="47"/>
        <item x="48"/>
        <item x="35"/>
        <item x="60"/>
        <item t="default"/>
      </items>
    </pivotField>
    <pivotField showAll="0"/>
    <pivotField showAll="0"/>
    <pivotField showAll="0" sortType="ascending"/>
    <pivotField showAll="0"/>
    <pivotField showAll="0" sortType="ascending"/>
    <pivotField axis="axisRow" showAll="0" defaultSubtotal="0">
      <items count="1023">
        <item x="891"/>
        <item x="179"/>
        <item x="709"/>
        <item x="333"/>
        <item x="473"/>
        <item x="886"/>
        <item x="887"/>
        <item x="476"/>
        <item x="233"/>
        <item x="708"/>
        <item x="890"/>
        <item x="234"/>
        <item x="714"/>
        <item x="884"/>
        <item x="334"/>
        <item x="477"/>
        <item x="885"/>
        <item x="232"/>
        <item x="474"/>
        <item x="888"/>
        <item x="889"/>
        <item x="137"/>
        <item x="335"/>
        <item x="1011"/>
        <item x="475"/>
        <item x="710"/>
        <item x="711"/>
        <item x="712"/>
        <item x="713"/>
        <item x="478"/>
        <item x="892"/>
        <item x="893"/>
        <item x="479"/>
        <item x="336"/>
        <item x="894"/>
        <item x="480"/>
        <item x="481"/>
        <item x="895"/>
        <item x="337"/>
        <item x="338"/>
        <item x="896"/>
        <item x="339"/>
        <item x="90"/>
        <item x="91"/>
        <item x="340"/>
        <item x="341"/>
        <item x="482"/>
        <item x="897"/>
        <item x="342"/>
        <item x="898"/>
        <item x="44"/>
        <item x="235"/>
        <item x="343"/>
        <item x="483"/>
        <item x="899"/>
        <item x="180"/>
        <item x="92"/>
        <item x="93"/>
        <item x="138"/>
        <item x="182"/>
        <item x="183"/>
        <item x="184"/>
        <item x="181"/>
        <item x="236"/>
        <item x="237"/>
        <item x="238"/>
        <item x="239"/>
        <item x="344"/>
        <item x="240"/>
        <item x="345"/>
        <item x="346"/>
        <item x="347"/>
        <item x="348"/>
        <item x="349"/>
        <item x="350"/>
        <item x="484"/>
        <item x="485"/>
        <item x="486"/>
        <item x="487"/>
        <item x="715"/>
        <item x="716"/>
        <item x="900"/>
        <item x="901"/>
        <item x="902"/>
        <item x="903"/>
        <item x="904"/>
        <item x="488"/>
        <item x="489"/>
        <item x="94"/>
        <item x="139"/>
        <item x="111"/>
        <item x="112"/>
        <item x="490"/>
        <item x="491"/>
        <item x="140"/>
        <item x="141"/>
        <item x="717"/>
        <item x="185"/>
        <item x="186"/>
        <item x="187"/>
        <item x="188"/>
        <item x="351"/>
        <item x="189"/>
        <item x="352"/>
        <item x="241"/>
        <item x="242"/>
        <item x="243"/>
        <item x="244"/>
        <item x="245"/>
        <item x="353"/>
        <item x="354"/>
        <item x="492"/>
        <item x="355"/>
        <item x="493"/>
        <item x="356"/>
        <item x="357"/>
        <item x="358"/>
        <item x="359"/>
        <item x="360"/>
        <item x="361"/>
        <item x="362"/>
        <item x="363"/>
        <item x="364"/>
        <item x="365"/>
        <item x="366"/>
        <item x="367"/>
        <item x="368"/>
        <item x="369"/>
        <item x="718"/>
        <item x="719"/>
        <item x="494"/>
        <item x="905"/>
        <item x="370"/>
        <item x="495"/>
        <item x="496"/>
        <item x="497"/>
        <item x="498"/>
        <item x="499"/>
        <item x="500"/>
        <item x="501"/>
        <item x="502"/>
        <item x="503"/>
        <item x="504"/>
        <item x="505"/>
        <item x="906"/>
        <item x="1012"/>
        <item x="907"/>
        <item x="720"/>
        <item x="721"/>
        <item x="722"/>
        <item x="723"/>
        <item x="724"/>
        <item x="725"/>
        <item x="726"/>
        <item x="727"/>
        <item x="728"/>
        <item x="729"/>
        <item x="730"/>
        <item x="731"/>
        <item x="732"/>
        <item x="733"/>
        <item x="908"/>
        <item x="909"/>
        <item x="910"/>
        <item x="911"/>
        <item x="912"/>
        <item x="913"/>
        <item x="371"/>
        <item x="246"/>
        <item x="372"/>
        <item x="734"/>
        <item x="142"/>
        <item x="190"/>
        <item x="191"/>
        <item x="192"/>
        <item x="247"/>
        <item x="373"/>
        <item x="506"/>
        <item x="248"/>
        <item x="374"/>
        <item x="507"/>
        <item x="735"/>
        <item x="736"/>
        <item x="914"/>
        <item x="193"/>
        <item x="375"/>
        <item x="194"/>
        <item x="195"/>
        <item x="508"/>
        <item x="249"/>
        <item x="250"/>
        <item x="251"/>
        <item x="252"/>
        <item x="376"/>
        <item x="377"/>
        <item x="509"/>
        <item x="510"/>
        <item x="511"/>
        <item x="512"/>
        <item x="513"/>
        <item x="514"/>
        <item x="737"/>
        <item x="738"/>
        <item x="739"/>
        <item x="915"/>
        <item x="1013"/>
        <item x="113"/>
        <item x="114"/>
        <item x="143"/>
        <item x="196"/>
        <item x="197"/>
        <item x="253"/>
        <item x="198"/>
        <item x="144"/>
        <item x="145"/>
        <item x="199"/>
        <item x="254"/>
        <item x="146"/>
        <item x="147"/>
        <item x="148"/>
        <item x="200"/>
        <item x="255"/>
        <item x="201"/>
        <item x="256"/>
        <item x="257"/>
        <item x="515"/>
        <item x="378"/>
        <item x="258"/>
        <item x="516"/>
        <item x="259"/>
        <item x="260"/>
        <item x="261"/>
        <item x="262"/>
        <item x="379"/>
        <item x="517"/>
        <item x="263"/>
        <item x="380"/>
        <item x="264"/>
        <item x="381"/>
        <item x="740"/>
        <item x="518"/>
        <item x="519"/>
        <item x="382"/>
        <item x="383"/>
        <item x="384"/>
        <item x="385"/>
        <item x="386"/>
        <item x="387"/>
        <item x="388"/>
        <item x="520"/>
        <item x="389"/>
        <item x="390"/>
        <item x="521"/>
        <item x="916"/>
        <item x="522"/>
        <item x="523"/>
        <item x="524"/>
        <item x="525"/>
        <item x="526"/>
        <item x="527"/>
        <item x="528"/>
        <item x="529"/>
        <item x="530"/>
        <item x="531"/>
        <item x="532"/>
        <item x="741"/>
        <item x="533"/>
        <item x="742"/>
        <item x="743"/>
        <item x="744"/>
        <item x="745"/>
        <item x="917"/>
        <item x="918"/>
        <item x="919"/>
        <item x="920"/>
        <item x="921"/>
        <item x="149"/>
        <item x="202"/>
        <item x="391"/>
        <item x="746"/>
        <item x="534"/>
        <item x="747"/>
        <item x="748"/>
        <item x="922"/>
        <item x="923"/>
        <item x="150"/>
        <item x="151"/>
        <item x="115"/>
        <item x="116"/>
        <item x="117"/>
        <item x="152"/>
        <item x="153"/>
        <item x="154"/>
        <item x="204"/>
        <item x="203"/>
        <item x="205"/>
        <item x="206"/>
        <item x="265"/>
        <item x="266"/>
        <item x="267"/>
        <item x="268"/>
        <item x="269"/>
        <item x="270"/>
        <item x="392"/>
        <item x="393"/>
        <item x="394"/>
        <item x="395"/>
        <item x="396"/>
        <item x="535"/>
        <item x="536"/>
        <item x="537"/>
        <item x="538"/>
        <item x="539"/>
        <item x="540"/>
        <item x="541"/>
        <item x="542"/>
        <item x="543"/>
        <item x="749"/>
        <item x="924"/>
        <item x="925"/>
        <item x="544"/>
        <item x="926"/>
        <item x="750"/>
        <item x="751"/>
        <item x="752"/>
        <item x="927"/>
        <item x="928"/>
        <item x="929"/>
        <item x="1014"/>
        <item x="930"/>
        <item x="271"/>
        <item x="207"/>
        <item x="95"/>
        <item x="118"/>
        <item x="545"/>
        <item x="119"/>
        <item x="208"/>
        <item x="546"/>
        <item x="272"/>
        <item x="155"/>
        <item x="547"/>
        <item x="209"/>
        <item x="210"/>
        <item x="548"/>
        <item x="397"/>
        <item x="211"/>
        <item x="398"/>
        <item x="273"/>
        <item x="399"/>
        <item x="274"/>
        <item x="275"/>
        <item x="400"/>
        <item x="549"/>
        <item x="931"/>
        <item x="401"/>
        <item x="753"/>
        <item x="932"/>
        <item x="550"/>
        <item x="551"/>
        <item x="552"/>
        <item x="553"/>
        <item x="554"/>
        <item x="555"/>
        <item x="754"/>
        <item x="556"/>
        <item x="755"/>
        <item x="756"/>
        <item x="933"/>
        <item x="757"/>
        <item x="758"/>
        <item x="557"/>
        <item x="934"/>
        <item x="558"/>
        <item x="559"/>
        <item x="759"/>
        <item x="760"/>
        <item x="761"/>
        <item x="935"/>
        <item x="936"/>
        <item x="937"/>
        <item x="938"/>
        <item x="939"/>
        <item x="402"/>
        <item x="940"/>
        <item x="762"/>
        <item x="763"/>
        <item x="403"/>
        <item x="560"/>
        <item x="941"/>
        <item x="404"/>
        <item x="764"/>
        <item x="405"/>
        <item x="561"/>
        <item x="276"/>
        <item x="406"/>
        <item x="942"/>
        <item x="765"/>
        <item x="766"/>
        <item x="943"/>
        <item x="944"/>
        <item x="767"/>
        <item x="768"/>
        <item x="945"/>
        <item x="1015"/>
        <item x="946"/>
        <item x="769"/>
        <item x="947"/>
        <item x="948"/>
        <item x="949"/>
        <item x="120"/>
        <item x="277"/>
        <item x="278"/>
        <item x="279"/>
        <item x="280"/>
        <item x="562"/>
        <item x="563"/>
        <item x="770"/>
        <item x="407"/>
        <item x="408"/>
        <item x="409"/>
        <item x="410"/>
        <item x="411"/>
        <item x="412"/>
        <item x="413"/>
        <item x="414"/>
        <item x="564"/>
        <item x="565"/>
        <item x="566"/>
        <item x="567"/>
        <item x="771"/>
        <item x="568"/>
        <item x="772"/>
        <item x="773"/>
        <item x="950"/>
        <item x="951"/>
        <item x="952"/>
        <item x="569"/>
        <item x="953"/>
        <item x="212"/>
        <item x="213"/>
        <item x="415"/>
        <item x="416"/>
        <item x="570"/>
        <item x="571"/>
        <item x="572"/>
        <item x="774"/>
        <item x="775"/>
        <item x="954"/>
        <item x="955"/>
        <item x="956"/>
        <item x="417"/>
        <item x="418"/>
        <item x="573"/>
        <item x="574"/>
        <item x="776"/>
        <item x="957"/>
        <item x="958"/>
        <item x="281"/>
        <item x="959"/>
        <item x="575"/>
        <item x="576"/>
        <item x="577"/>
        <item x="960"/>
        <item x="777"/>
        <item x="578"/>
        <item x="96"/>
        <item x="45"/>
        <item x="46"/>
        <item x="67"/>
        <item x="68"/>
        <item x="69"/>
        <item x="97"/>
        <item x="98"/>
        <item x="156"/>
        <item x="157"/>
        <item x="121"/>
        <item x="419"/>
        <item x="420"/>
        <item x="421"/>
        <item x="422"/>
        <item x="579"/>
        <item x="580"/>
        <item x="581"/>
        <item x="582"/>
        <item x="583"/>
        <item x="584"/>
        <item x="585"/>
        <item x="586"/>
        <item x="778"/>
        <item x="779"/>
        <item x="780"/>
        <item x="781"/>
        <item x="782"/>
        <item x="783"/>
        <item x="961"/>
        <item x="962"/>
        <item x="47"/>
        <item x="48"/>
        <item x="10"/>
        <item x="11"/>
        <item x="12"/>
        <item x="587"/>
        <item x="27"/>
        <item x="158"/>
        <item x="49"/>
        <item x="70"/>
        <item x="122"/>
        <item x="123"/>
        <item x="99"/>
        <item x="124"/>
        <item x="71"/>
        <item x="100"/>
        <item x="101"/>
        <item x="214"/>
        <item x="159"/>
        <item x="102"/>
        <item x="215"/>
        <item x="423"/>
        <item x="282"/>
        <item x="784"/>
        <item x="588"/>
        <item x="283"/>
        <item x="963"/>
        <item x="424"/>
        <item x="589"/>
        <item x="590"/>
        <item x="591"/>
        <item x="592"/>
        <item x="593"/>
        <item x="594"/>
        <item x="595"/>
        <item x="596"/>
        <item x="597"/>
        <item x="785"/>
        <item x="786"/>
        <item x="787"/>
        <item x="788"/>
        <item x="789"/>
        <item x="964"/>
        <item x="965"/>
        <item x="966"/>
        <item x="425"/>
        <item x="790"/>
        <item x="284"/>
        <item x="216"/>
        <item x="217"/>
        <item x="791"/>
        <item x="792"/>
        <item x="285"/>
        <item x="426"/>
        <item x="427"/>
        <item x="428"/>
        <item x="598"/>
        <item x="793"/>
        <item x="967"/>
        <item x="28"/>
        <item x="50"/>
        <item x="103"/>
        <item x="125"/>
        <item x="126"/>
        <item x="160"/>
        <item x="218"/>
        <item x="286"/>
        <item x="287"/>
        <item x="429"/>
        <item x="599"/>
        <item x="430"/>
        <item x="600"/>
        <item x="601"/>
        <item x="602"/>
        <item x="603"/>
        <item x="604"/>
        <item x="605"/>
        <item x="606"/>
        <item x="607"/>
        <item x="794"/>
        <item x="795"/>
        <item x="796"/>
        <item x="797"/>
        <item x="798"/>
        <item x="968"/>
        <item x="969"/>
        <item x="970"/>
        <item x="799"/>
        <item x="971"/>
        <item x="288"/>
        <item x="289"/>
        <item x="608"/>
        <item x="800"/>
        <item x="801"/>
        <item x="161"/>
        <item x="162"/>
        <item x="290"/>
        <item x="291"/>
        <item x="292"/>
        <item x="293"/>
        <item x="802"/>
        <item x="609"/>
        <item x="610"/>
        <item x="611"/>
        <item x="612"/>
        <item x="613"/>
        <item x="614"/>
        <item x="615"/>
        <item x="803"/>
        <item x="616"/>
        <item x="617"/>
        <item x="618"/>
        <item x="619"/>
        <item x="620"/>
        <item x="621"/>
        <item x="622"/>
        <item x="623"/>
        <item x="624"/>
        <item x="804"/>
        <item x="0"/>
        <item x="1"/>
        <item x="2"/>
        <item x="3"/>
        <item x="13"/>
        <item x="14"/>
        <item x="15"/>
        <item x="16"/>
        <item x="29"/>
        <item x="30"/>
        <item x="31"/>
        <item x="32"/>
        <item x="51"/>
        <item x="52"/>
        <item x="72"/>
        <item x="104"/>
        <item x="105"/>
        <item x="106"/>
        <item x="33"/>
        <item x="163"/>
        <item x="164"/>
        <item x="165"/>
        <item x="219"/>
        <item x="220"/>
        <item x="221"/>
        <item x="805"/>
        <item x="294"/>
        <item x="625"/>
        <item x="295"/>
        <item x="972"/>
        <item x="806"/>
        <item x="626"/>
        <item x="627"/>
        <item x="807"/>
        <item x="808"/>
        <item x="809"/>
        <item x="810"/>
        <item x="811"/>
        <item x="973"/>
        <item x="974"/>
        <item x="975"/>
        <item x="53"/>
        <item x="127"/>
        <item x="296"/>
        <item x="628"/>
        <item x="431"/>
        <item x="629"/>
        <item x="630"/>
        <item x="631"/>
        <item x="632"/>
        <item x="633"/>
        <item x="812"/>
        <item x="813"/>
        <item x="976"/>
        <item x="1016"/>
        <item x="166"/>
        <item x="167"/>
        <item x="432"/>
        <item x="634"/>
        <item x="635"/>
        <item x="636"/>
        <item x="637"/>
        <item x="814"/>
        <item x="638"/>
        <item x="639"/>
        <item x="815"/>
        <item x="816"/>
        <item x="817"/>
        <item x="818"/>
        <item x="819"/>
        <item x="977"/>
        <item x="978"/>
        <item x="297"/>
        <item x="222"/>
        <item x="433"/>
        <item x="298"/>
        <item x="434"/>
        <item x="17"/>
        <item x="18"/>
        <item x="19"/>
        <item x="223"/>
        <item x="73"/>
        <item x="435"/>
        <item x="640"/>
        <item x="641"/>
        <item x="642"/>
        <item x="643"/>
        <item x="644"/>
        <item x="820"/>
        <item x="821"/>
        <item x="54"/>
        <item x="4"/>
        <item x="5"/>
        <item x="107"/>
        <item x="168"/>
        <item x="74"/>
        <item x="75"/>
        <item x="299"/>
        <item x="224"/>
        <item x="300"/>
        <item x="225"/>
        <item x="436"/>
        <item x="301"/>
        <item x="302"/>
        <item x="437"/>
        <item x="226"/>
        <item x="303"/>
        <item x="108"/>
        <item x="438"/>
        <item x="645"/>
        <item x="646"/>
        <item x="169"/>
        <item x="822"/>
        <item x="304"/>
        <item x="305"/>
        <item x="306"/>
        <item x="439"/>
        <item x="823"/>
        <item x="227"/>
        <item x="824"/>
        <item x="440"/>
        <item x="76"/>
        <item x="825"/>
        <item x="826"/>
        <item x="307"/>
        <item x="308"/>
        <item x="827"/>
        <item x="309"/>
        <item x="441"/>
        <item x="442"/>
        <item x="1017"/>
        <item x="443"/>
        <item x="1018"/>
        <item x="444"/>
        <item x="445"/>
        <item x="979"/>
        <item x="647"/>
        <item x="648"/>
        <item x="980"/>
        <item x="981"/>
        <item x="982"/>
        <item x="34"/>
        <item x="6"/>
        <item x="7"/>
        <item x="35"/>
        <item x="20"/>
        <item x="21"/>
        <item x="22"/>
        <item x="23"/>
        <item x="36"/>
        <item x="37"/>
        <item x="38"/>
        <item x="39"/>
        <item x="40"/>
        <item x="77"/>
        <item x="78"/>
        <item x="128"/>
        <item x="55"/>
        <item x="56"/>
        <item x="41"/>
        <item x="79"/>
        <item x="129"/>
        <item x="80"/>
        <item x="57"/>
        <item x="58"/>
        <item x="59"/>
        <item x="60"/>
        <item x="61"/>
        <item x="81"/>
        <item x="62"/>
        <item x="82"/>
        <item x="170"/>
        <item x="130"/>
        <item x="171"/>
        <item x="228"/>
        <item x="310"/>
        <item x="311"/>
        <item x="312"/>
        <item x="446"/>
        <item x="447"/>
        <item x="649"/>
        <item x="650"/>
        <item x="651"/>
        <item x="652"/>
        <item x="653"/>
        <item x="654"/>
        <item x="655"/>
        <item x="656"/>
        <item x="828"/>
        <item x="829"/>
        <item x="830"/>
        <item x="831"/>
        <item x="832"/>
        <item x="833"/>
        <item x="834"/>
        <item x="835"/>
        <item x="983"/>
        <item x="984"/>
        <item x="985"/>
        <item x="83"/>
        <item x="131"/>
        <item x="172"/>
        <item x="173"/>
        <item x="174"/>
        <item x="448"/>
        <item x="449"/>
        <item x="450"/>
        <item x="313"/>
        <item x="314"/>
        <item x="315"/>
        <item x="316"/>
        <item x="317"/>
        <item x="318"/>
        <item x="657"/>
        <item x="836"/>
        <item x="451"/>
        <item x="658"/>
        <item x="659"/>
        <item x="660"/>
        <item x="661"/>
        <item x="837"/>
        <item x="838"/>
        <item x="986"/>
        <item x="987"/>
        <item x="988"/>
        <item x="452"/>
        <item x="319"/>
        <item x="662"/>
        <item x="839"/>
        <item x="840"/>
        <item x="841"/>
        <item x="453"/>
        <item x="989"/>
        <item x="663"/>
        <item x="990"/>
        <item x="991"/>
        <item x="842"/>
        <item x="992"/>
        <item x="843"/>
        <item x="993"/>
        <item x="844"/>
        <item x="845"/>
        <item x="1019"/>
        <item x="664"/>
        <item x="846"/>
        <item x="320"/>
        <item x="994"/>
        <item x="995"/>
        <item x="1020"/>
        <item x="665"/>
        <item x="847"/>
        <item x="666"/>
        <item x="84"/>
        <item x="132"/>
        <item x="321"/>
        <item x="454"/>
        <item x="455"/>
        <item x="667"/>
        <item x="668"/>
        <item x="669"/>
        <item x="670"/>
        <item x="671"/>
        <item x="672"/>
        <item x="848"/>
        <item x="849"/>
        <item x="850"/>
        <item x="851"/>
        <item x="852"/>
        <item x="853"/>
        <item x="854"/>
        <item x="855"/>
        <item x="856"/>
        <item x="857"/>
        <item x="996"/>
        <item x="997"/>
        <item x="998"/>
        <item x="456"/>
        <item x="175"/>
        <item x="322"/>
        <item x="323"/>
        <item x="457"/>
        <item x="458"/>
        <item x="459"/>
        <item x="460"/>
        <item x="461"/>
        <item x="462"/>
        <item x="673"/>
        <item x="674"/>
        <item x="675"/>
        <item x="676"/>
        <item x="677"/>
        <item x="678"/>
        <item x="679"/>
        <item x="680"/>
        <item x="858"/>
        <item x="859"/>
        <item x="860"/>
        <item x="861"/>
        <item x="24"/>
        <item x="25"/>
        <item x="42"/>
        <item x="63"/>
        <item x="64"/>
        <item x="65"/>
        <item x="66"/>
        <item x="85"/>
        <item x="86"/>
        <item x="87"/>
        <item x="88"/>
        <item x="89"/>
        <item x="133"/>
        <item x="324"/>
        <item x="176"/>
        <item x="463"/>
        <item x="681"/>
        <item x="862"/>
        <item x="999"/>
        <item x="1000"/>
        <item x="682"/>
        <item x="1001"/>
        <item x="8"/>
        <item x="9"/>
        <item x="26"/>
        <item x="43"/>
        <item x="109"/>
        <item x="134"/>
        <item x="135"/>
        <item x="177"/>
        <item x="178"/>
        <item x="683"/>
        <item x="229"/>
        <item x="325"/>
        <item x="326"/>
        <item x="327"/>
        <item x="328"/>
        <item x="329"/>
        <item x="330"/>
        <item x="331"/>
        <item x="684"/>
        <item x="464"/>
        <item x="465"/>
        <item x="466"/>
        <item x="467"/>
        <item x="468"/>
        <item x="469"/>
        <item x="470"/>
        <item x="471"/>
        <item x="863"/>
        <item x="685"/>
        <item x="686"/>
        <item x="687"/>
        <item x="688"/>
        <item x="689"/>
        <item x="690"/>
        <item x="691"/>
        <item x="692"/>
        <item x="693"/>
        <item x="694"/>
        <item x="695"/>
        <item x="696"/>
        <item x="697"/>
        <item x="864"/>
        <item x="865"/>
        <item x="866"/>
        <item x="867"/>
        <item x="868"/>
        <item x="869"/>
        <item x="870"/>
        <item x="871"/>
        <item x="872"/>
        <item x="873"/>
        <item x="874"/>
        <item x="875"/>
        <item x="876"/>
        <item x="877"/>
        <item x="1021"/>
        <item x="1002"/>
        <item x="1003"/>
        <item x="1004"/>
        <item x="1005"/>
        <item x="1006"/>
        <item x="1007"/>
        <item x="1008"/>
        <item x="1009"/>
        <item x="136"/>
        <item x="878"/>
        <item x="110"/>
        <item x="332"/>
        <item x="698"/>
        <item x="699"/>
        <item x="700"/>
        <item x="879"/>
        <item x="230"/>
        <item x="701"/>
        <item x="702"/>
        <item x="1010"/>
        <item x="880"/>
        <item x="881"/>
        <item x="703"/>
        <item x="704"/>
        <item x="705"/>
        <item x="706"/>
        <item x="707"/>
        <item x="231"/>
        <item x="472"/>
        <item x="882"/>
        <item x="883"/>
        <item x="1022"/>
      </items>
    </pivotField>
    <pivotField dataField="1" multipleItemSelectionAllowed="1" showAll="0"/>
    <pivotField dataField="1"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3">
    <field x="10"/>
    <field x="3"/>
    <field x="4"/>
  </rowFields>
  <rowItems count="2295">
    <i>
      <x/>
    </i>
    <i r="1">
      <x v="40"/>
    </i>
    <i>
      <x v="1"/>
    </i>
    <i r="1">
      <x v="529"/>
    </i>
    <i>
      <x v="2"/>
    </i>
    <i r="1">
      <x v="117"/>
    </i>
    <i>
      <x v="3"/>
    </i>
    <i r="1">
      <x v="9"/>
    </i>
    <i>
      <x v="4"/>
    </i>
    <i r="1">
      <x v="58"/>
    </i>
    <i>
      <x v="5"/>
    </i>
    <i r="1">
      <x v="60"/>
    </i>
    <i>
      <x v="6"/>
    </i>
    <i r="1">
      <x v="62"/>
    </i>
    <i>
      <x v="7"/>
    </i>
    <i r="1">
      <x v="1157"/>
    </i>
    <i>
      <x v="8"/>
    </i>
    <i r="1">
      <x v="115"/>
    </i>
    <i>
      <x v="9"/>
    </i>
    <i r="1">
      <x v="123"/>
    </i>
    <i>
      <x v="10"/>
    </i>
    <i r="1">
      <x v="116"/>
    </i>
    <i>
      <x v="11"/>
    </i>
    <i r="1">
      <x v="1151"/>
    </i>
    <i>
      <x v="12"/>
    </i>
    <i r="1">
      <x v="5"/>
    </i>
    <i>
      <x v="13"/>
    </i>
    <i r="1">
      <x v="1177"/>
    </i>
    <i>
      <x v="14"/>
    </i>
    <i r="1">
      <x v="122"/>
    </i>
    <i>
      <x v="15"/>
    </i>
    <i r="1">
      <x v="631"/>
    </i>
    <i>
      <x v="16"/>
    </i>
    <i r="1">
      <x v="61"/>
    </i>
    <i>
      <x v="17"/>
    </i>
    <i r="1">
      <x v="99"/>
    </i>
    <i>
      <x v="18"/>
    </i>
    <i r="1">
      <x v="98"/>
    </i>
    <i>
      <x v="19"/>
    </i>
    <i r="1">
      <x v="101"/>
    </i>
    <i>
      <x v="20"/>
    </i>
    <i r="1">
      <x v="102"/>
    </i>
    <i>
      <x v="21"/>
    </i>
    <i r="1">
      <x v="44"/>
    </i>
    <i>
      <x v="22"/>
    </i>
    <i r="1">
      <x v="45"/>
    </i>
    <i>
      <x v="23"/>
    </i>
    <i r="1">
      <x v="46"/>
    </i>
    <i>
      <x v="24"/>
    </i>
    <i r="1">
      <x v="96"/>
    </i>
    <i>
      <x v="25"/>
    </i>
    <i r="1">
      <x v="97"/>
    </i>
    <i>
      <x v="26"/>
    </i>
    <i r="1">
      <x v="100"/>
    </i>
    <i>
      <x v="27"/>
    </i>
    <i r="1">
      <x v="89"/>
    </i>
    <i>
      <x v="28"/>
    </i>
    <i r="1">
      <x v="34"/>
    </i>
    <i>
      <x v="29"/>
    </i>
    <i r="1">
      <x v="36"/>
    </i>
    <i>
      <x v="30"/>
    </i>
    <i r="1">
      <x/>
    </i>
    <i>
      <x v="31"/>
    </i>
    <i r="1">
      <x v="1"/>
    </i>
    <i>
      <x v="32"/>
    </i>
    <i r="1">
      <x v="93"/>
    </i>
    <i>
      <x v="33"/>
    </i>
    <i r="1">
      <x v="35"/>
    </i>
    <i>
      <x v="34"/>
    </i>
    <i r="1">
      <x v="4"/>
    </i>
    <i>
      <x v="35"/>
    </i>
    <i r="1">
      <x v="355"/>
    </i>
    <i>
      <x v="36"/>
    </i>
    <i r="1">
      <x v="781"/>
    </i>
    <i r="1">
      <x v="782"/>
    </i>
    <i r="1">
      <x v="783"/>
    </i>
    <i r="1">
      <x v="784"/>
    </i>
    <i r="1">
      <x v="785"/>
    </i>
    <i r="1">
      <x v="786"/>
    </i>
    <i r="1">
      <x v="787"/>
    </i>
    <i r="1">
      <x v="788"/>
    </i>
    <i r="1">
      <x v="789"/>
    </i>
    <i r="1">
      <x v="790"/>
    </i>
    <i>
      <x v="37"/>
    </i>
    <i r="1">
      <x v="1177"/>
    </i>
    <i>
      <x v="38"/>
    </i>
    <i r="1">
      <x v="595"/>
    </i>
    <i>
      <x v="39"/>
    </i>
    <i r="1">
      <x v="595"/>
    </i>
    <i>
      <x v="40"/>
    </i>
    <i r="1">
      <x v="1129"/>
    </i>
    <i>
      <x v="41"/>
    </i>
    <i r="1">
      <x v="477"/>
    </i>
    <i>
      <x v="42"/>
    </i>
    <i r="1">
      <x v="304"/>
    </i>
    <i>
      <x v="43"/>
    </i>
    <i r="1">
      <x v="305"/>
    </i>
    <i>
      <x v="44"/>
    </i>
    <i r="1">
      <x v="412"/>
    </i>
    <i>
      <x v="45"/>
    </i>
    <i r="1">
      <x v="306"/>
    </i>
    <i>
      <x v="46"/>
    </i>
    <i r="1">
      <x v="307"/>
    </i>
    <i>
      <x v="47"/>
    </i>
    <i r="1">
      <x v="43"/>
    </i>
    <i>
      <x v="48"/>
    </i>
    <i r="1">
      <x v="49"/>
    </i>
    <i>
      <x v="49"/>
    </i>
    <i r="1">
      <x v="30"/>
    </i>
    <i>
      <x v="50"/>
    </i>
    <i r="1">
      <x v="31"/>
    </i>
    <i r="1">
      <x v="32"/>
    </i>
    <i r="1">
      <x v="33"/>
    </i>
    <i>
      <x v="51"/>
    </i>
    <i r="1">
      <x v="965"/>
    </i>
    <i>
      <x v="52"/>
    </i>
    <i r="1">
      <x v="491"/>
    </i>
    <i r="1">
      <x v="492"/>
    </i>
    <i>
      <x v="53"/>
    </i>
    <i r="1">
      <x v="969"/>
    </i>
    <i>
      <x v="54"/>
    </i>
    <i r="1">
      <x v="955"/>
    </i>
    <i>
      <x v="55"/>
    </i>
    <i r="1">
      <x v="516"/>
    </i>
    <i>
      <x v="56"/>
    </i>
    <i r="1">
      <x v="309"/>
    </i>
    <i>
      <x v="57"/>
    </i>
    <i r="1">
      <x v="234"/>
    </i>
    <i r="1">
      <x v="279"/>
    </i>
    <i>
      <x v="58"/>
    </i>
    <i r="1">
      <x v="920"/>
    </i>
    <i>
      <x v="59"/>
    </i>
    <i r="1">
      <x v="667"/>
    </i>
    <i>
      <x v="60"/>
    </i>
    <i r="1">
      <x v="921"/>
    </i>
    <i>
      <x v="61"/>
    </i>
    <i r="1">
      <x v="523"/>
    </i>
    <i>
      <x v="62"/>
    </i>
    <i r="1">
      <x v="309"/>
    </i>
    <i>
      <x v="63"/>
    </i>
    <i r="1">
      <x v="666"/>
    </i>
    <i>
      <x v="64"/>
    </i>
    <i r="1">
      <x v="749"/>
    </i>
    <i>
      <x v="65"/>
    </i>
    <i r="1">
      <x v="919"/>
    </i>
    <i>
      <x v="66"/>
    </i>
    <i r="1">
      <x v="318"/>
    </i>
    <i>
      <x v="67"/>
    </i>
    <i r="1">
      <x v="459"/>
    </i>
    <i>
      <x v="68"/>
    </i>
    <i r="1">
      <x v="866"/>
    </i>
    <i>
      <x v="69"/>
    </i>
    <i r="1">
      <x v="987"/>
    </i>
    <i>
      <x v="70"/>
    </i>
    <i r="1">
      <x v="463"/>
    </i>
    <i>
      <x v="71"/>
    </i>
    <i r="1">
      <x v="918"/>
    </i>
    <i>
      <x v="72"/>
    </i>
    <i r="1">
      <x v="665"/>
    </i>
    <i>
      <x v="73"/>
    </i>
    <i r="1">
      <x v="867"/>
    </i>
    <i>
      <x v="74"/>
    </i>
    <i r="1">
      <x v="460"/>
    </i>
    <i>
      <x v="75"/>
    </i>
    <i r="1">
      <x v="460"/>
    </i>
    <i>
      <x v="76"/>
    </i>
    <i r="1">
      <x v="664"/>
    </i>
    <i>
      <x v="77"/>
    </i>
    <i r="1">
      <x v="865"/>
    </i>
    <i>
      <x v="78"/>
    </i>
    <i r="1">
      <x v="669"/>
    </i>
    <i>
      <x v="79"/>
    </i>
    <i r="1">
      <x v="670"/>
    </i>
    <i>
      <x v="80"/>
    </i>
    <i r="1">
      <x v="318"/>
    </i>
    <i>
      <x v="81"/>
    </i>
    <i r="1">
      <x v="668"/>
    </i>
    <i>
      <x v="82"/>
    </i>
    <i r="1">
      <x v="908"/>
    </i>
    <i>
      <x v="83"/>
    </i>
    <i r="1">
      <x v="699"/>
    </i>
    <i>
      <x v="84"/>
    </i>
    <i r="1">
      <x v="701"/>
    </i>
    <i>
      <x v="85"/>
    </i>
    <i r="1">
      <x v="756"/>
    </i>
    <i>
      <x v="86"/>
    </i>
    <i r="1">
      <x v="909"/>
    </i>
    <i>
      <x v="87"/>
    </i>
    <i r="1">
      <x v="702"/>
    </i>
    <i>
      <x v="88"/>
    </i>
    <i r="1">
      <x v="1013"/>
    </i>
    <i r="1">
      <x v="1014"/>
    </i>
    <i r="1">
      <x v="1077"/>
    </i>
    <i r="1">
      <x v="1078"/>
    </i>
    <i>
      <x v="89"/>
    </i>
    <i r="1">
      <x v="1076"/>
    </i>
    <i>
      <x v="90"/>
    </i>
    <i r="1">
      <x v="741"/>
    </i>
    <i r="1">
      <x v="891"/>
    </i>
    <i>
      <x v="91"/>
    </i>
    <i r="1">
      <x v="12"/>
    </i>
    <i r="1">
      <x v="1023"/>
    </i>
    <i r="1">
      <x v="1083"/>
    </i>
    <i r="1">
      <x v="1084"/>
    </i>
    <i r="1">
      <x v="1093"/>
    </i>
    <i>
      <x v="92"/>
    </i>
    <i r="1">
      <x v="1022"/>
    </i>
    <i r="1">
      <x v="1091"/>
    </i>
    <i>
      <x v="93"/>
    </i>
    <i r="1">
      <x v="718"/>
    </i>
    <i r="1">
      <x v="719"/>
    </i>
    <i>
      <x v="94"/>
    </i>
    <i r="1">
      <x v="830"/>
    </i>
    <i>
      <x v="95"/>
    </i>
    <i r="1">
      <x v="795"/>
    </i>
    <i>
      <x v="96"/>
    </i>
    <i r="1">
      <x v="1017"/>
    </i>
    <i r="1">
      <x v="1081"/>
    </i>
    <i>
      <x v="97"/>
    </i>
    <i r="1">
      <x v="839"/>
    </i>
    <i>
      <x v="98"/>
    </i>
    <i r="1">
      <x v="559"/>
    </i>
    <i>
      <x v="99"/>
    </i>
    <i r="1">
      <x v="754"/>
    </i>
    <i>
      <x v="100"/>
    </i>
    <i r="1">
      <x v="652"/>
    </i>
    <i>
      <x v="101"/>
    </i>
    <i r="1">
      <x v="746"/>
    </i>
    <i>
      <x v="102"/>
    </i>
    <i r="1">
      <x v="738"/>
    </i>
    <i r="1">
      <x v="743"/>
    </i>
    <i>
      <x v="103"/>
    </i>
    <i r="1">
      <x v="657"/>
    </i>
    <i r="1">
      <x v="659"/>
    </i>
    <i>
      <x v="104"/>
    </i>
    <i r="1">
      <x v="940"/>
    </i>
    <i>
      <x v="105"/>
    </i>
    <i r="1">
      <x v="837"/>
    </i>
    <i>
      <x v="106"/>
    </i>
    <i r="1">
      <x v="651"/>
    </i>
    <i>
      <x v="107"/>
    </i>
    <i r="1">
      <x v="709"/>
    </i>
    <i>
      <x v="108"/>
    </i>
    <i r="1">
      <x v="695"/>
    </i>
    <i>
      <x v="109"/>
    </i>
    <i r="1">
      <x v="887"/>
    </i>
    <i>
      <x v="110"/>
    </i>
    <i r="1">
      <x v="1021"/>
    </i>
    <i r="1">
      <x v="1089"/>
    </i>
    <i>
      <x v="111"/>
    </i>
    <i r="1">
      <x v="768"/>
    </i>
    <i r="1">
      <x v="769"/>
    </i>
    <i>
      <x v="112"/>
    </i>
    <i r="1">
      <x v="843"/>
    </i>
    <i>
      <x v="113"/>
    </i>
    <i r="1">
      <x v="836"/>
    </i>
    <i>
      <x v="114"/>
    </i>
    <i r="1">
      <x v="712"/>
    </i>
    <i>
      <x v="115"/>
    </i>
    <i r="1">
      <x v="1009"/>
    </i>
    <i r="1">
      <x v="1072"/>
    </i>
    <i r="1">
      <x v="1073"/>
    </i>
    <i>
      <x v="116"/>
    </i>
    <i r="1">
      <x v="14"/>
    </i>
    <i>
      <x v="117"/>
    </i>
    <i r="1">
      <x v="662"/>
    </i>
    <i>
      <x v="118"/>
    </i>
    <i r="1">
      <x v="1028"/>
    </i>
    <i r="1">
      <x v="1100"/>
    </i>
    <i>
      <x v="119"/>
    </i>
    <i r="1">
      <x v="832"/>
    </i>
    <i>
      <x v="120"/>
    </i>
    <i r="1">
      <x v="833"/>
    </i>
    <i>
      <x v="121"/>
    </i>
    <i r="1">
      <x v="942"/>
    </i>
    <i>
      <x v="122"/>
    </i>
    <i r="1">
      <x v="1027"/>
    </i>
    <i r="1">
      <x v="1099"/>
    </i>
    <i>
      <x v="123"/>
    </i>
    <i r="1">
      <x v="939"/>
    </i>
    <i>
      <x v="124"/>
    </i>
    <i r="1">
      <x v="1015"/>
    </i>
    <i r="1">
      <x v="1079"/>
    </i>
    <i>
      <x v="125"/>
    </i>
    <i r="1">
      <x v="1016"/>
    </i>
    <i r="1">
      <x v="1080"/>
    </i>
    <i>
      <x v="126"/>
    </i>
    <i r="1">
      <x v="794"/>
    </i>
    <i>
      <x v="127"/>
    </i>
    <i r="1">
      <x v="841"/>
    </i>
    <i>
      <x v="128"/>
    </i>
    <i r="1">
      <x v="1029"/>
    </i>
    <i r="1">
      <x v="1036"/>
    </i>
    <i r="1">
      <x v="1101"/>
    </i>
    <i r="1">
      <x v="1111"/>
    </i>
    <i>
      <x v="129"/>
    </i>
    <i r="1">
      <x v="1030"/>
    </i>
    <i r="1">
      <x v="1102"/>
    </i>
    <i>
      <x v="130"/>
    </i>
    <i r="1">
      <x v="1025"/>
    </i>
    <i r="1">
      <x v="1034"/>
    </i>
    <i r="1">
      <x v="1096"/>
    </i>
    <i r="1">
      <x v="1109"/>
    </i>
    <i>
      <x v="131"/>
    </i>
    <i r="1">
      <x v="889"/>
    </i>
    <i>
      <x v="132"/>
    </i>
    <i r="1">
      <x v="941"/>
    </i>
    <i>
      <x v="133"/>
    </i>
    <i r="1">
      <x v="663"/>
    </i>
    <i>
      <x v="134"/>
    </i>
    <i r="1">
      <x v="654"/>
    </i>
    <i>
      <x v="135"/>
    </i>
    <i r="1">
      <x v="715"/>
    </i>
    <i>
      <x v="136"/>
    </i>
    <i r="1">
      <x v="828"/>
    </i>
    <i r="1">
      <x v="829"/>
    </i>
    <i>
      <x v="137"/>
    </i>
    <i r="1">
      <x v="886"/>
    </i>
    <i>
      <x v="138"/>
    </i>
    <i r="1">
      <x v="236"/>
    </i>
    <i>
      <x v="139"/>
    </i>
    <i r="1">
      <x v="394"/>
    </i>
    <i>
      <x v="140"/>
    </i>
    <i r="1">
      <x v="748"/>
    </i>
    <i>
      <x v="141"/>
    </i>
    <i r="1">
      <x v="838"/>
    </i>
    <i>
      <x v="142"/>
    </i>
    <i r="1">
      <x v="18"/>
    </i>
    <i>
      <x v="143"/>
    </i>
    <i r="1">
      <x v="990"/>
    </i>
    <i>
      <x v="144"/>
    </i>
    <i r="1">
      <x v="1020"/>
    </i>
    <i r="1">
      <x v="1044"/>
    </i>
    <i r="1">
      <x v="1088"/>
    </i>
    <i r="1">
      <x v="1124"/>
    </i>
    <i>
      <x v="145"/>
    </i>
    <i r="1">
      <x v="831"/>
    </i>
    <i>
      <x v="146"/>
    </i>
    <i r="1">
      <x v="938"/>
    </i>
    <i>
      <x v="147"/>
    </i>
    <i r="1">
      <x v="707"/>
    </i>
    <i r="1">
      <x v="710"/>
    </i>
    <i r="1">
      <x v="711"/>
    </i>
    <i r="1">
      <x v="723"/>
    </i>
    <i r="1">
      <x v="724"/>
    </i>
    <i r="1">
      <x v="725"/>
    </i>
    <i r="1">
      <x v="727"/>
    </i>
    <i r="1">
      <x v="728"/>
    </i>
    <i r="1">
      <x v="729"/>
    </i>
    <i r="1">
      <x v="730"/>
    </i>
    <i r="1">
      <x v="731"/>
    </i>
    <i r="1">
      <x v="732"/>
    </i>
    <i r="1">
      <x v="737"/>
    </i>
    <i r="1">
      <x v="739"/>
    </i>
    <i r="1">
      <x v="740"/>
    </i>
    <i r="1">
      <x v="742"/>
    </i>
    <i r="1">
      <x v="744"/>
    </i>
    <i>
      <x v="148"/>
    </i>
    <i r="1">
      <x v="648"/>
    </i>
    <i r="1">
      <x v="649"/>
    </i>
    <i r="1">
      <x v="650"/>
    </i>
    <i r="1">
      <x v="656"/>
    </i>
    <i r="1">
      <x v="658"/>
    </i>
    <i>
      <x v="149"/>
    </i>
    <i r="1">
      <x v="834"/>
    </i>
    <i>
      <x v="150"/>
    </i>
    <i r="1">
      <x v="796"/>
    </i>
    <i>
      <x v="151"/>
    </i>
    <i r="1">
      <x v="11"/>
    </i>
    <i r="1">
      <x v="1010"/>
    </i>
    <i>
      <x v="152"/>
    </i>
    <i r="1">
      <x v="713"/>
    </i>
    <i r="1">
      <x v="717"/>
    </i>
    <i>
      <x v="153"/>
    </i>
    <i r="1">
      <x v="835"/>
    </i>
    <i r="1">
      <x v="840"/>
    </i>
    <i>
      <x v="154"/>
    </i>
    <i r="1">
      <x v="653"/>
    </i>
    <i r="1">
      <x v="655"/>
    </i>
    <i>
      <x v="155"/>
    </i>
    <i r="1">
      <x v="890"/>
    </i>
    <i>
      <x v="156"/>
    </i>
    <i r="1">
      <x v="745"/>
    </i>
    <i>
      <x v="157"/>
    </i>
    <i r="1">
      <x v="714"/>
    </i>
    <i r="1">
      <x v="720"/>
    </i>
    <i>
      <x v="158"/>
    </i>
    <i r="1">
      <x v="439"/>
    </i>
    <i r="1">
      <x v="440"/>
    </i>
    <i r="1">
      <x v="708"/>
    </i>
    <i r="1">
      <x v="721"/>
    </i>
    <i r="1">
      <x v="722"/>
    </i>
    <i r="1">
      <x v="726"/>
    </i>
    <i r="1">
      <x v="733"/>
    </i>
    <i r="1">
      <x v="1018"/>
    </i>
    <i r="1">
      <x v="1043"/>
    </i>
    <i r="1">
      <x v="1082"/>
    </i>
    <i r="1">
      <x v="1123"/>
    </i>
    <i>
      <x v="159"/>
    </i>
    <i r="1">
      <x v="716"/>
    </i>
    <i>
      <x v="160"/>
    </i>
    <i r="1">
      <x v="1011"/>
    </i>
    <i r="1">
      <x v="1035"/>
    </i>
    <i r="1">
      <x v="1074"/>
    </i>
    <i r="1">
      <x v="1110"/>
    </i>
    <i>
      <x v="161"/>
    </i>
    <i r="1">
      <x v="734"/>
    </i>
    <i r="1">
      <x v="735"/>
    </i>
    <i r="1">
      <x v="736"/>
    </i>
    <i>
      <x v="162"/>
    </i>
    <i r="1">
      <x v="1012"/>
    </i>
    <i r="1">
      <x v="1075"/>
    </i>
    <i>
      <x v="163"/>
    </i>
    <i r="1">
      <x v="989"/>
    </i>
    <i>
      <x v="164"/>
    </i>
    <i r="1">
      <x v="660"/>
    </i>
    <i>
      <x v="165"/>
    </i>
    <i r="1">
      <x v="842"/>
    </i>
    <i>
      <x v="166"/>
    </i>
    <i r="1">
      <x v="936"/>
    </i>
    <i r="1">
      <x v="937"/>
    </i>
    <i>
      <x v="167"/>
    </i>
    <i r="1">
      <x v="931"/>
    </i>
    <i>
      <x v="168"/>
    </i>
    <i r="1">
      <x v="854"/>
    </i>
    <i>
      <x v="169"/>
    </i>
    <i r="1">
      <x v="540"/>
    </i>
    <i>
      <x v="170"/>
    </i>
    <i r="1">
      <x v="457"/>
    </i>
    <i>
      <x v="171"/>
    </i>
    <i r="1">
      <x v="984"/>
    </i>
    <i>
      <x v="172"/>
    </i>
    <i r="1">
      <x v="979"/>
    </i>
    <i>
      <x v="173"/>
    </i>
    <i r="1">
      <x v="985"/>
    </i>
    <i>
      <x v="174"/>
    </i>
    <i r="1">
      <x v="983"/>
    </i>
    <i>
      <x v="175"/>
    </i>
    <i r="1">
      <x v="978"/>
    </i>
    <i>
      <x v="176"/>
    </i>
    <i r="1">
      <x v="980"/>
    </i>
    <i>
      <x v="177"/>
    </i>
    <i r="1">
      <x v="827"/>
    </i>
    <i>
      <x v="178"/>
    </i>
    <i r="1">
      <x v="824"/>
    </i>
    <i r="1">
      <x v="825"/>
    </i>
    <i>
      <x v="179"/>
    </i>
    <i r="1">
      <x v="977"/>
    </i>
    <i>
      <x v="180"/>
    </i>
    <i r="1">
      <x v="826"/>
    </i>
    <i>
      <x v="181"/>
    </i>
    <i r="1">
      <x v="981"/>
    </i>
    <i>
      <x v="182"/>
    </i>
    <i r="1">
      <x v="982"/>
    </i>
    <i>
      <x v="183"/>
    </i>
    <i r="1">
      <x v="552"/>
    </i>
    <i>
      <x v="184"/>
    </i>
    <i r="1">
      <x v="1086"/>
    </i>
    <i>
      <x v="185"/>
    </i>
    <i r="1">
      <x v="809"/>
    </i>
    <i>
      <x v="186"/>
    </i>
    <i r="1">
      <x v="958"/>
    </i>
    <i>
      <x v="187"/>
    </i>
    <i r="1">
      <x v="473"/>
    </i>
    <i>
      <x v="188"/>
    </i>
    <i r="1">
      <x v="17"/>
    </i>
    <i>
      <x v="189"/>
    </i>
    <i r="1">
      <x v="1054"/>
    </i>
    <i>
      <x v="190"/>
    </i>
    <i r="1">
      <x v="534"/>
    </i>
    <i>
      <x v="191"/>
    </i>
    <i r="1">
      <x v="963"/>
    </i>
    <i r="1">
      <x v="964"/>
    </i>
    <i>
      <x v="192"/>
    </i>
    <i r="1">
      <x v="957"/>
    </i>
    <i>
      <x v="193"/>
    </i>
    <i r="1">
      <x v="476"/>
    </i>
    <i>
      <x v="194"/>
    </i>
    <i r="1">
      <x v="844"/>
    </i>
    <i>
      <x v="195"/>
    </i>
    <i r="1">
      <x v="487"/>
    </i>
    <i>
      <x v="196"/>
    </i>
    <i r="1">
      <x v="976"/>
    </i>
    <i>
      <x v="197"/>
    </i>
    <i r="1">
      <x v="575"/>
    </i>
    <i>
      <x v="198"/>
    </i>
    <i r="1">
      <x v="932"/>
    </i>
    <i r="1">
      <x v="933"/>
    </i>
    <i>
      <x v="199"/>
    </i>
    <i r="1">
      <x v="845"/>
    </i>
    <i>
      <x v="200"/>
    </i>
    <i r="1">
      <x v="868"/>
    </i>
    <i r="1">
      <x v="986"/>
    </i>
    <i>
      <x v="201"/>
    </i>
    <i r="1">
      <x v="961"/>
    </i>
    <i>
      <x v="202"/>
    </i>
    <i r="1">
      <x v="488"/>
    </i>
    <i r="1">
      <x v="489"/>
    </i>
    <i r="1">
      <x v="490"/>
    </i>
    <i>
      <x v="203"/>
    </i>
    <i r="1">
      <x v="962"/>
    </i>
    <i>
      <x v="204"/>
    </i>
    <i r="1">
      <x v="954"/>
    </i>
    <i r="1">
      <x v="956"/>
    </i>
    <i r="1">
      <x v="960"/>
    </i>
    <i>
      <x v="205"/>
    </i>
    <i r="1">
      <x v="959"/>
    </i>
    <i>
      <x v="206"/>
    </i>
    <i r="1">
      <x v="243"/>
    </i>
    <i>
      <x v="207"/>
    </i>
    <i r="1">
      <x v="1032"/>
    </i>
    <i r="1">
      <x v="1104"/>
    </i>
    <i>
      <x v="208"/>
    </i>
    <i r="1">
      <x v="1094"/>
    </i>
    <i>
      <x v="209"/>
    </i>
    <i r="1">
      <x v="694"/>
    </i>
    <i>
      <x v="210"/>
    </i>
    <i r="1">
      <x v="913"/>
    </i>
    <i>
      <x v="211"/>
    </i>
    <i r="1">
      <x v="1105"/>
    </i>
    <i>
      <x v="212"/>
    </i>
    <i r="1">
      <x v="757"/>
    </i>
    <i r="1">
      <x v="821"/>
    </i>
    <i>
      <x v="213"/>
    </i>
    <i r="1">
      <x v="816"/>
    </i>
    <i>
      <x v="214"/>
    </i>
    <i r="1">
      <x v="1033"/>
    </i>
    <i r="1">
      <x v="1108"/>
    </i>
    <i>
      <x v="215"/>
    </i>
    <i r="1">
      <x v="970"/>
    </i>
    <i r="1">
      <x v="1071"/>
    </i>
    <i>
      <x v="216"/>
    </i>
    <i r="1">
      <x v="898"/>
    </i>
    <i>
      <x v="217"/>
    </i>
    <i r="1">
      <x v="1070"/>
    </i>
    <i>
      <x v="218"/>
    </i>
    <i r="1">
      <x v="1098"/>
    </i>
    <i>
      <x v="219"/>
    </i>
    <i r="1">
      <x v="900"/>
    </i>
    <i>
      <x v="220"/>
    </i>
    <i r="1">
      <x v="1038"/>
    </i>
    <i r="1">
      <x v="1114"/>
    </i>
    <i>
      <x v="221"/>
    </i>
    <i r="1">
      <x v="524"/>
    </i>
    <i>
      <x v="222"/>
    </i>
    <i r="1">
      <x v="752"/>
    </i>
    <i>
      <x v="223"/>
    </i>
    <i r="1">
      <x v="750"/>
    </i>
    <i>
      <x v="224"/>
    </i>
    <i r="1">
      <x v="813"/>
    </i>
    <i>
      <x v="225"/>
    </i>
    <i r="1">
      <x v="706"/>
    </i>
    <i>
      <x v="226"/>
    </i>
    <i r="1">
      <x v="765"/>
    </i>
    <i>
      <x v="227"/>
    </i>
    <i r="1">
      <x v="705"/>
    </i>
    <i r="1">
      <x v="902"/>
    </i>
    <i>
      <x v="228"/>
    </i>
    <i r="1">
      <x v="811"/>
    </i>
    <i>
      <x v="229"/>
    </i>
    <i r="1">
      <x v="823"/>
    </i>
    <i>
      <x v="230"/>
    </i>
    <i r="1">
      <x v="817"/>
    </i>
    <i>
      <x v="231"/>
    </i>
    <i r="1">
      <x v="1106"/>
    </i>
    <i>
      <x v="232"/>
    </i>
    <i r="1">
      <x v="685"/>
    </i>
    <i>
      <x v="233"/>
    </i>
    <i r="1">
      <x v="686"/>
    </i>
    <i>
      <x v="234"/>
    </i>
    <i r="1">
      <x v="1037"/>
    </i>
    <i r="1">
      <x v="1112"/>
    </i>
    <i>
      <x v="235"/>
    </i>
    <i r="1">
      <x v="1122"/>
    </i>
    <i>
      <x v="236"/>
    </i>
    <i r="1">
      <x v="822"/>
    </i>
    <i r="1">
      <x v="1019"/>
    </i>
    <i r="1">
      <x v="1087"/>
    </i>
    <i>
      <x v="237"/>
    </i>
    <i r="1">
      <x v="1026"/>
    </i>
    <i r="1">
      <x v="1097"/>
    </i>
    <i r="1">
      <x v="1113"/>
    </i>
    <i r="1">
      <x v="1120"/>
    </i>
    <i>
      <x v="238"/>
    </i>
    <i r="1">
      <x v="704"/>
    </i>
    <i r="1">
      <x v="1041"/>
    </i>
    <i r="1">
      <x v="1042"/>
    </i>
    <i r="1">
      <x v="1118"/>
    </i>
    <i r="1">
      <x v="1119"/>
    </i>
    <i>
      <x v="239"/>
    </i>
    <i r="1">
      <x v="661"/>
    </i>
    <i>
      <x v="240"/>
    </i>
    <i r="1">
      <x v="690"/>
    </i>
    <i>
      <x v="241"/>
    </i>
    <i r="1">
      <x v="691"/>
    </i>
    <i r="1">
      <x v="693"/>
    </i>
    <i r="1">
      <x v="884"/>
    </i>
    <i>
      <x v="242"/>
    </i>
    <i r="1">
      <x v="1107"/>
    </i>
    <i r="1">
      <x v="1121"/>
    </i>
    <i>
      <x v="243"/>
    </i>
    <i r="1">
      <x v="971"/>
    </i>
    <i>
      <x v="244"/>
    </i>
    <i r="1">
      <x v="533"/>
    </i>
    <i>
      <x v="245"/>
    </i>
    <i r="1">
      <x v="899"/>
    </i>
    <i>
      <x v="246"/>
    </i>
    <i r="1">
      <x v="751"/>
    </i>
    <i>
      <x v="247"/>
    </i>
    <i r="1">
      <x v="760"/>
    </i>
    <i r="1">
      <x v="761"/>
    </i>
    <i>
      <x v="248"/>
    </i>
    <i r="1">
      <x v="1039"/>
    </i>
    <i r="1">
      <x v="1115"/>
    </i>
    <i>
      <x v="249"/>
    </i>
    <i r="1">
      <x v="444"/>
    </i>
    <i r="1">
      <x v="901"/>
    </i>
    <i r="1">
      <x v="1171"/>
    </i>
    <i>
      <x v="250"/>
    </i>
    <i r="1">
      <x v="696"/>
    </i>
    <i>
      <x v="251"/>
    </i>
    <i r="1">
      <x v="688"/>
    </i>
    <i r="1">
      <x v="762"/>
    </i>
    <i r="1">
      <x v="871"/>
    </i>
    <i r="1">
      <x v="912"/>
    </i>
    <i r="1">
      <x v="992"/>
    </i>
    <i>
      <x v="252"/>
    </i>
    <i r="1">
      <x v="15"/>
    </i>
    <i r="1">
      <x v="397"/>
    </i>
    <i r="1">
      <x v="812"/>
    </i>
    <i r="1">
      <x v="877"/>
    </i>
    <i r="1">
      <x v="879"/>
    </i>
    <i r="1">
      <x v="973"/>
    </i>
    <i r="1">
      <x v="991"/>
    </i>
    <i>
      <x v="253"/>
    </i>
    <i r="1">
      <x v="689"/>
    </i>
    <i>
      <x v="254"/>
    </i>
    <i r="1">
      <x v="687"/>
    </i>
    <i>
      <x v="255"/>
    </i>
    <i r="1">
      <x v="915"/>
    </i>
    <i r="1">
      <x v="916"/>
    </i>
    <i>
      <x v="256"/>
    </i>
    <i r="1">
      <x v="814"/>
    </i>
    <i>
      <x v="257"/>
    </i>
    <i r="1">
      <x v="818"/>
    </i>
    <i>
      <x v="258"/>
    </i>
    <i r="1">
      <x v="1031"/>
    </i>
    <i r="1">
      <x v="1103"/>
    </i>
    <i>
      <x v="259"/>
    </i>
    <i r="1">
      <x v="764"/>
    </i>
    <i>
      <x v="260"/>
    </i>
    <i r="1">
      <x v="914"/>
    </i>
    <i>
      <x v="261"/>
    </i>
    <i r="1">
      <x v="972"/>
    </i>
    <i>
      <x v="262"/>
    </i>
    <i r="1">
      <x v="763"/>
    </i>
    <i>
      <x v="263"/>
    </i>
    <i r="1">
      <x v="974"/>
    </i>
    <i>
      <x v="264"/>
    </i>
    <i r="1">
      <x v="692"/>
    </i>
    <i r="1">
      <x v="846"/>
    </i>
    <i>
      <x v="265"/>
    </i>
    <i r="1">
      <x v="885"/>
    </i>
    <i>
      <x v="266"/>
    </i>
    <i r="1">
      <x v="543"/>
    </i>
    <i>
      <x v="267"/>
    </i>
    <i r="1">
      <x v="682"/>
    </i>
    <i r="1">
      <x v="683"/>
    </i>
    <i>
      <x v="268"/>
    </i>
    <i r="1">
      <x v="819"/>
    </i>
    <i>
      <x v="269"/>
    </i>
    <i r="1">
      <x v="681"/>
    </i>
    <i>
      <x v="270"/>
    </i>
    <i r="1">
      <x v="1172"/>
    </i>
    <i>
      <x v="271"/>
    </i>
    <i r="1">
      <x v="684"/>
    </i>
    <i r="1">
      <x v="880"/>
    </i>
    <i r="1">
      <x v="883"/>
    </i>
    <i>
      <x v="272"/>
    </i>
    <i r="1">
      <x v="872"/>
    </i>
    <i>
      <x v="273"/>
    </i>
    <i r="1">
      <x v="875"/>
    </i>
    <i>
      <x v="274"/>
    </i>
    <i r="1">
      <x v="766"/>
    </i>
    <i>
      <x v="275"/>
    </i>
    <i r="1">
      <x v="815"/>
    </i>
    <i>
      <x v="276"/>
    </i>
    <i r="1">
      <x v="947"/>
    </i>
    <i>
      <x v="277"/>
    </i>
    <i r="1">
      <x v="945"/>
    </i>
    <i>
      <x v="278"/>
    </i>
    <i r="1">
      <x v="911"/>
    </i>
    <i>
      <x v="279"/>
    </i>
    <i r="1">
      <x v="950"/>
    </i>
    <i>
      <x v="280"/>
    </i>
    <i r="1">
      <x v="952"/>
    </i>
    <i>
      <x v="281"/>
    </i>
    <i r="1">
      <x v="1024"/>
    </i>
    <i r="1">
      <x v="1095"/>
    </i>
    <i>
      <x v="282"/>
    </i>
    <i r="1">
      <x v="944"/>
    </i>
    <i>
      <x v="283"/>
    </i>
    <i r="1">
      <x v="623"/>
    </i>
    <i>
      <x v="284"/>
    </i>
    <i r="1">
      <x v="946"/>
    </i>
    <i r="1">
      <x v="948"/>
    </i>
    <i>
      <x v="285"/>
    </i>
    <i r="1">
      <x v="455"/>
    </i>
    <i>
      <x v="286"/>
    </i>
    <i r="1">
      <x v="454"/>
    </i>
    <i>
      <x v="287"/>
    </i>
    <i r="1">
      <x v="674"/>
    </i>
    <i>
      <x v="288"/>
    </i>
    <i r="1">
      <x v="951"/>
    </i>
    <i>
      <x v="289"/>
    </i>
    <i r="1">
      <x v="907"/>
    </i>
    <i>
      <x v="290"/>
    </i>
    <i r="1">
      <x v="677"/>
    </i>
    <i r="1">
      <x v="678"/>
    </i>
    <i>
      <x v="291"/>
    </i>
    <i r="1">
      <x v="671"/>
    </i>
    <i>
      <x v="292"/>
    </i>
    <i r="1">
      <x v="526"/>
    </i>
    <i>
      <x v="293"/>
    </i>
    <i r="1">
      <x v="456"/>
    </i>
    <i>
      <x v="294"/>
    </i>
    <i r="1">
      <x v="293"/>
    </i>
    <i>
      <x v="295"/>
    </i>
    <i r="1">
      <x v="847"/>
    </i>
    <i>
      <x v="296"/>
    </i>
    <i r="1">
      <x v="672"/>
    </i>
    <i>
      <x v="297"/>
    </i>
    <i r="1">
      <x v="679"/>
    </i>
    <i>
      <x v="298"/>
    </i>
    <i r="1">
      <x v="536"/>
    </i>
    <i>
      <x v="299"/>
    </i>
    <i r="1">
      <x v="855"/>
    </i>
    <i>
      <x v="300"/>
    </i>
    <i r="1">
      <x v="676"/>
    </i>
    <i>
      <x v="301"/>
    </i>
    <i r="1">
      <x v="928"/>
    </i>
    <i>
      <x v="302"/>
    </i>
    <i r="1">
      <x v="19"/>
    </i>
    <i>
      <x v="303"/>
    </i>
    <i r="1">
      <x v="848"/>
    </i>
    <i r="1">
      <x v="849"/>
    </i>
    <i>
      <x v="304"/>
    </i>
    <i r="1">
      <x v="21"/>
    </i>
    <i>
      <x v="305"/>
    </i>
    <i r="1">
      <x v="1050"/>
    </i>
    <i>
      <x v="306"/>
    </i>
    <i r="1">
      <x v="853"/>
    </i>
    <i>
      <x v="307"/>
    </i>
    <i r="1">
      <x v="930"/>
    </i>
    <i>
      <x v="308"/>
    </i>
    <i r="1">
      <x v="851"/>
    </i>
    <i>
      <x v="309"/>
    </i>
    <i r="1">
      <x v="680"/>
    </i>
    <i>
      <x v="310"/>
    </i>
    <i r="1">
      <x v="858"/>
    </i>
    <i r="1">
      <x v="859"/>
    </i>
    <i r="1">
      <x v="860"/>
    </i>
    <i>
      <x v="311"/>
    </i>
    <i r="1">
      <x v="929"/>
    </i>
    <i>
      <x v="312"/>
    </i>
    <i r="1">
      <x v="1051"/>
    </i>
    <i>
      <x v="313"/>
    </i>
    <i r="1">
      <x v="943"/>
    </i>
    <i>
      <x v="314"/>
    </i>
    <i r="1">
      <x v="949"/>
    </i>
    <i>
      <x v="315"/>
    </i>
    <i r="1">
      <x v="910"/>
    </i>
    <i>
      <x v="316"/>
    </i>
    <i r="1">
      <x v="675"/>
    </i>
    <i>
      <x v="317"/>
    </i>
    <i r="1">
      <x v="927"/>
    </i>
    <i>
      <x v="318"/>
    </i>
    <i r="1">
      <x v="924"/>
    </i>
    <i>
      <x v="319"/>
    </i>
    <i r="1">
      <x v="852"/>
    </i>
    <i>
      <x v="320"/>
    </i>
    <i r="1">
      <x v="850"/>
    </i>
    <i>
      <x v="321"/>
    </i>
    <i r="1">
      <x v="922"/>
    </i>
    <i>
      <x v="322"/>
    </i>
    <i r="1">
      <x v="1052"/>
    </i>
    <i>
      <x v="323"/>
    </i>
    <i r="1">
      <x v="673"/>
    </i>
    <i>
      <x v="324"/>
    </i>
    <i r="1">
      <x v="453"/>
    </i>
    <i>
      <x v="325"/>
    </i>
    <i r="1">
      <x v="925"/>
    </i>
    <i>
      <x v="326"/>
    </i>
    <i r="1">
      <x v="926"/>
    </i>
    <i>
      <x v="327"/>
    </i>
    <i r="1">
      <x v="458"/>
    </i>
    <i>
      <x v="328"/>
    </i>
    <i r="1">
      <x v="458"/>
    </i>
    <i>
      <x v="329"/>
    </i>
    <i r="1">
      <x v="856"/>
    </i>
    <i r="1">
      <x v="857"/>
    </i>
    <i>
      <x v="330"/>
    </i>
    <i r="1">
      <x v="537"/>
    </i>
    <i>
      <x v="331"/>
    </i>
    <i r="1">
      <x v="235"/>
    </i>
    <i>
      <x v="332"/>
    </i>
    <i r="1">
      <x v="232"/>
    </i>
    <i>
      <x v="333"/>
    </i>
    <i r="1">
      <x v="805"/>
    </i>
    <i>
      <x v="334"/>
    </i>
    <i r="1">
      <x v="484"/>
    </i>
    <i>
      <x v="335"/>
    </i>
    <i r="1">
      <x v="861"/>
    </i>
    <i>
      <x v="336"/>
    </i>
    <i r="1">
      <x v="1085"/>
    </i>
    <i>
      <x v="337"/>
    </i>
    <i r="1">
      <x v="896"/>
    </i>
    <i>
      <x v="338"/>
    </i>
    <i r="1">
      <x v="892"/>
    </i>
    <i>
      <x v="339"/>
    </i>
    <i r="1">
      <x v="1116"/>
    </i>
    <i>
      <x v="340"/>
    </i>
    <i r="1">
      <x v="994"/>
    </i>
    <i>
      <x v="341"/>
    </i>
    <i r="1">
      <x v="529"/>
    </i>
    <i>
      <x v="342"/>
    </i>
    <i r="1">
      <x v="471"/>
    </i>
    <i>
      <x v="343"/>
    </i>
    <i r="1">
      <x v="807"/>
    </i>
    <i>
      <x v="344"/>
    </i>
    <i r="1">
      <x v="810"/>
    </i>
    <i>
      <x v="345"/>
    </i>
    <i r="1">
      <x v="895"/>
    </i>
    <i>
      <x v="346"/>
    </i>
    <i r="1">
      <x v="801"/>
    </i>
    <i r="1">
      <x v="864"/>
    </i>
    <i r="1">
      <x v="894"/>
    </i>
    <i>
      <x v="347"/>
    </i>
    <i r="1">
      <x v="747"/>
    </i>
    <i r="1">
      <x v="893"/>
    </i>
    <i>
      <x v="348"/>
    </i>
    <i r="1">
      <x v="862"/>
    </i>
    <i>
      <x v="349"/>
    </i>
    <i r="1">
      <x v="800"/>
    </i>
    <i>
      <x v="350"/>
    </i>
    <i r="1">
      <x v="797"/>
    </i>
    <i r="1">
      <x v="935"/>
    </i>
    <i>
      <x v="351"/>
    </i>
    <i r="1">
      <x v="485"/>
    </i>
    <i>
      <x v="352"/>
    </i>
    <i r="1">
      <x v="906"/>
    </i>
    <i>
      <x v="353"/>
    </i>
    <i r="1">
      <x v="395"/>
    </i>
    <i>
      <x v="354"/>
    </i>
    <i r="1">
      <x v="904"/>
    </i>
    <i r="1">
      <x v="993"/>
    </i>
    <i>
      <x v="355"/>
    </i>
    <i r="1">
      <x v="799"/>
    </i>
    <i>
      <x v="356"/>
    </i>
    <i r="1">
      <x v="1092"/>
    </i>
    <i>
      <x v="357"/>
    </i>
    <i r="1">
      <x v="905"/>
    </i>
    <i>
      <x v="358"/>
    </i>
    <i r="1">
      <x v="808"/>
    </i>
    <i>
      <x v="359"/>
    </i>
    <i r="1">
      <x v="531"/>
    </i>
    <i>
      <x v="360"/>
    </i>
    <i r="1">
      <x v="486"/>
    </i>
    <i>
      <x v="361"/>
    </i>
    <i r="1">
      <x v="1090"/>
    </i>
    <i>
      <x v="362"/>
    </i>
    <i r="1">
      <x v="802"/>
    </i>
    <i>
      <x v="363"/>
    </i>
    <i r="1">
      <x v="798"/>
    </i>
    <i>
      <x v="364"/>
    </i>
    <i r="1">
      <x v="806"/>
    </i>
    <i>
      <x v="365"/>
    </i>
    <i r="1">
      <x v="396"/>
    </i>
    <i>
      <x v="366"/>
    </i>
    <i r="1">
      <x v="758"/>
    </i>
    <i>
      <x v="367"/>
    </i>
    <i r="1">
      <x v="1040"/>
    </i>
    <i r="1">
      <x v="1117"/>
    </i>
    <i>
      <x v="368"/>
    </i>
    <i r="1">
      <x v="431"/>
    </i>
    <i>
      <x v="369"/>
    </i>
    <i r="1">
      <x v="772"/>
    </i>
    <i r="1">
      <x v="773"/>
    </i>
    <i>
      <x v="370"/>
    </i>
    <i r="1">
      <x v="863"/>
    </i>
    <i>
      <x v="371"/>
    </i>
    <i r="1">
      <x v="903"/>
    </i>
    <i>
      <x v="372"/>
    </i>
    <i r="1">
      <x v="897"/>
    </i>
    <i>
      <x v="373"/>
    </i>
    <i r="1">
      <x v="509"/>
    </i>
    <i>
      <x v="374"/>
    </i>
    <i r="1">
      <x v="997"/>
    </i>
    <i>
      <x v="375"/>
    </i>
    <i r="1">
      <x v="996"/>
    </i>
    <i>
      <x v="376"/>
    </i>
    <i r="1">
      <x v="771"/>
    </i>
    <i>
      <x v="377"/>
    </i>
    <i r="1">
      <x v="1164"/>
    </i>
    <i>
      <x v="378"/>
    </i>
    <i r="1">
      <x v="1137"/>
    </i>
    <i r="1">
      <x v="1138"/>
    </i>
    <i>
      <x v="379"/>
    </i>
    <i r="1">
      <x v="803"/>
    </i>
    <i>
      <x v="380"/>
    </i>
    <i r="1">
      <x v="1149"/>
    </i>
    <i r="1">
      <x v="1150"/>
    </i>
    <i>
      <x v="381"/>
    </i>
    <i r="1">
      <x v="510"/>
    </i>
    <i r="1">
      <x v="511"/>
    </i>
    <i>
      <x v="382"/>
    </i>
    <i r="1">
      <x v="558"/>
    </i>
    <i>
      <x v="383"/>
    </i>
    <i r="1">
      <x v="131"/>
    </i>
    <i>
      <x v="384"/>
    </i>
    <i r="1">
      <x v="64"/>
    </i>
    <i>
      <x v="385"/>
    </i>
    <i r="1">
      <x v="23"/>
    </i>
    <i>
      <x v="386"/>
    </i>
    <i r="1">
      <x v="118"/>
    </i>
    <i>
      <x v="387"/>
    </i>
    <i r="1">
      <x v="550"/>
    </i>
    <i>
      <x v="388"/>
    </i>
    <i r="1">
      <x v="1181"/>
    </i>
    <i>
      <x v="389"/>
    </i>
    <i r="1">
      <x v="59"/>
    </i>
    <i>
      <x v="390"/>
    </i>
    <i r="1">
      <x v="66"/>
    </i>
    <i>
      <x v="391"/>
    </i>
    <i r="1">
      <x v="65"/>
    </i>
    <i>
      <x v="392"/>
    </i>
    <i r="1">
      <x v="759"/>
    </i>
    <i>
      <x v="393"/>
    </i>
    <i r="1">
      <x v="534"/>
    </i>
    <i>
      <x v="394"/>
    </i>
    <i r="1">
      <x v="589"/>
    </i>
    <i>
      <x v="395"/>
    </i>
    <i r="1">
      <x v="1147"/>
    </i>
    <i>
      <x v="396"/>
    </i>
    <i r="1">
      <x v="1173"/>
    </i>
    <i>
      <x v="397"/>
    </i>
    <i r="1">
      <x v="1158"/>
    </i>
    <i>
      <x v="398"/>
    </i>
    <i r="1">
      <x v="583"/>
    </i>
    <i>
      <x v="399"/>
    </i>
    <i r="1">
      <x v="584"/>
    </i>
    <i>
      <x v="400"/>
    </i>
    <i r="1">
      <x v="615"/>
    </i>
    <i>
      <x v="401"/>
    </i>
    <i r="1">
      <x v="1057"/>
    </i>
    <i>
      <x v="402"/>
    </i>
    <i r="1">
      <x v="1056"/>
    </i>
    <i>
      <x v="403"/>
    </i>
    <i r="1">
      <x v="557"/>
    </i>
    <i>
      <x v="404"/>
    </i>
    <i r="1">
      <x v="1127"/>
    </i>
    <i>
      <x v="405"/>
    </i>
    <i r="1">
      <x v="617"/>
    </i>
    <i>
      <x v="406"/>
    </i>
    <i r="1">
      <x v="618"/>
    </i>
    <i>
      <x v="407"/>
    </i>
    <i r="1">
      <x v="1175"/>
    </i>
    <i>
      <x v="408"/>
    </i>
    <i r="1">
      <x v="619"/>
    </i>
    <i>
      <x v="409"/>
    </i>
    <i r="1">
      <x v="162"/>
    </i>
    <i>
      <x v="410"/>
    </i>
    <i r="1">
      <x v="181"/>
    </i>
    <i>
      <x v="411"/>
    </i>
    <i r="1">
      <x v="605"/>
    </i>
    <i>
      <x v="412"/>
    </i>
    <i r="1">
      <x v="173"/>
    </i>
    <i>
      <x v="413"/>
    </i>
    <i r="1">
      <x v="538"/>
    </i>
    <i>
      <x v="414"/>
    </i>
    <i r="1">
      <x v="393"/>
    </i>
    <i>
      <x v="415"/>
    </i>
    <i r="1">
      <x v="429"/>
    </i>
    <i>
      <x v="416"/>
    </i>
    <i r="1">
      <x v="605"/>
    </i>
    <i r="1">
      <x v="606"/>
    </i>
    <i r="1">
      <x v="608"/>
    </i>
    <i>
      <x v="417"/>
    </i>
    <i r="1">
      <x v="561"/>
    </i>
    <i>
      <x v="418"/>
    </i>
    <i r="1">
      <x v="181"/>
    </i>
    <i>
      <x v="419"/>
    </i>
    <i r="1">
      <x v="606"/>
    </i>
    <i>
      <x v="420"/>
    </i>
    <i r="1">
      <x v="195"/>
    </i>
    <i>
      <x v="421"/>
    </i>
    <i r="1">
      <x v="608"/>
    </i>
    <i>
      <x v="422"/>
    </i>
    <i r="1">
      <x v="195"/>
    </i>
    <i>
      <x v="423"/>
    </i>
    <i r="1">
      <x v="195"/>
    </i>
    <i>
      <x v="424"/>
    </i>
    <i r="1">
      <x v="181"/>
    </i>
    <i>
      <x v="425"/>
    </i>
    <i r="1">
      <x v="183"/>
    </i>
    <i>
      <x v="426"/>
    </i>
    <i r="1">
      <x v="195"/>
    </i>
    <i>
      <x v="427"/>
    </i>
    <i r="1">
      <x v="607"/>
    </i>
    <i>
      <x v="428"/>
    </i>
    <i r="1">
      <x v="604"/>
    </i>
    <i>
      <x v="429"/>
    </i>
    <i r="1">
      <x v="605"/>
    </i>
    <i r="1">
      <x v="606"/>
    </i>
    <i r="1">
      <x v="608"/>
    </i>
    <i>
      <x v="430"/>
    </i>
    <i r="1">
      <x v="603"/>
    </i>
    <i>
      <x v="431"/>
    </i>
    <i r="1">
      <x v="183"/>
    </i>
    <i>
      <x v="432"/>
    </i>
    <i r="1">
      <x v="609"/>
    </i>
    <i>
      <x v="433"/>
    </i>
    <i r="1">
      <x v="199"/>
    </i>
    <i>
      <x v="434"/>
    </i>
    <i r="1">
      <x v="605"/>
    </i>
    <i>
      <x v="435"/>
    </i>
    <i r="1">
      <x v="605"/>
    </i>
    <i r="1">
      <x v="606"/>
    </i>
    <i r="1">
      <x v="608"/>
    </i>
    <i>
      <x v="436"/>
    </i>
    <i r="1">
      <x v="643"/>
    </i>
    <i>
      <x v="437"/>
    </i>
    <i r="1">
      <x v="10"/>
    </i>
    <i>
      <x v="438"/>
    </i>
    <i r="1">
      <x v="530"/>
    </i>
    <i>
      <x v="439"/>
    </i>
    <i r="1">
      <x v="530"/>
    </i>
    <i>
      <x v="440"/>
    </i>
    <i r="1">
      <x v="560"/>
    </i>
    <i>
      <x v="441"/>
    </i>
    <i r="1">
      <x v="313"/>
    </i>
    <i>
      <x v="442"/>
    </i>
    <i r="1">
      <x v="288"/>
    </i>
    <i>
      <x v="443"/>
    </i>
    <i r="1">
      <x v="548"/>
    </i>
    <i>
      <x v="444"/>
    </i>
    <i r="1">
      <x v="547"/>
    </i>
    <i>
      <x v="445"/>
    </i>
    <i r="1">
      <x v="317"/>
    </i>
    <i>
      <x v="446"/>
    </i>
    <i r="1">
      <x v="247"/>
    </i>
    <i>
      <x v="447"/>
    </i>
    <i r="1">
      <x v="791"/>
    </i>
    <i>
      <x v="448"/>
    </i>
    <i r="1">
      <x v="792"/>
    </i>
    <i>
      <x v="449"/>
    </i>
    <i r="1">
      <x v="138"/>
    </i>
    <i>
      <x v="450"/>
    </i>
    <i r="1">
      <x v="230"/>
    </i>
    <i>
      <x v="451"/>
    </i>
    <i r="1">
      <x v="286"/>
    </i>
    <i>
      <x v="452"/>
    </i>
    <i r="1">
      <x v="542"/>
    </i>
    <i>
      <x v="453"/>
    </i>
    <i r="1">
      <x v="258"/>
    </i>
    <i>
      <x v="454"/>
    </i>
    <i r="1">
      <x v="624"/>
    </i>
    <i>
      <x v="455"/>
    </i>
    <i r="1">
      <x v="625"/>
    </i>
    <i>
      <x v="456"/>
    </i>
    <i r="1">
      <x v="251"/>
    </i>
    <i>
      <x v="457"/>
    </i>
    <i r="1">
      <x v="91"/>
    </i>
    <i>
      <x v="458"/>
    </i>
    <i r="1">
      <x v="92"/>
    </i>
    <i>
      <x v="459"/>
    </i>
    <i r="1">
      <x v="582"/>
    </i>
    <i>
      <x v="460"/>
    </i>
    <i r="1">
      <x v="581"/>
    </i>
    <i>
      <x v="461"/>
    </i>
    <i r="1">
      <x v="585"/>
    </i>
    <i>
      <x v="462"/>
    </i>
    <i r="1">
      <x v="71"/>
    </i>
    <i>
      <x v="463"/>
    </i>
    <i r="1">
      <x v="70"/>
    </i>
    <i>
      <x v="464"/>
    </i>
    <i r="1">
      <x v="67"/>
    </i>
    <i>
      <x v="465"/>
    </i>
    <i r="1">
      <x v="233"/>
    </i>
    <i>
      <x v="466"/>
    </i>
    <i r="1">
      <x v="239"/>
    </i>
    <i>
      <x v="467"/>
    </i>
    <i r="1">
      <x v="239"/>
    </i>
    <i>
      <x v="468"/>
    </i>
    <i r="1">
      <x v="239"/>
    </i>
    <i>
      <x v="469"/>
    </i>
    <i r="1">
      <x v="242"/>
    </i>
    <i>
      <x v="470"/>
    </i>
    <i r="1">
      <x v="239"/>
    </i>
    <i>
      <x v="471"/>
    </i>
    <i r="1">
      <x v="239"/>
    </i>
    <i>
      <x v="472"/>
    </i>
    <i r="1">
      <x v="239"/>
    </i>
    <i>
      <x v="473"/>
    </i>
    <i r="1">
      <x v="201"/>
    </i>
    <i>
      <x v="474"/>
    </i>
    <i r="1">
      <x v="780"/>
    </i>
    <i>
      <x v="475"/>
    </i>
    <i r="1">
      <x v="239"/>
    </i>
    <i>
      <x v="476"/>
    </i>
    <i r="1">
      <x v="320"/>
    </i>
    <i>
      <x v="477"/>
    </i>
    <i r="1">
      <x v="507"/>
    </i>
    <i>
      <x v="478"/>
    </i>
    <i r="1">
      <x v="508"/>
    </i>
    <i>
      <x v="479"/>
    </i>
    <i r="1">
      <x v="324"/>
    </i>
    <i>
      <x v="480"/>
    </i>
    <i r="1">
      <x v="776"/>
    </i>
    <i r="1">
      <x v="778"/>
    </i>
    <i>
      <x v="481"/>
    </i>
    <i r="1">
      <x v="779"/>
    </i>
    <i>
      <x v="482"/>
    </i>
    <i r="1">
      <x v="252"/>
    </i>
    <i>
      <x v="483"/>
    </i>
    <i r="1">
      <x v="777"/>
    </i>
    <i>
      <x v="484"/>
    </i>
    <i r="1">
      <x v="549"/>
    </i>
    <i>
      <x v="485"/>
    </i>
    <i r="1">
      <x v="776"/>
    </i>
    <i>
      <x v="486"/>
    </i>
    <i r="1">
      <x v="377"/>
    </i>
    <i>
      <x v="487"/>
    </i>
    <i r="1">
      <x v="426"/>
    </i>
    <i>
      <x v="488"/>
    </i>
    <i r="1">
      <x v="436"/>
    </i>
    <i r="1">
      <x v="437"/>
    </i>
    <i r="1">
      <x v="438"/>
    </i>
    <i>
      <x v="489"/>
    </i>
    <i r="1">
      <x v="435"/>
    </i>
    <i>
      <x v="490"/>
    </i>
    <i r="1">
      <x v="387"/>
    </i>
    <i>
      <x v="491"/>
    </i>
    <i r="1">
      <x v="253"/>
    </i>
    <i>
      <x v="492"/>
    </i>
    <i r="1">
      <x v="196"/>
    </i>
    <i>
      <x v="493"/>
    </i>
    <i r="1">
      <x v="418"/>
    </i>
    <i>
      <x v="494"/>
    </i>
    <i r="1">
      <x v="82"/>
    </i>
    <i>
      <x v="495"/>
    </i>
    <i r="1">
      <x v="371"/>
    </i>
    <i>
      <x v="496"/>
    </i>
    <i r="1">
      <x v="163"/>
    </i>
    <i>
      <x v="497"/>
    </i>
    <i r="1">
      <x v="143"/>
    </i>
    <i>
      <x v="498"/>
    </i>
    <i r="1">
      <x v="126"/>
    </i>
    <i>
      <x v="499"/>
    </i>
    <i r="1">
      <x v="80"/>
    </i>
    <i>
      <x v="500"/>
    </i>
    <i r="1">
      <x v="197"/>
    </i>
    <i>
      <x v="501"/>
    </i>
    <i r="1">
      <x v="1180"/>
    </i>
    <i>
      <x v="502"/>
    </i>
    <i r="1">
      <x v="223"/>
    </i>
    <i>
      <x v="503"/>
    </i>
    <i r="1">
      <x v="200"/>
    </i>
    <i>
      <x v="504"/>
    </i>
    <i r="1">
      <x v="217"/>
    </i>
    <i>
      <x v="505"/>
    </i>
    <i r="1">
      <x v="1003"/>
    </i>
    <i>
      <x v="506"/>
    </i>
    <i r="1">
      <x v="144"/>
    </i>
    <i r="1">
      <x v="298"/>
    </i>
    <i>
      <x v="507"/>
    </i>
    <i r="1">
      <x v="265"/>
    </i>
    <i>
      <x v="508"/>
    </i>
    <i r="1">
      <x v="213"/>
    </i>
    <i>
      <x v="509"/>
    </i>
    <i r="1">
      <x v="209"/>
    </i>
    <i>
      <x v="510"/>
    </i>
    <i r="1">
      <x v="261"/>
    </i>
    <i r="1">
      <x v="263"/>
    </i>
    <i>
      <x v="511"/>
    </i>
    <i r="1">
      <x v="209"/>
    </i>
    <i r="1">
      <x v="266"/>
    </i>
    <i>
      <x v="512"/>
    </i>
    <i r="1">
      <x v="470"/>
    </i>
    <i r="1">
      <x v="472"/>
    </i>
    <i r="1">
      <x v="599"/>
    </i>
    <i>
      <x v="513"/>
    </i>
    <i r="1">
      <x v="1004"/>
    </i>
    <i>
      <x v="514"/>
    </i>
    <i r="1">
      <x v="210"/>
    </i>
    <i r="1">
      <x v="297"/>
    </i>
    <i r="1">
      <x v="465"/>
    </i>
    <i>
      <x v="515"/>
    </i>
    <i r="1">
      <x v="341"/>
    </i>
    <i>
      <x v="516"/>
    </i>
    <i r="1">
      <x v="592"/>
    </i>
    <i>
      <x v="517"/>
    </i>
    <i r="1">
      <x v="475"/>
    </i>
    <i r="1">
      <x v="1006"/>
    </i>
    <i>
      <x v="518"/>
    </i>
    <i r="1">
      <x v="595"/>
    </i>
    <i>
      <x v="519"/>
    </i>
    <i r="1">
      <x v="423"/>
    </i>
    <i>
      <x v="520"/>
    </i>
    <i r="1">
      <x v="596"/>
    </i>
    <i>
      <x v="521"/>
    </i>
    <i r="1">
      <x v="180"/>
    </i>
    <i r="1">
      <x v="593"/>
    </i>
    <i r="1">
      <x v="1142"/>
    </i>
    <i>
      <x v="522"/>
    </i>
    <i r="1">
      <x v="422"/>
    </i>
    <i>
      <x v="523"/>
    </i>
    <i r="1">
      <x v="601"/>
    </i>
    <i>
      <x v="524"/>
    </i>
    <i r="1">
      <x v="596"/>
    </i>
    <i>
      <x v="525"/>
    </i>
    <i r="1">
      <x v="598"/>
    </i>
    <i>
      <x v="526"/>
    </i>
    <i r="1">
      <x v="600"/>
    </i>
    <i>
      <x v="527"/>
    </i>
    <i r="1">
      <x v="1059"/>
    </i>
    <i>
      <x v="528"/>
    </i>
    <i r="1">
      <x v="147"/>
    </i>
    <i>
      <x v="529"/>
    </i>
    <i r="1">
      <x v="356"/>
    </i>
    <i>
      <x v="530"/>
    </i>
    <i r="1">
      <x v="597"/>
    </i>
    <i>
      <x v="531"/>
    </i>
    <i r="1">
      <x v="1060"/>
    </i>
    <i>
      <x v="532"/>
    </i>
    <i r="1">
      <x v="1179"/>
    </i>
    <i>
      <x v="533"/>
    </i>
    <i r="1">
      <x v="398"/>
    </i>
    <i>
      <x v="534"/>
    </i>
    <i r="1">
      <x v="594"/>
    </i>
    <i>
      <x v="535"/>
    </i>
    <i r="1">
      <x v="1005"/>
    </i>
    <i>
      <x v="536"/>
    </i>
    <i r="1">
      <x v="551"/>
    </i>
    <i>
      <x v="537"/>
    </i>
    <i r="1">
      <x v="602"/>
    </i>
    <i>
      <x v="538"/>
    </i>
    <i r="1">
      <x v="271"/>
    </i>
    <i>
      <x v="539"/>
    </i>
    <i r="1">
      <x v="525"/>
    </i>
    <i>
      <x v="540"/>
    </i>
    <i r="1">
      <x v="642"/>
    </i>
    <i>
      <x v="541"/>
    </i>
    <i r="1">
      <x v="327"/>
    </i>
    <i>
      <x v="542"/>
    </i>
    <i r="1">
      <x v="1001"/>
    </i>
    <i>
      <x v="543"/>
    </i>
    <i r="1">
      <x v="361"/>
    </i>
    <i>
      <x v="544"/>
    </i>
    <i r="1">
      <x v="310"/>
    </i>
    <i>
      <x v="545"/>
    </i>
    <i r="1">
      <x v="135"/>
    </i>
    <i>
      <x v="546"/>
    </i>
    <i r="1">
      <x v="428"/>
    </i>
    <i>
      <x v="547"/>
    </i>
    <i r="1">
      <x v="310"/>
    </i>
    <i>
      <x v="548"/>
    </i>
    <i r="1">
      <x v="228"/>
    </i>
    <i>
      <x v="549"/>
    </i>
    <i r="1">
      <x v="310"/>
    </i>
    <i>
      <x v="550"/>
    </i>
    <i r="1">
      <x v="620"/>
    </i>
    <i>
      <x v="551"/>
    </i>
    <i r="1">
      <x v="68"/>
    </i>
    <i>
      <x v="552"/>
    </i>
    <i r="1">
      <x v="416"/>
    </i>
    <i>
      <x v="553"/>
    </i>
    <i r="1">
      <x v="119"/>
    </i>
    <i>
      <x v="554"/>
    </i>
    <i r="1">
      <x v="272"/>
    </i>
    <i>
      <x v="555"/>
    </i>
    <i r="1">
      <x v="164"/>
    </i>
    <i>
      <x v="556"/>
    </i>
    <i r="1">
      <x v="208"/>
    </i>
    <i>
      <x v="557"/>
    </i>
    <i r="1">
      <x v="329"/>
    </i>
    <i>
      <x v="558"/>
    </i>
    <i r="1">
      <x v="262"/>
    </i>
    <i>
      <x v="559"/>
    </i>
    <i r="1">
      <x v="215"/>
    </i>
    <i>
      <x v="560"/>
    </i>
    <i r="1">
      <x v="518"/>
    </i>
    <i r="1">
      <x v="523"/>
    </i>
    <i>
      <x v="561"/>
    </i>
    <i r="1">
      <x v="113"/>
    </i>
    <i>
      <x v="562"/>
    </i>
    <i r="1">
      <x v="610"/>
    </i>
    <i>
      <x v="563"/>
    </i>
    <i r="1">
      <x v="285"/>
    </i>
    <i>
      <x v="564"/>
    </i>
    <i r="1">
      <x v="291"/>
    </i>
    <i>
      <x v="565"/>
    </i>
    <i r="1">
      <x v="1126"/>
    </i>
    <i>
      <x v="566"/>
    </i>
    <i r="1">
      <x v="246"/>
    </i>
    <i>
      <x v="567"/>
    </i>
    <i r="1">
      <x v="495"/>
    </i>
    <i>
      <x v="568"/>
    </i>
    <i r="1">
      <x v="611"/>
    </i>
    <i>
      <x v="569"/>
    </i>
    <i r="1">
      <x v="334"/>
    </i>
    <i>
      <x v="570"/>
    </i>
    <i r="1">
      <x v="301"/>
    </i>
    <i>
      <x v="571"/>
    </i>
    <i r="1">
      <x v="248"/>
    </i>
    <i>
      <x v="572"/>
    </i>
    <i r="1">
      <x v="1140"/>
    </i>
    <i>
      <x v="573"/>
    </i>
    <i r="1">
      <x v="283"/>
    </i>
    <i>
      <x v="574"/>
    </i>
    <i r="1">
      <x v="532"/>
    </i>
    <i>
      <x v="575"/>
    </i>
    <i r="1">
      <x v="362"/>
    </i>
    <i>
      <x v="576"/>
    </i>
    <i r="1">
      <x v="284"/>
    </i>
    <i>
      <x v="577"/>
    </i>
    <i r="1">
      <x v="1182"/>
    </i>
    <i>
      <x v="578"/>
    </i>
    <i r="1">
      <x v="512"/>
    </i>
    <i>
      <x v="579"/>
    </i>
    <i r="1">
      <x v="496"/>
    </i>
    <i>
      <x v="580"/>
    </i>
    <i r="1">
      <x v="1183"/>
    </i>
    <i>
      <x v="581"/>
    </i>
    <i r="1">
      <x v="1146"/>
    </i>
    <i>
      <x v="582"/>
    </i>
    <i r="1">
      <x v="1176"/>
    </i>
    <i>
      <x v="583"/>
    </i>
    <i r="1">
      <x v="1178"/>
    </i>
    <i>
      <x v="584"/>
    </i>
    <i r="1">
      <x v="614"/>
    </i>
    <i>
      <x v="585"/>
    </i>
    <i r="1">
      <x v="535"/>
    </i>
    <i>
      <x v="586"/>
    </i>
    <i r="1">
      <x v="528"/>
    </i>
    <i>
      <x v="587"/>
    </i>
    <i r="1">
      <x v="469"/>
    </i>
    <i>
      <x v="588"/>
    </i>
    <i r="1">
      <x v="586"/>
    </i>
    <i>
      <x v="589"/>
    </i>
    <i r="1">
      <x v="349"/>
    </i>
    <i>
      <x v="590"/>
    </i>
    <i r="1">
      <x v="521"/>
    </i>
    <i>
      <x v="591"/>
    </i>
    <i r="1">
      <x v="520"/>
    </i>
    <i r="1">
      <x v="522"/>
    </i>
    <i>
      <x v="592"/>
    </i>
    <i r="1">
      <x v="1167"/>
    </i>
    <i>
      <x v="593"/>
    </i>
    <i r="1">
      <x v="1166"/>
    </i>
    <i>
      <x v="594"/>
    </i>
    <i r="1">
      <x v="451"/>
    </i>
    <i>
      <x v="595"/>
    </i>
    <i r="1">
      <x v="240"/>
    </i>
    <i>
      <x v="596"/>
    </i>
    <i r="1">
      <x v="408"/>
    </i>
    <i>
      <x v="597"/>
    </i>
    <i r="1">
      <x v="1169"/>
    </i>
    <i>
      <x v="598"/>
    </i>
    <i r="1">
      <x v="255"/>
    </i>
    <i>
      <x v="599"/>
    </i>
    <i r="1">
      <x v="452"/>
    </i>
    <i>
      <x v="600"/>
    </i>
    <i r="1">
      <x v="1168"/>
    </i>
    <i>
      <x v="601"/>
    </i>
    <i r="1">
      <x v="1170"/>
    </i>
    <i>
      <x v="602"/>
    </i>
    <i r="1">
      <x v="545"/>
    </i>
    <i>
      <x v="603"/>
    </i>
    <i r="1">
      <x v="450"/>
    </i>
    <i>
      <x v="604"/>
    </i>
    <i r="1">
      <x v="449"/>
    </i>
    <i>
      <x v="605"/>
    </i>
    <i r="1">
      <x v="999"/>
    </i>
    <i>
      <x v="606"/>
    </i>
    <i r="1">
      <x v="374"/>
    </i>
    <i>
      <x v="607"/>
    </i>
    <i r="1">
      <x v="998"/>
    </i>
    <i r="1">
      <x v="1000"/>
    </i>
    <i>
      <x v="608"/>
    </i>
    <i r="1">
      <x v="1062"/>
    </i>
    <i>
      <x v="609"/>
    </i>
    <i r="1">
      <x v="254"/>
    </i>
    <i>
      <x v="610"/>
    </i>
    <i r="1">
      <x v="1186"/>
    </i>
    <i>
      <x v="611"/>
    </i>
    <i r="1">
      <x v="417"/>
    </i>
    <i>
      <x v="612"/>
    </i>
    <i r="1">
      <x v="425"/>
    </i>
    <i>
      <x v="613"/>
    </i>
    <i r="1">
      <x v="278"/>
    </i>
    <i>
      <x v="614"/>
    </i>
    <i r="1">
      <x v="391"/>
    </i>
    <i>
      <x v="615"/>
    </i>
    <i r="1">
      <x v="133"/>
    </i>
    <i>
      <x v="616"/>
    </i>
    <i r="1">
      <x v="133"/>
    </i>
    <i>
      <x v="617"/>
    </i>
    <i r="1">
      <x v="133"/>
    </i>
    <i>
      <x v="618"/>
    </i>
    <i r="1">
      <x v="133"/>
    </i>
    <i>
      <x v="619"/>
    </i>
    <i r="1">
      <x v="133"/>
    </i>
    <i>
      <x v="620"/>
    </i>
    <i r="1">
      <x v="133"/>
    </i>
    <i>
      <x v="621"/>
    </i>
    <i r="1">
      <x v="182"/>
    </i>
    <i>
      <x v="622"/>
    </i>
    <i r="1">
      <x v="167"/>
    </i>
    <i r="1">
      <x v="182"/>
    </i>
    <i>
      <x v="623"/>
    </i>
    <i r="1">
      <x v="29"/>
    </i>
    <i r="1">
      <x v="41"/>
    </i>
    <i>
      <x v="624"/>
    </i>
    <i r="1">
      <x v="42"/>
    </i>
    <i>
      <x v="625"/>
    </i>
    <i r="1">
      <x v="26"/>
    </i>
    <i>
      <x v="626"/>
    </i>
    <i r="1">
      <x v="182"/>
    </i>
    <i>
      <x v="627"/>
    </i>
    <i r="1">
      <x v="27"/>
    </i>
    <i>
      <x v="628"/>
    </i>
    <i r="1">
      <x v="28"/>
    </i>
    <i>
      <x v="629"/>
    </i>
    <i r="1">
      <x v="47"/>
    </i>
    <i>
      <x v="630"/>
    </i>
    <i r="1">
      <x v="47"/>
    </i>
    <i>
      <x v="631"/>
    </i>
    <i r="1">
      <x v="50"/>
    </i>
    <i>
      <x v="632"/>
    </i>
    <i r="1">
      <x v="52"/>
    </i>
    <i>
      <x v="633"/>
    </i>
    <i r="1">
      <x v="56"/>
    </i>
    <i>
      <x v="634"/>
    </i>
    <i r="1">
      <x v="274"/>
    </i>
    <i>
      <x v="635"/>
    </i>
    <i r="1">
      <x v="133"/>
    </i>
    <i>
      <x v="636"/>
    </i>
    <i r="1">
      <x v="74"/>
    </i>
    <i>
      <x v="637"/>
    </i>
    <i r="1">
      <x v="63"/>
    </i>
    <i r="1">
      <x v="72"/>
    </i>
    <i r="1">
      <x v="73"/>
    </i>
    <i>
      <x v="638"/>
    </i>
    <i r="1">
      <x v="69"/>
    </i>
    <i>
      <x v="639"/>
    </i>
    <i r="1">
      <x v="506"/>
    </i>
    <i>
      <x v="640"/>
    </i>
    <i r="1">
      <x v="370"/>
    </i>
    <i>
      <x v="641"/>
    </i>
    <i r="1">
      <x v="505"/>
    </i>
    <i>
      <x v="642"/>
    </i>
    <i r="1">
      <x v="411"/>
    </i>
    <i>
      <x v="643"/>
    </i>
    <i r="1">
      <x v="133"/>
    </i>
    <i>
      <x v="644"/>
    </i>
    <i r="1">
      <x v="103"/>
    </i>
    <i>
      <x v="645"/>
    </i>
    <i r="1">
      <x v="314"/>
    </i>
    <i r="1">
      <x v="388"/>
    </i>
    <i>
      <x v="646"/>
    </i>
    <i r="1">
      <x v="87"/>
    </i>
    <i>
      <x v="647"/>
    </i>
    <i r="1">
      <x v="369"/>
    </i>
    <i>
      <x v="648"/>
    </i>
    <i r="1">
      <x v="75"/>
    </i>
    <i>
      <x v="649"/>
    </i>
    <i r="1">
      <x v="375"/>
    </i>
    <i>
      <x v="650"/>
    </i>
    <i r="1">
      <x v="368"/>
    </i>
    <i>
      <x v="651"/>
    </i>
    <i r="1">
      <x v="386"/>
    </i>
    <i>
      <x v="652"/>
    </i>
    <i r="1">
      <x v="351"/>
    </i>
    <i>
      <x v="653"/>
    </i>
    <i r="1">
      <x v="421"/>
    </i>
    <i>
      <x v="654"/>
    </i>
    <i r="1">
      <x v="86"/>
    </i>
    <i>
      <x v="655"/>
    </i>
    <i r="1">
      <x v="274"/>
    </i>
    <i>
      <x v="656"/>
    </i>
    <i r="1">
      <x v="134"/>
    </i>
    <i>
      <x v="657"/>
    </i>
    <i r="1">
      <x v="519"/>
    </i>
    <i>
      <x v="658"/>
    </i>
    <i r="1">
      <x v="466"/>
    </i>
    <i>
      <x v="659"/>
    </i>
    <i r="1">
      <x v="1066"/>
    </i>
    <i>
      <x v="660"/>
    </i>
    <i r="1">
      <x v="1067"/>
    </i>
    <i>
      <x v="661"/>
    </i>
    <i r="1">
      <x v="1068"/>
    </i>
    <i>
      <x v="662"/>
    </i>
    <i r="1">
      <x v="376"/>
    </i>
    <i>
      <x v="663"/>
    </i>
    <i r="1">
      <x v="1069"/>
    </i>
    <i>
      <x v="664"/>
    </i>
    <i r="1">
      <x v="403"/>
    </i>
    <i>
      <x v="665"/>
    </i>
    <i r="1">
      <x v="161"/>
    </i>
    <i>
      <x v="666"/>
    </i>
    <i r="1">
      <x v="1156"/>
    </i>
    <i>
      <x v="667"/>
    </i>
    <i r="1">
      <x v="372"/>
    </i>
    <i>
      <x v="668"/>
    </i>
    <i r="1">
      <x v="296"/>
    </i>
    <i>
      <x v="669"/>
    </i>
    <i r="1">
      <x v="323"/>
    </i>
    <i>
      <x v="670"/>
    </i>
    <i r="1">
      <x v="204"/>
    </i>
    <i>
      <x v="671"/>
    </i>
    <i r="1">
      <x v="214"/>
    </i>
    <i>
      <x v="672"/>
    </i>
    <i r="1">
      <x v="121"/>
    </i>
    <i>
      <x v="673"/>
    </i>
    <i r="1">
      <x v="612"/>
    </i>
    <i>
      <x v="674"/>
    </i>
    <i r="1">
      <x v="1008"/>
    </i>
    <i>
      <x v="675"/>
    </i>
    <i r="1">
      <x v="353"/>
    </i>
    <i>
      <x v="676"/>
    </i>
    <i r="1">
      <x v="427"/>
    </i>
    <i>
      <x v="677"/>
    </i>
    <i r="1">
      <x v="339"/>
    </i>
    <i>
      <x v="678"/>
    </i>
    <i r="1">
      <x v="546"/>
    </i>
    <i>
      <x v="679"/>
    </i>
    <i r="1">
      <x v="1007"/>
    </i>
    <i>
      <x v="680"/>
    </i>
    <i r="1">
      <x v="129"/>
    </i>
    <i>
      <x v="681"/>
    </i>
    <i r="1">
      <x v="146"/>
    </i>
    <i>
      <x v="682"/>
    </i>
    <i r="1">
      <x v="1061"/>
    </i>
    <i>
      <x v="683"/>
    </i>
    <i r="1">
      <x v="287"/>
    </i>
    <i>
      <x v="684"/>
    </i>
    <i r="1">
      <x v="613"/>
    </i>
    <i>
      <x v="685"/>
    </i>
    <i r="1">
      <x v="554"/>
    </i>
    <i>
      <x v="686"/>
    </i>
    <i r="1">
      <x v="555"/>
    </i>
    <i>
      <x v="687"/>
    </i>
    <i r="1">
      <x v="194"/>
    </i>
    <i>
      <x v="688"/>
    </i>
    <i r="1">
      <x v="270"/>
    </i>
    <i>
      <x v="689"/>
    </i>
    <i r="1">
      <x v="195"/>
    </i>
    <i>
      <x v="690"/>
    </i>
    <i r="1">
      <x v="227"/>
    </i>
    <i>
      <x v="691"/>
    </i>
    <i r="1">
      <x v="525"/>
    </i>
    <i>
      <x v="692"/>
    </i>
    <i r="1">
      <x v="443"/>
    </i>
    <i>
      <x v="693"/>
    </i>
    <i r="1">
      <x v="8"/>
    </i>
    <i>
      <x v="694"/>
    </i>
    <i r="1">
      <x v="136"/>
    </i>
    <i>
      <x v="695"/>
    </i>
    <i r="1">
      <x v="328"/>
    </i>
    <i>
      <x v="696"/>
    </i>
    <i r="1">
      <x v="77"/>
    </i>
    <i r="1">
      <x v="78"/>
    </i>
    <i r="1">
      <x v="81"/>
    </i>
    <i r="1">
      <x v="148"/>
    </i>
    <i>
      <x v="697"/>
    </i>
    <i r="1">
      <x v="483"/>
    </i>
    <i>
      <x v="698"/>
    </i>
    <i r="1">
      <x v="445"/>
    </i>
    <i>
      <x v="699"/>
    </i>
    <i r="1">
      <x v="481"/>
    </i>
    <i r="1">
      <x v="483"/>
    </i>
    <i>
      <x v="700"/>
    </i>
    <i r="1">
      <x v="556"/>
    </i>
    <i>
      <x v="701"/>
    </i>
    <i r="1">
      <x v="462"/>
    </i>
    <i>
      <x v="702"/>
    </i>
    <i r="1">
      <x v="153"/>
    </i>
    <i>
      <x v="703"/>
    </i>
    <i r="1">
      <x v="483"/>
    </i>
    <i>
      <x v="704"/>
    </i>
    <i r="1">
      <x v="478"/>
    </i>
    <i r="1">
      <x v="479"/>
    </i>
    <i r="1">
      <x v="480"/>
    </i>
    <i r="1">
      <x v="482"/>
    </i>
    <i r="1">
      <x v="483"/>
    </i>
    <i>
      <x v="705"/>
    </i>
    <i r="1">
      <x v="239"/>
    </i>
    <i>
      <x v="706"/>
    </i>
    <i r="1">
      <x v="185"/>
    </i>
    <i>
      <x v="707"/>
    </i>
    <i r="1">
      <x v="120"/>
    </i>
    <i>
      <x v="708"/>
    </i>
    <i r="1">
      <x v="190"/>
    </i>
    <i>
      <x v="709"/>
    </i>
    <i r="1">
      <x v="257"/>
    </i>
    <i>
      <x v="710"/>
    </i>
    <i r="1">
      <x v="257"/>
    </i>
    <i>
      <x v="711"/>
    </i>
    <i r="1">
      <x v="1152"/>
    </i>
    <i>
      <x v="712"/>
    </i>
    <i r="1">
      <x v="565"/>
    </i>
    <i>
      <x v="713"/>
    </i>
    <i r="1">
      <x v="566"/>
    </i>
    <i>
      <x v="714"/>
    </i>
    <i r="1">
      <x v="294"/>
    </i>
    <i>
      <x v="715"/>
    </i>
    <i r="1">
      <x v="574"/>
    </i>
    <i>
      <x v="716"/>
    </i>
    <i r="1">
      <x v="567"/>
    </i>
    <i>
      <x v="717"/>
    </i>
    <i r="1">
      <x v="569"/>
    </i>
    <i>
      <x v="718"/>
    </i>
    <i r="1">
      <x v="571"/>
    </i>
    <i>
      <x v="719"/>
    </i>
    <i r="1">
      <x v="573"/>
    </i>
    <i>
      <x v="720"/>
    </i>
    <i r="1">
      <x v="570"/>
    </i>
    <i>
      <x v="721"/>
    </i>
    <i r="1">
      <x v="290"/>
    </i>
    <i>
      <x v="722"/>
    </i>
    <i r="1">
      <x v="154"/>
    </i>
    <i>
      <x v="723"/>
    </i>
    <i r="1">
      <x v="527"/>
    </i>
    <i>
      <x v="724"/>
    </i>
    <i r="1">
      <x v="358"/>
    </i>
    <i>
      <x v="725"/>
    </i>
    <i r="1">
      <x v="568"/>
    </i>
    <i>
      <x v="726"/>
    </i>
    <i r="1">
      <x v="13"/>
    </i>
    <i>
      <x v="727"/>
    </i>
    <i r="1">
      <x v="562"/>
    </i>
    <i r="1">
      <x v="563"/>
    </i>
    <i>
      <x v="728"/>
    </i>
    <i r="1">
      <x v="1053"/>
    </i>
    <i>
      <x v="729"/>
    </i>
    <i r="1">
      <x v="1053"/>
    </i>
    <i>
      <x v="730"/>
    </i>
    <i r="1">
      <x v="564"/>
    </i>
    <i>
      <x v="731"/>
    </i>
    <i r="1">
      <x v="359"/>
    </i>
    <i>
      <x v="732"/>
    </i>
    <i r="1">
      <x v="321"/>
    </i>
    <i>
      <x v="733"/>
    </i>
    <i r="1">
      <x v="166"/>
    </i>
    <i>
      <x v="734"/>
    </i>
    <i r="1">
      <x v="348"/>
    </i>
    <i>
      <x v="735"/>
    </i>
    <i r="1">
      <x v="150"/>
    </i>
    <i>
      <x v="736"/>
    </i>
    <i r="1">
      <x v="257"/>
    </i>
    <i>
      <x v="737"/>
    </i>
    <i r="1">
      <x v="364"/>
    </i>
    <i>
      <x v="738"/>
    </i>
    <i r="1">
      <x v="241"/>
    </i>
    <i>
      <x v="739"/>
    </i>
    <i r="1">
      <x v="572"/>
    </i>
    <i>
      <x v="740"/>
    </i>
    <i r="1">
      <x v="342"/>
    </i>
    <i>
      <x v="741"/>
    </i>
    <i r="1">
      <x v="576"/>
    </i>
    <i>
      <x v="742"/>
    </i>
    <i r="1">
      <x v="350"/>
    </i>
    <i r="1">
      <x v="415"/>
    </i>
    <i>
      <x v="743"/>
    </i>
    <i r="1">
      <x v="627"/>
    </i>
    <i>
      <x v="744"/>
    </i>
    <i r="1">
      <x v="628"/>
    </i>
    <i>
      <x v="745"/>
    </i>
    <i r="1">
      <x v="295"/>
    </i>
    <i>
      <x v="746"/>
    </i>
    <i r="1">
      <x v="629"/>
    </i>
    <i>
      <x v="747"/>
    </i>
    <i r="1">
      <x v="430"/>
    </i>
    <i>
      <x v="748"/>
    </i>
    <i r="1">
      <x v="634"/>
    </i>
    <i r="1">
      <x v="636"/>
    </i>
    <i r="1">
      <x v="637"/>
    </i>
    <i>
      <x v="749"/>
    </i>
    <i r="1">
      <x v="635"/>
    </i>
    <i>
      <x v="750"/>
    </i>
    <i r="1">
      <x v="202"/>
    </i>
    <i>
      <x v="751"/>
    </i>
    <i r="1">
      <x v="379"/>
    </i>
    <i>
      <x v="752"/>
    </i>
    <i r="1">
      <x v="630"/>
    </i>
    <i>
      <x v="753"/>
    </i>
    <i r="1">
      <x v="640"/>
    </i>
    <i>
      <x v="754"/>
    </i>
    <i r="1">
      <x v="638"/>
    </i>
    <i>
      <x v="755"/>
    </i>
    <i r="1">
      <x v="639"/>
    </i>
    <i r="1">
      <x v="641"/>
    </i>
    <i>
      <x v="756"/>
    </i>
    <i r="1">
      <x v="172"/>
    </i>
    <i r="1">
      <x v="212"/>
    </i>
    <i>
      <x v="757"/>
    </i>
    <i r="1">
      <x v="175"/>
    </i>
    <i r="1">
      <x v="178"/>
    </i>
    <i>
      <x v="758"/>
    </i>
    <i r="1">
      <x v="172"/>
    </i>
    <i r="1">
      <x v="177"/>
    </i>
    <i>
      <x v="759"/>
    </i>
    <i r="1">
      <x v="184"/>
    </i>
    <i>
      <x v="760"/>
    </i>
    <i r="1">
      <x v="141"/>
    </i>
    <i>
      <x v="761"/>
    </i>
    <i r="1">
      <x v="140"/>
    </i>
    <i>
      <x v="762"/>
    </i>
    <i r="1">
      <x v="57"/>
    </i>
    <i>
      <x v="763"/>
    </i>
    <i r="1">
      <x v="139"/>
    </i>
    <i>
      <x v="764"/>
    </i>
    <i r="1">
      <x v="206"/>
    </i>
    <i>
      <x v="765"/>
    </i>
    <i r="1">
      <x v="222"/>
    </i>
    <i>
      <x v="766"/>
    </i>
    <i r="1">
      <x v="186"/>
    </i>
    <i>
      <x v="767"/>
    </i>
    <i r="1">
      <x v="169"/>
    </i>
    <i>
      <x v="768"/>
    </i>
    <i r="1">
      <x v="171"/>
    </i>
    <i>
      <x v="769"/>
    </i>
    <i r="1">
      <x v="137"/>
    </i>
    <i r="1">
      <x v="264"/>
    </i>
    <i>
      <x v="770"/>
    </i>
    <i r="1">
      <x v="218"/>
    </i>
    <i>
      <x v="771"/>
    </i>
    <i r="1">
      <x v="39"/>
    </i>
    <i>
      <x v="772"/>
    </i>
    <i r="1">
      <x v="176"/>
    </i>
    <i>
      <x v="773"/>
    </i>
    <i r="1">
      <x v="224"/>
    </i>
    <i>
      <x v="774"/>
    </i>
    <i r="1">
      <x v="149"/>
    </i>
    <i>
      <x v="775"/>
    </i>
    <i r="1">
      <x v="142"/>
    </i>
    <i>
      <x v="776"/>
    </i>
    <i r="1">
      <x v="219"/>
    </i>
    <i>
      <x v="777"/>
    </i>
    <i r="1">
      <x v="48"/>
    </i>
    <i r="1">
      <x v="106"/>
    </i>
    <i r="1">
      <x v="225"/>
    </i>
    <i>
      <x v="778"/>
    </i>
    <i r="1">
      <x v="189"/>
    </i>
    <i>
      <x v="779"/>
    </i>
    <i r="1">
      <x v="168"/>
    </i>
    <i>
      <x v="780"/>
    </i>
    <i r="1">
      <x v="226"/>
    </i>
    <i>
      <x v="781"/>
    </i>
    <i r="1">
      <x v="267"/>
    </i>
    <i>
      <x v="782"/>
    </i>
    <i r="1">
      <x v="205"/>
    </i>
    <i>
      <x v="783"/>
    </i>
    <i r="1">
      <x v="231"/>
    </i>
    <i r="1">
      <x v="259"/>
    </i>
    <i>
      <x v="784"/>
    </i>
    <i r="1">
      <x v="170"/>
    </i>
    <i r="1">
      <x v="188"/>
    </i>
    <i>
      <x v="785"/>
    </i>
    <i r="1">
      <x v="187"/>
    </i>
    <i>
      <x v="786"/>
    </i>
    <i r="1">
      <x v="514"/>
    </i>
    <i>
      <x v="787"/>
    </i>
    <i r="1">
      <x v="308"/>
    </i>
    <i>
      <x v="788"/>
    </i>
    <i r="1">
      <x v="303"/>
    </i>
    <i>
      <x v="789"/>
    </i>
    <i r="1">
      <x v="541"/>
    </i>
    <i>
      <x v="790"/>
    </i>
    <i r="1">
      <x v="467"/>
    </i>
    <i>
      <x v="791"/>
    </i>
    <i r="1">
      <x v="132"/>
    </i>
    <i>
      <x v="792"/>
    </i>
    <i r="1">
      <x v="145"/>
    </i>
    <i>
      <x v="793"/>
    </i>
    <i r="1">
      <x v="229"/>
    </i>
    <i>
      <x v="794"/>
    </i>
    <i r="1">
      <x v="352"/>
    </i>
    <i>
      <x v="795"/>
    </i>
    <i r="1">
      <x v="343"/>
    </i>
    <i>
      <x v="796"/>
    </i>
    <i r="1">
      <x v="355"/>
    </i>
    <i>
      <x v="797"/>
    </i>
    <i r="1">
      <x v="273"/>
    </i>
    <i>
      <x v="798"/>
    </i>
    <i r="1">
      <x v="128"/>
    </i>
    <i>
      <x v="799"/>
    </i>
    <i r="1">
      <x v="390"/>
    </i>
    <i>
      <x v="800"/>
    </i>
    <i r="1">
      <x v="1161"/>
    </i>
    <i>
      <x v="801"/>
    </i>
    <i r="1">
      <x v="419"/>
    </i>
    <i>
      <x v="802"/>
    </i>
    <i r="1">
      <x v="407"/>
    </i>
    <i>
      <x v="803"/>
    </i>
    <i r="1">
      <x v="373"/>
    </i>
    <i>
      <x v="804"/>
    </i>
    <i r="1">
      <x v="392"/>
    </i>
    <i>
      <x v="805"/>
    </i>
    <i r="1">
      <x v="365"/>
    </i>
    <i>
      <x v="806"/>
    </i>
    <i r="1">
      <x v="382"/>
    </i>
    <i>
      <x v="807"/>
    </i>
    <i r="1">
      <x v="1128"/>
    </i>
    <i>
      <x v="808"/>
    </i>
    <i r="1">
      <x v="409"/>
    </i>
    <i>
      <x v="809"/>
    </i>
    <i r="1">
      <x v="1181"/>
    </i>
    <i>
      <x v="810"/>
    </i>
    <i r="1">
      <x v="1155"/>
    </i>
    <i>
      <x v="811"/>
    </i>
    <i r="1">
      <x v="383"/>
    </i>
    <i>
      <x v="812"/>
    </i>
    <i r="1">
      <x v="130"/>
    </i>
    <i>
      <x v="813"/>
    </i>
    <i r="1">
      <x v="378"/>
    </i>
    <i>
      <x v="814"/>
    </i>
    <i r="1">
      <x v="207"/>
    </i>
    <i>
      <x v="815"/>
    </i>
    <i r="1">
      <x v="151"/>
    </i>
    <i>
      <x v="816"/>
    </i>
    <i r="1">
      <x v="292"/>
    </i>
    <i>
      <x v="817"/>
    </i>
    <i r="1">
      <x v="515"/>
    </i>
    <i>
      <x v="818"/>
    </i>
    <i r="1">
      <x v="515"/>
    </i>
    <i>
      <x v="819"/>
    </i>
    <i r="1">
      <x v="448"/>
    </i>
    <i>
      <x v="820"/>
    </i>
    <i r="1">
      <x v="446"/>
    </i>
    <i>
      <x v="821"/>
    </i>
    <i r="1">
      <x v="289"/>
    </i>
    <i r="1">
      <x v="644"/>
    </i>
    <i r="1">
      <x v="645"/>
    </i>
    <i r="1">
      <x v="646"/>
    </i>
    <i>
      <x v="822"/>
    </i>
    <i r="1">
      <x v="1047"/>
    </i>
    <i>
      <x v="823"/>
    </i>
    <i r="1">
      <x v="1045"/>
    </i>
    <i>
      <x v="824"/>
    </i>
    <i r="1">
      <x v="1048"/>
    </i>
    <i>
      <x v="825"/>
    </i>
    <i r="1">
      <x v="539"/>
    </i>
    <i>
      <x v="826"/>
    </i>
    <i r="1">
      <x v="336"/>
    </i>
    <i>
      <x v="827"/>
    </i>
    <i r="1">
      <x v="16"/>
    </i>
    <i>
      <x v="828"/>
    </i>
    <i r="1">
      <x v="448"/>
    </i>
    <i>
      <x v="829"/>
    </i>
    <i r="1">
      <x v="1189"/>
    </i>
    <i>
      <x v="830"/>
    </i>
    <i r="1">
      <x v="1049"/>
    </i>
    <i>
      <x v="831"/>
    </i>
    <i r="1">
      <x v="544"/>
    </i>
    <i>
      <x v="832"/>
    </i>
    <i r="1">
      <x v="335"/>
    </i>
    <i>
      <x v="833"/>
    </i>
    <i r="1">
      <x v="366"/>
    </i>
    <i>
      <x v="834"/>
    </i>
    <i r="1">
      <x v="1046"/>
    </i>
    <i>
      <x v="835"/>
    </i>
    <i r="1">
      <x v="647"/>
    </i>
    <i>
      <x v="836"/>
    </i>
    <i r="1">
      <x v="1055"/>
    </i>
    <i>
      <x v="837"/>
    </i>
    <i r="1">
      <x v="577"/>
    </i>
    <i>
      <x v="838"/>
    </i>
    <i r="1">
      <x v="447"/>
    </i>
    <i>
      <x v="839"/>
    </i>
    <i r="1">
      <x v="127"/>
    </i>
    <i>
      <x v="840"/>
    </i>
    <i r="1">
      <x v="85"/>
    </i>
    <i>
      <x v="841"/>
    </i>
    <i r="1">
      <x v="20"/>
    </i>
    <i>
      <x v="842"/>
    </i>
    <i r="1">
      <x v="621"/>
    </i>
    <i>
      <x v="843"/>
    </i>
    <i r="1">
      <x v="622"/>
    </i>
    <i>
      <x v="844"/>
    </i>
    <i r="1">
      <x v="22"/>
    </i>
    <i>
      <x v="845"/>
    </i>
    <i r="1">
      <x v="24"/>
    </i>
    <i>
      <x v="846"/>
    </i>
    <i r="1">
      <x v="38"/>
    </i>
    <i>
      <x v="847"/>
    </i>
    <i r="1">
      <x v="37"/>
    </i>
    <i>
      <x v="848"/>
    </i>
    <i r="1">
      <x v="1174"/>
    </i>
    <i>
      <x v="849"/>
    </i>
    <i r="1">
      <x v="104"/>
    </i>
    <i>
      <x v="850"/>
    </i>
    <i r="1">
      <x v="83"/>
    </i>
    <i>
      <x v="851"/>
    </i>
    <i r="1">
      <x v="1165"/>
    </i>
    <i>
      <x v="852"/>
    </i>
    <i r="1">
      <x v="114"/>
    </i>
    <i>
      <x v="853"/>
    </i>
    <i r="1">
      <x v="1178"/>
    </i>
    <i>
      <x v="854"/>
    </i>
    <i r="1">
      <x v="95"/>
    </i>
    <i>
      <x v="855"/>
    </i>
    <i r="1">
      <x v="1178"/>
    </i>
    <i>
      <x v="856"/>
    </i>
    <i r="1">
      <x v="112"/>
    </i>
    <i>
      <x v="857"/>
    </i>
    <i r="1">
      <x v="111"/>
    </i>
    <i>
      <x v="858"/>
    </i>
    <i r="1">
      <x v="1065"/>
    </i>
    <i>
      <x v="859"/>
    </i>
    <i r="1">
      <x v="7"/>
    </i>
    <i>
      <x v="860"/>
    </i>
    <i r="1">
      <x v="108"/>
    </i>
    <i>
      <x v="861"/>
    </i>
    <i r="1">
      <x v="107"/>
    </i>
    <i>
      <x v="862"/>
    </i>
    <i r="1">
      <x v="587"/>
    </i>
    <i>
      <x v="863"/>
    </i>
    <i r="1">
      <x v="588"/>
    </i>
    <i>
      <x v="864"/>
    </i>
    <i r="1">
      <x v="109"/>
    </i>
    <i>
      <x v="865"/>
    </i>
    <i r="1">
      <x v="110"/>
    </i>
    <i>
      <x v="866"/>
    </i>
    <i r="1">
      <x v="1157"/>
    </i>
    <i>
      <x v="867"/>
    </i>
    <i r="1">
      <x v="227"/>
    </i>
    <i>
      <x v="868"/>
    </i>
    <i r="1">
      <x v="125"/>
    </i>
    <i>
      <x v="869"/>
    </i>
    <i r="1">
      <x v="227"/>
    </i>
    <i>
      <x v="870"/>
    </i>
    <i r="1">
      <x v="1002"/>
    </i>
    <i>
      <x v="871"/>
    </i>
    <i r="1">
      <x v="276"/>
    </i>
    <i>
      <x v="872"/>
    </i>
    <i r="1">
      <x v="312"/>
    </i>
    <i>
      <x v="873"/>
    </i>
    <i r="1">
      <x v="413"/>
    </i>
    <i>
      <x v="874"/>
    </i>
    <i r="1">
      <x v="1130"/>
    </i>
    <i>
      <x v="875"/>
    </i>
    <i r="1">
      <x v="1132"/>
    </i>
    <i>
      <x v="876"/>
    </i>
    <i r="1">
      <x v="632"/>
    </i>
    <i r="1">
      <x v="633"/>
    </i>
    <i>
      <x v="877"/>
    </i>
    <i r="1">
      <x v="578"/>
    </i>
    <i>
      <x v="878"/>
    </i>
    <i r="1">
      <x v="1134"/>
    </i>
    <i>
      <x v="879"/>
    </i>
    <i r="1">
      <x v="432"/>
    </i>
    <i r="1">
      <x v="433"/>
    </i>
    <i>
      <x v="880"/>
    </i>
    <i r="1">
      <x v="434"/>
    </i>
    <i>
      <x v="881"/>
    </i>
    <i r="1">
      <x v="1131"/>
    </i>
    <i>
      <x v="882"/>
    </i>
    <i r="1">
      <x v="579"/>
    </i>
    <i>
      <x v="883"/>
    </i>
    <i r="1">
      <x v="1136"/>
    </i>
    <i>
      <x v="884"/>
    </i>
    <i r="1">
      <x v="322"/>
    </i>
    <i>
      <x v="885"/>
    </i>
    <i r="1">
      <x v="1133"/>
    </i>
    <i>
      <x v="886"/>
    </i>
    <i r="1">
      <x v="591"/>
    </i>
    <i>
      <x v="887"/>
    </i>
    <i r="1">
      <x v="1135"/>
    </i>
    <i>
      <x v="888"/>
    </i>
    <i r="1">
      <x v="401"/>
    </i>
    <i>
      <x v="889"/>
    </i>
    <i r="1">
      <x v="2"/>
    </i>
    <i>
      <x v="890"/>
    </i>
    <i r="1">
      <x v="347"/>
    </i>
    <i>
      <x v="891"/>
    </i>
    <i r="1">
      <x v="590"/>
    </i>
    <i>
      <x v="892"/>
    </i>
    <i r="1">
      <x v="144"/>
    </i>
    <i>
      <x v="893"/>
    </i>
    <i r="1">
      <x v="315"/>
    </i>
    <i>
      <x v="894"/>
    </i>
    <i r="1">
      <x v="268"/>
    </i>
    <i>
      <x v="895"/>
    </i>
    <i r="1">
      <x v="269"/>
    </i>
    <i>
      <x v="896"/>
    </i>
    <i r="1">
      <x v="1148"/>
    </i>
    <i>
      <x v="897"/>
    </i>
    <i r="1">
      <x v="250"/>
    </i>
    <i>
      <x v="898"/>
    </i>
    <i r="1">
      <x v="165"/>
    </i>
    <i>
      <x v="899"/>
    </i>
    <i r="1">
      <x v="299"/>
    </i>
    <i>
      <x v="900"/>
    </i>
    <i r="1">
      <x v="332"/>
    </i>
    <i>
      <x v="901"/>
    </i>
    <i r="1">
      <x v="300"/>
    </i>
    <i>
      <x v="902"/>
    </i>
    <i r="1">
      <x v="220"/>
    </i>
    <i>
      <x v="903"/>
    </i>
    <i r="1">
      <x v="302"/>
    </i>
    <i>
      <x v="904"/>
    </i>
    <i r="1">
      <x v="203"/>
    </i>
    <i>
      <x v="905"/>
    </i>
    <i r="1">
      <x v="345"/>
    </i>
    <i>
      <x v="906"/>
    </i>
    <i r="1">
      <x v="406"/>
    </i>
    <i>
      <x v="907"/>
    </i>
    <i r="1">
      <x v="316"/>
    </i>
    <i>
      <x v="908"/>
    </i>
    <i r="1">
      <x v="338"/>
    </i>
    <i>
      <x v="909"/>
    </i>
    <i r="1">
      <x v="389"/>
    </i>
    <i>
      <x v="910"/>
    </i>
    <i r="1">
      <x v="424"/>
    </i>
    <i>
      <x v="911"/>
    </i>
    <i r="1">
      <x v="346"/>
    </i>
    <i>
      <x v="912"/>
    </i>
    <i r="1">
      <x v="319"/>
    </i>
    <i>
      <x v="913"/>
    </i>
    <i r="1">
      <x v="156"/>
    </i>
    <i>
      <x v="914"/>
    </i>
    <i r="1">
      <x v="105"/>
    </i>
    <i>
      <x v="915"/>
    </i>
    <i r="1">
      <x v="6"/>
    </i>
    <i r="1">
      <x v="155"/>
    </i>
    <i>
      <x v="916"/>
    </i>
    <i r="1">
      <x v="157"/>
    </i>
    <i>
      <x v="917"/>
    </i>
    <i r="1">
      <x v="159"/>
    </i>
    <i>
      <x v="918"/>
    </i>
    <i r="1">
      <x v="158"/>
    </i>
    <i>
      <x v="919"/>
    </i>
    <i r="1">
      <x v="160"/>
    </i>
    <i>
      <x v="920"/>
    </i>
    <i r="1">
      <x v="160"/>
    </i>
    <i>
      <x v="921"/>
    </i>
    <i r="1">
      <x v="340"/>
    </i>
    <i>
      <x v="922"/>
    </i>
    <i r="1">
      <x v="244"/>
    </i>
    <i>
      <x v="923"/>
    </i>
    <i r="1">
      <x v="500"/>
    </i>
    <i>
      <x v="924"/>
    </i>
    <i r="1">
      <x v="245"/>
    </i>
    <i>
      <x v="925"/>
    </i>
    <i r="1">
      <x v="501"/>
    </i>
    <i>
      <x v="926"/>
    </i>
    <i r="1">
      <x v="502"/>
    </i>
    <i>
      <x v="927"/>
    </i>
    <i r="1">
      <x v="517"/>
    </i>
    <i>
      <x v="928"/>
    </i>
    <i r="1">
      <x v="503"/>
    </i>
    <i>
      <x v="929"/>
    </i>
    <i r="1">
      <x v="499"/>
    </i>
    <i r="1">
      <x v="504"/>
    </i>
    <i>
      <x v="930"/>
    </i>
    <i r="1">
      <x v="626"/>
    </i>
    <i>
      <x v="931"/>
    </i>
    <i r="1">
      <x v="774"/>
    </i>
    <i>
      <x v="932"/>
    </i>
    <i r="1">
      <x v="775"/>
    </i>
    <i>
      <x v="933"/>
    </i>
    <i r="1">
      <x v="1064"/>
    </i>
    <i>
      <x v="934"/>
    </i>
    <i r="1">
      <x v="1063"/>
    </i>
    <i>
      <x v="935"/>
    </i>
    <i r="1">
      <x v="124"/>
    </i>
    <i>
      <x v="936"/>
    </i>
    <i r="1">
      <x v="174"/>
    </i>
    <i>
      <x v="937"/>
    </i>
    <i r="1">
      <x v="179"/>
    </i>
    <i>
      <x v="938"/>
    </i>
    <i r="1">
      <x v="221"/>
    </i>
    <i>
      <x v="939"/>
    </i>
    <i r="1">
      <x v="1160"/>
    </i>
    <i>
      <x v="940"/>
    </i>
    <i r="1">
      <x v="216"/>
    </i>
    <i>
      <x v="941"/>
    </i>
    <i r="1">
      <x v="191"/>
    </i>
    <i>
      <x v="942"/>
    </i>
    <i r="1">
      <x v="90"/>
    </i>
    <i>
      <x v="943"/>
    </i>
    <i r="1">
      <x v="513"/>
    </i>
    <i>
      <x v="944"/>
    </i>
    <i r="1">
      <x v="192"/>
    </i>
    <i>
      <x v="945"/>
    </i>
    <i r="1">
      <x v="260"/>
    </i>
    <i>
      <x v="946"/>
    </i>
    <i r="1">
      <x v="333"/>
    </i>
    <i>
      <x v="947"/>
    </i>
    <i r="1">
      <x v="363"/>
    </i>
    <i>
      <x v="948"/>
    </i>
    <i r="1">
      <x v="381"/>
    </i>
    <i>
      <x v="949"/>
    </i>
    <i r="1">
      <x v="281"/>
    </i>
    <i>
      <x v="950"/>
    </i>
    <i r="1">
      <x v="1162"/>
    </i>
    <i>
      <x v="951"/>
    </i>
    <i r="1">
      <x v="580"/>
    </i>
    <i>
      <x v="952"/>
    </i>
    <i r="1">
      <x v="344"/>
    </i>
    <i>
      <x v="953"/>
    </i>
    <i r="1">
      <x v="1144"/>
    </i>
    <i>
      <x v="954"/>
    </i>
    <i r="1">
      <x v="360"/>
    </i>
    <i>
      <x v="955"/>
    </i>
    <i r="1">
      <x v="249"/>
    </i>
    <i>
      <x v="956"/>
    </i>
    <i r="1">
      <x v="277"/>
    </i>
    <i>
      <x v="957"/>
    </i>
    <i r="1">
      <x v="1143"/>
    </i>
    <i>
      <x v="958"/>
    </i>
    <i r="1">
      <x v="198"/>
    </i>
    <i>
      <x v="959"/>
    </i>
    <i r="1">
      <x v="1058"/>
    </i>
    <i>
      <x v="960"/>
    </i>
    <i r="1">
      <x v="410"/>
    </i>
    <i>
      <x v="961"/>
    </i>
    <i r="1">
      <x v="380"/>
    </i>
    <i>
      <x v="962"/>
    </i>
    <i r="1">
      <x v="1187"/>
    </i>
    <i>
      <x v="963"/>
    </i>
    <i r="1">
      <x v="400"/>
    </i>
    <i r="1">
      <x v="1154"/>
    </i>
    <i>
      <x v="964"/>
    </i>
    <i r="1">
      <x v="282"/>
    </i>
    <i>
      <x v="965"/>
    </i>
    <i r="1">
      <x v="193"/>
    </i>
    <i>
      <x v="966"/>
    </i>
    <i r="1">
      <x v="384"/>
    </i>
    <i>
      <x v="967"/>
    </i>
    <i r="1">
      <x v="1184"/>
    </i>
    <i>
      <x v="968"/>
    </i>
    <i r="1">
      <x v="1139"/>
    </i>
    <i>
      <x v="969"/>
    </i>
    <i r="1">
      <x v="497"/>
    </i>
    <i>
      <x v="970"/>
    </i>
    <i r="1">
      <x v="1187"/>
    </i>
    <i>
      <x v="971"/>
    </i>
    <i r="1">
      <x v="88"/>
    </i>
    <i>
      <x v="972"/>
    </i>
    <i r="1">
      <x v="1153"/>
    </i>
    <i>
      <x v="973"/>
    </i>
    <i r="1">
      <x v="280"/>
    </i>
    <i>
      <x v="974"/>
    </i>
    <i r="1">
      <x v="275"/>
    </i>
    <i>
      <x v="975"/>
    </i>
    <i r="1">
      <x v="311"/>
    </i>
    <i>
      <x v="976"/>
    </i>
    <i r="1">
      <x v="405"/>
    </i>
    <i>
      <x v="977"/>
    </i>
    <i r="1">
      <x v="1188"/>
    </i>
    <i>
      <x v="978"/>
    </i>
    <i r="1">
      <x v="357"/>
    </i>
    <i>
      <x v="979"/>
    </i>
    <i r="1">
      <x v="237"/>
    </i>
    <i>
      <x v="980"/>
    </i>
    <i r="1">
      <x v="211"/>
    </i>
    <i>
      <x v="981"/>
    </i>
    <i r="1">
      <x v="152"/>
    </i>
    <i>
      <x v="982"/>
    </i>
    <i r="1">
      <x v="1159"/>
    </i>
    <i>
      <x v="983"/>
    </i>
    <i r="1">
      <x v="399"/>
    </i>
    <i>
      <x v="984"/>
    </i>
    <i r="1">
      <x v="498"/>
    </i>
    <i>
      <x v="985"/>
    </i>
    <i r="1">
      <x v="461"/>
    </i>
    <i>
      <x v="986"/>
    </i>
    <i r="1">
      <x v="1145"/>
    </i>
    <i>
      <x v="987"/>
    </i>
    <i r="1">
      <x v="331"/>
    </i>
    <i>
      <x v="988"/>
    </i>
    <i r="1">
      <x v="464"/>
    </i>
    <i>
      <x v="989"/>
    </i>
    <i r="1">
      <x v="1163"/>
    </i>
    <i>
      <x v="990"/>
    </i>
    <i r="1">
      <x v="420"/>
    </i>
    <i>
      <x v="991"/>
    </i>
    <i r="1">
      <x v="367"/>
    </i>
    <i>
      <x v="992"/>
    </i>
    <i r="1">
      <x v="1185"/>
    </i>
    <i>
      <x v="993"/>
    </i>
    <i r="1">
      <x v="404"/>
    </i>
    <i>
      <x v="994"/>
    </i>
    <i r="1">
      <x v="474"/>
    </i>
    <i>
      <x v="995"/>
    </i>
    <i r="1">
      <x v="1125"/>
    </i>
    <i>
      <x v="996"/>
    </i>
    <i r="1">
      <x v="330"/>
    </i>
    <i>
      <x v="997"/>
    </i>
    <i r="1">
      <x v="337"/>
    </i>
    <i>
      <x v="998"/>
    </i>
    <i r="1">
      <x v="385"/>
    </i>
    <i>
      <x v="999"/>
    </i>
    <i r="1">
      <x v="51"/>
    </i>
    <i>
      <x v="1000"/>
    </i>
    <i r="1">
      <x v="79"/>
    </i>
    <i>
      <x v="1001"/>
    </i>
    <i r="1">
      <x v="238"/>
    </i>
    <i>
      <x v="1002"/>
    </i>
    <i r="1">
      <x v="354"/>
    </i>
    <i>
      <x v="1003"/>
    </i>
    <i r="1">
      <x v="354"/>
    </i>
    <i>
      <x v="1004"/>
    </i>
    <i r="1">
      <x v="325"/>
    </i>
    <i>
      <x v="1005"/>
    </i>
    <i r="1">
      <x v="1141"/>
    </i>
    <i>
      <x v="1006"/>
    </i>
    <i r="1">
      <x v="326"/>
    </i>
    <i>
      <x v="1007"/>
    </i>
    <i r="1">
      <x v="468"/>
    </i>
    <i>
      <x v="1008"/>
    </i>
    <i r="1">
      <x v="256"/>
    </i>
    <i>
      <x v="1009"/>
    </i>
    <i r="1">
      <x v="793"/>
    </i>
    <i>
      <x v="1010"/>
    </i>
    <i r="1">
      <x v="553"/>
    </i>
    <i>
      <x v="1011"/>
    </i>
    <i r="1">
      <x v="94"/>
    </i>
    <i>
      <x v="1012"/>
    </i>
    <i r="1">
      <x v="94"/>
    </i>
    <i>
      <x v="1013"/>
    </i>
    <i r="1">
      <x v="25"/>
    </i>
    <i>
      <x v="1014"/>
    </i>
    <i r="1">
      <x v="616"/>
    </i>
    <i>
      <x v="1015"/>
    </i>
    <i r="1">
      <x v="493"/>
    </i>
    <i>
      <x v="1016"/>
    </i>
    <i r="1">
      <x v="494"/>
    </i>
    <i>
      <x v="1017"/>
    </i>
    <i r="1">
      <x v="3"/>
    </i>
    <i>
      <x v="1018"/>
    </i>
    <i r="1">
      <x v="76"/>
    </i>
    <i>
      <x v="1019"/>
    </i>
    <i r="1">
      <x v="53"/>
    </i>
    <i>
      <x v="1020"/>
    </i>
    <i r="1">
      <x v="55"/>
    </i>
    <i>
      <x v="1021"/>
    </i>
    <i r="1">
      <x v="54"/>
    </i>
    <i>
      <x v="1022"/>
    </i>
    <i r="1">
      <x v="84"/>
    </i>
    <i r="1">
      <x v="402"/>
    </i>
    <i r="1">
      <x v="414"/>
    </i>
    <i r="1">
      <x v="441"/>
    </i>
    <i r="1">
      <x v="442"/>
    </i>
    <i r="1">
      <x v="683"/>
    </i>
    <i r="1">
      <x v="697"/>
    </i>
    <i r="1">
      <x v="698"/>
    </i>
    <i r="1">
      <x v="700"/>
    </i>
    <i r="1">
      <x v="703"/>
    </i>
    <i r="1">
      <x v="753"/>
    </i>
    <i r="1">
      <x v="755"/>
    </i>
    <i r="1">
      <x v="767"/>
    </i>
    <i r="1">
      <x v="770"/>
    </i>
    <i r="1">
      <x v="799"/>
    </i>
    <i r="1">
      <x v="803"/>
    </i>
    <i r="1">
      <x v="804"/>
    </i>
    <i r="1">
      <x v="820"/>
    </i>
    <i r="1">
      <x v="831"/>
    </i>
    <i r="1">
      <x v="856"/>
    </i>
    <i r="1">
      <x v="857"/>
    </i>
    <i r="1">
      <x v="869"/>
    </i>
    <i r="1">
      <x v="870"/>
    </i>
    <i r="1">
      <x v="873"/>
    </i>
    <i r="1">
      <x v="874"/>
    </i>
    <i r="1">
      <x v="876"/>
    </i>
    <i r="1">
      <x v="878"/>
    </i>
    <i r="1">
      <x v="881"/>
    </i>
    <i r="1">
      <x v="882"/>
    </i>
    <i r="1">
      <x v="888"/>
    </i>
    <i r="1">
      <x v="917"/>
    </i>
    <i r="1">
      <x v="923"/>
    </i>
    <i r="1">
      <x v="934"/>
    </i>
    <i r="1">
      <x v="953"/>
    </i>
    <i r="1">
      <x v="960"/>
    </i>
    <i r="1">
      <x v="966"/>
    </i>
    <i r="1">
      <x v="967"/>
    </i>
    <i r="1">
      <x v="968"/>
    </i>
    <i r="1">
      <x v="975"/>
    </i>
    <i r="1">
      <x v="988"/>
    </i>
    <i r="1">
      <x v="995"/>
    </i>
    <i r="1">
      <x v="996"/>
    </i>
    <i t="grand">
      <x/>
    </i>
  </rowItems>
  <colFields count="1">
    <field x="-2"/>
  </colFields>
  <colItems count="2">
    <i>
      <x/>
    </i>
    <i i="1">
      <x v="1"/>
    </i>
  </colItems>
  <dataFields count="2">
    <dataField name="Sum of Original Contract Amount" fld="11" baseField="9" baseItem="36" numFmtId="44"/>
    <dataField name="Sum of Current Contract Obligation Amount" fld="12" baseField="9" baseItem="30"/>
  </dataFields>
  <formats count="2">
    <format dxfId="5">
      <pivotArea outline="0" collapsedLevelsAreSubtotals="1"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1332"/>
  <sheetViews>
    <sheetView tabSelected="1" zoomScale="70" zoomScaleNormal="70" workbookViewId="0">
      <pane ySplit="1" topLeftCell="A2" activePane="bottomLeft" state="frozen"/>
      <selection activeCell="I25" sqref="I25"/>
      <selection pane="bottomLeft" activeCell="I25" sqref="I25"/>
    </sheetView>
  </sheetViews>
  <sheetFormatPr defaultRowHeight="15" x14ac:dyDescent="0.25"/>
  <cols>
    <col min="1" max="1" width="21.7109375" bestFit="1" customWidth="1"/>
    <col min="2" max="2" width="16" bestFit="1" customWidth="1"/>
    <col min="3" max="3" width="41.5703125" bestFit="1" customWidth="1"/>
    <col min="4" max="4" width="14.42578125" bestFit="1" customWidth="1"/>
    <col min="5" max="5" width="18" customWidth="1"/>
    <col min="6" max="6" width="22.5703125" customWidth="1"/>
    <col min="7" max="7" width="20.5703125" customWidth="1"/>
    <col min="8" max="8" width="53" customWidth="1"/>
    <col min="9" max="9" width="32.5703125" bestFit="1" customWidth="1"/>
    <col min="10" max="11" width="36" customWidth="1"/>
    <col min="12" max="12" width="27.85546875" customWidth="1"/>
    <col min="13" max="13" width="22.5703125" bestFit="1" customWidth="1"/>
    <col min="14" max="14" width="31.85546875" bestFit="1" customWidth="1"/>
    <col min="15" max="16" width="30.5703125" bestFit="1" customWidth="1"/>
    <col min="17" max="17" width="18.85546875" customWidth="1"/>
    <col min="18" max="18" width="18.140625" customWidth="1"/>
    <col min="19" max="19" width="23" customWidth="1"/>
    <col min="20" max="20" width="22.7109375" customWidth="1"/>
    <col min="21" max="21" width="24.5703125" customWidth="1"/>
    <col min="22" max="22" width="20.5703125" customWidth="1"/>
    <col min="23" max="23" width="15.7109375" customWidth="1"/>
    <col min="24" max="32" width="20.5703125" customWidth="1"/>
    <col min="33" max="33" width="24.140625" customWidth="1"/>
  </cols>
  <sheetData>
    <row r="1" spans="1:33" ht="30" customHeight="1" thickBot="1" x14ac:dyDescent="0.3">
      <c r="A1" s="1" t="s">
        <v>0</v>
      </c>
      <c r="B1" s="1" t="s">
        <v>1</v>
      </c>
      <c r="C1" s="1" t="s">
        <v>2</v>
      </c>
      <c r="D1" s="2" t="s">
        <v>3</v>
      </c>
      <c r="E1" s="2" t="s">
        <v>4</v>
      </c>
      <c r="F1" s="3" t="s">
        <v>5</v>
      </c>
      <c r="G1" s="4" t="s">
        <v>6</v>
      </c>
      <c r="H1" s="2" t="s">
        <v>7</v>
      </c>
      <c r="I1" s="2" t="s">
        <v>8</v>
      </c>
      <c r="J1" s="5" t="s">
        <v>9</v>
      </c>
      <c r="K1" s="6" t="s">
        <v>10</v>
      </c>
      <c r="L1" s="6" t="s">
        <v>11</v>
      </c>
      <c r="M1" s="7" t="s">
        <v>12</v>
      </c>
      <c r="N1" s="7" t="s">
        <v>13</v>
      </c>
      <c r="O1" s="7" t="s">
        <v>14</v>
      </c>
      <c r="P1" s="7" t="s">
        <v>15</v>
      </c>
      <c r="Q1" s="7" t="s">
        <v>16</v>
      </c>
      <c r="R1" s="7"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row>
    <row r="2" spans="1:33" ht="30" customHeight="1" thickTop="1" x14ac:dyDescent="0.25">
      <c r="A2" s="9">
        <v>44567</v>
      </c>
      <c r="B2" s="10">
        <v>2009</v>
      </c>
      <c r="C2" s="11" t="s">
        <v>33</v>
      </c>
      <c r="D2" s="12" t="s">
        <v>34</v>
      </c>
      <c r="E2" s="12" t="s">
        <v>35</v>
      </c>
      <c r="F2" s="9">
        <v>39650</v>
      </c>
      <c r="G2" s="9">
        <v>39836</v>
      </c>
      <c r="H2" s="12" t="s">
        <v>36</v>
      </c>
      <c r="I2" s="13" t="str">
        <f>LEFT(J2,6)</f>
        <v>W91278</v>
      </c>
      <c r="J2" s="14" t="s">
        <v>37</v>
      </c>
      <c r="K2" s="15" t="s">
        <v>38</v>
      </c>
      <c r="L2" s="15"/>
      <c r="M2" s="16">
        <v>0</v>
      </c>
      <c r="N2" s="16">
        <v>39068176</v>
      </c>
      <c r="O2" s="17">
        <v>40753</v>
      </c>
      <c r="P2" s="18">
        <v>40753</v>
      </c>
      <c r="Q2" s="19">
        <f>IF(M2="","",N2-M2)</f>
        <v>39068176</v>
      </c>
      <c r="R2" s="20">
        <f>IF(P2="","",P2-O2)</f>
        <v>0</v>
      </c>
      <c r="S2">
        <f>YEAR(P2)</f>
        <v>2011</v>
      </c>
      <c r="T2" s="21" t="str">
        <f>IF(LEN(MONTH(P2))=1,CONCATENATE("0",MONTH(P2)),MONTH(P2))</f>
        <v>07</v>
      </c>
      <c r="U2" s="21">
        <f>IF(LEN(DAY(P2))=1,CONCATENATE("0",DAY(P2)),DAY(P2))</f>
        <v>29</v>
      </c>
      <c r="V2" t="str">
        <f>CONCATENATE(S2,T2,U2)</f>
        <v>20110729</v>
      </c>
      <c r="W2">
        <f>IF(OR(MONTH(G2)=10,MONTH(G2)=11,MONTH(G2)=12),YEAR(G2)+1,YEAR(G2))</f>
        <v>2009</v>
      </c>
      <c r="X2">
        <f>IF(OR(MONTH(P2)=10,MONTH(P2)=11,MONTH(P2)=12),YEAR(P2)+1,YEAR(P2))</f>
        <v>2011</v>
      </c>
      <c r="Y2">
        <f>INDEX('Inflation Indices'!$B$2:$B$18,MATCH('MilCon Contracts Data'!W16,'Inflation Indices'!$A$2:$A$18,0))</f>
        <v>1.0006103417743548</v>
      </c>
      <c r="Z2">
        <f>ROUND(MEDIAN(W2,X2),0)</f>
        <v>2010</v>
      </c>
      <c r="AA2">
        <f>INDEX('Inflation Indices'!$B$2:$B$18,MATCH('MilCon Contracts Data'!Z16,'Inflation Indices'!$A$2:$A$18,0))</f>
        <v>0.97697771649446541</v>
      </c>
      <c r="AB2" s="22">
        <f>M2*Y2</f>
        <v>0</v>
      </c>
      <c r="AC2" s="22">
        <f>AB2+(Q2*AA2)</f>
        <v>38168737.376083881</v>
      </c>
      <c r="AD2" s="19">
        <f>IF(AB2="","",AC2-AB2)</f>
        <v>38168737.376083881</v>
      </c>
      <c r="AE2" s="23">
        <f>_xlfn.DAYS(P2,O2)</f>
        <v>0</v>
      </c>
      <c r="AF2" s="23">
        <f>_xlfn.DAYS(O2,G2)</f>
        <v>917</v>
      </c>
      <c r="AG2" s="24">
        <f>AE2/AF2</f>
        <v>0</v>
      </c>
    </row>
    <row r="3" spans="1:33" ht="30" customHeight="1" x14ac:dyDescent="0.25">
      <c r="A3" s="9">
        <v>44574</v>
      </c>
      <c r="B3" s="10">
        <v>2007</v>
      </c>
      <c r="C3" s="11" t="s">
        <v>39</v>
      </c>
      <c r="D3" s="12" t="s">
        <v>40</v>
      </c>
      <c r="E3" s="12" t="s">
        <v>41</v>
      </c>
      <c r="F3" s="9">
        <v>39674</v>
      </c>
      <c r="G3" s="9">
        <v>39899</v>
      </c>
      <c r="H3" s="12" t="s">
        <v>42</v>
      </c>
      <c r="I3" s="13" t="str">
        <f>LEFT(J3,6)</f>
        <v>W912DR</v>
      </c>
      <c r="J3" s="14" t="s">
        <v>43</v>
      </c>
      <c r="K3" s="15" t="s">
        <v>44</v>
      </c>
      <c r="L3" s="15"/>
      <c r="M3" s="16">
        <v>0</v>
      </c>
      <c r="N3" s="16">
        <v>3949000</v>
      </c>
      <c r="O3" s="17">
        <v>41790</v>
      </c>
      <c r="P3" s="18">
        <v>45071</v>
      </c>
      <c r="Q3" s="19">
        <f>IF(M3="","",N3-M3)</f>
        <v>3949000</v>
      </c>
      <c r="R3" s="20">
        <f>IF(P3="","",P3-O3)</f>
        <v>3281</v>
      </c>
      <c r="S3">
        <f>YEAR(P3)</f>
        <v>2023</v>
      </c>
      <c r="T3" s="21" t="str">
        <f>IF(LEN(MONTH(P3))=1,CONCATENATE("0",MONTH(P3)),MONTH(P3))</f>
        <v>05</v>
      </c>
      <c r="U3" s="21">
        <f>IF(LEN(DAY(P3))=1,CONCATENATE("0",DAY(P3)),DAY(P3))</f>
        <v>25</v>
      </c>
      <c r="V3" t="str">
        <f>CONCATENATE(S3,T3,U3)</f>
        <v>20230525</v>
      </c>
      <c r="W3">
        <f>IF(OR(MONTH(G3)=10,MONTH(G3)=11,MONTH(G3)=12),YEAR(G3)+1,YEAR(G3))</f>
        <v>2009</v>
      </c>
      <c r="X3">
        <f>IF(OR(MONTH(P3)=10,MONTH(P3)=11,MONTH(P3)=12),YEAR(P3)+1,YEAR(P3))</f>
        <v>2023</v>
      </c>
      <c r="Y3">
        <f>INDEX('Inflation Indices'!$B$2:$B$18,MATCH('MilCon Contracts Data'!W18,'Inflation Indices'!$A$2:$A$18,0))</f>
        <v>0.97697771649446541</v>
      </c>
      <c r="Z3">
        <f>ROUND(MEDIAN(W3,X3),0)</f>
        <v>2016</v>
      </c>
      <c r="AA3">
        <f>INDEX('Inflation Indices'!$B$2:$B$18,MATCH('MilCon Contracts Data'!Z18,'Inflation Indices'!$A$2:$A$18,0))</f>
        <v>0.95701202597496626</v>
      </c>
      <c r="AB3" s="22">
        <f>M3*Y3</f>
        <v>0</v>
      </c>
      <c r="AC3" s="22">
        <f>AB3+(Q3*AA3)</f>
        <v>3779240.4905751417</v>
      </c>
      <c r="AD3" s="19">
        <f>IF(AB3="","",AC3-AB3)</f>
        <v>3779240.4905751417</v>
      </c>
      <c r="AE3" s="23">
        <f>_xlfn.DAYS(P3,O3)</f>
        <v>3281</v>
      </c>
      <c r="AF3" s="23">
        <f>_xlfn.DAYS(O3,G3)</f>
        <v>1891</v>
      </c>
      <c r="AG3" s="24">
        <f>AE3/AF3</f>
        <v>1.7350608143839239</v>
      </c>
    </row>
    <row r="4" spans="1:33" ht="30" customHeight="1" x14ac:dyDescent="0.25">
      <c r="A4" s="9">
        <v>44567</v>
      </c>
      <c r="B4" s="10">
        <v>2009</v>
      </c>
      <c r="C4" s="11" t="s">
        <v>33</v>
      </c>
      <c r="D4" s="12" t="s">
        <v>45</v>
      </c>
      <c r="E4" s="12" t="s">
        <v>35</v>
      </c>
      <c r="F4" s="9">
        <v>39979</v>
      </c>
      <c r="G4" s="9">
        <v>40056</v>
      </c>
      <c r="H4" s="12" t="s">
        <v>46</v>
      </c>
      <c r="I4" s="13" t="str">
        <f>LEFT(J4,6)</f>
        <v>W912HN</v>
      </c>
      <c r="J4" s="14" t="s">
        <v>47</v>
      </c>
      <c r="K4" s="15" t="s">
        <v>48</v>
      </c>
      <c r="L4" s="15" t="str">
        <f>CONCATENATE(D4,",",J4)</f>
        <v>60636,W912HN-09-C-0054</v>
      </c>
      <c r="M4" s="16">
        <v>0</v>
      </c>
      <c r="N4" s="16">
        <v>0</v>
      </c>
      <c r="O4" s="17">
        <v>40341</v>
      </c>
      <c r="P4" s="18">
        <v>40497</v>
      </c>
      <c r="Q4" s="19">
        <f>IF(M4="","",N4-M4)</f>
        <v>0</v>
      </c>
      <c r="R4" s="20">
        <f>IF(P4="","",P4-O4)</f>
        <v>156</v>
      </c>
      <c r="S4">
        <f>YEAR(P4)</f>
        <v>2010</v>
      </c>
      <c r="T4" s="21">
        <f>IF(LEN(MONTH(P4))=1,CONCATENATE("0",MONTH(P4)),MONTH(P4))</f>
        <v>11</v>
      </c>
      <c r="U4" s="21">
        <f>IF(LEN(DAY(P4))=1,CONCATENATE("0",DAY(P4)),DAY(P4))</f>
        <v>15</v>
      </c>
      <c r="V4" t="str">
        <f>CONCATENATE(S4,T4,U4)</f>
        <v>20101115</v>
      </c>
      <c r="W4">
        <f>IF(OR(MONTH(G4)=10,MONTH(G4)=11,MONTH(G4)=12),YEAR(G4)+1,YEAR(G4))</f>
        <v>2009</v>
      </c>
      <c r="X4">
        <f>IF(OR(MONTH(P4)=10,MONTH(P4)=11,MONTH(P4)=12),YEAR(P4)+1,YEAR(P4))</f>
        <v>2011</v>
      </c>
      <c r="Y4">
        <f>INDEX('Inflation Indices'!$B$2:$B$18,MATCH('MilCon Contracts Data'!W29,'Inflation Indices'!$A$2:$A$18,0))</f>
        <v>0.97697771649446541</v>
      </c>
      <c r="Z4">
        <f>ROUND(MEDIAN(W4,X4),0)</f>
        <v>2010</v>
      </c>
      <c r="AA4">
        <f>INDEX('Inflation Indices'!$B$2:$B$18,MATCH('MilCon Contracts Data'!Z29,'Inflation Indices'!$A$2:$A$18,0))</f>
        <v>0.95701202597496626</v>
      </c>
      <c r="AB4" s="22">
        <f>M4*Y4</f>
        <v>0</v>
      </c>
      <c r="AC4" s="22">
        <f>AB4+(Q4*AA4)</f>
        <v>0</v>
      </c>
      <c r="AD4" s="19">
        <f>IF(AB4="","",AC4-AB4)</f>
        <v>0</v>
      </c>
      <c r="AE4" s="23">
        <f>_xlfn.DAYS(P4,O4)</f>
        <v>156</v>
      </c>
      <c r="AF4" s="23">
        <f>_xlfn.DAYS(O4,G4)</f>
        <v>285</v>
      </c>
      <c r="AG4" s="24">
        <f>AE4/AF4</f>
        <v>0.54736842105263162</v>
      </c>
    </row>
    <row r="5" spans="1:33" ht="30" customHeight="1" x14ac:dyDescent="0.25">
      <c r="A5" s="9">
        <v>44567</v>
      </c>
      <c r="B5" s="10">
        <v>2011</v>
      </c>
      <c r="C5" s="11" t="s">
        <v>33</v>
      </c>
      <c r="D5" s="12" t="s">
        <v>49</v>
      </c>
      <c r="E5" s="12" t="s">
        <v>35</v>
      </c>
      <c r="F5" s="9">
        <v>40597</v>
      </c>
      <c r="G5" s="9">
        <v>40642</v>
      </c>
      <c r="H5" s="12" t="s">
        <v>50</v>
      </c>
      <c r="I5" s="13" t="str">
        <f>LEFT(J5,6)</f>
        <v>W912PP</v>
      </c>
      <c r="J5" s="14" t="s">
        <v>51</v>
      </c>
      <c r="K5" s="15" t="s">
        <v>52</v>
      </c>
      <c r="L5" s="15" t="str">
        <f>CONCATENATE(D5,",",J5)</f>
        <v>063054x,W912PP-10-C-0015</v>
      </c>
      <c r="M5" s="16">
        <v>0</v>
      </c>
      <c r="N5" s="16">
        <v>4616078</v>
      </c>
      <c r="O5" s="17">
        <v>40965</v>
      </c>
      <c r="P5" s="18">
        <v>41348</v>
      </c>
      <c r="Q5" s="19">
        <f>IF(M5="","",N5-M5)</f>
        <v>4616078</v>
      </c>
      <c r="R5" s="20">
        <f>IF(P5="","",P5-O5)</f>
        <v>383</v>
      </c>
      <c r="S5">
        <f>YEAR(P5)</f>
        <v>2013</v>
      </c>
      <c r="T5" s="21" t="str">
        <f>IF(LEN(MONTH(P5))=1,CONCATENATE("0",MONTH(P5)),MONTH(P5))</f>
        <v>03</v>
      </c>
      <c r="U5" s="21">
        <f>IF(LEN(DAY(P5))=1,CONCATENATE("0",DAY(P5)),DAY(P5))</f>
        <v>15</v>
      </c>
      <c r="V5" t="str">
        <f>CONCATENATE(S5,T5,U5)</f>
        <v>20130315</v>
      </c>
      <c r="W5">
        <f>IF(OR(MONTH(G5)=10,MONTH(G5)=11,MONTH(G5)=12),YEAR(G5)+1,YEAR(G5))</f>
        <v>2011</v>
      </c>
      <c r="X5">
        <f>IF(OR(MONTH(P5)=10,MONTH(P5)=11,MONTH(P5)=12),YEAR(P5)+1,YEAR(P5))</f>
        <v>2013</v>
      </c>
      <c r="Y5">
        <f>INDEX('Inflation Indices'!$B$2:$B$18,MATCH('MilCon Contracts Data'!W71,'Inflation Indices'!$A$2:$A$18,0))</f>
        <v>1.0006103417743548</v>
      </c>
      <c r="Z5">
        <f>ROUND(MEDIAN(W5,X5),0)</f>
        <v>2012</v>
      </c>
      <c r="AA5">
        <f>INDEX('Inflation Indices'!$B$2:$B$18,MATCH('MilCon Contracts Data'!Z71,'Inflation Indices'!$A$2:$A$18,0))</f>
        <v>0.97697771649446541</v>
      </c>
      <c r="AB5" s="22">
        <f>M5*Y5</f>
        <v>0</v>
      </c>
      <c r="AC5" s="22">
        <f>AB5+(Q5*AA5)</f>
        <v>4509805.3436003393</v>
      </c>
      <c r="AD5" s="19">
        <f>IF(AB5="","",AC5-AB5)</f>
        <v>4509805.3436003393</v>
      </c>
      <c r="AE5" s="23">
        <f>_xlfn.DAYS(P5,O5)</f>
        <v>383</v>
      </c>
      <c r="AF5" s="23">
        <f>_xlfn.DAYS(O5,G5)</f>
        <v>323</v>
      </c>
      <c r="AG5" s="24">
        <f>AE5/AF5</f>
        <v>1.1857585139318885</v>
      </c>
    </row>
    <row r="6" spans="1:33" ht="30" customHeight="1" x14ac:dyDescent="0.25">
      <c r="A6" s="9">
        <v>44574</v>
      </c>
      <c r="B6" s="10">
        <v>2013</v>
      </c>
      <c r="C6" s="11" t="s">
        <v>39</v>
      </c>
      <c r="D6" s="12" t="s">
        <v>40</v>
      </c>
      <c r="E6" s="12" t="s">
        <v>53</v>
      </c>
      <c r="F6" s="9">
        <v>42072</v>
      </c>
      <c r="G6" s="9">
        <v>42265</v>
      </c>
      <c r="H6" s="12" t="s">
        <v>54</v>
      </c>
      <c r="I6" s="13" t="str">
        <f>LEFT(J6,6)</f>
        <v>W912DR</v>
      </c>
      <c r="J6" s="14" t="s">
        <v>55</v>
      </c>
      <c r="K6" s="15" t="s">
        <v>56</v>
      </c>
      <c r="L6" s="15" t="str">
        <f>CONCATENATE(D6,",",J6)</f>
        <v>58395,W912DR-15-C-0025</v>
      </c>
      <c r="M6" s="16">
        <v>0</v>
      </c>
      <c r="N6" s="16">
        <v>141000</v>
      </c>
      <c r="O6" s="17">
        <v>42825</v>
      </c>
      <c r="P6" s="18">
        <v>42859</v>
      </c>
      <c r="Q6" s="19">
        <f>IF(M6="","",N6-M6)</f>
        <v>141000</v>
      </c>
      <c r="R6" s="20">
        <f>IF(P6="","",P6-O6)</f>
        <v>34</v>
      </c>
      <c r="S6">
        <f>YEAR(P6)</f>
        <v>2017</v>
      </c>
      <c r="T6" s="21" t="str">
        <f>IF(LEN(MONTH(P6))=1,CONCATENATE("0",MONTH(P6)),MONTH(P6))</f>
        <v>05</v>
      </c>
      <c r="U6" s="21" t="str">
        <f>IF(LEN(DAY(P6))=1,CONCATENATE("0",DAY(P6)),DAY(P6))</f>
        <v>04</v>
      </c>
      <c r="V6" t="str">
        <f>CONCATENATE(S6,T6,U6)</f>
        <v>20170504</v>
      </c>
      <c r="W6">
        <f>IF(OR(MONTH(G6)=10,MONTH(G6)=11,MONTH(G6)=12),YEAR(G6)+1,YEAR(G6))</f>
        <v>2015</v>
      </c>
      <c r="X6">
        <f>IF(OR(MONTH(P6)=10,MONTH(P6)=11,MONTH(P6)=12),YEAR(P6)+1,YEAR(P6))</f>
        <v>2017</v>
      </c>
      <c r="Y6">
        <f>INDEX('Inflation Indices'!$B$2:$B$18,MATCH('MilCon Contracts Data'!W214,'Inflation Indices'!$A$2:$A$18,0))</f>
        <v>1.027591137340192</v>
      </c>
      <c r="Z6">
        <f>ROUND(MEDIAN(W6,X6),0)</f>
        <v>2016</v>
      </c>
      <c r="AA6">
        <f>INDEX('Inflation Indices'!$B$2:$B$18,MATCH('MilCon Contracts Data'!Z214,'Inflation Indices'!$A$2:$A$18,0))</f>
        <v>1.0006103417743548</v>
      </c>
      <c r="AB6" s="22">
        <f>M6*Y6</f>
        <v>0</v>
      </c>
      <c r="AC6" s="22">
        <f>AB6+(Q6*AA6)</f>
        <v>141086.05819018403</v>
      </c>
      <c r="AD6" s="19">
        <f>IF(AB6="","",AC6-AB6)</f>
        <v>141086.05819018403</v>
      </c>
      <c r="AE6" s="23">
        <f>_xlfn.DAYS(P6,O6)</f>
        <v>34</v>
      </c>
      <c r="AF6" s="23">
        <f>_xlfn.DAYS(O6,G6)</f>
        <v>560</v>
      </c>
      <c r="AG6" s="24">
        <f>AE6/AF6</f>
        <v>6.0714285714285714E-2</v>
      </c>
    </row>
    <row r="7" spans="1:33" ht="30" customHeight="1" x14ac:dyDescent="0.25">
      <c r="A7" s="9">
        <v>44594</v>
      </c>
      <c r="B7" s="10">
        <v>2013</v>
      </c>
      <c r="C7" s="11" t="s">
        <v>57</v>
      </c>
      <c r="D7" s="12" t="s">
        <v>58</v>
      </c>
      <c r="E7" s="12" t="s">
        <v>59</v>
      </c>
      <c r="F7" s="9">
        <v>42346</v>
      </c>
      <c r="G7" s="9">
        <v>42573</v>
      </c>
      <c r="H7" s="12" t="s">
        <v>60</v>
      </c>
      <c r="I7" s="13" t="str">
        <f>LEFT(J7,6)</f>
        <v>W912GB</v>
      </c>
      <c r="J7" s="14" t="s">
        <v>61</v>
      </c>
      <c r="K7" s="15" t="s">
        <v>62</v>
      </c>
      <c r="L7" s="15" t="str">
        <f>CONCATENATE(D7,",",J7)</f>
        <v>EU00034,W912GB-12-C-0006/50005397</v>
      </c>
      <c r="M7" s="16">
        <v>0</v>
      </c>
      <c r="N7" s="16">
        <v>388829</v>
      </c>
      <c r="O7" s="17">
        <v>43458</v>
      </c>
      <c r="P7" s="18">
        <v>43629</v>
      </c>
      <c r="Q7" s="19">
        <f>IF(M7="","",N7-M7)</f>
        <v>388829</v>
      </c>
      <c r="R7" s="20">
        <f>IF(P7="","",P7-O7)</f>
        <v>171</v>
      </c>
      <c r="S7">
        <f>YEAR(P7)</f>
        <v>2019</v>
      </c>
      <c r="T7" s="21" t="str">
        <f>IF(LEN(MONTH(P7))=1,CONCATENATE("0",MONTH(P7)),MONTH(P7))</f>
        <v>06</v>
      </c>
      <c r="U7" s="21">
        <f>IF(LEN(DAY(P7))=1,CONCATENATE("0",DAY(P7)),DAY(P7))</f>
        <v>13</v>
      </c>
      <c r="V7" t="str">
        <f>CONCATENATE(S7,T7,U7)</f>
        <v>20190613</v>
      </c>
      <c r="W7">
        <f>IF(OR(MONTH(G7)=10,MONTH(G7)=11,MONTH(G7)=12),YEAR(G7)+1,YEAR(G7))</f>
        <v>2016</v>
      </c>
      <c r="X7">
        <f>IF(OR(MONTH(P7)=10,MONTH(P7)=11,MONTH(P7)=12),YEAR(P7)+1,YEAR(P7))</f>
        <v>2019</v>
      </c>
      <c r="Y7">
        <f>INDEX('Inflation Indices'!$B$2:$B$18,MATCH('MilCon Contracts Data'!W286,'Inflation Indices'!$A$2:$A$18,0))</f>
        <v>1.027591137340192</v>
      </c>
      <c r="Z7">
        <f>ROUND(MEDIAN(W7,X7),0)</f>
        <v>2018</v>
      </c>
      <c r="AA7">
        <f>INDEX('Inflation Indices'!$B$2:$B$18,MATCH('MilCon Contracts Data'!Z286,'Inflation Indices'!$A$2:$A$18,0))</f>
        <v>1.0006103417743548</v>
      </c>
      <c r="AB7" s="22">
        <f>M7*Y7</f>
        <v>0</v>
      </c>
      <c r="AC7" s="22">
        <f>AB7+(Q7*AA7)</f>
        <v>389066.31858178059</v>
      </c>
      <c r="AD7" s="19">
        <f>IF(AB7="","",AC7-AB7)</f>
        <v>389066.31858178059</v>
      </c>
      <c r="AE7" s="23">
        <f>_xlfn.DAYS(P7,O7)</f>
        <v>171</v>
      </c>
      <c r="AF7" s="23">
        <f>_xlfn.DAYS(O7,G7)</f>
        <v>885</v>
      </c>
      <c r="AG7" s="24">
        <f>AE7/AF7</f>
        <v>0.19322033898305085</v>
      </c>
    </row>
    <row r="8" spans="1:33" ht="30" customHeight="1" x14ac:dyDescent="0.25">
      <c r="A8" s="9">
        <v>44594</v>
      </c>
      <c r="B8" s="10">
        <v>2012</v>
      </c>
      <c r="C8" s="11" t="s">
        <v>57</v>
      </c>
      <c r="D8" s="12" t="s">
        <v>63</v>
      </c>
      <c r="E8" s="12" t="s">
        <v>64</v>
      </c>
      <c r="F8" s="9">
        <v>42558</v>
      </c>
      <c r="G8" s="9">
        <v>42692</v>
      </c>
      <c r="H8" s="12" t="s">
        <v>65</v>
      </c>
      <c r="I8" s="13" t="str">
        <f>LEFT(J8,6)</f>
        <v>W912GB</v>
      </c>
      <c r="J8" s="14" t="s">
        <v>66</v>
      </c>
      <c r="K8" s="15" t="s">
        <v>67</v>
      </c>
      <c r="L8" s="15" t="str">
        <f>CONCATENATE(D8,",",J8)</f>
        <v>EU00031,W912GB-11-C-0029/59013541</v>
      </c>
      <c r="M8" s="16">
        <v>0</v>
      </c>
      <c r="N8" s="16">
        <v>204671</v>
      </c>
      <c r="O8" s="17">
        <v>43593</v>
      </c>
      <c r="P8" s="18">
        <v>43769</v>
      </c>
      <c r="Q8" s="19">
        <f>IF(M8="","",N8-M8)</f>
        <v>204671</v>
      </c>
      <c r="R8" s="20">
        <f>IF(P8="","",P8-O8)</f>
        <v>176</v>
      </c>
      <c r="S8">
        <f>YEAR(P8)</f>
        <v>2019</v>
      </c>
      <c r="T8" s="21">
        <f>IF(LEN(MONTH(P8))=1,CONCATENATE("0",MONTH(P8)),MONTH(P8))</f>
        <v>10</v>
      </c>
      <c r="U8" s="21">
        <f>IF(LEN(DAY(P8))=1,CONCATENATE("0",DAY(P8)),DAY(P8))</f>
        <v>31</v>
      </c>
      <c r="V8" t="str">
        <f>CONCATENATE(S8,T8,U8)</f>
        <v>20191031</v>
      </c>
      <c r="W8">
        <f>IF(OR(MONTH(G8)=10,MONTH(G8)=11,MONTH(G8)=12),YEAR(G8)+1,YEAR(G8))</f>
        <v>2017</v>
      </c>
      <c r="X8">
        <f>IF(OR(MONTH(P8)=10,MONTH(P8)=11,MONTH(P8)=12),YEAR(P8)+1,YEAR(P8))</f>
        <v>2020</v>
      </c>
      <c r="Y8">
        <f>INDEX('Inflation Indices'!$B$2:$B$18,MATCH('MilCon Contracts Data'!W375,'Inflation Indices'!$A$2:$A$18,0))</f>
        <v>1.0006103417743548</v>
      </c>
      <c r="Z8">
        <f>ROUND(MEDIAN(W8,X8),0)</f>
        <v>2019</v>
      </c>
      <c r="AA8">
        <f>INDEX('Inflation Indices'!$B$2:$B$18,MATCH('MilCon Contracts Data'!Z375,'Inflation Indices'!$A$2:$A$18,0))</f>
        <v>0.97697771649446541</v>
      </c>
      <c r="AB8" s="22">
        <f>M8*Y8</f>
        <v>0</v>
      </c>
      <c r="AC8" s="22">
        <f>AB8+(Q8*AA8)</f>
        <v>199959.00621263872</v>
      </c>
      <c r="AD8" s="19">
        <f>IF(AB8="","",AC8-AB8)</f>
        <v>199959.00621263872</v>
      </c>
      <c r="AE8" s="23">
        <f>_xlfn.DAYS(P8,O8)</f>
        <v>176</v>
      </c>
      <c r="AF8" s="23">
        <f>_xlfn.DAYS(O8,G8)</f>
        <v>901</v>
      </c>
      <c r="AG8" s="24">
        <f>AE8/AF8</f>
        <v>0.19533851276359601</v>
      </c>
    </row>
    <row r="9" spans="1:33" ht="30" customHeight="1" x14ac:dyDescent="0.25">
      <c r="A9" s="9">
        <v>44561</v>
      </c>
      <c r="B9" s="10">
        <v>2016</v>
      </c>
      <c r="C9" s="11" t="s">
        <v>68</v>
      </c>
      <c r="D9" s="12" t="s">
        <v>69</v>
      </c>
      <c r="E9" s="12" t="s">
        <v>35</v>
      </c>
      <c r="F9" s="9">
        <v>43265</v>
      </c>
      <c r="G9" s="9">
        <v>43735</v>
      </c>
      <c r="H9" s="12" t="s">
        <v>70</v>
      </c>
      <c r="I9" s="13" t="str">
        <f>LEFT(J9,6)</f>
        <v>W912BV</v>
      </c>
      <c r="J9" s="14" t="s">
        <v>71</v>
      </c>
      <c r="K9" s="15" t="s">
        <v>71</v>
      </c>
      <c r="L9" s="15" t="str">
        <f>CONCATENATE(D9,",",J9)</f>
        <v>AGGN123003,W912BV19C0024</v>
      </c>
      <c r="M9" s="16">
        <v>0</v>
      </c>
      <c r="N9" s="16">
        <v>0</v>
      </c>
      <c r="O9" s="17">
        <v>44495</v>
      </c>
      <c r="P9" s="18">
        <v>44874</v>
      </c>
      <c r="Q9" s="19">
        <f>IF(M9="","",N9-M9)</f>
        <v>0</v>
      </c>
      <c r="R9" s="20">
        <f>IF(P9="","",P9-O9)</f>
        <v>379</v>
      </c>
      <c r="S9">
        <f>YEAR(P9)</f>
        <v>2022</v>
      </c>
      <c r="T9" s="21">
        <f>IF(LEN(MONTH(P9))=1,CONCATENATE("0",MONTH(P9)),MONTH(P9))</f>
        <v>11</v>
      </c>
      <c r="U9" s="21" t="str">
        <f>IF(LEN(DAY(P9))=1,CONCATENATE("0",DAY(P9)),DAY(P9))</f>
        <v>09</v>
      </c>
      <c r="V9" t="str">
        <f>CONCATENATE(S9,T9,U9)</f>
        <v>20221109</v>
      </c>
      <c r="W9">
        <f>IF(OR(MONTH(G9)=10,MONTH(G9)=11,MONTH(G9)=12),YEAR(G9)+1,YEAR(G9))</f>
        <v>2019</v>
      </c>
      <c r="X9">
        <f>IF(OR(MONTH(P9)=10,MONTH(P9)=11,MONTH(P9)=12),YEAR(P9)+1,YEAR(P9))</f>
        <v>2023</v>
      </c>
      <c r="Y9">
        <f>INDEX('Inflation Indices'!$B$2:$B$18,MATCH('MilCon Contracts Data'!W755,'Inflation Indices'!$A$2:$A$18,0))</f>
        <v>1.0750776974914733</v>
      </c>
      <c r="Z9">
        <f>ROUND(MEDIAN(W9,X9),0)</f>
        <v>2021</v>
      </c>
      <c r="AA9">
        <f>INDEX('Inflation Indices'!$B$2:$B$18,MATCH('MilCon Contracts Data'!Z755,'Inflation Indices'!$A$2:$A$18,0))</f>
        <v>1.027591137340192</v>
      </c>
      <c r="AB9" s="22">
        <f>M9*Y9</f>
        <v>0</v>
      </c>
      <c r="AC9" s="22">
        <f>AB9+(Q9*AA9)</f>
        <v>0</v>
      </c>
      <c r="AD9" s="19">
        <f>IF(AB9="","",AC9-AB9)</f>
        <v>0</v>
      </c>
      <c r="AE9" s="23">
        <f>_xlfn.DAYS(P9,O9)</f>
        <v>379</v>
      </c>
      <c r="AF9" s="23">
        <f>_xlfn.DAYS(O9,G9)</f>
        <v>760</v>
      </c>
      <c r="AG9" s="24">
        <f>AE9/AF9</f>
        <v>0.49868421052631579</v>
      </c>
    </row>
    <row r="10" spans="1:33" ht="30" customHeight="1" x14ac:dyDescent="0.25">
      <c r="A10" s="9">
        <v>44561</v>
      </c>
      <c r="B10" s="10">
        <v>2018</v>
      </c>
      <c r="C10" s="11" t="s">
        <v>68</v>
      </c>
      <c r="D10" s="12" t="s">
        <v>72</v>
      </c>
      <c r="E10" s="12" t="s">
        <v>35</v>
      </c>
      <c r="F10" s="9">
        <v>43644</v>
      </c>
      <c r="G10" s="9">
        <v>43736</v>
      </c>
      <c r="H10" s="12" t="s">
        <v>73</v>
      </c>
      <c r="I10" s="13" t="str">
        <f>LEFT(J10,6)</f>
        <v>W912DQ</v>
      </c>
      <c r="J10" s="14" t="s">
        <v>74</v>
      </c>
      <c r="K10" s="15" t="s">
        <v>74</v>
      </c>
      <c r="L10" s="15" t="str">
        <f>CONCATENATE(D10,",",J10)</f>
        <v>PRQE055155,W912DQ18C4051</v>
      </c>
      <c r="M10" s="16">
        <v>0</v>
      </c>
      <c r="N10" s="16">
        <v>0</v>
      </c>
      <c r="O10" s="17">
        <v>44017</v>
      </c>
      <c r="P10" s="18">
        <v>44377</v>
      </c>
      <c r="Q10" s="19">
        <f>IF(M10="","",N10-M10)</f>
        <v>0</v>
      </c>
      <c r="R10" s="20">
        <f>IF(P10="","",P10-O10)</f>
        <v>360</v>
      </c>
      <c r="S10">
        <f>YEAR(P10)</f>
        <v>2021</v>
      </c>
      <c r="T10" s="21" t="str">
        <f>IF(LEN(MONTH(P10))=1,CONCATENATE("0",MONTH(P10)),MONTH(P10))</f>
        <v>06</v>
      </c>
      <c r="U10" s="21">
        <f>IF(LEN(DAY(P10))=1,CONCATENATE("0",DAY(P10)),DAY(P10))</f>
        <v>30</v>
      </c>
      <c r="V10" t="str">
        <f>CONCATENATE(S10,T10,U10)</f>
        <v>20210630</v>
      </c>
      <c r="W10">
        <f>IF(OR(MONTH(G10)=10,MONTH(G10)=11,MONTH(G10)=12),YEAR(G10)+1,YEAR(G10))</f>
        <v>2019</v>
      </c>
      <c r="X10">
        <f>IF(OR(MONTH(P10)=10,MONTH(P10)=11,MONTH(P10)=12),YEAR(P10)+1,YEAR(P10))</f>
        <v>2021</v>
      </c>
      <c r="Y10">
        <f>INDEX('Inflation Indices'!$B$2:$B$18,MATCH('MilCon Contracts Data'!W760,'Inflation Indices'!$A$2:$A$18,0))</f>
        <v>0.97697771649446541</v>
      </c>
      <c r="Z10">
        <f>ROUND(MEDIAN(W10,X10),0)</f>
        <v>2020</v>
      </c>
      <c r="AA10">
        <f>INDEX('Inflation Indices'!$B$2:$B$18,MATCH('MilCon Contracts Data'!Z760,'Inflation Indices'!$A$2:$A$18,0))</f>
        <v>0.95701202597496626</v>
      </c>
      <c r="AB10" s="22">
        <f>M10*Y10</f>
        <v>0</v>
      </c>
      <c r="AC10" s="22">
        <f>AB10+(Q10*AA10)</f>
        <v>0</v>
      </c>
      <c r="AD10" s="19">
        <f>IF(AB10="","",AC10-AB10)</f>
        <v>0</v>
      </c>
      <c r="AE10" s="23">
        <f>_xlfn.DAYS(P10,O10)</f>
        <v>360</v>
      </c>
      <c r="AF10" s="23">
        <f>_xlfn.DAYS(O10,G10)</f>
        <v>281</v>
      </c>
      <c r="AG10" s="24">
        <f>AE10/AF10</f>
        <v>1.2811387900355873</v>
      </c>
    </row>
    <row r="11" spans="1:33" ht="30" customHeight="1" x14ac:dyDescent="0.25">
      <c r="A11" s="9">
        <v>44561</v>
      </c>
      <c r="B11" s="10">
        <v>2019</v>
      </c>
      <c r="C11" s="11" t="s">
        <v>68</v>
      </c>
      <c r="D11" s="12" t="s">
        <v>75</v>
      </c>
      <c r="E11" s="12" t="s">
        <v>35</v>
      </c>
      <c r="F11" s="9">
        <v>43676</v>
      </c>
      <c r="G11" s="9">
        <v>43736</v>
      </c>
      <c r="H11" s="12" t="s">
        <v>76</v>
      </c>
      <c r="I11" s="13" t="str">
        <f>LEFT(J11,6)</f>
        <v>W912PL</v>
      </c>
      <c r="J11" s="14" t="s">
        <v>77</v>
      </c>
      <c r="K11" s="15" t="s">
        <v>77</v>
      </c>
      <c r="L11" s="15" t="str">
        <f>CONCATENATE(D11,",",J11)</f>
        <v>FBNV033002,W912PL19C0035</v>
      </c>
      <c r="M11" s="16">
        <v>0</v>
      </c>
      <c r="N11" s="16">
        <v>0</v>
      </c>
      <c r="O11" s="17">
        <v>44306</v>
      </c>
      <c r="P11" s="18">
        <v>44722</v>
      </c>
      <c r="Q11" s="19">
        <f>IF(M11="","",N11-M11)</f>
        <v>0</v>
      </c>
      <c r="R11" s="20">
        <f>IF(P11="","",P11-O11)</f>
        <v>416</v>
      </c>
      <c r="S11">
        <f>YEAR(P11)</f>
        <v>2022</v>
      </c>
      <c r="T11" s="21" t="str">
        <f>IF(LEN(MONTH(P11))=1,CONCATENATE("0",MONTH(P11)),MONTH(P11))</f>
        <v>06</v>
      </c>
      <c r="U11" s="21">
        <f>IF(LEN(DAY(P11))=1,CONCATENATE("0",DAY(P11)),DAY(P11))</f>
        <v>10</v>
      </c>
      <c r="V11" t="str">
        <f>CONCATENATE(S11,T11,U11)</f>
        <v>20220610</v>
      </c>
      <c r="W11">
        <f>IF(OR(MONTH(G11)=10,MONTH(G11)=11,MONTH(G11)=12),YEAR(G11)+1,YEAR(G11))</f>
        <v>2019</v>
      </c>
      <c r="X11">
        <f>IF(OR(MONTH(P11)=10,MONTH(P11)=11,MONTH(P11)=12),YEAR(P11)+1,YEAR(P11))</f>
        <v>2022</v>
      </c>
      <c r="Y11">
        <f>INDEX('Inflation Indices'!$B$2:$B$18,MATCH('MilCon Contracts Data'!W819,'Inflation Indices'!$A$2:$A$18,0))</f>
        <v>1.0006103417743548</v>
      </c>
      <c r="Z11">
        <f>ROUND(MEDIAN(W11,X11),0)</f>
        <v>2021</v>
      </c>
      <c r="AA11">
        <f>INDEX('Inflation Indices'!$B$2:$B$18,MATCH('MilCon Contracts Data'!Z819,'Inflation Indices'!$A$2:$A$18,0))</f>
        <v>0.95701202597496626</v>
      </c>
      <c r="AB11" s="22">
        <f>M11*Y11</f>
        <v>0</v>
      </c>
      <c r="AC11" s="22">
        <f>AB11+(Q11*AA11)</f>
        <v>0</v>
      </c>
      <c r="AD11" s="19">
        <f>IF(AB11="","",AC11-AB11)</f>
        <v>0</v>
      </c>
      <c r="AE11" s="23">
        <f>_xlfn.DAYS(P11,O11)</f>
        <v>416</v>
      </c>
      <c r="AF11" s="23">
        <f>_xlfn.DAYS(O11,G11)</f>
        <v>570</v>
      </c>
      <c r="AG11" s="24">
        <f>AE11/AF11</f>
        <v>0.72982456140350882</v>
      </c>
    </row>
    <row r="12" spans="1:33" ht="30" customHeight="1" x14ac:dyDescent="0.25">
      <c r="A12" s="9">
        <v>44561</v>
      </c>
      <c r="B12" s="10">
        <v>2020</v>
      </c>
      <c r="C12" s="11" t="s">
        <v>68</v>
      </c>
      <c r="D12" s="12" t="s">
        <v>78</v>
      </c>
      <c r="E12" s="12" t="s">
        <v>35</v>
      </c>
      <c r="F12" s="9">
        <v>44002</v>
      </c>
      <c r="G12" s="9">
        <v>44028</v>
      </c>
      <c r="H12" s="12" t="s">
        <v>79</v>
      </c>
      <c r="I12" s="13" t="str">
        <f>LEFT(J12,6)</f>
        <v>N62473</v>
      </c>
      <c r="J12" s="14" t="s">
        <v>80</v>
      </c>
      <c r="K12" s="15" t="s">
        <v>80</v>
      </c>
      <c r="L12" s="15" t="str">
        <f>CONCATENATE(D12,",",J12)</f>
        <v>XDAT1026962,N6247318D5817</v>
      </c>
      <c r="M12" s="16">
        <v>0</v>
      </c>
      <c r="N12" s="16">
        <v>0</v>
      </c>
      <c r="O12" s="17">
        <v>44448</v>
      </c>
      <c r="P12" s="18">
        <v>45169</v>
      </c>
      <c r="Q12" s="19">
        <f>IF(M12="","",N12-M12)</f>
        <v>0</v>
      </c>
      <c r="R12" s="20">
        <f>IF(P12="","",P12-O12)</f>
        <v>721</v>
      </c>
      <c r="S12">
        <f>YEAR(P12)</f>
        <v>2023</v>
      </c>
      <c r="T12" s="21" t="str">
        <f>IF(LEN(MONTH(P12))=1,CONCATENATE("0",MONTH(P12)),MONTH(P12))</f>
        <v>08</v>
      </c>
      <c r="U12" s="21">
        <f>IF(LEN(DAY(P12))=1,CONCATENATE("0",DAY(P12)),DAY(P12))</f>
        <v>31</v>
      </c>
      <c r="V12" t="str">
        <f>CONCATENATE(S12,T12,U12)</f>
        <v>20230831</v>
      </c>
      <c r="W12">
        <f>IF(OR(MONTH(G12)=10,MONTH(G12)=11,MONTH(G12)=12),YEAR(G12)+1,YEAR(G12))</f>
        <v>2020</v>
      </c>
      <c r="X12">
        <f>IF(OR(MONTH(P12)=10,MONTH(P12)=11,MONTH(P12)=12),YEAR(P12)+1,YEAR(P12))</f>
        <v>2023</v>
      </c>
      <c r="Y12">
        <f>INDEX('Inflation Indices'!$B$2:$B$18,MATCH('MilCon Contracts Data'!W937,'Inflation Indices'!$A$2:$A$18,0))</f>
        <v>1.0992552112271903</v>
      </c>
      <c r="Z12">
        <f>ROUND(MEDIAN(W12,X12),0)</f>
        <v>2022</v>
      </c>
      <c r="AA12">
        <f>INDEX('Inflation Indices'!$B$2:$B$18,MATCH('MilCon Contracts Data'!Z937,'Inflation Indices'!$A$2:$A$18,0))</f>
        <v>1.0750776974914733</v>
      </c>
      <c r="AB12" s="22">
        <f>M12*Y12</f>
        <v>0</v>
      </c>
      <c r="AC12" s="22">
        <f>AB12+(Q12*AA12)</f>
        <v>0</v>
      </c>
      <c r="AD12" s="19">
        <f>IF(AB12="","",AC12-AB12)</f>
        <v>0</v>
      </c>
      <c r="AE12" s="23">
        <f>_xlfn.DAYS(P12,O12)</f>
        <v>721</v>
      </c>
      <c r="AF12" s="23">
        <f>_xlfn.DAYS(O12,G12)</f>
        <v>420</v>
      </c>
      <c r="AG12" s="24">
        <f>AE12/AF12</f>
        <v>1.7166666666666666</v>
      </c>
    </row>
    <row r="13" spans="1:33" ht="30" customHeight="1" x14ac:dyDescent="0.25">
      <c r="A13" s="9">
        <v>44573</v>
      </c>
      <c r="B13" s="10">
        <v>2020</v>
      </c>
      <c r="C13" s="11" t="s">
        <v>33</v>
      </c>
      <c r="D13" s="12" t="s">
        <v>81</v>
      </c>
      <c r="E13" s="12" t="s">
        <v>35</v>
      </c>
      <c r="F13" s="9">
        <v>43706</v>
      </c>
      <c r="G13" s="9">
        <v>43936</v>
      </c>
      <c r="H13" s="12" t="s">
        <v>82</v>
      </c>
      <c r="I13" s="13" t="str">
        <f>LEFT(J13,6)</f>
        <v>N62478</v>
      </c>
      <c r="J13" s="14" t="s">
        <v>83</v>
      </c>
      <c r="K13" s="15" t="s">
        <v>83</v>
      </c>
      <c r="L13" s="15" t="str">
        <f>CONCATENATE(D13,",",J13)</f>
        <v>Q463,N6247819D5029</v>
      </c>
      <c r="M13" s="16">
        <v>0</v>
      </c>
      <c r="N13" s="16">
        <v>64930</v>
      </c>
      <c r="O13" s="17">
        <v>44666</v>
      </c>
      <c r="P13" s="18">
        <v>44666</v>
      </c>
      <c r="Q13" s="19">
        <f>IF(M13="","",N13-M13)</f>
        <v>64930</v>
      </c>
      <c r="R13" s="20">
        <f>IF(P13="","",P13-O13)</f>
        <v>0</v>
      </c>
      <c r="S13">
        <f>YEAR(P13)</f>
        <v>2022</v>
      </c>
      <c r="T13" s="21" t="str">
        <f>IF(LEN(MONTH(P13))=1,CONCATENATE("0",MONTH(P13)),MONTH(P13))</f>
        <v>04</v>
      </c>
      <c r="U13" s="21">
        <f>IF(LEN(DAY(P13))=1,CONCATENATE("0",DAY(P13)),DAY(P13))</f>
        <v>15</v>
      </c>
      <c r="V13" t="str">
        <f>CONCATENATE(S13,T13,U13)</f>
        <v>20220415</v>
      </c>
      <c r="W13">
        <f>IF(OR(MONTH(G13)=10,MONTH(G13)=11,MONTH(G13)=12),YEAR(G13)+1,YEAR(G13))</f>
        <v>2020</v>
      </c>
      <c r="X13">
        <f>IF(OR(MONTH(P13)=10,MONTH(P13)=11,MONTH(P13)=12),YEAR(P13)+1,YEAR(P13))</f>
        <v>2022</v>
      </c>
      <c r="Y13">
        <f>INDEX('Inflation Indices'!$B$2:$B$18,MATCH('MilCon Contracts Data'!W949,'Inflation Indices'!$A$2:$A$18,0))</f>
        <v>1.027591137340192</v>
      </c>
      <c r="Z13">
        <f>ROUND(MEDIAN(W13,X13),0)</f>
        <v>2021</v>
      </c>
      <c r="AA13">
        <f>INDEX('Inflation Indices'!$B$2:$B$18,MATCH('MilCon Contracts Data'!Z949,'Inflation Indices'!$A$2:$A$18,0))</f>
        <v>0.97697771649446541</v>
      </c>
      <c r="AB13" s="22">
        <f>M13*Y13</f>
        <v>0</v>
      </c>
      <c r="AC13" s="22">
        <f>AB13+(Q13*AA13)</f>
        <v>63435.163131985639</v>
      </c>
      <c r="AD13" s="19">
        <f>IF(AB13="","",AC13-AB13)</f>
        <v>63435.163131985639</v>
      </c>
      <c r="AE13" s="23">
        <f>_xlfn.DAYS(P13,O13)</f>
        <v>0</v>
      </c>
      <c r="AF13" s="23">
        <f>_xlfn.DAYS(O13,G13)</f>
        <v>730</v>
      </c>
      <c r="AG13" s="24">
        <f>AE13/AF13</f>
        <v>0</v>
      </c>
    </row>
    <row r="14" spans="1:33" ht="30" customHeight="1" x14ac:dyDescent="0.25">
      <c r="A14" s="9">
        <v>44573</v>
      </c>
      <c r="B14" s="10">
        <v>2020</v>
      </c>
      <c r="C14" s="11" t="s">
        <v>84</v>
      </c>
      <c r="D14" s="12" t="s">
        <v>85</v>
      </c>
      <c r="E14" s="12" t="s">
        <v>35</v>
      </c>
      <c r="F14" s="9">
        <v>44007</v>
      </c>
      <c r="G14" s="9">
        <v>44099</v>
      </c>
      <c r="H14" s="12" t="s">
        <v>86</v>
      </c>
      <c r="I14" s="13" t="str">
        <f>LEFT(J14,6)</f>
        <v>N69450</v>
      </c>
      <c r="J14" s="14" t="s">
        <v>87</v>
      </c>
      <c r="K14" s="15" t="s">
        <v>88</v>
      </c>
      <c r="L14" s="15" t="str">
        <f>CONCATENATE(D14,",",J14)</f>
        <v>N83447181,N6945020D0036 N6945020F1278</v>
      </c>
      <c r="M14" s="16">
        <v>0</v>
      </c>
      <c r="N14" s="16">
        <v>1101000</v>
      </c>
      <c r="O14" s="17">
        <v>44465</v>
      </c>
      <c r="P14" s="18">
        <v>44465</v>
      </c>
      <c r="Q14" s="19">
        <f>IF(M14="","",N14-M14)</f>
        <v>1101000</v>
      </c>
      <c r="R14" s="20">
        <f>IF(P14="","",P14-O14)</f>
        <v>0</v>
      </c>
      <c r="S14">
        <f>YEAR(P14)</f>
        <v>2021</v>
      </c>
      <c r="T14" s="21" t="str">
        <f>IF(LEN(MONTH(P14))=1,CONCATENATE("0",MONTH(P14)),MONTH(P14))</f>
        <v>09</v>
      </c>
      <c r="U14" s="21">
        <f>IF(LEN(DAY(P14))=1,CONCATENATE("0",DAY(P14)),DAY(P14))</f>
        <v>26</v>
      </c>
      <c r="V14" t="str">
        <f>CONCATENATE(S14,T14,U14)</f>
        <v>20210926</v>
      </c>
      <c r="W14">
        <f>IF(OR(MONTH(G14)=10,MONTH(G14)=11,MONTH(G14)=12),YEAR(G14)+1,YEAR(G14))</f>
        <v>2020</v>
      </c>
      <c r="X14">
        <f>IF(OR(MONTH(P14)=10,MONTH(P14)=11,MONTH(P14)=12),YEAR(P14)+1,YEAR(P14))</f>
        <v>2021</v>
      </c>
      <c r="Y14">
        <f>INDEX('Inflation Indices'!$B$2:$B$18,MATCH('MilCon Contracts Data'!W964,'Inflation Indices'!$A$2:$A$18,0))</f>
        <v>1.027591137340192</v>
      </c>
      <c r="Z14">
        <f>ROUND(MEDIAN(W14,X14),0)</f>
        <v>2021</v>
      </c>
      <c r="AA14">
        <f>INDEX('Inflation Indices'!$B$2:$B$18,MATCH('MilCon Contracts Data'!Z964,'Inflation Indices'!$A$2:$A$18,0))</f>
        <v>1.0006103417743548</v>
      </c>
      <c r="AB14" s="22">
        <f>M14*Y14</f>
        <v>0</v>
      </c>
      <c r="AC14" s="22">
        <f>AB14+(Q14*AA14)</f>
        <v>1101671.9862935646</v>
      </c>
      <c r="AD14" s="19">
        <f>IF(AB14="","",AC14-AB14)</f>
        <v>1101671.9862935646</v>
      </c>
      <c r="AE14" s="23">
        <f>_xlfn.DAYS(P14,O14)</f>
        <v>0</v>
      </c>
      <c r="AF14" s="23">
        <f>_xlfn.DAYS(O14,G14)</f>
        <v>366</v>
      </c>
      <c r="AG14" s="24">
        <f>AE14/AF14</f>
        <v>0</v>
      </c>
    </row>
    <row r="15" spans="1:33" ht="30" customHeight="1" x14ac:dyDescent="0.25">
      <c r="A15" s="9">
        <v>44561</v>
      </c>
      <c r="B15" s="10">
        <v>2020</v>
      </c>
      <c r="C15" s="11" t="s">
        <v>68</v>
      </c>
      <c r="D15" s="12" t="s">
        <v>89</v>
      </c>
      <c r="E15" s="12" t="s">
        <v>35</v>
      </c>
      <c r="F15" s="9">
        <v>44019</v>
      </c>
      <c r="G15" s="9">
        <v>44103</v>
      </c>
      <c r="H15" s="12" t="s">
        <v>90</v>
      </c>
      <c r="I15" s="13" t="str">
        <f>LEFT(J15,6)</f>
        <v>W91278</v>
      </c>
      <c r="J15" s="14" t="s">
        <v>91</v>
      </c>
      <c r="K15" s="15" t="s">
        <v>91</v>
      </c>
      <c r="L15" s="15" t="str">
        <f>CONCATENATE(D15,",",J15)</f>
        <v>FTFA163007,W9127820C0033</v>
      </c>
      <c r="M15" s="16">
        <v>0</v>
      </c>
      <c r="N15" s="16">
        <v>0</v>
      </c>
      <c r="O15" s="17">
        <v>44681</v>
      </c>
      <c r="P15" s="18">
        <v>44865</v>
      </c>
      <c r="Q15" s="19">
        <f>IF(M15="","",N15-M15)</f>
        <v>0</v>
      </c>
      <c r="R15" s="20">
        <f>IF(P15="","",P15-O15)</f>
        <v>184</v>
      </c>
      <c r="S15">
        <f>YEAR(P15)</f>
        <v>2022</v>
      </c>
      <c r="T15" s="21">
        <f>IF(LEN(MONTH(P15))=1,CONCATENATE("0",MONTH(P15)),MONTH(P15))</f>
        <v>10</v>
      </c>
      <c r="U15" s="21">
        <f>IF(LEN(DAY(P15))=1,CONCATENATE("0",DAY(P15)),DAY(P15))</f>
        <v>31</v>
      </c>
      <c r="V15" t="str">
        <f>CONCATENATE(S15,T15,U15)</f>
        <v>20221031</v>
      </c>
      <c r="W15">
        <f>IF(OR(MONTH(G15)=10,MONTH(G15)=11,MONTH(G15)=12),YEAR(G15)+1,YEAR(G15))</f>
        <v>2020</v>
      </c>
      <c r="X15">
        <f>IF(OR(MONTH(P15)=10,MONTH(P15)=11,MONTH(P15)=12),YEAR(P15)+1,YEAR(P15))</f>
        <v>2023</v>
      </c>
      <c r="Y15">
        <f>INDEX('Inflation Indices'!$B$2:$B$18,MATCH('MilCon Contracts Data'!W1000,'Inflation Indices'!$A$2:$A$18,0))</f>
        <v>1.0507009358578761</v>
      </c>
      <c r="Z15">
        <f>ROUND(MEDIAN(W15,X15),0)</f>
        <v>2022</v>
      </c>
      <c r="AA15">
        <f>INDEX('Inflation Indices'!$B$2:$B$18,MATCH('MilCon Contracts Data'!Z1000,'Inflation Indices'!$A$2:$A$18,0))</f>
        <v>1.0006103417743548</v>
      </c>
      <c r="AB15" s="22">
        <f>M15*Y15</f>
        <v>0</v>
      </c>
      <c r="AC15" s="22">
        <f>AB15+(Q15*AA15)</f>
        <v>0</v>
      </c>
      <c r="AD15" s="19">
        <f>IF(AB15="","",AC15-AB15)</f>
        <v>0</v>
      </c>
      <c r="AE15" s="23">
        <f>_xlfn.DAYS(P15,O15)</f>
        <v>184</v>
      </c>
      <c r="AF15" s="23">
        <f>_xlfn.DAYS(O15,G15)</f>
        <v>578</v>
      </c>
      <c r="AG15" s="24">
        <f>AE15/AF15</f>
        <v>0.31833910034602075</v>
      </c>
    </row>
    <row r="16" spans="1:33" ht="30" customHeight="1" x14ac:dyDescent="0.25">
      <c r="A16" s="9">
        <v>44561</v>
      </c>
      <c r="B16" s="10">
        <v>2019</v>
      </c>
      <c r="C16" s="11" t="s">
        <v>68</v>
      </c>
      <c r="D16" s="12" t="s">
        <v>92</v>
      </c>
      <c r="E16" s="12" t="s">
        <v>35</v>
      </c>
      <c r="F16" s="9">
        <v>43567</v>
      </c>
      <c r="G16" s="9">
        <v>43847</v>
      </c>
      <c r="H16" s="12" t="s">
        <v>93</v>
      </c>
      <c r="I16" s="13" t="str">
        <f>LEFT(J16,6)</f>
        <v>W912PL</v>
      </c>
      <c r="J16" s="14" t="s">
        <v>94</v>
      </c>
      <c r="K16" s="15" t="s">
        <v>94</v>
      </c>
      <c r="L16" s="15" t="str">
        <f>CONCATENATE(D16,",",J16)</f>
        <v>FBNV163001,W912PL20C0008</v>
      </c>
      <c r="M16" s="16">
        <v>0</v>
      </c>
      <c r="N16" s="16">
        <v>0</v>
      </c>
      <c r="O16" s="17">
        <v>44238</v>
      </c>
      <c r="P16" s="18">
        <v>44372</v>
      </c>
      <c r="Q16" s="19">
        <f>IF(M16="","",N16-M16)</f>
        <v>0</v>
      </c>
      <c r="R16" s="20">
        <f>IF(P16="","",P16-O16)</f>
        <v>134</v>
      </c>
      <c r="S16">
        <f>YEAR(P16)</f>
        <v>2021</v>
      </c>
      <c r="T16" s="21" t="str">
        <f>IF(LEN(MONTH(P16))=1,CONCATENATE("0",MONTH(P16)),MONTH(P16))</f>
        <v>06</v>
      </c>
      <c r="U16" s="21">
        <f>IF(LEN(DAY(P16))=1,CONCATENATE("0",DAY(P16)),DAY(P16))</f>
        <v>25</v>
      </c>
      <c r="V16" t="str">
        <f>CONCATENATE(S16,T16,U16)</f>
        <v>20210625</v>
      </c>
      <c r="W16">
        <f>IF(OR(MONTH(G16)=10,MONTH(G16)=11,MONTH(G16)=12),YEAR(G16)+1,YEAR(G16))</f>
        <v>2020</v>
      </c>
      <c r="X16">
        <f>IF(OR(MONTH(P16)=10,MONTH(P16)=11,MONTH(P16)=12),YEAR(P16)+1,YEAR(P16))</f>
        <v>2021</v>
      </c>
      <c r="Y16">
        <f>INDEX('Inflation Indices'!$B$2:$B$18,MATCH('MilCon Contracts Data'!W1072,'Inflation Indices'!$A$2:$A$18,0))</f>
        <v>1.0006103417743548</v>
      </c>
      <c r="Z16">
        <f>ROUND(MEDIAN(W16,X16),0)</f>
        <v>2021</v>
      </c>
      <c r="AA16">
        <f>INDEX('Inflation Indices'!$B$2:$B$18,MATCH('MilCon Contracts Data'!Z1072,'Inflation Indices'!$A$2:$A$18,0))</f>
        <v>0.97697771649446541</v>
      </c>
      <c r="AB16" s="22">
        <f>M16*Y16</f>
        <v>0</v>
      </c>
      <c r="AC16" s="22">
        <f>AB16+(Q16*AA16)</f>
        <v>0</v>
      </c>
      <c r="AD16" s="19">
        <f>IF(AB16="","",AC16-AB16)</f>
        <v>0</v>
      </c>
      <c r="AE16" s="23">
        <f>_xlfn.DAYS(P16,O16)</f>
        <v>134</v>
      </c>
      <c r="AF16" s="23">
        <f>_xlfn.DAYS(O16,G16)</f>
        <v>391</v>
      </c>
      <c r="AG16" s="24">
        <f>AE16/AF16</f>
        <v>0.34271099744245526</v>
      </c>
    </row>
    <row r="17" spans="1:33" ht="30" customHeight="1" x14ac:dyDescent="0.25">
      <c r="A17" s="9">
        <v>44561</v>
      </c>
      <c r="B17" s="10">
        <v>2018</v>
      </c>
      <c r="C17" s="11" t="s">
        <v>68</v>
      </c>
      <c r="D17" s="12" t="s">
        <v>95</v>
      </c>
      <c r="E17" s="12" t="s">
        <v>35</v>
      </c>
      <c r="F17" s="9">
        <v>43334</v>
      </c>
      <c r="G17" s="9">
        <v>43769</v>
      </c>
      <c r="H17" s="12" t="s">
        <v>96</v>
      </c>
      <c r="I17" s="13" t="str">
        <f>LEFT(J17,6)</f>
        <v>W912PP</v>
      </c>
      <c r="J17" s="14" t="s">
        <v>97</v>
      </c>
      <c r="K17" s="15" t="s">
        <v>97</v>
      </c>
      <c r="L17" s="15" t="str">
        <f>CONCATENATE(D17,",",J17)</f>
        <v>KWRD143000,W912PP19C0019</v>
      </c>
      <c r="M17" s="16">
        <v>0</v>
      </c>
      <c r="N17" s="16">
        <v>0</v>
      </c>
      <c r="O17" s="17">
        <v>44195</v>
      </c>
      <c r="P17" s="18">
        <v>44494</v>
      </c>
      <c r="Q17" s="19">
        <f>IF(M17="","",N17-M17)</f>
        <v>0</v>
      </c>
      <c r="R17" s="20">
        <f>IF(P17="","",P17-O17)</f>
        <v>299</v>
      </c>
      <c r="S17">
        <f>YEAR(P17)</f>
        <v>2021</v>
      </c>
      <c r="T17" s="21">
        <f>IF(LEN(MONTH(P17))=1,CONCATENATE("0",MONTH(P17)),MONTH(P17))</f>
        <v>10</v>
      </c>
      <c r="U17" s="21">
        <f>IF(LEN(DAY(P17))=1,CONCATENATE("0",DAY(P17)),DAY(P17))</f>
        <v>25</v>
      </c>
      <c r="V17" t="str">
        <f>CONCATENATE(S17,T17,U17)</f>
        <v>20211025</v>
      </c>
      <c r="W17">
        <f>IF(OR(MONTH(G17)=10,MONTH(G17)=11,MONTH(G17)=12),YEAR(G17)+1,YEAR(G17))</f>
        <v>2020</v>
      </c>
      <c r="X17">
        <f>IF(OR(MONTH(P17)=10,MONTH(P17)=11,MONTH(P17)=12),YEAR(P17)+1,YEAR(P17))</f>
        <v>2022</v>
      </c>
      <c r="Y17">
        <f>INDEX('Inflation Indices'!$B$2:$B$18,MATCH('MilCon Contracts Data'!W1082,'Inflation Indices'!$A$2:$A$18,0))</f>
        <v>0.97697771649446541</v>
      </c>
      <c r="Z17">
        <f>ROUND(MEDIAN(W17,X17),0)</f>
        <v>2021</v>
      </c>
      <c r="AA17">
        <f>INDEX('Inflation Indices'!$B$2:$B$18,MATCH('MilCon Contracts Data'!Z1082,'Inflation Indices'!$A$2:$A$18,0))</f>
        <v>0.95701202597496626</v>
      </c>
      <c r="AB17" s="22">
        <f>M17*Y17</f>
        <v>0</v>
      </c>
      <c r="AC17" s="22">
        <f>AB17+(Q17*AA17)</f>
        <v>0</v>
      </c>
      <c r="AD17" s="19">
        <f>IF(AB17="","",AC17-AB17)</f>
        <v>0</v>
      </c>
      <c r="AE17" s="23">
        <f>_xlfn.DAYS(P17,O17)</f>
        <v>299</v>
      </c>
      <c r="AF17" s="23">
        <f>_xlfn.DAYS(O17,G17)</f>
        <v>426</v>
      </c>
      <c r="AG17" s="24">
        <f>AE17/AF17</f>
        <v>0.7018779342723005</v>
      </c>
    </row>
    <row r="18" spans="1:33" ht="30" customHeight="1" x14ac:dyDescent="0.25">
      <c r="A18" s="9">
        <v>44573</v>
      </c>
      <c r="B18" s="10">
        <v>2021</v>
      </c>
      <c r="C18" s="11" t="s">
        <v>98</v>
      </c>
      <c r="D18" s="12" t="s">
        <v>99</v>
      </c>
      <c r="E18" s="12" t="s">
        <v>35</v>
      </c>
      <c r="F18" s="9">
        <v>44348</v>
      </c>
      <c r="G18" s="9">
        <v>44448</v>
      </c>
      <c r="H18" s="12" t="s">
        <v>100</v>
      </c>
      <c r="I18" s="13" t="str">
        <f>LEFT(J18,6)</f>
        <v>N40084</v>
      </c>
      <c r="J18" s="14" t="s">
        <v>101</v>
      </c>
      <c r="K18" s="15" t="s">
        <v>102</v>
      </c>
      <c r="L18" s="15" t="str">
        <f>CONCATENATE(D18,",",J18)</f>
        <v>M626131010U,N4008420D0071 N4008421F4605</v>
      </c>
      <c r="M18" s="16">
        <v>0</v>
      </c>
      <c r="N18" s="16">
        <v>986000</v>
      </c>
      <c r="O18" s="17">
        <v>44748</v>
      </c>
      <c r="P18" s="18">
        <v>44748</v>
      </c>
      <c r="Q18" s="19">
        <f>IF(M18="","",N18-M18)</f>
        <v>986000</v>
      </c>
      <c r="R18" s="20">
        <f>IF(P18="","",P18-O18)</f>
        <v>0</v>
      </c>
      <c r="S18">
        <f>YEAR(P18)</f>
        <v>2022</v>
      </c>
      <c r="T18" s="21" t="str">
        <f>IF(LEN(MONTH(P18))=1,CONCATENATE("0",MONTH(P18)),MONTH(P18))</f>
        <v>07</v>
      </c>
      <c r="U18" s="21" t="str">
        <f>IF(LEN(DAY(P18))=1,CONCATENATE("0",DAY(P18)),DAY(P18))</f>
        <v>06</v>
      </c>
      <c r="V18" t="str">
        <f>CONCATENATE(S18,T18,U18)</f>
        <v>20220706</v>
      </c>
      <c r="W18">
        <f>IF(OR(MONTH(G18)=10,MONTH(G18)=11,MONTH(G18)=12),YEAR(G18)+1,YEAR(G18))</f>
        <v>2021</v>
      </c>
      <c r="X18">
        <f>IF(OR(MONTH(P18)=10,MONTH(P18)=11,MONTH(P18)=12),YEAR(P18)+1,YEAR(P18))</f>
        <v>2022</v>
      </c>
      <c r="Y18">
        <f>INDEX('Inflation Indices'!$B$2:$B$18,MATCH('MilCon Contracts Data'!W1123,'Inflation Indices'!$A$2:$A$18,0))</f>
        <v>0.95701202597496626</v>
      </c>
      <c r="Z18">
        <f>ROUND(MEDIAN(W18,X18),0)</f>
        <v>2022</v>
      </c>
      <c r="AA18">
        <f>INDEX('Inflation Indices'!$B$2:$B$18,MATCH('MilCon Contracts Data'!Z1123,'Inflation Indices'!$A$2:$A$18,0))</f>
        <v>0.93819806468133926</v>
      </c>
      <c r="AB18" s="22">
        <f>M18*Y18</f>
        <v>0</v>
      </c>
      <c r="AC18" s="22">
        <f>AB18+(Q18*AA18)</f>
        <v>925063.29177580052</v>
      </c>
      <c r="AD18" s="19">
        <f>IF(AB18="","",AC18-AB18)</f>
        <v>925063.29177580052</v>
      </c>
      <c r="AE18" s="23">
        <f>_xlfn.DAYS(P18,O18)</f>
        <v>0</v>
      </c>
      <c r="AF18" s="23">
        <f>_xlfn.DAYS(O18,G18)</f>
        <v>300</v>
      </c>
      <c r="AG18" s="24">
        <f>AE18/AF18</f>
        <v>0</v>
      </c>
    </row>
    <row r="19" spans="1:33" ht="30" customHeight="1" x14ac:dyDescent="0.25">
      <c r="A19" s="9">
        <v>44573</v>
      </c>
      <c r="B19" s="10">
        <v>2021</v>
      </c>
      <c r="C19" s="11" t="s">
        <v>103</v>
      </c>
      <c r="D19" s="12" t="s">
        <v>104</v>
      </c>
      <c r="E19" s="12" t="s">
        <v>35</v>
      </c>
      <c r="F19" s="9">
        <v>44284</v>
      </c>
      <c r="G19" s="9">
        <v>44469</v>
      </c>
      <c r="H19" s="12" t="s">
        <v>105</v>
      </c>
      <c r="I19" s="13" t="str">
        <f>LEFT(J19,6)</f>
        <v>N40085</v>
      </c>
      <c r="J19" s="14" t="s">
        <v>106</v>
      </c>
      <c r="K19" s="15" t="s">
        <v>107</v>
      </c>
      <c r="L19" s="15" t="str">
        <f>CONCATENATE(D19,",",J19)</f>
        <v>N62688404,N4008519D9164 N4008520F4014-New Mod</v>
      </c>
      <c r="M19" s="16">
        <v>0</v>
      </c>
      <c r="N19" s="16">
        <v>1458000</v>
      </c>
      <c r="O19" s="17">
        <v>43799</v>
      </c>
      <c r="P19" s="18">
        <v>45097</v>
      </c>
      <c r="Q19" s="19">
        <f>IF(M19="","",N19-M19)</f>
        <v>1458000</v>
      </c>
      <c r="R19" s="20">
        <f>IF(P19="","",P19-O19)</f>
        <v>1298</v>
      </c>
      <c r="S19">
        <f>YEAR(P19)</f>
        <v>2023</v>
      </c>
      <c r="T19" s="21" t="str">
        <f>IF(LEN(MONTH(P19))=1,CONCATENATE("0",MONTH(P19)),MONTH(P19))</f>
        <v>06</v>
      </c>
      <c r="U19" s="21">
        <f>IF(LEN(DAY(P19))=1,CONCATENATE("0",DAY(P19)),DAY(P19))</f>
        <v>20</v>
      </c>
      <c r="V19" t="str">
        <f>CONCATENATE(S19,T19,U19)</f>
        <v>20230620</v>
      </c>
      <c r="W19">
        <f>IF(OR(MONTH(G19)=10,MONTH(G19)=11,MONTH(G19)=12),YEAR(G19)+1,YEAR(G19))</f>
        <v>2021</v>
      </c>
      <c r="X19">
        <f>IF(OR(MONTH(P19)=10,MONTH(P19)=11,MONTH(P19)=12),YEAR(P19)+1,YEAR(P19))</f>
        <v>2023</v>
      </c>
      <c r="Y19">
        <f>INDEX('Inflation Indices'!$B$2:$B$18,MATCH('MilCon Contracts Data'!W1136,'Inflation Indices'!$A$2:$A$18,0))</f>
        <v>1.027591137340192</v>
      </c>
      <c r="Z19">
        <f>ROUND(MEDIAN(W19,X19),0)</f>
        <v>2022</v>
      </c>
      <c r="AA19">
        <f>INDEX('Inflation Indices'!$B$2:$B$18,MATCH('MilCon Contracts Data'!Z1136,'Inflation Indices'!$A$2:$A$18,0))</f>
        <v>0.97697771649446541</v>
      </c>
      <c r="AB19" s="22">
        <f>M19*Y19</f>
        <v>0</v>
      </c>
      <c r="AC19" s="22">
        <f>AB19+(Q19*AA19)</f>
        <v>1424433.5106489307</v>
      </c>
      <c r="AD19" s="19">
        <f>IF(AB19="","",AC19-AB19)</f>
        <v>1424433.5106489307</v>
      </c>
      <c r="AE19" s="23">
        <f>_xlfn.DAYS(P19,O19)</f>
        <v>1298</v>
      </c>
      <c r="AF19" s="23">
        <f>_xlfn.DAYS(O19,G19)</f>
        <v>-670</v>
      </c>
      <c r="AG19" s="24">
        <f>AE19/AF19</f>
        <v>-1.9373134328358208</v>
      </c>
    </row>
    <row r="20" spans="1:33" ht="30" customHeight="1" x14ac:dyDescent="0.25">
      <c r="A20" s="9">
        <v>44573</v>
      </c>
      <c r="B20" s="10">
        <v>2021</v>
      </c>
      <c r="C20" s="11" t="s">
        <v>33</v>
      </c>
      <c r="D20" s="12" t="s">
        <v>108</v>
      </c>
      <c r="E20" s="12" t="s">
        <v>35</v>
      </c>
      <c r="F20" s="9">
        <v>44118</v>
      </c>
      <c r="G20" s="9">
        <v>44323</v>
      </c>
      <c r="H20" s="12" t="s">
        <v>109</v>
      </c>
      <c r="I20" s="13" t="str">
        <f>LEFT(J20,6)</f>
        <v>N40085</v>
      </c>
      <c r="J20" s="14" t="s">
        <v>110</v>
      </c>
      <c r="K20" s="15" t="s">
        <v>111</v>
      </c>
      <c r="L20" s="15" t="str">
        <f>CONCATENATE(D20,",",J20)</f>
        <v>Q997,N4008520D0034 N4008521F5236</v>
      </c>
      <c r="M20" s="16">
        <v>0</v>
      </c>
      <c r="N20" s="16">
        <v>0</v>
      </c>
      <c r="O20" s="17">
        <v>45367</v>
      </c>
      <c r="P20" s="18">
        <v>45367</v>
      </c>
      <c r="Q20" s="19">
        <f>IF(M20="","",N20-M20)</f>
        <v>0</v>
      </c>
      <c r="R20" s="20">
        <f>IF(P20="","",P20-O20)</f>
        <v>0</v>
      </c>
      <c r="S20">
        <f>YEAR(P20)</f>
        <v>2024</v>
      </c>
      <c r="T20" s="21" t="str">
        <f>IF(LEN(MONTH(P20))=1,CONCATENATE("0",MONTH(P20)),MONTH(P20))</f>
        <v>03</v>
      </c>
      <c r="U20" s="21">
        <f>IF(LEN(DAY(P20))=1,CONCATENATE("0",DAY(P20)),DAY(P20))</f>
        <v>16</v>
      </c>
      <c r="V20" t="str">
        <f>CONCATENATE(S20,T20,U20)</f>
        <v>20240316</v>
      </c>
      <c r="W20">
        <f>IF(OR(MONTH(G20)=10,MONTH(G20)=11,MONTH(G20)=12),YEAR(G20)+1,YEAR(G20))</f>
        <v>2021</v>
      </c>
      <c r="X20">
        <f>IF(OR(MONTH(P20)=10,MONTH(P20)=11,MONTH(P20)=12),YEAR(P20)+1,YEAR(P20))</f>
        <v>2024</v>
      </c>
      <c r="Y20">
        <f>INDEX('Inflation Indices'!$B$2:$B$18,MATCH('MilCon Contracts Data'!W1140,'Inflation Indices'!$A$2:$A$18,0))</f>
        <v>0.97697771649446541</v>
      </c>
      <c r="Z20">
        <f>ROUND(MEDIAN(W20,X20),0)</f>
        <v>2023</v>
      </c>
      <c r="AA20">
        <f>INDEX('Inflation Indices'!$B$2:$B$18,MATCH('MilCon Contracts Data'!Z1140,'Inflation Indices'!$A$2:$A$18,0))</f>
        <v>0.93819806468133926</v>
      </c>
      <c r="AB20" s="22">
        <f>M20*Y20</f>
        <v>0</v>
      </c>
      <c r="AC20" s="22">
        <f>AB20+(Q20*AA20)</f>
        <v>0</v>
      </c>
      <c r="AD20" s="19">
        <f>IF(AB20="","",AC20-AB20)</f>
        <v>0</v>
      </c>
      <c r="AE20" s="23">
        <f>_xlfn.DAYS(P20,O20)</f>
        <v>0</v>
      </c>
      <c r="AF20" s="23">
        <f>_xlfn.DAYS(O20,G20)</f>
        <v>1044</v>
      </c>
      <c r="AG20" s="24">
        <f>AE20/AF20</f>
        <v>0</v>
      </c>
    </row>
    <row r="21" spans="1:33" ht="30" customHeight="1" x14ac:dyDescent="0.25">
      <c r="A21" s="9">
        <v>44573</v>
      </c>
      <c r="B21" s="10">
        <v>2021</v>
      </c>
      <c r="C21" s="11" t="s">
        <v>103</v>
      </c>
      <c r="D21" s="12" t="s">
        <v>112</v>
      </c>
      <c r="E21" s="12" t="s">
        <v>35</v>
      </c>
      <c r="F21" s="9">
        <v>44148</v>
      </c>
      <c r="G21" s="9">
        <v>44421</v>
      </c>
      <c r="H21" s="12" t="s">
        <v>113</v>
      </c>
      <c r="I21" s="13" t="str">
        <f>LEFT(J21,6)</f>
        <v>N40085</v>
      </c>
      <c r="J21" s="14" t="s">
        <v>114</v>
      </c>
      <c r="K21" s="15" t="s">
        <v>115</v>
      </c>
      <c r="L21" s="15" t="str">
        <f>CONCATENATE(D21,",",J21)</f>
        <v>N32446381,N4008521C0077 AWD</v>
      </c>
      <c r="M21" s="16">
        <v>0</v>
      </c>
      <c r="N21" s="16">
        <v>68582000</v>
      </c>
      <c r="O21" s="17">
        <v>46905</v>
      </c>
      <c r="P21" s="18">
        <v>46905</v>
      </c>
      <c r="Q21" s="19">
        <f>IF(M21="","",N21-M21)</f>
        <v>68582000</v>
      </c>
      <c r="R21" s="20">
        <f>IF(P21="","",P21-O21)</f>
        <v>0</v>
      </c>
      <c r="S21">
        <f>YEAR(P21)</f>
        <v>2028</v>
      </c>
      <c r="T21" s="21" t="str">
        <f>IF(LEN(MONTH(P21))=1,CONCATENATE("0",MONTH(P21)),MONTH(P21))</f>
        <v>06</v>
      </c>
      <c r="U21" s="21" t="str">
        <f>IF(LEN(DAY(P21))=1,CONCATENATE("0",DAY(P21)),DAY(P21))</f>
        <v>01</v>
      </c>
      <c r="V21" t="str">
        <f>CONCATENATE(S21,T21,U21)</f>
        <v>20280601</v>
      </c>
      <c r="W21">
        <f>IF(OR(MONTH(G21)=10,MONTH(G21)=11,MONTH(G21)=12),YEAR(G21)+1,YEAR(G21))</f>
        <v>2021</v>
      </c>
      <c r="X21">
        <f>IF(OR(MONTH(P21)=10,MONTH(P21)=11,MONTH(P21)=12),YEAR(P21)+1,YEAR(P21))</f>
        <v>2028</v>
      </c>
      <c r="Y21">
        <f>INDEX('Inflation Indices'!$B$2:$B$18,MATCH('MilCon Contracts Data'!W1150,'Inflation Indices'!$A$2:$A$18,0))</f>
        <v>0.97697771649446541</v>
      </c>
      <c r="Z21">
        <f>ROUND(MEDIAN(W21,X21),0)</f>
        <v>2025</v>
      </c>
      <c r="AA21">
        <f>INDEX('Inflation Indices'!$B$2:$B$18,MATCH('MilCon Contracts Data'!Z1150,'Inflation Indices'!$A$2:$A$18,0))</f>
        <v>0.95701202597496626</v>
      </c>
      <c r="AB21" s="22">
        <f>M21*Y21</f>
        <v>0</v>
      </c>
      <c r="AC21" s="22">
        <f>AB21+(Q21*AA21)</f>
        <v>65633798.765415139</v>
      </c>
      <c r="AD21" s="19">
        <f>IF(AB21="","",AC21-AB21)</f>
        <v>65633798.765415139</v>
      </c>
      <c r="AE21" s="23">
        <f>_xlfn.DAYS(P21,O21)</f>
        <v>0</v>
      </c>
      <c r="AF21" s="23">
        <f>_xlfn.DAYS(O21,G21)</f>
        <v>2484</v>
      </c>
      <c r="AG21" s="24">
        <f>AE21/AF21</f>
        <v>0</v>
      </c>
    </row>
    <row r="22" spans="1:33" ht="30" customHeight="1" x14ac:dyDescent="0.25">
      <c r="A22" s="9">
        <v>44573</v>
      </c>
      <c r="B22" s="10">
        <v>2020</v>
      </c>
      <c r="C22" s="11" t="s">
        <v>103</v>
      </c>
      <c r="D22" s="12" t="s">
        <v>116</v>
      </c>
      <c r="E22" s="12" t="s">
        <v>35</v>
      </c>
      <c r="F22" s="9">
        <v>44147</v>
      </c>
      <c r="G22" s="9">
        <v>44428</v>
      </c>
      <c r="H22" s="12" t="s">
        <v>117</v>
      </c>
      <c r="I22" s="13" t="str">
        <f>LEFT(J22,6)</f>
        <v>N40085</v>
      </c>
      <c r="J22" s="14" t="s">
        <v>118</v>
      </c>
      <c r="K22" s="15" t="s">
        <v>119</v>
      </c>
      <c r="L22" s="15" t="str">
        <f>CONCATENATE(D22,",",J22)</f>
        <v>N626881035,N4008521D0083 N4008521F6191</v>
      </c>
      <c r="M22" s="16">
        <v>0</v>
      </c>
      <c r="N22" s="16">
        <v>2907000</v>
      </c>
      <c r="O22" s="17">
        <v>45373</v>
      </c>
      <c r="P22" s="18">
        <v>45373</v>
      </c>
      <c r="Q22" s="19">
        <f>IF(M22="","",N22-M22)</f>
        <v>2907000</v>
      </c>
      <c r="R22" s="20">
        <f>IF(P22="","",P22-O22)</f>
        <v>0</v>
      </c>
      <c r="S22">
        <f>YEAR(P22)</f>
        <v>2024</v>
      </c>
      <c r="T22" s="21" t="str">
        <f>IF(LEN(MONTH(P22))=1,CONCATENATE("0",MONTH(P22)),MONTH(P22))</f>
        <v>03</v>
      </c>
      <c r="U22" s="21">
        <f>IF(LEN(DAY(P22))=1,CONCATENATE("0",DAY(P22)),DAY(P22))</f>
        <v>22</v>
      </c>
      <c r="V22" t="str">
        <f>CONCATENATE(S22,T22,U22)</f>
        <v>20240322</v>
      </c>
      <c r="W22">
        <f>IF(OR(MONTH(G22)=10,MONTH(G22)=11,MONTH(G22)=12),YEAR(G22)+1,YEAR(G22))</f>
        <v>2021</v>
      </c>
      <c r="X22">
        <f>IF(OR(MONTH(P22)=10,MONTH(P22)=11,MONTH(P22)=12),YEAR(P22)+1,YEAR(P22))</f>
        <v>2024</v>
      </c>
      <c r="Y22">
        <f>INDEX('Inflation Indices'!$B$2:$B$18,MATCH('MilCon Contracts Data'!W1151,'Inflation Indices'!$A$2:$A$18,0))</f>
        <v>1.0507009358578761</v>
      </c>
      <c r="Z22">
        <f>ROUND(MEDIAN(W22,X22),0)</f>
        <v>2023</v>
      </c>
      <c r="AA22">
        <f>INDEX('Inflation Indices'!$B$2:$B$18,MATCH('MilCon Contracts Data'!Z1151,'Inflation Indices'!$A$2:$A$18,0))</f>
        <v>1.0006103417743548</v>
      </c>
      <c r="AB22" s="22">
        <f>M22*Y22</f>
        <v>0</v>
      </c>
      <c r="AC22" s="22">
        <f>AB22+(Q22*AA22)</f>
        <v>2908774.2635380495</v>
      </c>
      <c r="AD22" s="19">
        <f>IF(AB22="","",AC22-AB22)</f>
        <v>2908774.2635380495</v>
      </c>
      <c r="AE22" s="23">
        <f>_xlfn.DAYS(P22,O22)</f>
        <v>0</v>
      </c>
      <c r="AF22" s="23">
        <f>_xlfn.DAYS(O22,G22)</f>
        <v>945</v>
      </c>
      <c r="AG22" s="24">
        <f>AE22/AF22</f>
        <v>0</v>
      </c>
    </row>
    <row r="23" spans="1:33" ht="30" customHeight="1" x14ac:dyDescent="0.25">
      <c r="A23" s="9">
        <v>44573</v>
      </c>
      <c r="B23" s="10">
        <v>2021</v>
      </c>
      <c r="C23" s="11" t="s">
        <v>103</v>
      </c>
      <c r="D23" s="12" t="s">
        <v>120</v>
      </c>
      <c r="E23" s="12" t="s">
        <v>35</v>
      </c>
      <c r="F23" s="9">
        <v>44147</v>
      </c>
      <c r="G23" s="9">
        <v>44428</v>
      </c>
      <c r="H23" s="12" t="s">
        <v>117</v>
      </c>
      <c r="I23" s="13" t="str">
        <f>LEFT(J23,6)</f>
        <v>N40085</v>
      </c>
      <c r="J23" s="14" t="s">
        <v>118</v>
      </c>
      <c r="K23" s="15" t="s">
        <v>119</v>
      </c>
      <c r="L23" s="15" t="str">
        <f>CONCATENATE(D23,",",J23)</f>
        <v>N626881035A,N4008521D0083 N4008521F6191</v>
      </c>
      <c r="M23" s="16">
        <v>0</v>
      </c>
      <c r="N23" s="16">
        <v>2907000</v>
      </c>
      <c r="O23" s="17">
        <v>45373</v>
      </c>
      <c r="P23" s="18">
        <v>45373</v>
      </c>
      <c r="Q23" s="19">
        <f>IF(M23="","",N23-M23)</f>
        <v>2907000</v>
      </c>
      <c r="R23" s="20">
        <f>IF(P23="","",P23-O23)</f>
        <v>0</v>
      </c>
      <c r="S23">
        <f>YEAR(P23)</f>
        <v>2024</v>
      </c>
      <c r="T23" s="21" t="str">
        <f>IF(LEN(MONTH(P23))=1,CONCATENATE("0",MONTH(P23)),MONTH(P23))</f>
        <v>03</v>
      </c>
      <c r="U23" s="21">
        <f>IF(LEN(DAY(P23))=1,CONCATENATE("0",DAY(P23)),DAY(P23))</f>
        <v>22</v>
      </c>
      <c r="V23" t="str">
        <f>CONCATENATE(S23,T23,U23)</f>
        <v>20240322</v>
      </c>
      <c r="W23">
        <f>IF(OR(MONTH(G23)=10,MONTH(G23)=11,MONTH(G23)=12),YEAR(G23)+1,YEAR(G23))</f>
        <v>2021</v>
      </c>
      <c r="X23">
        <f>IF(OR(MONTH(P23)=10,MONTH(P23)=11,MONTH(P23)=12),YEAR(P23)+1,YEAR(P23))</f>
        <v>2024</v>
      </c>
      <c r="Y23">
        <f>INDEX('Inflation Indices'!$B$2:$B$18,MATCH('MilCon Contracts Data'!W1152,'Inflation Indices'!$A$2:$A$18,0))</f>
        <v>0.97697771649446541</v>
      </c>
      <c r="Z23">
        <f>ROUND(MEDIAN(W23,X23),0)</f>
        <v>2023</v>
      </c>
      <c r="AA23">
        <f>INDEX('Inflation Indices'!$B$2:$B$18,MATCH('MilCon Contracts Data'!Z1152,'Inflation Indices'!$A$2:$A$18,0))</f>
        <v>0.95701202597496626</v>
      </c>
      <c r="AB23" s="22">
        <f>M23*Y23</f>
        <v>0</v>
      </c>
      <c r="AC23" s="22">
        <f>AB23+(Q23*AA23)</f>
        <v>2782033.959509227</v>
      </c>
      <c r="AD23" s="19">
        <f>IF(AB23="","",AC23-AB23)</f>
        <v>2782033.959509227</v>
      </c>
      <c r="AE23" s="23">
        <f>_xlfn.DAYS(P23,O23)</f>
        <v>0</v>
      </c>
      <c r="AF23" s="23">
        <f>_xlfn.DAYS(O23,G23)</f>
        <v>945</v>
      </c>
      <c r="AG23" s="24">
        <f>AE23/AF23</f>
        <v>0</v>
      </c>
    </row>
    <row r="24" spans="1:33" ht="30" customHeight="1" x14ac:dyDescent="0.25">
      <c r="A24" s="9">
        <v>44573</v>
      </c>
      <c r="B24" s="10">
        <v>2021</v>
      </c>
      <c r="C24" s="11" t="s">
        <v>98</v>
      </c>
      <c r="D24" s="12" t="s">
        <v>121</v>
      </c>
      <c r="E24" s="12" t="s">
        <v>35</v>
      </c>
      <c r="F24" s="9">
        <v>43966</v>
      </c>
      <c r="G24" s="9">
        <v>44278</v>
      </c>
      <c r="H24" s="12" t="s">
        <v>122</v>
      </c>
      <c r="I24" s="13" t="str">
        <f>LEFT(J24,6)</f>
        <v>N62473</v>
      </c>
      <c r="J24" s="14" t="s">
        <v>123</v>
      </c>
      <c r="K24" s="15" t="s">
        <v>124</v>
      </c>
      <c r="L24" s="15" t="str">
        <f>CONCATENATE(D24,",",J24)</f>
        <v>M006811090A,N6247320C0055 PC000009</v>
      </c>
      <c r="M24" s="16">
        <v>0</v>
      </c>
      <c r="N24" s="16">
        <v>248000</v>
      </c>
      <c r="O24" s="17">
        <v>45298</v>
      </c>
      <c r="P24" s="18">
        <v>45298</v>
      </c>
      <c r="Q24" s="19">
        <f>IF(M24="","",N24-M24)</f>
        <v>248000</v>
      </c>
      <c r="R24" s="20">
        <f>IF(P24="","",P24-O24)</f>
        <v>0</v>
      </c>
      <c r="S24">
        <f>YEAR(P24)</f>
        <v>2024</v>
      </c>
      <c r="T24" s="21" t="str">
        <f>IF(LEN(MONTH(P24))=1,CONCATENATE("0",MONTH(P24)),MONTH(P24))</f>
        <v>01</v>
      </c>
      <c r="U24" s="21" t="str">
        <f>IF(LEN(DAY(P24))=1,CONCATENATE("0",DAY(P24)),DAY(P24))</f>
        <v>07</v>
      </c>
      <c r="V24" t="str">
        <f>CONCATENATE(S24,T24,U24)</f>
        <v>20240107</v>
      </c>
      <c r="W24">
        <f>IF(OR(MONTH(G24)=10,MONTH(G24)=11,MONTH(G24)=12),YEAR(G24)+1,YEAR(G24))</f>
        <v>2021</v>
      </c>
      <c r="X24">
        <f>IF(OR(MONTH(P24)=10,MONTH(P24)=11,MONTH(P24)=12),YEAR(P24)+1,YEAR(P24))</f>
        <v>2024</v>
      </c>
      <c r="Y24">
        <f>INDEX('Inflation Indices'!$B$2:$B$18,MATCH('MilCon Contracts Data'!W1161,'Inflation Indices'!$A$2:$A$18,0))</f>
        <v>1.1743184978402121</v>
      </c>
      <c r="Z24">
        <f>ROUND(MEDIAN(W24,X24),0)</f>
        <v>2023</v>
      </c>
      <c r="AA24">
        <f>INDEX('Inflation Indices'!$B$2:$B$18,MATCH('MilCon Contracts Data'!Z1161,'Inflation Indices'!$A$2:$A$18,0))</f>
        <v>1.0750776974914733</v>
      </c>
      <c r="AB24" s="22">
        <f>M24*Y24</f>
        <v>0</v>
      </c>
      <c r="AC24" s="22">
        <f>AB24+(Q24*AA24)</f>
        <v>266619.26897788537</v>
      </c>
      <c r="AD24" s="19">
        <f>IF(AB24="","",AC24-AB24)</f>
        <v>266619.26897788537</v>
      </c>
      <c r="AE24" s="23">
        <f>_xlfn.DAYS(P24,O24)</f>
        <v>0</v>
      </c>
      <c r="AF24" s="23">
        <f>_xlfn.DAYS(O24,G24)</f>
        <v>1020</v>
      </c>
      <c r="AG24" s="24">
        <f>AE24/AF24</f>
        <v>0</v>
      </c>
    </row>
    <row r="25" spans="1:33" ht="30" customHeight="1" x14ac:dyDescent="0.25">
      <c r="A25" s="9">
        <v>44573</v>
      </c>
      <c r="B25" s="10">
        <v>2021</v>
      </c>
      <c r="C25" s="11" t="s">
        <v>98</v>
      </c>
      <c r="D25" s="12" t="s">
        <v>125</v>
      </c>
      <c r="E25" s="12" t="s">
        <v>35</v>
      </c>
      <c r="F25" s="9">
        <v>44312</v>
      </c>
      <c r="G25" s="9">
        <v>44377</v>
      </c>
      <c r="H25" s="12" t="s">
        <v>126</v>
      </c>
      <c r="I25" s="13" t="str">
        <f>LEFT(J25,6)</f>
        <v>N62473</v>
      </c>
      <c r="J25" s="14" t="s">
        <v>127</v>
      </c>
      <c r="K25" s="15" t="s">
        <v>128</v>
      </c>
      <c r="L25" s="15" t="str">
        <f>CONCATENATE(D25,",",J25)</f>
        <v>M67865280,N6247321D1220 N6247321F4960</v>
      </c>
      <c r="M25" s="16">
        <v>0</v>
      </c>
      <c r="N25" s="16">
        <v>5325000</v>
      </c>
      <c r="O25" s="17">
        <v>44992</v>
      </c>
      <c r="P25" s="18">
        <v>44992</v>
      </c>
      <c r="Q25" s="19">
        <f>IF(M25="","",N25-M25)</f>
        <v>5325000</v>
      </c>
      <c r="R25" s="20">
        <f>IF(P25="","",P25-O25)</f>
        <v>0</v>
      </c>
      <c r="S25">
        <f>YEAR(P25)</f>
        <v>2023</v>
      </c>
      <c r="T25" s="21" t="str">
        <f>IF(LEN(MONTH(P25))=1,CONCATENATE("0",MONTH(P25)),MONTH(P25))</f>
        <v>03</v>
      </c>
      <c r="U25" s="21" t="str">
        <f>IF(LEN(DAY(P25))=1,CONCATENATE("0",DAY(P25)),DAY(P25))</f>
        <v>07</v>
      </c>
      <c r="V25" t="str">
        <f>CONCATENATE(S25,T25,U25)</f>
        <v>20230307</v>
      </c>
      <c r="W25">
        <f>IF(OR(MONTH(G25)=10,MONTH(G25)=11,MONTH(G25)=12),YEAR(G25)+1,YEAR(G25))</f>
        <v>2021</v>
      </c>
      <c r="X25">
        <f>IF(OR(MONTH(P25)=10,MONTH(P25)=11,MONTH(P25)=12),YEAR(P25)+1,YEAR(P25))</f>
        <v>2023</v>
      </c>
      <c r="Y25">
        <f>INDEX('Inflation Indices'!$B$2:$B$18,MATCH('MilCon Contracts Data'!W1167,'Inflation Indices'!$A$2:$A$18,0))</f>
        <v>1.027591137340192</v>
      </c>
      <c r="Z25">
        <f>ROUND(MEDIAN(W25,X25),0)</f>
        <v>2022</v>
      </c>
      <c r="AA25">
        <f>INDEX('Inflation Indices'!$B$2:$B$18,MATCH('MilCon Contracts Data'!Z1167,'Inflation Indices'!$A$2:$A$18,0))</f>
        <v>1.0006103417743548</v>
      </c>
      <c r="AB25" s="22">
        <f>M25*Y25</f>
        <v>0</v>
      </c>
      <c r="AC25" s="22">
        <f>AB25+(Q25*AA25)</f>
        <v>5328250.0699484395</v>
      </c>
      <c r="AD25" s="19">
        <f>IF(AB25="","",AC25-AB25)</f>
        <v>5328250.0699484395</v>
      </c>
      <c r="AE25" s="23">
        <f>_xlfn.DAYS(P25,O25)</f>
        <v>0</v>
      </c>
      <c r="AF25" s="23">
        <f>_xlfn.DAYS(O25,G25)</f>
        <v>615</v>
      </c>
      <c r="AG25" s="24">
        <f>AE25/AF25</f>
        <v>0</v>
      </c>
    </row>
    <row r="26" spans="1:33" ht="30" customHeight="1" x14ac:dyDescent="0.25">
      <c r="A26" s="9">
        <v>44573</v>
      </c>
      <c r="B26" s="10">
        <v>2021</v>
      </c>
      <c r="C26" s="11" t="s">
        <v>98</v>
      </c>
      <c r="D26" s="12" t="s">
        <v>129</v>
      </c>
      <c r="E26" s="12" t="s">
        <v>35</v>
      </c>
      <c r="F26" s="9">
        <v>44294</v>
      </c>
      <c r="G26" s="9">
        <v>44421</v>
      </c>
      <c r="H26" s="12" t="s">
        <v>130</v>
      </c>
      <c r="I26" s="13" t="str">
        <f>LEFT(J26,6)</f>
        <v>N62742</v>
      </c>
      <c r="J26" s="14" t="s">
        <v>131</v>
      </c>
      <c r="K26" s="15" t="s">
        <v>132</v>
      </c>
      <c r="L26" s="15" t="str">
        <f>CONCATENATE(D26,",",J26)</f>
        <v>N61159803,N6274221C1315 AWD</v>
      </c>
      <c r="M26" s="16">
        <v>0</v>
      </c>
      <c r="N26" s="16">
        <v>9380000</v>
      </c>
      <c r="O26" s="17">
        <v>44800</v>
      </c>
      <c r="P26" s="18">
        <v>44808</v>
      </c>
      <c r="Q26" s="19">
        <f>IF(M26="","",N26-M26)</f>
        <v>9380000</v>
      </c>
      <c r="R26" s="20">
        <f>IF(P26="","",P26-O26)</f>
        <v>8</v>
      </c>
      <c r="S26">
        <f>YEAR(P26)</f>
        <v>2022</v>
      </c>
      <c r="T26" s="21" t="str">
        <f>IF(LEN(MONTH(P26))=1,CONCATENATE("0",MONTH(P26)),MONTH(P26))</f>
        <v>09</v>
      </c>
      <c r="U26" s="21" t="str">
        <f>IF(LEN(DAY(P26))=1,CONCATENATE("0",DAY(P26)),DAY(P26))</f>
        <v>04</v>
      </c>
      <c r="V26" t="str">
        <f>CONCATENATE(S26,T26,U26)</f>
        <v>20220904</v>
      </c>
      <c r="W26">
        <f>IF(OR(MONTH(G26)=10,MONTH(G26)=11,MONTH(G26)=12),YEAR(G26)+1,YEAR(G26))</f>
        <v>2021</v>
      </c>
      <c r="X26">
        <f>IF(OR(MONTH(P26)=10,MONTH(P26)=11,MONTH(P26)=12),YEAR(P26)+1,YEAR(P26))</f>
        <v>2022</v>
      </c>
      <c r="Y26">
        <f>INDEX('Inflation Indices'!$B$2:$B$18,MATCH('MilCon Contracts Data'!W1175,'Inflation Indices'!$A$2:$A$18,0))</f>
        <v>1.027591137340192</v>
      </c>
      <c r="Z26">
        <f>ROUND(MEDIAN(W26,X26),0)</f>
        <v>2022</v>
      </c>
      <c r="AA26">
        <f>INDEX('Inflation Indices'!$B$2:$B$18,MATCH('MilCon Contracts Data'!Z1175,'Inflation Indices'!$A$2:$A$18,0))</f>
        <v>0.97697771649446541</v>
      </c>
      <c r="AB26" s="22">
        <f>M26*Y26</f>
        <v>0</v>
      </c>
      <c r="AC26" s="22">
        <f>AB26+(Q26*AA26)</f>
        <v>9164050.9807180855</v>
      </c>
      <c r="AD26" s="19">
        <f>IF(AB26="","",AC26-AB26)</f>
        <v>9164050.9807180855</v>
      </c>
      <c r="AE26" s="23">
        <f>_xlfn.DAYS(P26,O26)</f>
        <v>8</v>
      </c>
      <c r="AF26" s="23">
        <f>_xlfn.DAYS(O26,G26)</f>
        <v>379</v>
      </c>
      <c r="AG26" s="24">
        <f>AE26/AF26</f>
        <v>2.1108179419525065E-2</v>
      </c>
    </row>
    <row r="27" spans="1:33" ht="30" customHeight="1" x14ac:dyDescent="0.25">
      <c r="A27" s="9">
        <v>44573</v>
      </c>
      <c r="B27" s="10">
        <v>2019</v>
      </c>
      <c r="C27" s="11" t="s">
        <v>98</v>
      </c>
      <c r="D27" s="12" t="s">
        <v>133</v>
      </c>
      <c r="E27" s="12" t="s">
        <v>35</v>
      </c>
      <c r="F27" s="9">
        <v>43627</v>
      </c>
      <c r="G27" s="9">
        <v>44467</v>
      </c>
      <c r="H27" s="12" t="s">
        <v>134</v>
      </c>
      <c r="I27" s="13" t="str">
        <f>LEFT(J27,6)</f>
        <v>N62742</v>
      </c>
      <c r="J27" s="14" t="s">
        <v>135</v>
      </c>
      <c r="K27" s="15" t="s">
        <v>136</v>
      </c>
      <c r="L27" s="15" t="str">
        <f>CONCATENATE(D27,",",J27)</f>
        <v>N41557735,N6274221C1346 AWD</v>
      </c>
      <c r="M27" s="16">
        <v>0</v>
      </c>
      <c r="N27" s="16">
        <v>6003000</v>
      </c>
      <c r="O27" s="17">
        <v>45590</v>
      </c>
      <c r="P27" s="18">
        <v>45590</v>
      </c>
      <c r="Q27" s="19">
        <f>IF(M27="","",N27-M27)</f>
        <v>6003000</v>
      </c>
      <c r="R27" s="20">
        <f>IF(P27="","",P27-O27)</f>
        <v>0</v>
      </c>
      <c r="S27">
        <f>YEAR(P27)</f>
        <v>2024</v>
      </c>
      <c r="T27" s="21">
        <f>IF(LEN(MONTH(P27))=1,CONCATENATE("0",MONTH(P27)),MONTH(P27))</f>
        <v>10</v>
      </c>
      <c r="U27" s="21">
        <f>IF(LEN(DAY(P27))=1,CONCATENATE("0",DAY(P27)),DAY(P27))</f>
        <v>25</v>
      </c>
      <c r="V27" t="str">
        <f>CONCATENATE(S27,T27,U27)</f>
        <v>20241025</v>
      </c>
      <c r="W27">
        <f>IF(OR(MONTH(G27)=10,MONTH(G27)=11,MONTH(G27)=12),YEAR(G27)+1,YEAR(G27))</f>
        <v>2021</v>
      </c>
      <c r="X27">
        <f>IF(OR(MONTH(P27)=10,MONTH(P27)=11,MONTH(P27)=12),YEAR(P27)+1,YEAR(P27))</f>
        <v>2025</v>
      </c>
      <c r="Y27">
        <f>INDEX('Inflation Indices'!$B$2:$B$18,MATCH('MilCon Contracts Data'!W1178,'Inflation Indices'!$A$2:$A$18,0))</f>
        <v>1.0992552112271903</v>
      </c>
      <c r="Z27">
        <f>ROUND(MEDIAN(W27,X27),0)</f>
        <v>2023</v>
      </c>
      <c r="AA27">
        <f>INDEX('Inflation Indices'!$B$2:$B$18,MATCH('MilCon Contracts Data'!Z1178,'Inflation Indices'!$A$2:$A$18,0))</f>
        <v>1.027591137340192</v>
      </c>
      <c r="AB27" s="22">
        <f>M27*Y27</f>
        <v>0</v>
      </c>
      <c r="AC27" s="22">
        <f>AB27+(Q27*AA27)</f>
        <v>6168629.5974531723</v>
      </c>
      <c r="AD27" s="19">
        <f>IF(AB27="","",AC27-AB27)</f>
        <v>6168629.5974531723</v>
      </c>
      <c r="AE27" s="23">
        <f>_xlfn.DAYS(P27,O27)</f>
        <v>0</v>
      </c>
      <c r="AF27" s="23">
        <f>_xlfn.DAYS(O27,G27)</f>
        <v>1123</v>
      </c>
      <c r="AG27" s="24">
        <f>AE27/AF27</f>
        <v>0</v>
      </c>
    </row>
    <row r="28" spans="1:33" ht="30" customHeight="1" x14ac:dyDescent="0.25">
      <c r="A28" s="9">
        <v>44489</v>
      </c>
      <c r="B28" s="10">
        <v>2020</v>
      </c>
      <c r="C28" s="11" t="s">
        <v>33</v>
      </c>
      <c r="D28" s="12" t="s">
        <v>137</v>
      </c>
      <c r="E28" s="12" t="s">
        <v>35</v>
      </c>
      <c r="F28" s="9">
        <v>44371</v>
      </c>
      <c r="G28" s="9">
        <v>44467</v>
      </c>
      <c r="H28" s="12" t="s">
        <v>138</v>
      </c>
      <c r="I28" s="13" t="str">
        <f>LEFT(J28,6)</f>
        <v>N69450</v>
      </c>
      <c r="J28" s="14" t="s">
        <v>139</v>
      </c>
      <c r="K28" s="15" t="s">
        <v>140</v>
      </c>
      <c r="L28" s="15" t="str">
        <f>CONCATENATE(D28,",",J28)</f>
        <v>Q246U,N6945018D1323 N6945021F0743</v>
      </c>
      <c r="M28" s="16">
        <v>0</v>
      </c>
      <c r="N28" s="16">
        <v>3141</v>
      </c>
      <c r="O28" s="17">
        <v>44837</v>
      </c>
      <c r="P28" s="18">
        <v>44837</v>
      </c>
      <c r="Q28" s="19">
        <f>IF(M28="","",N28-M28)</f>
        <v>3141</v>
      </c>
      <c r="R28" s="20">
        <f>IF(P28="","",P28-O28)</f>
        <v>0</v>
      </c>
      <c r="S28">
        <f>YEAR(P28)</f>
        <v>2022</v>
      </c>
      <c r="T28" s="21">
        <f>IF(LEN(MONTH(P28))=1,CONCATENATE("0",MONTH(P28)),MONTH(P28))</f>
        <v>10</v>
      </c>
      <c r="U28" s="21" t="str">
        <f>IF(LEN(DAY(P28))=1,CONCATENATE("0",DAY(P28)),DAY(P28))</f>
        <v>03</v>
      </c>
      <c r="V28" t="str">
        <f>CONCATENATE(S28,T28,U28)</f>
        <v>20221003</v>
      </c>
      <c r="W28">
        <f>IF(OR(MONTH(G28)=10,MONTH(G28)=11,MONTH(G28)=12),YEAR(G28)+1,YEAR(G28))</f>
        <v>2021</v>
      </c>
      <c r="X28">
        <f>IF(OR(MONTH(P28)=10,MONTH(P28)=11,MONTH(P28)=12),YEAR(P28)+1,YEAR(P28))</f>
        <v>2023</v>
      </c>
      <c r="Y28">
        <f>INDEX('Inflation Indices'!$B$2:$B$18,MATCH('MilCon Contracts Data'!W1181,'Inflation Indices'!$A$2:$A$18,0))</f>
        <v>0.97697771649446541</v>
      </c>
      <c r="Z28">
        <f>ROUND(MEDIAN(W28,X28),0)</f>
        <v>2022</v>
      </c>
      <c r="AA28">
        <f>INDEX('Inflation Indices'!$B$2:$B$18,MATCH('MilCon Contracts Data'!Z1181,'Inflation Indices'!$A$2:$A$18,0))</f>
        <v>0.93819806468133926</v>
      </c>
      <c r="AB28" s="22">
        <f>M28*Y28</f>
        <v>0</v>
      </c>
      <c r="AC28" s="22">
        <f>AB28+(Q28*AA28)</f>
        <v>2946.8801211640866</v>
      </c>
      <c r="AD28" s="19">
        <f>IF(AB28="","",AC28-AB28)</f>
        <v>2946.8801211640866</v>
      </c>
      <c r="AE28" s="23">
        <f>_xlfn.DAYS(P28,O28)</f>
        <v>0</v>
      </c>
      <c r="AF28" s="23">
        <f>_xlfn.DAYS(O28,G28)</f>
        <v>370</v>
      </c>
      <c r="AG28" s="24">
        <f>AE28/AF28</f>
        <v>0</v>
      </c>
    </row>
    <row r="29" spans="1:33" ht="30" customHeight="1" x14ac:dyDescent="0.25">
      <c r="A29" s="9">
        <v>44573</v>
      </c>
      <c r="B29" s="10">
        <v>2021</v>
      </c>
      <c r="C29" s="11" t="s">
        <v>33</v>
      </c>
      <c r="D29" s="12" t="s">
        <v>137</v>
      </c>
      <c r="E29" s="12" t="s">
        <v>35</v>
      </c>
      <c r="F29" s="9">
        <v>44371</v>
      </c>
      <c r="G29" s="9">
        <v>44467</v>
      </c>
      <c r="H29" s="12" t="s">
        <v>138</v>
      </c>
      <c r="I29" s="13" t="str">
        <f>LEFT(J29,6)</f>
        <v>N69450</v>
      </c>
      <c r="J29" s="14" t="s">
        <v>139</v>
      </c>
      <c r="K29" s="15" t="s">
        <v>140</v>
      </c>
      <c r="L29" s="15" t="str">
        <f>CONCATENATE(D29,",",J29)</f>
        <v>Q246U,N6945018D1323 N6945021F0743</v>
      </c>
      <c r="M29" s="16">
        <v>0</v>
      </c>
      <c r="N29" s="16">
        <v>3187</v>
      </c>
      <c r="O29" s="17">
        <v>44837</v>
      </c>
      <c r="P29" s="18">
        <v>44837</v>
      </c>
      <c r="Q29" s="19">
        <f>IF(M29="","",N29-M29)</f>
        <v>3187</v>
      </c>
      <c r="R29" s="20">
        <f>IF(P29="","",P29-O29)</f>
        <v>0</v>
      </c>
      <c r="S29">
        <f>YEAR(P29)</f>
        <v>2022</v>
      </c>
      <c r="T29" s="21">
        <f>IF(LEN(MONTH(P29))=1,CONCATENATE("0",MONTH(P29)),MONTH(P29))</f>
        <v>10</v>
      </c>
      <c r="U29" s="21" t="str">
        <f>IF(LEN(DAY(P29))=1,CONCATENATE("0",DAY(P29)),DAY(P29))</f>
        <v>03</v>
      </c>
      <c r="V29" t="str">
        <f>CONCATENATE(S29,T29,U29)</f>
        <v>20221003</v>
      </c>
      <c r="W29">
        <f>IF(OR(MONTH(G29)=10,MONTH(G29)=11,MONTH(G29)=12),YEAR(G29)+1,YEAR(G29))</f>
        <v>2021</v>
      </c>
      <c r="X29">
        <f>IF(OR(MONTH(P29)=10,MONTH(P29)=11,MONTH(P29)=12),YEAR(P29)+1,YEAR(P29))</f>
        <v>2023</v>
      </c>
      <c r="Y29">
        <f>INDEX('Inflation Indices'!$B$2:$B$18,MATCH('MilCon Contracts Data'!W1182,'Inflation Indices'!$A$2:$A$18,0))</f>
        <v>1.027591137340192</v>
      </c>
      <c r="Z29">
        <f>ROUND(MEDIAN(W29,X29),0)</f>
        <v>2022</v>
      </c>
      <c r="AA29">
        <f>INDEX('Inflation Indices'!$B$2:$B$18,MATCH('MilCon Contracts Data'!Z1182,'Inflation Indices'!$A$2:$A$18,0))</f>
        <v>0.97697771649446541</v>
      </c>
      <c r="AB29" s="22">
        <f>M29*Y29</f>
        <v>0</v>
      </c>
      <c r="AC29" s="22">
        <f>AB29+(Q29*AA29)</f>
        <v>3113.6279824678613</v>
      </c>
      <c r="AD29" s="19">
        <f>IF(AB29="","",AC29-AB29)</f>
        <v>3113.6279824678613</v>
      </c>
      <c r="AE29" s="23">
        <f>_xlfn.DAYS(P29,O29)</f>
        <v>0</v>
      </c>
      <c r="AF29" s="23">
        <f>_xlfn.DAYS(O29,G29)</f>
        <v>370</v>
      </c>
      <c r="AG29" s="24">
        <f>AE29/AF29</f>
        <v>0</v>
      </c>
    </row>
    <row r="30" spans="1:33" ht="30" customHeight="1" x14ac:dyDescent="0.25">
      <c r="A30" s="9">
        <v>44573</v>
      </c>
      <c r="B30" s="10">
        <v>2020</v>
      </c>
      <c r="C30" s="11" t="s">
        <v>103</v>
      </c>
      <c r="D30" s="12" t="s">
        <v>141</v>
      </c>
      <c r="E30" s="12" t="s">
        <v>35</v>
      </c>
      <c r="F30" s="9">
        <v>44476</v>
      </c>
      <c r="G30" s="9">
        <v>44551</v>
      </c>
      <c r="H30" s="12" t="s">
        <v>142</v>
      </c>
      <c r="I30" s="13" t="str">
        <f>LEFT(J30,6)</f>
        <v>N62470</v>
      </c>
      <c r="J30" s="14" t="s">
        <v>143</v>
      </c>
      <c r="K30" s="15" t="s">
        <v>144</v>
      </c>
      <c r="L30" s="15" t="str">
        <f>CONCATENATE(D30,",",J30)</f>
        <v>N62863785,N6247021D0016 N6247022F9002</v>
      </c>
      <c r="M30" s="16">
        <v>0</v>
      </c>
      <c r="N30" s="16">
        <v>0</v>
      </c>
      <c r="O30" s="17">
        <v>45291</v>
      </c>
      <c r="P30" s="18">
        <v>45291</v>
      </c>
      <c r="Q30" s="19">
        <f>IF(M30="","",N30-M30)</f>
        <v>0</v>
      </c>
      <c r="R30" s="20">
        <f>IF(P30="","",P30-O30)</f>
        <v>0</v>
      </c>
      <c r="S30">
        <f>YEAR(P30)</f>
        <v>2023</v>
      </c>
      <c r="T30" s="21">
        <f>IF(LEN(MONTH(P30))=1,CONCATENATE("0",MONTH(P30)),MONTH(P30))</f>
        <v>12</v>
      </c>
      <c r="U30" s="21">
        <f>IF(LEN(DAY(P30))=1,CONCATENATE("0",DAY(P30)),DAY(P30))</f>
        <v>31</v>
      </c>
      <c r="V30" t="str">
        <f>CONCATENATE(S30,T30,U30)</f>
        <v>20231231</v>
      </c>
      <c r="W30">
        <f>IF(OR(MONTH(G30)=10,MONTH(G30)=11,MONTH(G30)=12),YEAR(G30)+1,YEAR(G30))</f>
        <v>2022</v>
      </c>
      <c r="X30">
        <f>IF(OR(MONTH(P30)=10,MONTH(P30)=11,MONTH(P30)=12),YEAR(P30)+1,YEAR(P30))</f>
        <v>2024</v>
      </c>
      <c r="Y30">
        <f>INDEX('Inflation Indices'!$B$2:$B$18,MATCH('MilCon Contracts Data'!W1281,'Inflation Indices'!$A$2:$A$18,0))</f>
        <v>1.027591137340192</v>
      </c>
      <c r="Z30">
        <f>ROUND(MEDIAN(W30,X30),0)</f>
        <v>2023</v>
      </c>
      <c r="AA30">
        <f>INDEX('Inflation Indices'!$B$2:$B$18,MATCH('MilCon Contracts Data'!Z1281,'Inflation Indices'!$A$2:$A$18,0))</f>
        <v>0.97697771649446541</v>
      </c>
      <c r="AB30" s="22">
        <f>M30*Y30</f>
        <v>0</v>
      </c>
      <c r="AC30" s="22">
        <f>AB30+(Q30*AA30)</f>
        <v>0</v>
      </c>
      <c r="AD30" s="19">
        <f>IF(AB30="","",AC30-AB30)</f>
        <v>0</v>
      </c>
      <c r="AE30" s="23">
        <f>_xlfn.DAYS(P30,O30)</f>
        <v>0</v>
      </c>
      <c r="AF30" s="23">
        <f>_xlfn.DAYS(O30,G30)</f>
        <v>740</v>
      </c>
      <c r="AG30" s="24">
        <f>AE30/AF30</f>
        <v>0</v>
      </c>
    </row>
    <row r="31" spans="1:33" ht="30" customHeight="1" x14ac:dyDescent="0.25">
      <c r="A31" s="9">
        <v>44561</v>
      </c>
      <c r="B31" s="10">
        <v>2021</v>
      </c>
      <c r="C31" s="11" t="s">
        <v>145</v>
      </c>
      <c r="D31" s="12" t="s">
        <v>146</v>
      </c>
      <c r="E31" s="12" t="s">
        <v>35</v>
      </c>
      <c r="F31" s="9">
        <v>44434</v>
      </c>
      <c r="G31" s="9">
        <v>44504</v>
      </c>
      <c r="H31" s="12" t="s">
        <v>147</v>
      </c>
      <c r="I31" s="13" t="str">
        <f>LEFT(J31,6)</f>
        <v>W912DS</v>
      </c>
      <c r="J31" s="14" t="s">
        <v>148</v>
      </c>
      <c r="K31" s="15" t="s">
        <v>148</v>
      </c>
      <c r="L31" s="15" t="str">
        <f>CONCATENATE(D31,",",J31)</f>
        <v>81352,W912DS22C0002</v>
      </c>
      <c r="M31" s="16">
        <v>0</v>
      </c>
      <c r="N31" s="16">
        <v>0</v>
      </c>
      <c r="O31" s="17">
        <v>44959</v>
      </c>
      <c r="P31" s="18">
        <v>44951</v>
      </c>
      <c r="Q31" s="19">
        <f>IF(M31="","",N31-M31)</f>
        <v>0</v>
      </c>
      <c r="R31" s="20">
        <f>IF(P31="","",P31-O31)</f>
        <v>-8</v>
      </c>
      <c r="S31">
        <f>YEAR(P31)</f>
        <v>2023</v>
      </c>
      <c r="T31" s="21" t="str">
        <f>IF(LEN(MONTH(P31))=1,CONCATENATE("0",MONTH(P31)),MONTH(P31))</f>
        <v>01</v>
      </c>
      <c r="U31" s="21">
        <f>IF(LEN(DAY(P31))=1,CONCATENATE("0",DAY(P31)),DAY(P31))</f>
        <v>25</v>
      </c>
      <c r="V31" t="str">
        <f>CONCATENATE(S31,T31,U31)</f>
        <v>20230125</v>
      </c>
      <c r="W31">
        <f>IF(OR(MONTH(G31)=10,MONTH(G31)=11,MONTH(G31)=12),YEAR(G31)+1,YEAR(G31))</f>
        <v>2022</v>
      </c>
      <c r="X31">
        <f>IF(OR(MONTH(P31)=10,MONTH(P31)=11,MONTH(P31)=12),YEAR(P31)+1,YEAR(P31))</f>
        <v>2023</v>
      </c>
      <c r="Y31">
        <f>INDEX('Inflation Indices'!$B$2:$B$18,MATCH('MilCon Contracts Data'!W1284,'Inflation Indices'!$A$2:$A$18,0))</f>
        <v>1.0006103417743548</v>
      </c>
      <c r="Z31">
        <f>ROUND(MEDIAN(W31,X31),0)</f>
        <v>2023</v>
      </c>
      <c r="AA31" t="e">
        <f>INDEX('Inflation Indices'!$B$2:$B$18,MATCH('MilCon Contracts Data'!Z1284,'Inflation Indices'!$A$2:$A$18,0))</f>
        <v>#N/A</v>
      </c>
      <c r="AB31" s="22">
        <f>M31*Y31</f>
        <v>0</v>
      </c>
      <c r="AC31" s="22" t="e">
        <f>AB31+(Q31*AA31)</f>
        <v>#N/A</v>
      </c>
      <c r="AD31" s="19" t="e">
        <f>IF(AB31="","",AC31-AB31)</f>
        <v>#N/A</v>
      </c>
      <c r="AE31" s="23">
        <f>_xlfn.DAYS(P31,O31)</f>
        <v>-8</v>
      </c>
      <c r="AF31" s="23">
        <f>_xlfn.DAYS(O31,G31)</f>
        <v>455</v>
      </c>
      <c r="AG31" s="24">
        <f>AE31/AF31</f>
        <v>-1.7582417582417582E-2</v>
      </c>
    </row>
    <row r="32" spans="1:33" ht="30" customHeight="1" x14ac:dyDescent="0.25">
      <c r="A32" s="9">
        <v>44530</v>
      </c>
      <c r="B32" s="10">
        <v>2018</v>
      </c>
      <c r="C32" s="11" t="s">
        <v>145</v>
      </c>
      <c r="D32" s="12" t="s">
        <v>149</v>
      </c>
      <c r="E32" s="12" t="s">
        <v>35</v>
      </c>
      <c r="F32" s="9">
        <v>44398</v>
      </c>
      <c r="G32" s="9">
        <v>44539</v>
      </c>
      <c r="H32" s="12" t="s">
        <v>150</v>
      </c>
      <c r="I32" s="13" t="str">
        <f>LEFT(J32,6)</f>
        <v>W912GB</v>
      </c>
      <c r="J32" s="14" t="s">
        <v>151</v>
      </c>
      <c r="K32" s="15" t="s">
        <v>151</v>
      </c>
      <c r="L32" s="15" t="str">
        <f>CONCATENATE(D32,",",J32)</f>
        <v>78713,W912GB18C0002</v>
      </c>
      <c r="M32" s="16">
        <v>0</v>
      </c>
      <c r="N32" s="16">
        <v>0</v>
      </c>
      <c r="O32" s="17">
        <v>45187</v>
      </c>
      <c r="P32" s="18">
        <v>45187</v>
      </c>
      <c r="Q32" s="19">
        <f>IF(M32="","",N32-M32)</f>
        <v>0</v>
      </c>
      <c r="R32" s="20">
        <f>IF(P32="","",P32-O32)</f>
        <v>0</v>
      </c>
      <c r="S32">
        <f>YEAR(P32)</f>
        <v>2023</v>
      </c>
      <c r="T32" s="21" t="str">
        <f>IF(LEN(MONTH(P32))=1,CONCATENATE("0",MONTH(P32)),MONTH(P32))</f>
        <v>09</v>
      </c>
      <c r="U32" s="21">
        <f>IF(LEN(DAY(P32))=1,CONCATENATE("0",DAY(P32)),DAY(P32))</f>
        <v>18</v>
      </c>
      <c r="V32" t="str">
        <f>CONCATENATE(S32,T32,U32)</f>
        <v>20230918</v>
      </c>
      <c r="W32">
        <f>IF(OR(MONTH(G32)=10,MONTH(G32)=11,MONTH(G32)=12),YEAR(G32)+1,YEAR(G32))</f>
        <v>2022</v>
      </c>
      <c r="X32">
        <f>IF(OR(MONTH(P32)=10,MONTH(P32)=11,MONTH(P32)=12),YEAR(P32)+1,YEAR(P32))</f>
        <v>2023</v>
      </c>
      <c r="Y32">
        <f>INDEX('Inflation Indices'!$B$2:$B$18,MATCH('MilCon Contracts Data'!W1285,'Inflation Indices'!$A$2:$A$18,0))</f>
        <v>1.0006103417743548</v>
      </c>
      <c r="Z32">
        <f>ROUND(MEDIAN(W32,X32),0)</f>
        <v>2023</v>
      </c>
      <c r="AA32" t="e">
        <f>INDEX('Inflation Indices'!$B$2:$B$18,MATCH('MilCon Contracts Data'!Z1285,'Inflation Indices'!$A$2:$A$18,0))</f>
        <v>#N/A</v>
      </c>
      <c r="AB32" s="22">
        <f>M32*Y32</f>
        <v>0</v>
      </c>
      <c r="AC32" s="22" t="e">
        <f>AB32+(Q32*AA32)</f>
        <v>#N/A</v>
      </c>
      <c r="AD32" s="19" t="e">
        <f>IF(AB32="","",AC32-AB32)</f>
        <v>#N/A</v>
      </c>
      <c r="AE32" s="23">
        <f>_xlfn.DAYS(P32,O32)</f>
        <v>0</v>
      </c>
      <c r="AF32" s="23">
        <f>_xlfn.DAYS(O32,G32)</f>
        <v>648</v>
      </c>
      <c r="AG32" s="24">
        <f>AE32/AF32</f>
        <v>0</v>
      </c>
    </row>
    <row r="33" spans="1:33" ht="30" customHeight="1" x14ac:dyDescent="0.25">
      <c r="A33" s="9">
        <v>44561</v>
      </c>
      <c r="B33" s="10">
        <v>2019</v>
      </c>
      <c r="C33" s="11" t="s">
        <v>145</v>
      </c>
      <c r="D33" s="12" t="s">
        <v>152</v>
      </c>
      <c r="E33" s="12" t="s">
        <v>35</v>
      </c>
      <c r="F33" s="9">
        <v>44151</v>
      </c>
      <c r="G33" s="9">
        <v>44502</v>
      </c>
      <c r="H33" s="12" t="s">
        <v>150</v>
      </c>
      <c r="I33" s="13" t="str">
        <f>LEFT(J33,6)</f>
        <v>W912GB</v>
      </c>
      <c r="J33" s="14" t="s">
        <v>153</v>
      </c>
      <c r="K33" s="15" t="s">
        <v>153</v>
      </c>
      <c r="L33" s="15" t="str">
        <f>CONCATENATE(D33,",",J33)</f>
        <v>93209,W912GB18C0024</v>
      </c>
      <c r="M33" s="16">
        <v>0</v>
      </c>
      <c r="N33" s="16">
        <v>0</v>
      </c>
      <c r="O33" s="17">
        <v>45050</v>
      </c>
      <c r="P33" s="18">
        <v>45140</v>
      </c>
      <c r="Q33" s="19">
        <f>IF(M33="","",N33-M33)</f>
        <v>0</v>
      </c>
      <c r="R33" s="20">
        <f>IF(P33="","",P33-O33)</f>
        <v>90</v>
      </c>
      <c r="S33">
        <f>YEAR(P33)</f>
        <v>2023</v>
      </c>
      <c r="T33" s="21" t="str">
        <f>IF(LEN(MONTH(P33))=1,CONCATENATE("0",MONTH(P33)),MONTH(P33))</f>
        <v>08</v>
      </c>
      <c r="U33" s="21" t="str">
        <f>IF(LEN(DAY(P33))=1,CONCATENATE("0",DAY(P33)),DAY(P33))</f>
        <v>02</v>
      </c>
      <c r="V33" t="str">
        <f>CONCATENATE(S33,T33,U33)</f>
        <v>20230802</v>
      </c>
      <c r="W33">
        <f>IF(OR(MONTH(G33)=10,MONTH(G33)=11,MONTH(G33)=12),YEAR(G33)+1,YEAR(G33))</f>
        <v>2022</v>
      </c>
      <c r="X33">
        <f>IF(OR(MONTH(P33)=10,MONTH(P33)=11,MONTH(P33)=12),YEAR(P33)+1,YEAR(P33))</f>
        <v>2023</v>
      </c>
      <c r="Y33">
        <f>INDEX('Inflation Indices'!$B$2:$B$18,MATCH('MilCon Contracts Data'!W1286,'Inflation Indices'!$A$2:$A$18,0))</f>
        <v>1.0992552112271903</v>
      </c>
      <c r="Z33">
        <f>ROUND(MEDIAN(W33,X33),0)</f>
        <v>2023</v>
      </c>
      <c r="AA33">
        <f>INDEX('Inflation Indices'!$B$2:$B$18,MATCH('MilCon Contracts Data'!Z1286,'Inflation Indices'!$A$2:$A$18,0))</f>
        <v>1.027591137340192</v>
      </c>
      <c r="AB33" s="22">
        <f>M33*Y33</f>
        <v>0</v>
      </c>
      <c r="AC33" s="22">
        <f>AB33+(Q33*AA33)</f>
        <v>0</v>
      </c>
      <c r="AD33" s="19">
        <f>IF(AB33="","",AC33-AB33)</f>
        <v>0</v>
      </c>
      <c r="AE33" s="23">
        <f>_xlfn.DAYS(P33,O33)</f>
        <v>90</v>
      </c>
      <c r="AF33" s="23">
        <f>_xlfn.DAYS(O33,G33)</f>
        <v>548</v>
      </c>
      <c r="AG33" s="24">
        <f>AE33/AF33</f>
        <v>0.16423357664233576</v>
      </c>
    </row>
    <row r="34" spans="1:33" ht="30" customHeight="1" x14ac:dyDescent="0.25">
      <c r="A34" s="9">
        <v>44452</v>
      </c>
      <c r="B34" s="10">
        <v>2014</v>
      </c>
      <c r="C34" s="11" t="s">
        <v>33</v>
      </c>
      <c r="D34" s="12" t="s">
        <v>154</v>
      </c>
      <c r="E34" s="12" t="s">
        <v>35</v>
      </c>
      <c r="F34" s="9">
        <v>43294</v>
      </c>
      <c r="G34" s="9">
        <v>43362</v>
      </c>
      <c r="H34" s="12" t="s">
        <v>155</v>
      </c>
      <c r="I34" s="13" t="str">
        <f>LEFT(J34,6)</f>
        <v>N62473</v>
      </c>
      <c r="J34" s="14" t="s">
        <v>156</v>
      </c>
      <c r="K34" s="15" t="s">
        <v>156</v>
      </c>
      <c r="L34" s="15" t="str">
        <f>CONCATENATE(D34,",",J34)</f>
        <v>P771,N6247317D0821</v>
      </c>
      <c r="M34" s="16">
        <v>32</v>
      </c>
      <c r="N34" s="16">
        <v>34250</v>
      </c>
      <c r="O34" s="17">
        <v>43863</v>
      </c>
      <c r="P34" s="18">
        <v>44421</v>
      </c>
      <c r="Q34" s="19">
        <f>IF(M34="","",N34-M34)</f>
        <v>34218</v>
      </c>
      <c r="R34" s="20">
        <f>IF(P34="","",P34-O34)</f>
        <v>558</v>
      </c>
      <c r="S34">
        <f>YEAR(P34)</f>
        <v>2021</v>
      </c>
      <c r="T34" s="21" t="str">
        <f>IF(LEN(MONTH(P34))=1,CONCATENATE("0",MONTH(P34)),MONTH(P34))</f>
        <v>08</v>
      </c>
      <c r="U34" s="21">
        <f>IF(LEN(DAY(P34))=1,CONCATENATE("0",DAY(P34)),DAY(P34))</f>
        <v>13</v>
      </c>
      <c r="V34" t="str">
        <f>CONCATENATE(S34,T34,U34)</f>
        <v>20210813</v>
      </c>
      <c r="W34">
        <f>IF(OR(MONTH(G34)=10,MONTH(G34)=11,MONTH(G34)=12),YEAR(G34)+1,YEAR(G34))</f>
        <v>2018</v>
      </c>
      <c r="X34">
        <f>IF(OR(MONTH(P34)=10,MONTH(P34)=11,MONTH(P34)=12),YEAR(P34)+1,YEAR(P34))</f>
        <v>2021</v>
      </c>
      <c r="Y34">
        <f>INDEX('Inflation Indices'!$B$2:$B$18,MATCH('MilCon Contracts Data'!W473,'Inflation Indices'!$A$2:$A$18,0))</f>
        <v>0.97697771649446541</v>
      </c>
      <c r="Z34">
        <f>ROUND(MEDIAN(W34,X34),0)</f>
        <v>2020</v>
      </c>
      <c r="AA34">
        <f>INDEX('Inflation Indices'!$B$2:$B$18,MATCH('MilCon Contracts Data'!Z473,'Inflation Indices'!$A$2:$A$18,0))</f>
        <v>0.95701202597496626</v>
      </c>
      <c r="AB34" s="22">
        <f>M34*Y34</f>
        <v>31.263286927822893</v>
      </c>
      <c r="AC34" s="22">
        <f>AB34+(Q34*AA34)</f>
        <v>32778.300791739217</v>
      </c>
      <c r="AD34" s="19">
        <f>IF(AB34="","",AC34-AB34)</f>
        <v>32747.037504811393</v>
      </c>
      <c r="AE34" s="23">
        <f>_xlfn.DAYS(P34,O34)</f>
        <v>558</v>
      </c>
      <c r="AF34" s="23">
        <f>_xlfn.DAYS(O34,G34)</f>
        <v>501</v>
      </c>
      <c r="AG34" s="24">
        <f>AE34/AF34</f>
        <v>1.1137724550898203</v>
      </c>
    </row>
    <row r="35" spans="1:33" ht="30" customHeight="1" x14ac:dyDescent="0.25">
      <c r="A35" s="9">
        <v>44574</v>
      </c>
      <c r="B35" s="10">
        <v>2012</v>
      </c>
      <c r="C35" s="11" t="s">
        <v>39</v>
      </c>
      <c r="D35" s="12" t="s">
        <v>157</v>
      </c>
      <c r="E35" s="12" t="s">
        <v>158</v>
      </c>
      <c r="F35" s="9">
        <v>40940</v>
      </c>
      <c r="G35" s="9">
        <v>40983</v>
      </c>
      <c r="H35" s="12" t="s">
        <v>159</v>
      </c>
      <c r="I35" s="13" t="str">
        <f>LEFT(J35,6)</f>
        <v>W912GB</v>
      </c>
      <c r="J35" s="14" t="s">
        <v>160</v>
      </c>
      <c r="K35" s="15" t="s">
        <v>161</v>
      </c>
      <c r="L35" s="15" t="str">
        <f>CONCATENATE(D35,",",J35)</f>
        <v>76007,W912GB-10-C-0031, ABG4 P00037</v>
      </c>
      <c r="M35" s="16">
        <v>1000</v>
      </c>
      <c r="N35" s="16">
        <v>1000</v>
      </c>
      <c r="O35" s="17">
        <v>42004</v>
      </c>
      <c r="P35" s="18">
        <v>42004</v>
      </c>
      <c r="Q35" s="19">
        <f>IF(M35="","",N35-M35)</f>
        <v>0</v>
      </c>
      <c r="R35" s="20">
        <f>IF(P35="","",P35-O35)</f>
        <v>0</v>
      </c>
      <c r="S35">
        <f>YEAR(P35)</f>
        <v>2014</v>
      </c>
      <c r="T35" s="21">
        <f>IF(LEN(MONTH(P35))=1,CONCATENATE("0",MONTH(P35)),MONTH(P35))</f>
        <v>12</v>
      </c>
      <c r="U35" s="21">
        <f>IF(LEN(DAY(P35))=1,CONCATENATE("0",DAY(P35)),DAY(P35))</f>
        <v>31</v>
      </c>
      <c r="V35" t="str">
        <f>CONCATENATE(S35,T35,U35)</f>
        <v>20141231</v>
      </c>
      <c r="W35">
        <f>IF(OR(MONTH(G35)=10,MONTH(G35)=11,MONTH(G35)=12),YEAR(G35)+1,YEAR(G35))</f>
        <v>2012</v>
      </c>
      <c r="X35">
        <f>IF(OR(MONTH(P35)=10,MONTH(P35)=11,MONTH(P35)=12),YEAR(P35)+1,YEAR(P35))</f>
        <v>2015</v>
      </c>
      <c r="Y35">
        <f>INDEX('Inflation Indices'!$B$2:$B$18,MATCH('MilCon Contracts Data'!W94,'Inflation Indices'!$A$2:$A$18,0))</f>
        <v>0.97697771649446541</v>
      </c>
      <c r="Z35">
        <f>ROUND(MEDIAN(W35,X35),0)</f>
        <v>2014</v>
      </c>
      <c r="AA35">
        <f>INDEX('Inflation Indices'!$B$2:$B$18,MATCH('MilCon Contracts Data'!Z94,'Inflation Indices'!$A$2:$A$18,0))</f>
        <v>0.95701202597496626</v>
      </c>
      <c r="AB35" s="22">
        <f>M35*Y35</f>
        <v>976.97771649446543</v>
      </c>
      <c r="AC35" s="22">
        <f>AB35+(Q35*AA35)</f>
        <v>976.97771649446543</v>
      </c>
      <c r="AD35" s="19">
        <f>IF(AB35="","",AC35-AB35)</f>
        <v>0</v>
      </c>
      <c r="AE35" s="23">
        <f>_xlfn.DAYS(P35,O35)</f>
        <v>0</v>
      </c>
      <c r="AF35" s="23">
        <f>_xlfn.DAYS(O35,G35)</f>
        <v>1021</v>
      </c>
      <c r="AG35" s="24">
        <f>AE35/AF35</f>
        <v>0</v>
      </c>
    </row>
    <row r="36" spans="1:33" ht="30" customHeight="1" x14ac:dyDescent="0.25">
      <c r="A36" s="9">
        <v>44452</v>
      </c>
      <c r="B36" s="10">
        <v>2013</v>
      </c>
      <c r="C36" s="11" t="s">
        <v>33</v>
      </c>
      <c r="D36" s="12" t="s">
        <v>162</v>
      </c>
      <c r="E36" s="12" t="s">
        <v>35</v>
      </c>
      <c r="F36" s="9">
        <v>41521</v>
      </c>
      <c r="G36" s="9">
        <v>41543</v>
      </c>
      <c r="H36" s="12" t="s">
        <v>163</v>
      </c>
      <c r="I36" s="13" t="str">
        <f>LEFT(J36,6)</f>
        <v>N40085</v>
      </c>
      <c r="J36" s="14" t="s">
        <v>164</v>
      </c>
      <c r="K36" s="15" t="s">
        <v>164</v>
      </c>
      <c r="L36" s="15" t="str">
        <f>CONCATENATE(D36,",",J36)</f>
        <v>P1410,N4008510D0261</v>
      </c>
      <c r="M36" s="16">
        <v>1826</v>
      </c>
      <c r="N36" s="16">
        <v>1809</v>
      </c>
      <c r="O36" s="17">
        <v>41904</v>
      </c>
      <c r="P36" s="18">
        <v>42185</v>
      </c>
      <c r="Q36" s="19">
        <f>IF(M36="","",N36-M36)</f>
        <v>-17</v>
      </c>
      <c r="R36" s="20">
        <f>IF(P36="","",P36-O36)</f>
        <v>281</v>
      </c>
      <c r="S36">
        <f>YEAR(P36)</f>
        <v>2015</v>
      </c>
      <c r="T36" s="21" t="str">
        <f>IF(LEN(MONTH(P36))=1,CONCATENATE("0",MONTH(P36)),MONTH(P36))</f>
        <v>06</v>
      </c>
      <c r="U36" s="21">
        <f>IF(LEN(DAY(P36))=1,CONCATENATE("0",DAY(P36)),DAY(P36))</f>
        <v>30</v>
      </c>
      <c r="V36" t="str">
        <f>CONCATENATE(S36,T36,U36)</f>
        <v>20150630</v>
      </c>
      <c r="W36">
        <f>IF(OR(MONTH(G36)=10,MONTH(G36)=11,MONTH(G36)=12),YEAR(G36)+1,YEAR(G36))</f>
        <v>2013</v>
      </c>
      <c r="X36">
        <f>IF(OR(MONTH(P36)=10,MONTH(P36)=11,MONTH(P36)=12),YEAR(P36)+1,YEAR(P36))</f>
        <v>2015</v>
      </c>
      <c r="Y36">
        <f>INDEX('Inflation Indices'!$B$2:$B$18,MATCH('MilCon Contracts Data'!W124,'Inflation Indices'!$A$2:$A$18,0))</f>
        <v>1.0507009358578761</v>
      </c>
      <c r="Z36">
        <f>ROUND(MEDIAN(W36,X36),0)</f>
        <v>2014</v>
      </c>
      <c r="AA36">
        <f>INDEX('Inflation Indices'!$B$2:$B$18,MATCH('MilCon Contracts Data'!Z124,'Inflation Indices'!$A$2:$A$18,0))</f>
        <v>1.0006103417743548</v>
      </c>
      <c r="AB36" s="22">
        <f>M36*Y36</f>
        <v>1918.5799088764816</v>
      </c>
      <c r="AC36" s="22">
        <f>AB36+(Q36*AA36)</f>
        <v>1901.5695330663175</v>
      </c>
      <c r="AD36" s="19">
        <f>IF(AB36="","",AC36-AB36)</f>
        <v>-17.010375810164078</v>
      </c>
      <c r="AE36" s="23">
        <f>_xlfn.DAYS(P36,O36)</f>
        <v>281</v>
      </c>
      <c r="AF36" s="23">
        <f>_xlfn.DAYS(O36,G36)</f>
        <v>361</v>
      </c>
      <c r="AG36" s="24">
        <f>AE36/AF36</f>
        <v>0.77839335180055402</v>
      </c>
    </row>
    <row r="37" spans="1:33" ht="30" customHeight="1" x14ac:dyDescent="0.25">
      <c r="A37" s="9">
        <v>44489</v>
      </c>
      <c r="B37" s="10">
        <v>2013</v>
      </c>
      <c r="C37" s="11" t="s">
        <v>33</v>
      </c>
      <c r="D37" s="12" t="s">
        <v>165</v>
      </c>
      <c r="E37" s="12" t="s">
        <v>35</v>
      </c>
      <c r="F37" s="9">
        <v>41521</v>
      </c>
      <c r="G37" s="9">
        <v>41543</v>
      </c>
      <c r="H37" s="12" t="s">
        <v>163</v>
      </c>
      <c r="I37" s="13" t="str">
        <f>LEFT(J37,6)</f>
        <v>N40085</v>
      </c>
      <c r="J37" s="14" t="s">
        <v>164</v>
      </c>
      <c r="K37" s="15" t="s">
        <v>164</v>
      </c>
      <c r="L37" s="15" t="str">
        <f>CONCATENATE(D37,",",J37)</f>
        <v>Q1410,N4008510D0261</v>
      </c>
      <c r="M37" s="16">
        <v>1826</v>
      </c>
      <c r="N37" s="16">
        <v>1809</v>
      </c>
      <c r="O37" s="17">
        <v>41904</v>
      </c>
      <c r="P37" s="18">
        <v>42185</v>
      </c>
      <c r="Q37" s="19">
        <f>IF(M37="","",N37-M37)</f>
        <v>-17</v>
      </c>
      <c r="R37" s="20">
        <f>IF(P37="","",P37-O37)</f>
        <v>281</v>
      </c>
      <c r="S37">
        <f>YEAR(P37)</f>
        <v>2015</v>
      </c>
      <c r="T37" s="21" t="str">
        <f>IF(LEN(MONTH(P37))=1,CONCATENATE("0",MONTH(P37)),MONTH(P37))</f>
        <v>06</v>
      </c>
      <c r="U37" s="21">
        <f>IF(LEN(DAY(P37))=1,CONCATENATE("0",DAY(P37)),DAY(P37))</f>
        <v>30</v>
      </c>
      <c r="V37" t="str">
        <f>CONCATENATE(S37,T37,U37)</f>
        <v>20150630</v>
      </c>
      <c r="W37">
        <f>IF(OR(MONTH(G37)=10,MONTH(G37)=11,MONTH(G37)=12),YEAR(G37)+1,YEAR(G37))</f>
        <v>2013</v>
      </c>
      <c r="X37">
        <f>IF(OR(MONTH(P37)=10,MONTH(P37)=11,MONTH(P37)=12),YEAR(P37)+1,YEAR(P37))</f>
        <v>2015</v>
      </c>
      <c r="Y37">
        <f>INDEX('Inflation Indices'!$B$2:$B$18,MATCH('MilCon Contracts Data'!W125,'Inflation Indices'!$A$2:$A$18,0))</f>
        <v>0.97697771649446541</v>
      </c>
      <c r="Z37">
        <f>ROUND(MEDIAN(W37,X37),0)</f>
        <v>2014</v>
      </c>
      <c r="AA37">
        <f>INDEX('Inflation Indices'!$B$2:$B$18,MATCH('MilCon Contracts Data'!Z125,'Inflation Indices'!$A$2:$A$18,0))</f>
        <v>0.95701202597496626</v>
      </c>
      <c r="AB37" s="22">
        <f>M37*Y37</f>
        <v>1783.9613103188938</v>
      </c>
      <c r="AC37" s="22">
        <f>AB37+(Q37*AA37)</f>
        <v>1767.6921058773194</v>
      </c>
      <c r="AD37" s="19">
        <f>IF(AB37="","",AC37-AB37)</f>
        <v>-16.269204441574402</v>
      </c>
      <c r="AE37" s="23">
        <f>_xlfn.DAYS(P37,O37)</f>
        <v>281</v>
      </c>
      <c r="AF37" s="23">
        <f>_xlfn.DAYS(O37,G37)</f>
        <v>361</v>
      </c>
      <c r="AG37" s="24">
        <f>AE37/AF37</f>
        <v>0.77839335180055402</v>
      </c>
    </row>
    <row r="38" spans="1:33" ht="30" customHeight="1" x14ac:dyDescent="0.25">
      <c r="A38" s="9">
        <v>44452</v>
      </c>
      <c r="B38" s="10">
        <v>2020</v>
      </c>
      <c r="C38" s="11" t="s">
        <v>33</v>
      </c>
      <c r="D38" s="12" t="s">
        <v>166</v>
      </c>
      <c r="E38" s="12" t="s">
        <v>35</v>
      </c>
      <c r="F38" s="9">
        <v>44053</v>
      </c>
      <c r="G38" s="9">
        <v>44225</v>
      </c>
      <c r="H38" s="12" t="s">
        <v>167</v>
      </c>
      <c r="I38" s="13" t="str">
        <f>LEFT(J38,6)</f>
        <v>N40085</v>
      </c>
      <c r="J38" s="14" t="s">
        <v>168</v>
      </c>
      <c r="K38" s="15" t="s">
        <v>169</v>
      </c>
      <c r="L38" s="15" t="str">
        <f>CONCATENATE(D38,",",J38)</f>
        <v>P224,N4008519D9070 N4008521F4540</v>
      </c>
      <c r="M38" s="16">
        <v>1828</v>
      </c>
      <c r="N38" s="16">
        <v>26134</v>
      </c>
      <c r="O38" s="17">
        <v>45143</v>
      </c>
      <c r="P38" s="18">
        <v>45143</v>
      </c>
      <c r="Q38" s="19">
        <f>IF(M38="","",N38-M38)</f>
        <v>24306</v>
      </c>
      <c r="R38" s="20">
        <f>IF(P38="","",P38-O38)</f>
        <v>0</v>
      </c>
      <c r="S38">
        <f>YEAR(P38)</f>
        <v>2023</v>
      </c>
      <c r="T38" s="21" t="str">
        <f>IF(LEN(MONTH(P38))=1,CONCATENATE("0",MONTH(P38)),MONTH(P38))</f>
        <v>08</v>
      </c>
      <c r="U38" s="21" t="str">
        <f>IF(LEN(DAY(P38))=1,CONCATENATE("0",DAY(P38)),DAY(P38))</f>
        <v>05</v>
      </c>
      <c r="V38" t="str">
        <f>CONCATENATE(S38,T38,U38)</f>
        <v>20230805</v>
      </c>
      <c r="W38">
        <f>IF(OR(MONTH(G38)=10,MONTH(G38)=11,MONTH(G38)=12),YEAR(G38)+1,YEAR(G38))</f>
        <v>2021</v>
      </c>
      <c r="X38">
        <f>IF(OR(MONTH(P38)=10,MONTH(P38)=11,MONTH(P38)=12),YEAR(P38)+1,YEAR(P38))</f>
        <v>2023</v>
      </c>
      <c r="Y38">
        <f>INDEX('Inflation Indices'!$B$2:$B$18,MATCH('MilCon Contracts Data'!W1134,'Inflation Indices'!$A$2:$A$18,0))</f>
        <v>1.0006103417743548</v>
      </c>
      <c r="Z38">
        <f>ROUND(MEDIAN(W38,X38),0)</f>
        <v>2022</v>
      </c>
      <c r="AA38">
        <f>INDEX('Inflation Indices'!$B$2:$B$18,MATCH('MilCon Contracts Data'!Z1134,'Inflation Indices'!$A$2:$A$18,0))</f>
        <v>0.95701202597496626</v>
      </c>
      <c r="AB38" s="22">
        <f>M38*Y38</f>
        <v>1829.1157047635206</v>
      </c>
      <c r="AC38" s="22">
        <f>AB38+(Q38*AA38)</f>
        <v>25090.250008111052</v>
      </c>
      <c r="AD38" s="19">
        <f>IF(AB38="","",AC38-AB38)</f>
        <v>23261.134303347531</v>
      </c>
      <c r="AE38" s="23">
        <f>_xlfn.DAYS(P38,O38)</f>
        <v>0</v>
      </c>
      <c r="AF38" s="23">
        <f>_xlfn.DAYS(O38,G38)</f>
        <v>918</v>
      </c>
      <c r="AG38" s="24">
        <f>AE38/AF38</f>
        <v>0</v>
      </c>
    </row>
    <row r="39" spans="1:33" ht="30" customHeight="1" x14ac:dyDescent="0.25">
      <c r="A39" s="9">
        <v>44452</v>
      </c>
      <c r="B39" s="10">
        <v>2020</v>
      </c>
      <c r="C39" s="11" t="s">
        <v>33</v>
      </c>
      <c r="D39" s="12" t="s">
        <v>170</v>
      </c>
      <c r="E39" s="12" t="s">
        <v>35</v>
      </c>
      <c r="F39" s="9">
        <v>44053</v>
      </c>
      <c r="G39" s="9">
        <v>44225</v>
      </c>
      <c r="H39" s="12" t="s">
        <v>167</v>
      </c>
      <c r="I39" s="13" t="str">
        <f>LEFT(J39,6)</f>
        <v>N40085</v>
      </c>
      <c r="J39" s="14" t="s">
        <v>168</v>
      </c>
      <c r="K39" s="15" t="s">
        <v>169</v>
      </c>
      <c r="L39" s="15" t="str">
        <f>CONCATENATE(D39,",",J39)</f>
        <v>P999,N4008519D9070 N4008521F4540</v>
      </c>
      <c r="M39" s="16">
        <v>1828</v>
      </c>
      <c r="N39" s="16">
        <v>11501</v>
      </c>
      <c r="O39" s="17">
        <v>45143</v>
      </c>
      <c r="P39" s="18">
        <v>45143</v>
      </c>
      <c r="Q39" s="19">
        <f>IF(M39="","",N39-M39)</f>
        <v>9673</v>
      </c>
      <c r="R39" s="20">
        <f>IF(P39="","",P39-O39)</f>
        <v>0</v>
      </c>
      <c r="S39">
        <f>YEAR(P39)</f>
        <v>2023</v>
      </c>
      <c r="T39" s="21" t="str">
        <f>IF(LEN(MONTH(P39))=1,CONCATENATE("0",MONTH(P39)),MONTH(P39))</f>
        <v>08</v>
      </c>
      <c r="U39" s="21" t="str">
        <f>IF(LEN(DAY(P39))=1,CONCATENATE("0",DAY(P39)),DAY(P39))</f>
        <v>05</v>
      </c>
      <c r="V39" t="str">
        <f>CONCATENATE(S39,T39,U39)</f>
        <v>20230805</v>
      </c>
      <c r="W39">
        <f>IF(OR(MONTH(G39)=10,MONTH(G39)=11,MONTH(G39)=12),YEAR(G39)+1,YEAR(G39))</f>
        <v>2021</v>
      </c>
      <c r="X39">
        <f>IF(OR(MONTH(P39)=10,MONTH(P39)=11,MONTH(P39)=12),YEAR(P39)+1,YEAR(P39))</f>
        <v>2023</v>
      </c>
      <c r="Y39">
        <f>INDEX('Inflation Indices'!$B$2:$B$18,MATCH('MilCon Contracts Data'!W1135,'Inflation Indices'!$A$2:$A$18,0))</f>
        <v>1.2825639376233653</v>
      </c>
      <c r="Z39">
        <f>ROUND(MEDIAN(W39,X39),0)</f>
        <v>2022</v>
      </c>
      <c r="AA39">
        <f>INDEX('Inflation Indices'!$B$2:$B$18,MATCH('MilCon Contracts Data'!Z1135,'Inflation Indices'!$A$2:$A$18,0))</f>
        <v>1.1226717559690906</v>
      </c>
      <c r="AB39" s="22">
        <f>M39*Y39</f>
        <v>2344.5268779755115</v>
      </c>
      <c r="AC39" s="22">
        <f>AB39+(Q39*AA39)</f>
        <v>13204.130773464525</v>
      </c>
      <c r="AD39" s="19">
        <f>IF(AB39="","",AC39-AB39)</f>
        <v>10859.603895489014</v>
      </c>
      <c r="AE39" s="23">
        <f>_xlfn.DAYS(P39,O39)</f>
        <v>0</v>
      </c>
      <c r="AF39" s="23">
        <f>_xlfn.DAYS(O39,G39)</f>
        <v>918</v>
      </c>
      <c r="AG39" s="24">
        <f>AE39/AF39</f>
        <v>0</v>
      </c>
    </row>
    <row r="40" spans="1:33" ht="30" customHeight="1" x14ac:dyDescent="0.25">
      <c r="A40" s="9">
        <v>44452</v>
      </c>
      <c r="B40" s="10">
        <v>2014</v>
      </c>
      <c r="C40" s="11" t="s">
        <v>33</v>
      </c>
      <c r="D40" s="12" t="s">
        <v>171</v>
      </c>
      <c r="E40" s="12" t="s">
        <v>35</v>
      </c>
      <c r="F40" s="9">
        <v>41871</v>
      </c>
      <c r="G40" s="9">
        <v>41912</v>
      </c>
      <c r="H40" s="12" t="s">
        <v>172</v>
      </c>
      <c r="I40" s="13" t="str">
        <f>LEFT(J40,6)</f>
        <v>N40085</v>
      </c>
      <c r="J40" s="14" t="s">
        <v>164</v>
      </c>
      <c r="K40" s="15" t="s">
        <v>164</v>
      </c>
      <c r="L40" s="15" t="str">
        <f>CONCATENATE(D40,",",J40)</f>
        <v>P1469,N4008510D0261</v>
      </c>
      <c r="M40" s="16">
        <v>1944</v>
      </c>
      <c r="N40" s="16">
        <v>1938</v>
      </c>
      <c r="O40" s="17">
        <v>42332</v>
      </c>
      <c r="P40" s="18">
        <v>42607</v>
      </c>
      <c r="Q40" s="19">
        <f>IF(M40="","",N40-M40)</f>
        <v>-6</v>
      </c>
      <c r="R40" s="20">
        <f>IF(P40="","",P40-O40)</f>
        <v>275</v>
      </c>
      <c r="S40">
        <f>YEAR(P40)</f>
        <v>2016</v>
      </c>
      <c r="T40" s="21" t="str">
        <f>IF(LEN(MONTH(P40))=1,CONCATENATE("0",MONTH(P40)),MONTH(P40))</f>
        <v>08</v>
      </c>
      <c r="U40" s="21">
        <f>IF(LEN(DAY(P40))=1,CONCATENATE("0",DAY(P40)),DAY(P40))</f>
        <v>25</v>
      </c>
      <c r="V40" t="str">
        <f>CONCATENATE(S40,T40,U40)</f>
        <v>20160825</v>
      </c>
      <c r="W40">
        <f>IF(OR(MONTH(G40)=10,MONTH(G40)=11,MONTH(G40)=12),YEAR(G40)+1,YEAR(G40))</f>
        <v>2014</v>
      </c>
      <c r="X40">
        <f>IF(OR(MONTH(P40)=10,MONTH(P40)=11,MONTH(P40)=12),YEAR(P40)+1,YEAR(P40))</f>
        <v>2016</v>
      </c>
      <c r="Y40">
        <f>INDEX('Inflation Indices'!$B$2:$B$18,MATCH('MilCon Contracts Data'!W149,'Inflation Indices'!$A$2:$A$18,0))</f>
        <v>1.0006103417743548</v>
      </c>
      <c r="Z40">
        <f>ROUND(MEDIAN(W40,X40),0)</f>
        <v>2015</v>
      </c>
      <c r="AA40">
        <f>INDEX('Inflation Indices'!$B$2:$B$18,MATCH('MilCon Contracts Data'!Z149,'Inflation Indices'!$A$2:$A$18,0))</f>
        <v>0.97697771649446541</v>
      </c>
      <c r="AB40" s="22">
        <f>M40*Y40</f>
        <v>1945.1865044093458</v>
      </c>
      <c r="AC40" s="22">
        <f>AB40+(Q40*AA40)</f>
        <v>1939.3246381103791</v>
      </c>
      <c r="AD40" s="19">
        <f>IF(AB40="","",AC40-AB40)</f>
        <v>-5.8618662989667882</v>
      </c>
      <c r="AE40" s="23">
        <f>_xlfn.DAYS(P40,O40)</f>
        <v>275</v>
      </c>
      <c r="AF40" s="23">
        <f>_xlfn.DAYS(O40,G40)</f>
        <v>420</v>
      </c>
      <c r="AG40" s="24">
        <f>AE40/AF40</f>
        <v>0.65476190476190477</v>
      </c>
    </row>
    <row r="41" spans="1:33" ht="30" customHeight="1" x14ac:dyDescent="0.25">
      <c r="A41" s="9">
        <v>44573</v>
      </c>
      <c r="B41" s="10">
        <v>2014</v>
      </c>
      <c r="C41" s="11" t="s">
        <v>33</v>
      </c>
      <c r="D41" s="12" t="s">
        <v>173</v>
      </c>
      <c r="E41" s="12" t="s">
        <v>35</v>
      </c>
      <c r="F41" s="9">
        <v>41871</v>
      </c>
      <c r="G41" s="9">
        <v>41912</v>
      </c>
      <c r="H41" s="12" t="s">
        <v>172</v>
      </c>
      <c r="I41" s="13" t="str">
        <f>LEFT(J41,6)</f>
        <v>N40085</v>
      </c>
      <c r="J41" s="14" t="s">
        <v>164</v>
      </c>
      <c r="K41" s="15" t="s">
        <v>164</v>
      </c>
      <c r="L41" s="15" t="str">
        <f>CONCATENATE(D41,",",J41)</f>
        <v>Q1469,N4008510D0261</v>
      </c>
      <c r="M41" s="16">
        <v>1944</v>
      </c>
      <c r="N41" s="16">
        <v>1938</v>
      </c>
      <c r="O41" s="17">
        <v>42332</v>
      </c>
      <c r="P41" s="18">
        <v>42607</v>
      </c>
      <c r="Q41" s="19">
        <f>IF(M41="","",N41-M41)</f>
        <v>-6</v>
      </c>
      <c r="R41" s="20">
        <f>IF(P41="","",P41-O41)</f>
        <v>275</v>
      </c>
      <c r="S41">
        <f>YEAR(P41)</f>
        <v>2016</v>
      </c>
      <c r="T41" s="21" t="str">
        <f>IF(LEN(MONTH(P41))=1,CONCATENATE("0",MONTH(P41)),MONTH(P41))</f>
        <v>08</v>
      </c>
      <c r="U41" s="21">
        <f>IF(LEN(DAY(P41))=1,CONCATENATE("0",DAY(P41)),DAY(P41))</f>
        <v>25</v>
      </c>
      <c r="V41" t="str">
        <f>CONCATENATE(S41,T41,U41)</f>
        <v>20160825</v>
      </c>
      <c r="W41">
        <f>IF(OR(MONTH(G41)=10,MONTH(G41)=11,MONTH(G41)=12),YEAR(G41)+1,YEAR(G41))</f>
        <v>2014</v>
      </c>
      <c r="X41">
        <f>IF(OR(MONTH(P41)=10,MONTH(P41)=11,MONTH(P41)=12),YEAR(P41)+1,YEAR(P41))</f>
        <v>2016</v>
      </c>
      <c r="Y41">
        <f>INDEX('Inflation Indices'!$B$2:$B$18,MATCH('MilCon Contracts Data'!W150,'Inflation Indices'!$A$2:$A$18,0))</f>
        <v>1.0006103417743548</v>
      </c>
      <c r="Z41">
        <f>ROUND(MEDIAN(W41,X41),0)</f>
        <v>2015</v>
      </c>
      <c r="AA41">
        <f>INDEX('Inflation Indices'!$B$2:$B$18,MATCH('MilCon Contracts Data'!Z150,'Inflation Indices'!$A$2:$A$18,0))</f>
        <v>0.97697771649446541</v>
      </c>
      <c r="AB41" s="22">
        <f>M41*Y41</f>
        <v>1945.1865044093458</v>
      </c>
      <c r="AC41" s="22">
        <f>AB41+(Q41*AA41)</f>
        <v>1939.3246381103791</v>
      </c>
      <c r="AD41" s="19">
        <f>IF(AB41="","",AC41-AB41)</f>
        <v>-5.8618662989667882</v>
      </c>
      <c r="AE41" s="23">
        <f>_xlfn.DAYS(P41,O41)</f>
        <v>275</v>
      </c>
      <c r="AF41" s="23">
        <f>_xlfn.DAYS(O41,G41)</f>
        <v>420</v>
      </c>
      <c r="AG41" s="24">
        <f>AE41/AF41</f>
        <v>0.65476190476190477</v>
      </c>
    </row>
    <row r="42" spans="1:33" ht="30" customHeight="1" x14ac:dyDescent="0.25">
      <c r="A42" s="9">
        <v>44573</v>
      </c>
      <c r="B42" s="10">
        <v>2018</v>
      </c>
      <c r="C42" s="11" t="s">
        <v>33</v>
      </c>
      <c r="D42" s="12" t="s">
        <v>174</v>
      </c>
      <c r="E42" s="12" t="s">
        <v>35</v>
      </c>
      <c r="F42" s="9">
        <v>44186</v>
      </c>
      <c r="G42" s="9">
        <v>44279</v>
      </c>
      <c r="H42" s="12" t="s">
        <v>175</v>
      </c>
      <c r="I42" s="13" t="str">
        <f>LEFT(J42,6)</f>
        <v>N40085</v>
      </c>
      <c r="J42" s="14" t="s">
        <v>176</v>
      </c>
      <c r="K42" s="15" t="s">
        <v>177</v>
      </c>
      <c r="L42" s="15" t="str">
        <f>CONCATENATE(D42,",",J42)</f>
        <v>Q698,N4008518D1143 N4008521F4963</v>
      </c>
      <c r="M42" s="16">
        <v>2846</v>
      </c>
      <c r="N42" s="16">
        <v>4299</v>
      </c>
      <c r="O42" s="17">
        <v>44781</v>
      </c>
      <c r="P42" s="18">
        <v>44809</v>
      </c>
      <c r="Q42" s="19">
        <f>IF(M42="","",N42-M42)</f>
        <v>1453</v>
      </c>
      <c r="R42" s="20">
        <f>IF(P42="","",P42-O42)</f>
        <v>28</v>
      </c>
      <c r="S42">
        <f>YEAR(P42)</f>
        <v>2022</v>
      </c>
      <c r="T42" s="21" t="str">
        <f>IF(LEN(MONTH(P42))=1,CONCATENATE("0",MONTH(P42)),MONTH(P42))</f>
        <v>09</v>
      </c>
      <c r="U42" s="21" t="str">
        <f>IF(LEN(DAY(P42))=1,CONCATENATE("0",DAY(P42)),DAY(P42))</f>
        <v>05</v>
      </c>
      <c r="V42" t="str">
        <f>CONCATENATE(S42,T42,U42)</f>
        <v>20220905</v>
      </c>
      <c r="W42">
        <f>IF(OR(MONTH(G42)=10,MONTH(G42)=11,MONTH(G42)=12),YEAR(G42)+1,YEAR(G42))</f>
        <v>2021</v>
      </c>
      <c r="X42">
        <f>IF(OR(MONTH(P42)=10,MONTH(P42)=11,MONTH(P42)=12),YEAR(P42)+1,YEAR(P42))</f>
        <v>2022</v>
      </c>
      <c r="Y42">
        <f>INDEX('Inflation Indices'!$B$2:$B$18,MATCH('MilCon Contracts Data'!W1129,'Inflation Indices'!$A$2:$A$18,0))</f>
        <v>1.027591137340192</v>
      </c>
      <c r="Z42">
        <f>ROUND(MEDIAN(W42,X42),0)</f>
        <v>2022</v>
      </c>
      <c r="AA42">
        <f>INDEX('Inflation Indices'!$B$2:$B$18,MATCH('MilCon Contracts Data'!Z1129,'Inflation Indices'!$A$2:$A$18,0))</f>
        <v>0.97697771649446541</v>
      </c>
      <c r="AB42" s="22">
        <f>M42*Y42</f>
        <v>2924.5243768701866</v>
      </c>
      <c r="AC42" s="22">
        <f>AB42+(Q42*AA42)</f>
        <v>4344.0729989366446</v>
      </c>
      <c r="AD42" s="19">
        <f>IF(AB42="","",AC42-AB42)</f>
        <v>1419.5486220664579</v>
      </c>
      <c r="AE42" s="23">
        <f>_xlfn.DAYS(P42,O42)</f>
        <v>28</v>
      </c>
      <c r="AF42" s="23">
        <f>_xlfn.DAYS(O42,G42)</f>
        <v>502</v>
      </c>
      <c r="AG42" s="24">
        <f>AE42/AF42</f>
        <v>5.5776892430278883E-2</v>
      </c>
    </row>
    <row r="43" spans="1:33" ht="30" customHeight="1" x14ac:dyDescent="0.25">
      <c r="A43" s="9">
        <v>44452</v>
      </c>
      <c r="B43" s="10">
        <v>2018</v>
      </c>
      <c r="C43" s="11" t="s">
        <v>33</v>
      </c>
      <c r="D43" s="12" t="s">
        <v>178</v>
      </c>
      <c r="E43" s="12" t="s">
        <v>35</v>
      </c>
      <c r="F43" s="9">
        <v>44186</v>
      </c>
      <c r="G43" s="9">
        <v>44279</v>
      </c>
      <c r="H43" s="12" t="s">
        <v>175</v>
      </c>
      <c r="I43" s="13" t="str">
        <f>LEFT(J43,6)</f>
        <v>N40085</v>
      </c>
      <c r="J43" s="14" t="s">
        <v>176</v>
      </c>
      <c r="K43" s="15" t="s">
        <v>177</v>
      </c>
      <c r="L43" s="15" t="str">
        <f>CONCATENATE(D43,",",J43)</f>
        <v>P698,N4008518D1143 N4008521F4963</v>
      </c>
      <c r="M43" s="16">
        <v>2846</v>
      </c>
      <c r="N43" s="16">
        <v>4445</v>
      </c>
      <c r="O43" s="17">
        <v>44781</v>
      </c>
      <c r="P43" s="18">
        <v>44781</v>
      </c>
      <c r="Q43" s="19">
        <f>IF(M43="","",N43-M43)</f>
        <v>1599</v>
      </c>
      <c r="R43" s="20">
        <f>IF(P43="","",P43-O43)</f>
        <v>0</v>
      </c>
      <c r="S43">
        <f>YEAR(P43)</f>
        <v>2022</v>
      </c>
      <c r="T43" s="21" t="str">
        <f>IF(LEN(MONTH(P43))=1,CONCATENATE("0",MONTH(P43)),MONTH(P43))</f>
        <v>08</v>
      </c>
      <c r="U43" s="21" t="str">
        <f>IF(LEN(DAY(P43))=1,CONCATENATE("0",DAY(P43)),DAY(P43))</f>
        <v>08</v>
      </c>
      <c r="V43" t="str">
        <f>CONCATENATE(S43,T43,U43)</f>
        <v>20220808</v>
      </c>
      <c r="W43">
        <f>IF(OR(MONTH(G43)=10,MONTH(G43)=11,MONTH(G43)=12),YEAR(G43)+1,YEAR(G43))</f>
        <v>2021</v>
      </c>
      <c r="X43">
        <f>IF(OR(MONTH(P43)=10,MONTH(P43)=11,MONTH(P43)=12),YEAR(P43)+1,YEAR(P43))</f>
        <v>2022</v>
      </c>
      <c r="Y43">
        <f>INDEX('Inflation Indices'!$B$2:$B$18,MATCH('MilCon Contracts Data'!W1130,'Inflation Indices'!$A$2:$A$18,0))</f>
        <v>1.0750776974914733</v>
      </c>
      <c r="Z43">
        <f>ROUND(MEDIAN(W43,X43),0)</f>
        <v>2022</v>
      </c>
      <c r="AA43">
        <f>INDEX('Inflation Indices'!$B$2:$B$18,MATCH('MilCon Contracts Data'!Z1130,'Inflation Indices'!$A$2:$A$18,0))</f>
        <v>1.027591137340192</v>
      </c>
      <c r="AB43" s="22">
        <f>M43*Y43</f>
        <v>3059.6711270607329</v>
      </c>
      <c r="AC43" s="22">
        <f>AB43+(Q43*AA43)</f>
        <v>4702.7893556677</v>
      </c>
      <c r="AD43" s="19">
        <f>IF(AB43="","",AC43-AB43)</f>
        <v>1643.118228606967</v>
      </c>
      <c r="AE43" s="23">
        <f>_xlfn.DAYS(P43,O43)</f>
        <v>0</v>
      </c>
      <c r="AF43" s="23">
        <f>_xlfn.DAYS(O43,G43)</f>
        <v>502</v>
      </c>
      <c r="AG43" s="24">
        <f>AE43/AF43</f>
        <v>0</v>
      </c>
    </row>
    <row r="44" spans="1:33" ht="30" customHeight="1" x14ac:dyDescent="0.25">
      <c r="A44" s="9">
        <v>44452</v>
      </c>
      <c r="B44" s="10">
        <v>2015</v>
      </c>
      <c r="C44" s="11" t="s">
        <v>33</v>
      </c>
      <c r="D44" s="12" t="s">
        <v>179</v>
      </c>
      <c r="E44" s="12" t="s">
        <v>35</v>
      </c>
      <c r="F44" s="9">
        <v>43138</v>
      </c>
      <c r="G44" s="9">
        <v>43270</v>
      </c>
      <c r="H44" s="12" t="s">
        <v>180</v>
      </c>
      <c r="I44" s="13" t="str">
        <f>LEFT(J44,6)</f>
        <v>N40085</v>
      </c>
      <c r="J44" s="14" t="s">
        <v>181</v>
      </c>
      <c r="K44" s="15" t="s">
        <v>181</v>
      </c>
      <c r="L44" s="15" t="str">
        <f>CONCATENATE(D44,",",J44)</f>
        <v>P1475,N4008518C6101</v>
      </c>
      <c r="M44" s="16">
        <v>3136</v>
      </c>
      <c r="N44" s="16">
        <v>3130</v>
      </c>
      <c r="O44" s="17">
        <v>43721</v>
      </c>
      <c r="P44" s="18">
        <v>44210</v>
      </c>
      <c r="Q44" s="19">
        <f>IF(M44="","",N44-M44)</f>
        <v>-6</v>
      </c>
      <c r="R44" s="20">
        <f>IF(P44="","",P44-O44)</f>
        <v>489</v>
      </c>
      <c r="S44">
        <f>YEAR(P44)</f>
        <v>2021</v>
      </c>
      <c r="T44" s="21" t="str">
        <f>IF(LEN(MONTH(P44))=1,CONCATENATE("0",MONTH(P44)),MONTH(P44))</f>
        <v>01</v>
      </c>
      <c r="U44" s="21">
        <f>IF(LEN(DAY(P44))=1,CONCATENATE("0",DAY(P44)),DAY(P44))</f>
        <v>14</v>
      </c>
      <c r="V44" t="str">
        <f>CONCATENATE(S44,T44,U44)</f>
        <v>20210114</v>
      </c>
      <c r="W44">
        <f>IF(OR(MONTH(G44)=10,MONTH(G44)=11,MONTH(G44)=12),YEAR(G44)+1,YEAR(G44))</f>
        <v>2018</v>
      </c>
      <c r="X44">
        <f>IF(OR(MONTH(P44)=10,MONTH(P44)=11,MONTH(P44)=12),YEAR(P44)+1,YEAR(P44))</f>
        <v>2021</v>
      </c>
      <c r="Y44">
        <f>INDEX('Inflation Indices'!$B$2:$B$18,MATCH('MilCon Contracts Data'!W453,'Inflation Indices'!$A$2:$A$18,0))</f>
        <v>1.0507009358578761</v>
      </c>
      <c r="Z44">
        <f>ROUND(MEDIAN(W44,X44),0)</f>
        <v>2020</v>
      </c>
      <c r="AA44">
        <f>INDEX('Inflation Indices'!$B$2:$B$18,MATCH('MilCon Contracts Data'!Z453,'Inflation Indices'!$A$2:$A$18,0))</f>
        <v>1.0006103417743548</v>
      </c>
      <c r="AB44" s="22">
        <f>M44*Y44</f>
        <v>3294.9981348502993</v>
      </c>
      <c r="AC44" s="22">
        <f>AB44+(Q44*AA44)</f>
        <v>3288.9944727996531</v>
      </c>
      <c r="AD44" s="19">
        <f>IF(AB44="","",AC44-AB44)</f>
        <v>-6.0036620506461986</v>
      </c>
      <c r="AE44" s="23">
        <f>_xlfn.DAYS(P44,O44)</f>
        <v>489</v>
      </c>
      <c r="AF44" s="23">
        <f>_xlfn.DAYS(O44,G44)</f>
        <v>451</v>
      </c>
      <c r="AG44" s="24">
        <f>AE44/AF44</f>
        <v>1.0842572062084257</v>
      </c>
    </row>
    <row r="45" spans="1:33" ht="30" customHeight="1" x14ac:dyDescent="0.25">
      <c r="A45" s="9">
        <v>44573</v>
      </c>
      <c r="B45" s="10">
        <v>2015</v>
      </c>
      <c r="C45" s="11" t="s">
        <v>33</v>
      </c>
      <c r="D45" s="12" t="s">
        <v>182</v>
      </c>
      <c r="E45" s="12" t="s">
        <v>35</v>
      </c>
      <c r="F45" s="9">
        <v>43138</v>
      </c>
      <c r="G45" s="9">
        <v>43270</v>
      </c>
      <c r="H45" s="12" t="s">
        <v>180</v>
      </c>
      <c r="I45" s="13" t="str">
        <f>LEFT(J45,6)</f>
        <v>N40085</v>
      </c>
      <c r="J45" s="14" t="s">
        <v>181</v>
      </c>
      <c r="K45" s="15" t="s">
        <v>181</v>
      </c>
      <c r="L45" s="15" t="str">
        <f>CONCATENATE(D45,",",J45)</f>
        <v>Q1475,N4008518C6101</v>
      </c>
      <c r="M45" s="16">
        <v>3136</v>
      </c>
      <c r="N45" s="16">
        <v>3130</v>
      </c>
      <c r="O45" s="17">
        <v>43721</v>
      </c>
      <c r="P45" s="18">
        <v>44210</v>
      </c>
      <c r="Q45" s="19">
        <f>IF(M45="","",N45-M45)</f>
        <v>-6</v>
      </c>
      <c r="R45" s="20">
        <f>IF(P45="","",P45-O45)</f>
        <v>489</v>
      </c>
      <c r="S45">
        <f>YEAR(P45)</f>
        <v>2021</v>
      </c>
      <c r="T45" s="21" t="str">
        <f>IF(LEN(MONTH(P45))=1,CONCATENATE("0",MONTH(P45)),MONTH(P45))</f>
        <v>01</v>
      </c>
      <c r="U45" s="21">
        <f>IF(LEN(DAY(P45))=1,CONCATENATE("0",DAY(P45)),DAY(P45))</f>
        <v>14</v>
      </c>
      <c r="V45" t="str">
        <f>CONCATENATE(S45,T45,U45)</f>
        <v>20210114</v>
      </c>
      <c r="W45">
        <f>IF(OR(MONTH(G45)=10,MONTH(G45)=11,MONTH(G45)=12),YEAR(G45)+1,YEAR(G45))</f>
        <v>2018</v>
      </c>
      <c r="X45">
        <f>IF(OR(MONTH(P45)=10,MONTH(P45)=11,MONTH(P45)=12),YEAR(P45)+1,YEAR(P45))</f>
        <v>2021</v>
      </c>
      <c r="Y45">
        <f>INDEX('Inflation Indices'!$B$2:$B$18,MATCH('MilCon Contracts Data'!W454,'Inflation Indices'!$A$2:$A$18,0))</f>
        <v>1.0006103417743548</v>
      </c>
      <c r="Z45">
        <f>ROUND(MEDIAN(W45,X45),0)</f>
        <v>2020</v>
      </c>
      <c r="AA45">
        <f>INDEX('Inflation Indices'!$B$2:$B$18,MATCH('MilCon Contracts Data'!Z454,'Inflation Indices'!$A$2:$A$18,0))</f>
        <v>0.97697771649446541</v>
      </c>
      <c r="AB45" s="22">
        <f>M45*Y45</f>
        <v>3137.9140318043769</v>
      </c>
      <c r="AC45" s="22">
        <f>AB45+(Q45*AA45)</f>
        <v>3132.0521655054099</v>
      </c>
      <c r="AD45" s="19">
        <f>IF(AB45="","",AC45-AB45)</f>
        <v>-5.8618662989670156</v>
      </c>
      <c r="AE45" s="23">
        <f>_xlfn.DAYS(P45,O45)</f>
        <v>489</v>
      </c>
      <c r="AF45" s="23">
        <f>_xlfn.DAYS(O45,G45)</f>
        <v>451</v>
      </c>
      <c r="AG45" s="24">
        <f>AE45/AF45</f>
        <v>1.0842572062084257</v>
      </c>
    </row>
    <row r="46" spans="1:33" ht="30" customHeight="1" x14ac:dyDescent="0.25">
      <c r="A46" s="9">
        <v>44452</v>
      </c>
      <c r="B46" s="10">
        <v>2017</v>
      </c>
      <c r="C46" s="11" t="s">
        <v>33</v>
      </c>
      <c r="D46" s="12" t="s">
        <v>183</v>
      </c>
      <c r="E46" s="12" t="s">
        <v>35</v>
      </c>
      <c r="F46" s="9">
        <v>43279</v>
      </c>
      <c r="G46" s="9">
        <v>43518</v>
      </c>
      <c r="H46" s="12" t="s">
        <v>175</v>
      </c>
      <c r="I46" s="13" t="str">
        <f>LEFT(J46,6)</f>
        <v>N40085</v>
      </c>
      <c r="J46" s="14" t="s">
        <v>177</v>
      </c>
      <c r="K46" s="15" t="s">
        <v>177</v>
      </c>
      <c r="L46" s="15" t="str">
        <f>CONCATENATE(D46,",",J46)</f>
        <v>P900,N4008518D1143</v>
      </c>
      <c r="M46" s="16">
        <v>3422</v>
      </c>
      <c r="N46" s="16">
        <v>0</v>
      </c>
      <c r="O46" s="17">
        <v>43871</v>
      </c>
      <c r="P46" s="18">
        <v>45133</v>
      </c>
      <c r="Q46" s="19">
        <f>IF(M46="","",N46-M46)</f>
        <v>-3422</v>
      </c>
      <c r="R46" s="20">
        <f>IF(P46="","",P46-O46)</f>
        <v>1262</v>
      </c>
      <c r="S46">
        <f>YEAR(P46)</f>
        <v>2023</v>
      </c>
      <c r="T46" s="21" t="str">
        <f>IF(LEN(MONTH(P46))=1,CONCATENATE("0",MONTH(P46)),MONTH(P46))</f>
        <v>07</v>
      </c>
      <c r="U46" s="21">
        <f>IF(LEN(DAY(P46))=1,CONCATENATE("0",DAY(P46)),DAY(P46))</f>
        <v>26</v>
      </c>
      <c r="V46" t="str">
        <f>CONCATENATE(S46,T46,U46)</f>
        <v>20230726</v>
      </c>
      <c r="W46">
        <f>IF(OR(MONTH(G46)=10,MONTH(G46)=11,MONTH(G46)=12),YEAR(G46)+1,YEAR(G46))</f>
        <v>2019</v>
      </c>
      <c r="X46">
        <f>IF(OR(MONTH(P46)=10,MONTH(P46)=11,MONTH(P46)=12),YEAR(P46)+1,YEAR(P46))</f>
        <v>2023</v>
      </c>
      <c r="Y46">
        <f>INDEX('Inflation Indices'!$B$2:$B$18,MATCH('MilCon Contracts Data'!W613,'Inflation Indices'!$A$2:$A$18,0))</f>
        <v>1.0750776974914733</v>
      </c>
      <c r="Z46">
        <f>ROUND(MEDIAN(W46,X46),0)</f>
        <v>2021</v>
      </c>
      <c r="AA46">
        <f>INDEX('Inflation Indices'!$B$2:$B$18,MATCH('MilCon Contracts Data'!Z613,'Inflation Indices'!$A$2:$A$18,0))</f>
        <v>1.0507009358578761</v>
      </c>
      <c r="AB46" s="22">
        <f>M46*Y46</f>
        <v>3678.9158808158218</v>
      </c>
      <c r="AC46" s="22">
        <f>AB46+(Q46*AA46)</f>
        <v>83.417278310169877</v>
      </c>
      <c r="AD46" s="19">
        <f>IF(AB46="","",AC46-AB46)</f>
        <v>-3595.4986025056519</v>
      </c>
      <c r="AE46" s="23">
        <f>_xlfn.DAYS(P46,O46)</f>
        <v>1262</v>
      </c>
      <c r="AF46" s="23">
        <f>_xlfn.DAYS(O46,G46)</f>
        <v>353</v>
      </c>
      <c r="AG46" s="24">
        <f>AE46/AF46</f>
        <v>3.5750708215297449</v>
      </c>
    </row>
    <row r="47" spans="1:33" ht="30" customHeight="1" x14ac:dyDescent="0.25">
      <c r="A47" s="9">
        <v>44573</v>
      </c>
      <c r="B47" s="10">
        <v>2017</v>
      </c>
      <c r="C47" s="11" t="s">
        <v>33</v>
      </c>
      <c r="D47" s="12" t="s">
        <v>184</v>
      </c>
      <c r="E47" s="12" t="s">
        <v>35</v>
      </c>
      <c r="F47" s="9">
        <v>43279</v>
      </c>
      <c r="G47" s="9">
        <v>43518</v>
      </c>
      <c r="H47" s="12" t="s">
        <v>175</v>
      </c>
      <c r="I47" s="13" t="str">
        <f>LEFT(J47,6)</f>
        <v>N40085</v>
      </c>
      <c r="J47" s="14" t="s">
        <v>177</v>
      </c>
      <c r="K47" s="15" t="s">
        <v>177</v>
      </c>
      <c r="L47" s="15" t="str">
        <f>CONCATENATE(D47,",",J47)</f>
        <v>Q900,N4008518D1143</v>
      </c>
      <c r="M47" s="16">
        <v>3422</v>
      </c>
      <c r="N47" s="16">
        <v>0</v>
      </c>
      <c r="O47" s="17">
        <v>43871</v>
      </c>
      <c r="P47" s="18">
        <v>45133</v>
      </c>
      <c r="Q47" s="19">
        <f>IF(M47="","",N47-M47)</f>
        <v>-3422</v>
      </c>
      <c r="R47" s="20">
        <f>IF(P47="","",P47-O47)</f>
        <v>1262</v>
      </c>
      <c r="S47">
        <f>YEAR(P47)</f>
        <v>2023</v>
      </c>
      <c r="T47" s="21" t="str">
        <f>IF(LEN(MONTH(P47))=1,CONCATENATE("0",MONTH(P47)),MONTH(P47))</f>
        <v>07</v>
      </c>
      <c r="U47" s="21">
        <f>IF(LEN(DAY(P47))=1,CONCATENATE("0",DAY(P47)),DAY(P47))</f>
        <v>26</v>
      </c>
      <c r="V47" t="str">
        <f>CONCATENATE(S47,T47,U47)</f>
        <v>20230726</v>
      </c>
      <c r="W47">
        <f>IF(OR(MONTH(G47)=10,MONTH(G47)=11,MONTH(G47)=12),YEAR(G47)+1,YEAR(G47))</f>
        <v>2019</v>
      </c>
      <c r="X47">
        <f>IF(OR(MONTH(P47)=10,MONTH(P47)=11,MONTH(P47)=12),YEAR(P47)+1,YEAR(P47))</f>
        <v>2023</v>
      </c>
      <c r="Y47">
        <f>INDEX('Inflation Indices'!$B$2:$B$18,MATCH('MilCon Contracts Data'!W614,'Inflation Indices'!$A$2:$A$18,0))</f>
        <v>1.0006103417743548</v>
      </c>
      <c r="Z47">
        <f>ROUND(MEDIAN(W47,X47),0)</f>
        <v>2021</v>
      </c>
      <c r="AA47">
        <f>INDEX('Inflation Indices'!$B$2:$B$18,MATCH('MilCon Contracts Data'!Z614,'Inflation Indices'!$A$2:$A$18,0))</f>
        <v>0.97697771649446541</v>
      </c>
      <c r="AB47" s="22">
        <f>M47*Y47</f>
        <v>3424.0885895518422</v>
      </c>
      <c r="AC47" s="22">
        <f>AB47+(Q47*AA47)</f>
        <v>80.87084370778166</v>
      </c>
      <c r="AD47" s="19">
        <f>IF(AB47="","",AC47-AB47)</f>
        <v>-3343.2177458440606</v>
      </c>
      <c r="AE47" s="23">
        <f>_xlfn.DAYS(P47,O47)</f>
        <v>1262</v>
      </c>
      <c r="AF47" s="23">
        <f>_xlfn.DAYS(O47,G47)</f>
        <v>353</v>
      </c>
      <c r="AG47" s="24">
        <f>AE47/AF47</f>
        <v>3.5750708215297449</v>
      </c>
    </row>
    <row r="48" spans="1:33" ht="30" customHeight="1" x14ac:dyDescent="0.25">
      <c r="A48" s="9">
        <v>44452</v>
      </c>
      <c r="B48" s="10">
        <v>2016</v>
      </c>
      <c r="C48" s="11" t="s">
        <v>33</v>
      </c>
      <c r="D48" s="12" t="s">
        <v>185</v>
      </c>
      <c r="E48" s="12" t="s">
        <v>35</v>
      </c>
      <c r="F48" s="9">
        <v>42983</v>
      </c>
      <c r="G48" s="9">
        <v>43315</v>
      </c>
      <c r="H48" s="12" t="s">
        <v>186</v>
      </c>
      <c r="I48" s="13" t="str">
        <f>LEFT(J48,6)</f>
        <v>N40085</v>
      </c>
      <c r="J48" s="14" t="s">
        <v>187</v>
      </c>
      <c r="K48" s="15" t="s">
        <v>187</v>
      </c>
      <c r="L48" s="15" t="str">
        <f>CONCATENATE(D48,",",J48)</f>
        <v>P225,N4008517D0362</v>
      </c>
      <c r="M48" s="16">
        <v>3455</v>
      </c>
      <c r="N48" s="16">
        <v>3445</v>
      </c>
      <c r="O48" s="17">
        <v>43707</v>
      </c>
      <c r="P48" s="18">
        <v>43837</v>
      </c>
      <c r="Q48" s="19">
        <f>IF(M48="","",N48-M48)</f>
        <v>-10</v>
      </c>
      <c r="R48" s="20">
        <f>IF(P48="","",P48-O48)</f>
        <v>130</v>
      </c>
      <c r="S48">
        <f>YEAR(P48)</f>
        <v>2020</v>
      </c>
      <c r="T48" s="21" t="str">
        <f>IF(LEN(MONTH(P48))=1,CONCATENATE("0",MONTH(P48)),MONTH(P48))</f>
        <v>01</v>
      </c>
      <c r="U48" s="21" t="str">
        <f>IF(LEN(DAY(P48))=1,CONCATENATE("0",DAY(P48)),DAY(P48))</f>
        <v>07</v>
      </c>
      <c r="V48" t="str">
        <f>CONCATENATE(S48,T48,U48)</f>
        <v>20200107</v>
      </c>
      <c r="W48">
        <f>IF(OR(MONTH(G48)=10,MONTH(G48)=11,MONTH(G48)=12),YEAR(G48)+1,YEAR(G48))</f>
        <v>2018</v>
      </c>
      <c r="X48">
        <f>IF(OR(MONTH(P48)=10,MONTH(P48)=11,MONTH(P48)=12),YEAR(P48)+1,YEAR(P48))</f>
        <v>2020</v>
      </c>
      <c r="Y48">
        <f>INDEX('Inflation Indices'!$B$2:$B$18,MATCH('MilCon Contracts Data'!W435,'Inflation Indices'!$A$2:$A$18,0))</f>
        <v>1.027591137340192</v>
      </c>
      <c r="Z48">
        <f>ROUND(MEDIAN(W48,X48),0)</f>
        <v>2019</v>
      </c>
      <c r="AA48">
        <f>INDEX('Inflation Indices'!$B$2:$B$18,MATCH('MilCon Contracts Data'!Z435,'Inflation Indices'!$A$2:$A$18,0))</f>
        <v>0.97697771649446541</v>
      </c>
      <c r="AB48" s="22">
        <f>M48*Y48</f>
        <v>3550.3273795103632</v>
      </c>
      <c r="AC48" s="22">
        <f>AB48+(Q48*AA48)</f>
        <v>3540.5576023454187</v>
      </c>
      <c r="AD48" s="19">
        <f>IF(AB48="","",AC48-AB48)</f>
        <v>-9.7697771649445713</v>
      </c>
      <c r="AE48" s="23">
        <f>_xlfn.DAYS(P48,O48)</f>
        <v>130</v>
      </c>
      <c r="AF48" s="23">
        <f>_xlfn.DAYS(O48,G48)</f>
        <v>392</v>
      </c>
      <c r="AG48" s="24">
        <f>AE48/AF48</f>
        <v>0.33163265306122447</v>
      </c>
    </row>
    <row r="49" spans="1:33" ht="30" customHeight="1" x14ac:dyDescent="0.25">
      <c r="A49" s="9">
        <v>44573</v>
      </c>
      <c r="B49" s="10">
        <v>2016</v>
      </c>
      <c r="C49" s="11" t="s">
        <v>33</v>
      </c>
      <c r="D49" s="12" t="s">
        <v>188</v>
      </c>
      <c r="E49" s="12" t="s">
        <v>35</v>
      </c>
      <c r="F49" s="9">
        <v>42983</v>
      </c>
      <c r="G49" s="9">
        <v>43315</v>
      </c>
      <c r="H49" s="12" t="s">
        <v>186</v>
      </c>
      <c r="I49" s="13" t="str">
        <f>LEFT(J49,6)</f>
        <v>N40085</v>
      </c>
      <c r="J49" s="14" t="s">
        <v>187</v>
      </c>
      <c r="K49" s="15" t="s">
        <v>187</v>
      </c>
      <c r="L49" s="15" t="str">
        <f>CONCATENATE(D49,",",J49)</f>
        <v>Q225,N4008517D0362</v>
      </c>
      <c r="M49" s="16">
        <v>3455</v>
      </c>
      <c r="N49" s="16">
        <v>3450</v>
      </c>
      <c r="O49" s="17">
        <v>43760</v>
      </c>
      <c r="P49" s="18">
        <v>43837</v>
      </c>
      <c r="Q49" s="19">
        <f>IF(M49="","",N49-M49)</f>
        <v>-5</v>
      </c>
      <c r="R49" s="20">
        <f>IF(P49="","",P49-O49)</f>
        <v>77</v>
      </c>
      <c r="S49">
        <f>YEAR(P49)</f>
        <v>2020</v>
      </c>
      <c r="T49" s="21" t="str">
        <f>IF(LEN(MONTH(P49))=1,CONCATENATE("0",MONTH(P49)),MONTH(P49))</f>
        <v>01</v>
      </c>
      <c r="U49" s="21" t="str">
        <f>IF(LEN(DAY(P49))=1,CONCATENATE("0",DAY(P49)),DAY(P49))</f>
        <v>07</v>
      </c>
      <c r="V49" t="str">
        <f>CONCATENATE(S49,T49,U49)</f>
        <v>20200107</v>
      </c>
      <c r="W49">
        <f>IF(OR(MONTH(G49)=10,MONTH(G49)=11,MONTH(G49)=12),YEAR(G49)+1,YEAR(G49))</f>
        <v>2018</v>
      </c>
      <c r="X49">
        <f>IF(OR(MONTH(P49)=10,MONTH(P49)=11,MONTH(P49)=12),YEAR(P49)+1,YEAR(P49))</f>
        <v>2020</v>
      </c>
      <c r="Y49">
        <f>INDEX('Inflation Indices'!$B$2:$B$18,MATCH('MilCon Contracts Data'!W436,'Inflation Indices'!$A$2:$A$18,0))</f>
        <v>1.027591137340192</v>
      </c>
      <c r="Z49">
        <f>ROUND(MEDIAN(W49,X49),0)</f>
        <v>2019</v>
      </c>
      <c r="AA49">
        <f>INDEX('Inflation Indices'!$B$2:$B$18,MATCH('MilCon Contracts Data'!Z436,'Inflation Indices'!$A$2:$A$18,0))</f>
        <v>0.95701202597496626</v>
      </c>
      <c r="AB49" s="22">
        <f>M49*Y49</f>
        <v>3550.3273795103632</v>
      </c>
      <c r="AC49" s="22">
        <f>AB49+(Q49*AA49)</f>
        <v>3545.5423193804886</v>
      </c>
      <c r="AD49" s="19">
        <f>IF(AB49="","",AC49-AB49)</f>
        <v>-4.7850601298746369</v>
      </c>
      <c r="AE49" s="23">
        <f>_xlfn.DAYS(P49,O49)</f>
        <v>77</v>
      </c>
      <c r="AF49" s="23">
        <f>_xlfn.DAYS(O49,G49)</f>
        <v>445</v>
      </c>
      <c r="AG49" s="24">
        <f>AE49/AF49</f>
        <v>0.17303370786516853</v>
      </c>
    </row>
    <row r="50" spans="1:33" ht="30" customHeight="1" x14ac:dyDescent="0.25">
      <c r="A50" s="9">
        <v>44452</v>
      </c>
      <c r="B50" s="10">
        <v>2016</v>
      </c>
      <c r="C50" s="11" t="s">
        <v>33</v>
      </c>
      <c r="D50" s="12" t="s">
        <v>189</v>
      </c>
      <c r="E50" s="12" t="s">
        <v>35</v>
      </c>
      <c r="F50" s="9">
        <v>43164</v>
      </c>
      <c r="G50" s="9">
        <v>43343</v>
      </c>
      <c r="H50" s="12" t="s">
        <v>190</v>
      </c>
      <c r="I50" s="13" t="str">
        <f>LEFT(J50,6)</f>
        <v>N40085</v>
      </c>
      <c r="J50" s="14" t="s">
        <v>191</v>
      </c>
      <c r="K50" s="15" t="s">
        <v>191</v>
      </c>
      <c r="L50" s="15" t="str">
        <f>CONCATENATE(D50,",",J50)</f>
        <v>P1481,N4008518C6118</v>
      </c>
      <c r="M50" s="16">
        <v>3716</v>
      </c>
      <c r="N50" s="16">
        <v>3594</v>
      </c>
      <c r="O50" s="17">
        <v>43780</v>
      </c>
      <c r="P50" s="18">
        <v>44018</v>
      </c>
      <c r="Q50" s="19">
        <f>IF(M50="","",N50-M50)</f>
        <v>-122</v>
      </c>
      <c r="R50" s="20">
        <f>IF(P50="","",P50-O50)</f>
        <v>238</v>
      </c>
      <c r="S50">
        <f>YEAR(P50)</f>
        <v>2020</v>
      </c>
      <c r="T50" s="21" t="str">
        <f>IF(LEN(MONTH(P50))=1,CONCATENATE("0",MONTH(P50)),MONTH(P50))</f>
        <v>07</v>
      </c>
      <c r="U50" s="21" t="str">
        <f>IF(LEN(DAY(P50))=1,CONCATENATE("0",DAY(P50)),DAY(P50))</f>
        <v>06</v>
      </c>
      <c r="V50" t="str">
        <f>CONCATENATE(S50,T50,U50)</f>
        <v>20200706</v>
      </c>
      <c r="W50">
        <f>IF(OR(MONTH(G50)=10,MONTH(G50)=11,MONTH(G50)=12),YEAR(G50)+1,YEAR(G50))</f>
        <v>2018</v>
      </c>
      <c r="X50">
        <f>IF(OR(MONTH(P50)=10,MONTH(P50)=11,MONTH(P50)=12),YEAR(P50)+1,YEAR(P50))</f>
        <v>2020</v>
      </c>
      <c r="Y50">
        <f>INDEX('Inflation Indices'!$B$2:$B$18,MATCH('MilCon Contracts Data'!W455,'Inflation Indices'!$A$2:$A$18,0))</f>
        <v>1.1913606177254064</v>
      </c>
      <c r="Z50">
        <f>ROUND(MEDIAN(W50,X50),0)</f>
        <v>2019</v>
      </c>
      <c r="AA50">
        <f>INDEX('Inflation Indices'!$B$2:$B$18,MATCH('MilCon Contracts Data'!Z455,'Inflation Indices'!$A$2:$A$18,0))</f>
        <v>1.1743184978402121</v>
      </c>
      <c r="AB50" s="22">
        <f>M50*Y50</f>
        <v>4427.0960554676103</v>
      </c>
      <c r="AC50" s="22">
        <f>AB50+(Q50*AA50)</f>
        <v>4283.829198731104</v>
      </c>
      <c r="AD50" s="19">
        <f>IF(AB50="","",AC50-AB50)</f>
        <v>-143.26685673650627</v>
      </c>
      <c r="AE50" s="23">
        <f>_xlfn.DAYS(P50,O50)</f>
        <v>238</v>
      </c>
      <c r="AF50" s="23">
        <f>_xlfn.DAYS(O50,G50)</f>
        <v>437</v>
      </c>
      <c r="AG50" s="24">
        <f>AE50/AF50</f>
        <v>0.54462242562929064</v>
      </c>
    </row>
    <row r="51" spans="1:33" ht="30" customHeight="1" x14ac:dyDescent="0.25">
      <c r="A51" s="9">
        <v>44573</v>
      </c>
      <c r="B51" s="10">
        <v>2016</v>
      </c>
      <c r="C51" s="11" t="s">
        <v>33</v>
      </c>
      <c r="D51" s="12" t="s">
        <v>192</v>
      </c>
      <c r="E51" s="12" t="s">
        <v>35</v>
      </c>
      <c r="F51" s="9">
        <v>43164</v>
      </c>
      <c r="G51" s="9">
        <v>43343</v>
      </c>
      <c r="H51" s="12" t="s">
        <v>190</v>
      </c>
      <c r="I51" s="13" t="str">
        <f>LEFT(J51,6)</f>
        <v>N40085</v>
      </c>
      <c r="J51" s="14" t="s">
        <v>191</v>
      </c>
      <c r="K51" s="15" t="s">
        <v>191</v>
      </c>
      <c r="L51" s="15" t="str">
        <f>CONCATENATE(D51,",",J51)</f>
        <v>Q1481,N4008518C6118</v>
      </c>
      <c r="M51" s="16">
        <v>3716</v>
      </c>
      <c r="N51" s="16">
        <v>3594</v>
      </c>
      <c r="O51" s="17">
        <v>43780</v>
      </c>
      <c r="P51" s="18">
        <v>44018</v>
      </c>
      <c r="Q51" s="19">
        <f>IF(M51="","",N51-M51)</f>
        <v>-122</v>
      </c>
      <c r="R51" s="20">
        <f>IF(P51="","",P51-O51)</f>
        <v>238</v>
      </c>
      <c r="S51">
        <f>YEAR(P51)</f>
        <v>2020</v>
      </c>
      <c r="T51" s="21" t="str">
        <f>IF(LEN(MONTH(P51))=1,CONCATENATE("0",MONTH(P51)),MONTH(P51))</f>
        <v>07</v>
      </c>
      <c r="U51" s="21" t="str">
        <f>IF(LEN(DAY(P51))=1,CONCATENATE("0",DAY(P51)),DAY(P51))</f>
        <v>06</v>
      </c>
      <c r="V51" t="str">
        <f>CONCATENATE(S51,T51,U51)</f>
        <v>20200706</v>
      </c>
      <c r="W51">
        <f>IF(OR(MONTH(G51)=10,MONTH(G51)=11,MONTH(G51)=12),YEAR(G51)+1,YEAR(G51))</f>
        <v>2018</v>
      </c>
      <c r="X51">
        <f>IF(OR(MONTH(P51)=10,MONTH(P51)=11,MONTH(P51)=12),YEAR(P51)+1,YEAR(P51))</f>
        <v>2020</v>
      </c>
      <c r="Y51">
        <f>INDEX('Inflation Indices'!$B$2:$B$18,MATCH('MilCon Contracts Data'!W456,'Inflation Indices'!$A$2:$A$18,0))</f>
        <v>1.0750776974914733</v>
      </c>
      <c r="Z51">
        <f>ROUND(MEDIAN(W51,X51),0)</f>
        <v>2019</v>
      </c>
      <c r="AA51">
        <f>INDEX('Inflation Indices'!$B$2:$B$18,MATCH('MilCon Contracts Data'!Z456,'Inflation Indices'!$A$2:$A$18,0))</f>
        <v>1.0507009358578761</v>
      </c>
      <c r="AB51" s="22">
        <f>M51*Y51</f>
        <v>3994.9887238783149</v>
      </c>
      <c r="AC51" s="22">
        <f>AB51+(Q51*AA51)</f>
        <v>3866.8032097036539</v>
      </c>
      <c r="AD51" s="19">
        <f>IF(AB51="","",AC51-AB51)</f>
        <v>-128.18551417466097</v>
      </c>
      <c r="AE51" s="23">
        <f>_xlfn.DAYS(P51,O51)</f>
        <v>238</v>
      </c>
      <c r="AF51" s="23">
        <f>_xlfn.DAYS(O51,G51)</f>
        <v>437</v>
      </c>
      <c r="AG51" s="24">
        <f>AE51/AF51</f>
        <v>0.54462242562929064</v>
      </c>
    </row>
    <row r="52" spans="1:33" ht="30" customHeight="1" x14ac:dyDescent="0.25">
      <c r="A52" s="9">
        <v>44573</v>
      </c>
      <c r="B52" s="10">
        <v>2014</v>
      </c>
      <c r="C52" s="11" t="s">
        <v>33</v>
      </c>
      <c r="D52" s="12" t="s">
        <v>193</v>
      </c>
      <c r="E52" s="12" t="s">
        <v>35</v>
      </c>
      <c r="F52" s="9">
        <v>41988</v>
      </c>
      <c r="G52" s="9">
        <v>42124</v>
      </c>
      <c r="H52" s="12" t="s">
        <v>194</v>
      </c>
      <c r="I52" s="13" t="str">
        <f>LEFT(J52,6)</f>
        <v>N69450</v>
      </c>
      <c r="J52" s="14" t="s">
        <v>195</v>
      </c>
      <c r="K52" s="15" t="s">
        <v>196</v>
      </c>
      <c r="L52" s="15" t="str">
        <f>CONCATENATE(D52,",",J52)</f>
        <v>Q9440,N6945014D1271 0003</v>
      </c>
      <c r="M52" s="16">
        <v>4140</v>
      </c>
      <c r="N52" s="16">
        <v>4085</v>
      </c>
      <c r="O52" s="17">
        <v>42604</v>
      </c>
      <c r="P52" s="18">
        <v>43663</v>
      </c>
      <c r="Q52" s="19">
        <f>IF(M52="","",N52-M52)</f>
        <v>-55</v>
      </c>
      <c r="R52" s="20">
        <f>IF(P52="","",P52-O52)</f>
        <v>1059</v>
      </c>
      <c r="S52">
        <f>YEAR(P52)</f>
        <v>2019</v>
      </c>
      <c r="T52" s="21" t="str">
        <f>IF(LEN(MONTH(P52))=1,CONCATENATE("0",MONTH(P52)),MONTH(P52))</f>
        <v>07</v>
      </c>
      <c r="U52" s="21">
        <f>IF(LEN(DAY(P52))=1,CONCATENATE("0",DAY(P52)),DAY(P52))</f>
        <v>17</v>
      </c>
      <c r="V52" t="str">
        <f>CONCATENATE(S52,T52,U52)</f>
        <v>20190717</v>
      </c>
      <c r="W52">
        <f>IF(OR(MONTH(G52)=10,MONTH(G52)=11,MONTH(G52)=12),YEAR(G52)+1,YEAR(G52))</f>
        <v>2015</v>
      </c>
      <c r="X52">
        <f>IF(OR(MONTH(P52)=10,MONTH(P52)=11,MONTH(P52)=12),YEAR(P52)+1,YEAR(P52))</f>
        <v>2019</v>
      </c>
      <c r="Y52">
        <f>INDEX('Inflation Indices'!$B$2:$B$18,MATCH('MilCon Contracts Data'!W200,'Inflation Indices'!$A$2:$A$18,0))</f>
        <v>0.97697771649446541</v>
      </c>
      <c r="Z52">
        <f>ROUND(MEDIAN(W52,X52),0)</f>
        <v>2017</v>
      </c>
      <c r="AA52">
        <f>INDEX('Inflation Indices'!$B$2:$B$18,MATCH('MilCon Contracts Data'!Z200,'Inflation Indices'!$A$2:$A$18,0))</f>
        <v>0.95701202597496626</v>
      </c>
      <c r="AB52" s="22">
        <f>M52*Y52</f>
        <v>4044.6877462870866</v>
      </c>
      <c r="AC52" s="22">
        <f>AB52+(Q52*AA52)</f>
        <v>3992.0520848584633</v>
      </c>
      <c r="AD52" s="19">
        <f>IF(AB52="","",AC52-AB52)</f>
        <v>-52.63566142862328</v>
      </c>
      <c r="AE52" s="23">
        <f>_xlfn.DAYS(P52,O52)</f>
        <v>1059</v>
      </c>
      <c r="AF52" s="23">
        <f>_xlfn.DAYS(O52,G52)</f>
        <v>480</v>
      </c>
      <c r="AG52" s="24">
        <f>AE52/AF52</f>
        <v>2.2062499999999998</v>
      </c>
    </row>
    <row r="53" spans="1:33" ht="30" customHeight="1" x14ac:dyDescent="0.25">
      <c r="A53" s="9">
        <v>44452</v>
      </c>
      <c r="B53" s="10">
        <v>2020</v>
      </c>
      <c r="C53" s="11" t="s">
        <v>33</v>
      </c>
      <c r="D53" s="12" t="s">
        <v>197</v>
      </c>
      <c r="E53" s="12" t="s">
        <v>35</v>
      </c>
      <c r="F53" s="9">
        <v>44012</v>
      </c>
      <c r="G53" s="9">
        <v>44096</v>
      </c>
      <c r="H53" s="12" t="s">
        <v>163</v>
      </c>
      <c r="I53" s="13" t="str">
        <f>LEFT(J53,6)</f>
        <v>N40085</v>
      </c>
      <c r="J53" s="14" t="s">
        <v>198</v>
      </c>
      <c r="K53" s="15" t="s">
        <v>199</v>
      </c>
      <c r="L53" s="15" t="str">
        <f>CONCATENATE(D53,",",J53)</f>
        <v>P1482,N4008515D0851 N4008520F6725</v>
      </c>
      <c r="M53" s="16">
        <v>4524</v>
      </c>
      <c r="N53" s="16">
        <v>5128</v>
      </c>
      <c r="O53" s="17">
        <v>44457</v>
      </c>
      <c r="P53" s="18">
        <v>44757</v>
      </c>
      <c r="Q53" s="19">
        <f>IF(M53="","",N53-M53)</f>
        <v>604</v>
      </c>
      <c r="R53" s="20">
        <f>IF(P53="","",P53-O53)</f>
        <v>300</v>
      </c>
      <c r="S53">
        <f>YEAR(P53)</f>
        <v>2022</v>
      </c>
      <c r="T53" s="21" t="str">
        <f>IF(LEN(MONTH(P53))=1,CONCATENATE("0",MONTH(P53)),MONTH(P53))</f>
        <v>07</v>
      </c>
      <c r="U53" s="21">
        <f>IF(LEN(DAY(P53))=1,CONCATENATE("0",DAY(P53)),DAY(P53))</f>
        <v>15</v>
      </c>
      <c r="V53" t="str">
        <f>CONCATENATE(S53,T53,U53)</f>
        <v>20220715</v>
      </c>
      <c r="W53">
        <f>IF(OR(MONTH(G53)=10,MONTH(G53)=11,MONTH(G53)=12),YEAR(G53)+1,YEAR(G53))</f>
        <v>2020</v>
      </c>
      <c r="X53">
        <f>IF(OR(MONTH(P53)=10,MONTH(P53)=11,MONTH(P53)=12),YEAR(P53)+1,YEAR(P53))</f>
        <v>2022</v>
      </c>
      <c r="Y53">
        <f>INDEX('Inflation Indices'!$B$2:$B$18,MATCH('MilCon Contracts Data'!W868,'Inflation Indices'!$A$2:$A$18,0))</f>
        <v>1.027591137340192</v>
      </c>
      <c r="Z53">
        <f>ROUND(MEDIAN(W53,X53),0)</f>
        <v>2021</v>
      </c>
      <c r="AA53">
        <f>INDEX('Inflation Indices'!$B$2:$B$18,MATCH('MilCon Contracts Data'!Z868,'Inflation Indices'!$A$2:$A$18,0))</f>
        <v>1.0006103417743548</v>
      </c>
      <c r="AB53" s="22">
        <f>M53*Y53</f>
        <v>4648.8223053270285</v>
      </c>
      <c r="AC53" s="22">
        <f>AB53+(Q53*AA53)</f>
        <v>5253.1909517587392</v>
      </c>
      <c r="AD53" s="19">
        <f>IF(AB53="","",AC53-AB53)</f>
        <v>604.36864643171066</v>
      </c>
      <c r="AE53" s="23">
        <f>_xlfn.DAYS(P53,O53)</f>
        <v>300</v>
      </c>
      <c r="AF53" s="23">
        <f>_xlfn.DAYS(O53,G53)</f>
        <v>361</v>
      </c>
      <c r="AG53" s="24">
        <f>AE53/AF53</f>
        <v>0.83102493074792239</v>
      </c>
    </row>
    <row r="54" spans="1:33" ht="30" customHeight="1" x14ac:dyDescent="0.25">
      <c r="A54" s="9">
        <v>44452</v>
      </c>
      <c r="B54" s="10">
        <v>2020</v>
      </c>
      <c r="C54" s="11" t="s">
        <v>33</v>
      </c>
      <c r="D54" s="12" t="s">
        <v>200</v>
      </c>
      <c r="E54" s="12" t="s">
        <v>35</v>
      </c>
      <c r="F54" s="9">
        <v>44021</v>
      </c>
      <c r="G54" s="9">
        <v>44111</v>
      </c>
      <c r="H54" s="12" t="s">
        <v>201</v>
      </c>
      <c r="I54" s="13" t="str">
        <f>LEFT(J54,6)</f>
        <v>N40085</v>
      </c>
      <c r="J54" s="14" t="s">
        <v>202</v>
      </c>
      <c r="K54" s="15" t="s">
        <v>203</v>
      </c>
      <c r="L54" s="15" t="str">
        <f>CONCATENATE(D54,",",J54)</f>
        <v>P914U,N4008518D1124 N4008521F4027</v>
      </c>
      <c r="M54" s="16">
        <v>4626</v>
      </c>
      <c r="N54" s="16">
        <v>5081</v>
      </c>
      <c r="O54" s="17">
        <v>44674</v>
      </c>
      <c r="P54" s="18">
        <v>44674</v>
      </c>
      <c r="Q54" s="19">
        <f>IF(M54="","",N54-M54)</f>
        <v>455</v>
      </c>
      <c r="R54" s="20">
        <f>IF(P54="","",P54-O54)</f>
        <v>0</v>
      </c>
      <c r="S54">
        <f>YEAR(P54)</f>
        <v>2022</v>
      </c>
      <c r="T54" s="21" t="str">
        <f>IF(LEN(MONTH(P54))=1,CONCATENATE("0",MONTH(P54)),MONTH(P54))</f>
        <v>04</v>
      </c>
      <c r="U54" s="21">
        <f>IF(LEN(DAY(P54))=1,CONCATENATE("0",DAY(P54)),DAY(P54))</f>
        <v>23</v>
      </c>
      <c r="V54" t="str">
        <f>CONCATENATE(S54,T54,U54)</f>
        <v>20220423</v>
      </c>
      <c r="W54">
        <f>IF(OR(MONTH(G54)=10,MONTH(G54)=11,MONTH(G54)=12),YEAR(G54)+1,YEAR(G54))</f>
        <v>2021</v>
      </c>
      <c r="X54">
        <f>IF(OR(MONTH(P54)=10,MONTH(P54)=11,MONTH(P54)=12),YEAR(P54)+1,YEAR(P54))</f>
        <v>2022</v>
      </c>
      <c r="Y54">
        <f>INDEX('Inflation Indices'!$B$2:$B$18,MATCH('MilCon Contracts Data'!W1127,'Inflation Indices'!$A$2:$A$18,0))</f>
        <v>0.97697771649446541</v>
      </c>
      <c r="Z54">
        <f>ROUND(MEDIAN(W54,X54),0)</f>
        <v>2022</v>
      </c>
      <c r="AA54">
        <f>INDEX('Inflation Indices'!$B$2:$B$18,MATCH('MilCon Contracts Data'!Z1127,'Inflation Indices'!$A$2:$A$18,0))</f>
        <v>0.93819806468133926</v>
      </c>
      <c r="AB54" s="22">
        <f>M54*Y54</f>
        <v>4519.4989165033967</v>
      </c>
      <c r="AC54" s="22">
        <f>AB54+(Q54*AA54)</f>
        <v>4946.3790359334062</v>
      </c>
      <c r="AD54" s="19">
        <f>IF(AB54="","",AC54-AB54)</f>
        <v>426.88011943000947</v>
      </c>
      <c r="AE54" s="23">
        <f>_xlfn.DAYS(P54,O54)</f>
        <v>0</v>
      </c>
      <c r="AF54" s="23">
        <f>_xlfn.DAYS(O54,G54)</f>
        <v>563</v>
      </c>
      <c r="AG54" s="24">
        <f>AE54/AF54</f>
        <v>0</v>
      </c>
    </row>
    <row r="55" spans="1:33" ht="30" customHeight="1" x14ac:dyDescent="0.25">
      <c r="A55" s="9">
        <v>44452</v>
      </c>
      <c r="B55" s="10">
        <v>2018</v>
      </c>
      <c r="C55" s="11" t="s">
        <v>33</v>
      </c>
      <c r="D55" s="12" t="s">
        <v>204</v>
      </c>
      <c r="E55" s="12" t="s">
        <v>35</v>
      </c>
      <c r="F55" s="9">
        <v>43685</v>
      </c>
      <c r="G55" s="9">
        <v>43734</v>
      </c>
      <c r="H55" s="12" t="s">
        <v>205</v>
      </c>
      <c r="I55" s="13" t="str">
        <f>LEFT(J55,6)</f>
        <v>N40085</v>
      </c>
      <c r="J55" s="14" t="s">
        <v>206</v>
      </c>
      <c r="K55" s="15" t="s">
        <v>206</v>
      </c>
      <c r="L55" s="15" t="str">
        <f>CONCATENATE(D55,",",J55)</f>
        <v>P241,N4008514D1322</v>
      </c>
      <c r="M55" s="16">
        <v>4921</v>
      </c>
      <c r="N55" s="16">
        <v>5145</v>
      </c>
      <c r="O55" s="17">
        <v>44148</v>
      </c>
      <c r="P55" s="18">
        <v>44302</v>
      </c>
      <c r="Q55" s="19">
        <f>IF(M55="","",N55-M55)</f>
        <v>224</v>
      </c>
      <c r="R55" s="20">
        <f>IF(P55="","",P55-O55)</f>
        <v>154</v>
      </c>
      <c r="S55">
        <f>YEAR(P55)</f>
        <v>2021</v>
      </c>
      <c r="T55" s="21" t="str">
        <f>IF(LEN(MONTH(P55))=1,CONCATENATE("0",MONTH(P55)),MONTH(P55))</f>
        <v>04</v>
      </c>
      <c r="U55" s="21">
        <f>IF(LEN(DAY(P55))=1,CONCATENATE("0",DAY(P55)),DAY(P55))</f>
        <v>16</v>
      </c>
      <c r="V55" t="str">
        <f>CONCATENATE(S55,T55,U55)</f>
        <v>20210416</v>
      </c>
      <c r="W55">
        <f>IF(OR(MONTH(G55)=10,MONTH(G55)=11,MONTH(G55)=12),YEAR(G55)+1,YEAR(G55))</f>
        <v>2019</v>
      </c>
      <c r="X55">
        <f>IF(OR(MONTH(P55)=10,MONTH(P55)=11,MONTH(P55)=12),YEAR(P55)+1,YEAR(P55))</f>
        <v>2021</v>
      </c>
      <c r="Y55">
        <f>INDEX('Inflation Indices'!$B$2:$B$18,MATCH('MilCon Contracts Data'!W607,'Inflation Indices'!$A$2:$A$18,0))</f>
        <v>1.2319371555441641</v>
      </c>
      <c r="Z55">
        <f>ROUND(MEDIAN(W55,X55),0)</f>
        <v>2020</v>
      </c>
      <c r="AA55">
        <f>INDEX('Inflation Indices'!$B$2:$B$18,MATCH('MilCon Contracts Data'!Z607,'Inflation Indices'!$A$2:$A$18,0))</f>
        <v>1.2082263446570523</v>
      </c>
      <c r="AB55" s="22">
        <f>M55*Y55</f>
        <v>6062.3627424328315</v>
      </c>
      <c r="AC55" s="22">
        <f>AB55+(Q55*AA55)</f>
        <v>6333.0054436360115</v>
      </c>
      <c r="AD55" s="19">
        <f>IF(AB55="","",AC55-AB55)</f>
        <v>270.64270120317997</v>
      </c>
      <c r="AE55" s="23">
        <f>_xlfn.DAYS(P55,O55)</f>
        <v>154</v>
      </c>
      <c r="AF55" s="23">
        <f>_xlfn.DAYS(O55,G55)</f>
        <v>414</v>
      </c>
      <c r="AG55" s="24">
        <f>AE55/AF55</f>
        <v>0.3719806763285024</v>
      </c>
    </row>
    <row r="56" spans="1:33" ht="30" customHeight="1" x14ac:dyDescent="0.25">
      <c r="A56" s="9">
        <v>44573</v>
      </c>
      <c r="B56" s="10">
        <v>2018</v>
      </c>
      <c r="C56" s="11" t="s">
        <v>33</v>
      </c>
      <c r="D56" s="12" t="s">
        <v>207</v>
      </c>
      <c r="E56" s="12" t="s">
        <v>35</v>
      </c>
      <c r="F56" s="9">
        <v>43685</v>
      </c>
      <c r="G56" s="9">
        <v>43734</v>
      </c>
      <c r="H56" s="12" t="s">
        <v>205</v>
      </c>
      <c r="I56" s="13" t="str">
        <f>LEFT(J56,6)</f>
        <v>N40085</v>
      </c>
      <c r="J56" s="14" t="s">
        <v>206</v>
      </c>
      <c r="K56" s="15" t="s">
        <v>206</v>
      </c>
      <c r="L56" s="15" t="str">
        <f>CONCATENATE(D56,",",J56)</f>
        <v>Q241,N4008514D1322</v>
      </c>
      <c r="M56" s="16">
        <v>4921</v>
      </c>
      <c r="N56" s="16">
        <v>5129</v>
      </c>
      <c r="O56" s="17">
        <v>44148</v>
      </c>
      <c r="P56" s="18">
        <v>44302</v>
      </c>
      <c r="Q56" s="19">
        <f>IF(M56="","",N56-M56)</f>
        <v>208</v>
      </c>
      <c r="R56" s="20">
        <f>IF(P56="","",P56-O56)</f>
        <v>154</v>
      </c>
      <c r="S56">
        <f>YEAR(P56)</f>
        <v>2021</v>
      </c>
      <c r="T56" s="21" t="str">
        <f>IF(LEN(MONTH(P56))=1,CONCATENATE("0",MONTH(P56)),MONTH(P56))</f>
        <v>04</v>
      </c>
      <c r="U56" s="21">
        <f>IF(LEN(DAY(P56))=1,CONCATENATE("0",DAY(P56)),DAY(P56))</f>
        <v>16</v>
      </c>
      <c r="V56" t="str">
        <f>CONCATENATE(S56,T56,U56)</f>
        <v>20210416</v>
      </c>
      <c r="W56">
        <f>IF(OR(MONTH(G56)=10,MONTH(G56)=11,MONTH(G56)=12),YEAR(G56)+1,YEAR(G56))</f>
        <v>2019</v>
      </c>
      <c r="X56">
        <f>IF(OR(MONTH(P56)=10,MONTH(P56)=11,MONTH(P56)=12),YEAR(P56)+1,YEAR(P56))</f>
        <v>2021</v>
      </c>
      <c r="Y56">
        <f>INDEX('Inflation Indices'!$B$2:$B$18,MATCH('MilCon Contracts Data'!W608,'Inflation Indices'!$A$2:$A$18,0))</f>
        <v>1.2319371555441641</v>
      </c>
      <c r="Z56">
        <f>ROUND(MEDIAN(W56,X56),0)</f>
        <v>2020</v>
      </c>
      <c r="AA56">
        <f>INDEX('Inflation Indices'!$B$2:$B$18,MATCH('MilCon Contracts Data'!Z608,'Inflation Indices'!$A$2:$A$18,0))</f>
        <v>1.1913606177254064</v>
      </c>
      <c r="AB56" s="22">
        <f>M56*Y56</f>
        <v>6062.3627424328315</v>
      </c>
      <c r="AC56" s="22">
        <f>AB56+(Q56*AA56)</f>
        <v>6310.1657509197157</v>
      </c>
      <c r="AD56" s="19">
        <f>IF(AB56="","",AC56-AB56)</f>
        <v>247.80300848688421</v>
      </c>
      <c r="AE56" s="23">
        <f>_xlfn.DAYS(P56,O56)</f>
        <v>154</v>
      </c>
      <c r="AF56" s="23">
        <f>_xlfn.DAYS(O56,G56)</f>
        <v>414</v>
      </c>
      <c r="AG56" s="24">
        <f>AE56/AF56</f>
        <v>0.3719806763285024</v>
      </c>
    </row>
    <row r="57" spans="1:33" ht="30" customHeight="1" x14ac:dyDescent="0.25">
      <c r="A57" s="9">
        <v>44573</v>
      </c>
      <c r="B57" s="10">
        <v>2020</v>
      </c>
      <c r="C57" s="11" t="s">
        <v>33</v>
      </c>
      <c r="D57" s="12" t="s">
        <v>208</v>
      </c>
      <c r="E57" s="12" t="s">
        <v>35</v>
      </c>
      <c r="F57" s="9">
        <v>44021</v>
      </c>
      <c r="G57" s="9">
        <v>44111</v>
      </c>
      <c r="H57" s="12" t="s">
        <v>201</v>
      </c>
      <c r="I57" s="13" t="str">
        <f>LEFT(J57,6)</f>
        <v>N40085</v>
      </c>
      <c r="J57" s="14" t="s">
        <v>202</v>
      </c>
      <c r="K57" s="15" t="s">
        <v>203</v>
      </c>
      <c r="L57" s="15" t="str">
        <f>CONCATENATE(D57,",",J57)</f>
        <v>Q914U,N4008518D1124 N4008521F4027</v>
      </c>
      <c r="M57" s="16">
        <v>5098</v>
      </c>
      <c r="N57" s="16">
        <v>5083</v>
      </c>
      <c r="O57" s="17">
        <v>44674</v>
      </c>
      <c r="P57" s="18">
        <v>44674</v>
      </c>
      <c r="Q57" s="19">
        <f>IF(M57="","",N57-M57)</f>
        <v>-15</v>
      </c>
      <c r="R57" s="20">
        <f>IF(P57="","",P57-O57)</f>
        <v>0</v>
      </c>
      <c r="S57">
        <f>YEAR(P57)</f>
        <v>2022</v>
      </c>
      <c r="T57" s="21" t="str">
        <f>IF(LEN(MONTH(P57))=1,CONCATENATE("0",MONTH(P57)),MONTH(P57))</f>
        <v>04</v>
      </c>
      <c r="U57" s="21">
        <f>IF(LEN(DAY(P57))=1,CONCATENATE("0",DAY(P57)),DAY(P57))</f>
        <v>23</v>
      </c>
      <c r="V57" t="str">
        <f>CONCATENATE(S57,T57,U57)</f>
        <v>20220423</v>
      </c>
      <c r="W57">
        <f>IF(OR(MONTH(G57)=10,MONTH(G57)=11,MONTH(G57)=12),YEAR(G57)+1,YEAR(G57))</f>
        <v>2021</v>
      </c>
      <c r="X57">
        <f>IF(OR(MONTH(P57)=10,MONTH(P57)=11,MONTH(P57)=12),YEAR(P57)+1,YEAR(P57))</f>
        <v>2022</v>
      </c>
      <c r="Y57">
        <f>INDEX('Inflation Indices'!$B$2:$B$18,MATCH('MilCon Contracts Data'!W1128,'Inflation Indices'!$A$2:$A$18,0))</f>
        <v>1.027591137340192</v>
      </c>
      <c r="Z57">
        <f>ROUND(MEDIAN(W57,X57),0)</f>
        <v>2022</v>
      </c>
      <c r="AA57">
        <f>INDEX('Inflation Indices'!$B$2:$B$18,MATCH('MilCon Contracts Data'!Z1128,'Inflation Indices'!$A$2:$A$18,0))</f>
        <v>1.0006103417743548</v>
      </c>
      <c r="AB57" s="22">
        <f>M57*Y57</f>
        <v>5238.659618160299</v>
      </c>
      <c r="AC57" s="22">
        <f>AB57+(Q57*AA57)</f>
        <v>5223.650463033684</v>
      </c>
      <c r="AD57" s="19">
        <f>IF(AB57="","",AC57-AB57)</f>
        <v>-15.009155126615042</v>
      </c>
      <c r="AE57" s="23">
        <f>_xlfn.DAYS(P57,O57)</f>
        <v>0</v>
      </c>
      <c r="AF57" s="23">
        <f>_xlfn.DAYS(O57,G57)</f>
        <v>563</v>
      </c>
      <c r="AG57" s="24">
        <f>AE57/AF57</f>
        <v>0</v>
      </c>
    </row>
    <row r="58" spans="1:33" ht="30" customHeight="1" x14ac:dyDescent="0.25">
      <c r="A58" s="9">
        <v>44573</v>
      </c>
      <c r="B58" s="10">
        <v>2020</v>
      </c>
      <c r="C58" s="11" t="s">
        <v>33</v>
      </c>
      <c r="D58" s="12" t="s">
        <v>209</v>
      </c>
      <c r="E58" s="12" t="s">
        <v>35</v>
      </c>
      <c r="F58" s="9">
        <v>44012</v>
      </c>
      <c r="G58" s="9">
        <v>44096</v>
      </c>
      <c r="H58" s="12" t="s">
        <v>163</v>
      </c>
      <c r="I58" s="13" t="str">
        <f>LEFT(J58,6)</f>
        <v>N40085</v>
      </c>
      <c r="J58" s="14" t="s">
        <v>198</v>
      </c>
      <c r="K58" s="15" t="s">
        <v>199</v>
      </c>
      <c r="L58" s="15" t="str">
        <f>CONCATENATE(D58,",",J58)</f>
        <v>Q1482,N4008515D0851 N4008520F6725</v>
      </c>
      <c r="M58" s="16">
        <v>5152</v>
      </c>
      <c r="N58" s="16">
        <v>5128</v>
      </c>
      <c r="O58" s="17">
        <v>44457</v>
      </c>
      <c r="P58" s="18">
        <v>44757</v>
      </c>
      <c r="Q58" s="19">
        <f>IF(M58="","",N58-M58)</f>
        <v>-24</v>
      </c>
      <c r="R58" s="20">
        <f>IF(P58="","",P58-O58)</f>
        <v>300</v>
      </c>
      <c r="S58">
        <f>YEAR(P58)</f>
        <v>2022</v>
      </c>
      <c r="T58" s="21" t="str">
        <f>IF(LEN(MONTH(P58))=1,CONCATENATE("0",MONTH(P58)),MONTH(P58))</f>
        <v>07</v>
      </c>
      <c r="U58" s="21">
        <f>IF(LEN(DAY(P58))=1,CONCATENATE("0",DAY(P58)),DAY(P58))</f>
        <v>15</v>
      </c>
      <c r="V58" t="str">
        <f>CONCATENATE(S58,T58,U58)</f>
        <v>20220715</v>
      </c>
      <c r="W58">
        <f>IF(OR(MONTH(G58)=10,MONTH(G58)=11,MONTH(G58)=12),YEAR(G58)+1,YEAR(G58))</f>
        <v>2020</v>
      </c>
      <c r="X58">
        <f>IF(OR(MONTH(P58)=10,MONTH(P58)=11,MONTH(P58)=12),YEAR(P58)+1,YEAR(P58))</f>
        <v>2022</v>
      </c>
      <c r="Y58">
        <f>INDEX('Inflation Indices'!$B$2:$B$18,MATCH('MilCon Contracts Data'!W869,'Inflation Indices'!$A$2:$A$18,0))</f>
        <v>1.0006103417743548</v>
      </c>
      <c r="Z58">
        <f>ROUND(MEDIAN(W58,X58),0)</f>
        <v>2021</v>
      </c>
      <c r="AA58">
        <f>INDEX('Inflation Indices'!$B$2:$B$18,MATCH('MilCon Contracts Data'!Z869,'Inflation Indices'!$A$2:$A$18,0))</f>
        <v>0.95701202597496626</v>
      </c>
      <c r="AB58" s="22">
        <f>M58*Y58</f>
        <v>5155.1444808214765</v>
      </c>
      <c r="AC58" s="22">
        <f>AB58+(Q58*AA58)</f>
        <v>5132.1761921980769</v>
      </c>
      <c r="AD58" s="19">
        <f>IF(AB58="","",AC58-AB58)</f>
        <v>-22.96828862339953</v>
      </c>
      <c r="AE58" s="23">
        <f>_xlfn.DAYS(P58,O58)</f>
        <v>300</v>
      </c>
      <c r="AF58" s="23">
        <f>_xlfn.DAYS(O58,G58)</f>
        <v>361</v>
      </c>
      <c r="AG58" s="24">
        <f>AE58/AF58</f>
        <v>0.83102493074792239</v>
      </c>
    </row>
    <row r="59" spans="1:33" ht="30" customHeight="1" x14ac:dyDescent="0.25">
      <c r="A59" s="9">
        <v>44573</v>
      </c>
      <c r="B59" s="10">
        <v>2018</v>
      </c>
      <c r="C59" s="11" t="s">
        <v>33</v>
      </c>
      <c r="D59" s="12" t="s">
        <v>210</v>
      </c>
      <c r="E59" s="12" t="s">
        <v>35</v>
      </c>
      <c r="F59" s="9">
        <v>43857</v>
      </c>
      <c r="G59" s="9">
        <v>44034</v>
      </c>
      <c r="H59" s="12" t="s">
        <v>211</v>
      </c>
      <c r="I59" s="13" t="str">
        <f>LEFT(J59,6)</f>
        <v>N40085</v>
      </c>
      <c r="J59" s="14" t="s">
        <v>212</v>
      </c>
      <c r="K59" s="15" t="s">
        <v>213</v>
      </c>
      <c r="L59" s="15" t="str">
        <f>CONCATENATE(D59,",",J59)</f>
        <v>1362,N4008520C0142 AWD</v>
      </c>
      <c r="M59" s="16">
        <v>7962</v>
      </c>
      <c r="N59" s="16">
        <v>7820</v>
      </c>
      <c r="O59" s="17">
        <v>44599</v>
      </c>
      <c r="P59" s="18">
        <v>44599</v>
      </c>
      <c r="Q59" s="19">
        <f>IF(M59="","",N59-M59)</f>
        <v>-142</v>
      </c>
      <c r="R59" s="20">
        <f>IF(P59="","",P59-O59)</f>
        <v>0</v>
      </c>
      <c r="S59">
        <f>YEAR(P59)</f>
        <v>2022</v>
      </c>
      <c r="T59" s="21" t="str">
        <f>IF(LEN(MONTH(P59))=1,CONCATENATE("0",MONTH(P59)),MONTH(P59))</f>
        <v>02</v>
      </c>
      <c r="U59" s="21" t="str">
        <f>IF(LEN(DAY(P59))=1,CONCATENATE("0",DAY(P59)),DAY(P59))</f>
        <v>07</v>
      </c>
      <c r="V59" t="str">
        <f>CONCATENATE(S59,T59,U59)</f>
        <v>20220207</v>
      </c>
      <c r="W59">
        <f>IF(OR(MONTH(G59)=10,MONTH(G59)=11,MONTH(G59)=12),YEAR(G59)+1,YEAR(G59))</f>
        <v>2020</v>
      </c>
      <c r="X59">
        <f>IF(OR(MONTH(P59)=10,MONTH(P59)=11,MONTH(P59)=12),YEAR(P59)+1,YEAR(P59))</f>
        <v>2022</v>
      </c>
      <c r="Y59">
        <f>INDEX('Inflation Indices'!$B$2:$B$18,MATCH('MilCon Contracts Data'!W899,'Inflation Indices'!$A$2:$A$18,0))</f>
        <v>1.0750776974914733</v>
      </c>
      <c r="Z59">
        <f>ROUND(MEDIAN(W59,X59),0)</f>
        <v>2021</v>
      </c>
      <c r="AA59">
        <f>INDEX('Inflation Indices'!$B$2:$B$18,MATCH('MilCon Contracts Data'!Z899,'Inflation Indices'!$A$2:$A$18,0))</f>
        <v>1.027591137340192</v>
      </c>
      <c r="AB59" s="22">
        <f>M59*Y59</f>
        <v>8559.7686274271109</v>
      </c>
      <c r="AC59" s="22">
        <f>AB59+(Q59*AA59)</f>
        <v>8413.8506859248046</v>
      </c>
      <c r="AD59" s="19">
        <f>IF(AB59="","",AC59-AB59)</f>
        <v>-145.91794150230635</v>
      </c>
      <c r="AE59" s="23">
        <f>_xlfn.DAYS(P59,O59)</f>
        <v>0</v>
      </c>
      <c r="AF59" s="23">
        <f>_xlfn.DAYS(O59,G59)</f>
        <v>565</v>
      </c>
      <c r="AG59" s="24">
        <f>AE59/AF59</f>
        <v>0</v>
      </c>
    </row>
    <row r="60" spans="1:33" ht="30" customHeight="1" x14ac:dyDescent="0.25">
      <c r="A60" s="9">
        <v>44452</v>
      </c>
      <c r="B60" s="10">
        <v>2018</v>
      </c>
      <c r="C60" s="11" t="s">
        <v>33</v>
      </c>
      <c r="D60" s="12" t="s">
        <v>214</v>
      </c>
      <c r="E60" s="12" t="s">
        <v>35</v>
      </c>
      <c r="F60" s="9">
        <v>43857</v>
      </c>
      <c r="G60" s="9">
        <v>44034</v>
      </c>
      <c r="H60" s="12" t="s">
        <v>211</v>
      </c>
      <c r="I60" s="13" t="str">
        <f>LEFT(J60,6)</f>
        <v>N40085</v>
      </c>
      <c r="J60" s="14" t="s">
        <v>212</v>
      </c>
      <c r="K60" s="15" t="s">
        <v>213</v>
      </c>
      <c r="L60" s="15" t="str">
        <f>CONCATENATE(D60,",",J60)</f>
        <v>P1362,N4008520C0142 AWD</v>
      </c>
      <c r="M60" s="16">
        <v>7962</v>
      </c>
      <c r="N60" s="16">
        <v>8206</v>
      </c>
      <c r="O60" s="17">
        <v>44599</v>
      </c>
      <c r="P60" s="18">
        <v>44599</v>
      </c>
      <c r="Q60" s="19">
        <f>IF(M60="","",N60-M60)</f>
        <v>244</v>
      </c>
      <c r="R60" s="20">
        <f>IF(P60="","",P60-O60)</f>
        <v>0</v>
      </c>
      <c r="S60">
        <f>YEAR(P60)</f>
        <v>2022</v>
      </c>
      <c r="T60" s="21" t="str">
        <f>IF(LEN(MONTH(P60))=1,CONCATENATE("0",MONTH(P60)),MONTH(P60))</f>
        <v>02</v>
      </c>
      <c r="U60" s="21" t="str">
        <f>IF(LEN(DAY(P60))=1,CONCATENATE("0",DAY(P60)),DAY(P60))</f>
        <v>07</v>
      </c>
      <c r="V60" t="str">
        <f>CONCATENATE(S60,T60,U60)</f>
        <v>20220207</v>
      </c>
      <c r="W60">
        <f>IF(OR(MONTH(G60)=10,MONTH(G60)=11,MONTH(G60)=12),YEAR(G60)+1,YEAR(G60))</f>
        <v>2020</v>
      </c>
      <c r="X60">
        <f>IF(OR(MONTH(P60)=10,MONTH(P60)=11,MONTH(P60)=12),YEAR(P60)+1,YEAR(P60))</f>
        <v>2022</v>
      </c>
      <c r="Y60">
        <f>INDEX('Inflation Indices'!$B$2:$B$18,MATCH('MilCon Contracts Data'!W900,'Inflation Indices'!$A$2:$A$18,0))</f>
        <v>1.027591137340192</v>
      </c>
      <c r="Z60">
        <f>ROUND(MEDIAN(W60,X60),0)</f>
        <v>2021</v>
      </c>
      <c r="AA60">
        <f>INDEX('Inflation Indices'!$B$2:$B$18,MATCH('MilCon Contracts Data'!Z900,'Inflation Indices'!$A$2:$A$18,0))</f>
        <v>0.97697771649446541</v>
      </c>
      <c r="AB60" s="22">
        <f>M60*Y60</f>
        <v>8181.6806355026092</v>
      </c>
      <c r="AC60" s="22">
        <f>AB60+(Q60*AA60)</f>
        <v>8420.0631983272597</v>
      </c>
      <c r="AD60" s="19">
        <f>IF(AB60="","",AC60-AB60)</f>
        <v>238.38256282465045</v>
      </c>
      <c r="AE60" s="23">
        <f>_xlfn.DAYS(P60,O60)</f>
        <v>0</v>
      </c>
      <c r="AF60" s="23">
        <f>_xlfn.DAYS(O60,G60)</f>
        <v>565</v>
      </c>
      <c r="AG60" s="24">
        <f>AE60/AF60</f>
        <v>0</v>
      </c>
    </row>
    <row r="61" spans="1:33" ht="30" customHeight="1" x14ac:dyDescent="0.25">
      <c r="A61" s="9">
        <v>44439</v>
      </c>
      <c r="B61" s="10">
        <v>2018</v>
      </c>
      <c r="C61" s="11" t="s">
        <v>145</v>
      </c>
      <c r="D61" s="12" t="s">
        <v>215</v>
      </c>
      <c r="E61" s="12" t="s">
        <v>35</v>
      </c>
      <c r="F61" s="9">
        <v>43412</v>
      </c>
      <c r="G61" s="9">
        <v>43609</v>
      </c>
      <c r="H61" s="12" t="s">
        <v>216</v>
      </c>
      <c r="I61" s="13" t="str">
        <f>LEFT(J61,6)</f>
        <v>DACA87</v>
      </c>
      <c r="J61" s="14" t="s">
        <v>217</v>
      </c>
      <c r="K61" s="15" t="s">
        <v>218</v>
      </c>
      <c r="L61" s="15" t="str">
        <f>CONCATENATE(D61,",",J61)</f>
        <v>86711,DACA87-01-D-0014</v>
      </c>
      <c r="M61" s="16">
        <v>8000</v>
      </c>
      <c r="N61" s="16">
        <v>8000</v>
      </c>
      <c r="O61" s="17">
        <v>44033</v>
      </c>
      <c r="P61" s="18">
        <v>44246</v>
      </c>
      <c r="Q61" s="19">
        <f>IF(M61="","",N61-M61)</f>
        <v>0</v>
      </c>
      <c r="R61" s="20">
        <f>IF(P61="","",P61-O61)</f>
        <v>213</v>
      </c>
      <c r="S61">
        <f>YEAR(P61)</f>
        <v>2021</v>
      </c>
      <c r="T61" s="21" t="str">
        <f>IF(LEN(MONTH(P61))=1,CONCATENATE("0",MONTH(P61)),MONTH(P61))</f>
        <v>02</v>
      </c>
      <c r="U61" s="21">
        <f>IF(LEN(DAY(P61))=1,CONCATENATE("0",DAY(P61)),DAY(P61))</f>
        <v>19</v>
      </c>
      <c r="V61" t="str">
        <f>CONCATENATE(S61,T61,U61)</f>
        <v>20210219</v>
      </c>
      <c r="W61">
        <f>IF(OR(MONTH(G61)=10,MONTH(G61)=11,MONTH(G61)=12),YEAR(G61)+1,YEAR(G61))</f>
        <v>2019</v>
      </c>
      <c r="X61">
        <f>IF(OR(MONTH(P61)=10,MONTH(P61)=11,MONTH(P61)=12),YEAR(P61)+1,YEAR(P61))</f>
        <v>2021</v>
      </c>
      <c r="Y61">
        <f>INDEX('Inflation Indices'!$B$2:$B$18,MATCH('MilCon Contracts Data'!W589,'Inflation Indices'!$A$2:$A$18,0))</f>
        <v>1.027591137340192</v>
      </c>
      <c r="Z61">
        <f>ROUND(MEDIAN(W61,X61),0)</f>
        <v>2020</v>
      </c>
      <c r="AA61">
        <f>INDEX('Inflation Indices'!$B$2:$B$18,MATCH('MilCon Contracts Data'!Z589,'Inflation Indices'!$A$2:$A$18,0))</f>
        <v>0.97697771649446541</v>
      </c>
      <c r="AB61" s="22">
        <f>M61*Y61</f>
        <v>8220.7290987215365</v>
      </c>
      <c r="AC61" s="22">
        <f>AB61+(Q61*AA61)</f>
        <v>8220.7290987215365</v>
      </c>
      <c r="AD61" s="19">
        <f>IF(AB61="","",AC61-AB61)</f>
        <v>0</v>
      </c>
      <c r="AE61" s="23">
        <f>_xlfn.DAYS(P61,O61)</f>
        <v>213</v>
      </c>
      <c r="AF61" s="23">
        <f>_xlfn.DAYS(O61,G61)</f>
        <v>424</v>
      </c>
      <c r="AG61" s="24">
        <f>AE61/AF61</f>
        <v>0.50235849056603776</v>
      </c>
    </row>
    <row r="62" spans="1:33" ht="30" customHeight="1" x14ac:dyDescent="0.25">
      <c r="A62" s="9">
        <v>44561</v>
      </c>
      <c r="B62" s="10">
        <v>2019</v>
      </c>
      <c r="C62" s="11" t="s">
        <v>68</v>
      </c>
      <c r="D62" s="12" t="s">
        <v>219</v>
      </c>
      <c r="E62" s="12" t="s">
        <v>35</v>
      </c>
      <c r="F62" s="9">
        <v>44222</v>
      </c>
      <c r="G62" s="9">
        <v>44252</v>
      </c>
      <c r="H62" s="12" t="s">
        <v>220</v>
      </c>
      <c r="I62" s="13" t="str">
        <f>LEFT(J62,6)</f>
        <v>S/CLIN</v>
      </c>
      <c r="J62" s="14" t="s">
        <v>221</v>
      </c>
      <c r="K62" s="15" t="s">
        <v>222</v>
      </c>
      <c r="L62" s="15" t="str">
        <f>CONCATENATE(D62,",",J62)</f>
        <v>XLWU203006,S/CLIN 1019AF</v>
      </c>
      <c r="M62" s="16">
        <v>8437</v>
      </c>
      <c r="N62" s="16">
        <v>8437</v>
      </c>
      <c r="O62" s="17">
        <v>44997</v>
      </c>
      <c r="P62" s="18">
        <v>44997</v>
      </c>
      <c r="Q62" s="19">
        <f>IF(M62="","",N62-M62)</f>
        <v>0</v>
      </c>
      <c r="R62" s="20">
        <f>IF(P62="","",P62-O62)</f>
        <v>0</v>
      </c>
      <c r="S62">
        <f>YEAR(P62)</f>
        <v>2023</v>
      </c>
      <c r="T62" s="21" t="str">
        <f>IF(LEN(MONTH(P62))=1,CONCATENATE("0",MONTH(P62)),MONTH(P62))</f>
        <v>03</v>
      </c>
      <c r="U62" s="21">
        <f>IF(LEN(DAY(P62))=1,CONCATENATE("0",DAY(P62)),DAY(P62))</f>
        <v>12</v>
      </c>
      <c r="V62" t="str">
        <f>CONCATENATE(S62,T62,U62)</f>
        <v>20230312</v>
      </c>
      <c r="W62">
        <f>IF(OR(MONTH(G62)=10,MONTH(G62)=11,MONTH(G62)=12),YEAR(G62)+1,YEAR(G62))</f>
        <v>2021</v>
      </c>
      <c r="X62">
        <f>IF(OR(MONTH(P62)=10,MONTH(P62)=11,MONTH(P62)=12),YEAR(P62)+1,YEAR(P62))</f>
        <v>2023</v>
      </c>
      <c r="Y62">
        <f>INDEX('Inflation Indices'!$B$2:$B$18,MATCH('MilCon Contracts Data'!W1200,'Inflation Indices'!$A$2:$A$18,0))</f>
        <v>1.027591137340192</v>
      </c>
      <c r="Z62">
        <f>ROUND(MEDIAN(W62,X62),0)</f>
        <v>2022</v>
      </c>
      <c r="AA62">
        <f>INDEX('Inflation Indices'!$B$2:$B$18,MATCH('MilCon Contracts Data'!Z1200,'Inflation Indices'!$A$2:$A$18,0))</f>
        <v>1.0006103417743548</v>
      </c>
      <c r="AB62" s="22">
        <f>M62*Y62</f>
        <v>8669.7864257391993</v>
      </c>
      <c r="AC62" s="22">
        <f>AB62+(Q62*AA62)</f>
        <v>8669.7864257391993</v>
      </c>
      <c r="AD62" s="19">
        <f>IF(AB62="","",AC62-AB62)</f>
        <v>0</v>
      </c>
      <c r="AE62" s="23">
        <f>_xlfn.DAYS(P62,O62)</f>
        <v>0</v>
      </c>
      <c r="AF62" s="23">
        <f>_xlfn.DAYS(O62,G62)</f>
        <v>745</v>
      </c>
      <c r="AG62" s="24">
        <f>AE62/AF62</f>
        <v>0</v>
      </c>
    </row>
    <row r="63" spans="1:33" ht="30" customHeight="1" x14ac:dyDescent="0.25">
      <c r="A63" s="9">
        <v>44573</v>
      </c>
      <c r="B63" s="10">
        <v>2015</v>
      </c>
      <c r="C63" s="11" t="s">
        <v>33</v>
      </c>
      <c r="D63" s="12" t="s">
        <v>223</v>
      </c>
      <c r="E63" s="12" t="s">
        <v>35</v>
      </c>
      <c r="F63" s="9">
        <v>42153</v>
      </c>
      <c r="G63" s="9">
        <v>42233</v>
      </c>
      <c r="H63" s="12" t="s">
        <v>167</v>
      </c>
      <c r="I63" s="13" t="str">
        <f>LEFT(J63,6)</f>
        <v>N40085</v>
      </c>
      <c r="J63" s="14" t="s">
        <v>224</v>
      </c>
      <c r="K63" s="15" t="s">
        <v>225</v>
      </c>
      <c r="L63" s="15" t="str">
        <f>CONCATENATE(D63,",",J63)</f>
        <v>Q1396,N4008510D5330 0012</v>
      </c>
      <c r="M63" s="16">
        <v>10331</v>
      </c>
      <c r="N63" s="16">
        <v>12848</v>
      </c>
      <c r="O63" s="17">
        <v>42803</v>
      </c>
      <c r="P63" s="18">
        <v>43035</v>
      </c>
      <c r="Q63" s="19">
        <f>IF(M63="","",N63-M63)</f>
        <v>2517</v>
      </c>
      <c r="R63" s="20">
        <f>IF(P63="","",P63-O63)</f>
        <v>232</v>
      </c>
      <c r="S63">
        <f>YEAR(P63)</f>
        <v>2017</v>
      </c>
      <c r="T63" s="21">
        <f>IF(LEN(MONTH(P63))=1,CONCATENATE("0",MONTH(P63)),MONTH(P63))</f>
        <v>10</v>
      </c>
      <c r="U63" s="21">
        <f>IF(LEN(DAY(P63))=1,CONCATENATE("0",DAY(P63)),DAY(P63))</f>
        <v>27</v>
      </c>
      <c r="V63" t="str">
        <f>CONCATENATE(S63,T63,U63)</f>
        <v>20171027</v>
      </c>
      <c r="W63">
        <f>IF(OR(MONTH(G63)=10,MONTH(G63)=11,MONTH(G63)=12),YEAR(G63)+1,YEAR(G63))</f>
        <v>2015</v>
      </c>
      <c r="X63">
        <f>IF(OR(MONTH(P63)=10,MONTH(P63)=11,MONTH(P63)=12),YEAR(P63)+1,YEAR(P63))</f>
        <v>2018</v>
      </c>
      <c r="Y63">
        <f>INDEX('Inflation Indices'!$B$2:$B$18,MATCH('MilCon Contracts Data'!W181,'Inflation Indices'!$A$2:$A$18,0))</f>
        <v>1.0006103417743548</v>
      </c>
      <c r="Z63">
        <f>ROUND(MEDIAN(W63,X63),0)</f>
        <v>2017</v>
      </c>
      <c r="AA63">
        <f>INDEX('Inflation Indices'!$B$2:$B$18,MATCH('MilCon Contracts Data'!Z181,'Inflation Indices'!$A$2:$A$18,0))</f>
        <v>0.97697771649446541</v>
      </c>
      <c r="AB63" s="22">
        <f>M63*Y63</f>
        <v>10337.305440870859</v>
      </c>
      <c r="AC63" s="22">
        <f>AB63+(Q63*AA63)</f>
        <v>12796.358353287429</v>
      </c>
      <c r="AD63" s="19">
        <f>IF(AB63="","",AC63-AB63)</f>
        <v>2459.0529124165696</v>
      </c>
      <c r="AE63" s="23">
        <f>_xlfn.DAYS(P63,O63)</f>
        <v>232</v>
      </c>
      <c r="AF63" s="23">
        <f>_xlfn.DAYS(O63,G63)</f>
        <v>570</v>
      </c>
      <c r="AG63" s="24">
        <f>AE63/AF63</f>
        <v>0.40701754385964911</v>
      </c>
    </row>
    <row r="64" spans="1:33" ht="30" customHeight="1" x14ac:dyDescent="0.25">
      <c r="A64" s="9">
        <v>44452</v>
      </c>
      <c r="B64" s="10">
        <v>2019</v>
      </c>
      <c r="C64" s="11" t="s">
        <v>33</v>
      </c>
      <c r="D64" s="12" t="s">
        <v>226</v>
      </c>
      <c r="E64" s="12" t="s">
        <v>35</v>
      </c>
      <c r="F64" s="9">
        <v>43546</v>
      </c>
      <c r="G64" s="9">
        <v>43781</v>
      </c>
      <c r="H64" s="12" t="s">
        <v>172</v>
      </c>
      <c r="I64" s="13" t="str">
        <f>LEFT(J64,6)</f>
        <v>N40085</v>
      </c>
      <c r="J64" s="14" t="s">
        <v>227</v>
      </c>
      <c r="K64" s="15" t="s">
        <v>228</v>
      </c>
      <c r="L64" s="15" t="str">
        <f>CONCATENATE(D64,",",J64)</f>
        <v>P834,N4008518D1125 N4008520F4066</v>
      </c>
      <c r="M64" s="16">
        <v>10586</v>
      </c>
      <c r="N64" s="16">
        <v>10666</v>
      </c>
      <c r="O64" s="17">
        <v>44336</v>
      </c>
      <c r="P64" s="18">
        <v>44426</v>
      </c>
      <c r="Q64" s="19">
        <f>IF(M64="","",N64-M64)</f>
        <v>80</v>
      </c>
      <c r="R64" s="20">
        <f>IF(P64="","",P64-O64)</f>
        <v>90</v>
      </c>
      <c r="S64">
        <f>YEAR(P64)</f>
        <v>2021</v>
      </c>
      <c r="T64" s="21" t="str">
        <f>IF(LEN(MONTH(P64))=1,CONCATENATE("0",MONTH(P64)),MONTH(P64))</f>
        <v>08</v>
      </c>
      <c r="U64" s="21">
        <f>IF(LEN(DAY(P64))=1,CONCATENATE("0",DAY(P64)),DAY(P64))</f>
        <v>18</v>
      </c>
      <c r="V64" t="str">
        <f>CONCATENATE(S64,T64,U64)</f>
        <v>20210818</v>
      </c>
      <c r="W64">
        <f>IF(OR(MONTH(G64)=10,MONTH(G64)=11,MONTH(G64)=12),YEAR(G64)+1,YEAR(G64))</f>
        <v>2020</v>
      </c>
      <c r="X64">
        <f>IF(OR(MONTH(P64)=10,MONTH(P64)=11,MONTH(P64)=12),YEAR(P64)+1,YEAR(P64))</f>
        <v>2021</v>
      </c>
      <c r="Y64">
        <f>INDEX('Inflation Indices'!$B$2:$B$18,MATCH('MilCon Contracts Data'!W873,'Inflation Indices'!$A$2:$A$18,0))</f>
        <v>1.027591137340192</v>
      </c>
      <c r="Z64">
        <f>ROUND(MEDIAN(W64,X64),0)</f>
        <v>2021</v>
      </c>
      <c r="AA64">
        <f>INDEX('Inflation Indices'!$B$2:$B$18,MATCH('MilCon Contracts Data'!Z873,'Inflation Indices'!$A$2:$A$18,0))</f>
        <v>0.97697771649446541</v>
      </c>
      <c r="AB64" s="22">
        <f>M64*Y64</f>
        <v>10878.079779883274</v>
      </c>
      <c r="AC64" s="22">
        <f>AB64+(Q64*AA64)</f>
        <v>10956.23799720283</v>
      </c>
      <c r="AD64" s="19">
        <f>IF(AB64="","",AC64-AB64)</f>
        <v>78.15821731955657</v>
      </c>
      <c r="AE64" s="23">
        <f>_xlfn.DAYS(P64,O64)</f>
        <v>90</v>
      </c>
      <c r="AF64" s="23">
        <f>_xlfn.DAYS(O64,G64)</f>
        <v>555</v>
      </c>
      <c r="AG64" s="24">
        <f>AE64/AF64</f>
        <v>0.16216216216216217</v>
      </c>
    </row>
    <row r="65" spans="1:33" ht="30" customHeight="1" x14ac:dyDescent="0.25">
      <c r="A65" s="9">
        <v>44573</v>
      </c>
      <c r="B65" s="10">
        <v>2019</v>
      </c>
      <c r="C65" s="11" t="s">
        <v>33</v>
      </c>
      <c r="D65" s="12" t="s">
        <v>229</v>
      </c>
      <c r="E65" s="12" t="s">
        <v>35</v>
      </c>
      <c r="F65" s="9">
        <v>43546</v>
      </c>
      <c r="G65" s="9">
        <v>43781</v>
      </c>
      <c r="H65" s="12" t="s">
        <v>172</v>
      </c>
      <c r="I65" s="13" t="str">
        <f>LEFT(J65,6)</f>
        <v>N40085</v>
      </c>
      <c r="J65" s="14" t="s">
        <v>227</v>
      </c>
      <c r="K65" s="15" t="s">
        <v>228</v>
      </c>
      <c r="L65" s="15" t="str">
        <f>CONCATENATE(D65,",",J65)</f>
        <v>Q834,N4008518D1125 N4008520F4066</v>
      </c>
      <c r="M65" s="16">
        <v>10586</v>
      </c>
      <c r="N65" s="16">
        <v>10233</v>
      </c>
      <c r="O65" s="17">
        <v>44336</v>
      </c>
      <c r="P65" s="18">
        <v>44336</v>
      </c>
      <c r="Q65" s="19">
        <f>IF(M65="","",N65-M65)</f>
        <v>-353</v>
      </c>
      <c r="R65" s="20">
        <f>IF(P65="","",P65-O65)</f>
        <v>0</v>
      </c>
      <c r="S65">
        <f>YEAR(P65)</f>
        <v>2021</v>
      </c>
      <c r="T65" s="21" t="str">
        <f>IF(LEN(MONTH(P65))=1,CONCATENATE("0",MONTH(P65)),MONTH(P65))</f>
        <v>05</v>
      </c>
      <c r="U65" s="21">
        <f>IF(LEN(DAY(P65))=1,CONCATENATE("0",DAY(P65)),DAY(P65))</f>
        <v>20</v>
      </c>
      <c r="V65" t="str">
        <f>CONCATENATE(S65,T65,U65)</f>
        <v>20210520</v>
      </c>
      <c r="W65">
        <f>IF(OR(MONTH(G65)=10,MONTH(G65)=11,MONTH(G65)=12),YEAR(G65)+1,YEAR(G65))</f>
        <v>2020</v>
      </c>
      <c r="X65">
        <f>IF(OR(MONTH(P65)=10,MONTH(P65)=11,MONTH(P65)=12),YEAR(P65)+1,YEAR(P65))</f>
        <v>2021</v>
      </c>
      <c r="Y65">
        <f>INDEX('Inflation Indices'!$B$2:$B$18,MATCH('MilCon Contracts Data'!W874,'Inflation Indices'!$A$2:$A$18,0))</f>
        <v>1.027591137340192</v>
      </c>
      <c r="Z65">
        <f>ROUND(MEDIAN(W65,X65),0)</f>
        <v>2021</v>
      </c>
      <c r="AA65">
        <f>INDEX('Inflation Indices'!$B$2:$B$18,MATCH('MilCon Contracts Data'!Z874,'Inflation Indices'!$A$2:$A$18,0))</f>
        <v>0.97697771649446541</v>
      </c>
      <c r="AB65" s="22">
        <f>M65*Y65</f>
        <v>10878.079779883274</v>
      </c>
      <c r="AC65" s="22">
        <f>AB65+(Q65*AA65)</f>
        <v>10533.206645960727</v>
      </c>
      <c r="AD65" s="19">
        <f>IF(AB65="","",AC65-AB65)</f>
        <v>-344.87313392254691</v>
      </c>
      <c r="AE65" s="23">
        <f>_xlfn.DAYS(P65,O65)</f>
        <v>0</v>
      </c>
      <c r="AF65" s="23">
        <f>_xlfn.DAYS(O65,G65)</f>
        <v>555</v>
      </c>
      <c r="AG65" s="24">
        <f>AE65/AF65</f>
        <v>0</v>
      </c>
    </row>
    <row r="66" spans="1:33" ht="30" customHeight="1" x14ac:dyDescent="0.25">
      <c r="A66" s="9">
        <v>44573</v>
      </c>
      <c r="B66" s="10">
        <v>2015</v>
      </c>
      <c r="C66" s="11" t="s">
        <v>33</v>
      </c>
      <c r="D66" s="12" t="s">
        <v>230</v>
      </c>
      <c r="E66" s="12" t="s">
        <v>35</v>
      </c>
      <c r="F66" s="9">
        <v>42073</v>
      </c>
      <c r="G66" s="9">
        <v>42395</v>
      </c>
      <c r="H66" s="12" t="s">
        <v>231</v>
      </c>
      <c r="I66" s="13" t="str">
        <f>LEFT(J66,6)</f>
        <v>N69450</v>
      </c>
      <c r="J66" s="14" t="s">
        <v>232</v>
      </c>
      <c r="K66" s="15" t="s">
        <v>233</v>
      </c>
      <c r="L66" s="15" t="str">
        <f>CONCATENATE(D66,",",J66)</f>
        <v>Q170,N6945014D0757 0002</v>
      </c>
      <c r="M66" s="16">
        <v>10593</v>
      </c>
      <c r="N66" s="16">
        <v>10431</v>
      </c>
      <c r="O66" s="17">
        <v>43025</v>
      </c>
      <c r="P66" s="18">
        <v>43267</v>
      </c>
      <c r="Q66" s="19">
        <f>IF(M66="","",N66-M66)</f>
        <v>-162</v>
      </c>
      <c r="R66" s="20">
        <f>IF(P66="","",P66-O66)</f>
        <v>242</v>
      </c>
      <c r="S66">
        <f>YEAR(P66)</f>
        <v>2018</v>
      </c>
      <c r="T66" s="21" t="str">
        <f>IF(LEN(MONTH(P66))=1,CONCATENATE("0",MONTH(P66)),MONTH(P66))</f>
        <v>06</v>
      </c>
      <c r="U66" s="21">
        <f>IF(LEN(DAY(P66))=1,CONCATENATE("0",DAY(P66)),DAY(P66))</f>
        <v>16</v>
      </c>
      <c r="V66" t="str">
        <f>CONCATENATE(S66,T66,U66)</f>
        <v>20180616</v>
      </c>
      <c r="W66">
        <f>IF(OR(MONTH(G66)=10,MONTH(G66)=11,MONTH(G66)=12),YEAR(G66)+1,YEAR(G66))</f>
        <v>2016</v>
      </c>
      <c r="X66">
        <f>IF(OR(MONTH(P66)=10,MONTH(P66)=11,MONTH(P66)=12),YEAR(P66)+1,YEAR(P66))</f>
        <v>2018</v>
      </c>
      <c r="Y66">
        <f>INDEX('Inflation Indices'!$B$2:$B$18,MATCH('MilCon Contracts Data'!W264,'Inflation Indices'!$A$2:$A$18,0))</f>
        <v>1.027591137340192</v>
      </c>
      <c r="Z66">
        <f>ROUND(MEDIAN(W66,X66),0)</f>
        <v>2017</v>
      </c>
      <c r="AA66">
        <f>INDEX('Inflation Indices'!$B$2:$B$18,MATCH('MilCon Contracts Data'!Z264,'Inflation Indices'!$A$2:$A$18,0))</f>
        <v>1.0006103417743548</v>
      </c>
      <c r="AB66" s="22">
        <f>M66*Y66</f>
        <v>10885.272917844653</v>
      </c>
      <c r="AC66" s="22">
        <f>AB66+(Q66*AA66)</f>
        <v>10723.174042477209</v>
      </c>
      <c r="AD66" s="19">
        <f>IF(AB66="","",AC66-AB66)</f>
        <v>-162.09887536744463</v>
      </c>
      <c r="AE66" s="23">
        <f>_xlfn.DAYS(P66,O66)</f>
        <v>242</v>
      </c>
      <c r="AF66" s="23">
        <f>_xlfn.DAYS(O66,G66)</f>
        <v>630</v>
      </c>
      <c r="AG66" s="24">
        <f>AE66/AF66</f>
        <v>0.38412698412698415</v>
      </c>
    </row>
    <row r="67" spans="1:33" ht="30" customHeight="1" x14ac:dyDescent="0.25">
      <c r="A67" s="9">
        <v>44573</v>
      </c>
      <c r="B67" s="10">
        <v>2020</v>
      </c>
      <c r="C67" s="11" t="s">
        <v>33</v>
      </c>
      <c r="D67" s="12" t="s">
        <v>234</v>
      </c>
      <c r="E67" s="12" t="s">
        <v>35</v>
      </c>
      <c r="F67" s="9">
        <v>44053</v>
      </c>
      <c r="G67" s="9">
        <v>44225</v>
      </c>
      <c r="H67" s="12" t="s">
        <v>167</v>
      </c>
      <c r="I67" s="13" t="str">
        <f>LEFT(J67,6)</f>
        <v>N40085</v>
      </c>
      <c r="J67" s="14" t="s">
        <v>168</v>
      </c>
      <c r="K67" s="15" t="s">
        <v>169</v>
      </c>
      <c r="L67" s="15" t="str">
        <f>CONCATENATE(D67,",",J67)</f>
        <v>Q999,N4008519D9070 N4008521F4540</v>
      </c>
      <c r="M67" s="16">
        <v>10850</v>
      </c>
      <c r="N67" s="16">
        <v>11501</v>
      </c>
      <c r="O67" s="17">
        <v>45143</v>
      </c>
      <c r="P67" s="18">
        <v>45175</v>
      </c>
      <c r="Q67" s="19">
        <f>IF(M67="","",N67-M67)</f>
        <v>651</v>
      </c>
      <c r="R67" s="20">
        <f>IF(P67="","",P67-O67)</f>
        <v>32</v>
      </c>
      <c r="S67">
        <f>YEAR(P67)</f>
        <v>2023</v>
      </c>
      <c r="T67" s="21" t="str">
        <f>IF(LEN(MONTH(P67))=1,CONCATENATE("0",MONTH(P67)),MONTH(P67))</f>
        <v>09</v>
      </c>
      <c r="U67" s="21" t="str">
        <f>IF(LEN(DAY(P67))=1,CONCATENATE("0",DAY(P67)),DAY(P67))</f>
        <v>06</v>
      </c>
      <c r="V67" t="str">
        <f>CONCATENATE(S67,T67,U67)</f>
        <v>20230906</v>
      </c>
      <c r="W67">
        <f>IF(OR(MONTH(G67)=10,MONTH(G67)=11,MONTH(G67)=12),YEAR(G67)+1,YEAR(G67))</f>
        <v>2021</v>
      </c>
      <c r="X67">
        <f>IF(OR(MONTH(P67)=10,MONTH(P67)=11,MONTH(P67)=12),YEAR(P67)+1,YEAR(P67))</f>
        <v>2023</v>
      </c>
      <c r="Y67">
        <f>INDEX('Inflation Indices'!$B$2:$B$18,MATCH('MilCon Contracts Data'!W1133,'Inflation Indices'!$A$2:$A$18,0))</f>
        <v>1.0006103417743548</v>
      </c>
      <c r="Z67">
        <f>ROUND(MEDIAN(W67,X67),0)</f>
        <v>2022</v>
      </c>
      <c r="AA67">
        <f>INDEX('Inflation Indices'!$B$2:$B$18,MATCH('MilCon Contracts Data'!Z1133,'Inflation Indices'!$A$2:$A$18,0))</f>
        <v>0.95701202597496626</v>
      </c>
      <c r="AB67" s="22">
        <f>M67*Y67</f>
        <v>10856.622208251751</v>
      </c>
      <c r="AC67" s="22">
        <f>AB67+(Q67*AA67)</f>
        <v>11479.637037161454</v>
      </c>
      <c r="AD67" s="19">
        <f>IF(AB67="","",AC67-AB67)</f>
        <v>623.01482890970328</v>
      </c>
      <c r="AE67" s="23">
        <f>_xlfn.DAYS(P67,O67)</f>
        <v>32</v>
      </c>
      <c r="AF67" s="23">
        <f>_xlfn.DAYS(O67,G67)</f>
        <v>918</v>
      </c>
      <c r="AG67" s="24">
        <f>AE67/AF67</f>
        <v>3.4858387799564274E-2</v>
      </c>
    </row>
    <row r="68" spans="1:33" ht="30" customHeight="1" x14ac:dyDescent="0.25">
      <c r="A68" s="9">
        <v>44573</v>
      </c>
      <c r="B68" s="10">
        <v>2016</v>
      </c>
      <c r="C68" s="11" t="s">
        <v>33</v>
      </c>
      <c r="D68" s="12" t="s">
        <v>235</v>
      </c>
      <c r="E68" s="12" t="s">
        <v>35</v>
      </c>
      <c r="F68" s="9">
        <v>42500</v>
      </c>
      <c r="G68" s="9">
        <v>42590</v>
      </c>
      <c r="H68" s="12" t="s">
        <v>236</v>
      </c>
      <c r="I68" s="13" t="str">
        <f>LEFT(J68,6)</f>
        <v>N62473</v>
      </c>
      <c r="J68" s="14" t="s">
        <v>237</v>
      </c>
      <c r="K68" s="15" t="s">
        <v>238</v>
      </c>
      <c r="L68" s="15" t="str">
        <f>CONCATENATE(D68,",",J68)</f>
        <v>Q1126,N6247315D2403 0005</v>
      </c>
      <c r="M68" s="16">
        <v>10911</v>
      </c>
      <c r="N68" s="16">
        <v>11647</v>
      </c>
      <c r="O68" s="17">
        <v>43145</v>
      </c>
      <c r="P68" s="18">
        <v>43524</v>
      </c>
      <c r="Q68" s="19">
        <f>IF(M68="","",N68-M68)</f>
        <v>736</v>
      </c>
      <c r="R68" s="20">
        <f>IF(P68="","",P68-O68)</f>
        <v>379</v>
      </c>
      <c r="S68">
        <f>YEAR(P68)</f>
        <v>2019</v>
      </c>
      <c r="T68" s="21" t="str">
        <f>IF(LEN(MONTH(P68))=1,CONCATENATE("0",MONTH(P68)),MONTH(P68))</f>
        <v>02</v>
      </c>
      <c r="U68" s="21">
        <f>IF(LEN(DAY(P68))=1,CONCATENATE("0",DAY(P68)),DAY(P68))</f>
        <v>28</v>
      </c>
      <c r="V68" t="str">
        <f>CONCATENATE(S68,T68,U68)</f>
        <v>20190228</v>
      </c>
      <c r="W68">
        <f>IF(OR(MONTH(G68)=10,MONTH(G68)=11,MONTH(G68)=12),YEAR(G68)+1,YEAR(G68))</f>
        <v>2016</v>
      </c>
      <c r="X68">
        <f>IF(OR(MONTH(P68)=10,MONTH(P68)=11,MONTH(P68)=12),YEAR(P68)+1,YEAR(P68))</f>
        <v>2019</v>
      </c>
      <c r="Y68">
        <f>INDEX('Inflation Indices'!$B$2:$B$18,MATCH('MilCon Contracts Data'!W254,'Inflation Indices'!$A$2:$A$18,0))</f>
        <v>1.2319371555441641</v>
      </c>
      <c r="Z68">
        <f>ROUND(MEDIAN(W68,X68),0)</f>
        <v>2018</v>
      </c>
      <c r="AA68">
        <f>INDEX('Inflation Indices'!$B$2:$B$18,MATCH('MilCon Contracts Data'!Z254,'Inflation Indices'!$A$2:$A$18,0))</f>
        <v>1.2082263446570523</v>
      </c>
      <c r="AB68" s="22">
        <f>M68*Y68</f>
        <v>13441.666304142374</v>
      </c>
      <c r="AC68" s="22">
        <f>AB68+(Q68*AA68)</f>
        <v>14330.920893809965</v>
      </c>
      <c r="AD68" s="19">
        <f>IF(AB68="","",AC68-AB68)</f>
        <v>889.25458966759106</v>
      </c>
      <c r="AE68" s="23">
        <f>_xlfn.DAYS(P68,O68)</f>
        <v>379</v>
      </c>
      <c r="AF68" s="23">
        <f>_xlfn.DAYS(O68,G68)</f>
        <v>555</v>
      </c>
      <c r="AG68" s="24">
        <f>AE68/AF68</f>
        <v>0.6828828828828829</v>
      </c>
    </row>
    <row r="69" spans="1:33" ht="30" customHeight="1" x14ac:dyDescent="0.25">
      <c r="A69" s="9">
        <v>44452</v>
      </c>
      <c r="B69" s="10">
        <v>2020</v>
      </c>
      <c r="C69" s="11" t="s">
        <v>33</v>
      </c>
      <c r="D69" s="12" t="s">
        <v>239</v>
      </c>
      <c r="E69" s="12" t="s">
        <v>35</v>
      </c>
      <c r="F69" s="9">
        <v>44048</v>
      </c>
      <c r="G69" s="9">
        <v>44104</v>
      </c>
      <c r="H69" s="12" t="s">
        <v>201</v>
      </c>
      <c r="I69" s="13" t="str">
        <f>LEFT(J69,6)</f>
        <v>N40085</v>
      </c>
      <c r="J69" s="14" t="s">
        <v>240</v>
      </c>
      <c r="K69" s="15" t="s">
        <v>203</v>
      </c>
      <c r="L69" s="15" t="str">
        <f>CONCATENATE(D69,",",J69)</f>
        <v>P824,N4008518D1124 N4008520F6689</v>
      </c>
      <c r="M69" s="16">
        <v>11130</v>
      </c>
      <c r="N69" s="16">
        <v>12399</v>
      </c>
      <c r="O69" s="17">
        <v>44789</v>
      </c>
      <c r="P69" s="18">
        <v>44789</v>
      </c>
      <c r="Q69" s="19">
        <f>IF(M69="","",N69-M69)</f>
        <v>1269</v>
      </c>
      <c r="R69" s="20">
        <f>IF(P69="","",P69-O69)</f>
        <v>0</v>
      </c>
      <c r="S69">
        <f>YEAR(P69)</f>
        <v>2022</v>
      </c>
      <c r="T69" s="21" t="str">
        <f>IF(LEN(MONTH(P69))=1,CONCATENATE("0",MONTH(P69)),MONTH(P69))</f>
        <v>08</v>
      </c>
      <c r="U69" s="21">
        <f>IF(LEN(DAY(P69))=1,CONCATENATE("0",DAY(P69)),DAY(P69))</f>
        <v>16</v>
      </c>
      <c r="V69" t="str">
        <f>CONCATENATE(S69,T69,U69)</f>
        <v>20220816</v>
      </c>
      <c r="W69">
        <f>IF(OR(MONTH(G69)=10,MONTH(G69)=11,MONTH(G69)=12),YEAR(G69)+1,YEAR(G69))</f>
        <v>2020</v>
      </c>
      <c r="X69">
        <f>IF(OR(MONTH(P69)=10,MONTH(P69)=11,MONTH(P69)=12),YEAR(P69)+1,YEAR(P69))</f>
        <v>2022</v>
      </c>
      <c r="Y69">
        <f>INDEX('Inflation Indices'!$B$2:$B$18,MATCH('MilCon Contracts Data'!W871,'Inflation Indices'!$A$2:$A$18,0))</f>
        <v>1.027591137340192</v>
      </c>
      <c r="Z69">
        <f>ROUND(MEDIAN(W69,X69),0)</f>
        <v>2021</v>
      </c>
      <c r="AA69">
        <f>INDEX('Inflation Indices'!$B$2:$B$18,MATCH('MilCon Contracts Data'!Z871,'Inflation Indices'!$A$2:$A$18,0))</f>
        <v>0.97697771649446541</v>
      </c>
      <c r="AB69" s="22">
        <f>M69*Y69</f>
        <v>11437.089358596337</v>
      </c>
      <c r="AC69" s="22">
        <f>AB69+(Q69*AA69)</f>
        <v>12676.874080827813</v>
      </c>
      <c r="AD69" s="19">
        <f>IF(AB69="","",AC69-AB69)</f>
        <v>1239.7847222314758</v>
      </c>
      <c r="AE69" s="23">
        <f>_xlfn.DAYS(P69,O69)</f>
        <v>0</v>
      </c>
      <c r="AF69" s="23">
        <f>_xlfn.DAYS(O69,G69)</f>
        <v>685</v>
      </c>
      <c r="AG69" s="24">
        <f>AE69/AF69</f>
        <v>0</v>
      </c>
    </row>
    <row r="70" spans="1:33" ht="30" customHeight="1" x14ac:dyDescent="0.25">
      <c r="A70" s="9">
        <v>44573</v>
      </c>
      <c r="B70" s="10">
        <v>2018</v>
      </c>
      <c r="C70" s="11" t="s">
        <v>33</v>
      </c>
      <c r="D70" s="12" t="s">
        <v>241</v>
      </c>
      <c r="E70" s="12" t="s">
        <v>35</v>
      </c>
      <c r="F70" s="9">
        <v>43725</v>
      </c>
      <c r="G70" s="9">
        <v>43917</v>
      </c>
      <c r="H70" s="12" t="s">
        <v>167</v>
      </c>
      <c r="I70" s="13" t="str">
        <f>LEFT(J70,6)</f>
        <v>N40085</v>
      </c>
      <c r="J70" s="14" t="s">
        <v>242</v>
      </c>
      <c r="K70" s="15" t="s">
        <v>242</v>
      </c>
      <c r="L70" s="15" t="str">
        <f>CONCATENATE(D70,",",J70)</f>
        <v>Q1394,N4008520D0036</v>
      </c>
      <c r="M70" s="16">
        <v>11658</v>
      </c>
      <c r="N70" s="16">
        <v>11912</v>
      </c>
      <c r="O70" s="17">
        <v>44473</v>
      </c>
      <c r="P70" s="18">
        <v>44648</v>
      </c>
      <c r="Q70" s="19">
        <f>IF(M70="","",N70-M70)</f>
        <v>254</v>
      </c>
      <c r="R70" s="20">
        <f>IF(P70="","",P70-O70)</f>
        <v>175</v>
      </c>
      <c r="S70">
        <f>YEAR(P70)</f>
        <v>2022</v>
      </c>
      <c r="T70" s="21" t="str">
        <f>IF(LEN(MONTH(P70))=1,CONCATENATE("0",MONTH(P70)),MONTH(P70))</f>
        <v>03</v>
      </c>
      <c r="U70" s="21">
        <f>IF(LEN(DAY(P70))=1,CONCATENATE("0",DAY(P70)),DAY(P70))</f>
        <v>28</v>
      </c>
      <c r="V70" t="str">
        <f>CONCATENATE(S70,T70,U70)</f>
        <v>20220328</v>
      </c>
      <c r="W70">
        <f>IF(OR(MONTH(G70)=10,MONTH(G70)=11,MONTH(G70)=12),YEAR(G70)+1,YEAR(G70))</f>
        <v>2020</v>
      </c>
      <c r="X70">
        <f>IF(OR(MONTH(P70)=10,MONTH(P70)=11,MONTH(P70)=12),YEAR(P70)+1,YEAR(P70))</f>
        <v>2022</v>
      </c>
      <c r="Y70">
        <f>INDEX('Inflation Indices'!$B$2:$B$18,MATCH('MilCon Contracts Data'!W919,'Inflation Indices'!$A$2:$A$18,0))</f>
        <v>1.0750776974914733</v>
      </c>
      <c r="Z70">
        <f>ROUND(MEDIAN(W70,X70),0)</f>
        <v>2021</v>
      </c>
      <c r="AA70">
        <f>INDEX('Inflation Indices'!$B$2:$B$18,MATCH('MilCon Contracts Data'!Z919,'Inflation Indices'!$A$2:$A$18,0))</f>
        <v>1.0006103417743548</v>
      </c>
      <c r="AB70" s="22">
        <f>M70*Y70</f>
        <v>12533.255797355596</v>
      </c>
      <c r="AC70" s="22">
        <f>AB70+(Q70*AA70)</f>
        <v>12787.410824166282</v>
      </c>
      <c r="AD70" s="19">
        <f>IF(AB70="","",AC70-AB70)</f>
        <v>254.15502681068574</v>
      </c>
      <c r="AE70" s="23">
        <f>_xlfn.DAYS(P70,O70)</f>
        <v>175</v>
      </c>
      <c r="AF70" s="23">
        <f>_xlfn.DAYS(O70,G70)</f>
        <v>556</v>
      </c>
      <c r="AG70" s="24">
        <f>AE70/AF70</f>
        <v>0.31474820143884891</v>
      </c>
    </row>
    <row r="71" spans="1:33" ht="30" customHeight="1" x14ac:dyDescent="0.25">
      <c r="A71" s="9">
        <v>44452</v>
      </c>
      <c r="B71" s="10">
        <v>2018</v>
      </c>
      <c r="C71" s="11" t="s">
        <v>33</v>
      </c>
      <c r="D71" s="12" t="s">
        <v>243</v>
      </c>
      <c r="E71" s="12" t="s">
        <v>35</v>
      </c>
      <c r="F71" s="9">
        <v>43725</v>
      </c>
      <c r="G71" s="9">
        <v>43917</v>
      </c>
      <c r="H71" s="12" t="s">
        <v>167</v>
      </c>
      <c r="I71" s="13" t="str">
        <f>LEFT(J71,6)</f>
        <v>N40085</v>
      </c>
      <c r="J71" s="14" t="s">
        <v>242</v>
      </c>
      <c r="K71" s="15" t="s">
        <v>242</v>
      </c>
      <c r="L71" s="15" t="str">
        <f>CONCATENATE(D71,",",J71)</f>
        <v>P1394,N4008520D0036</v>
      </c>
      <c r="M71" s="16">
        <v>11658</v>
      </c>
      <c r="N71" s="16">
        <v>11915</v>
      </c>
      <c r="O71" s="17">
        <v>44473</v>
      </c>
      <c r="P71" s="18">
        <v>44492</v>
      </c>
      <c r="Q71" s="19">
        <f>IF(M71="","",N71-M71)</f>
        <v>257</v>
      </c>
      <c r="R71" s="20">
        <f>IF(P71="","",P71-O71)</f>
        <v>19</v>
      </c>
      <c r="S71">
        <f>YEAR(P71)</f>
        <v>2021</v>
      </c>
      <c r="T71" s="21">
        <f>IF(LEN(MONTH(P71))=1,CONCATENATE("0",MONTH(P71)),MONTH(P71))</f>
        <v>10</v>
      </c>
      <c r="U71" s="21">
        <f>IF(LEN(DAY(P71))=1,CONCATENATE("0",DAY(P71)),DAY(P71))</f>
        <v>23</v>
      </c>
      <c r="V71" t="str">
        <f>CONCATENATE(S71,T71,U71)</f>
        <v>20211023</v>
      </c>
      <c r="W71">
        <f>IF(OR(MONTH(G71)=10,MONTH(G71)=11,MONTH(G71)=12),YEAR(G71)+1,YEAR(G71))</f>
        <v>2020</v>
      </c>
      <c r="X71">
        <f>IF(OR(MONTH(P71)=10,MONTH(P71)=11,MONTH(P71)=12),YEAR(P71)+1,YEAR(P71))</f>
        <v>2022</v>
      </c>
      <c r="Y71">
        <f>INDEX('Inflation Indices'!$B$2:$B$18,MATCH('MilCon Contracts Data'!W920,'Inflation Indices'!$A$2:$A$18,0))</f>
        <v>1.0006103417743548</v>
      </c>
      <c r="Z71">
        <f>ROUND(MEDIAN(W71,X71),0)</f>
        <v>2021</v>
      </c>
      <c r="AA71">
        <f>INDEX('Inflation Indices'!$B$2:$B$18,MATCH('MilCon Contracts Data'!Z920,'Inflation Indices'!$A$2:$A$18,0))</f>
        <v>0.95701202597496626</v>
      </c>
      <c r="AB71" s="22">
        <f>M71*Y71</f>
        <v>11665.115364405428</v>
      </c>
      <c r="AC71" s="22">
        <f>AB71+(Q71*AA71)</f>
        <v>11911.067455080994</v>
      </c>
      <c r="AD71" s="19">
        <f>IF(AB71="","",AC71-AB71)</f>
        <v>245.95209067556607</v>
      </c>
      <c r="AE71" s="23">
        <f>_xlfn.DAYS(P71,O71)</f>
        <v>19</v>
      </c>
      <c r="AF71" s="23">
        <f>_xlfn.DAYS(O71,G71)</f>
        <v>556</v>
      </c>
      <c r="AG71" s="24">
        <f>AE71/AF71</f>
        <v>3.41726618705036E-2</v>
      </c>
    </row>
    <row r="72" spans="1:33" ht="30" customHeight="1" x14ac:dyDescent="0.25">
      <c r="A72" s="9">
        <v>44573</v>
      </c>
      <c r="B72" s="10">
        <v>2015</v>
      </c>
      <c r="C72" s="11" t="s">
        <v>33</v>
      </c>
      <c r="D72" s="12" t="s">
        <v>244</v>
      </c>
      <c r="E72" s="12" t="s">
        <v>35</v>
      </c>
      <c r="F72" s="9">
        <v>42221</v>
      </c>
      <c r="G72" s="9">
        <v>42276</v>
      </c>
      <c r="H72" s="12" t="s">
        <v>245</v>
      </c>
      <c r="I72" s="13" t="str">
        <f>LEFT(J72,6)</f>
        <v>N62473</v>
      </c>
      <c r="J72" s="14" t="s">
        <v>246</v>
      </c>
      <c r="K72" s="15" t="s">
        <v>247</v>
      </c>
      <c r="L72" s="15" t="str">
        <f>CONCATENATE(D72,",",J72)</f>
        <v>Q1119,N6247315D2405 0003</v>
      </c>
      <c r="M72" s="16">
        <v>12428</v>
      </c>
      <c r="N72" s="16">
        <v>12167</v>
      </c>
      <c r="O72" s="17">
        <v>42466</v>
      </c>
      <c r="P72" s="18">
        <v>42466</v>
      </c>
      <c r="Q72" s="19">
        <f>IF(M72="","",N72-M72)</f>
        <v>-261</v>
      </c>
      <c r="R72" s="20">
        <f>IF(P72="","",P72-O72)</f>
        <v>0</v>
      </c>
      <c r="S72">
        <f>YEAR(P72)</f>
        <v>2016</v>
      </c>
      <c r="T72" s="21" t="str">
        <f>IF(LEN(MONTH(P72))=1,CONCATENATE("0",MONTH(P72)),MONTH(P72))</f>
        <v>04</v>
      </c>
      <c r="U72" s="21" t="str">
        <f>IF(LEN(DAY(P72))=1,CONCATENATE("0",DAY(P72)),DAY(P72))</f>
        <v>06</v>
      </c>
      <c r="V72" t="str">
        <f>CONCATENATE(S72,T72,U72)</f>
        <v>20160406</v>
      </c>
      <c r="W72">
        <f>IF(OR(MONTH(G72)=10,MONTH(G72)=11,MONTH(G72)=12),YEAR(G72)+1,YEAR(G72))</f>
        <v>2015</v>
      </c>
      <c r="X72">
        <f>IF(OR(MONTH(P72)=10,MONTH(P72)=11,MONTH(P72)=12),YEAR(P72)+1,YEAR(P72))</f>
        <v>2016</v>
      </c>
      <c r="Y72">
        <f>INDEX('Inflation Indices'!$B$2:$B$18,MATCH('MilCon Contracts Data'!W190,'Inflation Indices'!$A$2:$A$18,0))</f>
        <v>1.1743184978402121</v>
      </c>
      <c r="Z72">
        <f>ROUND(MEDIAN(W72,X72),0)</f>
        <v>2016</v>
      </c>
      <c r="AA72">
        <f>INDEX('Inflation Indices'!$B$2:$B$18,MATCH('MilCon Contracts Data'!Z190,'Inflation Indices'!$A$2:$A$18,0))</f>
        <v>1.1518675949206576</v>
      </c>
      <c r="AB72" s="22">
        <f>M72*Y72</f>
        <v>14594.430291158156</v>
      </c>
      <c r="AC72" s="22">
        <f>AB72+(Q72*AA72)</f>
        <v>14293.792848883864</v>
      </c>
      <c r="AD72" s="19">
        <f>IF(AB72="","",AC72-AB72)</f>
        <v>-300.63744227429197</v>
      </c>
      <c r="AE72" s="23">
        <f>_xlfn.DAYS(P72,O72)</f>
        <v>0</v>
      </c>
      <c r="AF72" s="23">
        <f>_xlfn.DAYS(O72,G72)</f>
        <v>190</v>
      </c>
      <c r="AG72" s="24">
        <f>AE72/AF72</f>
        <v>0</v>
      </c>
    </row>
    <row r="73" spans="1:33" ht="30" customHeight="1" x14ac:dyDescent="0.25">
      <c r="A73" s="9">
        <v>44573</v>
      </c>
      <c r="B73" s="10">
        <v>2020</v>
      </c>
      <c r="C73" s="11" t="s">
        <v>33</v>
      </c>
      <c r="D73" s="12" t="s">
        <v>248</v>
      </c>
      <c r="E73" s="12" t="s">
        <v>35</v>
      </c>
      <c r="F73" s="9">
        <v>44048</v>
      </c>
      <c r="G73" s="9">
        <v>44104</v>
      </c>
      <c r="H73" s="12" t="s">
        <v>201</v>
      </c>
      <c r="I73" s="13" t="str">
        <f>LEFT(J73,6)</f>
        <v>N40085</v>
      </c>
      <c r="J73" s="14" t="s">
        <v>240</v>
      </c>
      <c r="K73" s="15" t="s">
        <v>203</v>
      </c>
      <c r="L73" s="15" t="str">
        <f>CONCATENATE(D73,",",J73)</f>
        <v>Q824,N4008518D1124 N4008520F6689</v>
      </c>
      <c r="M73" s="16">
        <v>12500</v>
      </c>
      <c r="N73" s="16">
        <v>12399</v>
      </c>
      <c r="O73" s="17">
        <v>44789</v>
      </c>
      <c r="P73" s="18">
        <v>44789</v>
      </c>
      <c r="Q73" s="19">
        <f>IF(M73="","",N73-M73)</f>
        <v>-101</v>
      </c>
      <c r="R73" s="20">
        <f>IF(P73="","",P73-O73)</f>
        <v>0</v>
      </c>
      <c r="S73">
        <f>YEAR(P73)</f>
        <v>2022</v>
      </c>
      <c r="T73" s="21" t="str">
        <f>IF(LEN(MONTH(P73))=1,CONCATENATE("0",MONTH(P73)),MONTH(P73))</f>
        <v>08</v>
      </c>
      <c r="U73" s="21">
        <f>IF(LEN(DAY(P73))=1,CONCATENATE("0",DAY(P73)),DAY(P73))</f>
        <v>16</v>
      </c>
      <c r="V73" t="str">
        <f>CONCATENATE(S73,T73,U73)</f>
        <v>20220816</v>
      </c>
      <c r="W73">
        <f>IF(OR(MONTH(G73)=10,MONTH(G73)=11,MONTH(G73)=12),YEAR(G73)+1,YEAR(G73))</f>
        <v>2020</v>
      </c>
      <c r="X73">
        <f>IF(OR(MONTH(P73)=10,MONTH(P73)=11,MONTH(P73)=12),YEAR(P73)+1,YEAR(P73))</f>
        <v>2022</v>
      </c>
      <c r="Y73">
        <f>INDEX('Inflation Indices'!$B$2:$B$18,MATCH('MilCon Contracts Data'!W872,'Inflation Indices'!$A$2:$A$18,0))</f>
        <v>1.027591137340192</v>
      </c>
      <c r="Z73">
        <f>ROUND(MEDIAN(W73,X73),0)</f>
        <v>2021</v>
      </c>
      <c r="AA73">
        <f>INDEX('Inflation Indices'!$B$2:$B$18,MATCH('MilCon Contracts Data'!Z872,'Inflation Indices'!$A$2:$A$18,0))</f>
        <v>0.97697771649446541</v>
      </c>
      <c r="AB73" s="22">
        <f>M73*Y73</f>
        <v>12844.889216752401</v>
      </c>
      <c r="AC73" s="22">
        <f>AB73+(Q73*AA73)</f>
        <v>12746.21446738646</v>
      </c>
      <c r="AD73" s="19">
        <f>IF(AB73="","",AC73-AB73)</f>
        <v>-98.674749365940443</v>
      </c>
      <c r="AE73" s="23">
        <f>_xlfn.DAYS(P73,O73)</f>
        <v>0</v>
      </c>
      <c r="AF73" s="23">
        <f>_xlfn.DAYS(O73,G73)</f>
        <v>685</v>
      </c>
      <c r="AG73" s="24">
        <f>AE73/AF73</f>
        <v>0</v>
      </c>
    </row>
    <row r="74" spans="1:33" ht="30" customHeight="1" x14ac:dyDescent="0.25">
      <c r="A74" s="9">
        <v>44561</v>
      </c>
      <c r="B74" s="10">
        <v>2017</v>
      </c>
      <c r="C74" s="11" t="s">
        <v>68</v>
      </c>
      <c r="D74" s="12" t="s">
        <v>249</v>
      </c>
      <c r="E74" s="12" t="s">
        <v>35</v>
      </c>
      <c r="F74" s="9">
        <v>43060</v>
      </c>
      <c r="G74" s="9">
        <v>43090</v>
      </c>
      <c r="H74" s="12" t="s">
        <v>250</v>
      </c>
      <c r="I74" s="13" t="str">
        <f>LEFT(J74,6)</f>
        <v>FA2823</v>
      </c>
      <c r="J74" s="14" t="s">
        <v>251</v>
      </c>
      <c r="K74" s="15" t="s">
        <v>251</v>
      </c>
      <c r="L74" s="15" t="str">
        <f>CONCATENATE(D74,",",J74)</f>
        <v>FTFA033003,FA282318F4654</v>
      </c>
      <c r="M74" s="16">
        <v>13216</v>
      </c>
      <c r="N74" s="16">
        <v>13216</v>
      </c>
      <c r="O74" s="17">
        <v>43175</v>
      </c>
      <c r="P74" s="18">
        <v>43175</v>
      </c>
      <c r="Q74" s="19">
        <f>IF(M74="","",N74-M74)</f>
        <v>0</v>
      </c>
      <c r="R74" s="20">
        <f>IF(P74="","",P74-O74)</f>
        <v>0</v>
      </c>
      <c r="S74">
        <f>YEAR(P74)</f>
        <v>2018</v>
      </c>
      <c r="T74" s="21" t="str">
        <f>IF(LEN(MONTH(P74))=1,CONCATENATE("0",MONTH(P74)),MONTH(P74))</f>
        <v>03</v>
      </c>
      <c r="U74" s="21">
        <f>IF(LEN(DAY(P74))=1,CONCATENATE("0",DAY(P74)),DAY(P74))</f>
        <v>16</v>
      </c>
      <c r="V74" t="str">
        <f>CONCATENATE(S74,T74,U74)</f>
        <v>20180316</v>
      </c>
      <c r="W74">
        <f>IF(OR(MONTH(G74)=10,MONTH(G74)=11,MONTH(G74)=12),YEAR(G74)+1,YEAR(G74))</f>
        <v>2018</v>
      </c>
      <c r="X74">
        <f>IF(OR(MONTH(P74)=10,MONTH(P74)=11,MONTH(P74)=12),YEAR(P74)+1,YEAR(P74))</f>
        <v>2018</v>
      </c>
      <c r="Y74">
        <f>INDEX('Inflation Indices'!$B$2:$B$18,MATCH('MilCon Contracts Data'!W416,'Inflation Indices'!$A$2:$A$18,0))</f>
        <v>1.0507009358578761</v>
      </c>
      <c r="Z74">
        <f>ROUND(MEDIAN(W74,X74),0)</f>
        <v>2018</v>
      </c>
      <c r="AA74">
        <f>INDEX('Inflation Indices'!$B$2:$B$18,MATCH('MilCon Contracts Data'!Z416,'Inflation Indices'!$A$2:$A$18,0))</f>
        <v>1.027591137340192</v>
      </c>
      <c r="AB74" s="22">
        <f>M74*Y74</f>
        <v>13886.06356829769</v>
      </c>
      <c r="AC74" s="22">
        <f>AB74+(Q74*AA74)</f>
        <v>13886.06356829769</v>
      </c>
      <c r="AD74" s="19">
        <f>IF(AB74="","",AC74-AB74)</f>
        <v>0</v>
      </c>
      <c r="AE74" s="23">
        <f>_xlfn.DAYS(P74,O74)</f>
        <v>0</v>
      </c>
      <c r="AF74" s="23">
        <f>_xlfn.DAYS(O74,G74)</f>
        <v>85</v>
      </c>
      <c r="AG74" s="24">
        <f>AE74/AF74</f>
        <v>0</v>
      </c>
    </row>
    <row r="75" spans="1:33" ht="30" customHeight="1" x14ac:dyDescent="0.25">
      <c r="A75" s="9">
        <v>44452</v>
      </c>
      <c r="B75" s="10">
        <v>2020</v>
      </c>
      <c r="C75" s="11" t="s">
        <v>33</v>
      </c>
      <c r="D75" s="12" t="s">
        <v>252</v>
      </c>
      <c r="E75" s="12" t="s">
        <v>35</v>
      </c>
      <c r="F75" s="9">
        <v>44026</v>
      </c>
      <c r="G75" s="9">
        <v>44183</v>
      </c>
      <c r="H75" s="12" t="s">
        <v>167</v>
      </c>
      <c r="I75" s="13" t="str">
        <f>LEFT(J75,6)</f>
        <v>N40085</v>
      </c>
      <c r="J75" s="14" t="s">
        <v>253</v>
      </c>
      <c r="K75" s="15" t="s">
        <v>254</v>
      </c>
      <c r="L75" s="15" t="str">
        <f>CONCATENATE(D75,",",J75)</f>
        <v>P1395,N4008521C0018 AWD</v>
      </c>
      <c r="M75" s="16">
        <v>13438</v>
      </c>
      <c r="N75" s="16">
        <v>15727</v>
      </c>
      <c r="O75" s="17">
        <v>44912</v>
      </c>
      <c r="P75" s="18">
        <v>44974</v>
      </c>
      <c r="Q75" s="19">
        <f>IF(M75="","",N75-M75)</f>
        <v>2289</v>
      </c>
      <c r="R75" s="20">
        <f>IF(P75="","",P75-O75)</f>
        <v>62</v>
      </c>
      <c r="S75">
        <f>YEAR(P75)</f>
        <v>2023</v>
      </c>
      <c r="T75" s="21" t="str">
        <f>IF(LEN(MONTH(P75))=1,CONCATENATE("0",MONTH(P75)),MONTH(P75))</f>
        <v>02</v>
      </c>
      <c r="U75" s="21">
        <f>IF(LEN(DAY(P75))=1,CONCATENATE("0",DAY(P75)),DAY(P75))</f>
        <v>17</v>
      </c>
      <c r="V75" t="str">
        <f>CONCATENATE(S75,T75,U75)</f>
        <v>20230217</v>
      </c>
      <c r="W75">
        <f>IF(OR(MONTH(G75)=10,MONTH(G75)=11,MONTH(G75)=12),YEAR(G75)+1,YEAR(G75))</f>
        <v>2021</v>
      </c>
      <c r="X75">
        <f>IF(OR(MONTH(P75)=10,MONTH(P75)=11,MONTH(P75)=12),YEAR(P75)+1,YEAR(P75))</f>
        <v>2023</v>
      </c>
      <c r="Y75">
        <f>INDEX('Inflation Indices'!$B$2:$B$18,MATCH('MilCon Contracts Data'!W1146,'Inflation Indices'!$A$2:$A$18,0))</f>
        <v>1.0750776974914733</v>
      </c>
      <c r="Z75">
        <f>ROUND(MEDIAN(W75,X75),0)</f>
        <v>2022</v>
      </c>
      <c r="AA75">
        <f>INDEX('Inflation Indices'!$B$2:$B$18,MATCH('MilCon Contracts Data'!Z1146,'Inflation Indices'!$A$2:$A$18,0))</f>
        <v>1.0006103417743548</v>
      </c>
      <c r="AB75" s="22">
        <f>M75*Y75</f>
        <v>14446.894098890418</v>
      </c>
      <c r="AC75" s="22">
        <f>AB75+(Q75*AA75)</f>
        <v>16737.291171211917</v>
      </c>
      <c r="AD75" s="19">
        <f>IF(AB75="","",AC75-AB75)</f>
        <v>2290.3970723214989</v>
      </c>
      <c r="AE75" s="23">
        <f>_xlfn.DAYS(P75,O75)</f>
        <v>62</v>
      </c>
      <c r="AF75" s="23">
        <f>_xlfn.DAYS(O75,G75)</f>
        <v>729</v>
      </c>
      <c r="AG75" s="24">
        <f>AE75/AF75</f>
        <v>8.5048010973936897E-2</v>
      </c>
    </row>
    <row r="76" spans="1:33" ht="30" customHeight="1" x14ac:dyDescent="0.25">
      <c r="A76" s="9">
        <v>44573</v>
      </c>
      <c r="B76" s="10">
        <v>2015</v>
      </c>
      <c r="C76" s="11" t="s">
        <v>33</v>
      </c>
      <c r="D76" s="12" t="s">
        <v>255</v>
      </c>
      <c r="E76" s="12" t="s">
        <v>35</v>
      </c>
      <c r="F76" s="9">
        <v>42129</v>
      </c>
      <c r="G76" s="9">
        <v>42268</v>
      </c>
      <c r="H76" s="12" t="s">
        <v>256</v>
      </c>
      <c r="I76" s="13" t="str">
        <f>LEFT(J76,6)</f>
        <v>N40085</v>
      </c>
      <c r="J76" s="14" t="s">
        <v>257</v>
      </c>
      <c r="K76" s="15" t="s">
        <v>258</v>
      </c>
      <c r="L76" s="15" t="str">
        <f>CONCATENATE(D76,",",J76)</f>
        <v>Q166,N4008510D5333 0011</v>
      </c>
      <c r="M76" s="16">
        <v>13588</v>
      </c>
      <c r="N76" s="16">
        <v>13362</v>
      </c>
      <c r="O76" s="17">
        <v>42933</v>
      </c>
      <c r="P76" s="18">
        <v>43528</v>
      </c>
      <c r="Q76" s="19">
        <f>IF(M76="","",N76-M76)</f>
        <v>-226</v>
      </c>
      <c r="R76" s="20">
        <f>IF(P76="","",P76-O76)</f>
        <v>595</v>
      </c>
      <c r="S76">
        <f>YEAR(P76)</f>
        <v>2019</v>
      </c>
      <c r="T76" s="21" t="str">
        <f>IF(LEN(MONTH(P76))=1,CONCATENATE("0",MONTH(P76)),MONTH(P76))</f>
        <v>03</v>
      </c>
      <c r="U76" s="21" t="str">
        <f>IF(LEN(DAY(P76))=1,CONCATENATE("0",DAY(P76)),DAY(P76))</f>
        <v>04</v>
      </c>
      <c r="V76" t="str">
        <f>CONCATENATE(S76,T76,U76)</f>
        <v>20190304</v>
      </c>
      <c r="W76">
        <f>IF(OR(MONTH(G76)=10,MONTH(G76)=11,MONTH(G76)=12),YEAR(G76)+1,YEAR(G76))</f>
        <v>2015</v>
      </c>
      <c r="X76">
        <f>IF(OR(MONTH(P76)=10,MONTH(P76)=11,MONTH(P76)=12),YEAR(P76)+1,YEAR(P76))</f>
        <v>2019</v>
      </c>
      <c r="Y76">
        <f>INDEX('Inflation Indices'!$B$2:$B$18,MATCH('MilCon Contracts Data'!W182,'Inflation Indices'!$A$2:$A$18,0))</f>
        <v>1.0006103417743548</v>
      </c>
      <c r="Z76">
        <f>ROUND(MEDIAN(W76,X76),0)</f>
        <v>2017</v>
      </c>
      <c r="AA76">
        <f>INDEX('Inflation Indices'!$B$2:$B$18,MATCH('MilCon Contracts Data'!Z182,'Inflation Indices'!$A$2:$A$18,0))</f>
        <v>0.97697771649446541</v>
      </c>
      <c r="AB76" s="22">
        <f>M76*Y76</f>
        <v>13596.293324029934</v>
      </c>
      <c r="AC76" s="22">
        <f>AB76+(Q76*AA76)</f>
        <v>13375.496360102185</v>
      </c>
      <c r="AD76" s="19">
        <f>IF(AB76="","",AC76-AB76)</f>
        <v>-220.79696392774895</v>
      </c>
      <c r="AE76" s="23">
        <f>_xlfn.DAYS(P76,O76)</f>
        <v>595</v>
      </c>
      <c r="AF76" s="23">
        <f>_xlfn.DAYS(O76,G76)</f>
        <v>665</v>
      </c>
      <c r="AG76" s="24">
        <f>AE76/AF76</f>
        <v>0.89473684210526316</v>
      </c>
    </row>
    <row r="77" spans="1:33" ht="30" customHeight="1" x14ac:dyDescent="0.25">
      <c r="A77" s="9">
        <v>44573</v>
      </c>
      <c r="B77" s="10">
        <v>2016</v>
      </c>
      <c r="C77" s="11" t="s">
        <v>33</v>
      </c>
      <c r="D77" s="12" t="s">
        <v>259</v>
      </c>
      <c r="E77" s="12" t="s">
        <v>35</v>
      </c>
      <c r="F77" s="9">
        <v>42762</v>
      </c>
      <c r="G77" s="9">
        <v>43097</v>
      </c>
      <c r="H77" s="12" t="s">
        <v>109</v>
      </c>
      <c r="I77" s="13" t="str">
        <f>LEFT(J77,6)</f>
        <v>N40085</v>
      </c>
      <c r="J77" s="14" t="s">
        <v>260</v>
      </c>
      <c r="K77" s="15" t="s">
        <v>260</v>
      </c>
      <c r="L77" s="15" t="str">
        <f>CONCATENATE(D77,",",J77)</f>
        <v>Q1288,N4008518C0614</v>
      </c>
      <c r="M77" s="16">
        <v>14741</v>
      </c>
      <c r="N77" s="16">
        <v>15200</v>
      </c>
      <c r="O77" s="17">
        <v>43842</v>
      </c>
      <c r="P77" s="18">
        <v>44547</v>
      </c>
      <c r="Q77" s="19">
        <f>IF(M77="","",N77-M77)</f>
        <v>459</v>
      </c>
      <c r="R77" s="20">
        <f>IF(P77="","",P77-O77)</f>
        <v>705</v>
      </c>
      <c r="S77">
        <f>YEAR(P77)</f>
        <v>2021</v>
      </c>
      <c r="T77" s="21">
        <f>IF(LEN(MONTH(P77))=1,CONCATENATE("0",MONTH(P77)),MONTH(P77))</f>
        <v>12</v>
      </c>
      <c r="U77" s="21">
        <f>IF(LEN(DAY(P77))=1,CONCATENATE("0",DAY(P77)),DAY(P77))</f>
        <v>17</v>
      </c>
      <c r="V77" t="str">
        <f>CONCATENATE(S77,T77,U77)</f>
        <v>20211217</v>
      </c>
      <c r="W77">
        <f>IF(OR(MONTH(G77)=10,MONTH(G77)=11,MONTH(G77)=12),YEAR(G77)+1,YEAR(G77))</f>
        <v>2018</v>
      </c>
      <c r="X77">
        <f>IF(OR(MONTH(P77)=10,MONTH(P77)=11,MONTH(P77)=12),YEAR(P77)+1,YEAR(P77))</f>
        <v>2022</v>
      </c>
      <c r="Y77">
        <f>INDEX('Inflation Indices'!$B$2:$B$18,MATCH('MilCon Contracts Data'!W440,'Inflation Indices'!$A$2:$A$18,0))</f>
        <v>0.95701202597496626</v>
      </c>
      <c r="Z77">
        <f>ROUND(MEDIAN(W77,X77),0)</f>
        <v>2020</v>
      </c>
      <c r="AA77">
        <f>INDEX('Inflation Indices'!$B$2:$B$18,MATCH('MilCon Contracts Data'!Z440,'Inflation Indices'!$A$2:$A$18,0))</f>
        <v>0.93819806468133926</v>
      </c>
      <c r="AB77" s="22">
        <f>M77*Y77</f>
        <v>14107.314274896979</v>
      </c>
      <c r="AC77" s="22">
        <f>AB77+(Q77*AA77)</f>
        <v>14537.947186585714</v>
      </c>
      <c r="AD77" s="19">
        <f>IF(AB77="","",AC77-AB77)</f>
        <v>430.63291168873548</v>
      </c>
      <c r="AE77" s="23">
        <f>_xlfn.DAYS(P77,O77)</f>
        <v>705</v>
      </c>
      <c r="AF77" s="23">
        <f>_xlfn.DAYS(O77,G77)</f>
        <v>745</v>
      </c>
      <c r="AG77" s="24">
        <f>AE77/AF77</f>
        <v>0.94630872483221473</v>
      </c>
    </row>
    <row r="78" spans="1:33" ht="30" customHeight="1" x14ac:dyDescent="0.25">
      <c r="A78" s="9">
        <v>44452</v>
      </c>
      <c r="B78" s="10">
        <v>2013</v>
      </c>
      <c r="C78" s="11" t="s">
        <v>33</v>
      </c>
      <c r="D78" s="12" t="s">
        <v>261</v>
      </c>
      <c r="E78" s="12" t="s">
        <v>35</v>
      </c>
      <c r="F78" s="9">
        <v>41730</v>
      </c>
      <c r="G78" s="9">
        <v>41912</v>
      </c>
      <c r="H78" s="12" t="s">
        <v>262</v>
      </c>
      <c r="I78" s="13" t="str">
        <f>LEFT(J78,6)</f>
        <v>N62473</v>
      </c>
      <c r="J78" s="14" t="s">
        <v>263</v>
      </c>
      <c r="K78" s="15" t="s">
        <v>264</v>
      </c>
      <c r="L78" s="15" t="str">
        <f>CONCATENATE(D78,",",J78)</f>
        <v>P888,N6247309D1655 0005</v>
      </c>
      <c r="M78" s="16">
        <v>14869</v>
      </c>
      <c r="N78" s="16">
        <v>14339</v>
      </c>
      <c r="O78" s="17">
        <v>42642</v>
      </c>
      <c r="P78" s="18">
        <v>43047</v>
      </c>
      <c r="Q78" s="19">
        <f>IF(M78="","",N78-M78)</f>
        <v>-530</v>
      </c>
      <c r="R78" s="20">
        <f>IF(P78="","",P78-O78)</f>
        <v>405</v>
      </c>
      <c r="S78">
        <f>YEAR(P78)</f>
        <v>2017</v>
      </c>
      <c r="T78" s="21">
        <f>IF(LEN(MONTH(P78))=1,CONCATENATE("0",MONTH(P78)),MONTH(P78))</f>
        <v>11</v>
      </c>
      <c r="U78" s="21" t="str">
        <f>IF(LEN(DAY(P78))=1,CONCATENATE("0",DAY(P78)),DAY(P78))</f>
        <v>08</v>
      </c>
      <c r="V78" t="str">
        <f>CONCATENATE(S78,T78,U78)</f>
        <v>20171108</v>
      </c>
      <c r="W78">
        <f>IF(OR(MONTH(G78)=10,MONTH(G78)=11,MONTH(G78)=12),YEAR(G78)+1,YEAR(G78))</f>
        <v>2014</v>
      </c>
      <c r="X78">
        <f>IF(OR(MONTH(P78)=10,MONTH(P78)=11,MONTH(P78)=12),YEAR(P78)+1,YEAR(P78))</f>
        <v>2018</v>
      </c>
      <c r="Y78">
        <f>INDEX('Inflation Indices'!$B$2:$B$18,MATCH('MilCon Contracts Data'!W155,'Inflation Indices'!$A$2:$A$18,0))</f>
        <v>1.0507009358578761</v>
      </c>
      <c r="Z78">
        <f>ROUND(MEDIAN(W78,X78),0)</f>
        <v>2016</v>
      </c>
      <c r="AA78">
        <f>INDEX('Inflation Indices'!$B$2:$B$18,MATCH('MilCon Contracts Data'!Z155,'Inflation Indices'!$A$2:$A$18,0))</f>
        <v>1.0507009358578761</v>
      </c>
      <c r="AB78" s="22">
        <f>M78*Y78</f>
        <v>15622.87221527076</v>
      </c>
      <c r="AC78" s="22">
        <f>AB78+(Q78*AA78)</f>
        <v>15066.000719266085</v>
      </c>
      <c r="AD78" s="19">
        <f>IF(AB78="","",AC78-AB78)</f>
        <v>-556.87149600467455</v>
      </c>
      <c r="AE78" s="23">
        <f>_xlfn.DAYS(P78,O78)</f>
        <v>405</v>
      </c>
      <c r="AF78" s="23">
        <f>_xlfn.DAYS(O78,G78)</f>
        <v>730</v>
      </c>
      <c r="AG78" s="24">
        <f>AE78/AF78</f>
        <v>0.5547945205479452</v>
      </c>
    </row>
    <row r="79" spans="1:33" ht="30" customHeight="1" x14ac:dyDescent="0.25">
      <c r="A79" s="9">
        <v>44489</v>
      </c>
      <c r="B79" s="10">
        <v>2013</v>
      </c>
      <c r="C79" s="11" t="s">
        <v>33</v>
      </c>
      <c r="D79" s="12" t="s">
        <v>265</v>
      </c>
      <c r="E79" s="12" t="s">
        <v>35</v>
      </c>
      <c r="F79" s="9">
        <v>41730</v>
      </c>
      <c r="G79" s="9">
        <v>41912</v>
      </c>
      <c r="H79" s="12" t="s">
        <v>262</v>
      </c>
      <c r="I79" s="13" t="str">
        <f>LEFT(J79,6)</f>
        <v>N62473</v>
      </c>
      <c r="J79" s="14" t="s">
        <v>263</v>
      </c>
      <c r="K79" s="15" t="s">
        <v>264</v>
      </c>
      <c r="L79" s="15" t="str">
        <f>CONCATENATE(D79,",",J79)</f>
        <v>Q888,N6247309D1655 0005</v>
      </c>
      <c r="M79" s="16">
        <v>14869</v>
      </c>
      <c r="N79" s="16">
        <v>14256</v>
      </c>
      <c r="O79" s="17">
        <v>42642</v>
      </c>
      <c r="P79" s="18">
        <v>43047</v>
      </c>
      <c r="Q79" s="19">
        <f>IF(M79="","",N79-M79)</f>
        <v>-613</v>
      </c>
      <c r="R79" s="20">
        <f>IF(P79="","",P79-O79)</f>
        <v>405</v>
      </c>
      <c r="S79">
        <f>YEAR(P79)</f>
        <v>2017</v>
      </c>
      <c r="T79" s="21">
        <f>IF(LEN(MONTH(P79))=1,CONCATENATE("0",MONTH(P79)),MONTH(P79))</f>
        <v>11</v>
      </c>
      <c r="U79" s="21" t="str">
        <f>IF(LEN(DAY(P79))=1,CONCATENATE("0",DAY(P79)),DAY(P79))</f>
        <v>08</v>
      </c>
      <c r="V79" t="str">
        <f>CONCATENATE(S79,T79,U79)</f>
        <v>20171108</v>
      </c>
      <c r="W79">
        <f>IF(OR(MONTH(G79)=10,MONTH(G79)=11,MONTH(G79)=12),YEAR(G79)+1,YEAR(G79))</f>
        <v>2014</v>
      </c>
      <c r="X79">
        <f>IF(OR(MONTH(P79)=10,MONTH(P79)=11,MONTH(P79)=12),YEAR(P79)+1,YEAR(P79))</f>
        <v>2018</v>
      </c>
      <c r="Y79">
        <f>INDEX('Inflation Indices'!$B$2:$B$18,MATCH('MilCon Contracts Data'!W156,'Inflation Indices'!$A$2:$A$18,0))</f>
        <v>1.2082263446570523</v>
      </c>
      <c r="Z79">
        <f>ROUND(MEDIAN(W79,X79),0)</f>
        <v>2016</v>
      </c>
      <c r="AA79">
        <f>INDEX('Inflation Indices'!$B$2:$B$18,MATCH('MilCon Contracts Data'!Z156,'Inflation Indices'!$A$2:$A$18,0))</f>
        <v>1.1913606177254064</v>
      </c>
      <c r="AB79" s="22">
        <f>M79*Y79</f>
        <v>17965.117518705709</v>
      </c>
      <c r="AC79" s="22">
        <f>AB79+(Q79*AA79)</f>
        <v>17234.813460040034</v>
      </c>
      <c r="AD79" s="19">
        <f>IF(AB79="","",AC79-AB79)</f>
        <v>-730.30405866567526</v>
      </c>
      <c r="AE79" s="23">
        <f>_xlfn.DAYS(P79,O79)</f>
        <v>405</v>
      </c>
      <c r="AF79" s="23">
        <f>_xlfn.DAYS(O79,G79)</f>
        <v>730</v>
      </c>
      <c r="AG79" s="24">
        <f>AE79/AF79</f>
        <v>0.5547945205479452</v>
      </c>
    </row>
    <row r="80" spans="1:33" ht="30" customHeight="1" x14ac:dyDescent="0.25">
      <c r="A80" s="9">
        <v>44573</v>
      </c>
      <c r="B80" s="10">
        <v>2015</v>
      </c>
      <c r="C80" s="11" t="s">
        <v>33</v>
      </c>
      <c r="D80" s="12" t="s">
        <v>266</v>
      </c>
      <c r="E80" s="12" t="s">
        <v>35</v>
      </c>
      <c r="F80" s="9">
        <v>42228</v>
      </c>
      <c r="G80" s="9">
        <v>42477</v>
      </c>
      <c r="H80" s="12" t="s">
        <v>267</v>
      </c>
      <c r="I80" s="13" t="str">
        <f>LEFT(J80,6)</f>
        <v>N62470</v>
      </c>
      <c r="J80" s="14" t="s">
        <v>268</v>
      </c>
      <c r="K80" s="15" t="s">
        <v>269</v>
      </c>
      <c r="L80" s="15" t="str">
        <f>CONCATENATE(D80,",",J80)</f>
        <v>Q183,N6247011D1010 WE11</v>
      </c>
      <c r="M80" s="16">
        <v>15050</v>
      </c>
      <c r="N80" s="16">
        <v>16162</v>
      </c>
      <c r="O80" s="17">
        <v>43009</v>
      </c>
      <c r="P80" s="18">
        <v>43238</v>
      </c>
      <c r="Q80" s="19">
        <f>IF(M80="","",N80-M80)</f>
        <v>1112</v>
      </c>
      <c r="R80" s="20">
        <f>IF(P80="","",P80-O80)</f>
        <v>229</v>
      </c>
      <c r="S80">
        <f>YEAR(P80)</f>
        <v>2018</v>
      </c>
      <c r="T80" s="21" t="str">
        <f>IF(LEN(MONTH(P80))=1,CONCATENATE("0",MONTH(P80)),MONTH(P80))</f>
        <v>05</v>
      </c>
      <c r="U80" s="21">
        <f>IF(LEN(DAY(P80))=1,CONCATENATE("0",DAY(P80)),DAY(P80))</f>
        <v>18</v>
      </c>
      <c r="V80" t="str">
        <f>CONCATENATE(S80,T80,U80)</f>
        <v>20180518</v>
      </c>
      <c r="W80">
        <f>IF(OR(MONTH(G80)=10,MONTH(G80)=11,MONTH(G80)=12),YEAR(G80)+1,YEAR(G80))</f>
        <v>2016</v>
      </c>
      <c r="X80">
        <f>IF(OR(MONTH(P80)=10,MONTH(P80)=11,MONTH(P80)=12),YEAR(P80)+1,YEAR(P80))</f>
        <v>2018</v>
      </c>
      <c r="Y80">
        <f>INDEX('Inflation Indices'!$B$2:$B$18,MATCH('MilCon Contracts Data'!W247,'Inflation Indices'!$A$2:$A$18,0))</f>
        <v>1.027591137340192</v>
      </c>
      <c r="Z80">
        <f>ROUND(MEDIAN(W80,X80),0)</f>
        <v>2017</v>
      </c>
      <c r="AA80">
        <f>INDEX('Inflation Indices'!$B$2:$B$18,MATCH('MilCon Contracts Data'!Z247,'Inflation Indices'!$A$2:$A$18,0))</f>
        <v>1.0006103417743548</v>
      </c>
      <c r="AB80" s="22">
        <f>M80*Y80</f>
        <v>15465.246616969889</v>
      </c>
      <c r="AC80" s="22">
        <f>AB80+(Q80*AA80)</f>
        <v>16577.925317022971</v>
      </c>
      <c r="AD80" s="19">
        <f>IF(AB80="","",AC80-AB80)</f>
        <v>1112.6787000530821</v>
      </c>
      <c r="AE80" s="23">
        <f>_xlfn.DAYS(P80,O80)</f>
        <v>229</v>
      </c>
      <c r="AF80" s="23">
        <f>_xlfn.DAYS(O80,G80)</f>
        <v>532</v>
      </c>
      <c r="AG80" s="24">
        <f>AE80/AF80</f>
        <v>0.43045112781954886</v>
      </c>
    </row>
    <row r="81" spans="1:33" ht="30" customHeight="1" x14ac:dyDescent="0.25">
      <c r="A81" s="9">
        <v>44573</v>
      </c>
      <c r="B81" s="10">
        <v>2019</v>
      </c>
      <c r="C81" s="11" t="s">
        <v>33</v>
      </c>
      <c r="D81" s="12" t="s">
        <v>270</v>
      </c>
      <c r="E81" s="12" t="s">
        <v>35</v>
      </c>
      <c r="F81" s="9">
        <v>43586</v>
      </c>
      <c r="G81" s="9">
        <v>43734</v>
      </c>
      <c r="H81" s="12" t="s">
        <v>271</v>
      </c>
      <c r="I81" s="13" t="str">
        <f>LEFT(J81,6)</f>
        <v>N62473</v>
      </c>
      <c r="J81" s="14" t="s">
        <v>272</v>
      </c>
      <c r="K81" s="15" t="s">
        <v>272</v>
      </c>
      <c r="L81" s="15" t="str">
        <f>CONCATENATE(D81,",",J81)</f>
        <v>Q918,N6247317D0818</v>
      </c>
      <c r="M81" s="16">
        <v>15182</v>
      </c>
      <c r="N81" s="16">
        <v>14821</v>
      </c>
      <c r="O81" s="17">
        <v>44478</v>
      </c>
      <c r="P81" s="18">
        <v>44616</v>
      </c>
      <c r="Q81" s="19">
        <f>IF(M81="","",N81-M81)</f>
        <v>-361</v>
      </c>
      <c r="R81" s="20">
        <f>IF(P81="","",P81-O81)</f>
        <v>138</v>
      </c>
      <c r="S81">
        <f>YEAR(P81)</f>
        <v>2022</v>
      </c>
      <c r="T81" s="21" t="str">
        <f>IF(LEN(MONTH(P81))=1,CONCATENATE("0",MONTH(P81)),MONTH(P81))</f>
        <v>02</v>
      </c>
      <c r="U81" s="21">
        <f>IF(LEN(DAY(P81))=1,CONCATENATE("0",DAY(P81)),DAY(P81))</f>
        <v>24</v>
      </c>
      <c r="V81" t="str">
        <f>CONCATENATE(S81,T81,U81)</f>
        <v>20220224</v>
      </c>
      <c r="W81">
        <f>IF(OR(MONTH(G81)=10,MONTH(G81)=11,MONTH(G81)=12),YEAR(G81)+1,YEAR(G81))</f>
        <v>2019</v>
      </c>
      <c r="X81">
        <f>IF(OR(MONTH(P81)=10,MONTH(P81)=11,MONTH(P81)=12),YEAR(P81)+1,YEAR(P81))</f>
        <v>2022</v>
      </c>
      <c r="Y81">
        <f>INDEX('Inflation Indices'!$B$2:$B$18,MATCH('MilCon Contracts Data'!W640,'Inflation Indices'!$A$2:$A$18,0))</f>
        <v>1.0006103417743548</v>
      </c>
      <c r="Z81">
        <f>ROUND(MEDIAN(W81,X81),0)</f>
        <v>2021</v>
      </c>
      <c r="AA81">
        <f>INDEX('Inflation Indices'!$B$2:$B$18,MATCH('MilCon Contracts Data'!Z640,'Inflation Indices'!$A$2:$A$18,0))</f>
        <v>0.97697771649446541</v>
      </c>
      <c r="AB81" s="22">
        <f>M81*Y81</f>
        <v>15191.266208818255</v>
      </c>
      <c r="AC81" s="22">
        <f>AB81+(Q81*AA81)</f>
        <v>14838.577253163752</v>
      </c>
      <c r="AD81" s="19">
        <f>IF(AB81="","",AC81-AB81)</f>
        <v>-352.68895565450293</v>
      </c>
      <c r="AE81" s="23">
        <f>_xlfn.DAYS(P81,O81)</f>
        <v>138</v>
      </c>
      <c r="AF81" s="23">
        <f>_xlfn.DAYS(O81,G81)</f>
        <v>744</v>
      </c>
      <c r="AG81" s="24">
        <f>AE81/AF81</f>
        <v>0.18548387096774194</v>
      </c>
    </row>
    <row r="82" spans="1:33" ht="30" customHeight="1" x14ac:dyDescent="0.25">
      <c r="A82" s="9">
        <v>44452</v>
      </c>
      <c r="B82" s="10">
        <v>2019</v>
      </c>
      <c r="C82" s="11" t="s">
        <v>33</v>
      </c>
      <c r="D82" s="12" t="s">
        <v>273</v>
      </c>
      <c r="E82" s="12" t="s">
        <v>35</v>
      </c>
      <c r="F82" s="9">
        <v>43586</v>
      </c>
      <c r="G82" s="9">
        <v>43734</v>
      </c>
      <c r="H82" s="12" t="s">
        <v>271</v>
      </c>
      <c r="I82" s="13" t="str">
        <f>LEFT(J82,6)</f>
        <v>N62473</v>
      </c>
      <c r="J82" s="14" t="s">
        <v>272</v>
      </c>
      <c r="K82" s="15" t="s">
        <v>272</v>
      </c>
      <c r="L82" s="15" t="str">
        <f>CONCATENATE(D82,",",J82)</f>
        <v>P918,N6247317D0818</v>
      </c>
      <c r="M82" s="16">
        <v>15182</v>
      </c>
      <c r="N82" s="16">
        <v>15119</v>
      </c>
      <c r="O82" s="17">
        <v>44478</v>
      </c>
      <c r="P82" s="18">
        <v>44511</v>
      </c>
      <c r="Q82" s="19">
        <f>IF(M82="","",N82-M82)</f>
        <v>-63</v>
      </c>
      <c r="R82" s="20">
        <f>IF(P82="","",P82-O82)</f>
        <v>33</v>
      </c>
      <c r="S82">
        <f>YEAR(P82)</f>
        <v>2021</v>
      </c>
      <c r="T82" s="21">
        <f>IF(LEN(MONTH(P82))=1,CONCATENATE("0",MONTH(P82)),MONTH(P82))</f>
        <v>11</v>
      </c>
      <c r="U82" s="21">
        <f>IF(LEN(DAY(P82))=1,CONCATENATE("0",DAY(P82)),DAY(P82))</f>
        <v>11</v>
      </c>
      <c r="V82" t="str">
        <f>CONCATENATE(S82,T82,U82)</f>
        <v>20211111</v>
      </c>
      <c r="W82">
        <f>IF(OR(MONTH(G82)=10,MONTH(G82)=11,MONTH(G82)=12),YEAR(G82)+1,YEAR(G82))</f>
        <v>2019</v>
      </c>
      <c r="X82">
        <f>IF(OR(MONTH(P82)=10,MONTH(P82)=11,MONTH(P82)=12),YEAR(P82)+1,YEAR(P82))</f>
        <v>2022</v>
      </c>
      <c r="Y82">
        <f>INDEX('Inflation Indices'!$B$2:$B$18,MATCH('MilCon Contracts Data'!W641,'Inflation Indices'!$A$2:$A$18,0))</f>
        <v>1.0006103417743548</v>
      </c>
      <c r="Z82">
        <f>ROUND(MEDIAN(W82,X82),0)</f>
        <v>2021</v>
      </c>
      <c r="AA82">
        <f>INDEX('Inflation Indices'!$B$2:$B$18,MATCH('MilCon Contracts Data'!Z641,'Inflation Indices'!$A$2:$A$18,0))</f>
        <v>0.97697771649446541</v>
      </c>
      <c r="AB82" s="22">
        <f>M82*Y82</f>
        <v>15191.266208818255</v>
      </c>
      <c r="AC82" s="22">
        <f>AB82+(Q82*AA82)</f>
        <v>15129.716612679103</v>
      </c>
      <c r="AD82" s="19">
        <f>IF(AB82="","",AC82-AB82)</f>
        <v>-61.549596139151618</v>
      </c>
      <c r="AE82" s="23">
        <f>_xlfn.DAYS(P82,O82)</f>
        <v>33</v>
      </c>
      <c r="AF82" s="23">
        <f>_xlfn.DAYS(O82,G82)</f>
        <v>744</v>
      </c>
      <c r="AG82" s="24">
        <f>AE82/AF82</f>
        <v>4.4354838709677422E-2</v>
      </c>
    </row>
    <row r="83" spans="1:33" ht="30" customHeight="1" x14ac:dyDescent="0.25">
      <c r="A83" s="9">
        <v>44573</v>
      </c>
      <c r="B83" s="10">
        <v>2020</v>
      </c>
      <c r="C83" s="11" t="s">
        <v>33</v>
      </c>
      <c r="D83" s="12" t="s">
        <v>274</v>
      </c>
      <c r="E83" s="12" t="s">
        <v>35</v>
      </c>
      <c r="F83" s="9">
        <v>44026</v>
      </c>
      <c r="G83" s="9">
        <v>44183</v>
      </c>
      <c r="H83" s="12" t="s">
        <v>167</v>
      </c>
      <c r="I83" s="13" t="str">
        <f>LEFT(J83,6)</f>
        <v>N40085</v>
      </c>
      <c r="J83" s="14" t="s">
        <v>253</v>
      </c>
      <c r="K83" s="15" t="s">
        <v>254</v>
      </c>
      <c r="L83" s="15" t="str">
        <f>CONCATENATE(D83,",",J83)</f>
        <v>Q1395,N4008521C0018 AWD</v>
      </c>
      <c r="M83" s="16">
        <v>15417</v>
      </c>
      <c r="N83" s="16">
        <v>15683</v>
      </c>
      <c r="O83" s="17">
        <v>44912</v>
      </c>
      <c r="P83" s="18">
        <v>44974</v>
      </c>
      <c r="Q83" s="19">
        <f>IF(M83="","",N83-M83)</f>
        <v>266</v>
      </c>
      <c r="R83" s="20">
        <f>IF(P83="","",P83-O83)</f>
        <v>62</v>
      </c>
      <c r="S83">
        <f>YEAR(P83)</f>
        <v>2023</v>
      </c>
      <c r="T83" s="21" t="str">
        <f>IF(LEN(MONTH(P83))=1,CONCATENATE("0",MONTH(P83)),MONTH(P83))</f>
        <v>02</v>
      </c>
      <c r="U83" s="21">
        <f>IF(LEN(DAY(P83))=1,CONCATENATE("0",DAY(P83)),DAY(P83))</f>
        <v>17</v>
      </c>
      <c r="V83" t="str">
        <f>CONCATENATE(S83,T83,U83)</f>
        <v>20230217</v>
      </c>
      <c r="W83">
        <f>IF(OR(MONTH(G83)=10,MONTH(G83)=11,MONTH(G83)=12),YEAR(G83)+1,YEAR(G83))</f>
        <v>2021</v>
      </c>
      <c r="X83">
        <f>IF(OR(MONTH(P83)=10,MONTH(P83)=11,MONTH(P83)=12),YEAR(P83)+1,YEAR(P83))</f>
        <v>2023</v>
      </c>
      <c r="Y83">
        <f>INDEX('Inflation Indices'!$B$2:$B$18,MATCH('MilCon Contracts Data'!W1147,'Inflation Indices'!$A$2:$A$18,0))</f>
        <v>1.0992552112271903</v>
      </c>
      <c r="Z83">
        <f>ROUND(MEDIAN(W83,X83),0)</f>
        <v>2022</v>
      </c>
      <c r="AA83">
        <f>INDEX('Inflation Indices'!$B$2:$B$18,MATCH('MilCon Contracts Data'!Z1147,'Inflation Indices'!$A$2:$A$18,0))</f>
        <v>1.027591137340192</v>
      </c>
      <c r="AB83" s="22">
        <f>M83*Y83</f>
        <v>16947.217591489592</v>
      </c>
      <c r="AC83" s="22">
        <f>AB83+(Q83*AA83)</f>
        <v>17220.556834022085</v>
      </c>
      <c r="AD83" s="19">
        <f>IF(AB83="","",AC83-AB83)</f>
        <v>273.33924253249279</v>
      </c>
      <c r="AE83" s="23">
        <f>_xlfn.DAYS(P83,O83)</f>
        <v>62</v>
      </c>
      <c r="AF83" s="23">
        <f>_xlfn.DAYS(O83,G83)</f>
        <v>729</v>
      </c>
      <c r="AG83" s="24">
        <f>AE83/AF83</f>
        <v>8.5048010973936897E-2</v>
      </c>
    </row>
    <row r="84" spans="1:33" ht="30" customHeight="1" x14ac:dyDescent="0.25">
      <c r="A84" s="9">
        <v>44452</v>
      </c>
      <c r="B84" s="10">
        <v>2019</v>
      </c>
      <c r="C84" s="11" t="s">
        <v>33</v>
      </c>
      <c r="D84" s="12" t="s">
        <v>275</v>
      </c>
      <c r="E84" s="12" t="s">
        <v>35</v>
      </c>
      <c r="F84" s="9">
        <v>43524</v>
      </c>
      <c r="G84" s="9">
        <v>43766</v>
      </c>
      <c r="H84" s="12" t="s">
        <v>167</v>
      </c>
      <c r="I84" s="13" t="str">
        <f>LEFT(J84,6)</f>
        <v>N62473</v>
      </c>
      <c r="J84" s="14" t="s">
        <v>276</v>
      </c>
      <c r="K84" s="15" t="s">
        <v>277</v>
      </c>
      <c r="L84" s="15" t="str">
        <f>CONCATENATE(D84,",",J84)</f>
        <v>P949,N6247317D0822 N6247320F4023</v>
      </c>
      <c r="M84" s="16">
        <v>15467</v>
      </c>
      <c r="N84" s="16">
        <v>16676</v>
      </c>
      <c r="O84" s="17">
        <v>44700</v>
      </c>
      <c r="P84" s="18">
        <v>44816</v>
      </c>
      <c r="Q84" s="19">
        <f>IF(M84="","",N84-M84)</f>
        <v>1209</v>
      </c>
      <c r="R84" s="20">
        <f>IF(P84="","",P84-O84)</f>
        <v>116</v>
      </c>
      <c r="S84">
        <f>YEAR(P84)</f>
        <v>2022</v>
      </c>
      <c r="T84" s="21" t="str">
        <f>IF(LEN(MONTH(P84))=1,CONCATENATE("0",MONTH(P84)),MONTH(P84))</f>
        <v>09</v>
      </c>
      <c r="U84" s="21">
        <f>IF(LEN(DAY(P84))=1,CONCATENATE("0",DAY(P84)),DAY(P84))</f>
        <v>12</v>
      </c>
      <c r="V84" t="str">
        <f>CONCATENATE(S84,T84,U84)</f>
        <v>20220912</v>
      </c>
      <c r="W84">
        <f>IF(OR(MONTH(G84)=10,MONTH(G84)=11,MONTH(G84)=12),YEAR(G84)+1,YEAR(G84))</f>
        <v>2020</v>
      </c>
      <c r="X84">
        <f>IF(OR(MONTH(P84)=10,MONTH(P84)=11,MONTH(P84)=12),YEAR(P84)+1,YEAR(P84))</f>
        <v>2022</v>
      </c>
      <c r="Y84">
        <f>INDEX('Inflation Indices'!$B$2:$B$18,MATCH('MilCon Contracts Data'!W932,'Inflation Indices'!$A$2:$A$18,0))</f>
        <v>1.0006103417743548</v>
      </c>
      <c r="Z84">
        <f>ROUND(MEDIAN(W84,X84),0)</f>
        <v>2021</v>
      </c>
      <c r="AA84">
        <f>INDEX('Inflation Indices'!$B$2:$B$18,MATCH('MilCon Contracts Data'!Z932,'Inflation Indices'!$A$2:$A$18,0))</f>
        <v>0.97697771649446541</v>
      </c>
      <c r="AB84" s="22">
        <f>M84*Y84</f>
        <v>15476.440156223945</v>
      </c>
      <c r="AC84" s="22">
        <f>AB84+(Q84*AA84)</f>
        <v>16657.606215465756</v>
      </c>
      <c r="AD84" s="19">
        <f>IF(AB84="","",AC84-AB84)</f>
        <v>1181.1660592418102</v>
      </c>
      <c r="AE84" s="23">
        <f>_xlfn.DAYS(P84,O84)</f>
        <v>116</v>
      </c>
      <c r="AF84" s="23">
        <f>_xlfn.DAYS(O84,G84)</f>
        <v>934</v>
      </c>
      <c r="AG84" s="24">
        <f>AE84/AF84</f>
        <v>0.12419700214132762</v>
      </c>
    </row>
    <row r="85" spans="1:33" ht="30" customHeight="1" x14ac:dyDescent="0.25">
      <c r="A85" s="9">
        <v>44573</v>
      </c>
      <c r="B85" s="10">
        <v>2019</v>
      </c>
      <c r="C85" s="11" t="s">
        <v>33</v>
      </c>
      <c r="D85" s="12" t="s">
        <v>278</v>
      </c>
      <c r="E85" s="12" t="s">
        <v>35</v>
      </c>
      <c r="F85" s="9">
        <v>43524</v>
      </c>
      <c r="G85" s="9">
        <v>43766</v>
      </c>
      <c r="H85" s="12" t="s">
        <v>167</v>
      </c>
      <c r="I85" s="13" t="str">
        <f>LEFT(J85,6)</f>
        <v>N62473</v>
      </c>
      <c r="J85" s="14" t="s">
        <v>276</v>
      </c>
      <c r="K85" s="15" t="s">
        <v>277</v>
      </c>
      <c r="L85" s="15" t="str">
        <f>CONCATENATE(D85,",",J85)</f>
        <v>Q949,N6247317D0822 N6247320F4023</v>
      </c>
      <c r="M85" s="16">
        <v>15467</v>
      </c>
      <c r="N85" s="16">
        <v>16189</v>
      </c>
      <c r="O85" s="17">
        <v>44700</v>
      </c>
      <c r="P85" s="18">
        <v>44816</v>
      </c>
      <c r="Q85" s="19">
        <f>IF(M85="","",N85-M85)</f>
        <v>722</v>
      </c>
      <c r="R85" s="20">
        <f>IF(P85="","",P85-O85)</f>
        <v>116</v>
      </c>
      <c r="S85">
        <f>YEAR(P85)</f>
        <v>2022</v>
      </c>
      <c r="T85" s="21" t="str">
        <f>IF(LEN(MONTH(P85))=1,CONCATENATE("0",MONTH(P85)),MONTH(P85))</f>
        <v>09</v>
      </c>
      <c r="U85" s="21">
        <f>IF(LEN(DAY(P85))=1,CONCATENATE("0",DAY(P85)),DAY(P85))</f>
        <v>12</v>
      </c>
      <c r="V85" t="str">
        <f>CONCATENATE(S85,T85,U85)</f>
        <v>20220912</v>
      </c>
      <c r="W85">
        <f>IF(OR(MONTH(G85)=10,MONTH(G85)=11,MONTH(G85)=12),YEAR(G85)+1,YEAR(G85))</f>
        <v>2020</v>
      </c>
      <c r="X85">
        <f>IF(OR(MONTH(P85)=10,MONTH(P85)=11,MONTH(P85)=12),YEAR(P85)+1,YEAR(P85))</f>
        <v>2022</v>
      </c>
      <c r="Y85">
        <f>INDEX('Inflation Indices'!$B$2:$B$18,MATCH('MilCon Contracts Data'!W934,'Inflation Indices'!$A$2:$A$18,0))</f>
        <v>1.1743184978402121</v>
      </c>
      <c r="Z85">
        <f>ROUND(MEDIAN(W85,X85),0)</f>
        <v>2021</v>
      </c>
      <c r="AA85">
        <f>INDEX('Inflation Indices'!$B$2:$B$18,MATCH('MilCon Contracts Data'!Z934,'Inflation Indices'!$A$2:$A$18,0))</f>
        <v>1.1226717559690906</v>
      </c>
      <c r="AB85" s="22">
        <f>M85*Y85</f>
        <v>18163.18420609456</v>
      </c>
      <c r="AC85" s="22">
        <f>AB85+(Q85*AA85)</f>
        <v>18973.753213904245</v>
      </c>
      <c r="AD85" s="19">
        <f>IF(AB85="","",AC85-AB85)</f>
        <v>810.56900780968499</v>
      </c>
      <c r="AE85" s="23">
        <f>_xlfn.DAYS(P85,O85)</f>
        <v>116</v>
      </c>
      <c r="AF85" s="23">
        <f>_xlfn.DAYS(O85,G85)</f>
        <v>934</v>
      </c>
      <c r="AG85" s="24">
        <f>AE85/AF85</f>
        <v>0.12419700214132762</v>
      </c>
    </row>
    <row r="86" spans="1:33" ht="30" customHeight="1" x14ac:dyDescent="0.25">
      <c r="A86" s="9">
        <v>44561</v>
      </c>
      <c r="B86" s="10">
        <v>2017</v>
      </c>
      <c r="C86" s="11" t="s">
        <v>68</v>
      </c>
      <c r="D86" s="12" t="s">
        <v>279</v>
      </c>
      <c r="E86" s="12" t="s">
        <v>35</v>
      </c>
      <c r="F86" s="9">
        <v>44347</v>
      </c>
      <c r="G86" s="9">
        <v>44377</v>
      </c>
      <c r="H86" s="12" t="s">
        <v>280</v>
      </c>
      <c r="I86" s="13" t="str">
        <f>LEFT(J86,6)</f>
        <v>W911KB</v>
      </c>
      <c r="J86" s="14" t="s">
        <v>281</v>
      </c>
      <c r="K86" s="15" t="s">
        <v>281</v>
      </c>
      <c r="L86" s="15" t="str">
        <f>CONCATENATE(D86,",",J86)</f>
        <v>FTQW170100,W911KB21F0085</v>
      </c>
      <c r="M86" s="16">
        <v>15588</v>
      </c>
      <c r="N86" s="16">
        <v>15588</v>
      </c>
      <c r="O86" s="17">
        <v>44422</v>
      </c>
      <c r="P86" s="18">
        <v>44422</v>
      </c>
      <c r="Q86" s="19">
        <f>IF(M86="","",N86-M86)</f>
        <v>0</v>
      </c>
      <c r="R86" s="20">
        <f>IF(P86="","",P86-O86)</f>
        <v>0</v>
      </c>
      <c r="S86">
        <f>YEAR(P86)</f>
        <v>2021</v>
      </c>
      <c r="T86" s="21" t="str">
        <f>IF(LEN(MONTH(P86))=1,CONCATENATE("0",MONTH(P86)),MONTH(P86))</f>
        <v>08</v>
      </c>
      <c r="U86" s="21">
        <f>IF(LEN(DAY(P86))=1,CONCATENATE("0",DAY(P86)),DAY(P86))</f>
        <v>14</v>
      </c>
      <c r="V86" t="str">
        <f>CONCATENATE(S86,T86,U86)</f>
        <v>20210814</v>
      </c>
      <c r="W86">
        <f>IF(OR(MONTH(G86)=10,MONTH(G86)=11,MONTH(G86)=12),YEAR(G86)+1,YEAR(G86))</f>
        <v>2021</v>
      </c>
      <c r="X86">
        <f>IF(OR(MONTH(P86)=10,MONTH(P86)=11,MONTH(P86)=12),YEAR(P86)+1,YEAR(P86))</f>
        <v>2021</v>
      </c>
      <c r="Y86">
        <f>INDEX('Inflation Indices'!$B$2:$B$18,MATCH('MilCon Contracts Data'!W1213,'Inflation Indices'!$A$2:$A$18,0))</f>
        <v>1.0006103417743548</v>
      </c>
      <c r="Z86">
        <f>ROUND(MEDIAN(W86,X86),0)</f>
        <v>2021</v>
      </c>
      <c r="AA86">
        <f>INDEX('Inflation Indices'!$B$2:$B$18,MATCH('MilCon Contracts Data'!Z1213,'Inflation Indices'!$A$2:$A$18,0))</f>
        <v>0.93819806468133926</v>
      </c>
      <c r="AB86" s="22">
        <f>M86*Y86</f>
        <v>15597.514007578642</v>
      </c>
      <c r="AC86" s="22">
        <f>AB86+(Q86*AA86)</f>
        <v>15597.514007578642</v>
      </c>
      <c r="AD86" s="19">
        <f>IF(AB86="","",AC86-AB86)</f>
        <v>0</v>
      </c>
      <c r="AE86" s="23">
        <f>_xlfn.DAYS(P86,O86)</f>
        <v>0</v>
      </c>
      <c r="AF86" s="23">
        <f>_xlfn.DAYS(O86,G86)</f>
        <v>45</v>
      </c>
      <c r="AG86" s="24">
        <f>AE86/AF86</f>
        <v>0</v>
      </c>
    </row>
    <row r="87" spans="1:33" ht="30" customHeight="1" x14ac:dyDescent="0.25">
      <c r="A87" s="9">
        <v>44561</v>
      </c>
      <c r="B87" s="10">
        <v>2019</v>
      </c>
      <c r="C87" s="11" t="s">
        <v>68</v>
      </c>
      <c r="D87" s="12" t="s">
        <v>219</v>
      </c>
      <c r="E87" s="12" t="s">
        <v>35</v>
      </c>
      <c r="F87" s="9">
        <v>44222</v>
      </c>
      <c r="G87" s="9">
        <v>44252</v>
      </c>
      <c r="H87" s="12" t="s">
        <v>220</v>
      </c>
      <c r="I87" s="13" t="str">
        <f>LEFT(J87,6)</f>
        <v>S/CLIN</v>
      </c>
      <c r="J87" s="14" t="s">
        <v>282</v>
      </c>
      <c r="K87" s="15" t="s">
        <v>222</v>
      </c>
      <c r="L87" s="15" t="str">
        <f>CONCATENATE(D87,",",J87)</f>
        <v>XLWU203006,S/CLIN 1019AE</v>
      </c>
      <c r="M87" s="16">
        <v>16114</v>
      </c>
      <c r="N87" s="16">
        <v>16114</v>
      </c>
      <c r="O87" s="17">
        <v>44997</v>
      </c>
      <c r="P87" s="18">
        <v>44997</v>
      </c>
      <c r="Q87" s="19">
        <f>IF(M87="","",N87-M87)</f>
        <v>0</v>
      </c>
      <c r="R87" s="20">
        <f>IF(P87="","",P87-O87)</f>
        <v>0</v>
      </c>
      <c r="S87">
        <f>YEAR(P87)</f>
        <v>2023</v>
      </c>
      <c r="T87" s="21" t="str">
        <f>IF(LEN(MONTH(P87))=1,CONCATENATE("0",MONTH(P87)),MONTH(P87))</f>
        <v>03</v>
      </c>
      <c r="U87" s="21">
        <f>IF(LEN(DAY(P87))=1,CONCATENATE("0",DAY(P87)),DAY(P87))</f>
        <v>12</v>
      </c>
      <c r="V87" t="str">
        <f>CONCATENATE(S87,T87,U87)</f>
        <v>20230312</v>
      </c>
      <c r="W87">
        <f>IF(OR(MONTH(G87)=10,MONTH(G87)=11,MONTH(G87)=12),YEAR(G87)+1,YEAR(G87))</f>
        <v>2021</v>
      </c>
      <c r="X87">
        <f>IF(OR(MONTH(P87)=10,MONTH(P87)=11,MONTH(P87)=12),YEAR(P87)+1,YEAR(P87))</f>
        <v>2023</v>
      </c>
      <c r="Y87">
        <f>INDEX('Inflation Indices'!$B$2:$B$18,MATCH('MilCon Contracts Data'!W1199,'Inflation Indices'!$A$2:$A$18,0))</f>
        <v>1.0507009358578761</v>
      </c>
      <c r="Z87">
        <f>ROUND(MEDIAN(W87,X87),0)</f>
        <v>2022</v>
      </c>
      <c r="AA87">
        <f>INDEX('Inflation Indices'!$B$2:$B$18,MATCH('MilCon Contracts Data'!Z1199,'Inflation Indices'!$A$2:$A$18,0))</f>
        <v>1.0006103417743548</v>
      </c>
      <c r="AB87" s="22">
        <f>M87*Y87</f>
        <v>16930.994880413815</v>
      </c>
      <c r="AC87" s="22">
        <f>AB87+(Q87*AA87)</f>
        <v>16930.994880413815</v>
      </c>
      <c r="AD87" s="19">
        <f>IF(AB87="","",AC87-AB87)</f>
        <v>0</v>
      </c>
      <c r="AE87" s="23">
        <f>_xlfn.DAYS(P87,O87)</f>
        <v>0</v>
      </c>
      <c r="AF87" s="23">
        <f>_xlfn.DAYS(O87,G87)</f>
        <v>745</v>
      </c>
      <c r="AG87" s="24">
        <f>AE87/AF87</f>
        <v>0</v>
      </c>
    </row>
    <row r="88" spans="1:33" ht="30" customHeight="1" x14ac:dyDescent="0.25">
      <c r="A88" s="9">
        <v>44573</v>
      </c>
      <c r="B88" s="10">
        <v>2017</v>
      </c>
      <c r="C88" s="11" t="s">
        <v>33</v>
      </c>
      <c r="D88" s="12" t="s">
        <v>283</v>
      </c>
      <c r="E88" s="12" t="s">
        <v>35</v>
      </c>
      <c r="F88" s="9">
        <v>42853</v>
      </c>
      <c r="G88" s="9">
        <v>42957</v>
      </c>
      <c r="H88" s="12" t="s">
        <v>284</v>
      </c>
      <c r="I88" s="13" t="str">
        <f>LEFT(J88,6)</f>
        <v>N62473</v>
      </c>
      <c r="J88" s="14" t="s">
        <v>156</v>
      </c>
      <c r="K88" s="15" t="s">
        <v>156</v>
      </c>
      <c r="L88" s="15" t="str">
        <f>CONCATENATE(D88,",",J88)</f>
        <v>Q952,N6247317D0821</v>
      </c>
      <c r="M88" s="16">
        <v>16668</v>
      </c>
      <c r="N88" s="16">
        <v>16762</v>
      </c>
      <c r="O88" s="17">
        <v>43791</v>
      </c>
      <c r="P88" s="18">
        <v>43892</v>
      </c>
      <c r="Q88" s="19">
        <f>IF(M88="","",N88-M88)</f>
        <v>94</v>
      </c>
      <c r="R88" s="20">
        <f>IF(P88="","",P88-O88)</f>
        <v>101</v>
      </c>
      <c r="S88">
        <f>YEAR(P88)</f>
        <v>2020</v>
      </c>
      <c r="T88" s="21" t="str">
        <f>IF(LEN(MONTH(P88))=1,CONCATENATE("0",MONTH(P88)),MONTH(P88))</f>
        <v>03</v>
      </c>
      <c r="U88" s="21" t="str">
        <f>IF(LEN(DAY(P88))=1,CONCATENATE("0",DAY(P88)),DAY(P88))</f>
        <v>02</v>
      </c>
      <c r="V88" t="str">
        <f>CONCATENATE(S88,T88,U88)</f>
        <v>20200302</v>
      </c>
      <c r="W88">
        <f>IF(OR(MONTH(G88)=10,MONTH(G88)=11,MONTH(G88)=12),YEAR(G88)+1,YEAR(G88))</f>
        <v>2017</v>
      </c>
      <c r="X88">
        <f>IF(OR(MONTH(P88)=10,MONTH(P88)=11,MONTH(P88)=12),YEAR(P88)+1,YEAR(P88))</f>
        <v>2020</v>
      </c>
      <c r="Y88">
        <f>INDEX('Inflation Indices'!$B$2:$B$18,MATCH('MilCon Contracts Data'!W333,'Inflation Indices'!$A$2:$A$18,0))</f>
        <v>1.1913606177254064</v>
      </c>
      <c r="Z88">
        <f>ROUND(MEDIAN(W88,X88),0)</f>
        <v>2019</v>
      </c>
      <c r="AA88">
        <f>INDEX('Inflation Indices'!$B$2:$B$18,MATCH('MilCon Contracts Data'!Z333,'Inflation Indices'!$A$2:$A$18,0))</f>
        <v>1.1743184978402121</v>
      </c>
      <c r="AB88" s="22">
        <f>M88*Y88</f>
        <v>19857.598776247072</v>
      </c>
      <c r="AC88" s="22">
        <f>AB88+(Q88*AA88)</f>
        <v>19967.984715044051</v>
      </c>
      <c r="AD88" s="19">
        <f>IF(AB88="","",AC88-AB88)</f>
        <v>110.38593879697873</v>
      </c>
      <c r="AE88" s="23">
        <f>_xlfn.DAYS(P88,O88)</f>
        <v>101</v>
      </c>
      <c r="AF88" s="23">
        <f>_xlfn.DAYS(O88,G88)</f>
        <v>834</v>
      </c>
      <c r="AG88" s="24">
        <f>AE88/AF88</f>
        <v>0.1211031175059952</v>
      </c>
    </row>
    <row r="89" spans="1:33" ht="30" customHeight="1" x14ac:dyDescent="0.25">
      <c r="A89" s="9">
        <v>44594</v>
      </c>
      <c r="B89" s="10">
        <v>2014</v>
      </c>
      <c r="C89" s="11" t="s">
        <v>57</v>
      </c>
      <c r="D89" s="12" t="s">
        <v>285</v>
      </c>
      <c r="E89" s="12" t="s">
        <v>286</v>
      </c>
      <c r="F89" s="9">
        <v>42332</v>
      </c>
      <c r="G89" s="9">
        <v>42481</v>
      </c>
      <c r="H89" s="12" t="s">
        <v>287</v>
      </c>
      <c r="I89" s="13" t="str">
        <f>LEFT(J89,6)</f>
        <v>W912GB</v>
      </c>
      <c r="J89" s="25" t="s">
        <v>288</v>
      </c>
      <c r="K89" s="15" t="s">
        <v>289</v>
      </c>
      <c r="L89" s="15" t="str">
        <f>CONCATENATE(D89,",",J89)</f>
        <v>EU00072,W912GB-12-C-0022</v>
      </c>
      <c r="M89" s="16">
        <v>16940</v>
      </c>
      <c r="N89" s="16">
        <v>234472</v>
      </c>
      <c r="O89" s="17">
        <v>43574</v>
      </c>
      <c r="P89" s="18">
        <v>43307</v>
      </c>
      <c r="Q89" s="19">
        <f>IF(M89="","",N89-M89)</f>
        <v>217532</v>
      </c>
      <c r="R89" s="20">
        <f>IF(P89="","",P89-O89)</f>
        <v>-267</v>
      </c>
      <c r="S89">
        <f>YEAR(P89)</f>
        <v>2018</v>
      </c>
      <c r="T89" s="21" t="str">
        <f>IF(LEN(MONTH(P89))=1,CONCATENATE("0",MONTH(P89)),MONTH(P89))</f>
        <v>07</v>
      </c>
      <c r="U89" s="21">
        <f>IF(LEN(DAY(P89))=1,CONCATENATE("0",DAY(P89)),DAY(P89))</f>
        <v>26</v>
      </c>
      <c r="V89" t="str">
        <f>CONCATENATE(S89,T89,U89)</f>
        <v>20180726</v>
      </c>
      <c r="W89">
        <f>IF(OR(MONTH(G89)=10,MONTH(G89)=11,MONTH(G89)=12),YEAR(G89)+1,YEAR(G89))</f>
        <v>2016</v>
      </c>
      <c r="X89">
        <f>IF(OR(MONTH(P89)=10,MONTH(P89)=11,MONTH(P89)=12),YEAR(P89)+1,YEAR(P89))</f>
        <v>2018</v>
      </c>
      <c r="Y89">
        <f>INDEX('Inflation Indices'!$B$2:$B$18,MATCH('MilCon Contracts Data'!W288,'Inflation Indices'!$A$2:$A$18,0))</f>
        <v>1.0006103417743548</v>
      </c>
      <c r="Z89">
        <f>ROUND(MEDIAN(W89,X89),0)</f>
        <v>2017</v>
      </c>
      <c r="AA89">
        <f>INDEX('Inflation Indices'!$B$2:$B$18,MATCH('MilCon Contracts Data'!Z288,'Inflation Indices'!$A$2:$A$18,0))</f>
        <v>0.97697771649446541</v>
      </c>
      <c r="AB89" s="22">
        <f>M89*Y89</f>
        <v>16950.33918965757</v>
      </c>
      <c r="AC89" s="22">
        <f>AB89+(Q89*AA89)</f>
        <v>229474.25581413161</v>
      </c>
      <c r="AD89" s="19">
        <f>IF(AB89="","",AC89-AB89)</f>
        <v>212523.91662447405</v>
      </c>
      <c r="AE89" s="23">
        <f>_xlfn.DAYS(P89,O89)</f>
        <v>-267</v>
      </c>
      <c r="AF89" s="23">
        <f>_xlfn.DAYS(O89,G89)</f>
        <v>1093</v>
      </c>
      <c r="AG89" s="24">
        <f>AE89/AF89</f>
        <v>-0.24428179322964319</v>
      </c>
    </row>
    <row r="90" spans="1:33" ht="30" customHeight="1" x14ac:dyDescent="0.25">
      <c r="A90" s="9">
        <v>44452</v>
      </c>
      <c r="B90" s="10">
        <v>2020</v>
      </c>
      <c r="C90" s="11" t="s">
        <v>33</v>
      </c>
      <c r="D90" s="12" t="s">
        <v>290</v>
      </c>
      <c r="E90" s="12" t="s">
        <v>35</v>
      </c>
      <c r="F90" s="9">
        <v>43853</v>
      </c>
      <c r="G90" s="9">
        <v>44211</v>
      </c>
      <c r="H90" s="12" t="s">
        <v>291</v>
      </c>
      <c r="I90" s="13" t="str">
        <f>LEFT(J90,6)</f>
        <v>N69450</v>
      </c>
      <c r="J90" s="14" t="s">
        <v>292</v>
      </c>
      <c r="K90" s="15" t="s">
        <v>293</v>
      </c>
      <c r="L90" s="15" t="str">
        <f>CONCATENATE(D90,",",J90)</f>
        <v>P945,N6945019D0919 N6945021F0872</v>
      </c>
      <c r="M90" s="16">
        <v>17165</v>
      </c>
      <c r="N90" s="16">
        <v>18219</v>
      </c>
      <c r="O90" s="17">
        <v>44865</v>
      </c>
      <c r="P90" s="18">
        <v>44865</v>
      </c>
      <c r="Q90" s="19">
        <f>IF(M90="","",N90-M90)</f>
        <v>1054</v>
      </c>
      <c r="R90" s="20">
        <f>IF(P90="","",P90-O90)</f>
        <v>0</v>
      </c>
      <c r="S90">
        <f>YEAR(P90)</f>
        <v>2022</v>
      </c>
      <c r="T90" s="21">
        <f>IF(LEN(MONTH(P90))=1,CONCATENATE("0",MONTH(P90)),MONTH(P90))</f>
        <v>10</v>
      </c>
      <c r="U90" s="21">
        <f>IF(LEN(DAY(P90))=1,CONCATENATE("0",DAY(P90)),DAY(P90))</f>
        <v>31</v>
      </c>
      <c r="V90" t="str">
        <f>CONCATENATE(S90,T90,U90)</f>
        <v>20221031</v>
      </c>
      <c r="W90">
        <f>IF(OR(MONTH(G90)=10,MONTH(G90)=11,MONTH(G90)=12),YEAR(G90)+1,YEAR(G90))</f>
        <v>2021</v>
      </c>
      <c r="X90">
        <f>IF(OR(MONTH(P90)=10,MONTH(P90)=11,MONTH(P90)=12),YEAR(P90)+1,YEAR(P90))</f>
        <v>2023</v>
      </c>
      <c r="Y90">
        <f>INDEX('Inflation Indices'!$B$2:$B$18,MATCH('MilCon Contracts Data'!W1183,'Inflation Indices'!$A$2:$A$18,0))</f>
        <v>1.0006103417743548</v>
      </c>
      <c r="Z90">
        <f>ROUND(MEDIAN(W90,X90),0)</f>
        <v>2022</v>
      </c>
      <c r="AA90">
        <f>INDEX('Inflation Indices'!$B$2:$B$18,MATCH('MilCon Contracts Data'!Z1183,'Inflation Indices'!$A$2:$A$18,0))</f>
        <v>0.93819806468133926</v>
      </c>
      <c r="AB90" s="22">
        <f>M90*Y90</f>
        <v>17175.476516556799</v>
      </c>
      <c r="AC90" s="22">
        <f>AB90+(Q90*AA90)</f>
        <v>18164.33727673093</v>
      </c>
      <c r="AD90" s="19">
        <f>IF(AB90="","",AC90-AB90)</f>
        <v>988.86076017413143</v>
      </c>
      <c r="AE90" s="23">
        <f>_xlfn.DAYS(P90,O90)</f>
        <v>0</v>
      </c>
      <c r="AF90" s="23">
        <f>_xlfn.DAYS(O90,G90)</f>
        <v>654</v>
      </c>
      <c r="AG90" s="24">
        <f>AE90/AF90</f>
        <v>0</v>
      </c>
    </row>
    <row r="91" spans="1:33" ht="30" customHeight="1" x14ac:dyDescent="0.25">
      <c r="A91" s="9">
        <v>44574</v>
      </c>
      <c r="B91" s="10">
        <v>2012</v>
      </c>
      <c r="C91" s="11" t="s">
        <v>39</v>
      </c>
      <c r="D91" s="12" t="s">
        <v>157</v>
      </c>
      <c r="E91" s="12" t="s">
        <v>294</v>
      </c>
      <c r="F91" s="9">
        <v>40940</v>
      </c>
      <c r="G91" s="9">
        <v>40983</v>
      </c>
      <c r="H91" s="12" t="s">
        <v>295</v>
      </c>
      <c r="I91" s="13" t="str">
        <f>LEFT(J91,6)</f>
        <v>W912GB</v>
      </c>
      <c r="J91" s="14" t="s">
        <v>296</v>
      </c>
      <c r="K91" s="15" t="s">
        <v>161</v>
      </c>
      <c r="L91" s="15" t="str">
        <f>CONCATENATE(D91,",",J91)</f>
        <v>76007,W912GB-10-C-0031, ABG4 P00031</v>
      </c>
      <c r="M91" s="16">
        <v>17713</v>
      </c>
      <c r="N91" s="16">
        <v>17713</v>
      </c>
      <c r="O91" s="17">
        <v>42004</v>
      </c>
      <c r="P91" s="18">
        <v>42004</v>
      </c>
      <c r="Q91" s="19">
        <f>IF(M91="","",N91-M91)</f>
        <v>0</v>
      </c>
      <c r="R91" s="20">
        <f>IF(P91="","",P91-O91)</f>
        <v>0</v>
      </c>
      <c r="S91">
        <f>YEAR(P91)</f>
        <v>2014</v>
      </c>
      <c r="T91" s="21">
        <f>IF(LEN(MONTH(P91))=1,CONCATENATE("0",MONTH(P91)),MONTH(P91))</f>
        <v>12</v>
      </c>
      <c r="U91" s="21">
        <f>IF(LEN(DAY(P91))=1,CONCATENATE("0",DAY(P91)),DAY(P91))</f>
        <v>31</v>
      </c>
      <c r="V91" t="str">
        <f>CONCATENATE(S91,T91,U91)</f>
        <v>20141231</v>
      </c>
      <c r="W91">
        <f>IF(OR(MONTH(G91)=10,MONTH(G91)=11,MONTH(G91)=12),YEAR(G91)+1,YEAR(G91))</f>
        <v>2012</v>
      </c>
      <c r="X91">
        <f>IF(OR(MONTH(P91)=10,MONTH(P91)=11,MONTH(P91)=12),YEAR(P91)+1,YEAR(P91))</f>
        <v>2015</v>
      </c>
      <c r="Y91">
        <f>INDEX('Inflation Indices'!$B$2:$B$18,MATCH('MilCon Contracts Data'!W91,'Inflation Indices'!$A$2:$A$18,0))</f>
        <v>1.1913606177254064</v>
      </c>
      <c r="Z91">
        <f>ROUND(MEDIAN(W91,X91),0)</f>
        <v>2014</v>
      </c>
      <c r="AA91">
        <f>INDEX('Inflation Indices'!$B$2:$B$18,MATCH('MilCon Contracts Data'!Z91,'Inflation Indices'!$A$2:$A$18,0))</f>
        <v>1.1518675949206576</v>
      </c>
      <c r="AB91" s="22">
        <f>M91*Y91</f>
        <v>21102.570621770123</v>
      </c>
      <c r="AC91" s="22">
        <f>AB91+(Q91*AA91)</f>
        <v>21102.570621770123</v>
      </c>
      <c r="AD91" s="19">
        <f>IF(AB91="","",AC91-AB91)</f>
        <v>0</v>
      </c>
      <c r="AE91" s="23">
        <f>_xlfn.DAYS(P91,O91)</f>
        <v>0</v>
      </c>
      <c r="AF91" s="23">
        <f>_xlfn.DAYS(O91,G91)</f>
        <v>1021</v>
      </c>
      <c r="AG91" s="24">
        <f>AE91/AF91</f>
        <v>0</v>
      </c>
    </row>
    <row r="92" spans="1:33" ht="30" customHeight="1" x14ac:dyDescent="0.25">
      <c r="A92" s="9">
        <v>44573</v>
      </c>
      <c r="B92" s="10">
        <v>2017</v>
      </c>
      <c r="C92" s="11" t="s">
        <v>33</v>
      </c>
      <c r="D92" s="12" t="s">
        <v>297</v>
      </c>
      <c r="E92" s="12" t="s">
        <v>35</v>
      </c>
      <c r="F92" s="9">
        <v>42633</v>
      </c>
      <c r="G92" s="9">
        <v>42824</v>
      </c>
      <c r="H92" s="12" t="s">
        <v>284</v>
      </c>
      <c r="I92" s="13" t="str">
        <f>LEFT(J92,6)</f>
        <v>N62473</v>
      </c>
      <c r="J92" s="14" t="s">
        <v>156</v>
      </c>
      <c r="K92" s="15" t="s">
        <v>156</v>
      </c>
      <c r="L92" s="15" t="str">
        <f>CONCATENATE(D92,",",J92)</f>
        <v>Q919,N6247317D0821</v>
      </c>
      <c r="M92" s="16">
        <v>18210</v>
      </c>
      <c r="N92" s="16">
        <v>18051</v>
      </c>
      <c r="O92" s="17">
        <v>43395</v>
      </c>
      <c r="P92" s="18">
        <v>43896</v>
      </c>
      <c r="Q92" s="19">
        <f>IF(M92="","",N92-M92)</f>
        <v>-159</v>
      </c>
      <c r="R92" s="20">
        <f>IF(P92="","",P92-O92)</f>
        <v>501</v>
      </c>
      <c r="S92">
        <f>YEAR(P92)</f>
        <v>2020</v>
      </c>
      <c r="T92" s="21" t="str">
        <f>IF(LEN(MONTH(P92))=1,CONCATENATE("0",MONTH(P92)),MONTH(P92))</f>
        <v>03</v>
      </c>
      <c r="U92" s="21" t="str">
        <f>IF(LEN(DAY(P92))=1,CONCATENATE("0",DAY(P92)),DAY(P92))</f>
        <v>06</v>
      </c>
      <c r="V92" t="str">
        <f>CONCATENATE(S92,T92,U92)</f>
        <v>20200306</v>
      </c>
      <c r="W92">
        <f>IF(OR(MONTH(G92)=10,MONTH(G92)=11,MONTH(G92)=12),YEAR(G92)+1,YEAR(G92))</f>
        <v>2017</v>
      </c>
      <c r="X92">
        <f>IF(OR(MONTH(P92)=10,MONTH(P92)=11,MONTH(P92)=12),YEAR(P92)+1,YEAR(P92))</f>
        <v>2020</v>
      </c>
      <c r="Y92">
        <f>INDEX('Inflation Indices'!$B$2:$B$18,MATCH('MilCon Contracts Data'!W332,'Inflation Indices'!$A$2:$A$18,0))</f>
        <v>1.027591137340192</v>
      </c>
      <c r="Z92">
        <f>ROUND(MEDIAN(W92,X92),0)</f>
        <v>2019</v>
      </c>
      <c r="AA92">
        <f>INDEX('Inflation Indices'!$B$2:$B$18,MATCH('MilCon Contracts Data'!Z332,'Inflation Indices'!$A$2:$A$18,0))</f>
        <v>1.0006103417743548</v>
      </c>
      <c r="AB92" s="22">
        <f>M92*Y92</f>
        <v>18712.434610964898</v>
      </c>
      <c r="AC92" s="22">
        <f>AB92+(Q92*AA92)</f>
        <v>18553.337566622777</v>
      </c>
      <c r="AD92" s="19">
        <f>IF(AB92="","",AC92-AB92)</f>
        <v>-159.09704434212108</v>
      </c>
      <c r="AE92" s="23">
        <f>_xlfn.DAYS(P92,O92)</f>
        <v>501</v>
      </c>
      <c r="AF92" s="23">
        <f>_xlfn.DAYS(O92,G92)</f>
        <v>571</v>
      </c>
      <c r="AG92" s="24">
        <f>AE92/AF92</f>
        <v>0.87740805604203154</v>
      </c>
    </row>
    <row r="93" spans="1:33" ht="30" customHeight="1" x14ac:dyDescent="0.25">
      <c r="A93" s="9">
        <v>44561</v>
      </c>
      <c r="B93" s="10">
        <v>2018</v>
      </c>
      <c r="C93" s="11" t="s">
        <v>68</v>
      </c>
      <c r="D93" s="12" t="s">
        <v>298</v>
      </c>
      <c r="E93" s="12" t="s">
        <v>35</v>
      </c>
      <c r="F93" s="9">
        <v>43976</v>
      </c>
      <c r="G93" s="9">
        <v>44006</v>
      </c>
      <c r="H93" s="12" t="s">
        <v>299</v>
      </c>
      <c r="I93" s="13" t="str">
        <f>LEFT(J93,6)</f>
        <v>W911KB</v>
      </c>
      <c r="J93" s="14" t="s">
        <v>300</v>
      </c>
      <c r="K93" s="15" t="s">
        <v>300</v>
      </c>
      <c r="L93" s="15" t="str">
        <f>CONCATENATE(D93,",",J93)</f>
        <v>FTQW180107,W911KB19F0159</v>
      </c>
      <c r="M93" s="16">
        <v>18242</v>
      </c>
      <c r="N93" s="16">
        <v>18242</v>
      </c>
      <c r="O93" s="17">
        <v>44051</v>
      </c>
      <c r="P93" s="18">
        <v>44051</v>
      </c>
      <c r="Q93" s="19">
        <f>IF(M93="","",N93-M93)</f>
        <v>0</v>
      </c>
      <c r="R93" s="20">
        <f>IF(P93="","",P93-O93)</f>
        <v>0</v>
      </c>
      <c r="S93">
        <f>YEAR(P93)</f>
        <v>2020</v>
      </c>
      <c r="T93" s="21" t="str">
        <f>IF(LEN(MONTH(P93))=1,CONCATENATE("0",MONTH(P93)),MONTH(P93))</f>
        <v>08</v>
      </c>
      <c r="U93" s="21" t="str">
        <f>IF(LEN(DAY(P93))=1,CONCATENATE("0",DAY(P93)),DAY(P93))</f>
        <v>08</v>
      </c>
      <c r="V93" t="str">
        <f>CONCATENATE(S93,T93,U93)</f>
        <v>20200808</v>
      </c>
      <c r="W93">
        <f>IF(OR(MONTH(G93)=10,MONTH(G93)=11,MONTH(G93)=12),YEAR(G93)+1,YEAR(G93))</f>
        <v>2020</v>
      </c>
      <c r="X93">
        <f>IF(OR(MONTH(P93)=10,MONTH(P93)=11,MONTH(P93)=12),YEAR(P93)+1,YEAR(P93))</f>
        <v>2020</v>
      </c>
      <c r="Y93">
        <f>INDEX('Inflation Indices'!$B$2:$B$18,MATCH('MilCon Contracts Data'!W978,'Inflation Indices'!$A$2:$A$18,0))</f>
        <v>1.027591137340192</v>
      </c>
      <c r="Z93">
        <f>ROUND(MEDIAN(W93,X93),0)</f>
        <v>2020</v>
      </c>
      <c r="AA93">
        <f>INDEX('Inflation Indices'!$B$2:$B$18,MATCH('MilCon Contracts Data'!Z978,'Inflation Indices'!$A$2:$A$18,0))</f>
        <v>0.97697771649446541</v>
      </c>
      <c r="AB93" s="22">
        <f>M93*Y93</f>
        <v>18745.317527359784</v>
      </c>
      <c r="AC93" s="22">
        <f>AB93+(Q93*AA93)</f>
        <v>18745.317527359784</v>
      </c>
      <c r="AD93" s="19">
        <f>IF(AB93="","",AC93-AB93)</f>
        <v>0</v>
      </c>
      <c r="AE93" s="23">
        <f>_xlfn.DAYS(P93,O93)</f>
        <v>0</v>
      </c>
      <c r="AF93" s="23">
        <f>_xlfn.DAYS(O93,G93)</f>
        <v>45</v>
      </c>
      <c r="AG93" s="24">
        <f>AE93/AF93</f>
        <v>0</v>
      </c>
    </row>
    <row r="94" spans="1:33" ht="30" customHeight="1" x14ac:dyDescent="0.25">
      <c r="A94" s="9">
        <v>44573</v>
      </c>
      <c r="B94" s="10">
        <v>2020</v>
      </c>
      <c r="C94" s="11" t="s">
        <v>33</v>
      </c>
      <c r="D94" s="12" t="s">
        <v>301</v>
      </c>
      <c r="E94" s="12" t="s">
        <v>35</v>
      </c>
      <c r="F94" s="9">
        <v>43853</v>
      </c>
      <c r="G94" s="9">
        <v>44211</v>
      </c>
      <c r="H94" s="12" t="s">
        <v>291</v>
      </c>
      <c r="I94" s="13" t="str">
        <f>LEFT(J94,6)</f>
        <v>N69450</v>
      </c>
      <c r="J94" s="14" t="s">
        <v>292</v>
      </c>
      <c r="K94" s="15" t="s">
        <v>293</v>
      </c>
      <c r="L94" s="15" t="str">
        <f>CONCATENATE(D94,",",J94)</f>
        <v>Q945,N6945019D0919 N6945021F0872</v>
      </c>
      <c r="M94" s="16">
        <v>18408</v>
      </c>
      <c r="N94" s="16">
        <v>18219</v>
      </c>
      <c r="O94" s="17">
        <v>44865</v>
      </c>
      <c r="P94" s="18">
        <v>44865</v>
      </c>
      <c r="Q94" s="19">
        <f>IF(M94="","",N94-M94)</f>
        <v>-189</v>
      </c>
      <c r="R94" s="20">
        <f>IF(P94="","",P94-O94)</f>
        <v>0</v>
      </c>
      <c r="S94">
        <f>YEAR(P94)</f>
        <v>2022</v>
      </c>
      <c r="T94" s="21">
        <f>IF(LEN(MONTH(P94))=1,CONCATENATE("0",MONTH(P94)),MONTH(P94))</f>
        <v>10</v>
      </c>
      <c r="U94" s="21">
        <f>IF(LEN(DAY(P94))=1,CONCATENATE("0",DAY(P94)),DAY(P94))</f>
        <v>31</v>
      </c>
      <c r="V94" t="str">
        <f>CONCATENATE(S94,T94,U94)</f>
        <v>20221031</v>
      </c>
      <c r="W94">
        <f>IF(OR(MONTH(G94)=10,MONTH(G94)=11,MONTH(G94)=12),YEAR(G94)+1,YEAR(G94))</f>
        <v>2021</v>
      </c>
      <c r="X94">
        <f>IF(OR(MONTH(P94)=10,MONTH(P94)=11,MONTH(P94)=12),YEAR(P94)+1,YEAR(P94))</f>
        <v>2023</v>
      </c>
      <c r="Y94">
        <f>INDEX('Inflation Indices'!$B$2:$B$18,MATCH('MilCon Contracts Data'!W1184,'Inflation Indices'!$A$2:$A$18,0))</f>
        <v>1.1743184978402121</v>
      </c>
      <c r="Z94">
        <f>ROUND(MEDIAN(W94,X94),0)</f>
        <v>2022</v>
      </c>
      <c r="AA94">
        <f>INDEX('Inflation Indices'!$B$2:$B$18,MATCH('MilCon Contracts Data'!Z1184,'Inflation Indices'!$A$2:$A$18,0))</f>
        <v>1.1226717559690906</v>
      </c>
      <c r="AB94" s="22">
        <f>M94*Y94</f>
        <v>21616.854908242625</v>
      </c>
      <c r="AC94" s="22">
        <f>AB94+(Q94*AA94)</f>
        <v>21404.669946364465</v>
      </c>
      <c r="AD94" s="19">
        <f>IF(AB94="","",AC94-AB94)</f>
        <v>-212.18496187815981</v>
      </c>
      <c r="AE94" s="23">
        <f>_xlfn.DAYS(P94,O94)</f>
        <v>0</v>
      </c>
      <c r="AF94" s="23">
        <f>_xlfn.DAYS(O94,G94)</f>
        <v>654</v>
      </c>
      <c r="AG94" s="24">
        <f>AE94/AF94</f>
        <v>0</v>
      </c>
    </row>
    <row r="95" spans="1:33" ht="30" customHeight="1" x14ac:dyDescent="0.25">
      <c r="A95" s="9">
        <v>44452</v>
      </c>
      <c r="B95" s="10">
        <v>2019</v>
      </c>
      <c r="C95" s="11" t="s">
        <v>33</v>
      </c>
      <c r="D95" s="12" t="s">
        <v>302</v>
      </c>
      <c r="E95" s="12" t="s">
        <v>35</v>
      </c>
      <c r="F95" s="9">
        <v>43524</v>
      </c>
      <c r="G95" s="9">
        <v>43766</v>
      </c>
      <c r="H95" s="12" t="s">
        <v>167</v>
      </c>
      <c r="I95" s="13" t="str">
        <f>LEFT(J95,6)</f>
        <v>N62473</v>
      </c>
      <c r="J95" s="14" t="s">
        <v>276</v>
      </c>
      <c r="K95" s="15" t="s">
        <v>277</v>
      </c>
      <c r="L95" s="15" t="str">
        <f>CONCATENATE(D95,",",J95)</f>
        <v>P950,N6247317D0822 N6247320F4023</v>
      </c>
      <c r="M95" s="16">
        <v>18434</v>
      </c>
      <c r="N95" s="16">
        <v>21058</v>
      </c>
      <c r="O95" s="17">
        <v>44700</v>
      </c>
      <c r="P95" s="18">
        <v>44816</v>
      </c>
      <c r="Q95" s="19">
        <f>IF(M95="","",N95-M95)</f>
        <v>2624</v>
      </c>
      <c r="R95" s="20">
        <f>IF(P95="","",P95-O95)</f>
        <v>116</v>
      </c>
      <c r="S95">
        <f>YEAR(P95)</f>
        <v>2022</v>
      </c>
      <c r="T95" s="21" t="str">
        <f>IF(LEN(MONTH(P95))=1,CONCATENATE("0",MONTH(P95)),MONTH(P95))</f>
        <v>09</v>
      </c>
      <c r="U95" s="21">
        <f>IF(LEN(DAY(P95))=1,CONCATENATE("0",DAY(P95)),DAY(P95))</f>
        <v>12</v>
      </c>
      <c r="V95" t="str">
        <f>CONCATENATE(S95,T95,U95)</f>
        <v>20220912</v>
      </c>
      <c r="W95">
        <f>IF(OR(MONTH(G95)=10,MONTH(G95)=11,MONTH(G95)=12),YEAR(G95)+1,YEAR(G95))</f>
        <v>2020</v>
      </c>
      <c r="X95">
        <f>IF(OR(MONTH(P95)=10,MONTH(P95)=11,MONTH(P95)=12),YEAR(P95)+1,YEAR(P95))</f>
        <v>2022</v>
      </c>
      <c r="Y95">
        <f>INDEX('Inflation Indices'!$B$2:$B$18,MATCH('MilCon Contracts Data'!W933,'Inflation Indices'!$A$2:$A$18,0))</f>
        <v>1.027591137340192</v>
      </c>
      <c r="Z95">
        <f>ROUND(MEDIAN(W95,X95),0)</f>
        <v>2021</v>
      </c>
      <c r="AA95">
        <f>INDEX('Inflation Indices'!$B$2:$B$18,MATCH('MilCon Contracts Data'!Z933,'Inflation Indices'!$A$2:$A$18,0))</f>
        <v>1.0006103417743548</v>
      </c>
      <c r="AB95" s="22">
        <f>M95*Y95</f>
        <v>18942.615025729101</v>
      </c>
      <c r="AC95" s="22">
        <f>AB95+(Q95*AA95)</f>
        <v>21568.216562545007</v>
      </c>
      <c r="AD95" s="19">
        <f>IF(AB95="","",AC95-AB95)</f>
        <v>2625.601536815906</v>
      </c>
      <c r="AE95" s="23">
        <f>_xlfn.DAYS(P95,O95)</f>
        <v>116</v>
      </c>
      <c r="AF95" s="23">
        <f>_xlfn.DAYS(O95,G95)</f>
        <v>934</v>
      </c>
      <c r="AG95" s="24">
        <f>AE95/AF95</f>
        <v>0.12419700214132762</v>
      </c>
    </row>
    <row r="96" spans="1:33" ht="30" customHeight="1" x14ac:dyDescent="0.25">
      <c r="A96" s="9">
        <v>44573</v>
      </c>
      <c r="B96" s="10">
        <v>2019</v>
      </c>
      <c r="C96" s="11" t="s">
        <v>33</v>
      </c>
      <c r="D96" s="12" t="s">
        <v>303</v>
      </c>
      <c r="E96" s="12" t="s">
        <v>35</v>
      </c>
      <c r="F96" s="9">
        <v>43524</v>
      </c>
      <c r="G96" s="9">
        <v>43766</v>
      </c>
      <c r="H96" s="12" t="s">
        <v>167</v>
      </c>
      <c r="I96" s="13" t="str">
        <f>LEFT(J96,6)</f>
        <v>N62473</v>
      </c>
      <c r="J96" s="14" t="s">
        <v>276</v>
      </c>
      <c r="K96" s="15" t="s">
        <v>277</v>
      </c>
      <c r="L96" s="15" t="str">
        <f>CONCATENATE(D96,",",J96)</f>
        <v>Q950,N6247317D0822 N6247320F4023</v>
      </c>
      <c r="M96" s="16">
        <v>18434</v>
      </c>
      <c r="N96" s="16">
        <v>20159</v>
      </c>
      <c r="O96" s="17">
        <v>44700</v>
      </c>
      <c r="P96" s="18">
        <v>44816</v>
      </c>
      <c r="Q96" s="19">
        <f>IF(M96="","",N96-M96)</f>
        <v>1725</v>
      </c>
      <c r="R96" s="20">
        <f>IF(P96="","",P96-O96)</f>
        <v>116</v>
      </c>
      <c r="S96">
        <f>YEAR(P96)</f>
        <v>2022</v>
      </c>
      <c r="T96" s="21" t="str">
        <f>IF(LEN(MONTH(P96))=1,CONCATENATE("0",MONTH(P96)),MONTH(P96))</f>
        <v>09</v>
      </c>
      <c r="U96" s="21">
        <f>IF(LEN(DAY(P96))=1,CONCATENATE("0",DAY(P96)),DAY(P96))</f>
        <v>12</v>
      </c>
      <c r="V96" t="str">
        <f>CONCATENATE(S96,T96,U96)</f>
        <v>20220912</v>
      </c>
      <c r="W96">
        <f>IF(OR(MONTH(G96)=10,MONTH(G96)=11,MONTH(G96)=12),YEAR(G96)+1,YEAR(G96))</f>
        <v>2020</v>
      </c>
      <c r="X96">
        <f>IF(OR(MONTH(P96)=10,MONTH(P96)=11,MONTH(P96)=12),YEAR(P96)+1,YEAR(P96))</f>
        <v>2022</v>
      </c>
      <c r="Y96">
        <f>INDEX('Inflation Indices'!$B$2:$B$18,MATCH('MilCon Contracts Data'!W935,'Inflation Indices'!$A$2:$A$18,0))</f>
        <v>1.0006103417743548</v>
      </c>
      <c r="Z96">
        <f>ROUND(MEDIAN(W96,X96),0)</f>
        <v>2021</v>
      </c>
      <c r="AA96">
        <f>INDEX('Inflation Indices'!$B$2:$B$18,MATCH('MilCon Contracts Data'!Z935,'Inflation Indices'!$A$2:$A$18,0))</f>
        <v>0.93819806468133926</v>
      </c>
      <c r="AB96" s="22">
        <f>M96*Y96</f>
        <v>18445.251040268457</v>
      </c>
      <c r="AC96" s="22">
        <f>AB96+(Q96*AA96)</f>
        <v>20063.642701843768</v>
      </c>
      <c r="AD96" s="19">
        <f>IF(AB96="","",AC96-AB96)</f>
        <v>1618.3916615753114</v>
      </c>
      <c r="AE96" s="23">
        <f>_xlfn.DAYS(P96,O96)</f>
        <v>116</v>
      </c>
      <c r="AF96" s="23">
        <f>_xlfn.DAYS(O96,G96)</f>
        <v>934</v>
      </c>
      <c r="AG96" s="24">
        <f>AE96/AF96</f>
        <v>0.12419700214132762</v>
      </c>
    </row>
    <row r="97" spans="1:33" ht="30" customHeight="1" x14ac:dyDescent="0.25">
      <c r="A97" s="9">
        <v>44573</v>
      </c>
      <c r="B97" s="10">
        <v>2015</v>
      </c>
      <c r="C97" s="11" t="s">
        <v>33</v>
      </c>
      <c r="D97" s="12" t="s">
        <v>304</v>
      </c>
      <c r="E97" s="12" t="s">
        <v>35</v>
      </c>
      <c r="F97" s="9">
        <v>43577</v>
      </c>
      <c r="G97" s="9">
        <v>43675</v>
      </c>
      <c r="H97" s="12" t="s">
        <v>186</v>
      </c>
      <c r="I97" s="13" t="str">
        <f>LEFT(J97,6)</f>
        <v>N69450</v>
      </c>
      <c r="J97" s="14" t="s">
        <v>305</v>
      </c>
      <c r="K97" s="15" t="s">
        <v>305</v>
      </c>
      <c r="L97" s="15" t="str">
        <f>CONCATENATE(D97,",",J97)</f>
        <v>Q240,N6945019C5214</v>
      </c>
      <c r="M97" s="16">
        <v>18436</v>
      </c>
      <c r="N97" s="16">
        <v>16982</v>
      </c>
      <c r="O97" s="17">
        <v>43855</v>
      </c>
      <c r="P97" s="18">
        <v>43855</v>
      </c>
      <c r="Q97" s="19">
        <f>IF(M97="","",N97-M97)</f>
        <v>-1454</v>
      </c>
      <c r="R97" s="20">
        <f>IF(P97="","",P97-O97)</f>
        <v>0</v>
      </c>
      <c r="S97">
        <f>YEAR(P97)</f>
        <v>2020</v>
      </c>
      <c r="T97" s="21" t="str">
        <f>IF(LEN(MONTH(P97))=1,CONCATENATE("0",MONTH(P97)),MONTH(P97))</f>
        <v>01</v>
      </c>
      <c r="U97" s="21">
        <f>IF(LEN(DAY(P97))=1,CONCATENATE("0",DAY(P97)),DAY(P97))</f>
        <v>25</v>
      </c>
      <c r="V97" t="str">
        <f>CONCATENATE(S97,T97,U97)</f>
        <v>20200125</v>
      </c>
      <c r="W97">
        <f>IF(OR(MONTH(G97)=10,MONTH(G97)=11,MONTH(G97)=12),YEAR(G97)+1,YEAR(G97))</f>
        <v>2019</v>
      </c>
      <c r="X97">
        <f>IF(OR(MONTH(P97)=10,MONTH(P97)=11,MONTH(P97)=12),YEAR(P97)+1,YEAR(P97))</f>
        <v>2020</v>
      </c>
      <c r="Y97">
        <f>INDEX('Inflation Indices'!$B$2:$B$18,MATCH('MilCon Contracts Data'!W690,'Inflation Indices'!$A$2:$A$18,0))</f>
        <v>1.0750776974914733</v>
      </c>
      <c r="Z97">
        <f>ROUND(MEDIAN(W97,X97),0)</f>
        <v>2020</v>
      </c>
      <c r="AA97">
        <f>INDEX('Inflation Indices'!$B$2:$B$18,MATCH('MilCon Contracts Data'!Z690,'Inflation Indices'!$A$2:$A$18,0))</f>
        <v>1.027591137340192</v>
      </c>
      <c r="AB97" s="22">
        <f>M97*Y97</f>
        <v>19820.132430952803</v>
      </c>
      <c r="AC97" s="22">
        <f>AB97+(Q97*AA97)</f>
        <v>18326.014917260163</v>
      </c>
      <c r="AD97" s="19">
        <f>IF(AB97="","",AC97-AB97)</f>
        <v>-1494.1175136926395</v>
      </c>
      <c r="AE97" s="23">
        <f>_xlfn.DAYS(P97,O97)</f>
        <v>0</v>
      </c>
      <c r="AF97" s="23">
        <f>_xlfn.DAYS(O97,G97)</f>
        <v>180</v>
      </c>
      <c r="AG97" s="24">
        <f>AE97/AF97</f>
        <v>0</v>
      </c>
    </row>
    <row r="98" spans="1:33" ht="30" customHeight="1" x14ac:dyDescent="0.25">
      <c r="A98" s="9">
        <v>44573</v>
      </c>
      <c r="B98" s="10">
        <v>2014</v>
      </c>
      <c r="C98" s="11" t="s">
        <v>33</v>
      </c>
      <c r="D98" s="12" t="s">
        <v>306</v>
      </c>
      <c r="E98" s="12" t="s">
        <v>35</v>
      </c>
      <c r="F98" s="9">
        <v>41956</v>
      </c>
      <c r="G98" s="9">
        <v>42426</v>
      </c>
      <c r="H98" s="12" t="s">
        <v>256</v>
      </c>
      <c r="I98" s="13" t="str">
        <f>LEFT(J98,6)</f>
        <v>N40085</v>
      </c>
      <c r="J98" s="14" t="s">
        <v>307</v>
      </c>
      <c r="K98" s="15" t="s">
        <v>258</v>
      </c>
      <c r="L98" s="15" t="str">
        <f>CONCATENATE(D98,",",J98)</f>
        <v>Q157,N4008510D5333 0008</v>
      </c>
      <c r="M98" s="16">
        <v>19230</v>
      </c>
      <c r="N98" s="16">
        <v>19583</v>
      </c>
      <c r="O98" s="17">
        <v>42981</v>
      </c>
      <c r="P98" s="18">
        <v>44090</v>
      </c>
      <c r="Q98" s="19">
        <f>IF(M98="","",N98-M98)</f>
        <v>353</v>
      </c>
      <c r="R98" s="20">
        <f>IF(P98="","",P98-O98)</f>
        <v>1109</v>
      </c>
      <c r="S98">
        <f>YEAR(P98)</f>
        <v>2020</v>
      </c>
      <c r="T98" s="21" t="str">
        <f>IF(LEN(MONTH(P98))=1,CONCATENATE("0",MONTH(P98)),MONTH(P98))</f>
        <v>09</v>
      </c>
      <c r="U98" s="21">
        <f>IF(LEN(DAY(P98))=1,CONCATENATE("0",DAY(P98)),DAY(P98))</f>
        <v>16</v>
      </c>
      <c r="V98" t="str">
        <f>CONCATENATE(S98,T98,U98)</f>
        <v>20200916</v>
      </c>
      <c r="W98">
        <f>IF(OR(MONTH(G98)=10,MONTH(G98)=11,MONTH(G98)=12),YEAR(G98)+1,YEAR(G98))</f>
        <v>2016</v>
      </c>
      <c r="X98">
        <f>IF(OR(MONTH(P98)=10,MONTH(P98)=11,MONTH(P98)=12),YEAR(P98)+1,YEAR(P98))</f>
        <v>2020</v>
      </c>
      <c r="Y98">
        <f>INDEX('Inflation Indices'!$B$2:$B$18,MATCH('MilCon Contracts Data'!W237,'Inflation Indices'!$A$2:$A$18,0))</f>
        <v>1.0006103417743548</v>
      </c>
      <c r="Z98">
        <f>ROUND(MEDIAN(W98,X98),0)</f>
        <v>2018</v>
      </c>
      <c r="AA98">
        <f>INDEX('Inflation Indices'!$B$2:$B$18,MATCH('MilCon Contracts Data'!Z237,'Inflation Indices'!$A$2:$A$18,0))</f>
        <v>0.97697771649446541</v>
      </c>
      <c r="AB98" s="22">
        <f>M98*Y98</f>
        <v>19241.736872320842</v>
      </c>
      <c r="AC98" s="22">
        <f>AB98+(Q98*AA98)</f>
        <v>19586.610006243387</v>
      </c>
      <c r="AD98" s="19">
        <f>IF(AB98="","",AC98-AB98)</f>
        <v>344.87313392254509</v>
      </c>
      <c r="AE98" s="23">
        <f>_xlfn.DAYS(P98,O98)</f>
        <v>1109</v>
      </c>
      <c r="AF98" s="23">
        <f>_xlfn.DAYS(O98,G98)</f>
        <v>555</v>
      </c>
      <c r="AG98" s="24">
        <f>AE98/AF98</f>
        <v>1.9981981981981982</v>
      </c>
    </row>
    <row r="99" spans="1:33" ht="30" customHeight="1" x14ac:dyDescent="0.25">
      <c r="A99" s="9">
        <v>44573</v>
      </c>
      <c r="B99" s="10">
        <v>2015</v>
      </c>
      <c r="C99" s="11" t="s">
        <v>33</v>
      </c>
      <c r="D99" s="12" t="s">
        <v>308</v>
      </c>
      <c r="E99" s="12" t="s">
        <v>35</v>
      </c>
      <c r="F99" s="9">
        <v>42167</v>
      </c>
      <c r="G99" s="9">
        <v>42234</v>
      </c>
      <c r="H99" s="12" t="s">
        <v>309</v>
      </c>
      <c r="I99" s="13" t="str">
        <f>LEFT(J99,6)</f>
        <v>N62473</v>
      </c>
      <c r="J99" s="14" t="s">
        <v>310</v>
      </c>
      <c r="K99" s="15" t="s">
        <v>311</v>
      </c>
      <c r="L99" s="15" t="str">
        <f>CONCATENATE(D99,",",J99)</f>
        <v>Q418,N6247310D5406 0006</v>
      </c>
      <c r="M99" s="16">
        <v>20585</v>
      </c>
      <c r="N99" s="16">
        <v>21213</v>
      </c>
      <c r="O99" s="17">
        <v>42789</v>
      </c>
      <c r="P99" s="18">
        <v>43143</v>
      </c>
      <c r="Q99" s="19">
        <f>IF(M99="","",N99-M99)</f>
        <v>628</v>
      </c>
      <c r="R99" s="20">
        <f>IF(P99="","",P99-O99)</f>
        <v>354</v>
      </c>
      <c r="S99">
        <f>YEAR(P99)</f>
        <v>2018</v>
      </c>
      <c r="T99" s="21" t="str">
        <f>IF(LEN(MONTH(P99))=1,CONCATENATE("0",MONTH(P99)),MONTH(P99))</f>
        <v>02</v>
      </c>
      <c r="U99" s="21">
        <f>IF(LEN(DAY(P99))=1,CONCATENATE("0",DAY(P99)),DAY(P99))</f>
        <v>12</v>
      </c>
      <c r="V99" t="str">
        <f>CONCATENATE(S99,T99,U99)</f>
        <v>20180212</v>
      </c>
      <c r="W99">
        <f>IF(OR(MONTH(G99)=10,MONTH(G99)=11,MONTH(G99)=12),YEAR(G99)+1,YEAR(G99))</f>
        <v>2015</v>
      </c>
      <c r="X99">
        <f>IF(OR(MONTH(P99)=10,MONTH(P99)=11,MONTH(P99)=12),YEAR(P99)+1,YEAR(P99))</f>
        <v>2018</v>
      </c>
      <c r="Y99">
        <f>INDEX('Inflation Indices'!$B$2:$B$18,MATCH('MilCon Contracts Data'!W186,'Inflation Indices'!$A$2:$A$18,0))</f>
        <v>1.0006103417743548</v>
      </c>
      <c r="Z99">
        <f>ROUND(MEDIAN(W99,X99),0)</f>
        <v>2017</v>
      </c>
      <c r="AA99">
        <f>INDEX('Inflation Indices'!$B$2:$B$18,MATCH('MilCon Contracts Data'!Z186,'Inflation Indices'!$A$2:$A$18,0))</f>
        <v>0.95701202597496626</v>
      </c>
      <c r="AB99" s="22">
        <f>M99*Y99</f>
        <v>20597.563885425094</v>
      </c>
      <c r="AC99" s="22">
        <f>AB99+(Q99*AA99)</f>
        <v>21198.567437737373</v>
      </c>
      <c r="AD99" s="19">
        <f>IF(AB99="","",AC99-AB99)</f>
        <v>601.00355231227877</v>
      </c>
      <c r="AE99" s="23">
        <f>_xlfn.DAYS(P99,O99)</f>
        <v>354</v>
      </c>
      <c r="AF99" s="23">
        <f>_xlfn.DAYS(O99,G99)</f>
        <v>555</v>
      </c>
      <c r="AG99" s="24">
        <f>AE99/AF99</f>
        <v>0.63783783783783787</v>
      </c>
    </row>
    <row r="100" spans="1:33" ht="30" customHeight="1" x14ac:dyDescent="0.25">
      <c r="A100" s="9">
        <v>44561</v>
      </c>
      <c r="B100" s="10">
        <v>2018</v>
      </c>
      <c r="C100" s="11" t="s">
        <v>68</v>
      </c>
      <c r="D100" s="12" t="s">
        <v>298</v>
      </c>
      <c r="E100" s="12" t="s">
        <v>35</v>
      </c>
      <c r="F100" s="9">
        <v>43982</v>
      </c>
      <c r="G100" s="9">
        <v>44012</v>
      </c>
      <c r="H100" s="12" t="s">
        <v>312</v>
      </c>
      <c r="I100" s="13" t="str">
        <f>LEFT(J100,6)</f>
        <v>W911KB</v>
      </c>
      <c r="J100" s="14" t="s">
        <v>313</v>
      </c>
      <c r="K100" s="15" t="s">
        <v>313</v>
      </c>
      <c r="L100" s="15" t="str">
        <f>CONCATENATE(D100,",",J100)</f>
        <v>FTQW180107,W911KB17F0055</v>
      </c>
      <c r="M100" s="16">
        <v>22546</v>
      </c>
      <c r="N100" s="16">
        <v>22546</v>
      </c>
      <c r="O100" s="17">
        <v>44057</v>
      </c>
      <c r="P100" s="18">
        <v>44057</v>
      </c>
      <c r="Q100" s="19">
        <f>IF(M100="","",N100-M100)</f>
        <v>0</v>
      </c>
      <c r="R100" s="20">
        <f>IF(P100="","",P100-O100)</f>
        <v>0</v>
      </c>
      <c r="S100">
        <f>YEAR(P100)</f>
        <v>2020</v>
      </c>
      <c r="T100" s="21" t="str">
        <f>IF(LEN(MONTH(P100))=1,CONCATENATE("0",MONTH(P100)),MONTH(P100))</f>
        <v>08</v>
      </c>
      <c r="U100" s="21">
        <f>IF(LEN(DAY(P100))=1,CONCATENATE("0",DAY(P100)),DAY(P100))</f>
        <v>14</v>
      </c>
      <c r="V100" t="str">
        <f>CONCATENATE(S100,T100,U100)</f>
        <v>20200814</v>
      </c>
      <c r="W100">
        <f>IF(OR(MONTH(G100)=10,MONTH(G100)=11,MONTH(G100)=12),YEAR(G100)+1,YEAR(G100))</f>
        <v>2020</v>
      </c>
      <c r="X100">
        <f>IF(OR(MONTH(P100)=10,MONTH(P100)=11,MONTH(P100)=12),YEAR(P100)+1,YEAR(P100))</f>
        <v>2020</v>
      </c>
      <c r="Y100">
        <f>INDEX('Inflation Indices'!$B$2:$B$18,MATCH('MilCon Contracts Data'!W975,'Inflation Indices'!$A$2:$A$18,0))</f>
        <v>1.0507009358578761</v>
      </c>
      <c r="Z100">
        <f>ROUND(MEDIAN(W100,X100),0)</f>
        <v>2020</v>
      </c>
      <c r="AA100">
        <f>INDEX('Inflation Indices'!$B$2:$B$18,MATCH('MilCon Contracts Data'!Z975,'Inflation Indices'!$A$2:$A$18,0))</f>
        <v>1.0006103417743548</v>
      </c>
      <c r="AB100" s="22">
        <f>M100*Y100</f>
        <v>23689.103299851675</v>
      </c>
      <c r="AC100" s="22">
        <f>AB100+(Q100*AA100)</f>
        <v>23689.103299851675</v>
      </c>
      <c r="AD100" s="19">
        <f>IF(AB100="","",AC100-AB100)</f>
        <v>0</v>
      </c>
      <c r="AE100" s="23">
        <f>_xlfn.DAYS(P100,O100)</f>
        <v>0</v>
      </c>
      <c r="AF100" s="23">
        <f>_xlfn.DAYS(O100,G100)</f>
        <v>45</v>
      </c>
      <c r="AG100" s="24">
        <f>AE100/AF100</f>
        <v>0</v>
      </c>
    </row>
    <row r="101" spans="1:33" ht="30" customHeight="1" x14ac:dyDescent="0.25">
      <c r="A101" s="9">
        <v>44452</v>
      </c>
      <c r="B101" s="10">
        <v>2018</v>
      </c>
      <c r="C101" s="11" t="s">
        <v>33</v>
      </c>
      <c r="D101" s="12" t="s">
        <v>314</v>
      </c>
      <c r="E101" s="12" t="s">
        <v>35</v>
      </c>
      <c r="F101" s="9">
        <v>43119</v>
      </c>
      <c r="G101" s="9">
        <v>43356</v>
      </c>
      <c r="H101" s="12" t="s">
        <v>315</v>
      </c>
      <c r="I101" s="13" t="str">
        <f>LEFT(J101,6)</f>
        <v>N40085</v>
      </c>
      <c r="J101" s="14" t="s">
        <v>316</v>
      </c>
      <c r="K101" s="15" t="s">
        <v>316</v>
      </c>
      <c r="L101" s="15" t="str">
        <f>CONCATENATE(D101,",",J101)</f>
        <v>P791,N4008518C1103</v>
      </c>
      <c r="M101" s="16">
        <v>24701</v>
      </c>
      <c r="N101" s="16">
        <v>24983</v>
      </c>
      <c r="O101" s="17">
        <v>44272</v>
      </c>
      <c r="P101" s="18">
        <v>44656</v>
      </c>
      <c r="Q101" s="19">
        <f>IF(M101="","",N101-M101)</f>
        <v>282</v>
      </c>
      <c r="R101" s="20">
        <f>IF(P101="","",P101-O101)</f>
        <v>384</v>
      </c>
      <c r="S101">
        <f>YEAR(P101)</f>
        <v>2022</v>
      </c>
      <c r="T101" s="21" t="str">
        <f>IF(LEN(MONTH(P101))=1,CONCATENATE("0",MONTH(P101)),MONTH(P101))</f>
        <v>04</v>
      </c>
      <c r="U101" s="21" t="str">
        <f>IF(LEN(DAY(P101))=1,CONCATENATE("0",DAY(P101)),DAY(P101))</f>
        <v>05</v>
      </c>
      <c r="V101" t="str">
        <f>CONCATENATE(S101,T101,U101)</f>
        <v>20220405</v>
      </c>
      <c r="W101">
        <f>IF(OR(MONTH(G101)=10,MONTH(G101)=11,MONTH(G101)=12),YEAR(G101)+1,YEAR(G101))</f>
        <v>2018</v>
      </c>
      <c r="X101">
        <f>IF(OR(MONTH(P101)=10,MONTH(P101)=11,MONTH(P101)=12),YEAR(P101)+1,YEAR(P101))</f>
        <v>2022</v>
      </c>
      <c r="Y101">
        <f>INDEX('Inflation Indices'!$B$2:$B$18,MATCH('MilCon Contracts Data'!W444,'Inflation Indices'!$A$2:$A$18,0))</f>
        <v>1.0006103417743548</v>
      </c>
      <c r="Z101">
        <f>ROUND(MEDIAN(W101,X101),0)</f>
        <v>2020</v>
      </c>
      <c r="AA101">
        <f>INDEX('Inflation Indices'!$B$2:$B$18,MATCH('MilCon Contracts Data'!Z444,'Inflation Indices'!$A$2:$A$18,0))</f>
        <v>0.97697771649446541</v>
      </c>
      <c r="AB101" s="22">
        <f>M101*Y101</f>
        <v>24716.076052168337</v>
      </c>
      <c r="AC101" s="22">
        <f>AB101+(Q101*AA101)</f>
        <v>24991.583768219774</v>
      </c>
      <c r="AD101" s="19">
        <f>IF(AB101="","",AC101-AB101)</f>
        <v>275.50771605143746</v>
      </c>
      <c r="AE101" s="23">
        <f>_xlfn.DAYS(P101,O101)</f>
        <v>384</v>
      </c>
      <c r="AF101" s="23">
        <f>_xlfn.DAYS(O101,G101)</f>
        <v>916</v>
      </c>
      <c r="AG101" s="24">
        <f>AE101/AF101</f>
        <v>0.41921397379912662</v>
      </c>
    </row>
    <row r="102" spans="1:33" ht="30" customHeight="1" x14ac:dyDescent="0.25">
      <c r="A102" s="9">
        <v>44573</v>
      </c>
      <c r="B102" s="10">
        <v>2018</v>
      </c>
      <c r="C102" s="11" t="s">
        <v>33</v>
      </c>
      <c r="D102" s="12" t="s">
        <v>317</v>
      </c>
      <c r="E102" s="12" t="s">
        <v>35</v>
      </c>
      <c r="F102" s="9">
        <v>43119</v>
      </c>
      <c r="G102" s="9">
        <v>43356</v>
      </c>
      <c r="H102" s="12" t="s">
        <v>315</v>
      </c>
      <c r="I102" s="13" t="str">
        <f>LEFT(J102,6)</f>
        <v>N40085</v>
      </c>
      <c r="J102" s="14" t="s">
        <v>316</v>
      </c>
      <c r="K102" s="15" t="s">
        <v>316</v>
      </c>
      <c r="L102" s="15" t="str">
        <f>CONCATENATE(D102,",",J102)</f>
        <v>Q791,N4008518C1103</v>
      </c>
      <c r="M102" s="16">
        <v>24701</v>
      </c>
      <c r="N102" s="16">
        <v>24983</v>
      </c>
      <c r="O102" s="17">
        <v>44272</v>
      </c>
      <c r="P102" s="18">
        <v>44656</v>
      </c>
      <c r="Q102" s="19">
        <f>IF(M102="","",N102-M102)</f>
        <v>282</v>
      </c>
      <c r="R102" s="20">
        <f>IF(P102="","",P102-O102)</f>
        <v>384</v>
      </c>
      <c r="S102">
        <f>YEAR(P102)</f>
        <v>2022</v>
      </c>
      <c r="T102" s="21" t="str">
        <f>IF(LEN(MONTH(P102))=1,CONCATENATE("0",MONTH(P102)),MONTH(P102))</f>
        <v>04</v>
      </c>
      <c r="U102" s="21" t="str">
        <f>IF(LEN(DAY(P102))=1,CONCATENATE("0",DAY(P102)),DAY(P102))</f>
        <v>05</v>
      </c>
      <c r="V102" t="str">
        <f>CONCATENATE(S102,T102,U102)</f>
        <v>20220405</v>
      </c>
      <c r="W102">
        <f>IF(OR(MONTH(G102)=10,MONTH(G102)=11,MONTH(G102)=12),YEAR(G102)+1,YEAR(G102))</f>
        <v>2018</v>
      </c>
      <c r="X102">
        <f>IF(OR(MONTH(P102)=10,MONTH(P102)=11,MONTH(P102)=12),YEAR(P102)+1,YEAR(P102))</f>
        <v>2022</v>
      </c>
      <c r="Y102">
        <f>INDEX('Inflation Indices'!$B$2:$B$18,MATCH('MilCon Contracts Data'!W445,'Inflation Indices'!$A$2:$A$18,0))</f>
        <v>1.258060736811446</v>
      </c>
      <c r="Z102">
        <f>ROUND(MEDIAN(W102,X102),0)</f>
        <v>2020</v>
      </c>
      <c r="AA102">
        <f>INDEX('Inflation Indices'!$B$2:$B$18,MATCH('MilCon Contracts Data'!Z445,'Inflation Indices'!$A$2:$A$18,0))</f>
        <v>1.2082263446570523</v>
      </c>
      <c r="AB102" s="22">
        <f>M102*Y102</f>
        <v>31075.35825997953</v>
      </c>
      <c r="AC102" s="22">
        <f>AB102+(Q102*AA102)</f>
        <v>31416.078089172817</v>
      </c>
      <c r="AD102" s="19">
        <f>IF(AB102="","",AC102-AB102)</f>
        <v>340.7198291932873</v>
      </c>
      <c r="AE102" s="23">
        <f>_xlfn.DAYS(P102,O102)</f>
        <v>384</v>
      </c>
      <c r="AF102" s="23">
        <f>_xlfn.DAYS(O102,G102)</f>
        <v>916</v>
      </c>
      <c r="AG102" s="24">
        <f>AE102/AF102</f>
        <v>0.41921397379912662</v>
      </c>
    </row>
    <row r="103" spans="1:33" ht="30" customHeight="1" x14ac:dyDescent="0.25">
      <c r="A103" s="9">
        <v>44452</v>
      </c>
      <c r="B103" s="10">
        <v>2016</v>
      </c>
      <c r="C103" s="11" t="s">
        <v>33</v>
      </c>
      <c r="D103" s="12" t="s">
        <v>318</v>
      </c>
      <c r="E103" s="12" t="s">
        <v>35</v>
      </c>
      <c r="F103" s="9">
        <v>42674</v>
      </c>
      <c r="G103" s="9">
        <v>43297</v>
      </c>
      <c r="H103" s="12" t="s">
        <v>167</v>
      </c>
      <c r="I103" s="13" t="str">
        <f>LEFT(J103,6)</f>
        <v>N40085</v>
      </c>
      <c r="J103" s="14" t="s">
        <v>319</v>
      </c>
      <c r="K103" s="15" t="s">
        <v>319</v>
      </c>
      <c r="L103" s="15" t="str">
        <f>CONCATENATE(D103,",",J103)</f>
        <v>P777,N4008518C1137</v>
      </c>
      <c r="M103" s="16">
        <v>24780</v>
      </c>
      <c r="N103" s="16">
        <v>24173</v>
      </c>
      <c r="O103" s="17">
        <v>44113</v>
      </c>
      <c r="P103" s="18">
        <v>44298</v>
      </c>
      <c r="Q103" s="19">
        <f>IF(M103="","",N103-M103)</f>
        <v>-607</v>
      </c>
      <c r="R103" s="20">
        <f>IF(P103="","",P103-O103)</f>
        <v>185</v>
      </c>
      <c r="S103">
        <f>YEAR(P103)</f>
        <v>2021</v>
      </c>
      <c r="T103" s="21" t="str">
        <f>IF(LEN(MONTH(P103))=1,CONCATENATE("0",MONTH(P103)),MONTH(P103))</f>
        <v>04</v>
      </c>
      <c r="U103" s="21">
        <f>IF(LEN(DAY(P103))=1,CONCATENATE("0",DAY(P103)),DAY(P103))</f>
        <v>12</v>
      </c>
      <c r="V103" t="str">
        <f>CONCATENATE(S103,T103,U103)</f>
        <v>20210412</v>
      </c>
      <c r="W103">
        <f>IF(OR(MONTH(G103)=10,MONTH(G103)=11,MONTH(G103)=12),YEAR(G103)+1,YEAR(G103))</f>
        <v>2018</v>
      </c>
      <c r="X103">
        <f>IF(OR(MONTH(P103)=10,MONTH(P103)=11,MONTH(P103)=12),YEAR(P103)+1,YEAR(P103))</f>
        <v>2021</v>
      </c>
      <c r="Y103">
        <f>INDEX('Inflation Indices'!$B$2:$B$18,MATCH('MilCon Contracts Data'!W450,'Inflation Indices'!$A$2:$A$18,0))</f>
        <v>1.027591137340192</v>
      </c>
      <c r="Z103">
        <f>ROUND(MEDIAN(W103,X103),0)</f>
        <v>2020</v>
      </c>
      <c r="AA103">
        <f>INDEX('Inflation Indices'!$B$2:$B$18,MATCH('MilCon Contracts Data'!Z450,'Inflation Indices'!$A$2:$A$18,0))</f>
        <v>0.97697771649446541</v>
      </c>
      <c r="AB103" s="22">
        <f>M103*Y103</f>
        <v>25463.708383289959</v>
      </c>
      <c r="AC103" s="22">
        <f>AB103+(Q103*AA103)</f>
        <v>24870.682909377818</v>
      </c>
      <c r="AD103" s="19">
        <f>IF(AB103="","",AC103-AB103)</f>
        <v>-593.02547391214102</v>
      </c>
      <c r="AE103" s="23">
        <f>_xlfn.DAYS(P103,O103)</f>
        <v>185</v>
      </c>
      <c r="AF103" s="23">
        <f>_xlfn.DAYS(O103,G103)</f>
        <v>816</v>
      </c>
      <c r="AG103" s="24">
        <f>AE103/AF103</f>
        <v>0.2267156862745098</v>
      </c>
    </row>
    <row r="104" spans="1:33" ht="30" customHeight="1" x14ac:dyDescent="0.25">
      <c r="A104" s="9">
        <v>44573</v>
      </c>
      <c r="B104" s="10">
        <v>2016</v>
      </c>
      <c r="C104" s="11" t="s">
        <v>33</v>
      </c>
      <c r="D104" s="12" t="s">
        <v>320</v>
      </c>
      <c r="E104" s="12" t="s">
        <v>35</v>
      </c>
      <c r="F104" s="9">
        <v>42674</v>
      </c>
      <c r="G104" s="9">
        <v>43297</v>
      </c>
      <c r="H104" s="12" t="s">
        <v>167</v>
      </c>
      <c r="I104" s="13" t="str">
        <f>LEFT(J104,6)</f>
        <v>N40085</v>
      </c>
      <c r="J104" s="14" t="s">
        <v>319</v>
      </c>
      <c r="K104" s="15" t="s">
        <v>319</v>
      </c>
      <c r="L104" s="15" t="str">
        <f>CONCATENATE(D104,",",J104)</f>
        <v>Q777,N4008518C1137</v>
      </c>
      <c r="M104" s="16">
        <v>24780</v>
      </c>
      <c r="N104" s="16">
        <v>24173</v>
      </c>
      <c r="O104" s="17">
        <v>44113</v>
      </c>
      <c r="P104" s="18">
        <v>44298</v>
      </c>
      <c r="Q104" s="19">
        <f>IF(M104="","",N104-M104)</f>
        <v>-607</v>
      </c>
      <c r="R104" s="20">
        <f>IF(P104="","",P104-O104)</f>
        <v>185</v>
      </c>
      <c r="S104">
        <f>YEAR(P104)</f>
        <v>2021</v>
      </c>
      <c r="T104" s="21" t="str">
        <f>IF(LEN(MONTH(P104))=1,CONCATENATE("0",MONTH(P104)),MONTH(P104))</f>
        <v>04</v>
      </c>
      <c r="U104" s="21">
        <f>IF(LEN(DAY(P104))=1,CONCATENATE("0",DAY(P104)),DAY(P104))</f>
        <v>12</v>
      </c>
      <c r="V104" t="str">
        <f>CONCATENATE(S104,T104,U104)</f>
        <v>20210412</v>
      </c>
      <c r="W104">
        <f>IF(OR(MONTH(G104)=10,MONTH(G104)=11,MONTH(G104)=12),YEAR(G104)+1,YEAR(G104))</f>
        <v>2018</v>
      </c>
      <c r="X104">
        <f>IF(OR(MONTH(P104)=10,MONTH(P104)=11,MONTH(P104)=12),YEAR(P104)+1,YEAR(P104))</f>
        <v>2021</v>
      </c>
      <c r="Y104">
        <f>INDEX('Inflation Indices'!$B$2:$B$18,MATCH('MilCon Contracts Data'!W451,'Inflation Indices'!$A$2:$A$18,0))</f>
        <v>1.027591137340192</v>
      </c>
      <c r="Z104">
        <f>ROUND(MEDIAN(W104,X104),0)</f>
        <v>2020</v>
      </c>
      <c r="AA104">
        <f>INDEX('Inflation Indices'!$B$2:$B$18,MATCH('MilCon Contracts Data'!Z451,'Inflation Indices'!$A$2:$A$18,0))</f>
        <v>0.97697771649446541</v>
      </c>
      <c r="AB104" s="22">
        <f>M104*Y104</f>
        <v>25463.708383289959</v>
      </c>
      <c r="AC104" s="22">
        <f>AB104+(Q104*AA104)</f>
        <v>24870.682909377818</v>
      </c>
      <c r="AD104" s="19">
        <f>IF(AB104="","",AC104-AB104)</f>
        <v>-593.02547391214102</v>
      </c>
      <c r="AE104" s="23">
        <f>_xlfn.DAYS(P104,O104)</f>
        <v>185</v>
      </c>
      <c r="AF104" s="23">
        <f>_xlfn.DAYS(O104,G104)</f>
        <v>816</v>
      </c>
      <c r="AG104" s="24">
        <f>AE104/AF104</f>
        <v>0.2267156862745098</v>
      </c>
    </row>
    <row r="105" spans="1:33" ht="30" customHeight="1" x14ac:dyDescent="0.25">
      <c r="A105" s="9">
        <v>44452</v>
      </c>
      <c r="B105" s="10">
        <v>2015</v>
      </c>
      <c r="C105" s="11" t="s">
        <v>33</v>
      </c>
      <c r="D105" s="12" t="s">
        <v>321</v>
      </c>
      <c r="E105" s="12" t="s">
        <v>35</v>
      </c>
      <c r="F105" s="9">
        <v>42214</v>
      </c>
      <c r="G105" s="9">
        <v>42277</v>
      </c>
      <c r="H105" s="12" t="s">
        <v>322</v>
      </c>
      <c r="I105" s="13" t="str">
        <f>LEFT(J105,6)</f>
        <v>N62473</v>
      </c>
      <c r="J105" s="14" t="s">
        <v>323</v>
      </c>
      <c r="K105" s="15" t="s">
        <v>324</v>
      </c>
      <c r="L105" s="15" t="str">
        <f>CONCATENATE(D105,",",J105)</f>
        <v>P893,N6247315C1609 AWD</v>
      </c>
      <c r="M105" s="16">
        <v>24873</v>
      </c>
      <c r="N105" s="16">
        <v>24379</v>
      </c>
      <c r="O105" s="17">
        <v>43192</v>
      </c>
      <c r="P105" s="18">
        <v>43535</v>
      </c>
      <c r="Q105" s="19">
        <f>IF(M105="","",N105-M105)</f>
        <v>-494</v>
      </c>
      <c r="R105" s="20">
        <f>IF(P105="","",P105-O105)</f>
        <v>343</v>
      </c>
      <c r="S105">
        <f>YEAR(P105)</f>
        <v>2019</v>
      </c>
      <c r="T105" s="21" t="str">
        <f>IF(LEN(MONTH(P105))=1,CONCATENATE("0",MONTH(P105)),MONTH(P105))</f>
        <v>03</v>
      </c>
      <c r="U105" s="21">
        <f>IF(LEN(DAY(P105))=1,CONCATENATE("0",DAY(P105)),DAY(P105))</f>
        <v>11</v>
      </c>
      <c r="V105" t="str">
        <f>CONCATENATE(S105,T105,U105)</f>
        <v>20190311</v>
      </c>
      <c r="W105">
        <f>IF(OR(MONTH(G105)=10,MONTH(G105)=11,MONTH(G105)=12),YEAR(G105)+1,YEAR(G105))</f>
        <v>2015</v>
      </c>
      <c r="X105">
        <f>IF(OR(MONTH(P105)=10,MONTH(P105)=11,MONTH(P105)=12),YEAR(P105)+1,YEAR(P105))</f>
        <v>2019</v>
      </c>
      <c r="Y105">
        <f>INDEX('Inflation Indices'!$B$2:$B$18,MATCH('MilCon Contracts Data'!W188,'Inflation Indices'!$A$2:$A$18,0))</f>
        <v>1.0006103417743548</v>
      </c>
      <c r="Z105">
        <f>ROUND(MEDIAN(W105,X105),0)</f>
        <v>2017</v>
      </c>
      <c r="AA105">
        <f>INDEX('Inflation Indices'!$B$2:$B$18,MATCH('MilCon Contracts Data'!Z188,'Inflation Indices'!$A$2:$A$18,0))</f>
        <v>0.97697771649446541</v>
      </c>
      <c r="AB105" s="22">
        <f>M105*Y105</f>
        <v>24888.181030953529</v>
      </c>
      <c r="AC105" s="22">
        <f>AB105+(Q105*AA105)</f>
        <v>24405.554039005263</v>
      </c>
      <c r="AD105" s="19">
        <f>IF(AB105="","",AC105-AB105)</f>
        <v>-482.62699194826564</v>
      </c>
      <c r="AE105" s="23">
        <f>_xlfn.DAYS(P105,O105)</f>
        <v>343</v>
      </c>
      <c r="AF105" s="23">
        <f>_xlfn.DAYS(O105,G105)</f>
        <v>915</v>
      </c>
      <c r="AG105" s="24">
        <f>AE105/AF105</f>
        <v>0.37486338797814206</v>
      </c>
    </row>
    <row r="106" spans="1:33" ht="30" customHeight="1" x14ac:dyDescent="0.25">
      <c r="A106" s="9">
        <v>44573</v>
      </c>
      <c r="B106" s="10">
        <v>2015</v>
      </c>
      <c r="C106" s="11" t="s">
        <v>33</v>
      </c>
      <c r="D106" s="12" t="s">
        <v>325</v>
      </c>
      <c r="E106" s="12" t="s">
        <v>35</v>
      </c>
      <c r="F106" s="9">
        <v>42214</v>
      </c>
      <c r="G106" s="9">
        <v>42277</v>
      </c>
      <c r="H106" s="12" t="s">
        <v>322</v>
      </c>
      <c r="I106" s="13" t="str">
        <f>LEFT(J106,6)</f>
        <v>N62473</v>
      </c>
      <c r="J106" s="14" t="s">
        <v>323</v>
      </c>
      <c r="K106" s="15" t="s">
        <v>324</v>
      </c>
      <c r="L106" s="15" t="str">
        <f>CONCATENATE(D106,",",J106)</f>
        <v>Q893,N6247315C1609 AWD</v>
      </c>
      <c r="M106" s="16">
        <v>24873</v>
      </c>
      <c r="N106" s="16">
        <v>24376</v>
      </c>
      <c r="O106" s="17">
        <v>43192</v>
      </c>
      <c r="P106" s="18">
        <v>43535</v>
      </c>
      <c r="Q106" s="19">
        <f>IF(M106="","",N106-M106)</f>
        <v>-497</v>
      </c>
      <c r="R106" s="20">
        <f>IF(P106="","",P106-O106)</f>
        <v>343</v>
      </c>
      <c r="S106">
        <f>YEAR(P106)</f>
        <v>2019</v>
      </c>
      <c r="T106" s="21" t="str">
        <f>IF(LEN(MONTH(P106))=1,CONCATENATE("0",MONTH(P106)),MONTH(P106))</f>
        <v>03</v>
      </c>
      <c r="U106" s="21">
        <f>IF(LEN(DAY(P106))=1,CONCATENATE("0",DAY(P106)),DAY(P106))</f>
        <v>11</v>
      </c>
      <c r="V106" t="str">
        <f>CONCATENATE(S106,T106,U106)</f>
        <v>20190311</v>
      </c>
      <c r="W106">
        <f>IF(OR(MONTH(G106)=10,MONTH(G106)=11,MONTH(G106)=12),YEAR(G106)+1,YEAR(G106))</f>
        <v>2015</v>
      </c>
      <c r="X106">
        <f>IF(OR(MONTH(P106)=10,MONTH(P106)=11,MONTH(P106)=12),YEAR(P106)+1,YEAR(P106))</f>
        <v>2019</v>
      </c>
      <c r="Y106">
        <f>INDEX('Inflation Indices'!$B$2:$B$18,MATCH('MilCon Contracts Data'!W189,'Inflation Indices'!$A$2:$A$18,0))</f>
        <v>1.0507009358578761</v>
      </c>
      <c r="Z106">
        <f>ROUND(MEDIAN(W106,X106),0)</f>
        <v>2017</v>
      </c>
      <c r="AA106">
        <f>INDEX('Inflation Indices'!$B$2:$B$18,MATCH('MilCon Contracts Data'!Z189,'Inflation Indices'!$A$2:$A$18,0))</f>
        <v>1.027591137340192</v>
      </c>
      <c r="AB106" s="22">
        <f>M106*Y106</f>
        <v>26134.08437759295</v>
      </c>
      <c r="AC106" s="22">
        <f>AB106+(Q106*AA106)</f>
        <v>25623.371582334876</v>
      </c>
      <c r="AD106" s="19">
        <f>IF(AB106="","",AC106-AB106)</f>
        <v>-510.71279525807404</v>
      </c>
      <c r="AE106" s="23">
        <f>_xlfn.DAYS(P106,O106)</f>
        <v>343</v>
      </c>
      <c r="AF106" s="23">
        <f>_xlfn.DAYS(O106,G106)</f>
        <v>915</v>
      </c>
      <c r="AG106" s="24">
        <f>AE106/AF106</f>
        <v>0.37486338797814206</v>
      </c>
    </row>
    <row r="107" spans="1:33" ht="30" customHeight="1" x14ac:dyDescent="0.25">
      <c r="A107" s="9">
        <v>44561</v>
      </c>
      <c r="B107" s="10">
        <v>2018</v>
      </c>
      <c r="C107" s="11" t="s">
        <v>68</v>
      </c>
      <c r="D107" s="12" t="s">
        <v>298</v>
      </c>
      <c r="E107" s="12" t="s">
        <v>35</v>
      </c>
      <c r="F107" s="9">
        <v>44347</v>
      </c>
      <c r="G107" s="9">
        <v>44377</v>
      </c>
      <c r="H107" s="12" t="s">
        <v>280</v>
      </c>
      <c r="I107" s="13" t="str">
        <f>LEFT(J107,6)</f>
        <v>W911KB</v>
      </c>
      <c r="J107" s="14" t="s">
        <v>281</v>
      </c>
      <c r="K107" s="15" t="s">
        <v>281</v>
      </c>
      <c r="L107" s="15" t="str">
        <f>CONCATENATE(D107,",",J107)</f>
        <v>FTQW180107,W911KB21F0085</v>
      </c>
      <c r="M107" s="16">
        <v>26041</v>
      </c>
      <c r="N107" s="16">
        <v>26041</v>
      </c>
      <c r="O107" s="17">
        <v>44422</v>
      </c>
      <c r="P107" s="18">
        <v>44422</v>
      </c>
      <c r="Q107" s="19">
        <f>IF(M107="","",N107-M107)</f>
        <v>0</v>
      </c>
      <c r="R107" s="20">
        <f>IF(P107="","",P107-O107)</f>
        <v>0</v>
      </c>
      <c r="S107">
        <f>YEAR(P107)</f>
        <v>2021</v>
      </c>
      <c r="T107" s="21" t="str">
        <f>IF(LEN(MONTH(P107))=1,CONCATENATE("0",MONTH(P107)),MONTH(P107))</f>
        <v>08</v>
      </c>
      <c r="U107" s="21">
        <f>IF(LEN(DAY(P107))=1,CONCATENATE("0",DAY(P107)),DAY(P107))</f>
        <v>14</v>
      </c>
      <c r="V107" t="str">
        <f>CONCATENATE(S107,T107,U107)</f>
        <v>20210814</v>
      </c>
      <c r="W107">
        <f>IF(OR(MONTH(G107)=10,MONTH(G107)=11,MONTH(G107)=12),YEAR(G107)+1,YEAR(G107))</f>
        <v>2021</v>
      </c>
      <c r="X107">
        <f>IF(OR(MONTH(P107)=10,MONTH(P107)=11,MONTH(P107)=12),YEAR(P107)+1,YEAR(P107))</f>
        <v>2021</v>
      </c>
      <c r="Y107">
        <f>INDEX('Inflation Indices'!$B$2:$B$18,MATCH('MilCon Contracts Data'!W1214,'Inflation Indices'!$A$2:$A$18,0))</f>
        <v>1.1226717559690906</v>
      </c>
      <c r="Z107">
        <f>ROUND(MEDIAN(W107,X107),0)</f>
        <v>2021</v>
      </c>
      <c r="AA107">
        <f>INDEX('Inflation Indices'!$B$2:$B$18,MATCH('MilCon Contracts Data'!Z1214,'Inflation Indices'!$A$2:$A$18,0))</f>
        <v>1.0992552112271903</v>
      </c>
      <c r="AB107" s="22">
        <f>M107*Y107</f>
        <v>29235.495197191089</v>
      </c>
      <c r="AC107" s="22">
        <f>AB107+(Q107*AA107)</f>
        <v>29235.495197191089</v>
      </c>
      <c r="AD107" s="19">
        <f>IF(AB107="","",AC107-AB107)</f>
        <v>0</v>
      </c>
      <c r="AE107" s="23">
        <f>_xlfn.DAYS(P107,O107)</f>
        <v>0</v>
      </c>
      <c r="AF107" s="23">
        <f>_xlfn.DAYS(O107,G107)</f>
        <v>45</v>
      </c>
      <c r="AG107" s="24">
        <f>AE107/AF107</f>
        <v>0</v>
      </c>
    </row>
    <row r="108" spans="1:33" ht="30" customHeight="1" x14ac:dyDescent="0.25">
      <c r="A108" s="9">
        <v>44573</v>
      </c>
      <c r="B108" s="10">
        <v>2020</v>
      </c>
      <c r="C108" s="11" t="s">
        <v>33</v>
      </c>
      <c r="D108" s="12" t="s">
        <v>326</v>
      </c>
      <c r="E108" s="12" t="s">
        <v>35</v>
      </c>
      <c r="F108" s="9">
        <v>43920</v>
      </c>
      <c r="G108" s="9">
        <v>44089</v>
      </c>
      <c r="H108" s="12" t="s">
        <v>109</v>
      </c>
      <c r="I108" s="13" t="str">
        <f>LEFT(J108,6)</f>
        <v>N40085</v>
      </c>
      <c r="J108" s="14" t="s">
        <v>327</v>
      </c>
      <c r="K108" s="15" t="s">
        <v>111</v>
      </c>
      <c r="L108" s="15" t="str">
        <f>CONCATENATE(D108,",",J108)</f>
        <v>Q1534,N4008520D0034 N4008520F6501</v>
      </c>
      <c r="M108" s="16">
        <v>26080</v>
      </c>
      <c r="N108" s="16">
        <v>26796</v>
      </c>
      <c r="O108" s="17">
        <v>45439</v>
      </c>
      <c r="P108" s="18">
        <v>45664</v>
      </c>
      <c r="Q108" s="19">
        <f>IF(M108="","",N108-M108)</f>
        <v>716</v>
      </c>
      <c r="R108" s="20">
        <f>IF(P108="","",P108-O108)</f>
        <v>225</v>
      </c>
      <c r="S108">
        <f>YEAR(P108)</f>
        <v>2025</v>
      </c>
      <c r="T108" s="21" t="str">
        <f>IF(LEN(MONTH(P108))=1,CONCATENATE("0",MONTH(P108)),MONTH(P108))</f>
        <v>01</v>
      </c>
      <c r="U108" s="21" t="str">
        <f>IF(LEN(DAY(P108))=1,CONCATENATE("0",DAY(P108)),DAY(P108))</f>
        <v>07</v>
      </c>
      <c r="V108" t="str">
        <f>CONCATENATE(S108,T108,U108)</f>
        <v>20250107</v>
      </c>
      <c r="W108">
        <f>IF(OR(MONTH(G108)=10,MONTH(G108)=11,MONTH(G108)=12),YEAR(G108)+1,YEAR(G108))</f>
        <v>2020</v>
      </c>
      <c r="X108">
        <f>IF(OR(MONTH(P108)=10,MONTH(P108)=11,MONTH(P108)=12),YEAR(P108)+1,YEAR(P108))</f>
        <v>2025</v>
      </c>
      <c r="Y108">
        <f>INDEX('Inflation Indices'!$B$2:$B$18,MATCH('MilCon Contracts Data'!W916,'Inflation Indices'!$A$2:$A$18,0))</f>
        <v>1.0750776974914733</v>
      </c>
      <c r="Z108">
        <f>ROUND(MEDIAN(W108,X108),0)</f>
        <v>2023</v>
      </c>
      <c r="AA108">
        <f>INDEX('Inflation Indices'!$B$2:$B$18,MATCH('MilCon Contracts Data'!Z916,'Inflation Indices'!$A$2:$A$18,0))</f>
        <v>1.0006103417743548</v>
      </c>
      <c r="AB108" s="22">
        <f>M108*Y108</f>
        <v>28038.026350577624</v>
      </c>
      <c r="AC108" s="22">
        <f>AB108+(Q108*AA108)</f>
        <v>28754.463355288062</v>
      </c>
      <c r="AD108" s="19">
        <f>IF(AB108="","",AC108-AB108)</f>
        <v>716.43700471043849</v>
      </c>
      <c r="AE108" s="23">
        <f>_xlfn.DAYS(P108,O108)</f>
        <v>225</v>
      </c>
      <c r="AF108" s="23">
        <f>_xlfn.DAYS(O108,G108)</f>
        <v>1350</v>
      </c>
      <c r="AG108" s="24">
        <f>AE108/AF108</f>
        <v>0.16666666666666666</v>
      </c>
    </row>
    <row r="109" spans="1:33" ht="30" customHeight="1" x14ac:dyDescent="0.25">
      <c r="A109" s="9">
        <v>44452</v>
      </c>
      <c r="B109" s="10">
        <v>2019</v>
      </c>
      <c r="C109" s="11" t="s">
        <v>33</v>
      </c>
      <c r="D109" s="12" t="s">
        <v>328</v>
      </c>
      <c r="E109" s="12" t="s">
        <v>35</v>
      </c>
      <c r="F109" s="9">
        <v>43495</v>
      </c>
      <c r="G109" s="9">
        <v>44012</v>
      </c>
      <c r="H109" s="12" t="s">
        <v>109</v>
      </c>
      <c r="I109" s="13" t="str">
        <f>LEFT(J109,6)</f>
        <v>N62473</v>
      </c>
      <c r="J109" s="14" t="s">
        <v>329</v>
      </c>
      <c r="K109" s="15" t="s">
        <v>330</v>
      </c>
      <c r="L109" s="15" t="str">
        <f>CONCATENATE(D109,",",J109)</f>
        <v>P200,N6247317D0820 N6247320F4839</v>
      </c>
      <c r="M109" s="16">
        <v>26431</v>
      </c>
      <c r="N109" s="16">
        <v>30463</v>
      </c>
      <c r="O109" s="17">
        <v>44946</v>
      </c>
      <c r="P109" s="18">
        <v>44946</v>
      </c>
      <c r="Q109" s="19">
        <f>IF(M109="","",N109-M109)</f>
        <v>4032</v>
      </c>
      <c r="R109" s="20">
        <f>IF(P109="","",P109-O109)</f>
        <v>0</v>
      </c>
      <c r="S109">
        <f>YEAR(P109)</f>
        <v>2023</v>
      </c>
      <c r="T109" s="21" t="str">
        <f>IF(LEN(MONTH(P109))=1,CONCATENATE("0",MONTH(P109)),MONTH(P109))</f>
        <v>01</v>
      </c>
      <c r="U109" s="21">
        <f>IF(LEN(DAY(P109))=1,CONCATENATE("0",DAY(P109)),DAY(P109))</f>
        <v>20</v>
      </c>
      <c r="V109" t="str">
        <f>CONCATENATE(S109,T109,U109)</f>
        <v>20230120</v>
      </c>
      <c r="W109">
        <f>IF(OR(MONTH(G109)=10,MONTH(G109)=11,MONTH(G109)=12),YEAR(G109)+1,YEAR(G109))</f>
        <v>2020</v>
      </c>
      <c r="X109">
        <f>IF(OR(MONTH(P109)=10,MONTH(P109)=11,MONTH(P109)=12),YEAR(P109)+1,YEAR(P109))</f>
        <v>2023</v>
      </c>
      <c r="Y109">
        <f>INDEX('Inflation Indices'!$B$2:$B$18,MATCH('MilCon Contracts Data'!W930,'Inflation Indices'!$A$2:$A$18,0))</f>
        <v>1.0507009358578761</v>
      </c>
      <c r="Z109">
        <f>ROUND(MEDIAN(W109,X109),0)</f>
        <v>2022</v>
      </c>
      <c r="AA109">
        <f>INDEX('Inflation Indices'!$B$2:$B$18,MATCH('MilCon Contracts Data'!Z930,'Inflation Indices'!$A$2:$A$18,0))</f>
        <v>1.0006103417743548</v>
      </c>
      <c r="AB109" s="22">
        <f>M109*Y109</f>
        <v>27771.076435659521</v>
      </c>
      <c r="AC109" s="22">
        <f>AB109+(Q109*AA109)</f>
        <v>31805.537333693719</v>
      </c>
      <c r="AD109" s="19">
        <f>IF(AB109="","",AC109-AB109)</f>
        <v>4034.4608980341982</v>
      </c>
      <c r="AE109" s="23">
        <f>_xlfn.DAYS(P109,O109)</f>
        <v>0</v>
      </c>
      <c r="AF109" s="23">
        <f>_xlfn.DAYS(O109,G109)</f>
        <v>934</v>
      </c>
      <c r="AG109" s="24">
        <f>AE109/AF109</f>
        <v>0</v>
      </c>
    </row>
    <row r="110" spans="1:33" ht="30" customHeight="1" x14ac:dyDescent="0.25">
      <c r="A110" s="9">
        <v>44573</v>
      </c>
      <c r="B110" s="10">
        <v>2019</v>
      </c>
      <c r="C110" s="11" t="s">
        <v>33</v>
      </c>
      <c r="D110" s="12" t="s">
        <v>331</v>
      </c>
      <c r="E110" s="12" t="s">
        <v>35</v>
      </c>
      <c r="F110" s="9">
        <v>43495</v>
      </c>
      <c r="G110" s="9">
        <v>44012</v>
      </c>
      <c r="H110" s="12" t="s">
        <v>109</v>
      </c>
      <c r="I110" s="13" t="str">
        <f>LEFT(J110,6)</f>
        <v>N62473</v>
      </c>
      <c r="J110" s="14" t="s">
        <v>329</v>
      </c>
      <c r="K110" s="15" t="s">
        <v>330</v>
      </c>
      <c r="L110" s="15" t="str">
        <f>CONCATENATE(D110,",",J110)</f>
        <v>Q200,N6247317D0820 N6247320F4839</v>
      </c>
      <c r="M110" s="16">
        <v>26431</v>
      </c>
      <c r="N110" s="16">
        <v>30670</v>
      </c>
      <c r="O110" s="17">
        <v>44946</v>
      </c>
      <c r="P110" s="18">
        <v>44946</v>
      </c>
      <c r="Q110" s="19">
        <f>IF(M110="","",N110-M110)</f>
        <v>4239</v>
      </c>
      <c r="R110" s="20">
        <f>IF(P110="","",P110-O110)</f>
        <v>0</v>
      </c>
      <c r="S110">
        <f>YEAR(P110)</f>
        <v>2023</v>
      </c>
      <c r="T110" s="21" t="str">
        <f>IF(LEN(MONTH(P110))=1,CONCATENATE("0",MONTH(P110)),MONTH(P110))</f>
        <v>01</v>
      </c>
      <c r="U110" s="21">
        <f>IF(LEN(DAY(P110))=1,CONCATENATE("0",DAY(P110)),DAY(P110))</f>
        <v>20</v>
      </c>
      <c r="V110" t="str">
        <f>CONCATENATE(S110,T110,U110)</f>
        <v>20230120</v>
      </c>
      <c r="W110">
        <f>IF(OR(MONTH(G110)=10,MONTH(G110)=11,MONTH(G110)=12),YEAR(G110)+1,YEAR(G110))</f>
        <v>2020</v>
      </c>
      <c r="X110">
        <f>IF(OR(MONTH(P110)=10,MONTH(P110)=11,MONTH(P110)=12),YEAR(P110)+1,YEAR(P110))</f>
        <v>2023</v>
      </c>
      <c r="Y110">
        <f>INDEX('Inflation Indices'!$B$2:$B$18,MATCH('MilCon Contracts Data'!W931,'Inflation Indices'!$A$2:$A$18,0))</f>
        <v>1.027591137340192</v>
      </c>
      <c r="Z110">
        <f>ROUND(MEDIAN(W110,X110),0)</f>
        <v>2022</v>
      </c>
      <c r="AA110">
        <f>INDEX('Inflation Indices'!$B$2:$B$18,MATCH('MilCon Contracts Data'!Z931,'Inflation Indices'!$A$2:$A$18,0))</f>
        <v>0.97697771649446541</v>
      </c>
      <c r="AB110" s="22">
        <f>M110*Y110</f>
        <v>27160.261351038615</v>
      </c>
      <c r="AC110" s="22">
        <f>AB110+(Q110*AA110)</f>
        <v>31301.669891258654</v>
      </c>
      <c r="AD110" s="19">
        <f>IF(AB110="","",AC110-AB110)</f>
        <v>4141.4085402200399</v>
      </c>
      <c r="AE110" s="23">
        <f>_xlfn.DAYS(P110,O110)</f>
        <v>0</v>
      </c>
      <c r="AF110" s="23">
        <f>_xlfn.DAYS(O110,G110)</f>
        <v>934</v>
      </c>
      <c r="AG110" s="24">
        <f>AE110/AF110</f>
        <v>0</v>
      </c>
    </row>
    <row r="111" spans="1:33" ht="30" customHeight="1" x14ac:dyDescent="0.25">
      <c r="A111" s="9">
        <v>44573</v>
      </c>
      <c r="B111" s="10">
        <v>2020</v>
      </c>
      <c r="C111" s="11" t="s">
        <v>33</v>
      </c>
      <c r="D111" s="12" t="s">
        <v>332</v>
      </c>
      <c r="E111" s="12" t="s">
        <v>35</v>
      </c>
      <c r="F111" s="9">
        <v>44053</v>
      </c>
      <c r="G111" s="9">
        <v>44225</v>
      </c>
      <c r="H111" s="12" t="s">
        <v>167</v>
      </c>
      <c r="I111" s="13" t="str">
        <f>LEFT(J111,6)</f>
        <v>N40085</v>
      </c>
      <c r="J111" s="14" t="s">
        <v>168</v>
      </c>
      <c r="K111" s="15" t="s">
        <v>169</v>
      </c>
      <c r="L111" s="15" t="str">
        <f>CONCATENATE(D111,",",J111)</f>
        <v>Q224,N4008519D9070 N4008521F4540</v>
      </c>
      <c r="M111" s="16">
        <v>26797</v>
      </c>
      <c r="N111" s="16">
        <v>26134</v>
      </c>
      <c r="O111" s="17">
        <v>45143</v>
      </c>
      <c r="P111" s="18">
        <v>45175</v>
      </c>
      <c r="Q111" s="19">
        <f>IF(M111="","",N111-M111)</f>
        <v>-663</v>
      </c>
      <c r="R111" s="20">
        <f>IF(P111="","",P111-O111)</f>
        <v>32</v>
      </c>
      <c r="S111">
        <f>YEAR(P111)</f>
        <v>2023</v>
      </c>
      <c r="T111" s="21" t="str">
        <f>IF(LEN(MONTH(P111))=1,CONCATENATE("0",MONTH(P111)),MONTH(P111))</f>
        <v>09</v>
      </c>
      <c r="U111" s="21" t="str">
        <f>IF(LEN(DAY(P111))=1,CONCATENATE("0",DAY(P111)),DAY(P111))</f>
        <v>06</v>
      </c>
      <c r="V111" t="str">
        <f>CONCATENATE(S111,T111,U111)</f>
        <v>20230906</v>
      </c>
      <c r="W111">
        <f>IF(OR(MONTH(G111)=10,MONTH(G111)=11,MONTH(G111)=12),YEAR(G111)+1,YEAR(G111))</f>
        <v>2021</v>
      </c>
      <c r="X111">
        <f>IF(OR(MONTH(P111)=10,MONTH(P111)=11,MONTH(P111)=12),YEAR(P111)+1,YEAR(P111))</f>
        <v>2023</v>
      </c>
      <c r="Y111">
        <f>INDEX('Inflation Indices'!$B$2:$B$18,MATCH('MilCon Contracts Data'!W1132,'Inflation Indices'!$A$2:$A$18,0))</f>
        <v>1.0507009358578761</v>
      </c>
      <c r="Z111">
        <f>ROUND(MEDIAN(W111,X111),0)</f>
        <v>2022</v>
      </c>
      <c r="AA111">
        <f>INDEX('Inflation Indices'!$B$2:$B$18,MATCH('MilCon Contracts Data'!Z1132,'Inflation Indices'!$A$2:$A$18,0))</f>
        <v>1.0006103417743548</v>
      </c>
      <c r="AB111" s="22">
        <f>M111*Y111</f>
        <v>28155.632978183505</v>
      </c>
      <c r="AC111" s="22">
        <f>AB111+(Q111*AA111)</f>
        <v>27492.228321587107</v>
      </c>
      <c r="AD111" s="19">
        <f>IF(AB111="","",AC111-AB111)</f>
        <v>-663.40465659639813</v>
      </c>
      <c r="AE111" s="23">
        <f>_xlfn.DAYS(P111,O111)</f>
        <v>32</v>
      </c>
      <c r="AF111" s="23">
        <f>_xlfn.DAYS(O111,G111)</f>
        <v>918</v>
      </c>
      <c r="AG111" s="24">
        <f>AE111/AF111</f>
        <v>3.4858387799564274E-2</v>
      </c>
    </row>
    <row r="112" spans="1:33" ht="30" customHeight="1" x14ac:dyDescent="0.25">
      <c r="A112" s="9">
        <v>44452</v>
      </c>
      <c r="B112" s="10">
        <v>2014</v>
      </c>
      <c r="C112" s="11" t="s">
        <v>33</v>
      </c>
      <c r="D112" s="12" t="s">
        <v>333</v>
      </c>
      <c r="E112" s="12" t="s">
        <v>35</v>
      </c>
      <c r="F112" s="9">
        <v>42206</v>
      </c>
      <c r="G112" s="9">
        <v>42410</v>
      </c>
      <c r="H112" s="12" t="s">
        <v>256</v>
      </c>
      <c r="I112" s="13" t="str">
        <f>LEFT(J112,6)</f>
        <v>N40085</v>
      </c>
      <c r="J112" s="14" t="s">
        <v>334</v>
      </c>
      <c r="K112" s="15" t="s">
        <v>258</v>
      </c>
      <c r="L112" s="15" t="str">
        <f>CONCATENATE(D112,",",J112)</f>
        <v>P334,N4008510D5333 0007</v>
      </c>
      <c r="M112" s="16">
        <v>29668</v>
      </c>
      <c r="N112" s="16">
        <v>31020</v>
      </c>
      <c r="O112" s="17">
        <v>43310</v>
      </c>
      <c r="P112" s="18">
        <v>43952</v>
      </c>
      <c r="Q112" s="19">
        <f>IF(M112="","",N112-M112)</f>
        <v>1352</v>
      </c>
      <c r="R112" s="20">
        <f>IF(P112="","",P112-O112)</f>
        <v>642</v>
      </c>
      <c r="S112">
        <f>YEAR(P112)</f>
        <v>2020</v>
      </c>
      <c r="T112" s="21" t="str">
        <f>IF(LEN(MONTH(P112))=1,CONCATENATE("0",MONTH(P112)),MONTH(P112))</f>
        <v>05</v>
      </c>
      <c r="U112" s="21" t="str">
        <f>IF(LEN(DAY(P112))=1,CONCATENATE("0",DAY(P112)),DAY(P112))</f>
        <v>01</v>
      </c>
      <c r="V112" t="str">
        <f>CONCATENATE(S112,T112,U112)</f>
        <v>20200501</v>
      </c>
      <c r="W112">
        <f>IF(OR(MONTH(G112)=10,MONTH(G112)=11,MONTH(G112)=12),YEAR(G112)+1,YEAR(G112))</f>
        <v>2016</v>
      </c>
      <c r="X112">
        <f>IF(OR(MONTH(P112)=10,MONTH(P112)=11,MONTH(P112)=12),YEAR(P112)+1,YEAR(P112))</f>
        <v>2020</v>
      </c>
      <c r="Y112">
        <f>INDEX('Inflation Indices'!$B$2:$B$18,MATCH('MilCon Contracts Data'!W235,'Inflation Indices'!$A$2:$A$18,0))</f>
        <v>1.0750776974914733</v>
      </c>
      <c r="Z112">
        <f>ROUND(MEDIAN(W112,X112),0)</f>
        <v>2018</v>
      </c>
      <c r="AA112">
        <f>INDEX('Inflation Indices'!$B$2:$B$18,MATCH('MilCon Contracts Data'!Z235,'Inflation Indices'!$A$2:$A$18,0))</f>
        <v>1.027591137340192</v>
      </c>
      <c r="AB112" s="22">
        <f>M112*Y112</f>
        <v>31895.40512917703</v>
      </c>
      <c r="AC112" s="22">
        <f>AB112+(Q112*AA112)</f>
        <v>33284.708346860971</v>
      </c>
      <c r="AD112" s="19">
        <f>IF(AB112="","",AC112-AB112)</f>
        <v>1389.3032176839406</v>
      </c>
      <c r="AE112" s="23">
        <f>_xlfn.DAYS(P112,O112)</f>
        <v>642</v>
      </c>
      <c r="AF112" s="23">
        <f>_xlfn.DAYS(O112,G112)</f>
        <v>900</v>
      </c>
      <c r="AG112" s="24">
        <f>AE112/AF112</f>
        <v>0.71333333333333337</v>
      </c>
    </row>
    <row r="113" spans="1:33" ht="30" customHeight="1" x14ac:dyDescent="0.25">
      <c r="A113" s="9">
        <v>44573</v>
      </c>
      <c r="B113" s="10">
        <v>2014</v>
      </c>
      <c r="C113" s="11" t="s">
        <v>33</v>
      </c>
      <c r="D113" s="12" t="s">
        <v>335</v>
      </c>
      <c r="E113" s="12" t="s">
        <v>35</v>
      </c>
      <c r="F113" s="9">
        <v>42206</v>
      </c>
      <c r="G113" s="9">
        <v>42410</v>
      </c>
      <c r="H113" s="12" t="s">
        <v>256</v>
      </c>
      <c r="I113" s="13" t="str">
        <f>LEFT(J113,6)</f>
        <v>N40085</v>
      </c>
      <c r="J113" s="14" t="s">
        <v>334</v>
      </c>
      <c r="K113" s="15" t="s">
        <v>258</v>
      </c>
      <c r="L113" s="15" t="str">
        <f>CONCATENATE(D113,",",J113)</f>
        <v>Q334,N4008510D5333 0007</v>
      </c>
      <c r="M113" s="16">
        <v>29668</v>
      </c>
      <c r="N113" s="16">
        <v>31020</v>
      </c>
      <c r="O113" s="17">
        <v>43310</v>
      </c>
      <c r="P113" s="18">
        <v>43952</v>
      </c>
      <c r="Q113" s="19">
        <f>IF(M113="","",N113-M113)</f>
        <v>1352</v>
      </c>
      <c r="R113" s="20">
        <f>IF(P113="","",P113-O113)</f>
        <v>642</v>
      </c>
      <c r="S113">
        <f>YEAR(P113)</f>
        <v>2020</v>
      </c>
      <c r="T113" s="21" t="str">
        <f>IF(LEN(MONTH(P113))=1,CONCATENATE("0",MONTH(P113)),MONTH(P113))</f>
        <v>05</v>
      </c>
      <c r="U113" s="21" t="str">
        <f>IF(LEN(DAY(P113))=1,CONCATENATE("0",DAY(P113)),DAY(P113))</f>
        <v>01</v>
      </c>
      <c r="V113" t="str">
        <f>CONCATENATE(S113,T113,U113)</f>
        <v>20200501</v>
      </c>
      <c r="W113">
        <f>IF(OR(MONTH(G113)=10,MONTH(G113)=11,MONTH(G113)=12),YEAR(G113)+1,YEAR(G113))</f>
        <v>2016</v>
      </c>
      <c r="X113">
        <f>IF(OR(MONTH(P113)=10,MONTH(P113)=11,MONTH(P113)=12),YEAR(P113)+1,YEAR(P113))</f>
        <v>2020</v>
      </c>
      <c r="Y113">
        <f>INDEX('Inflation Indices'!$B$2:$B$18,MATCH('MilCon Contracts Data'!W236,'Inflation Indices'!$A$2:$A$18,0))</f>
        <v>1.2825639376233653</v>
      </c>
      <c r="Z113">
        <f>ROUND(MEDIAN(W113,X113),0)</f>
        <v>2018</v>
      </c>
      <c r="AA113">
        <f>INDEX('Inflation Indices'!$B$2:$B$18,MATCH('MilCon Contracts Data'!Z236,'Inflation Indices'!$A$2:$A$18,0))</f>
        <v>1.258060736811446</v>
      </c>
      <c r="AB113" s="22">
        <f>M113*Y113</f>
        <v>38051.106901409999</v>
      </c>
      <c r="AC113" s="22">
        <f>AB113+(Q113*AA113)</f>
        <v>39752.005017579075</v>
      </c>
      <c r="AD113" s="19">
        <f>IF(AB113="","",AC113-AB113)</f>
        <v>1700.8981161690754</v>
      </c>
      <c r="AE113" s="23">
        <f>_xlfn.DAYS(P113,O113)</f>
        <v>642</v>
      </c>
      <c r="AF113" s="23">
        <f>_xlfn.DAYS(O113,G113)</f>
        <v>900</v>
      </c>
      <c r="AG113" s="24">
        <f>AE113/AF113</f>
        <v>0.71333333333333337</v>
      </c>
    </row>
    <row r="114" spans="1:33" ht="30" customHeight="1" x14ac:dyDescent="0.25">
      <c r="A114" s="9">
        <v>44561</v>
      </c>
      <c r="B114" s="10">
        <v>2017</v>
      </c>
      <c r="C114" s="11" t="s">
        <v>68</v>
      </c>
      <c r="D114" s="12" t="s">
        <v>279</v>
      </c>
      <c r="E114" s="12" t="s">
        <v>35</v>
      </c>
      <c r="F114" s="9">
        <v>43976</v>
      </c>
      <c r="G114" s="9">
        <v>44006</v>
      </c>
      <c r="H114" s="12" t="s">
        <v>299</v>
      </c>
      <c r="I114" s="13" t="str">
        <f>LEFT(J114,6)</f>
        <v>W911KB</v>
      </c>
      <c r="J114" s="14" t="s">
        <v>300</v>
      </c>
      <c r="K114" s="15" t="s">
        <v>300</v>
      </c>
      <c r="L114" s="15" t="str">
        <f>CONCATENATE(D114,",",J114)</f>
        <v>FTQW170100,W911KB19F0159</v>
      </c>
      <c r="M114" s="16">
        <v>30099</v>
      </c>
      <c r="N114" s="16">
        <v>30099</v>
      </c>
      <c r="O114" s="17">
        <v>44051</v>
      </c>
      <c r="P114" s="18">
        <v>44051</v>
      </c>
      <c r="Q114" s="19">
        <f>IF(M114="","",N114-M114)</f>
        <v>0</v>
      </c>
      <c r="R114" s="20">
        <f>IF(P114="","",P114-O114)</f>
        <v>0</v>
      </c>
      <c r="S114">
        <f>YEAR(P114)</f>
        <v>2020</v>
      </c>
      <c r="T114" s="21" t="str">
        <f>IF(LEN(MONTH(P114))=1,CONCATENATE("0",MONTH(P114)),MONTH(P114))</f>
        <v>08</v>
      </c>
      <c r="U114" s="21" t="str">
        <f>IF(LEN(DAY(P114))=1,CONCATENATE("0",DAY(P114)),DAY(P114))</f>
        <v>08</v>
      </c>
      <c r="V114" t="str">
        <f>CONCATENATE(S114,T114,U114)</f>
        <v>20200808</v>
      </c>
      <c r="W114">
        <f>IF(OR(MONTH(G114)=10,MONTH(G114)=11,MONTH(G114)=12),YEAR(G114)+1,YEAR(G114))</f>
        <v>2020</v>
      </c>
      <c r="X114">
        <f>IF(OR(MONTH(P114)=10,MONTH(P114)=11,MONTH(P114)=12),YEAR(P114)+1,YEAR(P114))</f>
        <v>2020</v>
      </c>
      <c r="Y114">
        <f>INDEX('Inflation Indices'!$B$2:$B$18,MATCH('MilCon Contracts Data'!W977,'Inflation Indices'!$A$2:$A$18,0))</f>
        <v>1.027591137340192</v>
      </c>
      <c r="Z114">
        <f>ROUND(MEDIAN(W114,X114),0)</f>
        <v>2020</v>
      </c>
      <c r="AA114">
        <f>INDEX('Inflation Indices'!$B$2:$B$18,MATCH('MilCon Contracts Data'!Z977,'Inflation Indices'!$A$2:$A$18,0))</f>
        <v>0.97697771649446541</v>
      </c>
      <c r="AB114" s="22">
        <f>M114*Y114</f>
        <v>30929.465642802439</v>
      </c>
      <c r="AC114" s="22">
        <f>AB114+(Q114*AA114)</f>
        <v>30929.465642802439</v>
      </c>
      <c r="AD114" s="19">
        <f>IF(AB114="","",AC114-AB114)</f>
        <v>0</v>
      </c>
      <c r="AE114" s="23">
        <f>_xlfn.DAYS(P114,O114)</f>
        <v>0</v>
      </c>
      <c r="AF114" s="23">
        <f>_xlfn.DAYS(O114,G114)</f>
        <v>45</v>
      </c>
      <c r="AG114" s="24">
        <f>AE114/AF114</f>
        <v>0</v>
      </c>
    </row>
    <row r="115" spans="1:33" ht="30" customHeight="1" x14ac:dyDescent="0.25">
      <c r="A115" s="9">
        <v>44573</v>
      </c>
      <c r="B115" s="10">
        <v>2015</v>
      </c>
      <c r="C115" s="11" t="s">
        <v>33</v>
      </c>
      <c r="D115" s="12" t="s">
        <v>336</v>
      </c>
      <c r="E115" s="12" t="s">
        <v>35</v>
      </c>
      <c r="F115" s="9">
        <v>42242</v>
      </c>
      <c r="G115" s="9">
        <v>42277</v>
      </c>
      <c r="H115" s="12" t="s">
        <v>284</v>
      </c>
      <c r="I115" s="13" t="str">
        <f>LEFT(J115,6)</f>
        <v>N62473</v>
      </c>
      <c r="J115" s="14" t="s">
        <v>337</v>
      </c>
      <c r="K115" s="15" t="s">
        <v>338</v>
      </c>
      <c r="L115" s="15" t="str">
        <f>CONCATENATE(D115,",",J115)</f>
        <v>Q776,N6247315D2426 0002</v>
      </c>
      <c r="M115" s="16">
        <v>30528</v>
      </c>
      <c r="N115" s="16">
        <v>37009</v>
      </c>
      <c r="O115" s="17">
        <v>43031</v>
      </c>
      <c r="P115" s="18">
        <v>43669</v>
      </c>
      <c r="Q115" s="19">
        <f>IF(M115="","",N115-M115)</f>
        <v>6481</v>
      </c>
      <c r="R115" s="20">
        <f>IF(P115="","",P115-O115)</f>
        <v>638</v>
      </c>
      <c r="S115">
        <f>YEAR(P115)</f>
        <v>2019</v>
      </c>
      <c r="T115" s="21" t="str">
        <f>IF(LEN(MONTH(P115))=1,CONCATENATE("0",MONTH(P115)),MONTH(P115))</f>
        <v>07</v>
      </c>
      <c r="U115" s="21">
        <f>IF(LEN(DAY(P115))=1,CONCATENATE("0",DAY(P115)),DAY(P115))</f>
        <v>23</v>
      </c>
      <c r="V115" t="str">
        <f>CONCATENATE(S115,T115,U115)</f>
        <v>20190723</v>
      </c>
      <c r="W115">
        <f>IF(OR(MONTH(G115)=10,MONTH(G115)=11,MONTH(G115)=12),YEAR(G115)+1,YEAR(G115))</f>
        <v>2015</v>
      </c>
      <c r="X115">
        <f>IF(OR(MONTH(P115)=10,MONTH(P115)=11,MONTH(P115)=12),YEAR(P115)+1,YEAR(P115))</f>
        <v>2019</v>
      </c>
      <c r="Y115">
        <f>INDEX('Inflation Indices'!$B$2:$B$18,MATCH('MilCon Contracts Data'!W191,'Inflation Indices'!$A$2:$A$18,0))</f>
        <v>1.0750776974914733</v>
      </c>
      <c r="Z115">
        <f>ROUND(MEDIAN(W115,X115),0)</f>
        <v>2017</v>
      </c>
      <c r="AA115">
        <f>INDEX('Inflation Indices'!$B$2:$B$18,MATCH('MilCon Contracts Data'!Z191,'Inflation Indices'!$A$2:$A$18,0))</f>
        <v>1.0507009358578761</v>
      </c>
      <c r="AB115" s="22">
        <f>M115*Y115</f>
        <v>32819.971949019695</v>
      </c>
      <c r="AC115" s="22">
        <f>AB115+(Q115*AA115)</f>
        <v>39629.564714314591</v>
      </c>
      <c r="AD115" s="19">
        <f>IF(AB115="","",AC115-AB115)</f>
        <v>6809.5927652948958</v>
      </c>
      <c r="AE115" s="23">
        <f>_xlfn.DAYS(P115,O115)</f>
        <v>638</v>
      </c>
      <c r="AF115" s="23">
        <f>_xlfn.DAYS(O115,G115)</f>
        <v>754</v>
      </c>
      <c r="AG115" s="24">
        <f>AE115/AF115</f>
        <v>0.84615384615384615</v>
      </c>
    </row>
    <row r="116" spans="1:33" ht="30" customHeight="1" x14ac:dyDescent="0.25">
      <c r="A116" s="9">
        <v>44573</v>
      </c>
      <c r="B116" s="10">
        <v>2014</v>
      </c>
      <c r="C116" s="11" t="s">
        <v>33</v>
      </c>
      <c r="D116" s="12" t="s">
        <v>339</v>
      </c>
      <c r="E116" s="12" t="s">
        <v>35</v>
      </c>
      <c r="F116" s="9">
        <v>41788</v>
      </c>
      <c r="G116" s="9">
        <v>41879</v>
      </c>
      <c r="H116" s="12" t="s">
        <v>256</v>
      </c>
      <c r="I116" s="13" t="str">
        <f>LEFT(J116,6)</f>
        <v>N40085</v>
      </c>
      <c r="J116" s="14" t="s">
        <v>340</v>
      </c>
      <c r="K116" s="15" t="s">
        <v>258</v>
      </c>
      <c r="L116" s="15" t="str">
        <f>CONCATENATE(D116,",",J116)</f>
        <v>1391,N4008510D5333 0004</v>
      </c>
      <c r="M116" s="16">
        <v>30963</v>
      </c>
      <c r="N116" s="16">
        <v>30840</v>
      </c>
      <c r="O116" s="17">
        <v>42615</v>
      </c>
      <c r="P116" s="18">
        <v>43496</v>
      </c>
      <c r="Q116" s="19">
        <f>IF(M116="","",N116-M116)</f>
        <v>-123</v>
      </c>
      <c r="R116" s="20">
        <f>IF(P116="","",P116-O116)</f>
        <v>881</v>
      </c>
      <c r="S116">
        <f>YEAR(P116)</f>
        <v>2019</v>
      </c>
      <c r="T116" s="21" t="str">
        <f>IF(LEN(MONTH(P116))=1,CONCATENATE("0",MONTH(P116)),MONTH(P116))</f>
        <v>01</v>
      </c>
      <c r="U116" s="21">
        <f>IF(LEN(DAY(P116))=1,CONCATENATE("0",DAY(P116)),DAY(P116))</f>
        <v>31</v>
      </c>
      <c r="V116" t="str">
        <f>CONCATENATE(S116,T116,U116)</f>
        <v>20190131</v>
      </c>
      <c r="W116">
        <f>IF(OR(MONTH(G116)=10,MONTH(G116)=11,MONTH(G116)=12),YEAR(G116)+1,YEAR(G116))</f>
        <v>2014</v>
      </c>
      <c r="X116">
        <f>IF(OR(MONTH(P116)=10,MONTH(P116)=11,MONTH(P116)=12),YEAR(P116)+1,YEAR(P116))</f>
        <v>2019</v>
      </c>
      <c r="Y116">
        <f>INDEX('Inflation Indices'!$B$2:$B$18,MATCH('MilCon Contracts Data'!W153,'Inflation Indices'!$A$2:$A$18,0))</f>
        <v>1.1913606177254064</v>
      </c>
      <c r="Z116">
        <f>ROUND(MEDIAN(W116,X116),0)</f>
        <v>2017</v>
      </c>
      <c r="AA116">
        <f>INDEX('Inflation Indices'!$B$2:$B$18,MATCH('MilCon Contracts Data'!Z153,'Inflation Indices'!$A$2:$A$18,0))</f>
        <v>1.1743184978402121</v>
      </c>
      <c r="AB116" s="22">
        <f>M116*Y116</f>
        <v>36888.098806631759</v>
      </c>
      <c r="AC116" s="22">
        <f>AB116+(Q116*AA116)</f>
        <v>36743.657631397415</v>
      </c>
      <c r="AD116" s="19">
        <f>IF(AB116="","",AC116-AB116)</f>
        <v>-144.44117523434397</v>
      </c>
      <c r="AE116" s="23">
        <f>_xlfn.DAYS(P116,O116)</f>
        <v>881</v>
      </c>
      <c r="AF116" s="23">
        <f>_xlfn.DAYS(O116,G116)</f>
        <v>736</v>
      </c>
      <c r="AG116" s="24">
        <f>AE116/AF116</f>
        <v>1.1970108695652173</v>
      </c>
    </row>
    <row r="117" spans="1:33" ht="30" customHeight="1" x14ac:dyDescent="0.25">
      <c r="A117" s="9">
        <v>44561</v>
      </c>
      <c r="B117" s="10">
        <v>2017</v>
      </c>
      <c r="C117" s="11" t="s">
        <v>68</v>
      </c>
      <c r="D117" s="12" t="s">
        <v>341</v>
      </c>
      <c r="E117" s="12" t="s">
        <v>35</v>
      </c>
      <c r="F117" s="9">
        <v>44347</v>
      </c>
      <c r="G117" s="9">
        <v>44377</v>
      </c>
      <c r="H117" s="12" t="s">
        <v>280</v>
      </c>
      <c r="I117" s="13" t="str">
        <f>LEFT(J117,6)</f>
        <v>W911KB</v>
      </c>
      <c r="J117" s="14" t="s">
        <v>281</v>
      </c>
      <c r="K117" s="15" t="s">
        <v>281</v>
      </c>
      <c r="L117" s="15" t="str">
        <f>CONCATENATE(D117,",",J117)</f>
        <v>FTQW183001,W911KB21F0085</v>
      </c>
      <c r="M117" s="16">
        <v>31412</v>
      </c>
      <c r="N117" s="16">
        <v>31412</v>
      </c>
      <c r="O117" s="17">
        <v>44422</v>
      </c>
      <c r="P117" s="18">
        <v>44422</v>
      </c>
      <c r="Q117" s="19">
        <f>IF(M117="","",N117-M117)</f>
        <v>0</v>
      </c>
      <c r="R117" s="20">
        <f>IF(P117="","",P117-O117)</f>
        <v>0</v>
      </c>
      <c r="S117">
        <f>YEAR(P117)</f>
        <v>2021</v>
      </c>
      <c r="T117" s="21" t="str">
        <f>IF(LEN(MONTH(P117))=1,CONCATENATE("0",MONTH(P117)),MONTH(P117))</f>
        <v>08</v>
      </c>
      <c r="U117" s="21">
        <f>IF(LEN(DAY(P117))=1,CONCATENATE("0",DAY(P117)),DAY(P117))</f>
        <v>14</v>
      </c>
      <c r="V117" t="str">
        <f>CONCATENATE(S117,T117,U117)</f>
        <v>20210814</v>
      </c>
      <c r="W117">
        <f>IF(OR(MONTH(G117)=10,MONTH(G117)=11,MONTH(G117)=12),YEAR(G117)+1,YEAR(G117))</f>
        <v>2021</v>
      </c>
      <c r="X117">
        <f>IF(OR(MONTH(P117)=10,MONTH(P117)=11,MONTH(P117)=12),YEAR(P117)+1,YEAR(P117))</f>
        <v>2021</v>
      </c>
      <c r="Y117">
        <f>INDEX('Inflation Indices'!$B$2:$B$18,MATCH('MilCon Contracts Data'!W1215,'Inflation Indices'!$A$2:$A$18,0))</f>
        <v>1.0507009358578761</v>
      </c>
      <c r="Z117">
        <f>ROUND(MEDIAN(W117,X117),0)</f>
        <v>2021</v>
      </c>
      <c r="AA117">
        <f>INDEX('Inflation Indices'!$B$2:$B$18,MATCH('MilCon Contracts Data'!Z1215,'Inflation Indices'!$A$2:$A$18,0))</f>
        <v>1.0006103417743548</v>
      </c>
      <c r="AB117" s="22">
        <f>M117*Y117</f>
        <v>33004.617797167601</v>
      </c>
      <c r="AC117" s="22">
        <f>AB117+(Q117*AA117)</f>
        <v>33004.617797167601</v>
      </c>
      <c r="AD117" s="19">
        <f>IF(AB117="","",AC117-AB117)</f>
        <v>0</v>
      </c>
      <c r="AE117" s="23">
        <f>_xlfn.DAYS(P117,O117)</f>
        <v>0</v>
      </c>
      <c r="AF117" s="23">
        <f>_xlfn.DAYS(O117,G117)</f>
        <v>45</v>
      </c>
      <c r="AG117" s="24">
        <f>AE117/AF117</f>
        <v>0</v>
      </c>
    </row>
    <row r="118" spans="1:33" ht="30" customHeight="1" x14ac:dyDescent="0.25">
      <c r="A118" s="9">
        <v>44573</v>
      </c>
      <c r="B118" s="10">
        <v>2014</v>
      </c>
      <c r="C118" s="11" t="s">
        <v>33</v>
      </c>
      <c r="D118" s="12" t="s">
        <v>342</v>
      </c>
      <c r="E118" s="12" t="s">
        <v>35</v>
      </c>
      <c r="F118" s="9">
        <v>43294</v>
      </c>
      <c r="G118" s="9">
        <v>43362</v>
      </c>
      <c r="H118" s="12" t="s">
        <v>155</v>
      </c>
      <c r="I118" s="13" t="str">
        <f>LEFT(J118,6)</f>
        <v>N62473</v>
      </c>
      <c r="J118" s="14" t="s">
        <v>156</v>
      </c>
      <c r="K118" s="15" t="s">
        <v>156</v>
      </c>
      <c r="L118" s="15" t="str">
        <f>CONCATENATE(D118,",",J118)</f>
        <v>Q771,N6247317D0821</v>
      </c>
      <c r="M118" s="16">
        <v>32018</v>
      </c>
      <c r="N118" s="16">
        <v>34171</v>
      </c>
      <c r="O118" s="17">
        <v>43863</v>
      </c>
      <c r="P118" s="18">
        <v>44532</v>
      </c>
      <c r="Q118" s="19">
        <f>IF(M118="","",N118-M118)</f>
        <v>2153</v>
      </c>
      <c r="R118" s="20">
        <f>IF(P118="","",P118-O118)</f>
        <v>669</v>
      </c>
      <c r="S118">
        <f>YEAR(P118)</f>
        <v>2021</v>
      </c>
      <c r="T118" s="21">
        <f>IF(LEN(MONTH(P118))=1,CONCATENATE("0",MONTH(P118)),MONTH(P118))</f>
        <v>12</v>
      </c>
      <c r="U118" s="21" t="str">
        <f>IF(LEN(DAY(P118))=1,CONCATENATE("0",DAY(P118)),DAY(P118))</f>
        <v>02</v>
      </c>
      <c r="V118" t="str">
        <f>CONCATENATE(S118,T118,U118)</f>
        <v>20211202</v>
      </c>
      <c r="W118">
        <f>IF(OR(MONTH(G118)=10,MONTH(G118)=11,MONTH(G118)=12),YEAR(G118)+1,YEAR(G118))</f>
        <v>2018</v>
      </c>
      <c r="X118">
        <f>IF(OR(MONTH(P118)=10,MONTH(P118)=11,MONTH(P118)=12),YEAR(P118)+1,YEAR(P118))</f>
        <v>2022</v>
      </c>
      <c r="Y118">
        <f>INDEX('Inflation Indices'!$B$2:$B$18,MATCH('MilCon Contracts Data'!W472,'Inflation Indices'!$A$2:$A$18,0))</f>
        <v>1.027591137340192</v>
      </c>
      <c r="Z118">
        <f>ROUND(MEDIAN(W118,X118),0)</f>
        <v>2020</v>
      </c>
      <c r="AA118">
        <f>INDEX('Inflation Indices'!$B$2:$B$18,MATCH('MilCon Contracts Data'!Z472,'Inflation Indices'!$A$2:$A$18,0))</f>
        <v>1.0006103417743548</v>
      </c>
      <c r="AB118" s="22">
        <f>M118*Y118</f>
        <v>32901.413035358266</v>
      </c>
      <c r="AC118" s="22">
        <f>AB118+(Q118*AA118)</f>
        <v>35055.727101198449</v>
      </c>
      <c r="AD118" s="19">
        <f>IF(AB118="","",AC118-AB118)</f>
        <v>2154.3140658401826</v>
      </c>
      <c r="AE118" s="23">
        <f>_xlfn.DAYS(P118,O118)</f>
        <v>669</v>
      </c>
      <c r="AF118" s="23">
        <f>_xlfn.DAYS(O118,G118)</f>
        <v>501</v>
      </c>
      <c r="AG118" s="24">
        <f>AE118/AF118</f>
        <v>1.3353293413173652</v>
      </c>
    </row>
    <row r="119" spans="1:33" ht="30" customHeight="1" x14ac:dyDescent="0.25">
      <c r="A119" s="9">
        <v>44561</v>
      </c>
      <c r="B119" s="10">
        <v>2019</v>
      </c>
      <c r="C119" s="11" t="s">
        <v>68</v>
      </c>
      <c r="D119" s="12" t="s">
        <v>219</v>
      </c>
      <c r="E119" s="12" t="s">
        <v>35</v>
      </c>
      <c r="F119" s="9">
        <v>44222</v>
      </c>
      <c r="G119" s="9">
        <v>44252</v>
      </c>
      <c r="H119" s="12" t="s">
        <v>220</v>
      </c>
      <c r="I119" s="13" t="str">
        <f>LEFT(J119,6)</f>
        <v>S/CLIN</v>
      </c>
      <c r="J119" s="14" t="s">
        <v>343</v>
      </c>
      <c r="K119" s="15" t="s">
        <v>222</v>
      </c>
      <c r="L119" s="15" t="str">
        <f>CONCATENATE(D119,",",J119)</f>
        <v>XLWU203006,S/CLIN 1019AC</v>
      </c>
      <c r="M119" s="16">
        <v>35974</v>
      </c>
      <c r="N119" s="16">
        <v>35974</v>
      </c>
      <c r="O119" s="17">
        <v>44997</v>
      </c>
      <c r="P119" s="18">
        <v>44997</v>
      </c>
      <c r="Q119" s="19">
        <f>IF(M119="","",N119-M119)</f>
        <v>0</v>
      </c>
      <c r="R119" s="20">
        <f>IF(P119="","",P119-O119)</f>
        <v>0</v>
      </c>
      <c r="S119">
        <f>YEAR(P119)</f>
        <v>2023</v>
      </c>
      <c r="T119" s="21" t="str">
        <f>IF(LEN(MONTH(P119))=1,CONCATENATE("0",MONTH(P119)),MONTH(P119))</f>
        <v>03</v>
      </c>
      <c r="U119" s="21">
        <f>IF(LEN(DAY(P119))=1,CONCATENATE("0",DAY(P119)),DAY(P119))</f>
        <v>12</v>
      </c>
      <c r="V119" t="str">
        <f>CONCATENATE(S119,T119,U119)</f>
        <v>20230312</v>
      </c>
      <c r="W119">
        <f>IF(OR(MONTH(G119)=10,MONTH(G119)=11,MONTH(G119)=12),YEAR(G119)+1,YEAR(G119))</f>
        <v>2021</v>
      </c>
      <c r="X119">
        <f>IF(OR(MONTH(P119)=10,MONTH(P119)=11,MONTH(P119)=12),YEAR(P119)+1,YEAR(P119))</f>
        <v>2023</v>
      </c>
      <c r="Y119">
        <f>INDEX('Inflation Indices'!$B$2:$B$18,MATCH('MilCon Contracts Data'!W1197,'Inflation Indices'!$A$2:$A$18,0))</f>
        <v>1.0507009358578761</v>
      </c>
      <c r="Z119">
        <f>ROUND(MEDIAN(W119,X119),0)</f>
        <v>2022</v>
      </c>
      <c r="AA119">
        <f>INDEX('Inflation Indices'!$B$2:$B$18,MATCH('MilCon Contracts Data'!Z1197,'Inflation Indices'!$A$2:$A$18,0))</f>
        <v>1.0006103417743548</v>
      </c>
      <c r="AB119" s="22">
        <f>M119*Y119</f>
        <v>37797.915466551232</v>
      </c>
      <c r="AC119" s="22">
        <f>AB119+(Q119*AA119)</f>
        <v>37797.915466551232</v>
      </c>
      <c r="AD119" s="19">
        <f>IF(AB119="","",AC119-AB119)</f>
        <v>0</v>
      </c>
      <c r="AE119" s="23">
        <f>_xlfn.DAYS(P119,O119)</f>
        <v>0</v>
      </c>
      <c r="AF119" s="23">
        <f>_xlfn.DAYS(O119,G119)</f>
        <v>745</v>
      </c>
      <c r="AG119" s="24">
        <f>AE119/AF119</f>
        <v>0</v>
      </c>
    </row>
    <row r="120" spans="1:33" ht="30" customHeight="1" x14ac:dyDescent="0.25">
      <c r="A120" s="9">
        <v>44573</v>
      </c>
      <c r="B120" s="10">
        <v>2017</v>
      </c>
      <c r="C120" s="11" t="s">
        <v>33</v>
      </c>
      <c r="D120" s="12" t="s">
        <v>344</v>
      </c>
      <c r="E120" s="12" t="s">
        <v>35</v>
      </c>
      <c r="F120" s="9">
        <v>42830</v>
      </c>
      <c r="G120" s="9">
        <v>43006</v>
      </c>
      <c r="H120" s="12" t="s">
        <v>109</v>
      </c>
      <c r="I120" s="13" t="str">
        <f>LEFT(J120,6)</f>
        <v>N62473</v>
      </c>
      <c r="J120" s="14" t="s">
        <v>345</v>
      </c>
      <c r="K120" s="15" t="s">
        <v>345</v>
      </c>
      <c r="L120" s="15" t="str">
        <f>CONCATENATE(D120,",",J120)</f>
        <v>Q889,N6247314D0061</v>
      </c>
      <c r="M120" s="16">
        <v>36321</v>
      </c>
      <c r="N120" s="16">
        <v>34701</v>
      </c>
      <c r="O120" s="17">
        <v>43921</v>
      </c>
      <c r="P120" s="18">
        <v>44227</v>
      </c>
      <c r="Q120" s="19">
        <f>IF(M120="","",N120-M120)</f>
        <v>-1620</v>
      </c>
      <c r="R120" s="20">
        <f>IF(P120="","",P120-O120)</f>
        <v>306</v>
      </c>
      <c r="S120">
        <f>YEAR(P120)</f>
        <v>2021</v>
      </c>
      <c r="T120" s="21" t="str">
        <f>IF(LEN(MONTH(P120))=1,CONCATENATE("0",MONTH(P120)),MONTH(P120))</f>
        <v>01</v>
      </c>
      <c r="U120" s="21">
        <f>IF(LEN(DAY(P120))=1,CONCATENATE("0",DAY(P120)),DAY(P120))</f>
        <v>31</v>
      </c>
      <c r="V120" t="str">
        <f>CONCATENATE(S120,T120,U120)</f>
        <v>20210131</v>
      </c>
      <c r="W120">
        <f>IF(OR(MONTH(G120)=10,MONTH(G120)=11,MONTH(G120)=12),YEAR(G120)+1,YEAR(G120))</f>
        <v>2017</v>
      </c>
      <c r="X120">
        <f>IF(OR(MONTH(P120)=10,MONTH(P120)=11,MONTH(P120)=12),YEAR(P120)+1,YEAR(P120))</f>
        <v>2021</v>
      </c>
      <c r="Y120">
        <f>INDEX('Inflation Indices'!$B$2:$B$18,MATCH('MilCon Contracts Data'!W320,'Inflation Indices'!$A$2:$A$18,0))</f>
        <v>1.0006103417743548</v>
      </c>
      <c r="Z120">
        <f>ROUND(MEDIAN(W120,X120),0)</f>
        <v>2019</v>
      </c>
      <c r="AA120">
        <f>INDEX('Inflation Indices'!$B$2:$B$18,MATCH('MilCon Contracts Data'!Z320,'Inflation Indices'!$A$2:$A$18,0))</f>
        <v>0.97697771649446541</v>
      </c>
      <c r="AB120" s="22">
        <f>M120*Y120</f>
        <v>36343.168223586341</v>
      </c>
      <c r="AC120" s="22">
        <f>AB120+(Q120*AA120)</f>
        <v>34760.464322865308</v>
      </c>
      <c r="AD120" s="19">
        <f>IF(AB120="","",AC120-AB120)</f>
        <v>-1582.7039007210333</v>
      </c>
      <c r="AE120" s="23">
        <f>_xlfn.DAYS(P120,O120)</f>
        <v>306</v>
      </c>
      <c r="AF120" s="23">
        <f>_xlfn.DAYS(O120,G120)</f>
        <v>915</v>
      </c>
      <c r="AG120" s="24">
        <f>AE120/AF120</f>
        <v>0.33442622950819673</v>
      </c>
    </row>
    <row r="121" spans="1:33" ht="30" customHeight="1" x14ac:dyDescent="0.25">
      <c r="A121" s="9">
        <v>44573</v>
      </c>
      <c r="B121" s="10">
        <v>2017</v>
      </c>
      <c r="C121" s="11" t="s">
        <v>33</v>
      </c>
      <c r="D121" s="12" t="s">
        <v>346</v>
      </c>
      <c r="E121" s="12" t="s">
        <v>35</v>
      </c>
      <c r="F121" s="9">
        <v>42830</v>
      </c>
      <c r="G121" s="9">
        <v>43006</v>
      </c>
      <c r="H121" s="12" t="s">
        <v>109</v>
      </c>
      <c r="I121" s="13" t="str">
        <f>LEFT(J121,6)</f>
        <v>N62473</v>
      </c>
      <c r="J121" s="14" t="s">
        <v>347</v>
      </c>
      <c r="K121" s="15" t="s">
        <v>347</v>
      </c>
      <c r="L121" s="15" t="str">
        <f>CONCATENATE(D121,",",J121)</f>
        <v>Q890,N6247317C0830</v>
      </c>
      <c r="M121" s="16">
        <v>37097</v>
      </c>
      <c r="N121" s="16">
        <v>35530</v>
      </c>
      <c r="O121" s="17">
        <v>43921</v>
      </c>
      <c r="P121" s="18">
        <v>44227</v>
      </c>
      <c r="Q121" s="19">
        <f>IF(M121="","",N121-M121)</f>
        <v>-1567</v>
      </c>
      <c r="R121" s="20">
        <f>IF(P121="","",P121-O121)</f>
        <v>306</v>
      </c>
      <c r="S121">
        <f>YEAR(P121)</f>
        <v>2021</v>
      </c>
      <c r="T121" s="21" t="str">
        <f>IF(LEN(MONTH(P121))=1,CONCATENATE("0",MONTH(P121)),MONTH(P121))</f>
        <v>01</v>
      </c>
      <c r="U121" s="21">
        <f>IF(LEN(DAY(P121))=1,CONCATENATE("0",DAY(P121)),DAY(P121))</f>
        <v>31</v>
      </c>
      <c r="V121" t="str">
        <f>CONCATENATE(S121,T121,U121)</f>
        <v>20210131</v>
      </c>
      <c r="W121">
        <f>IF(OR(MONTH(G121)=10,MONTH(G121)=11,MONTH(G121)=12),YEAR(G121)+1,YEAR(G121))</f>
        <v>2017</v>
      </c>
      <c r="X121">
        <f>IF(OR(MONTH(P121)=10,MONTH(P121)=11,MONTH(P121)=12),YEAR(P121)+1,YEAR(P121))</f>
        <v>2021</v>
      </c>
      <c r="Y121">
        <f>INDEX('Inflation Indices'!$B$2:$B$18,MATCH('MilCon Contracts Data'!W329,'Inflation Indices'!$A$2:$A$18,0))</f>
        <v>1.0507009358578761</v>
      </c>
      <c r="Z121">
        <f>ROUND(MEDIAN(W121,X121),0)</f>
        <v>2019</v>
      </c>
      <c r="AA121">
        <f>INDEX('Inflation Indices'!$B$2:$B$18,MATCH('MilCon Contracts Data'!Z329,'Inflation Indices'!$A$2:$A$18,0))</f>
        <v>1.0507009358578761</v>
      </c>
      <c r="AB121" s="22">
        <f>M121*Y121</f>
        <v>38977.852617519631</v>
      </c>
      <c r="AC121" s="22">
        <f>AB121+(Q121*AA121)</f>
        <v>37331.404251030341</v>
      </c>
      <c r="AD121" s="19">
        <f>IF(AB121="","",AC121-AB121)</f>
        <v>-1646.4483664892905</v>
      </c>
      <c r="AE121" s="23">
        <f>_xlfn.DAYS(P121,O121)</f>
        <v>306</v>
      </c>
      <c r="AF121" s="23">
        <f>_xlfn.DAYS(O121,G121)</f>
        <v>915</v>
      </c>
      <c r="AG121" s="24">
        <f>AE121/AF121</f>
        <v>0.33442622950819673</v>
      </c>
    </row>
    <row r="122" spans="1:33" ht="30" customHeight="1" x14ac:dyDescent="0.25">
      <c r="A122" s="9">
        <v>44561</v>
      </c>
      <c r="B122" s="10">
        <v>2017</v>
      </c>
      <c r="C122" s="11" t="s">
        <v>68</v>
      </c>
      <c r="D122" s="12" t="s">
        <v>279</v>
      </c>
      <c r="E122" s="12" t="s">
        <v>35</v>
      </c>
      <c r="F122" s="9">
        <v>43982</v>
      </c>
      <c r="G122" s="9">
        <v>44012</v>
      </c>
      <c r="H122" s="12" t="s">
        <v>312</v>
      </c>
      <c r="I122" s="13" t="str">
        <f>LEFT(J122,6)</f>
        <v>W911KB</v>
      </c>
      <c r="J122" s="14" t="s">
        <v>313</v>
      </c>
      <c r="K122" s="15" t="s">
        <v>313</v>
      </c>
      <c r="L122" s="15" t="str">
        <f>CONCATENATE(D122,",",J122)</f>
        <v>FTQW170100,W911KB17F0055</v>
      </c>
      <c r="M122" s="16">
        <v>37199</v>
      </c>
      <c r="N122" s="16">
        <v>37199</v>
      </c>
      <c r="O122" s="17">
        <v>44057</v>
      </c>
      <c r="P122" s="18">
        <v>44057</v>
      </c>
      <c r="Q122" s="19">
        <f>IF(M122="","",N122-M122)</f>
        <v>0</v>
      </c>
      <c r="R122" s="20">
        <f>IF(P122="","",P122-O122)</f>
        <v>0</v>
      </c>
      <c r="S122">
        <f>YEAR(P122)</f>
        <v>2020</v>
      </c>
      <c r="T122" s="21" t="str">
        <f>IF(LEN(MONTH(P122))=1,CONCATENATE("0",MONTH(P122)),MONTH(P122))</f>
        <v>08</v>
      </c>
      <c r="U122" s="21">
        <f>IF(LEN(DAY(P122))=1,CONCATENATE("0",DAY(P122)),DAY(P122))</f>
        <v>14</v>
      </c>
      <c r="V122" t="str">
        <f>CONCATENATE(S122,T122,U122)</f>
        <v>20200814</v>
      </c>
      <c r="W122">
        <f>IF(OR(MONTH(G122)=10,MONTH(G122)=11,MONTH(G122)=12),YEAR(G122)+1,YEAR(G122))</f>
        <v>2020</v>
      </c>
      <c r="X122">
        <f>IF(OR(MONTH(P122)=10,MONTH(P122)=11,MONTH(P122)=12),YEAR(P122)+1,YEAR(P122))</f>
        <v>2020</v>
      </c>
      <c r="Y122">
        <f>INDEX('Inflation Indices'!$B$2:$B$18,MATCH('MilCon Contracts Data'!W974,'Inflation Indices'!$A$2:$A$18,0))</f>
        <v>1.2319371555441641</v>
      </c>
      <c r="Z122">
        <f>ROUND(MEDIAN(W122,X122),0)</f>
        <v>2020</v>
      </c>
      <c r="AA122">
        <f>INDEX('Inflation Indices'!$B$2:$B$18,MATCH('MilCon Contracts Data'!Z974,'Inflation Indices'!$A$2:$A$18,0))</f>
        <v>1.1913606177254064</v>
      </c>
      <c r="AB122" s="22">
        <f>M122*Y122</f>
        <v>45826.830249087361</v>
      </c>
      <c r="AC122" s="22">
        <f>AB122+(Q122*AA122)</f>
        <v>45826.830249087361</v>
      </c>
      <c r="AD122" s="19">
        <f>IF(AB122="","",AC122-AB122)</f>
        <v>0</v>
      </c>
      <c r="AE122" s="23">
        <f>_xlfn.DAYS(P122,O122)</f>
        <v>0</v>
      </c>
      <c r="AF122" s="23">
        <f>_xlfn.DAYS(O122,G122)</f>
        <v>45</v>
      </c>
      <c r="AG122" s="24">
        <f>AE122/AF122</f>
        <v>0</v>
      </c>
    </row>
    <row r="123" spans="1:33" ht="30" customHeight="1" x14ac:dyDescent="0.25">
      <c r="A123" s="9">
        <v>44452</v>
      </c>
      <c r="B123" s="10">
        <v>2020</v>
      </c>
      <c r="C123" s="11" t="s">
        <v>33</v>
      </c>
      <c r="D123" s="12" t="s">
        <v>348</v>
      </c>
      <c r="E123" s="12" t="s">
        <v>35</v>
      </c>
      <c r="F123" s="9">
        <v>43920</v>
      </c>
      <c r="G123" s="9">
        <v>44089</v>
      </c>
      <c r="H123" s="12" t="s">
        <v>109</v>
      </c>
      <c r="I123" s="13" t="str">
        <f>LEFT(J123,6)</f>
        <v>N40085</v>
      </c>
      <c r="J123" s="14" t="s">
        <v>327</v>
      </c>
      <c r="K123" s="15" t="s">
        <v>111</v>
      </c>
      <c r="L123" s="15" t="str">
        <f>CONCATENATE(D123,",",J123)</f>
        <v>P1534,N4008520D0034 N4008520F6501</v>
      </c>
      <c r="M123" s="16">
        <v>38218</v>
      </c>
      <c r="N123" s="16">
        <v>26796</v>
      </c>
      <c r="O123" s="17">
        <v>45439</v>
      </c>
      <c r="P123" s="18">
        <v>45439</v>
      </c>
      <c r="Q123" s="19">
        <f>IF(M123="","",N123-M123)</f>
        <v>-11422</v>
      </c>
      <c r="R123" s="20">
        <f>IF(P123="","",P123-O123)</f>
        <v>0</v>
      </c>
      <c r="S123">
        <f>YEAR(P123)</f>
        <v>2024</v>
      </c>
      <c r="T123" s="21" t="str">
        <f>IF(LEN(MONTH(P123))=1,CONCATENATE("0",MONTH(P123)),MONTH(P123))</f>
        <v>05</v>
      </c>
      <c r="U123" s="21">
        <f>IF(LEN(DAY(P123))=1,CONCATENATE("0",DAY(P123)),DAY(P123))</f>
        <v>27</v>
      </c>
      <c r="V123" t="str">
        <f>CONCATENATE(S123,T123,U123)</f>
        <v>20240527</v>
      </c>
      <c r="W123">
        <f>IF(OR(MONTH(G123)=10,MONTH(G123)=11,MONTH(G123)=12),YEAR(G123)+1,YEAR(G123))</f>
        <v>2020</v>
      </c>
      <c r="X123">
        <f>IF(OR(MONTH(P123)=10,MONTH(P123)=11,MONTH(P123)=12),YEAR(P123)+1,YEAR(P123))</f>
        <v>2024</v>
      </c>
      <c r="Y123">
        <f>INDEX('Inflation Indices'!$B$2:$B$18,MATCH('MilCon Contracts Data'!W917,'Inflation Indices'!$A$2:$A$18,0))</f>
        <v>1.0006103417743548</v>
      </c>
      <c r="Z123">
        <f>ROUND(MEDIAN(W123,X123),0)</f>
        <v>2022</v>
      </c>
      <c r="AA123">
        <f>INDEX('Inflation Indices'!$B$2:$B$18,MATCH('MilCon Contracts Data'!Z917,'Inflation Indices'!$A$2:$A$18,0))</f>
        <v>0.93819806468133926</v>
      </c>
      <c r="AB123" s="22">
        <f>M123*Y123</f>
        <v>38241.326041932291</v>
      </c>
      <c r="AC123" s="22">
        <f>AB123+(Q123*AA123)</f>
        <v>27525.227747142031</v>
      </c>
      <c r="AD123" s="19">
        <f>IF(AB123="","",AC123-AB123)</f>
        <v>-10716.098294790259</v>
      </c>
      <c r="AE123" s="23">
        <f>_xlfn.DAYS(P123,O123)</f>
        <v>0</v>
      </c>
      <c r="AF123" s="23">
        <f>_xlfn.DAYS(O123,G123)</f>
        <v>1350</v>
      </c>
      <c r="AG123" s="24">
        <f>AE123/AF123</f>
        <v>0</v>
      </c>
    </row>
    <row r="124" spans="1:33" ht="30" customHeight="1" x14ac:dyDescent="0.25">
      <c r="A124" s="9">
        <v>44573</v>
      </c>
      <c r="B124" s="10">
        <v>2018</v>
      </c>
      <c r="C124" s="11" t="s">
        <v>33</v>
      </c>
      <c r="D124" s="12" t="s">
        <v>349</v>
      </c>
      <c r="E124" s="12" t="s">
        <v>35</v>
      </c>
      <c r="F124" s="9">
        <v>43153</v>
      </c>
      <c r="G124" s="9">
        <v>43356</v>
      </c>
      <c r="H124" s="12" t="s">
        <v>109</v>
      </c>
      <c r="I124" s="13" t="str">
        <f>LEFT(J124,6)</f>
        <v>N62473</v>
      </c>
      <c r="J124" s="14" t="s">
        <v>350</v>
      </c>
      <c r="K124" s="15" t="s">
        <v>350</v>
      </c>
      <c r="L124" s="15" t="str">
        <f>CONCATENATE(D124,",",J124)</f>
        <v>Q964,N6247318C1017</v>
      </c>
      <c r="M124" s="16">
        <v>39378</v>
      </c>
      <c r="N124" s="16">
        <v>38024</v>
      </c>
      <c r="O124" s="17">
        <v>44286</v>
      </c>
      <c r="P124" s="18">
        <v>44360</v>
      </c>
      <c r="Q124" s="19">
        <f>IF(M124="","",N124-M124)</f>
        <v>-1354</v>
      </c>
      <c r="R124" s="20">
        <f>IF(P124="","",P124-O124)</f>
        <v>74</v>
      </c>
      <c r="S124">
        <f>YEAR(P124)</f>
        <v>2021</v>
      </c>
      <c r="T124" s="21" t="str">
        <f>IF(LEN(MONTH(P124))=1,CONCATENATE("0",MONTH(P124)),MONTH(P124))</f>
        <v>06</v>
      </c>
      <c r="U124" s="21">
        <f>IF(LEN(DAY(P124))=1,CONCATENATE("0",DAY(P124)),DAY(P124))</f>
        <v>13</v>
      </c>
      <c r="V124" t="str">
        <f>CONCATENATE(S124,T124,U124)</f>
        <v>20210613</v>
      </c>
      <c r="W124">
        <f>IF(OR(MONTH(G124)=10,MONTH(G124)=11,MONTH(G124)=12),YEAR(G124)+1,YEAR(G124))</f>
        <v>2018</v>
      </c>
      <c r="X124">
        <f>IF(OR(MONTH(P124)=10,MONTH(P124)=11,MONTH(P124)=12),YEAR(P124)+1,YEAR(P124))</f>
        <v>2021</v>
      </c>
      <c r="Y124">
        <f>INDEX('Inflation Indices'!$B$2:$B$18,MATCH('MilCon Contracts Data'!W476,'Inflation Indices'!$A$2:$A$18,0))</f>
        <v>0.97697771649446541</v>
      </c>
      <c r="Z124">
        <f>ROUND(MEDIAN(W124,X124),0)</f>
        <v>2020</v>
      </c>
      <c r="AA124">
        <f>INDEX('Inflation Indices'!$B$2:$B$18,MATCH('MilCon Contracts Data'!Z476,'Inflation Indices'!$A$2:$A$18,0))</f>
        <v>0.95701202597496626</v>
      </c>
      <c r="AB124" s="22">
        <f>M124*Y124</f>
        <v>38471.428520119058</v>
      </c>
      <c r="AC124" s="22">
        <f>AB124+(Q124*AA124)</f>
        <v>37175.63423694895</v>
      </c>
      <c r="AD124" s="19">
        <f>IF(AB124="","",AC124-AB124)</f>
        <v>-1295.7942831701075</v>
      </c>
      <c r="AE124" s="23">
        <f>_xlfn.DAYS(P124,O124)</f>
        <v>74</v>
      </c>
      <c r="AF124" s="23">
        <f>_xlfn.DAYS(O124,G124)</f>
        <v>930</v>
      </c>
      <c r="AG124" s="24">
        <f>AE124/AF124</f>
        <v>7.9569892473118284E-2</v>
      </c>
    </row>
    <row r="125" spans="1:33" ht="30" customHeight="1" x14ac:dyDescent="0.25">
      <c r="A125" s="9">
        <v>44573</v>
      </c>
      <c r="B125" s="10">
        <v>2021</v>
      </c>
      <c r="C125" s="11" t="s">
        <v>33</v>
      </c>
      <c r="D125" s="12" t="s">
        <v>351</v>
      </c>
      <c r="E125" s="12" t="s">
        <v>35</v>
      </c>
      <c r="F125" s="9">
        <v>44234</v>
      </c>
      <c r="G125" s="9">
        <v>44323</v>
      </c>
      <c r="H125" s="12" t="s">
        <v>352</v>
      </c>
      <c r="I125" s="13" t="str">
        <f>LEFT(J125,6)</f>
        <v>N40085</v>
      </c>
      <c r="J125" s="14" t="s">
        <v>353</v>
      </c>
      <c r="K125" s="15" t="s">
        <v>242</v>
      </c>
      <c r="L125" s="15" t="str">
        <f>CONCATENATE(D125,",",J125)</f>
        <v>Q907,N4008520D0036 #N4008521F5235</v>
      </c>
      <c r="M125" s="16">
        <v>44471</v>
      </c>
      <c r="N125" s="16">
        <v>0</v>
      </c>
      <c r="O125" s="17">
        <v>45133</v>
      </c>
      <c r="P125" s="18">
        <v>45157</v>
      </c>
      <c r="Q125" s="19">
        <f>IF(M125="","",N125-M125)</f>
        <v>-44471</v>
      </c>
      <c r="R125" s="20">
        <f>IF(P125="","",P125-O125)</f>
        <v>24</v>
      </c>
      <c r="S125">
        <f>YEAR(P125)</f>
        <v>2023</v>
      </c>
      <c r="T125" s="21" t="str">
        <f>IF(LEN(MONTH(P125))=1,CONCATENATE("0",MONTH(P125)),MONTH(P125))</f>
        <v>08</v>
      </c>
      <c r="U125" s="21">
        <f>IF(LEN(DAY(P125))=1,CONCATENATE("0",DAY(P125)),DAY(P125))</f>
        <v>19</v>
      </c>
      <c r="V125" t="str">
        <f>CONCATENATE(S125,T125,U125)</f>
        <v>20230819</v>
      </c>
      <c r="W125">
        <f>IF(OR(MONTH(G125)=10,MONTH(G125)=11,MONTH(G125)=12),YEAR(G125)+1,YEAR(G125))</f>
        <v>2021</v>
      </c>
      <c r="X125">
        <f>IF(OR(MONTH(P125)=10,MONTH(P125)=11,MONTH(P125)=12),YEAR(P125)+1,YEAR(P125))</f>
        <v>2023</v>
      </c>
      <c r="Y125">
        <f>INDEX('Inflation Indices'!$B$2:$B$18,MATCH('MilCon Contracts Data'!W1141,'Inflation Indices'!$A$2:$A$18,0))</f>
        <v>1.0006103417743548</v>
      </c>
      <c r="Z125">
        <f>ROUND(MEDIAN(W125,X125),0)</f>
        <v>2022</v>
      </c>
      <c r="AA125">
        <f>INDEX('Inflation Indices'!$B$2:$B$18,MATCH('MilCon Contracts Data'!Z1141,'Inflation Indices'!$A$2:$A$18,0))</f>
        <v>0.97697771649446541</v>
      </c>
      <c r="AB125" s="22">
        <f>M125*Y125</f>
        <v>44498.142509047335</v>
      </c>
      <c r="AC125" s="22">
        <f>AB125+(Q125*AA125)</f>
        <v>1050.966478821967</v>
      </c>
      <c r="AD125" s="19">
        <f>IF(AB125="","",AC125-AB125)</f>
        <v>-43447.176030225368</v>
      </c>
      <c r="AE125" s="23">
        <f>_xlfn.DAYS(P125,O125)</f>
        <v>24</v>
      </c>
      <c r="AF125" s="23">
        <f>_xlfn.DAYS(O125,G125)</f>
        <v>810</v>
      </c>
      <c r="AG125" s="24">
        <f>AE125/AF125</f>
        <v>2.9629629629629631E-2</v>
      </c>
    </row>
    <row r="126" spans="1:33" ht="30" customHeight="1" x14ac:dyDescent="0.25">
      <c r="A126" s="9">
        <v>44452</v>
      </c>
      <c r="B126" s="10">
        <v>2021</v>
      </c>
      <c r="C126" s="11" t="s">
        <v>33</v>
      </c>
      <c r="D126" s="12" t="s">
        <v>354</v>
      </c>
      <c r="E126" s="12" t="s">
        <v>35</v>
      </c>
      <c r="F126" s="9">
        <v>44203</v>
      </c>
      <c r="G126" s="9">
        <v>44323</v>
      </c>
      <c r="H126" s="12" t="s">
        <v>167</v>
      </c>
      <c r="I126" s="13" t="str">
        <f>LEFT(J126,6)</f>
        <v>N40085</v>
      </c>
      <c r="J126" s="14" t="s">
        <v>353</v>
      </c>
      <c r="K126" s="15" t="s">
        <v>242</v>
      </c>
      <c r="L126" s="15" t="str">
        <f>CONCATENATE(D126,",",J126)</f>
        <v>P907,N4008520D0036 #N4008521F5235</v>
      </c>
      <c r="M126" s="16">
        <v>44471</v>
      </c>
      <c r="N126" s="16">
        <v>44471</v>
      </c>
      <c r="O126" s="17">
        <v>45133</v>
      </c>
      <c r="P126" s="18">
        <v>45133</v>
      </c>
      <c r="Q126" s="19">
        <f>IF(M126="","",N126-M126)</f>
        <v>0</v>
      </c>
      <c r="R126" s="20">
        <f>IF(P126="","",P126-O126)</f>
        <v>0</v>
      </c>
      <c r="S126">
        <f>YEAR(P126)</f>
        <v>2023</v>
      </c>
      <c r="T126" s="21" t="str">
        <f>IF(LEN(MONTH(P126))=1,CONCATENATE("0",MONTH(P126)),MONTH(P126))</f>
        <v>07</v>
      </c>
      <c r="U126" s="21">
        <f>IF(LEN(DAY(P126))=1,CONCATENATE("0",DAY(P126)),DAY(P126))</f>
        <v>26</v>
      </c>
      <c r="V126" t="str">
        <f>CONCATENATE(S126,T126,U126)</f>
        <v>20230726</v>
      </c>
      <c r="W126">
        <f>IF(OR(MONTH(G126)=10,MONTH(G126)=11,MONTH(G126)=12),YEAR(G126)+1,YEAR(G126))</f>
        <v>2021</v>
      </c>
      <c r="X126">
        <f>IF(OR(MONTH(P126)=10,MONTH(P126)=11,MONTH(P126)=12),YEAR(P126)+1,YEAR(P126))</f>
        <v>2023</v>
      </c>
      <c r="Y126">
        <f>INDEX('Inflation Indices'!$B$2:$B$18,MATCH('MilCon Contracts Data'!W1142,'Inflation Indices'!$A$2:$A$18,0))</f>
        <v>1.1226717559690906</v>
      </c>
      <c r="Z126">
        <f>ROUND(MEDIAN(W126,X126),0)</f>
        <v>2022</v>
      </c>
      <c r="AA126">
        <f>INDEX('Inflation Indices'!$B$2:$B$18,MATCH('MilCon Contracts Data'!Z1142,'Inflation Indices'!$A$2:$A$18,0))</f>
        <v>1.027591137340192</v>
      </c>
      <c r="AB126" s="22">
        <f>M126*Y126</f>
        <v>49926.335659701428</v>
      </c>
      <c r="AC126" s="22">
        <f>AB126+(Q126*AA126)</f>
        <v>49926.335659701428</v>
      </c>
      <c r="AD126" s="19">
        <f>IF(AB126="","",AC126-AB126)</f>
        <v>0</v>
      </c>
      <c r="AE126" s="23">
        <f>_xlfn.DAYS(P126,O126)</f>
        <v>0</v>
      </c>
      <c r="AF126" s="23">
        <f>_xlfn.DAYS(O126,G126)</f>
        <v>810</v>
      </c>
      <c r="AG126" s="24">
        <f>AE126/AF126</f>
        <v>0</v>
      </c>
    </row>
    <row r="127" spans="1:33" ht="30" customHeight="1" x14ac:dyDescent="0.25">
      <c r="A127" s="9">
        <v>44574</v>
      </c>
      <c r="B127" s="10">
        <v>2010</v>
      </c>
      <c r="C127" s="11" t="s">
        <v>39</v>
      </c>
      <c r="D127" s="12" t="s">
        <v>355</v>
      </c>
      <c r="E127" s="12" t="s">
        <v>356</v>
      </c>
      <c r="F127" s="9">
        <v>40749</v>
      </c>
      <c r="G127" s="9">
        <v>40780</v>
      </c>
      <c r="H127" s="12" t="s">
        <v>357</v>
      </c>
      <c r="I127" s="13" t="str">
        <f>LEFT(J127,6)</f>
        <v>W9126G</v>
      </c>
      <c r="J127" s="14" t="s">
        <v>358</v>
      </c>
      <c r="K127" s="15" t="s">
        <v>359</v>
      </c>
      <c r="L127" s="15" t="str">
        <f>CONCATENATE(D127,",",J127)</f>
        <v>72481,W9126G-11-P-0208</v>
      </c>
      <c r="M127" s="16">
        <v>46000</v>
      </c>
      <c r="N127" s="16">
        <v>46000</v>
      </c>
      <c r="O127" s="17">
        <v>40848</v>
      </c>
      <c r="P127" s="18">
        <v>40848</v>
      </c>
      <c r="Q127" s="19">
        <f>IF(M127="","",N127-M127)</f>
        <v>0</v>
      </c>
      <c r="R127" s="20">
        <f>IF(P127="","",P127-O127)</f>
        <v>0</v>
      </c>
      <c r="S127">
        <f>YEAR(P127)</f>
        <v>2011</v>
      </c>
      <c r="T127" s="21">
        <f>IF(LEN(MONTH(P127))=1,CONCATENATE("0",MONTH(P127)),MONTH(P127))</f>
        <v>11</v>
      </c>
      <c r="U127" s="21" t="str">
        <f>IF(LEN(DAY(P127))=1,CONCATENATE("0",DAY(P127)),DAY(P127))</f>
        <v>01</v>
      </c>
      <c r="V127" t="str">
        <f>CONCATENATE(S127,T127,U127)</f>
        <v>20111101</v>
      </c>
      <c r="W127">
        <f>IF(OR(MONTH(G127)=10,MONTH(G127)=11,MONTH(G127)=12),YEAR(G127)+1,YEAR(G127))</f>
        <v>2011</v>
      </c>
      <c r="X127">
        <f>IF(OR(MONTH(P127)=10,MONTH(P127)=11,MONTH(P127)=12),YEAR(P127)+1,YEAR(P127))</f>
        <v>2012</v>
      </c>
      <c r="Y127">
        <f>INDEX('Inflation Indices'!$B$2:$B$18,MATCH('MilCon Contracts Data'!W53,'Inflation Indices'!$A$2:$A$18,0))</f>
        <v>1.0006103417743548</v>
      </c>
      <c r="Z127">
        <f>ROUND(MEDIAN(W127,X127),0)</f>
        <v>2012</v>
      </c>
      <c r="AA127">
        <f>INDEX('Inflation Indices'!$B$2:$B$18,MATCH('MilCon Contracts Data'!Z53,'Inflation Indices'!$A$2:$A$18,0))</f>
        <v>0.97697771649446541</v>
      </c>
      <c r="AB127" s="22">
        <f>M127*Y127</f>
        <v>46028.07572162032</v>
      </c>
      <c r="AC127" s="22">
        <f>AB127+(Q127*AA127)</f>
        <v>46028.07572162032</v>
      </c>
      <c r="AD127" s="19">
        <f>IF(AB127="","",AC127-AB127)</f>
        <v>0</v>
      </c>
      <c r="AE127" s="23">
        <f>_xlfn.DAYS(P127,O127)</f>
        <v>0</v>
      </c>
      <c r="AF127" s="23">
        <f>_xlfn.DAYS(O127,G127)</f>
        <v>68</v>
      </c>
      <c r="AG127" s="24">
        <f>AE127/AF127</f>
        <v>0</v>
      </c>
    </row>
    <row r="128" spans="1:33" ht="30" customHeight="1" x14ac:dyDescent="0.25">
      <c r="A128" s="9">
        <v>44573</v>
      </c>
      <c r="B128" s="10">
        <v>2017</v>
      </c>
      <c r="C128" s="11" t="s">
        <v>33</v>
      </c>
      <c r="D128" s="12" t="s">
        <v>360</v>
      </c>
      <c r="E128" s="12" t="s">
        <v>35</v>
      </c>
      <c r="F128" s="9">
        <v>42853</v>
      </c>
      <c r="G128" s="9">
        <v>43006</v>
      </c>
      <c r="H128" s="12" t="s">
        <v>361</v>
      </c>
      <c r="I128" s="13" t="str">
        <f>LEFT(J128,6)</f>
        <v>N62473</v>
      </c>
      <c r="J128" s="14" t="s">
        <v>362</v>
      </c>
      <c r="K128" s="15" t="s">
        <v>362</v>
      </c>
      <c r="L128" s="15" t="str">
        <f>CONCATENATE(D128,",",J128)</f>
        <v>Q966,N6247317D0819</v>
      </c>
      <c r="M128" s="16">
        <v>46106</v>
      </c>
      <c r="N128" s="16">
        <v>44895</v>
      </c>
      <c r="O128" s="17">
        <v>43940</v>
      </c>
      <c r="P128" s="18">
        <v>44155</v>
      </c>
      <c r="Q128" s="19">
        <f>IF(M128="","",N128-M128)</f>
        <v>-1211</v>
      </c>
      <c r="R128" s="20">
        <f>IF(P128="","",P128-O128)</f>
        <v>215</v>
      </c>
      <c r="S128">
        <f>YEAR(P128)</f>
        <v>2020</v>
      </c>
      <c r="T128" s="21">
        <f>IF(LEN(MONTH(P128))=1,CONCATENATE("0",MONTH(P128)),MONTH(P128))</f>
        <v>11</v>
      </c>
      <c r="U128" s="21">
        <f>IF(LEN(DAY(P128))=1,CONCATENATE("0",DAY(P128)),DAY(P128))</f>
        <v>20</v>
      </c>
      <c r="V128" t="str">
        <f>CONCATENATE(S128,T128,U128)</f>
        <v>20201120</v>
      </c>
      <c r="W128">
        <f>IF(OR(MONTH(G128)=10,MONTH(G128)=11,MONTH(G128)=12),YEAR(G128)+1,YEAR(G128))</f>
        <v>2017</v>
      </c>
      <c r="X128">
        <f>IF(OR(MONTH(P128)=10,MONTH(P128)=11,MONTH(P128)=12),YEAR(P128)+1,YEAR(P128))</f>
        <v>2021</v>
      </c>
      <c r="Y128">
        <f>INDEX('Inflation Indices'!$B$2:$B$18,MATCH('MilCon Contracts Data'!W331,'Inflation Indices'!$A$2:$A$18,0))</f>
        <v>1.027591137340192</v>
      </c>
      <c r="Z128">
        <f>ROUND(MEDIAN(W128,X128),0)</f>
        <v>2019</v>
      </c>
      <c r="AA128">
        <f>INDEX('Inflation Indices'!$B$2:$B$18,MATCH('MilCon Contracts Data'!Z331,'Inflation Indices'!$A$2:$A$18,0))</f>
        <v>1.0006103417743548</v>
      </c>
      <c r="AB128" s="22">
        <f>M128*Y128</f>
        <v>47378.11697820689</v>
      </c>
      <c r="AC128" s="22">
        <f>AB128+(Q128*AA128)</f>
        <v>46166.377854318147</v>
      </c>
      <c r="AD128" s="19">
        <f>IF(AB128="","",AC128-AB128)</f>
        <v>-1211.7391238887431</v>
      </c>
      <c r="AE128" s="23">
        <f>_xlfn.DAYS(P128,O128)</f>
        <v>215</v>
      </c>
      <c r="AF128" s="23">
        <f>_xlfn.DAYS(O128,G128)</f>
        <v>934</v>
      </c>
      <c r="AG128" s="24">
        <f>AE128/AF128</f>
        <v>0.23019271948608136</v>
      </c>
    </row>
    <row r="129" spans="1:33" ht="30" customHeight="1" x14ac:dyDescent="0.25">
      <c r="A129" s="9">
        <v>44452</v>
      </c>
      <c r="B129" s="10">
        <v>2016</v>
      </c>
      <c r="C129" s="11" t="s">
        <v>33</v>
      </c>
      <c r="D129" s="12" t="s">
        <v>363</v>
      </c>
      <c r="E129" s="12" t="s">
        <v>35</v>
      </c>
      <c r="F129" s="9">
        <v>42502</v>
      </c>
      <c r="G129" s="9">
        <v>42633</v>
      </c>
      <c r="H129" s="12" t="s">
        <v>109</v>
      </c>
      <c r="I129" s="13" t="str">
        <f>LEFT(J129,6)</f>
        <v>N62473</v>
      </c>
      <c r="J129" s="14" t="s">
        <v>364</v>
      </c>
      <c r="K129" s="15" t="s">
        <v>365</v>
      </c>
      <c r="L129" s="15" t="str">
        <f>CONCATENATE(D129,",",J129)</f>
        <v>P920,N6247315D2428 0003</v>
      </c>
      <c r="M129" s="16">
        <v>47022</v>
      </c>
      <c r="N129" s="16">
        <v>45951</v>
      </c>
      <c r="O129" s="17">
        <v>43386</v>
      </c>
      <c r="P129" s="18">
        <v>43826</v>
      </c>
      <c r="Q129" s="19">
        <f>IF(M129="","",N129-M129)</f>
        <v>-1071</v>
      </c>
      <c r="R129" s="20">
        <f>IF(P129="","",P129-O129)</f>
        <v>440</v>
      </c>
      <c r="S129">
        <f>YEAR(P129)</f>
        <v>2019</v>
      </c>
      <c r="T129" s="21">
        <f>IF(LEN(MONTH(P129))=1,CONCATENATE("0",MONTH(P129)),MONTH(P129))</f>
        <v>12</v>
      </c>
      <c r="U129" s="21">
        <f>IF(LEN(DAY(P129))=1,CONCATENATE("0",DAY(P129)),DAY(P129))</f>
        <v>27</v>
      </c>
      <c r="V129" t="str">
        <f>CONCATENATE(S129,T129,U129)</f>
        <v>20191227</v>
      </c>
      <c r="W129">
        <f>IF(OR(MONTH(G129)=10,MONTH(G129)=11,MONTH(G129)=12),YEAR(G129)+1,YEAR(G129))</f>
        <v>2016</v>
      </c>
      <c r="X129">
        <f>IF(OR(MONTH(P129)=10,MONTH(P129)=11,MONTH(P129)=12),YEAR(P129)+1,YEAR(P129))</f>
        <v>2020</v>
      </c>
      <c r="Y129">
        <f>INDEX('Inflation Indices'!$B$2:$B$18,MATCH('MilCon Contracts Data'!W255,'Inflation Indices'!$A$2:$A$18,0))</f>
        <v>1.3028518926753032</v>
      </c>
      <c r="Z129">
        <f>ROUND(MEDIAN(W129,X129),0)</f>
        <v>2018</v>
      </c>
      <c r="AA129">
        <f>INDEX('Inflation Indices'!$B$2:$B$18,MATCH('MilCon Contracts Data'!Z255,'Inflation Indices'!$A$2:$A$18,0))</f>
        <v>1.2825639376233653</v>
      </c>
      <c r="AB129" s="22">
        <f>M129*Y129</f>
        <v>61262.701697378106</v>
      </c>
      <c r="AC129" s="22">
        <f>AB129+(Q129*AA129)</f>
        <v>59889.075720183479</v>
      </c>
      <c r="AD129" s="19">
        <f>IF(AB129="","",AC129-AB129)</f>
        <v>-1373.6259771946279</v>
      </c>
      <c r="AE129" s="23">
        <f>_xlfn.DAYS(P129,O129)</f>
        <v>440</v>
      </c>
      <c r="AF129" s="23">
        <f>_xlfn.DAYS(O129,G129)</f>
        <v>753</v>
      </c>
      <c r="AG129" s="24">
        <f>AE129/AF129</f>
        <v>0.58432934926958835</v>
      </c>
    </row>
    <row r="130" spans="1:33" ht="30" customHeight="1" x14ac:dyDescent="0.25">
      <c r="A130" s="9">
        <v>44573</v>
      </c>
      <c r="B130" s="10">
        <v>2016</v>
      </c>
      <c r="C130" s="11" t="s">
        <v>33</v>
      </c>
      <c r="D130" s="12" t="s">
        <v>366</v>
      </c>
      <c r="E130" s="12" t="s">
        <v>35</v>
      </c>
      <c r="F130" s="9">
        <v>42502</v>
      </c>
      <c r="G130" s="9">
        <v>42633</v>
      </c>
      <c r="H130" s="12" t="s">
        <v>109</v>
      </c>
      <c r="I130" s="13" t="str">
        <f>LEFT(J130,6)</f>
        <v>N62473</v>
      </c>
      <c r="J130" s="14" t="s">
        <v>364</v>
      </c>
      <c r="K130" s="15" t="s">
        <v>365</v>
      </c>
      <c r="L130" s="15" t="str">
        <f>CONCATENATE(D130,",",J130)</f>
        <v>Q920,N6247315D2428 0003</v>
      </c>
      <c r="M130" s="16">
        <v>47022</v>
      </c>
      <c r="N130" s="16">
        <v>45942</v>
      </c>
      <c r="O130" s="17">
        <v>43386</v>
      </c>
      <c r="P130" s="18">
        <v>43826</v>
      </c>
      <c r="Q130" s="19">
        <f>IF(M130="","",N130-M130)</f>
        <v>-1080</v>
      </c>
      <c r="R130" s="20">
        <f>IF(P130="","",P130-O130)</f>
        <v>440</v>
      </c>
      <c r="S130">
        <f>YEAR(P130)</f>
        <v>2019</v>
      </c>
      <c r="T130" s="21">
        <f>IF(LEN(MONTH(P130))=1,CONCATENATE("0",MONTH(P130)),MONTH(P130))</f>
        <v>12</v>
      </c>
      <c r="U130" s="21">
        <f>IF(LEN(DAY(P130))=1,CONCATENATE("0",DAY(P130)),DAY(P130))</f>
        <v>27</v>
      </c>
      <c r="V130" t="str">
        <f>CONCATENATE(S130,T130,U130)</f>
        <v>20191227</v>
      </c>
      <c r="W130">
        <f>IF(OR(MONTH(G130)=10,MONTH(G130)=11,MONTH(G130)=12),YEAR(G130)+1,YEAR(G130))</f>
        <v>2016</v>
      </c>
      <c r="X130">
        <f>IF(OR(MONTH(P130)=10,MONTH(P130)=11,MONTH(P130)=12),YEAR(P130)+1,YEAR(P130))</f>
        <v>2020</v>
      </c>
      <c r="Y130">
        <f>INDEX('Inflation Indices'!$B$2:$B$18,MATCH('MilCon Contracts Data'!W256,'Inflation Indices'!$A$2:$A$18,0))</f>
        <v>1.0006103417743548</v>
      </c>
      <c r="Z130">
        <f>ROUND(MEDIAN(W130,X130),0)</f>
        <v>2018</v>
      </c>
      <c r="AA130">
        <f>INDEX('Inflation Indices'!$B$2:$B$18,MATCH('MilCon Contracts Data'!Z256,'Inflation Indices'!$A$2:$A$18,0))</f>
        <v>0.97697771649446541</v>
      </c>
      <c r="AB130" s="22">
        <f>M130*Y130</f>
        <v>47050.699490913714</v>
      </c>
      <c r="AC130" s="22">
        <f>AB130+(Q130*AA130)</f>
        <v>45995.563557099689</v>
      </c>
      <c r="AD130" s="19">
        <f>IF(AB130="","",AC130-AB130)</f>
        <v>-1055.1359338140246</v>
      </c>
      <c r="AE130" s="23">
        <f>_xlfn.DAYS(P130,O130)</f>
        <v>440</v>
      </c>
      <c r="AF130" s="23">
        <f>_xlfn.DAYS(O130,G130)</f>
        <v>753</v>
      </c>
      <c r="AG130" s="24">
        <f>AE130/AF130</f>
        <v>0.58432934926958835</v>
      </c>
    </row>
    <row r="131" spans="1:33" ht="30" customHeight="1" x14ac:dyDescent="0.25">
      <c r="A131" s="9">
        <v>44452</v>
      </c>
      <c r="B131" s="10">
        <v>2018</v>
      </c>
      <c r="C131" s="11" t="s">
        <v>33</v>
      </c>
      <c r="D131" s="12" t="s">
        <v>367</v>
      </c>
      <c r="E131" s="12" t="s">
        <v>35</v>
      </c>
      <c r="F131" s="9">
        <v>43145</v>
      </c>
      <c r="G131" s="9">
        <v>43307</v>
      </c>
      <c r="H131" s="12" t="s">
        <v>109</v>
      </c>
      <c r="I131" s="13" t="str">
        <f>LEFT(J131,6)</f>
        <v>N62473</v>
      </c>
      <c r="J131" s="14" t="s">
        <v>368</v>
      </c>
      <c r="K131" s="15" t="s">
        <v>368</v>
      </c>
      <c r="L131" s="15" t="str">
        <f>CONCATENATE(D131,",",J131)</f>
        <v>P921,N6247318D0820</v>
      </c>
      <c r="M131" s="16">
        <v>47550</v>
      </c>
      <c r="N131" s="16">
        <v>45441</v>
      </c>
      <c r="O131" s="17">
        <v>44242</v>
      </c>
      <c r="P131" s="18">
        <v>44365</v>
      </c>
      <c r="Q131" s="19">
        <f>IF(M131="","",N131-M131)</f>
        <v>-2109</v>
      </c>
      <c r="R131" s="20">
        <f>IF(P131="","",P131-O131)</f>
        <v>123</v>
      </c>
      <c r="S131">
        <f>YEAR(P131)</f>
        <v>2021</v>
      </c>
      <c r="T131" s="21" t="str">
        <f>IF(LEN(MONTH(P131))=1,CONCATENATE("0",MONTH(P131)),MONTH(P131))</f>
        <v>06</v>
      </c>
      <c r="U131" s="21">
        <f>IF(LEN(DAY(P131))=1,CONCATENATE("0",DAY(P131)),DAY(P131))</f>
        <v>18</v>
      </c>
      <c r="V131" t="str">
        <f>CONCATENATE(S131,T131,U131)</f>
        <v>20210618</v>
      </c>
      <c r="W131">
        <f>IF(OR(MONTH(G131)=10,MONTH(G131)=11,MONTH(G131)=12),YEAR(G131)+1,YEAR(G131))</f>
        <v>2018</v>
      </c>
      <c r="X131">
        <f>IF(OR(MONTH(P131)=10,MONTH(P131)=11,MONTH(P131)=12),YEAR(P131)+1,YEAR(P131))</f>
        <v>2021</v>
      </c>
      <c r="Y131">
        <f>INDEX('Inflation Indices'!$B$2:$B$18,MATCH('MilCon Contracts Data'!W484,'Inflation Indices'!$A$2:$A$18,0))</f>
        <v>1.0507009358578761</v>
      </c>
      <c r="Z131">
        <f>ROUND(MEDIAN(W131,X131),0)</f>
        <v>2020</v>
      </c>
      <c r="AA131">
        <f>INDEX('Inflation Indices'!$B$2:$B$18,MATCH('MilCon Contracts Data'!Z484,'Inflation Indices'!$A$2:$A$18,0))</f>
        <v>1.027591137340192</v>
      </c>
      <c r="AB131" s="22">
        <f>M131*Y131</f>
        <v>49960.829500042004</v>
      </c>
      <c r="AC131" s="22">
        <f>AB131+(Q131*AA131)</f>
        <v>47793.639791391543</v>
      </c>
      <c r="AD131" s="19">
        <f>IF(AB131="","",AC131-AB131)</f>
        <v>-2167.1897086504614</v>
      </c>
      <c r="AE131" s="23">
        <f>_xlfn.DAYS(P131,O131)</f>
        <v>123</v>
      </c>
      <c r="AF131" s="23">
        <f>_xlfn.DAYS(O131,G131)</f>
        <v>935</v>
      </c>
      <c r="AG131" s="24">
        <f>AE131/AF131</f>
        <v>0.13155080213903744</v>
      </c>
    </row>
    <row r="132" spans="1:33" ht="30" customHeight="1" x14ac:dyDescent="0.25">
      <c r="A132" s="9">
        <v>44573</v>
      </c>
      <c r="B132" s="10">
        <v>2018</v>
      </c>
      <c r="C132" s="11" t="s">
        <v>33</v>
      </c>
      <c r="D132" s="12" t="s">
        <v>369</v>
      </c>
      <c r="E132" s="12" t="s">
        <v>35</v>
      </c>
      <c r="F132" s="9">
        <v>43145</v>
      </c>
      <c r="G132" s="9">
        <v>43307</v>
      </c>
      <c r="H132" s="12" t="s">
        <v>109</v>
      </c>
      <c r="I132" s="13" t="str">
        <f>LEFT(J132,6)</f>
        <v>N62473</v>
      </c>
      <c r="J132" s="14" t="s">
        <v>368</v>
      </c>
      <c r="K132" s="15" t="s">
        <v>368</v>
      </c>
      <c r="L132" s="15" t="str">
        <f>CONCATENATE(D132,",",J132)</f>
        <v>Q921,N6247318D0820</v>
      </c>
      <c r="M132" s="16">
        <v>47550</v>
      </c>
      <c r="N132" s="16">
        <v>45424</v>
      </c>
      <c r="O132" s="17">
        <v>44242</v>
      </c>
      <c r="P132" s="18">
        <v>44365</v>
      </c>
      <c r="Q132" s="19">
        <f>IF(M132="","",N132-M132)</f>
        <v>-2126</v>
      </c>
      <c r="R132" s="20">
        <f>IF(P132="","",P132-O132)</f>
        <v>123</v>
      </c>
      <c r="S132">
        <f>YEAR(P132)</f>
        <v>2021</v>
      </c>
      <c r="T132" s="21" t="str">
        <f>IF(LEN(MONTH(P132))=1,CONCATENATE("0",MONTH(P132)),MONTH(P132))</f>
        <v>06</v>
      </c>
      <c r="U132" s="21">
        <f>IF(LEN(DAY(P132))=1,CONCATENATE("0",DAY(P132)),DAY(P132))</f>
        <v>18</v>
      </c>
      <c r="V132" t="str">
        <f>CONCATENATE(S132,T132,U132)</f>
        <v>20210618</v>
      </c>
      <c r="W132">
        <f>IF(OR(MONTH(G132)=10,MONTH(G132)=11,MONTH(G132)=12),YEAR(G132)+1,YEAR(G132))</f>
        <v>2018</v>
      </c>
      <c r="X132">
        <f>IF(OR(MONTH(P132)=10,MONTH(P132)=11,MONTH(P132)=12),YEAR(P132)+1,YEAR(P132))</f>
        <v>2021</v>
      </c>
      <c r="Y132">
        <f>INDEX('Inflation Indices'!$B$2:$B$18,MATCH('MilCon Contracts Data'!W485,'Inflation Indices'!$A$2:$A$18,0))</f>
        <v>1.0006103417743548</v>
      </c>
      <c r="Z132">
        <f>ROUND(MEDIAN(W132,X132),0)</f>
        <v>2020</v>
      </c>
      <c r="AA132">
        <f>INDEX('Inflation Indices'!$B$2:$B$18,MATCH('MilCon Contracts Data'!Z485,'Inflation Indices'!$A$2:$A$18,0))</f>
        <v>0.97697771649446541</v>
      </c>
      <c r="AB132" s="22">
        <f>M132*Y132</f>
        <v>47579.021751370572</v>
      </c>
      <c r="AC132" s="22">
        <f>AB132+(Q132*AA132)</f>
        <v>45501.967126103336</v>
      </c>
      <c r="AD132" s="19">
        <f>IF(AB132="","",AC132-AB132)</f>
        <v>-2077.0546252672357</v>
      </c>
      <c r="AE132" s="23">
        <f>_xlfn.DAYS(P132,O132)</f>
        <v>123</v>
      </c>
      <c r="AF132" s="23">
        <f>_xlfn.DAYS(O132,G132)</f>
        <v>935</v>
      </c>
      <c r="AG132" s="24">
        <f>AE132/AF132</f>
        <v>0.13155080213903744</v>
      </c>
    </row>
    <row r="133" spans="1:33" ht="30" customHeight="1" x14ac:dyDescent="0.25">
      <c r="A133" s="9">
        <v>44452</v>
      </c>
      <c r="B133" s="10">
        <v>2021</v>
      </c>
      <c r="C133" s="11" t="s">
        <v>33</v>
      </c>
      <c r="D133" s="12" t="s">
        <v>370</v>
      </c>
      <c r="E133" s="12" t="s">
        <v>35</v>
      </c>
      <c r="F133" s="9">
        <v>44118</v>
      </c>
      <c r="G133" s="9">
        <v>44323</v>
      </c>
      <c r="H133" s="12" t="s">
        <v>109</v>
      </c>
      <c r="I133" s="13" t="str">
        <f>LEFT(J133,6)</f>
        <v>N40085</v>
      </c>
      <c r="J133" s="14" t="s">
        <v>110</v>
      </c>
      <c r="K133" s="15" t="s">
        <v>111</v>
      </c>
      <c r="L133" s="15" t="str">
        <f>CONCATENATE(D133,",",J133)</f>
        <v>P997,N4008520D0034 N4008521F5236</v>
      </c>
      <c r="M133" s="16">
        <v>48989</v>
      </c>
      <c r="N133" s="16">
        <v>0</v>
      </c>
      <c r="O133" s="17">
        <v>45367</v>
      </c>
      <c r="P133" s="18">
        <v>45367</v>
      </c>
      <c r="Q133" s="19">
        <f>IF(M133="","",N133-M133)</f>
        <v>-48989</v>
      </c>
      <c r="R133" s="20">
        <f>IF(P133="","",P133-O133)</f>
        <v>0</v>
      </c>
      <c r="S133">
        <f>YEAR(P133)</f>
        <v>2024</v>
      </c>
      <c r="T133" s="21" t="str">
        <f>IF(LEN(MONTH(P133))=1,CONCATENATE("0",MONTH(P133)),MONTH(P133))</f>
        <v>03</v>
      </c>
      <c r="U133" s="21">
        <f>IF(LEN(DAY(P133))=1,CONCATENATE("0",DAY(P133)),DAY(P133))</f>
        <v>16</v>
      </c>
      <c r="V133" t="str">
        <f>CONCATENATE(S133,T133,U133)</f>
        <v>20240316</v>
      </c>
      <c r="W133">
        <f>IF(OR(MONTH(G133)=10,MONTH(G133)=11,MONTH(G133)=12),YEAR(G133)+1,YEAR(G133))</f>
        <v>2021</v>
      </c>
      <c r="X133">
        <f>IF(OR(MONTH(P133)=10,MONTH(P133)=11,MONTH(P133)=12),YEAR(P133)+1,YEAR(P133))</f>
        <v>2024</v>
      </c>
      <c r="Y133">
        <f>INDEX('Inflation Indices'!$B$2:$B$18,MATCH('MilCon Contracts Data'!W1139,'Inflation Indices'!$A$2:$A$18,0))</f>
        <v>1.0507009358578761</v>
      </c>
      <c r="Z133">
        <f>ROUND(MEDIAN(W133,X133),0)</f>
        <v>2023</v>
      </c>
      <c r="AA133">
        <f>INDEX('Inflation Indices'!$B$2:$B$18,MATCH('MilCon Contracts Data'!Z1139,'Inflation Indices'!$A$2:$A$18,0))</f>
        <v>1.0006103417743548</v>
      </c>
      <c r="AB133" s="22">
        <f>M133*Y133</f>
        <v>51472.788146741492</v>
      </c>
      <c r="AC133" s="22">
        <f>AB133+(Q133*AA133)</f>
        <v>2453.888113557623</v>
      </c>
      <c r="AD133" s="19">
        <f>IF(AB133="","",AC133-AB133)</f>
        <v>-49018.900033183869</v>
      </c>
      <c r="AE133" s="23">
        <f>_xlfn.DAYS(P133,O133)</f>
        <v>0</v>
      </c>
      <c r="AF133" s="23">
        <f>_xlfn.DAYS(O133,G133)</f>
        <v>1044</v>
      </c>
      <c r="AG133" s="24">
        <f>AE133/AF133</f>
        <v>0</v>
      </c>
    </row>
    <row r="134" spans="1:33" ht="30" customHeight="1" x14ac:dyDescent="0.25">
      <c r="A134" s="9">
        <v>44573</v>
      </c>
      <c r="B134" s="10">
        <v>2018</v>
      </c>
      <c r="C134" s="11" t="s">
        <v>33</v>
      </c>
      <c r="D134" s="12" t="s">
        <v>371</v>
      </c>
      <c r="E134" s="12" t="s">
        <v>35</v>
      </c>
      <c r="F134" s="9">
        <v>43046</v>
      </c>
      <c r="G134" s="9">
        <v>43356</v>
      </c>
      <c r="H134" s="12" t="s">
        <v>109</v>
      </c>
      <c r="I134" s="13" t="str">
        <f>LEFT(J134,6)</f>
        <v>N62473</v>
      </c>
      <c r="J134" s="14" t="s">
        <v>350</v>
      </c>
      <c r="K134" s="15" t="s">
        <v>350</v>
      </c>
      <c r="L134" s="15" t="str">
        <f>CONCATENATE(D134,",",J134)</f>
        <v>Q892,N6247318C1017</v>
      </c>
      <c r="M134" s="16">
        <v>49562</v>
      </c>
      <c r="N134" s="16">
        <v>48220</v>
      </c>
      <c r="O134" s="17">
        <v>44286</v>
      </c>
      <c r="P134" s="18">
        <v>44360</v>
      </c>
      <c r="Q134" s="19">
        <f>IF(M134="","",N134-M134)</f>
        <v>-1342</v>
      </c>
      <c r="R134" s="20">
        <f>IF(P134="","",P134-O134)</f>
        <v>74</v>
      </c>
      <c r="S134">
        <f>YEAR(P134)</f>
        <v>2021</v>
      </c>
      <c r="T134" s="21" t="str">
        <f>IF(LEN(MONTH(P134))=1,CONCATENATE("0",MONTH(P134)),MONTH(P134))</f>
        <v>06</v>
      </c>
      <c r="U134" s="21">
        <f>IF(LEN(DAY(P134))=1,CONCATENATE("0",DAY(P134)),DAY(P134))</f>
        <v>13</v>
      </c>
      <c r="V134" t="str">
        <f>CONCATENATE(S134,T134,U134)</f>
        <v>20210613</v>
      </c>
      <c r="W134">
        <f>IF(OR(MONTH(G134)=10,MONTH(G134)=11,MONTH(G134)=12),YEAR(G134)+1,YEAR(G134))</f>
        <v>2018</v>
      </c>
      <c r="X134">
        <f>IF(OR(MONTH(P134)=10,MONTH(P134)=11,MONTH(P134)=12),YEAR(P134)+1,YEAR(P134))</f>
        <v>2021</v>
      </c>
      <c r="Y134">
        <f>INDEX('Inflation Indices'!$B$2:$B$18,MATCH('MilCon Contracts Data'!W475,'Inflation Indices'!$A$2:$A$18,0))</f>
        <v>0.97697771649446541</v>
      </c>
      <c r="Z134">
        <f>ROUND(MEDIAN(W134,X134),0)</f>
        <v>2020</v>
      </c>
      <c r="AA134">
        <f>INDEX('Inflation Indices'!$B$2:$B$18,MATCH('MilCon Contracts Data'!Z475,'Inflation Indices'!$A$2:$A$18,0))</f>
        <v>0.95701202597496626</v>
      </c>
      <c r="AB134" s="22">
        <f>M134*Y134</f>
        <v>48420.969584898696</v>
      </c>
      <c r="AC134" s="22">
        <f>AB134+(Q134*AA134)</f>
        <v>47136.659446040292</v>
      </c>
      <c r="AD134" s="19">
        <f>IF(AB134="","",AC134-AB134)</f>
        <v>-1284.3101388584037</v>
      </c>
      <c r="AE134" s="23">
        <f>_xlfn.DAYS(P134,O134)</f>
        <v>74</v>
      </c>
      <c r="AF134" s="23">
        <f>_xlfn.DAYS(O134,G134)</f>
        <v>930</v>
      </c>
      <c r="AG134" s="24">
        <f>AE134/AF134</f>
        <v>7.9569892473118284E-2</v>
      </c>
    </row>
    <row r="135" spans="1:33" ht="30" customHeight="1" x14ac:dyDescent="0.25">
      <c r="A135" s="9">
        <v>44452</v>
      </c>
      <c r="B135" s="10">
        <v>2020</v>
      </c>
      <c r="C135" s="11" t="s">
        <v>33</v>
      </c>
      <c r="D135" s="12" t="s">
        <v>372</v>
      </c>
      <c r="E135" s="12" t="s">
        <v>35</v>
      </c>
      <c r="F135" s="9">
        <v>43706</v>
      </c>
      <c r="G135" s="9">
        <v>43936</v>
      </c>
      <c r="H135" s="12" t="s">
        <v>82</v>
      </c>
      <c r="I135" s="13" t="str">
        <f>LEFT(J135,6)</f>
        <v>N62478</v>
      </c>
      <c r="J135" s="14" t="s">
        <v>83</v>
      </c>
      <c r="K135" s="15" t="s">
        <v>83</v>
      </c>
      <c r="L135" s="15" t="str">
        <f>CONCATENATE(D135,",",J135)</f>
        <v>P463,N6247819D5029</v>
      </c>
      <c r="M135" s="16">
        <v>54279</v>
      </c>
      <c r="N135" s="16">
        <v>61404</v>
      </c>
      <c r="O135" s="17">
        <v>44666</v>
      </c>
      <c r="P135" s="18">
        <v>44666</v>
      </c>
      <c r="Q135" s="19">
        <f>IF(M135="","",N135-M135)</f>
        <v>7125</v>
      </c>
      <c r="R135" s="20">
        <f>IF(P135="","",P135-O135)</f>
        <v>0</v>
      </c>
      <c r="S135">
        <f>YEAR(P135)</f>
        <v>2022</v>
      </c>
      <c r="T135" s="21" t="str">
        <f>IF(LEN(MONTH(P135))=1,CONCATENATE("0",MONTH(P135)),MONTH(P135))</f>
        <v>04</v>
      </c>
      <c r="U135" s="21">
        <f>IF(LEN(DAY(P135))=1,CONCATENATE("0",DAY(P135)),DAY(P135))</f>
        <v>15</v>
      </c>
      <c r="V135" t="str">
        <f>CONCATENATE(S135,T135,U135)</f>
        <v>20220415</v>
      </c>
      <c r="W135">
        <f>IF(OR(MONTH(G135)=10,MONTH(G135)=11,MONTH(G135)=12),YEAR(G135)+1,YEAR(G135))</f>
        <v>2020</v>
      </c>
      <c r="X135">
        <f>IF(OR(MONTH(P135)=10,MONTH(P135)=11,MONTH(P135)=12),YEAR(P135)+1,YEAR(P135))</f>
        <v>2022</v>
      </c>
      <c r="Y135">
        <f>INDEX('Inflation Indices'!$B$2:$B$18,MATCH('MilCon Contracts Data'!W948,'Inflation Indices'!$A$2:$A$18,0))</f>
        <v>1.0507009358578761</v>
      </c>
      <c r="Z135">
        <f>ROUND(MEDIAN(W135,X135),0)</f>
        <v>2021</v>
      </c>
      <c r="AA135">
        <f>INDEX('Inflation Indices'!$B$2:$B$18,MATCH('MilCon Contracts Data'!Z948,'Inflation Indices'!$A$2:$A$18,0))</f>
        <v>1.0006103417743548</v>
      </c>
      <c r="AB135" s="22">
        <f>M135*Y135</f>
        <v>57030.996097429655</v>
      </c>
      <c r="AC135" s="22">
        <f>AB135+(Q135*AA135)</f>
        <v>64160.344782571934</v>
      </c>
      <c r="AD135" s="19">
        <f>IF(AB135="","",AC135-AB135)</f>
        <v>7129.3486851422786</v>
      </c>
      <c r="AE135" s="23">
        <f>_xlfn.DAYS(P135,O135)</f>
        <v>0</v>
      </c>
      <c r="AF135" s="23">
        <f>_xlfn.DAYS(O135,G135)</f>
        <v>730</v>
      </c>
      <c r="AG135" s="24">
        <f>AE135/AF135</f>
        <v>0</v>
      </c>
    </row>
    <row r="136" spans="1:33" ht="30" customHeight="1" x14ac:dyDescent="0.25">
      <c r="A136" s="9">
        <v>44594</v>
      </c>
      <c r="B136" s="10">
        <v>2021</v>
      </c>
      <c r="C136" s="11" t="s">
        <v>57</v>
      </c>
      <c r="D136" s="12" t="s">
        <v>373</v>
      </c>
      <c r="E136" s="12" t="s">
        <v>35</v>
      </c>
      <c r="F136" s="9">
        <v>44315</v>
      </c>
      <c r="G136" s="9">
        <v>44419</v>
      </c>
      <c r="H136" s="12" t="s">
        <v>374</v>
      </c>
      <c r="I136" s="13" t="str">
        <f>LEFT(J136,6)</f>
        <v>W912QR</v>
      </c>
      <c r="J136" s="14" t="s">
        <v>375</v>
      </c>
      <c r="K136" s="15" t="s">
        <v>376</v>
      </c>
      <c r="L136" s="15" t="str">
        <f>CONCATENATE(D136,",",J136)</f>
        <v>AM00182,W912QR-21-C-0033/59023911</v>
      </c>
      <c r="M136" s="16">
        <v>58989</v>
      </c>
      <c r="N136" s="16">
        <v>58989</v>
      </c>
      <c r="O136" s="17">
        <v>45928</v>
      </c>
      <c r="P136" s="18">
        <v>45574</v>
      </c>
      <c r="Q136" s="19">
        <f>IF(M136="","",N136-M136)</f>
        <v>0</v>
      </c>
      <c r="R136" s="20">
        <f>IF(P136="","",P136-O136)</f>
        <v>-354</v>
      </c>
      <c r="S136">
        <f>YEAR(P136)</f>
        <v>2024</v>
      </c>
      <c r="T136" s="21">
        <f>IF(LEN(MONTH(P136))=1,CONCATENATE("0",MONTH(P136)),MONTH(P136))</f>
        <v>10</v>
      </c>
      <c r="U136" s="21" t="str">
        <f>IF(LEN(DAY(P136))=1,CONCATENATE("0",DAY(P136)),DAY(P136))</f>
        <v>09</v>
      </c>
      <c r="V136" t="str">
        <f>CONCATENATE(S136,T136,U136)</f>
        <v>20241009</v>
      </c>
      <c r="W136">
        <f>IF(OR(MONTH(G136)=10,MONTH(G136)=11,MONTH(G136)=12),YEAR(G136)+1,YEAR(G136))</f>
        <v>2021</v>
      </c>
      <c r="X136">
        <f>IF(OR(MONTH(P136)=10,MONTH(P136)=11,MONTH(P136)=12),YEAR(P136)+1,YEAR(P136))</f>
        <v>2025</v>
      </c>
      <c r="Y136">
        <f>INDEX('Inflation Indices'!$B$2:$B$18,MATCH('MilCon Contracts Data'!W1271,'Inflation Indices'!$A$2:$A$18,0))</f>
        <v>1.027591137340192</v>
      </c>
      <c r="Z136">
        <f>ROUND(MEDIAN(W136,X136),0)</f>
        <v>2023</v>
      </c>
      <c r="AA136">
        <f>INDEX('Inflation Indices'!$B$2:$B$18,MATCH('MilCon Contracts Data'!Z1271,'Inflation Indices'!$A$2:$A$18,0))</f>
        <v>0.95701202597496626</v>
      </c>
      <c r="AB136" s="22">
        <f>M136*Y136</f>
        <v>60616.573600560587</v>
      </c>
      <c r="AC136" s="22">
        <f>AB136+(Q136*AA136)</f>
        <v>60616.573600560587</v>
      </c>
      <c r="AD136" s="19">
        <f>IF(AB136="","",AC136-AB136)</f>
        <v>0</v>
      </c>
      <c r="AE136" s="23">
        <f>_xlfn.DAYS(P136,O136)</f>
        <v>-354</v>
      </c>
      <c r="AF136" s="23">
        <f>_xlfn.DAYS(O136,G136)</f>
        <v>1509</v>
      </c>
      <c r="AG136" s="24">
        <f>AE136/AF136</f>
        <v>-0.23459244532803181</v>
      </c>
    </row>
    <row r="137" spans="1:33" ht="30" customHeight="1" x14ac:dyDescent="0.25">
      <c r="A137" s="9">
        <v>44574</v>
      </c>
      <c r="B137" s="10">
        <v>2012</v>
      </c>
      <c r="C137" s="11" t="s">
        <v>39</v>
      </c>
      <c r="D137" s="12" t="s">
        <v>157</v>
      </c>
      <c r="E137" s="12" t="s">
        <v>377</v>
      </c>
      <c r="F137" s="9">
        <v>40940</v>
      </c>
      <c r="G137" s="9">
        <v>40983</v>
      </c>
      <c r="H137" s="12" t="s">
        <v>378</v>
      </c>
      <c r="I137" s="13" t="str">
        <f>LEFT(J137,6)</f>
        <v>W912GB</v>
      </c>
      <c r="J137" s="14" t="s">
        <v>379</v>
      </c>
      <c r="K137" s="15" t="s">
        <v>161</v>
      </c>
      <c r="L137" s="15" t="str">
        <f>CONCATENATE(D137,",",J137)</f>
        <v>76007,W912GB-10-C-0031, ABG4 P00066</v>
      </c>
      <c r="M137" s="16">
        <v>62000</v>
      </c>
      <c r="N137" s="16">
        <v>68000</v>
      </c>
      <c r="O137" s="17">
        <v>42673</v>
      </c>
      <c r="P137" s="18">
        <v>42734</v>
      </c>
      <c r="Q137" s="19">
        <f>IF(M137="","",N137-M137)</f>
        <v>6000</v>
      </c>
      <c r="R137" s="20">
        <f>IF(P137="","",P137-O137)</f>
        <v>61</v>
      </c>
      <c r="S137">
        <f>YEAR(P137)</f>
        <v>2016</v>
      </c>
      <c r="T137" s="21">
        <f>IF(LEN(MONTH(P137))=1,CONCATENATE("0",MONTH(P137)),MONTH(P137))</f>
        <v>12</v>
      </c>
      <c r="U137" s="21">
        <f>IF(LEN(DAY(P137))=1,CONCATENATE("0",DAY(P137)),DAY(P137))</f>
        <v>30</v>
      </c>
      <c r="V137" t="str">
        <f>CONCATENATE(S137,T137,U137)</f>
        <v>20161230</v>
      </c>
      <c r="W137">
        <f>IF(OR(MONTH(G137)=10,MONTH(G137)=11,MONTH(G137)=12),YEAR(G137)+1,YEAR(G137))</f>
        <v>2012</v>
      </c>
      <c r="X137">
        <f>IF(OR(MONTH(P137)=10,MONTH(P137)=11,MONTH(P137)=12),YEAR(P137)+1,YEAR(P137))</f>
        <v>2017</v>
      </c>
      <c r="Y137">
        <f>INDEX('Inflation Indices'!$B$2:$B$18,MATCH('MilCon Contracts Data'!W98,'Inflation Indices'!$A$2:$A$18,0))</f>
        <v>1.0992552112271903</v>
      </c>
      <c r="Z137">
        <f>ROUND(MEDIAN(W137,X137),0)</f>
        <v>2015</v>
      </c>
      <c r="AA137">
        <f>INDEX('Inflation Indices'!$B$2:$B$18,MATCH('MilCon Contracts Data'!Z98,'Inflation Indices'!$A$2:$A$18,0))</f>
        <v>1.0507009358578761</v>
      </c>
      <c r="AB137" s="22">
        <f>M137*Y137</f>
        <v>68153.823096085791</v>
      </c>
      <c r="AC137" s="22">
        <f>AB137+(Q137*AA137)</f>
        <v>74458.028711233041</v>
      </c>
      <c r="AD137" s="19">
        <f>IF(AB137="","",AC137-AB137)</f>
        <v>6304.2056151472498</v>
      </c>
      <c r="AE137" s="23">
        <f>_xlfn.DAYS(P137,O137)</f>
        <v>61</v>
      </c>
      <c r="AF137" s="23">
        <f>_xlfn.DAYS(O137,G137)</f>
        <v>1690</v>
      </c>
      <c r="AG137" s="24">
        <f>AE137/AF137</f>
        <v>3.609467455621302E-2</v>
      </c>
    </row>
    <row r="138" spans="1:33" ht="30" customHeight="1" x14ac:dyDescent="0.25">
      <c r="A138" s="9">
        <v>44452</v>
      </c>
      <c r="B138" s="10">
        <v>2016</v>
      </c>
      <c r="C138" s="11" t="s">
        <v>33</v>
      </c>
      <c r="D138" s="12" t="s">
        <v>380</v>
      </c>
      <c r="E138" s="12" t="s">
        <v>35</v>
      </c>
      <c r="F138" s="9">
        <v>42762</v>
      </c>
      <c r="G138" s="9">
        <v>43097</v>
      </c>
      <c r="H138" s="12" t="s">
        <v>109</v>
      </c>
      <c r="I138" s="13" t="str">
        <f>LEFT(J138,6)</f>
        <v>N40085</v>
      </c>
      <c r="J138" s="14" t="s">
        <v>260</v>
      </c>
      <c r="K138" s="15" t="s">
        <v>260</v>
      </c>
      <c r="L138" s="15" t="str">
        <f>CONCATENATE(D138,",",J138)</f>
        <v>P1219,N4008518C0614</v>
      </c>
      <c r="M138" s="16">
        <v>63726</v>
      </c>
      <c r="N138" s="16">
        <v>65226</v>
      </c>
      <c r="O138" s="17">
        <v>43842</v>
      </c>
      <c r="P138" s="18">
        <v>44389</v>
      </c>
      <c r="Q138" s="19">
        <f>IF(M138="","",N138-M138)</f>
        <v>1500</v>
      </c>
      <c r="R138" s="20">
        <f>IF(P138="","",P138-O138)</f>
        <v>547</v>
      </c>
      <c r="S138">
        <f>YEAR(P138)</f>
        <v>2021</v>
      </c>
      <c r="T138" s="21" t="str">
        <f>IF(LEN(MONTH(P138))=1,CONCATENATE("0",MONTH(P138)),MONTH(P138))</f>
        <v>07</v>
      </c>
      <c r="U138" s="21">
        <f>IF(LEN(DAY(P138))=1,CONCATENATE("0",DAY(P138)),DAY(P138))</f>
        <v>12</v>
      </c>
      <c r="V138" t="str">
        <f>CONCATENATE(S138,T138,U138)</f>
        <v>20210712</v>
      </c>
      <c r="W138">
        <f>IF(OR(MONTH(G138)=10,MONTH(G138)=11,MONTH(G138)=12),YEAR(G138)+1,YEAR(G138))</f>
        <v>2018</v>
      </c>
      <c r="X138">
        <f>IF(OR(MONTH(P138)=10,MONTH(P138)=11,MONTH(P138)=12),YEAR(P138)+1,YEAR(P138))</f>
        <v>2021</v>
      </c>
      <c r="Y138">
        <f>INDEX('Inflation Indices'!$B$2:$B$18,MATCH('MilCon Contracts Data'!W441,'Inflation Indices'!$A$2:$A$18,0))</f>
        <v>1.0750776974914733</v>
      </c>
      <c r="Z138">
        <f>ROUND(MEDIAN(W138,X138),0)</f>
        <v>2020</v>
      </c>
      <c r="AA138">
        <f>INDEX('Inflation Indices'!$B$2:$B$18,MATCH('MilCon Contracts Data'!Z441,'Inflation Indices'!$A$2:$A$18,0))</f>
        <v>1.027591137340192</v>
      </c>
      <c r="AB138" s="22">
        <f>M138*Y138</f>
        <v>68510.401350341621</v>
      </c>
      <c r="AC138" s="22">
        <f>AB138+(Q138*AA138)</f>
        <v>70051.788056351914</v>
      </c>
      <c r="AD138" s="19">
        <f>IF(AB138="","",AC138-AB138)</f>
        <v>1541.386706010293</v>
      </c>
      <c r="AE138" s="23">
        <f>_xlfn.DAYS(P138,O138)</f>
        <v>547</v>
      </c>
      <c r="AF138" s="23">
        <f>_xlfn.DAYS(O138,G138)</f>
        <v>745</v>
      </c>
      <c r="AG138" s="24">
        <f>AE138/AF138</f>
        <v>0.73422818791946309</v>
      </c>
    </row>
    <row r="139" spans="1:33" ht="30" customHeight="1" x14ac:dyDescent="0.25">
      <c r="A139" s="9">
        <v>44573</v>
      </c>
      <c r="B139" s="10">
        <v>2016</v>
      </c>
      <c r="C139" s="11" t="s">
        <v>33</v>
      </c>
      <c r="D139" s="12" t="s">
        <v>381</v>
      </c>
      <c r="E139" s="12" t="s">
        <v>35</v>
      </c>
      <c r="F139" s="9">
        <v>42762</v>
      </c>
      <c r="G139" s="9">
        <v>43097</v>
      </c>
      <c r="H139" s="12" t="s">
        <v>109</v>
      </c>
      <c r="I139" s="13" t="str">
        <f>LEFT(J139,6)</f>
        <v>N40085</v>
      </c>
      <c r="J139" s="14" t="s">
        <v>260</v>
      </c>
      <c r="K139" s="15" t="s">
        <v>260</v>
      </c>
      <c r="L139" s="15" t="str">
        <f>CONCATENATE(D139,",",J139)</f>
        <v>Q1219,N4008518C0614</v>
      </c>
      <c r="M139" s="16">
        <v>64004</v>
      </c>
      <c r="N139" s="16">
        <v>65183</v>
      </c>
      <c r="O139" s="17">
        <v>43842</v>
      </c>
      <c r="P139" s="18">
        <v>44547</v>
      </c>
      <c r="Q139" s="19">
        <f>IF(M139="","",N139-M139)</f>
        <v>1179</v>
      </c>
      <c r="R139" s="20">
        <f>IF(P139="","",P139-O139)</f>
        <v>705</v>
      </c>
      <c r="S139">
        <f>YEAR(P139)</f>
        <v>2021</v>
      </c>
      <c r="T139" s="21">
        <f>IF(LEN(MONTH(P139))=1,CONCATENATE("0",MONTH(P139)),MONTH(P139))</f>
        <v>12</v>
      </c>
      <c r="U139" s="21">
        <f>IF(LEN(DAY(P139))=1,CONCATENATE("0",DAY(P139)),DAY(P139))</f>
        <v>17</v>
      </c>
      <c r="V139" t="str">
        <f>CONCATENATE(S139,T139,U139)</f>
        <v>20211217</v>
      </c>
      <c r="W139">
        <f>IF(OR(MONTH(G139)=10,MONTH(G139)=11,MONTH(G139)=12),YEAR(G139)+1,YEAR(G139))</f>
        <v>2018</v>
      </c>
      <c r="X139">
        <f>IF(OR(MONTH(P139)=10,MONTH(P139)=11,MONTH(P139)=12),YEAR(P139)+1,YEAR(P139))</f>
        <v>2022</v>
      </c>
      <c r="Y139">
        <f>INDEX('Inflation Indices'!$B$2:$B$18,MATCH('MilCon Contracts Data'!W439,'Inflation Indices'!$A$2:$A$18,0))</f>
        <v>1.027591137340192</v>
      </c>
      <c r="Z139">
        <f>ROUND(MEDIAN(W139,X139),0)</f>
        <v>2020</v>
      </c>
      <c r="AA139">
        <f>INDEX('Inflation Indices'!$B$2:$B$18,MATCH('MilCon Contracts Data'!Z439,'Inflation Indices'!$A$2:$A$18,0))</f>
        <v>1.0006103417743548</v>
      </c>
      <c r="AB139" s="22">
        <f>M139*Y139</f>
        <v>65769.943154321649</v>
      </c>
      <c r="AC139" s="22">
        <f>AB139+(Q139*AA139)</f>
        <v>66949.662747273615</v>
      </c>
      <c r="AD139" s="19">
        <f>IF(AB139="","",AC139-AB139)</f>
        <v>1179.7195929519658</v>
      </c>
      <c r="AE139" s="23">
        <f>_xlfn.DAYS(P139,O139)</f>
        <v>705</v>
      </c>
      <c r="AF139" s="23">
        <f>_xlfn.DAYS(O139,G139)</f>
        <v>745</v>
      </c>
      <c r="AG139" s="24">
        <f>AE139/AF139</f>
        <v>0.94630872483221473</v>
      </c>
    </row>
    <row r="140" spans="1:33" ht="30" customHeight="1" x14ac:dyDescent="0.25">
      <c r="A140" s="9">
        <v>44561</v>
      </c>
      <c r="B140" s="10">
        <v>2021</v>
      </c>
      <c r="C140" s="11" t="s">
        <v>68</v>
      </c>
      <c r="D140" s="12" t="s">
        <v>382</v>
      </c>
      <c r="E140" s="12" t="s">
        <v>35</v>
      </c>
      <c r="F140" s="9">
        <v>44447</v>
      </c>
      <c r="G140" s="9">
        <v>44477</v>
      </c>
      <c r="H140" s="12" t="s">
        <v>383</v>
      </c>
      <c r="I140" s="13" t="str">
        <f>LEFT(J140,6)</f>
        <v>N62742</v>
      </c>
      <c r="J140" s="14" t="s">
        <v>384</v>
      </c>
      <c r="K140" s="15" t="s">
        <v>384</v>
      </c>
      <c r="L140" s="15" t="str">
        <f>CONCATENATE(D140,",",J140)</f>
        <v>AJJY203001,N6274221C1339</v>
      </c>
      <c r="M140" s="16">
        <v>66610</v>
      </c>
      <c r="N140" s="16">
        <v>66610</v>
      </c>
      <c r="O140" s="17">
        <v>44522</v>
      </c>
      <c r="P140" s="18">
        <v>44522</v>
      </c>
      <c r="Q140" s="19">
        <f>IF(M140="","",N140-M140)</f>
        <v>0</v>
      </c>
      <c r="R140" s="20">
        <f>IF(P140="","",P140-O140)</f>
        <v>0</v>
      </c>
      <c r="S140">
        <f>YEAR(P140)</f>
        <v>2021</v>
      </c>
      <c r="T140" s="21">
        <f>IF(LEN(MONTH(P140))=1,CONCATENATE("0",MONTH(P140)),MONTH(P140))</f>
        <v>11</v>
      </c>
      <c r="U140" s="21">
        <f>IF(LEN(DAY(P140))=1,CONCATENATE("0",DAY(P140)),DAY(P140))</f>
        <v>22</v>
      </c>
      <c r="V140" t="str">
        <f>CONCATENATE(S140,T140,U140)</f>
        <v>20211122</v>
      </c>
      <c r="W140">
        <f>IF(OR(MONTH(G140)=10,MONTH(G140)=11,MONTH(G140)=12),YEAR(G140)+1,YEAR(G140))</f>
        <v>2022</v>
      </c>
      <c r="X140">
        <f>IF(OR(MONTH(P140)=10,MONTH(P140)=11,MONTH(P140)=12),YEAR(P140)+1,YEAR(P140))</f>
        <v>2022</v>
      </c>
      <c r="Y140">
        <f>INDEX('Inflation Indices'!$B$2:$B$18,MATCH('MilCon Contracts Data'!W1282,'Inflation Indices'!$A$2:$A$18,0))</f>
        <v>1.0006103417743548</v>
      </c>
      <c r="Z140">
        <f>ROUND(MEDIAN(W140,X140),0)</f>
        <v>2022</v>
      </c>
      <c r="AA140">
        <f>INDEX('Inflation Indices'!$B$2:$B$18,MATCH('MilCon Contracts Data'!Z1282,'Inflation Indices'!$A$2:$A$18,0))</f>
        <v>0.95701202597496626</v>
      </c>
      <c r="AB140" s="22">
        <f>M140*Y140</f>
        <v>66650.654865589779</v>
      </c>
      <c r="AC140" s="22">
        <f>AB140+(Q140*AA140)</f>
        <v>66650.654865589779</v>
      </c>
      <c r="AD140" s="19">
        <f>IF(AB140="","",AC140-AB140)</f>
        <v>0</v>
      </c>
      <c r="AE140" s="23">
        <f>_xlfn.DAYS(P140,O140)</f>
        <v>0</v>
      </c>
      <c r="AF140" s="23">
        <f>_xlfn.DAYS(O140,G140)</f>
        <v>45</v>
      </c>
      <c r="AG140" s="24">
        <f>AE140/AF140</f>
        <v>0</v>
      </c>
    </row>
    <row r="141" spans="1:33" ht="30" customHeight="1" x14ac:dyDescent="0.25">
      <c r="A141" s="9">
        <v>44561</v>
      </c>
      <c r="B141" s="10">
        <v>2019</v>
      </c>
      <c r="C141" s="11" t="s">
        <v>68</v>
      </c>
      <c r="D141" s="12" t="s">
        <v>219</v>
      </c>
      <c r="E141" s="12" t="s">
        <v>35</v>
      </c>
      <c r="F141" s="9">
        <v>44222</v>
      </c>
      <c r="G141" s="9">
        <v>44252</v>
      </c>
      <c r="H141" s="12" t="s">
        <v>220</v>
      </c>
      <c r="I141" s="13" t="str">
        <f>LEFT(J141,6)</f>
        <v>S/CLIN</v>
      </c>
      <c r="J141" s="14" t="s">
        <v>385</v>
      </c>
      <c r="K141" s="15" t="s">
        <v>222</v>
      </c>
      <c r="L141" s="15" t="str">
        <f>CONCATENATE(D141,",",J141)</f>
        <v>XLWU203006,S/CLIN 1019AA</v>
      </c>
      <c r="M141" s="16">
        <v>73710</v>
      </c>
      <c r="N141" s="16">
        <v>73710</v>
      </c>
      <c r="O141" s="17">
        <v>44997</v>
      </c>
      <c r="P141" s="18">
        <v>44997</v>
      </c>
      <c r="Q141" s="19">
        <f>IF(M141="","",N141-M141)</f>
        <v>0</v>
      </c>
      <c r="R141" s="20">
        <f>IF(P141="","",P141-O141)</f>
        <v>0</v>
      </c>
      <c r="S141">
        <f>YEAR(P141)</f>
        <v>2023</v>
      </c>
      <c r="T141" s="21" t="str">
        <f>IF(LEN(MONTH(P141))=1,CONCATENATE("0",MONTH(P141)),MONTH(P141))</f>
        <v>03</v>
      </c>
      <c r="U141" s="21">
        <f>IF(LEN(DAY(P141))=1,CONCATENATE("0",DAY(P141)),DAY(P141))</f>
        <v>12</v>
      </c>
      <c r="V141" t="str">
        <f>CONCATENATE(S141,T141,U141)</f>
        <v>20230312</v>
      </c>
      <c r="W141">
        <f>IF(OR(MONTH(G141)=10,MONTH(G141)=11,MONTH(G141)=12),YEAR(G141)+1,YEAR(G141))</f>
        <v>2021</v>
      </c>
      <c r="X141">
        <f>IF(OR(MONTH(P141)=10,MONTH(P141)=11,MONTH(P141)=12),YEAR(P141)+1,YEAR(P141))</f>
        <v>2023</v>
      </c>
      <c r="Y141">
        <f>INDEX('Inflation Indices'!$B$2:$B$18,MATCH('MilCon Contracts Data'!W1195,'Inflation Indices'!$A$2:$A$18,0))</f>
        <v>1.027591137340192</v>
      </c>
      <c r="Z141">
        <f>ROUND(MEDIAN(W141,X141),0)</f>
        <v>2022</v>
      </c>
      <c r="AA141">
        <f>INDEX('Inflation Indices'!$B$2:$B$18,MATCH('MilCon Contracts Data'!Z1195,'Inflation Indices'!$A$2:$A$18,0))</f>
        <v>0.97697771649446541</v>
      </c>
      <c r="AB141" s="22">
        <f>M141*Y141</f>
        <v>75743.742733345556</v>
      </c>
      <c r="AC141" s="22">
        <f>AB141+(Q141*AA141)</f>
        <v>75743.742733345556</v>
      </c>
      <c r="AD141" s="19">
        <f>IF(AB141="","",AC141-AB141)</f>
        <v>0</v>
      </c>
      <c r="AE141" s="23">
        <f>_xlfn.DAYS(P141,O141)</f>
        <v>0</v>
      </c>
      <c r="AF141" s="23">
        <f>_xlfn.DAYS(O141,G141)</f>
        <v>745</v>
      </c>
      <c r="AG141" s="24">
        <f>AE141/AF141</f>
        <v>0</v>
      </c>
    </row>
    <row r="142" spans="1:33" ht="30" customHeight="1" x14ac:dyDescent="0.25">
      <c r="A142" s="9">
        <v>44594</v>
      </c>
      <c r="B142" s="10">
        <v>2014</v>
      </c>
      <c r="C142" s="11" t="s">
        <v>57</v>
      </c>
      <c r="D142" s="12" t="s">
        <v>285</v>
      </c>
      <c r="E142" s="12" t="s">
        <v>386</v>
      </c>
      <c r="F142" s="9">
        <v>42333</v>
      </c>
      <c r="G142" s="9">
        <v>42482</v>
      </c>
      <c r="H142" s="12" t="s">
        <v>287</v>
      </c>
      <c r="I142" s="13" t="str">
        <f>LEFT(J142,6)</f>
        <v>W912GB</v>
      </c>
      <c r="J142" s="25" t="s">
        <v>288</v>
      </c>
      <c r="K142" s="15" t="s">
        <v>289</v>
      </c>
      <c r="L142" s="15" t="str">
        <f>CONCATENATE(D142,",",J142)</f>
        <v>EU00072,W912GB-12-C-0022</v>
      </c>
      <c r="M142" s="16">
        <v>75891</v>
      </c>
      <c r="N142" s="16">
        <v>85778</v>
      </c>
      <c r="O142" s="17">
        <v>43574</v>
      </c>
      <c r="P142" s="18">
        <v>43307</v>
      </c>
      <c r="Q142" s="19">
        <f>IF(M142="","",N142-M142)</f>
        <v>9887</v>
      </c>
      <c r="R142" s="20">
        <f>IF(P142="","",P142-O142)</f>
        <v>-267</v>
      </c>
      <c r="S142">
        <f>YEAR(P142)</f>
        <v>2018</v>
      </c>
      <c r="T142" s="21" t="str">
        <f>IF(LEN(MONTH(P142))=1,CONCATENATE("0",MONTH(P142)),MONTH(P142))</f>
        <v>07</v>
      </c>
      <c r="U142" s="21">
        <f>IF(LEN(DAY(P142))=1,CONCATENATE("0",DAY(P142)),DAY(P142))</f>
        <v>26</v>
      </c>
      <c r="V142" t="str">
        <f>CONCATENATE(S142,T142,U142)</f>
        <v>20180726</v>
      </c>
      <c r="W142">
        <f>IF(OR(MONTH(G142)=10,MONTH(G142)=11,MONTH(G142)=12),YEAR(G142)+1,YEAR(G142))</f>
        <v>2016</v>
      </c>
      <c r="X142">
        <f>IF(OR(MONTH(P142)=10,MONTH(P142)=11,MONTH(P142)=12),YEAR(P142)+1,YEAR(P142))</f>
        <v>2018</v>
      </c>
      <c r="Y142">
        <f>INDEX('Inflation Indices'!$B$2:$B$18,MATCH('MilCon Contracts Data'!W289,'Inflation Indices'!$A$2:$A$18,0))</f>
        <v>0.97697771649446541</v>
      </c>
      <c r="Z142">
        <f>ROUND(MEDIAN(W142,X142),0)</f>
        <v>2017</v>
      </c>
      <c r="AA142">
        <f>INDEX('Inflation Indices'!$B$2:$B$18,MATCH('MilCon Contracts Data'!Z289,'Inflation Indices'!$A$2:$A$18,0))</f>
        <v>0.95701202597496626</v>
      </c>
      <c r="AB142" s="22">
        <f>M142*Y142</f>
        <v>74143.815882481475</v>
      </c>
      <c r="AC142" s="22">
        <f>AB142+(Q142*AA142)</f>
        <v>83605.793783295958</v>
      </c>
      <c r="AD142" s="19">
        <f>IF(AB142="","",AC142-AB142)</f>
        <v>9461.9779008144833</v>
      </c>
      <c r="AE142" s="23">
        <f>_xlfn.DAYS(P142,O142)</f>
        <v>-267</v>
      </c>
      <c r="AF142" s="23">
        <f>_xlfn.DAYS(O142,G142)</f>
        <v>1092</v>
      </c>
      <c r="AG142" s="24">
        <f>AE142/AF142</f>
        <v>-0.2445054945054945</v>
      </c>
    </row>
    <row r="143" spans="1:33" ht="30" customHeight="1" x14ac:dyDescent="0.25">
      <c r="A143" s="9">
        <v>44573</v>
      </c>
      <c r="B143" s="10">
        <v>2018</v>
      </c>
      <c r="C143" s="11" t="s">
        <v>33</v>
      </c>
      <c r="D143" s="12" t="s">
        <v>387</v>
      </c>
      <c r="E143" s="12" t="s">
        <v>35</v>
      </c>
      <c r="F143" s="9">
        <v>43047</v>
      </c>
      <c r="G143" s="9">
        <v>43738</v>
      </c>
      <c r="H143" s="12" t="s">
        <v>167</v>
      </c>
      <c r="I143" s="13" t="str">
        <f>LEFT(J143,6)</f>
        <v>N62473</v>
      </c>
      <c r="J143" s="14" t="s">
        <v>388</v>
      </c>
      <c r="K143" s="15" t="s">
        <v>388</v>
      </c>
      <c r="L143" s="15" t="str">
        <f>CONCATENATE(D143,",",J143)</f>
        <v>Q855,N6247319C1238</v>
      </c>
      <c r="M143" s="16">
        <v>96932</v>
      </c>
      <c r="N143" s="16">
        <v>98243</v>
      </c>
      <c r="O143" s="17">
        <v>44803</v>
      </c>
      <c r="P143" s="18">
        <v>44967</v>
      </c>
      <c r="Q143" s="19">
        <f>IF(M143="","",N143-M143)</f>
        <v>1311</v>
      </c>
      <c r="R143" s="20">
        <f>IF(P143="","",P143-O143)</f>
        <v>164</v>
      </c>
      <c r="S143">
        <f>YEAR(P143)</f>
        <v>2023</v>
      </c>
      <c r="T143" s="21" t="str">
        <f>IF(LEN(MONTH(P143))=1,CONCATENATE("0",MONTH(P143)),MONTH(P143))</f>
        <v>02</v>
      </c>
      <c r="U143" s="21">
        <f>IF(LEN(DAY(P143))=1,CONCATENATE("0",DAY(P143)),DAY(P143))</f>
        <v>10</v>
      </c>
      <c r="V143" t="str">
        <f>CONCATENATE(S143,T143,U143)</f>
        <v>20230210</v>
      </c>
      <c r="W143">
        <f>IF(OR(MONTH(G143)=10,MONTH(G143)=11,MONTH(G143)=12),YEAR(G143)+1,YEAR(G143))</f>
        <v>2019</v>
      </c>
      <c r="X143">
        <f>IF(OR(MONTH(P143)=10,MONTH(P143)=11,MONTH(P143)=12),YEAR(P143)+1,YEAR(P143))</f>
        <v>2023</v>
      </c>
      <c r="Y143">
        <f>INDEX('Inflation Indices'!$B$2:$B$18,MATCH('MilCon Contracts Data'!W656,'Inflation Indices'!$A$2:$A$18,0))</f>
        <v>1.027591137340192</v>
      </c>
      <c r="Z143">
        <f>ROUND(MEDIAN(W143,X143),0)</f>
        <v>2021</v>
      </c>
      <c r="AA143">
        <f>INDEX('Inflation Indices'!$B$2:$B$18,MATCH('MilCon Contracts Data'!Z656,'Inflation Indices'!$A$2:$A$18,0))</f>
        <v>0.97697771649446541</v>
      </c>
      <c r="AB143" s="22">
        <f>M143*Y143</f>
        <v>99606.464124659498</v>
      </c>
      <c r="AC143" s="22">
        <f>AB143+(Q143*AA143)</f>
        <v>100887.28191098374</v>
      </c>
      <c r="AD143" s="19">
        <f>IF(AB143="","",AC143-AB143)</f>
        <v>1280.8177863242454</v>
      </c>
      <c r="AE143" s="23">
        <f>_xlfn.DAYS(P143,O143)</f>
        <v>164</v>
      </c>
      <c r="AF143" s="23">
        <f>_xlfn.DAYS(O143,G143)</f>
        <v>1065</v>
      </c>
      <c r="AG143" s="24">
        <f>AE143/AF143</f>
        <v>0.15399061032863851</v>
      </c>
    </row>
    <row r="144" spans="1:33" ht="30" customHeight="1" x14ac:dyDescent="0.25">
      <c r="A144" s="9">
        <v>44452</v>
      </c>
      <c r="B144" s="10">
        <v>2018</v>
      </c>
      <c r="C144" s="11" t="s">
        <v>33</v>
      </c>
      <c r="D144" s="12" t="s">
        <v>389</v>
      </c>
      <c r="E144" s="12" t="s">
        <v>35</v>
      </c>
      <c r="F144" s="9">
        <v>43047</v>
      </c>
      <c r="G144" s="9">
        <v>43738</v>
      </c>
      <c r="H144" s="12" t="s">
        <v>167</v>
      </c>
      <c r="I144" s="13" t="str">
        <f>LEFT(J144,6)</f>
        <v>N62473</v>
      </c>
      <c r="J144" s="14" t="s">
        <v>388</v>
      </c>
      <c r="K144" s="15" t="s">
        <v>388</v>
      </c>
      <c r="L144" s="15" t="str">
        <f>CONCATENATE(D144,",",J144)</f>
        <v>P855,N6247319C1238</v>
      </c>
      <c r="M144" s="16">
        <v>96932</v>
      </c>
      <c r="N144" s="16">
        <v>102065</v>
      </c>
      <c r="O144" s="17">
        <v>44803</v>
      </c>
      <c r="P144" s="18">
        <v>44902</v>
      </c>
      <c r="Q144" s="19">
        <f>IF(M144="","",N144-M144)</f>
        <v>5133</v>
      </c>
      <c r="R144" s="20">
        <f>IF(P144="","",P144-O144)</f>
        <v>99</v>
      </c>
      <c r="S144">
        <f>YEAR(P144)</f>
        <v>2022</v>
      </c>
      <c r="T144" s="21">
        <f>IF(LEN(MONTH(P144))=1,CONCATENATE("0",MONTH(P144)),MONTH(P144))</f>
        <v>12</v>
      </c>
      <c r="U144" s="21" t="str">
        <f>IF(LEN(DAY(P144))=1,CONCATENATE("0",DAY(P144)),DAY(P144))</f>
        <v>07</v>
      </c>
      <c r="V144" t="str">
        <f>CONCATENATE(S144,T144,U144)</f>
        <v>20221207</v>
      </c>
      <c r="W144">
        <f>IF(OR(MONTH(G144)=10,MONTH(G144)=11,MONTH(G144)=12),YEAR(G144)+1,YEAR(G144))</f>
        <v>2019</v>
      </c>
      <c r="X144">
        <f>IF(OR(MONTH(P144)=10,MONTH(P144)=11,MONTH(P144)=12),YEAR(P144)+1,YEAR(P144))</f>
        <v>2023</v>
      </c>
      <c r="Y144">
        <f>INDEX('Inflation Indices'!$B$2:$B$18,MATCH('MilCon Contracts Data'!W657,'Inflation Indices'!$A$2:$A$18,0))</f>
        <v>1.0507009358578761</v>
      </c>
      <c r="Z144">
        <f>ROUND(MEDIAN(W144,X144),0)</f>
        <v>2021</v>
      </c>
      <c r="AA144">
        <f>INDEX('Inflation Indices'!$B$2:$B$18,MATCH('MilCon Contracts Data'!Z657,'Inflation Indices'!$A$2:$A$18,0))</f>
        <v>1.027591137340192</v>
      </c>
      <c r="AB144" s="22">
        <f>M144*Y144</f>
        <v>101846.54311457564</v>
      </c>
      <c r="AC144" s="22">
        <f>AB144+(Q144*AA144)</f>
        <v>107121.16842254285</v>
      </c>
      <c r="AD144" s="19">
        <f>IF(AB144="","",AC144-AB144)</f>
        <v>5274.6253079672024</v>
      </c>
      <c r="AE144" s="23">
        <f>_xlfn.DAYS(P144,O144)</f>
        <v>99</v>
      </c>
      <c r="AF144" s="23">
        <f>_xlfn.DAYS(O144,G144)</f>
        <v>1065</v>
      </c>
      <c r="AG144" s="24">
        <f>AE144/AF144</f>
        <v>9.295774647887324E-2</v>
      </c>
    </row>
    <row r="145" spans="1:33" ht="30" customHeight="1" x14ac:dyDescent="0.25">
      <c r="A145" s="9">
        <v>44561</v>
      </c>
      <c r="B145" s="10">
        <v>2018</v>
      </c>
      <c r="C145" s="11" t="s">
        <v>68</v>
      </c>
      <c r="D145" s="12" t="s">
        <v>390</v>
      </c>
      <c r="E145" s="12" t="s">
        <v>35</v>
      </c>
      <c r="F145" s="9">
        <v>43759</v>
      </c>
      <c r="G145" s="9">
        <v>43789</v>
      </c>
      <c r="H145" s="12" t="s">
        <v>391</v>
      </c>
      <c r="I145" s="13" t="str">
        <f>LEFT(J145,6)</f>
        <v>W912ER</v>
      </c>
      <c r="J145" s="14" t="s">
        <v>392</v>
      </c>
      <c r="K145" s="15" t="s">
        <v>392</v>
      </c>
      <c r="L145" s="15" t="str">
        <f>CONCATENATE(D145,",",J145)</f>
        <v>ASVF183100F,W912ER20C0002</v>
      </c>
      <c r="M145" s="16">
        <v>100000</v>
      </c>
      <c r="N145" s="16">
        <v>350000</v>
      </c>
      <c r="O145" s="17">
        <v>43834</v>
      </c>
      <c r="P145" s="18">
        <v>44079</v>
      </c>
      <c r="Q145" s="19">
        <f>IF(M145="","",N145-M145)</f>
        <v>250000</v>
      </c>
      <c r="R145" s="20">
        <f>IF(P145="","",P145-O145)</f>
        <v>245</v>
      </c>
      <c r="S145">
        <f>YEAR(P145)</f>
        <v>2020</v>
      </c>
      <c r="T145" s="21" t="str">
        <f>IF(LEN(MONTH(P145))=1,CONCATENATE("0",MONTH(P145)),MONTH(P145))</f>
        <v>09</v>
      </c>
      <c r="U145" s="21" t="str">
        <f>IF(LEN(DAY(P145))=1,CONCATENATE("0",DAY(P145)),DAY(P145))</f>
        <v>05</v>
      </c>
      <c r="V145" t="str">
        <f>CONCATENATE(S145,T145,U145)</f>
        <v>20200905</v>
      </c>
      <c r="W145">
        <f>IF(OR(MONTH(G145)=10,MONTH(G145)=11,MONTH(G145)=12),YEAR(G145)+1,YEAR(G145))</f>
        <v>2020</v>
      </c>
      <c r="X145">
        <f>IF(OR(MONTH(P145)=10,MONTH(P145)=11,MONTH(P145)=12),YEAR(P145)+1,YEAR(P145))</f>
        <v>2020</v>
      </c>
      <c r="Y145">
        <f>INDEX('Inflation Indices'!$B$2:$B$18,MATCH('MilCon Contracts Data'!W1032,'Inflation Indices'!$A$2:$A$18,0))</f>
        <v>1.0507009358578761</v>
      </c>
      <c r="Z145">
        <f>ROUND(MEDIAN(W145,X145),0)</f>
        <v>2020</v>
      </c>
      <c r="AA145">
        <f>INDEX('Inflation Indices'!$B$2:$B$18,MATCH('MilCon Contracts Data'!Z1032,'Inflation Indices'!$A$2:$A$18,0))</f>
        <v>1.0006103417743548</v>
      </c>
      <c r="AB145" s="22">
        <f>M145*Y145</f>
        <v>105070.0935857876</v>
      </c>
      <c r="AC145" s="22">
        <f>AB145+(Q145*AA145)</f>
        <v>355222.6790293763</v>
      </c>
      <c r="AD145" s="19">
        <f>IF(AB145="","",AC145-AB145)</f>
        <v>250152.5854435887</v>
      </c>
      <c r="AE145" s="23">
        <f>_xlfn.DAYS(P145,O145)</f>
        <v>245</v>
      </c>
      <c r="AF145" s="23">
        <f>_xlfn.DAYS(O145,G145)</f>
        <v>45</v>
      </c>
      <c r="AG145" s="24">
        <f>AE145/AF145</f>
        <v>5.4444444444444446</v>
      </c>
    </row>
    <row r="146" spans="1:33" ht="30" customHeight="1" x14ac:dyDescent="0.25">
      <c r="A146" s="9">
        <v>44561</v>
      </c>
      <c r="B146" s="10">
        <v>2019</v>
      </c>
      <c r="C146" s="11" t="s">
        <v>68</v>
      </c>
      <c r="D146" s="12" t="s">
        <v>219</v>
      </c>
      <c r="E146" s="12" t="s">
        <v>35</v>
      </c>
      <c r="F146" s="9">
        <v>44222</v>
      </c>
      <c r="G146" s="9">
        <v>44252</v>
      </c>
      <c r="H146" s="12" t="s">
        <v>220</v>
      </c>
      <c r="I146" s="13" t="str">
        <f>LEFT(J146,6)</f>
        <v>S/CLIN</v>
      </c>
      <c r="J146" s="14" t="s">
        <v>393</v>
      </c>
      <c r="K146" s="15" t="s">
        <v>222</v>
      </c>
      <c r="L146" s="15" t="str">
        <f>CONCATENATE(D146,",",J146)</f>
        <v>XLWU203006,S/CLIN 1019AG</v>
      </c>
      <c r="M146" s="16">
        <v>102203</v>
      </c>
      <c r="N146" s="16">
        <v>102203</v>
      </c>
      <c r="O146" s="17">
        <v>44997</v>
      </c>
      <c r="P146" s="18">
        <v>44997</v>
      </c>
      <c r="Q146" s="19">
        <f>IF(M146="","",N146-M146)</f>
        <v>0</v>
      </c>
      <c r="R146" s="20">
        <f>IF(P146="","",P146-O146)</f>
        <v>0</v>
      </c>
      <c r="S146">
        <f>YEAR(P146)</f>
        <v>2023</v>
      </c>
      <c r="T146" s="21" t="str">
        <f>IF(LEN(MONTH(P146))=1,CONCATENATE("0",MONTH(P146)),MONTH(P146))</f>
        <v>03</v>
      </c>
      <c r="U146" s="21">
        <f>IF(LEN(DAY(P146))=1,CONCATENATE("0",DAY(P146)),DAY(P146))</f>
        <v>12</v>
      </c>
      <c r="V146" t="str">
        <f>CONCATENATE(S146,T146,U146)</f>
        <v>20230312</v>
      </c>
      <c r="W146">
        <f>IF(OR(MONTH(G146)=10,MONTH(G146)=11,MONTH(G146)=12),YEAR(G146)+1,YEAR(G146))</f>
        <v>2021</v>
      </c>
      <c r="X146">
        <f>IF(OR(MONTH(P146)=10,MONTH(P146)=11,MONTH(P146)=12),YEAR(P146)+1,YEAR(P146))</f>
        <v>2023</v>
      </c>
      <c r="Y146">
        <f>INDEX('Inflation Indices'!$B$2:$B$18,MATCH('MilCon Contracts Data'!W1201,'Inflation Indices'!$A$2:$A$18,0))</f>
        <v>1.0507009358578761</v>
      </c>
      <c r="Z146">
        <f>ROUND(MEDIAN(W146,X146),0)</f>
        <v>2022</v>
      </c>
      <c r="AA146">
        <f>INDEX('Inflation Indices'!$B$2:$B$18,MATCH('MilCon Contracts Data'!Z1201,'Inflation Indices'!$A$2:$A$18,0))</f>
        <v>1.0006103417743548</v>
      </c>
      <c r="AB146" s="22">
        <f>M146*Y146</f>
        <v>107384.78774748251</v>
      </c>
      <c r="AC146" s="22">
        <f>AB146+(Q146*AA146)</f>
        <v>107384.78774748251</v>
      </c>
      <c r="AD146" s="19">
        <f>IF(AB146="","",AC146-AB146)</f>
        <v>0</v>
      </c>
      <c r="AE146" s="23">
        <f>_xlfn.DAYS(P146,O146)</f>
        <v>0</v>
      </c>
      <c r="AF146" s="23">
        <f>_xlfn.DAYS(O146,G146)</f>
        <v>745</v>
      </c>
      <c r="AG146" s="24">
        <f>AE146/AF146</f>
        <v>0</v>
      </c>
    </row>
    <row r="147" spans="1:33" ht="30" customHeight="1" x14ac:dyDescent="0.25">
      <c r="A147" s="9">
        <v>44561</v>
      </c>
      <c r="B147" s="10">
        <v>2018</v>
      </c>
      <c r="C147" s="11" t="s">
        <v>68</v>
      </c>
      <c r="D147" s="12" t="s">
        <v>390</v>
      </c>
      <c r="E147" s="12" t="s">
        <v>35</v>
      </c>
      <c r="F147" s="9">
        <v>43530</v>
      </c>
      <c r="G147" s="9">
        <v>43560</v>
      </c>
      <c r="H147" s="12" t="s">
        <v>394</v>
      </c>
      <c r="I147" s="13" t="str">
        <f>LEFT(J147,6)</f>
        <v>W912ER</v>
      </c>
      <c r="J147" s="14" t="s">
        <v>395</v>
      </c>
      <c r="K147" s="15" t="s">
        <v>395</v>
      </c>
      <c r="L147" s="15" t="str">
        <f>CONCATENATE(D147,",",J147)</f>
        <v>ASVF183100F,W912ER19C0008</v>
      </c>
      <c r="M147" s="16">
        <v>118048</v>
      </c>
      <c r="N147" s="16">
        <v>118048</v>
      </c>
      <c r="O147" s="17">
        <v>44117</v>
      </c>
      <c r="P147" s="18">
        <v>44245</v>
      </c>
      <c r="Q147" s="19">
        <f>IF(M147="","",N147-M147)</f>
        <v>0</v>
      </c>
      <c r="R147" s="20">
        <f>IF(P147="","",P147-O147)</f>
        <v>128</v>
      </c>
      <c r="S147">
        <f>YEAR(P147)</f>
        <v>2021</v>
      </c>
      <c r="T147" s="21" t="str">
        <f>IF(LEN(MONTH(P147))=1,CONCATENATE("0",MONTH(P147)),MONTH(P147))</f>
        <v>02</v>
      </c>
      <c r="U147" s="21">
        <f>IF(LEN(DAY(P147))=1,CONCATENATE("0",DAY(P147)),DAY(P147))</f>
        <v>18</v>
      </c>
      <c r="V147" t="str">
        <f>CONCATENATE(S147,T147,U147)</f>
        <v>20210218</v>
      </c>
      <c r="W147">
        <f>IF(OR(MONTH(G147)=10,MONTH(G147)=11,MONTH(G147)=12),YEAR(G147)+1,YEAR(G147))</f>
        <v>2019</v>
      </c>
      <c r="X147">
        <f>IF(OR(MONTH(P147)=10,MONTH(P147)=11,MONTH(P147)=12),YEAR(P147)+1,YEAR(P147))</f>
        <v>2021</v>
      </c>
      <c r="Y147">
        <f>INDEX('Inflation Indices'!$B$2:$B$18,MATCH('MilCon Contracts Data'!W785,'Inflation Indices'!$A$2:$A$18,0))</f>
        <v>0.97697771649446541</v>
      </c>
      <c r="Z147">
        <f>ROUND(MEDIAN(W147,X147),0)</f>
        <v>2020</v>
      </c>
      <c r="AA147">
        <f>INDEX('Inflation Indices'!$B$2:$B$18,MATCH('MilCon Contracts Data'!Z785,'Inflation Indices'!$A$2:$A$18,0))</f>
        <v>0.95701202597496626</v>
      </c>
      <c r="AB147" s="22">
        <f>M147*Y147</f>
        <v>115330.26547673866</v>
      </c>
      <c r="AC147" s="22">
        <f>AB147+(Q147*AA147)</f>
        <v>115330.26547673866</v>
      </c>
      <c r="AD147" s="19">
        <f>IF(AB147="","",AC147-AB147)</f>
        <v>0</v>
      </c>
      <c r="AE147" s="23">
        <f>_xlfn.DAYS(P147,O147)</f>
        <v>128</v>
      </c>
      <c r="AF147" s="23">
        <f>_xlfn.DAYS(O147,G147)</f>
        <v>557</v>
      </c>
      <c r="AG147" s="24">
        <f>AE147/AF147</f>
        <v>0.22980251346499103</v>
      </c>
    </row>
    <row r="148" spans="1:33" ht="30" customHeight="1" x14ac:dyDescent="0.25">
      <c r="A148" s="9">
        <v>44574</v>
      </c>
      <c r="B148" s="10">
        <v>2012</v>
      </c>
      <c r="C148" s="11" t="s">
        <v>39</v>
      </c>
      <c r="D148" s="12" t="s">
        <v>157</v>
      </c>
      <c r="E148" s="12" t="s">
        <v>396</v>
      </c>
      <c r="F148" s="9">
        <v>40940</v>
      </c>
      <c r="G148" s="9">
        <v>40983</v>
      </c>
      <c r="H148" s="12" t="s">
        <v>397</v>
      </c>
      <c r="I148" s="13" t="str">
        <f>LEFT(J148,6)</f>
        <v>W912GB</v>
      </c>
      <c r="J148" s="14" t="s">
        <v>398</v>
      </c>
      <c r="K148" s="15" t="s">
        <v>161</v>
      </c>
      <c r="L148" s="15" t="str">
        <f>CONCATENATE(D148,",",J148)</f>
        <v>76007,W912GB-10-C-0031, ABG4 P00033</v>
      </c>
      <c r="M148" s="16">
        <v>141234</v>
      </c>
      <c r="N148" s="16">
        <v>142000</v>
      </c>
      <c r="O148" s="17">
        <v>42093</v>
      </c>
      <c r="P148" s="18">
        <v>42125</v>
      </c>
      <c r="Q148" s="19">
        <f>IF(M148="","",N148-M148)</f>
        <v>766</v>
      </c>
      <c r="R148" s="20">
        <f>IF(P148="","",P148-O148)</f>
        <v>32</v>
      </c>
      <c r="S148">
        <f>YEAR(P148)</f>
        <v>2015</v>
      </c>
      <c r="T148" s="21" t="str">
        <f>IF(LEN(MONTH(P148))=1,CONCATENATE("0",MONTH(P148)),MONTH(P148))</f>
        <v>05</v>
      </c>
      <c r="U148" s="21" t="str">
        <f>IF(LEN(DAY(P148))=1,CONCATENATE("0",DAY(P148)),DAY(P148))</f>
        <v>01</v>
      </c>
      <c r="V148" t="str">
        <f>CONCATENATE(S148,T148,U148)</f>
        <v>20150501</v>
      </c>
      <c r="W148">
        <f>IF(OR(MONTH(G148)=10,MONTH(G148)=11,MONTH(G148)=12),YEAR(G148)+1,YEAR(G148))</f>
        <v>2012</v>
      </c>
      <c r="X148">
        <f>IF(OR(MONTH(P148)=10,MONTH(P148)=11,MONTH(P148)=12),YEAR(P148)+1,YEAR(P148))</f>
        <v>2015</v>
      </c>
      <c r="Y148">
        <f>INDEX('Inflation Indices'!$B$2:$B$18,MATCH('MilCon Contracts Data'!W93,'Inflation Indices'!$A$2:$A$18,0))</f>
        <v>1.0006103417743548</v>
      </c>
      <c r="Z148">
        <f>ROUND(MEDIAN(W148,X148),0)</f>
        <v>2014</v>
      </c>
      <c r="AA148">
        <f>INDEX('Inflation Indices'!$B$2:$B$18,MATCH('MilCon Contracts Data'!Z93,'Inflation Indices'!$A$2:$A$18,0))</f>
        <v>1.0006103417743548</v>
      </c>
      <c r="AB148" s="22">
        <f>M148*Y148</f>
        <v>141320.20101015922</v>
      </c>
      <c r="AC148" s="22">
        <f>AB148+(Q148*AA148)</f>
        <v>142086.66853195836</v>
      </c>
      <c r="AD148" s="19">
        <f>IF(AB148="","",AC148-AB148)</f>
        <v>766.4675217991462</v>
      </c>
      <c r="AE148" s="23">
        <f>_xlfn.DAYS(P148,O148)</f>
        <v>32</v>
      </c>
      <c r="AF148" s="23">
        <f>_xlfn.DAYS(O148,G148)</f>
        <v>1110</v>
      </c>
      <c r="AG148" s="24">
        <f>AE148/AF148</f>
        <v>2.8828828828828829E-2</v>
      </c>
    </row>
    <row r="149" spans="1:33" ht="30" customHeight="1" x14ac:dyDescent="0.25">
      <c r="A149" s="9">
        <v>44561</v>
      </c>
      <c r="B149" s="10">
        <v>2018</v>
      </c>
      <c r="C149" s="11" t="s">
        <v>68</v>
      </c>
      <c r="D149" s="12" t="s">
        <v>399</v>
      </c>
      <c r="E149" s="12" t="s">
        <v>35</v>
      </c>
      <c r="F149" s="9">
        <v>43883</v>
      </c>
      <c r="G149" s="9">
        <v>43913</v>
      </c>
      <c r="H149" s="12" t="s">
        <v>400</v>
      </c>
      <c r="I149" s="13" t="str">
        <f>LEFT(J149,6)</f>
        <v>W912BV</v>
      </c>
      <c r="J149" s="14" t="s">
        <v>401</v>
      </c>
      <c r="K149" s="15" t="s">
        <v>401</v>
      </c>
      <c r="L149" s="15" t="str">
        <f>CONCATENATE(D149,",",J149)</f>
        <v>AGGN053009,W912BV20C0005</v>
      </c>
      <c r="M149" s="16">
        <v>183861</v>
      </c>
      <c r="N149" s="16">
        <v>183861</v>
      </c>
      <c r="O149" s="17">
        <v>44673</v>
      </c>
      <c r="P149" s="18">
        <v>44670</v>
      </c>
      <c r="Q149" s="19">
        <f>IF(M149="","",N149-M149)</f>
        <v>0</v>
      </c>
      <c r="R149" s="20">
        <f>IF(P149="","",P149-O149)</f>
        <v>-3</v>
      </c>
      <c r="S149">
        <f>YEAR(P149)</f>
        <v>2022</v>
      </c>
      <c r="T149" s="21" t="str">
        <f>IF(LEN(MONTH(P149))=1,CONCATENATE("0",MONTH(P149)),MONTH(P149))</f>
        <v>04</v>
      </c>
      <c r="U149" s="21">
        <f>IF(LEN(DAY(P149))=1,CONCATENATE("0",DAY(P149)),DAY(P149))</f>
        <v>19</v>
      </c>
      <c r="V149" t="str">
        <f>CONCATENATE(S149,T149,U149)</f>
        <v>20220419</v>
      </c>
      <c r="W149">
        <f>IF(OR(MONTH(G149)=10,MONTH(G149)=11,MONTH(G149)=12),YEAR(G149)+1,YEAR(G149))</f>
        <v>2020</v>
      </c>
      <c r="X149">
        <f>IF(OR(MONTH(P149)=10,MONTH(P149)=11,MONTH(P149)=12),YEAR(P149)+1,YEAR(P149))</f>
        <v>2022</v>
      </c>
      <c r="Y149">
        <f>INDEX('Inflation Indices'!$B$2:$B$18,MATCH('MilCon Contracts Data'!W1014,'Inflation Indices'!$A$2:$A$18,0))</f>
        <v>1.027591137340192</v>
      </c>
      <c r="Z149">
        <f>ROUND(MEDIAN(W149,X149),0)</f>
        <v>2021</v>
      </c>
      <c r="AA149">
        <f>INDEX('Inflation Indices'!$B$2:$B$18,MATCH('MilCon Contracts Data'!Z1014,'Inflation Indices'!$A$2:$A$18,0))</f>
        <v>0.95701202597496626</v>
      </c>
      <c r="AB149" s="22">
        <f>M149*Y149</f>
        <v>188933.93410250504</v>
      </c>
      <c r="AC149" s="22">
        <f>AB149+(Q149*AA149)</f>
        <v>188933.93410250504</v>
      </c>
      <c r="AD149" s="19">
        <f>IF(AB149="","",AC149-AB149)</f>
        <v>0</v>
      </c>
      <c r="AE149" s="23">
        <f>_xlfn.DAYS(P149,O149)</f>
        <v>-3</v>
      </c>
      <c r="AF149" s="23">
        <f>_xlfn.DAYS(O149,G149)</f>
        <v>760</v>
      </c>
      <c r="AG149" s="24">
        <f>AE149/AF149</f>
        <v>-3.9473684210526317E-3</v>
      </c>
    </row>
    <row r="150" spans="1:33" ht="30" customHeight="1" x14ac:dyDescent="0.25">
      <c r="A150" s="9">
        <v>44574</v>
      </c>
      <c r="B150" s="10">
        <v>2020</v>
      </c>
      <c r="C150" s="11" t="s">
        <v>39</v>
      </c>
      <c r="D150" s="12" t="s">
        <v>402</v>
      </c>
      <c r="E150" s="12" t="s">
        <v>35</v>
      </c>
      <c r="F150" s="9">
        <v>44055</v>
      </c>
      <c r="G150" s="9">
        <v>44104</v>
      </c>
      <c r="H150" s="12" t="s">
        <v>287</v>
      </c>
      <c r="I150" s="13" t="str">
        <f>LEFT(J150,6)</f>
        <v>W912GB</v>
      </c>
      <c r="J150" s="14" t="s">
        <v>403</v>
      </c>
      <c r="K150" s="15" t="s">
        <v>404</v>
      </c>
      <c r="L150" s="15" t="str">
        <f>CONCATENATE(D150,",",J150)</f>
        <v>72742,W912GB-17-C-0005</v>
      </c>
      <c r="M150" s="16">
        <v>212000</v>
      </c>
      <c r="N150" s="16">
        <v>212000</v>
      </c>
      <c r="O150" s="17">
        <v>44465</v>
      </c>
      <c r="P150" s="18">
        <v>44552</v>
      </c>
      <c r="Q150" s="19">
        <f>IF(M150="","",N150-M150)</f>
        <v>0</v>
      </c>
      <c r="R150" s="20">
        <f>IF(P150="","",P150-O150)</f>
        <v>87</v>
      </c>
      <c r="S150">
        <f>YEAR(P150)</f>
        <v>2021</v>
      </c>
      <c r="T150" s="21">
        <f>IF(LEN(MONTH(P150))=1,CONCATENATE("0",MONTH(P150)),MONTH(P150))</f>
        <v>12</v>
      </c>
      <c r="U150" s="21">
        <f>IF(LEN(DAY(P150))=1,CONCATENATE("0",DAY(P150)),DAY(P150))</f>
        <v>22</v>
      </c>
      <c r="V150" t="str">
        <f>CONCATENATE(S150,T150,U150)</f>
        <v>20211222</v>
      </c>
      <c r="W150">
        <f>IF(OR(MONTH(G150)=10,MONTH(G150)=11,MONTH(G150)=12),YEAR(G150)+1,YEAR(G150))</f>
        <v>2020</v>
      </c>
      <c r="X150">
        <f>IF(OR(MONTH(P150)=10,MONTH(P150)=11,MONTH(P150)=12),YEAR(P150)+1,YEAR(P150))</f>
        <v>2022</v>
      </c>
      <c r="Y150">
        <f>INDEX('Inflation Indices'!$B$2:$B$18,MATCH('MilCon Contracts Data'!W1043,'Inflation Indices'!$A$2:$A$18,0))</f>
        <v>1.027591137340192</v>
      </c>
      <c r="Z150">
        <f>ROUND(MEDIAN(W150,X150),0)</f>
        <v>2021</v>
      </c>
      <c r="AA150">
        <f>INDEX('Inflation Indices'!$B$2:$B$18,MATCH('MilCon Contracts Data'!Z1043,'Inflation Indices'!$A$2:$A$18,0))</f>
        <v>0.97697771649446541</v>
      </c>
      <c r="AB150" s="22">
        <f>M150*Y150</f>
        <v>217849.3211161207</v>
      </c>
      <c r="AC150" s="22">
        <f>AB150+(Q150*AA150)</f>
        <v>217849.3211161207</v>
      </c>
      <c r="AD150" s="19">
        <f>IF(AB150="","",AC150-AB150)</f>
        <v>0</v>
      </c>
      <c r="AE150" s="23">
        <f>_xlfn.DAYS(P150,O150)</f>
        <v>87</v>
      </c>
      <c r="AF150" s="23">
        <f>_xlfn.DAYS(O150,G150)</f>
        <v>361</v>
      </c>
      <c r="AG150" s="24">
        <f>AE150/AF150</f>
        <v>0.24099722991689751</v>
      </c>
    </row>
    <row r="151" spans="1:33" ht="30" customHeight="1" x14ac:dyDescent="0.25">
      <c r="A151" s="9">
        <v>44561</v>
      </c>
      <c r="B151" s="10">
        <v>2016</v>
      </c>
      <c r="C151" s="11" t="s">
        <v>68</v>
      </c>
      <c r="D151" s="12" t="s">
        <v>405</v>
      </c>
      <c r="E151" s="12" t="s">
        <v>35</v>
      </c>
      <c r="F151" s="9">
        <v>43283</v>
      </c>
      <c r="G151" s="9">
        <v>43496</v>
      </c>
      <c r="H151" s="12" t="s">
        <v>406</v>
      </c>
      <c r="I151" s="13" t="str">
        <f>LEFT(J151,6)</f>
        <v>W912DQ</v>
      </c>
      <c r="J151" s="14" t="s">
        <v>407</v>
      </c>
      <c r="K151" s="15" t="s">
        <v>407</v>
      </c>
      <c r="L151" s="15" t="str">
        <f>CONCATENATE(D151,",",J151)</f>
        <v>YWHG031002R2,W912DQ19C4001</v>
      </c>
      <c r="M151" s="16">
        <v>224178</v>
      </c>
      <c r="N151" s="16">
        <v>224178</v>
      </c>
      <c r="O151" s="17">
        <v>44083</v>
      </c>
      <c r="P151" s="18">
        <v>44083</v>
      </c>
      <c r="Q151" s="19">
        <f>IF(M151="","",N151-M151)</f>
        <v>0</v>
      </c>
      <c r="R151" s="20">
        <f>IF(P151="","",P151-O151)</f>
        <v>0</v>
      </c>
      <c r="S151">
        <f>YEAR(P151)</f>
        <v>2020</v>
      </c>
      <c r="T151" s="21" t="str">
        <f>IF(LEN(MONTH(P151))=1,CONCATENATE("0",MONTH(P151)),MONTH(P151))</f>
        <v>09</v>
      </c>
      <c r="U151" s="21" t="str">
        <f>IF(LEN(DAY(P151))=1,CONCATENATE("0",DAY(P151)),DAY(P151))</f>
        <v>09</v>
      </c>
      <c r="V151" t="str">
        <f>CONCATENATE(S151,T151,U151)</f>
        <v>20200909</v>
      </c>
      <c r="W151">
        <f>IF(OR(MONTH(G151)=10,MONTH(G151)=11,MONTH(G151)=12),YEAR(G151)+1,YEAR(G151))</f>
        <v>2019</v>
      </c>
      <c r="X151">
        <f>IF(OR(MONTH(P151)=10,MONTH(P151)=11,MONTH(P151)=12),YEAR(P151)+1,YEAR(P151))</f>
        <v>2020</v>
      </c>
      <c r="Y151">
        <f>INDEX('Inflation Indices'!$B$2:$B$18,MATCH('MilCon Contracts Data'!W762,'Inflation Indices'!$A$2:$A$18,0))</f>
        <v>1.0507009358578761</v>
      </c>
      <c r="Z151">
        <f>ROUND(MEDIAN(W151,X151),0)</f>
        <v>2020</v>
      </c>
      <c r="AA151">
        <f>INDEX('Inflation Indices'!$B$2:$B$18,MATCH('MilCon Contracts Data'!Z762,'Inflation Indices'!$A$2:$A$18,0))</f>
        <v>1.0006103417743548</v>
      </c>
      <c r="AB151" s="22">
        <f>M151*Y151</f>
        <v>235544.03439874694</v>
      </c>
      <c r="AC151" s="22">
        <f>AB151+(Q151*AA151)</f>
        <v>235544.03439874694</v>
      </c>
      <c r="AD151" s="19">
        <f>IF(AB151="","",AC151-AB151)</f>
        <v>0</v>
      </c>
      <c r="AE151" s="23">
        <f>_xlfn.DAYS(P151,O151)</f>
        <v>0</v>
      </c>
      <c r="AF151" s="23">
        <f>_xlfn.DAYS(O151,G151)</f>
        <v>587</v>
      </c>
      <c r="AG151" s="24">
        <f>AE151/AF151</f>
        <v>0</v>
      </c>
    </row>
    <row r="152" spans="1:33" ht="30" customHeight="1" x14ac:dyDescent="0.25">
      <c r="A152" s="9">
        <v>44561</v>
      </c>
      <c r="B152" s="10">
        <v>2019</v>
      </c>
      <c r="C152" s="11" t="s">
        <v>68</v>
      </c>
      <c r="D152" s="12" t="s">
        <v>219</v>
      </c>
      <c r="E152" s="12" t="s">
        <v>35</v>
      </c>
      <c r="F152" s="9">
        <v>44222</v>
      </c>
      <c r="G152" s="9">
        <v>44252</v>
      </c>
      <c r="H152" s="12" t="s">
        <v>220</v>
      </c>
      <c r="I152" s="13" t="str">
        <f>LEFT(J152,6)</f>
        <v>S/CLIN</v>
      </c>
      <c r="J152" s="14" t="s">
        <v>408</v>
      </c>
      <c r="K152" s="15" t="s">
        <v>222</v>
      </c>
      <c r="L152" s="15" t="str">
        <f>CONCATENATE(D152,",",J152)</f>
        <v>XLWU203006,S/CLIN 1019AB</v>
      </c>
      <c r="M152" s="16">
        <v>237126</v>
      </c>
      <c r="N152" s="16">
        <v>237126</v>
      </c>
      <c r="O152" s="17">
        <v>44997</v>
      </c>
      <c r="P152" s="18">
        <v>44997</v>
      </c>
      <c r="Q152" s="19">
        <f>IF(M152="","",N152-M152)</f>
        <v>0</v>
      </c>
      <c r="R152" s="20">
        <f>IF(P152="","",P152-O152)</f>
        <v>0</v>
      </c>
      <c r="S152">
        <f>YEAR(P152)</f>
        <v>2023</v>
      </c>
      <c r="T152" s="21" t="str">
        <f>IF(LEN(MONTH(P152))=1,CONCATENATE("0",MONTH(P152)),MONTH(P152))</f>
        <v>03</v>
      </c>
      <c r="U152" s="21">
        <f>IF(LEN(DAY(P152))=1,CONCATENATE("0",DAY(P152)),DAY(P152))</f>
        <v>12</v>
      </c>
      <c r="V152" t="str">
        <f>CONCATENATE(S152,T152,U152)</f>
        <v>20230312</v>
      </c>
      <c r="W152">
        <f>IF(OR(MONTH(G152)=10,MONTH(G152)=11,MONTH(G152)=12),YEAR(G152)+1,YEAR(G152))</f>
        <v>2021</v>
      </c>
      <c r="X152">
        <f>IF(OR(MONTH(P152)=10,MONTH(P152)=11,MONTH(P152)=12),YEAR(P152)+1,YEAR(P152))</f>
        <v>2023</v>
      </c>
      <c r="Y152">
        <f>INDEX('Inflation Indices'!$B$2:$B$18,MATCH('MilCon Contracts Data'!W1196,'Inflation Indices'!$A$2:$A$18,0))</f>
        <v>1.0750776974914733</v>
      </c>
      <c r="Z152">
        <f>ROUND(MEDIAN(W152,X152),0)</f>
        <v>2022</v>
      </c>
      <c r="AA152">
        <f>INDEX('Inflation Indices'!$B$2:$B$18,MATCH('MilCon Contracts Data'!Z1196,'Inflation Indices'!$A$2:$A$18,0))</f>
        <v>1.027591137340192</v>
      </c>
      <c r="AB152" s="22">
        <f>M152*Y152</f>
        <v>254928.87409536311</v>
      </c>
      <c r="AC152" s="22">
        <f>AB152+(Q152*AA152)</f>
        <v>254928.87409536311</v>
      </c>
      <c r="AD152" s="19">
        <f>IF(AB152="","",AC152-AB152)</f>
        <v>0</v>
      </c>
      <c r="AE152" s="23">
        <f>_xlfn.DAYS(P152,O152)</f>
        <v>0</v>
      </c>
      <c r="AF152" s="23">
        <f>_xlfn.DAYS(O152,G152)</f>
        <v>745</v>
      </c>
      <c r="AG152" s="24">
        <f>AE152/AF152</f>
        <v>0</v>
      </c>
    </row>
    <row r="153" spans="1:33" ht="30" customHeight="1" x14ac:dyDescent="0.25">
      <c r="A153" s="9">
        <v>44574</v>
      </c>
      <c r="B153" s="10">
        <v>2012</v>
      </c>
      <c r="C153" s="11" t="s">
        <v>39</v>
      </c>
      <c r="D153" s="12" t="s">
        <v>157</v>
      </c>
      <c r="E153" s="12" t="s">
        <v>409</v>
      </c>
      <c r="F153" s="9">
        <v>40940</v>
      </c>
      <c r="G153" s="9">
        <v>40983</v>
      </c>
      <c r="H153" s="12" t="s">
        <v>410</v>
      </c>
      <c r="I153" s="13" t="str">
        <f>LEFT(J153,6)</f>
        <v>W912GB</v>
      </c>
      <c r="J153" s="14" t="s">
        <v>411</v>
      </c>
      <c r="K153" s="15" t="s">
        <v>161</v>
      </c>
      <c r="L153" s="15" t="str">
        <f>CONCATENATE(D153,",",J153)</f>
        <v>76007,W912GB-10-C-0031, ABG4 P00023</v>
      </c>
      <c r="M153" s="16">
        <v>261000</v>
      </c>
      <c r="N153" s="16">
        <v>261000</v>
      </c>
      <c r="O153" s="17">
        <v>41733</v>
      </c>
      <c r="P153" s="18">
        <v>41733</v>
      </c>
      <c r="Q153" s="19">
        <f>IF(M153="","",N153-M153)</f>
        <v>0</v>
      </c>
      <c r="R153" s="20">
        <f>IF(P153="","",P153-O153)</f>
        <v>0</v>
      </c>
      <c r="S153">
        <f>YEAR(P153)</f>
        <v>2014</v>
      </c>
      <c r="T153" s="21" t="str">
        <f>IF(LEN(MONTH(P153))=1,CONCATENATE("0",MONTH(P153)),MONTH(P153))</f>
        <v>04</v>
      </c>
      <c r="U153" s="21" t="str">
        <f>IF(LEN(DAY(P153))=1,CONCATENATE("0",DAY(P153)),DAY(P153))</f>
        <v>04</v>
      </c>
      <c r="V153" t="str">
        <f>CONCATENATE(S153,T153,U153)</f>
        <v>20140404</v>
      </c>
      <c r="W153">
        <f>IF(OR(MONTH(G153)=10,MONTH(G153)=11,MONTH(G153)=12),YEAR(G153)+1,YEAR(G153))</f>
        <v>2012</v>
      </c>
      <c r="X153">
        <f>IF(OR(MONTH(P153)=10,MONTH(P153)=11,MONTH(P153)=12),YEAR(P153)+1,YEAR(P153))</f>
        <v>2014</v>
      </c>
      <c r="Y153">
        <f>INDEX('Inflation Indices'!$B$2:$B$18,MATCH('MilCon Contracts Data'!W89,'Inflation Indices'!$A$2:$A$18,0))</f>
        <v>1.0992552112271903</v>
      </c>
      <c r="Z153">
        <f>ROUND(MEDIAN(W153,X153),0)</f>
        <v>2013</v>
      </c>
      <c r="AA153">
        <f>INDEX('Inflation Indices'!$B$2:$B$18,MATCH('MilCon Contracts Data'!Z89,'Inflation Indices'!$A$2:$A$18,0))</f>
        <v>1.0750776974914733</v>
      </c>
      <c r="AB153" s="22">
        <f>M153*Y153</f>
        <v>286905.61013029667</v>
      </c>
      <c r="AC153" s="22">
        <f>AB153+(Q153*AA153)</f>
        <v>286905.61013029667</v>
      </c>
      <c r="AD153" s="19">
        <f>IF(AB153="","",AC153-AB153)</f>
        <v>0</v>
      </c>
      <c r="AE153" s="23">
        <f>_xlfn.DAYS(P153,O153)</f>
        <v>0</v>
      </c>
      <c r="AF153" s="23">
        <f>_xlfn.DAYS(O153,G153)</f>
        <v>750</v>
      </c>
      <c r="AG153" s="24">
        <f>AE153/AF153</f>
        <v>0</v>
      </c>
    </row>
    <row r="154" spans="1:33" ht="30" customHeight="1" x14ac:dyDescent="0.25">
      <c r="A154" s="9">
        <v>44574</v>
      </c>
      <c r="B154" s="10">
        <v>2009</v>
      </c>
      <c r="C154" s="11" t="s">
        <v>39</v>
      </c>
      <c r="D154" s="12" t="s">
        <v>412</v>
      </c>
      <c r="E154" s="12" t="s">
        <v>413</v>
      </c>
      <c r="F154" s="9">
        <v>40391</v>
      </c>
      <c r="G154" s="9">
        <v>40413</v>
      </c>
      <c r="H154" s="12" t="s">
        <v>414</v>
      </c>
      <c r="I154" s="13" t="str">
        <f>LEFT(J154,6)</f>
        <v>W912DR</v>
      </c>
      <c r="J154" s="14" t="s">
        <v>415</v>
      </c>
      <c r="K154" s="15" t="s">
        <v>416</v>
      </c>
      <c r="L154" s="15" t="str">
        <f>CONCATENATE(D154,",",J154)</f>
        <v>65731,W912DR-10-F-0217</v>
      </c>
      <c r="M154" s="16">
        <v>280922</v>
      </c>
      <c r="N154" s="16">
        <v>280922</v>
      </c>
      <c r="O154" s="17">
        <v>40816</v>
      </c>
      <c r="P154" s="18">
        <v>40816</v>
      </c>
      <c r="Q154" s="19">
        <f>IF(M154="","",N154-M154)</f>
        <v>0</v>
      </c>
      <c r="R154" s="20">
        <f>IF(P154="","",P154-O154)</f>
        <v>0</v>
      </c>
      <c r="S154">
        <f>YEAR(P154)</f>
        <v>2011</v>
      </c>
      <c r="T154" s="21" t="str">
        <f>IF(LEN(MONTH(P154))=1,CONCATENATE("0",MONTH(P154)),MONTH(P154))</f>
        <v>09</v>
      </c>
      <c r="U154" s="21">
        <f>IF(LEN(DAY(P154))=1,CONCATENATE("0",DAY(P154)),DAY(P154))</f>
        <v>30</v>
      </c>
      <c r="V154" t="str">
        <f>CONCATENATE(S154,T154,U154)</f>
        <v>20110930</v>
      </c>
      <c r="W154">
        <f>IF(OR(MONTH(G154)=10,MONTH(G154)=11,MONTH(G154)=12),YEAR(G154)+1,YEAR(G154))</f>
        <v>2010</v>
      </c>
      <c r="X154">
        <f>IF(OR(MONTH(P154)=10,MONTH(P154)=11,MONTH(P154)=12),YEAR(P154)+1,YEAR(P154))</f>
        <v>2011</v>
      </c>
      <c r="Y154">
        <f>INDEX('Inflation Indices'!$B$2:$B$18,MATCH('MilCon Contracts Data'!W39,'Inflation Indices'!$A$2:$A$18,0))</f>
        <v>0.97697771649446541</v>
      </c>
      <c r="Z154">
        <f>ROUND(MEDIAN(W154,X154),0)</f>
        <v>2011</v>
      </c>
      <c r="AA154">
        <f>INDEX('Inflation Indices'!$B$2:$B$18,MATCH('MilCon Contracts Data'!Z39,'Inflation Indices'!$A$2:$A$18,0))</f>
        <v>0.95701202597496626</v>
      </c>
      <c r="AB154" s="22">
        <f>M154*Y154</f>
        <v>274454.53407305822</v>
      </c>
      <c r="AC154" s="22">
        <f>AB154+(Q154*AA154)</f>
        <v>274454.53407305822</v>
      </c>
      <c r="AD154" s="19">
        <f>IF(AB154="","",AC154-AB154)</f>
        <v>0</v>
      </c>
      <c r="AE154" s="23">
        <f>_xlfn.DAYS(P154,O154)</f>
        <v>0</v>
      </c>
      <c r="AF154" s="23">
        <f>_xlfn.DAYS(O154,G154)</f>
        <v>403</v>
      </c>
      <c r="AG154" s="24">
        <f>AE154/AF154</f>
        <v>0</v>
      </c>
    </row>
    <row r="155" spans="1:33" ht="30" customHeight="1" x14ac:dyDescent="0.25">
      <c r="A155" s="9">
        <v>44561</v>
      </c>
      <c r="B155" s="10">
        <v>2017</v>
      </c>
      <c r="C155" s="11" t="s">
        <v>68</v>
      </c>
      <c r="D155" s="12" t="s">
        <v>249</v>
      </c>
      <c r="E155" s="12" t="s">
        <v>35</v>
      </c>
      <c r="F155" s="9">
        <v>43081</v>
      </c>
      <c r="G155" s="9">
        <v>43111</v>
      </c>
      <c r="H155" s="12" t="s">
        <v>417</v>
      </c>
      <c r="I155" s="13" t="str">
        <f>LEFT(J155,6)</f>
        <v>FA2823</v>
      </c>
      <c r="J155" s="14" t="s">
        <v>418</v>
      </c>
      <c r="K155" s="15" t="s">
        <v>418</v>
      </c>
      <c r="L155" s="15" t="str">
        <f>CONCATENATE(D155,",",J155)</f>
        <v>FTFA033003,FA282318F4602</v>
      </c>
      <c r="M155" s="16">
        <v>300552</v>
      </c>
      <c r="N155" s="16">
        <v>300552</v>
      </c>
      <c r="O155" s="17">
        <v>43246</v>
      </c>
      <c r="P155" s="18">
        <v>43246</v>
      </c>
      <c r="Q155" s="19">
        <f>IF(M155="","",N155-M155)</f>
        <v>0</v>
      </c>
      <c r="R155" s="20">
        <f>IF(P155="","",P155-O155)</f>
        <v>0</v>
      </c>
      <c r="S155">
        <f>YEAR(P155)</f>
        <v>2018</v>
      </c>
      <c r="T155" s="21" t="str">
        <f>IF(LEN(MONTH(P155))=1,CONCATENATE("0",MONTH(P155)),MONTH(P155))</f>
        <v>05</v>
      </c>
      <c r="U155" s="21">
        <f>IF(LEN(DAY(P155))=1,CONCATENATE("0",DAY(P155)),DAY(P155))</f>
        <v>26</v>
      </c>
      <c r="V155" t="str">
        <f>CONCATENATE(S155,T155,U155)</f>
        <v>20180526</v>
      </c>
      <c r="W155">
        <f>IF(OR(MONTH(G155)=10,MONTH(G155)=11,MONTH(G155)=12),YEAR(G155)+1,YEAR(G155))</f>
        <v>2018</v>
      </c>
      <c r="X155">
        <f>IF(OR(MONTH(P155)=10,MONTH(P155)=11,MONTH(P155)=12),YEAR(P155)+1,YEAR(P155))</f>
        <v>2018</v>
      </c>
      <c r="Y155">
        <f>INDEX('Inflation Indices'!$B$2:$B$18,MATCH('MilCon Contracts Data'!W415,'Inflation Indices'!$A$2:$A$18,0))</f>
        <v>1.0006103417743548</v>
      </c>
      <c r="Z155">
        <f>ROUND(MEDIAN(W155,X155),0)</f>
        <v>2018</v>
      </c>
      <c r="AA155">
        <f>INDEX('Inflation Indices'!$B$2:$B$18,MATCH('MilCon Contracts Data'!Z415,'Inflation Indices'!$A$2:$A$18,0))</f>
        <v>0.97697771649446541</v>
      </c>
      <c r="AB155" s="22">
        <f>M155*Y155</f>
        <v>300735.43944096589</v>
      </c>
      <c r="AC155" s="22">
        <f>AB155+(Q155*AA155)</f>
        <v>300735.43944096589</v>
      </c>
      <c r="AD155" s="19">
        <f>IF(AB155="","",AC155-AB155)</f>
        <v>0</v>
      </c>
      <c r="AE155" s="23">
        <f>_xlfn.DAYS(P155,O155)</f>
        <v>0</v>
      </c>
      <c r="AF155" s="23">
        <f>_xlfn.DAYS(O155,G155)</f>
        <v>135</v>
      </c>
      <c r="AG155" s="24">
        <f>AE155/AF155</f>
        <v>0</v>
      </c>
    </row>
    <row r="156" spans="1:33" ht="30" customHeight="1" x14ac:dyDescent="0.25">
      <c r="A156" s="9">
        <v>44543</v>
      </c>
      <c r="B156" s="10">
        <v>2008</v>
      </c>
      <c r="C156" s="11" t="s">
        <v>33</v>
      </c>
      <c r="D156" s="12" t="s">
        <v>419</v>
      </c>
      <c r="E156" s="12" t="s">
        <v>35</v>
      </c>
      <c r="F156" s="9">
        <v>39378</v>
      </c>
      <c r="G156" s="9">
        <v>40715</v>
      </c>
      <c r="H156" s="12" t="s">
        <v>420</v>
      </c>
      <c r="I156" s="13" t="str">
        <f>LEFT(J156,6)</f>
        <v>W912HN</v>
      </c>
      <c r="J156" s="14" t="s">
        <v>421</v>
      </c>
      <c r="K156" s="15" t="s">
        <v>422</v>
      </c>
      <c r="L156" s="15" t="str">
        <f>CONCATENATE(D156,",",J156)</f>
        <v>65272,W912HN-07-D-0024</v>
      </c>
      <c r="M156" s="16">
        <v>323348</v>
      </c>
      <c r="N156" s="16">
        <v>343221</v>
      </c>
      <c r="O156" s="17">
        <v>40874</v>
      </c>
      <c r="P156" s="18">
        <v>40949</v>
      </c>
      <c r="Q156" s="19">
        <f>IF(M156="","",N156-M156)</f>
        <v>19873</v>
      </c>
      <c r="R156" s="20">
        <f>IF(P156="","",P156-O156)</f>
        <v>75</v>
      </c>
      <c r="S156">
        <f>YEAR(P156)</f>
        <v>2012</v>
      </c>
      <c r="T156" s="21" t="str">
        <f>IF(LEN(MONTH(P156))=1,CONCATENATE("0",MONTH(P156)),MONTH(P156))</f>
        <v>02</v>
      </c>
      <c r="U156" s="21">
        <f>IF(LEN(DAY(P156))=1,CONCATENATE("0",DAY(P156)),DAY(P156))</f>
        <v>10</v>
      </c>
      <c r="V156" t="str">
        <f>CONCATENATE(S156,T156,U156)</f>
        <v>20120210</v>
      </c>
      <c r="W156">
        <f>IF(OR(MONTH(G156)=10,MONTH(G156)=11,MONTH(G156)=12),YEAR(G156)+1,YEAR(G156))</f>
        <v>2011</v>
      </c>
      <c r="X156">
        <f>IF(OR(MONTH(P156)=10,MONTH(P156)=11,MONTH(P156)=12),YEAR(P156)+1,YEAR(P156))</f>
        <v>2012</v>
      </c>
      <c r="Y156">
        <f>INDEX('Inflation Indices'!$B$2:$B$18,MATCH('MilCon Contracts Data'!W62,'Inflation Indices'!$A$2:$A$18,0))</f>
        <v>0.97697771649446541</v>
      </c>
      <c r="Z156">
        <f>ROUND(MEDIAN(W156,X156),0)</f>
        <v>2012</v>
      </c>
      <c r="AA156">
        <f>INDEX('Inflation Indices'!$B$2:$B$18,MATCH('MilCon Contracts Data'!Z62,'Inflation Indices'!$A$2:$A$18,0))</f>
        <v>0.95701202597496626</v>
      </c>
      <c r="AB156" s="22">
        <f>M156*Y156</f>
        <v>315903.79067305243</v>
      </c>
      <c r="AC156" s="22">
        <f>AB156+(Q156*AA156)</f>
        <v>334922.4906652529</v>
      </c>
      <c r="AD156" s="19">
        <f>IF(AB156="","",AC156-AB156)</f>
        <v>19018.699992200476</v>
      </c>
      <c r="AE156" s="23">
        <f>_xlfn.DAYS(P156,O156)</f>
        <v>75</v>
      </c>
      <c r="AF156" s="23">
        <f>_xlfn.DAYS(O156,G156)</f>
        <v>159</v>
      </c>
      <c r="AG156" s="24">
        <f>AE156/AF156</f>
        <v>0.47169811320754718</v>
      </c>
    </row>
    <row r="157" spans="1:33" ht="30" customHeight="1" x14ac:dyDescent="0.25">
      <c r="A157" s="9">
        <v>44574</v>
      </c>
      <c r="B157" s="10">
        <v>2012</v>
      </c>
      <c r="C157" s="11" t="s">
        <v>39</v>
      </c>
      <c r="D157" s="12" t="s">
        <v>157</v>
      </c>
      <c r="E157" s="12" t="s">
        <v>423</v>
      </c>
      <c r="F157" s="9">
        <v>40940</v>
      </c>
      <c r="G157" s="9">
        <v>40983</v>
      </c>
      <c r="H157" s="12" t="s">
        <v>424</v>
      </c>
      <c r="I157" s="13" t="str">
        <f>LEFT(J157,6)</f>
        <v>W912GB</v>
      </c>
      <c r="J157" s="14" t="s">
        <v>425</v>
      </c>
      <c r="K157" s="15" t="s">
        <v>161</v>
      </c>
      <c r="L157" s="15" t="str">
        <f>CONCATENATE(D157,",",J157)</f>
        <v>76007,W912GB-10-C-0031, P00071</v>
      </c>
      <c r="M157" s="16">
        <v>419000</v>
      </c>
      <c r="N157" s="16">
        <v>419000</v>
      </c>
      <c r="O157" s="17">
        <v>43920</v>
      </c>
      <c r="P157" s="18">
        <v>43920</v>
      </c>
      <c r="Q157" s="19">
        <f>IF(M157="","",N157-M157)</f>
        <v>0</v>
      </c>
      <c r="R157" s="20">
        <f>IF(P157="","",P157-O157)</f>
        <v>0</v>
      </c>
      <c r="S157">
        <f>YEAR(P157)</f>
        <v>2020</v>
      </c>
      <c r="T157" s="21" t="str">
        <f>IF(LEN(MONTH(P157))=1,CONCATENATE("0",MONTH(P157)),MONTH(P157))</f>
        <v>03</v>
      </c>
      <c r="U157" s="21">
        <f>IF(LEN(DAY(P157))=1,CONCATENATE("0",DAY(P157)),DAY(P157))</f>
        <v>30</v>
      </c>
      <c r="V157" t="str">
        <f>CONCATENATE(S157,T157,U157)</f>
        <v>20200330</v>
      </c>
      <c r="W157">
        <f>IF(OR(MONTH(G157)=10,MONTH(G157)=11,MONTH(G157)=12),YEAR(G157)+1,YEAR(G157))</f>
        <v>2012</v>
      </c>
      <c r="X157">
        <f>IF(OR(MONTH(P157)=10,MONTH(P157)=11,MONTH(P157)=12),YEAR(P157)+1,YEAR(P157))</f>
        <v>2020</v>
      </c>
      <c r="Y157">
        <f>INDEX('Inflation Indices'!$B$2:$B$18,MATCH('MilCon Contracts Data'!W100,'Inflation Indices'!$A$2:$A$18,0))</f>
        <v>1.0006103417743548</v>
      </c>
      <c r="Z157">
        <f>ROUND(MEDIAN(W157,X157),0)</f>
        <v>2016</v>
      </c>
      <c r="AA157">
        <f>INDEX('Inflation Indices'!$B$2:$B$18,MATCH('MilCon Contracts Data'!Z100,'Inflation Indices'!$A$2:$A$18,0))</f>
        <v>1.0006103417743548</v>
      </c>
      <c r="AB157" s="22">
        <f>M157*Y157</f>
        <v>419255.73320345464</v>
      </c>
      <c r="AC157" s="22">
        <f>AB157+(Q157*AA157)</f>
        <v>419255.73320345464</v>
      </c>
      <c r="AD157" s="19">
        <f>IF(AB157="","",AC157-AB157)</f>
        <v>0</v>
      </c>
      <c r="AE157" s="23">
        <f>_xlfn.DAYS(P157,O157)</f>
        <v>0</v>
      </c>
      <c r="AF157" s="23">
        <f>_xlfn.DAYS(O157,G157)</f>
        <v>2937</v>
      </c>
      <c r="AG157" s="24">
        <f>AE157/AF157</f>
        <v>0</v>
      </c>
    </row>
    <row r="158" spans="1:33" ht="30" customHeight="1" x14ac:dyDescent="0.25">
      <c r="A158" s="9">
        <v>44574</v>
      </c>
      <c r="B158" s="10">
        <v>2009</v>
      </c>
      <c r="C158" s="11" t="s">
        <v>39</v>
      </c>
      <c r="D158" s="12" t="s">
        <v>412</v>
      </c>
      <c r="E158" s="12" t="s">
        <v>35</v>
      </c>
      <c r="F158" s="9">
        <v>39820</v>
      </c>
      <c r="G158" s="9">
        <v>39911</v>
      </c>
      <c r="H158" s="12" t="s">
        <v>426</v>
      </c>
      <c r="I158" s="13" t="str">
        <f>LEFT(J158,6)</f>
        <v>W912DR</v>
      </c>
      <c r="J158" s="14" t="s">
        <v>427</v>
      </c>
      <c r="K158" s="15" t="s">
        <v>428</v>
      </c>
      <c r="L158" s="15"/>
      <c r="M158" s="16">
        <v>436000</v>
      </c>
      <c r="N158" s="16">
        <v>436000</v>
      </c>
      <c r="O158" s="17">
        <v>40398</v>
      </c>
      <c r="P158" s="18">
        <v>40421</v>
      </c>
      <c r="Q158" s="19">
        <f>IF(M158="","",N158-M158)</f>
        <v>0</v>
      </c>
      <c r="R158" s="20">
        <f>IF(P158="","",P158-O158)</f>
        <v>23</v>
      </c>
      <c r="S158">
        <f>YEAR(P158)</f>
        <v>2010</v>
      </c>
      <c r="T158" s="21" t="str">
        <f>IF(LEN(MONTH(P158))=1,CONCATENATE("0",MONTH(P158)),MONTH(P158))</f>
        <v>08</v>
      </c>
      <c r="U158" s="21">
        <f>IF(LEN(DAY(P158))=1,CONCATENATE("0",DAY(P158)),DAY(P158))</f>
        <v>31</v>
      </c>
      <c r="V158" t="str">
        <f>CONCATENATE(S158,T158,U158)</f>
        <v>20100831</v>
      </c>
      <c r="W158">
        <f>IF(OR(MONTH(G158)=10,MONTH(G158)=11,MONTH(G158)=12),YEAR(G158)+1,YEAR(G158))</f>
        <v>2009</v>
      </c>
      <c r="X158">
        <f>IF(OR(MONTH(P158)=10,MONTH(P158)=11,MONTH(P158)=12),YEAR(P158)+1,YEAR(P158))</f>
        <v>2010</v>
      </c>
      <c r="Y158">
        <f>INDEX('Inflation Indices'!$B$2:$B$18,MATCH('MilCon Contracts Data'!W20,'Inflation Indices'!$A$2:$A$18,0))</f>
        <v>0.97697771649446541</v>
      </c>
      <c r="Z158">
        <f>ROUND(MEDIAN(W158,X158),0)</f>
        <v>2010</v>
      </c>
      <c r="AA158">
        <f>INDEX('Inflation Indices'!$B$2:$B$18,MATCH('MilCon Contracts Data'!Z20,'Inflation Indices'!$A$2:$A$18,0))</f>
        <v>0.93819806468133926</v>
      </c>
      <c r="AB158" s="22">
        <f>M158*Y158</f>
        <v>425962.2843915869</v>
      </c>
      <c r="AC158" s="22">
        <f>AB158+(Q158*AA158)</f>
        <v>425962.2843915869</v>
      </c>
      <c r="AD158" s="19">
        <f>IF(AB158="","",AC158-AB158)</f>
        <v>0</v>
      </c>
      <c r="AE158" s="23">
        <f>_xlfn.DAYS(P158,O158)</f>
        <v>23</v>
      </c>
      <c r="AF158" s="23">
        <f>_xlfn.DAYS(O158,G158)</f>
        <v>487</v>
      </c>
      <c r="AG158" s="24">
        <f>AE158/AF158</f>
        <v>4.7227926078028747E-2</v>
      </c>
    </row>
    <row r="159" spans="1:33" ht="30" customHeight="1" x14ac:dyDescent="0.25">
      <c r="A159" s="9">
        <v>44574</v>
      </c>
      <c r="B159" s="10">
        <v>2012</v>
      </c>
      <c r="C159" s="11" t="s">
        <v>39</v>
      </c>
      <c r="D159" s="12" t="s">
        <v>157</v>
      </c>
      <c r="E159" s="12" t="s">
        <v>429</v>
      </c>
      <c r="F159" s="9">
        <v>40940</v>
      </c>
      <c r="G159" s="9">
        <v>40983</v>
      </c>
      <c r="H159" s="12" t="s">
        <v>430</v>
      </c>
      <c r="I159" s="13" t="str">
        <f>LEFT(J159,6)</f>
        <v>W912GB</v>
      </c>
      <c r="J159" s="14" t="s">
        <v>431</v>
      </c>
      <c r="K159" s="15" t="s">
        <v>161</v>
      </c>
      <c r="L159" s="15" t="str">
        <f>CONCATENATE(D159,",",J159)</f>
        <v>76007,W912GB-10-C-0031, ABG4 P00032</v>
      </c>
      <c r="M159" s="16">
        <v>473000</v>
      </c>
      <c r="N159" s="16">
        <v>492000</v>
      </c>
      <c r="O159" s="17">
        <v>41928</v>
      </c>
      <c r="P159" s="18">
        <v>41928</v>
      </c>
      <c r="Q159" s="19">
        <f>IF(M159="","",N159-M159)</f>
        <v>19000</v>
      </c>
      <c r="R159" s="20">
        <f>IF(P159="","",P159-O159)</f>
        <v>0</v>
      </c>
      <c r="S159">
        <f>YEAR(P159)</f>
        <v>2014</v>
      </c>
      <c r="T159" s="21">
        <f>IF(LEN(MONTH(P159))=1,CONCATENATE("0",MONTH(P159)),MONTH(P159))</f>
        <v>10</v>
      </c>
      <c r="U159" s="21">
        <f>IF(LEN(DAY(P159))=1,CONCATENATE("0",DAY(P159)),DAY(P159))</f>
        <v>16</v>
      </c>
      <c r="V159" t="str">
        <f>CONCATENATE(S159,T159,U159)</f>
        <v>20141016</v>
      </c>
      <c r="W159">
        <f>IF(OR(MONTH(G159)=10,MONTH(G159)=11,MONTH(G159)=12),YEAR(G159)+1,YEAR(G159))</f>
        <v>2012</v>
      </c>
      <c r="X159">
        <f>IF(OR(MONTH(P159)=10,MONTH(P159)=11,MONTH(P159)=12),YEAR(P159)+1,YEAR(P159))</f>
        <v>2015</v>
      </c>
      <c r="Y159">
        <f>INDEX('Inflation Indices'!$B$2:$B$18,MATCH('MilCon Contracts Data'!W92,'Inflation Indices'!$A$2:$A$18,0))</f>
        <v>1.0750776974914733</v>
      </c>
      <c r="Z159">
        <f>ROUND(MEDIAN(W159,X159),0)</f>
        <v>2014</v>
      </c>
      <c r="AA159">
        <f>INDEX('Inflation Indices'!$B$2:$B$18,MATCH('MilCon Contracts Data'!Z92,'Inflation Indices'!$A$2:$A$18,0))</f>
        <v>1.027591137340192</v>
      </c>
      <c r="AB159" s="22">
        <f>M159*Y159</f>
        <v>508511.75091346685</v>
      </c>
      <c r="AC159" s="22">
        <f>AB159+(Q159*AA159)</f>
        <v>528035.98252293048</v>
      </c>
      <c r="AD159" s="19">
        <f>IF(AB159="","",AC159-AB159)</f>
        <v>19524.231609463634</v>
      </c>
      <c r="AE159" s="23">
        <f>_xlfn.DAYS(P159,O159)</f>
        <v>0</v>
      </c>
      <c r="AF159" s="23">
        <f>_xlfn.DAYS(O159,G159)</f>
        <v>945</v>
      </c>
      <c r="AG159" s="24">
        <f>AE159/AF159</f>
        <v>0</v>
      </c>
    </row>
    <row r="160" spans="1:33" ht="30" customHeight="1" x14ac:dyDescent="0.25">
      <c r="A160" s="9">
        <v>44561</v>
      </c>
      <c r="B160" s="10">
        <v>2017</v>
      </c>
      <c r="C160" s="11" t="s">
        <v>68</v>
      </c>
      <c r="D160" s="12" t="s">
        <v>341</v>
      </c>
      <c r="E160" s="12" t="s">
        <v>35</v>
      </c>
      <c r="F160" s="9">
        <v>43976</v>
      </c>
      <c r="G160" s="9">
        <v>44006</v>
      </c>
      <c r="H160" s="12" t="s">
        <v>299</v>
      </c>
      <c r="I160" s="13" t="str">
        <f>LEFT(J160,6)</f>
        <v>W911KB</v>
      </c>
      <c r="J160" s="14" t="s">
        <v>300</v>
      </c>
      <c r="K160" s="15" t="s">
        <v>300</v>
      </c>
      <c r="L160" s="15" t="str">
        <f>CONCATENATE(D160,",",J160)</f>
        <v>FTQW183001,W911KB19F0159</v>
      </c>
      <c r="M160" s="16">
        <v>560312</v>
      </c>
      <c r="N160" s="16">
        <v>560312</v>
      </c>
      <c r="O160" s="17">
        <v>44051</v>
      </c>
      <c r="P160" s="18">
        <v>44051</v>
      </c>
      <c r="Q160" s="19">
        <f>IF(M160="","",N160-M160)</f>
        <v>0</v>
      </c>
      <c r="R160" s="20">
        <f>IF(P160="","",P160-O160)</f>
        <v>0</v>
      </c>
      <c r="S160">
        <f>YEAR(P160)</f>
        <v>2020</v>
      </c>
      <c r="T160" s="21" t="str">
        <f>IF(LEN(MONTH(P160))=1,CONCATENATE("0",MONTH(P160)),MONTH(P160))</f>
        <v>08</v>
      </c>
      <c r="U160" s="21" t="str">
        <f>IF(LEN(DAY(P160))=1,CONCATENATE("0",DAY(P160)),DAY(P160))</f>
        <v>08</v>
      </c>
      <c r="V160" t="str">
        <f>CONCATENATE(S160,T160,U160)</f>
        <v>20200808</v>
      </c>
      <c r="W160">
        <f>IF(OR(MONTH(G160)=10,MONTH(G160)=11,MONTH(G160)=12),YEAR(G160)+1,YEAR(G160))</f>
        <v>2020</v>
      </c>
      <c r="X160">
        <f>IF(OR(MONTH(P160)=10,MONTH(P160)=11,MONTH(P160)=12),YEAR(P160)+1,YEAR(P160))</f>
        <v>2020</v>
      </c>
      <c r="Y160">
        <f>INDEX('Inflation Indices'!$B$2:$B$18,MATCH('MilCon Contracts Data'!W979,'Inflation Indices'!$A$2:$A$18,0))</f>
        <v>0.97697771649446541</v>
      </c>
      <c r="Z160">
        <f>ROUND(MEDIAN(W160,X160),0)</f>
        <v>2020</v>
      </c>
      <c r="AA160">
        <f>INDEX('Inflation Indices'!$B$2:$B$18,MATCH('MilCon Contracts Data'!Z979,'Inflation Indices'!$A$2:$A$18,0))</f>
        <v>0.93819806468133926</v>
      </c>
      <c r="AB160" s="22">
        <f>M160*Y160</f>
        <v>547412.33828444686</v>
      </c>
      <c r="AC160" s="22">
        <f>AB160+(Q160*AA160)</f>
        <v>547412.33828444686</v>
      </c>
      <c r="AD160" s="19">
        <f>IF(AB160="","",AC160-AB160)</f>
        <v>0</v>
      </c>
      <c r="AE160" s="23">
        <f>_xlfn.DAYS(P160,O160)</f>
        <v>0</v>
      </c>
      <c r="AF160" s="23">
        <f>_xlfn.DAYS(O160,G160)</f>
        <v>45</v>
      </c>
      <c r="AG160" s="24">
        <f>AE160/AF160</f>
        <v>0</v>
      </c>
    </row>
    <row r="161" spans="1:33" ht="30" customHeight="1" x14ac:dyDescent="0.25">
      <c r="A161" s="9">
        <v>44561</v>
      </c>
      <c r="B161" s="10">
        <v>2019</v>
      </c>
      <c r="C161" s="11" t="s">
        <v>68</v>
      </c>
      <c r="D161" s="12" t="s">
        <v>219</v>
      </c>
      <c r="E161" s="12" t="s">
        <v>35</v>
      </c>
      <c r="F161" s="9">
        <v>44222</v>
      </c>
      <c r="G161" s="9">
        <v>44252</v>
      </c>
      <c r="H161" s="12" t="s">
        <v>220</v>
      </c>
      <c r="I161" s="13" t="str">
        <f>LEFT(J161,6)</f>
        <v>S/CLIN</v>
      </c>
      <c r="J161" s="14" t="s">
        <v>432</v>
      </c>
      <c r="K161" s="15" t="s">
        <v>222</v>
      </c>
      <c r="L161" s="15" t="str">
        <f>CONCATENATE(D161,",",J161)</f>
        <v>XLWU203006,S/CLIN 1019AD</v>
      </c>
      <c r="M161" s="16">
        <v>599343</v>
      </c>
      <c r="N161" s="16">
        <v>599343</v>
      </c>
      <c r="O161" s="17">
        <v>44997</v>
      </c>
      <c r="P161" s="18">
        <v>44997</v>
      </c>
      <c r="Q161" s="19">
        <f>IF(M161="","",N161-M161)</f>
        <v>0</v>
      </c>
      <c r="R161" s="20">
        <f>IF(P161="","",P161-O161)</f>
        <v>0</v>
      </c>
      <c r="S161">
        <f>YEAR(P161)</f>
        <v>2023</v>
      </c>
      <c r="T161" s="21" t="str">
        <f>IF(LEN(MONTH(P161))=1,CONCATENATE("0",MONTH(P161)),MONTH(P161))</f>
        <v>03</v>
      </c>
      <c r="U161" s="21">
        <f>IF(LEN(DAY(P161))=1,CONCATENATE("0",DAY(P161)),DAY(P161))</f>
        <v>12</v>
      </c>
      <c r="V161" t="str">
        <f>CONCATENATE(S161,T161,U161)</f>
        <v>20230312</v>
      </c>
      <c r="W161">
        <f>IF(OR(MONTH(G161)=10,MONTH(G161)=11,MONTH(G161)=12),YEAR(G161)+1,YEAR(G161))</f>
        <v>2021</v>
      </c>
      <c r="X161">
        <f>IF(OR(MONTH(P161)=10,MONTH(P161)=11,MONTH(P161)=12),YEAR(P161)+1,YEAR(P161))</f>
        <v>2023</v>
      </c>
      <c r="Y161">
        <f>INDEX('Inflation Indices'!$B$2:$B$18,MATCH('MilCon Contracts Data'!W1198,'Inflation Indices'!$A$2:$A$18,0))</f>
        <v>1.0006103417743548</v>
      </c>
      <c r="Z161">
        <f>ROUND(MEDIAN(W161,X161),0)</f>
        <v>2022</v>
      </c>
      <c r="AA161">
        <f>INDEX('Inflation Indices'!$B$2:$B$18,MATCH('MilCon Contracts Data'!Z1198,'Inflation Indices'!$A$2:$A$18,0))</f>
        <v>0.97697771649446541</v>
      </c>
      <c r="AB161" s="22">
        <f>M161*Y161</f>
        <v>599708.80407006713</v>
      </c>
      <c r="AC161" s="22">
        <f>AB161+(Q161*AA161)</f>
        <v>599708.80407006713</v>
      </c>
      <c r="AD161" s="19">
        <f>IF(AB161="","",AC161-AB161)</f>
        <v>0</v>
      </c>
      <c r="AE161" s="23">
        <f>_xlfn.DAYS(P161,O161)</f>
        <v>0</v>
      </c>
      <c r="AF161" s="23">
        <f>_xlfn.DAYS(O161,G161)</f>
        <v>745</v>
      </c>
      <c r="AG161" s="24">
        <f>AE161/AF161</f>
        <v>0</v>
      </c>
    </row>
    <row r="162" spans="1:33" ht="30" customHeight="1" x14ac:dyDescent="0.25">
      <c r="A162" s="9">
        <v>44574</v>
      </c>
      <c r="B162" s="10">
        <v>2007</v>
      </c>
      <c r="C162" s="11" t="s">
        <v>39</v>
      </c>
      <c r="D162" s="12" t="s">
        <v>40</v>
      </c>
      <c r="E162" s="12" t="s">
        <v>433</v>
      </c>
      <c r="F162" s="9">
        <v>39614</v>
      </c>
      <c r="G162" s="9">
        <v>39644</v>
      </c>
      <c r="H162" s="12" t="s">
        <v>434</v>
      </c>
      <c r="I162" s="13" t="str">
        <f>LEFT(J162,6)</f>
        <v>W912DR</v>
      </c>
      <c r="J162" s="14" t="s">
        <v>435</v>
      </c>
      <c r="K162" s="15" t="s">
        <v>436</v>
      </c>
      <c r="L162" s="15"/>
      <c r="M162" s="16">
        <v>603000</v>
      </c>
      <c r="N162" s="16">
        <v>604000</v>
      </c>
      <c r="O162" s="17">
        <v>41578</v>
      </c>
      <c r="P162" s="18">
        <v>41614</v>
      </c>
      <c r="Q162" s="19">
        <f>IF(M162="","",N162-M162)</f>
        <v>1000</v>
      </c>
      <c r="R162" s="20">
        <f>IF(P162="","",P162-O162)</f>
        <v>36</v>
      </c>
      <c r="S162">
        <f>YEAR(P162)</f>
        <v>2013</v>
      </c>
      <c r="T162" s="21">
        <f>IF(LEN(MONTH(P162))=1,CONCATENATE("0",MONTH(P162)),MONTH(P162))</f>
        <v>12</v>
      </c>
      <c r="U162" s="21" t="str">
        <f>IF(LEN(DAY(P162))=1,CONCATENATE("0",DAY(P162)),DAY(P162))</f>
        <v>06</v>
      </c>
      <c r="V162" t="str">
        <f>CONCATENATE(S162,T162,U162)</f>
        <v>20131206</v>
      </c>
      <c r="W162">
        <f>IF(OR(MONTH(G162)=10,MONTH(G162)=11,MONTH(G162)=12),YEAR(G162)+1,YEAR(G162))</f>
        <v>2008</v>
      </c>
      <c r="X162">
        <f>IF(OR(MONTH(P162)=10,MONTH(P162)=11,MONTH(P162)=12),YEAR(P162)+1,YEAR(P162))</f>
        <v>2014</v>
      </c>
      <c r="Y162">
        <f>INDEX('Inflation Indices'!$B$2:$B$18,MATCH('MilCon Contracts Data'!W3,'Inflation Indices'!$A$2:$A$18,0))</f>
        <v>1.258060736811446</v>
      </c>
      <c r="Z162">
        <f>ROUND(MEDIAN(W162,X162),0)</f>
        <v>2011</v>
      </c>
      <c r="AA162">
        <f>INDEX('Inflation Indices'!$B$2:$B$18,MATCH('MilCon Contracts Data'!Z3,'Inflation Indices'!$A$2:$A$18,0))</f>
        <v>1.0992552112271903</v>
      </c>
      <c r="AB162" s="22">
        <f>M162*Y162</f>
        <v>758610.62429730198</v>
      </c>
      <c r="AC162" s="22">
        <f>AB162+(Q162*AA162)</f>
        <v>759709.87950852921</v>
      </c>
      <c r="AD162" s="19">
        <f>IF(AB162="","",AC162-AB162)</f>
        <v>1099.2552112272242</v>
      </c>
      <c r="AE162" s="23">
        <f>_xlfn.DAYS(P162,O162)</f>
        <v>36</v>
      </c>
      <c r="AF162" s="23">
        <f>_xlfn.DAYS(O162,G162)</f>
        <v>1934</v>
      </c>
      <c r="AG162" s="24">
        <f>AE162/AF162</f>
        <v>1.8614270941054809E-2</v>
      </c>
    </row>
    <row r="163" spans="1:33" ht="30" customHeight="1" x14ac:dyDescent="0.25">
      <c r="A163" s="9">
        <v>44574</v>
      </c>
      <c r="B163" s="10">
        <v>2012</v>
      </c>
      <c r="C163" s="11" t="s">
        <v>39</v>
      </c>
      <c r="D163" s="12" t="s">
        <v>157</v>
      </c>
      <c r="E163" s="12" t="s">
        <v>437</v>
      </c>
      <c r="F163" s="9">
        <v>40940</v>
      </c>
      <c r="G163" s="9">
        <v>40983</v>
      </c>
      <c r="H163" s="12" t="s">
        <v>438</v>
      </c>
      <c r="I163" s="13" t="str">
        <f>LEFT(J163,6)</f>
        <v>W912GB</v>
      </c>
      <c r="J163" s="14" t="s">
        <v>439</v>
      </c>
      <c r="K163" s="15" t="s">
        <v>161</v>
      </c>
      <c r="L163" s="15" t="str">
        <f>CONCATENATE(D163,",",J163)</f>
        <v>76007,W912GB-10-C-0031, ABG4 P00030</v>
      </c>
      <c r="M163" s="16">
        <v>681000</v>
      </c>
      <c r="N163" s="16">
        <v>1747000</v>
      </c>
      <c r="O163" s="17">
        <v>41941</v>
      </c>
      <c r="P163" s="18">
        <v>42025</v>
      </c>
      <c r="Q163" s="19">
        <f>IF(M163="","",N163-M163)</f>
        <v>1066000</v>
      </c>
      <c r="R163" s="20">
        <f>IF(P163="","",P163-O163)</f>
        <v>84</v>
      </c>
      <c r="S163">
        <f>YEAR(P163)</f>
        <v>2015</v>
      </c>
      <c r="T163" s="21" t="str">
        <f>IF(LEN(MONTH(P163))=1,CONCATENATE("0",MONTH(P163)),MONTH(P163))</f>
        <v>01</v>
      </c>
      <c r="U163" s="21">
        <f>IF(LEN(DAY(P163))=1,CONCATENATE("0",DAY(P163)),DAY(P163))</f>
        <v>21</v>
      </c>
      <c r="V163" t="str">
        <f>CONCATENATE(S163,T163,U163)</f>
        <v>20150121</v>
      </c>
      <c r="W163">
        <f>IF(OR(MONTH(G163)=10,MONTH(G163)=11,MONTH(G163)=12),YEAR(G163)+1,YEAR(G163))</f>
        <v>2012</v>
      </c>
      <c r="X163">
        <f>IF(OR(MONTH(P163)=10,MONTH(P163)=11,MONTH(P163)=12),YEAR(P163)+1,YEAR(P163))</f>
        <v>2015</v>
      </c>
      <c r="Y163">
        <f>INDEX('Inflation Indices'!$B$2:$B$18,MATCH('MilCon Contracts Data'!W90,'Inflation Indices'!$A$2:$A$18,0))</f>
        <v>0.97697771649446541</v>
      </c>
      <c r="Z163">
        <f>ROUND(MEDIAN(W163,X163),0)</f>
        <v>2014</v>
      </c>
      <c r="AA163">
        <f>INDEX('Inflation Indices'!$B$2:$B$18,MATCH('MilCon Contracts Data'!Z90,'Inflation Indices'!$A$2:$A$18,0))</f>
        <v>0.95701202597496626</v>
      </c>
      <c r="AB163" s="22">
        <f>M163*Y163</f>
        <v>665321.82493273099</v>
      </c>
      <c r="AC163" s="22">
        <f>AB163+(Q163*AA163)</f>
        <v>1685496.6446220451</v>
      </c>
      <c r="AD163" s="19">
        <f>IF(AB163="","",AC163-AB163)</f>
        <v>1020174.8196893141</v>
      </c>
      <c r="AE163" s="23">
        <f>_xlfn.DAYS(P163,O163)</f>
        <v>84</v>
      </c>
      <c r="AF163" s="23">
        <f>_xlfn.DAYS(O163,G163)</f>
        <v>958</v>
      </c>
      <c r="AG163" s="24">
        <f>AE163/AF163</f>
        <v>8.7682672233820466E-2</v>
      </c>
    </row>
    <row r="164" spans="1:33" ht="30" customHeight="1" x14ac:dyDescent="0.25">
      <c r="A164" s="9">
        <v>44561</v>
      </c>
      <c r="B164" s="10">
        <v>2017</v>
      </c>
      <c r="C164" s="11" t="s">
        <v>68</v>
      </c>
      <c r="D164" s="12" t="s">
        <v>341</v>
      </c>
      <c r="E164" s="12" t="s">
        <v>35</v>
      </c>
      <c r="F164" s="9">
        <v>43982</v>
      </c>
      <c r="G164" s="9">
        <v>44012</v>
      </c>
      <c r="H164" s="12" t="s">
        <v>312</v>
      </c>
      <c r="I164" s="13" t="str">
        <f>LEFT(J164,6)</f>
        <v>W911KB</v>
      </c>
      <c r="J164" s="14" t="s">
        <v>313</v>
      </c>
      <c r="K164" s="15" t="s">
        <v>313</v>
      </c>
      <c r="L164" s="15" t="str">
        <f>CONCATENATE(D164,",",J164)</f>
        <v>FTQW183001,W911KB17F0055</v>
      </c>
      <c r="M164" s="16">
        <v>692488</v>
      </c>
      <c r="N164" s="16">
        <v>692488</v>
      </c>
      <c r="O164" s="17">
        <v>44057</v>
      </c>
      <c r="P164" s="18">
        <v>44057</v>
      </c>
      <c r="Q164" s="19">
        <f>IF(M164="","",N164-M164)</f>
        <v>0</v>
      </c>
      <c r="R164" s="20">
        <f>IF(P164="","",P164-O164)</f>
        <v>0</v>
      </c>
      <c r="S164">
        <f>YEAR(P164)</f>
        <v>2020</v>
      </c>
      <c r="T164" s="21" t="str">
        <f>IF(LEN(MONTH(P164))=1,CONCATENATE("0",MONTH(P164)),MONTH(P164))</f>
        <v>08</v>
      </c>
      <c r="U164" s="21">
        <f>IF(LEN(DAY(P164))=1,CONCATENATE("0",DAY(P164)),DAY(P164))</f>
        <v>14</v>
      </c>
      <c r="V164" t="str">
        <f>CONCATENATE(S164,T164,U164)</f>
        <v>20200814</v>
      </c>
      <c r="W164">
        <f>IF(OR(MONTH(G164)=10,MONTH(G164)=11,MONTH(G164)=12),YEAR(G164)+1,YEAR(G164))</f>
        <v>2020</v>
      </c>
      <c r="X164">
        <f>IF(OR(MONTH(P164)=10,MONTH(P164)=11,MONTH(P164)=12),YEAR(P164)+1,YEAR(P164))</f>
        <v>2020</v>
      </c>
      <c r="Y164">
        <f>INDEX('Inflation Indices'!$B$2:$B$18,MATCH('MilCon Contracts Data'!W976,'Inflation Indices'!$A$2:$A$18,0))</f>
        <v>1.0507009358578761</v>
      </c>
      <c r="Z164">
        <f>ROUND(MEDIAN(W164,X164),0)</f>
        <v>2020</v>
      </c>
      <c r="AA164">
        <f>INDEX('Inflation Indices'!$B$2:$B$18,MATCH('MilCon Contracts Data'!Z976,'Inflation Indices'!$A$2:$A$18,0))</f>
        <v>1.0006103417743548</v>
      </c>
      <c r="AB164" s="22">
        <f>M164*Y164</f>
        <v>727597.78967034887</v>
      </c>
      <c r="AC164" s="22">
        <f>AB164+(Q164*AA164)</f>
        <v>727597.78967034887</v>
      </c>
      <c r="AD164" s="19">
        <f>IF(AB164="","",AC164-AB164)</f>
        <v>0</v>
      </c>
      <c r="AE164" s="23">
        <f>_xlfn.DAYS(P164,O164)</f>
        <v>0</v>
      </c>
      <c r="AF164" s="23">
        <f>_xlfn.DAYS(O164,G164)</f>
        <v>45</v>
      </c>
      <c r="AG164" s="24">
        <f>AE164/AF164</f>
        <v>0</v>
      </c>
    </row>
    <row r="165" spans="1:33" ht="30" customHeight="1" x14ac:dyDescent="0.25">
      <c r="A165" s="9">
        <v>44574</v>
      </c>
      <c r="B165" s="10">
        <v>2007</v>
      </c>
      <c r="C165" s="11" t="s">
        <v>39</v>
      </c>
      <c r="D165" s="12" t="s">
        <v>40</v>
      </c>
      <c r="E165" s="12" t="s">
        <v>440</v>
      </c>
      <c r="F165" s="9">
        <v>39569</v>
      </c>
      <c r="G165" s="9">
        <v>40084</v>
      </c>
      <c r="H165" s="12" t="s">
        <v>441</v>
      </c>
      <c r="I165" s="13" t="str">
        <f>LEFT(J165,6)</f>
        <v>W912DR</v>
      </c>
      <c r="J165" s="14" t="s">
        <v>442</v>
      </c>
      <c r="K165" s="15" t="s">
        <v>443</v>
      </c>
      <c r="L165" s="15"/>
      <c r="M165" s="16">
        <v>706000</v>
      </c>
      <c r="N165" s="16">
        <v>706000</v>
      </c>
      <c r="O165" s="17">
        <v>40281</v>
      </c>
      <c r="P165" s="18">
        <v>40281</v>
      </c>
      <c r="Q165" s="19">
        <f>IF(M165="","",N165-M165)</f>
        <v>0</v>
      </c>
      <c r="R165" s="20">
        <f>IF(P165="","",P165-O165)</f>
        <v>0</v>
      </c>
      <c r="S165">
        <f>YEAR(P165)</f>
        <v>2010</v>
      </c>
      <c r="T165" s="21" t="str">
        <f>IF(LEN(MONTH(P165))=1,CONCATENATE("0",MONTH(P165)),MONTH(P165))</f>
        <v>04</v>
      </c>
      <c r="U165" s="21">
        <f>IF(LEN(DAY(P165))=1,CONCATENATE("0",DAY(P165)),DAY(P165))</f>
        <v>13</v>
      </c>
      <c r="V165" t="str">
        <f>CONCATENATE(S165,T165,U165)</f>
        <v>20100413</v>
      </c>
      <c r="W165">
        <f>IF(OR(MONTH(G165)=10,MONTH(G165)=11,MONTH(G165)=12),YEAR(G165)+1,YEAR(G165))</f>
        <v>2009</v>
      </c>
      <c r="X165">
        <f>IF(OR(MONTH(P165)=10,MONTH(P165)=11,MONTH(P165)=12),YEAR(P165)+1,YEAR(P165))</f>
        <v>2010</v>
      </c>
      <c r="Y165">
        <f>INDEX('Inflation Indices'!$B$2:$B$18,MATCH('MilCon Contracts Data'!W17,'Inflation Indices'!$A$2:$A$18,0))</f>
        <v>1.0006103417743548</v>
      </c>
      <c r="Z165">
        <f>ROUND(MEDIAN(W165,X165),0)</f>
        <v>2010</v>
      </c>
      <c r="AA165">
        <f>INDEX('Inflation Indices'!$B$2:$B$18,MATCH('MilCon Contracts Data'!Z17,'Inflation Indices'!$A$2:$A$18,0))</f>
        <v>0.97697771649446541</v>
      </c>
      <c r="AB165" s="22">
        <f>M165*Y165</f>
        <v>706430.9012926945</v>
      </c>
      <c r="AC165" s="22">
        <f>AB165+(Q165*AA165)</f>
        <v>706430.9012926945</v>
      </c>
      <c r="AD165" s="19">
        <f>IF(AB165="","",AC165-AB165)</f>
        <v>0</v>
      </c>
      <c r="AE165" s="23">
        <f>_xlfn.DAYS(P165,O165)</f>
        <v>0</v>
      </c>
      <c r="AF165" s="23">
        <f>_xlfn.DAYS(O165,G165)</f>
        <v>197</v>
      </c>
      <c r="AG165" s="24">
        <f>AE165/AF165</f>
        <v>0</v>
      </c>
    </row>
    <row r="166" spans="1:33" ht="30" customHeight="1" x14ac:dyDescent="0.25">
      <c r="A166" s="9">
        <v>44477</v>
      </c>
      <c r="B166" s="10">
        <v>2014</v>
      </c>
      <c r="C166" s="11" t="s">
        <v>33</v>
      </c>
      <c r="D166" s="12" t="s">
        <v>444</v>
      </c>
      <c r="E166" s="12" t="s">
        <v>35</v>
      </c>
      <c r="F166" s="9">
        <v>41838</v>
      </c>
      <c r="G166" s="9">
        <v>41918</v>
      </c>
      <c r="H166" s="12" t="s">
        <v>445</v>
      </c>
      <c r="I166" s="13" t="str">
        <f>LEFT(J166,6)</f>
        <v>W912PM</v>
      </c>
      <c r="J166" s="14" t="s">
        <v>446</v>
      </c>
      <c r="K166" s="15" t="s">
        <v>447</v>
      </c>
      <c r="L166" s="15" t="str">
        <f>CONCATENATE(D166,",",J166)</f>
        <v>61064,W912PM-16-F-0007</v>
      </c>
      <c r="M166" s="16">
        <v>770924</v>
      </c>
      <c r="N166" s="16">
        <v>786940</v>
      </c>
      <c r="O166" s="17">
        <v>42701</v>
      </c>
      <c r="P166" s="18">
        <v>42878</v>
      </c>
      <c r="Q166" s="19">
        <f>IF(M166="","",N166-M166)</f>
        <v>16016</v>
      </c>
      <c r="R166" s="20">
        <f>IF(P166="","",P166-O166)</f>
        <v>177</v>
      </c>
      <c r="S166">
        <f>YEAR(P166)</f>
        <v>2017</v>
      </c>
      <c r="T166" s="21" t="str">
        <f>IF(LEN(MONTH(P166))=1,CONCATENATE("0",MONTH(P166)),MONTH(P166))</f>
        <v>05</v>
      </c>
      <c r="U166" s="21">
        <f>IF(LEN(DAY(P166))=1,CONCATENATE("0",DAY(P166)),DAY(P166))</f>
        <v>23</v>
      </c>
      <c r="V166" t="str">
        <f>CONCATENATE(S166,T166,U166)</f>
        <v>20170523</v>
      </c>
      <c r="W166">
        <f>IF(OR(MONTH(G166)=10,MONTH(G166)=11,MONTH(G166)=12),YEAR(G166)+1,YEAR(G166))</f>
        <v>2015</v>
      </c>
      <c r="X166">
        <f>IF(OR(MONTH(P166)=10,MONTH(P166)=11,MONTH(P166)=12),YEAR(P166)+1,YEAR(P166))</f>
        <v>2017</v>
      </c>
      <c r="Y166">
        <f>INDEX('Inflation Indices'!$B$2:$B$18,MATCH('MilCon Contracts Data'!W225,'Inflation Indices'!$A$2:$A$18,0))</f>
        <v>1.027591137340192</v>
      </c>
      <c r="Z166">
        <f>ROUND(MEDIAN(W166,X166),0)</f>
        <v>2016</v>
      </c>
      <c r="AA166">
        <f>INDEX('Inflation Indices'!$B$2:$B$18,MATCH('MilCon Contracts Data'!Z225,'Inflation Indices'!$A$2:$A$18,0))</f>
        <v>1.0006103417743548</v>
      </c>
      <c r="AB166" s="22">
        <f>M166*Y166</f>
        <v>792194.66996285017</v>
      </c>
      <c r="AC166" s="22">
        <f>AB166+(Q166*AA166)</f>
        <v>808220.4451967082</v>
      </c>
      <c r="AD166" s="19">
        <f>IF(AB166="","",AC166-AB166)</f>
        <v>16025.775233858032</v>
      </c>
      <c r="AE166" s="23">
        <f>_xlfn.DAYS(P166,O166)</f>
        <v>177</v>
      </c>
      <c r="AF166" s="23">
        <f>_xlfn.DAYS(O166,G166)</f>
        <v>783</v>
      </c>
      <c r="AG166" s="24">
        <f>AE166/AF166</f>
        <v>0.22605363984674329</v>
      </c>
    </row>
    <row r="167" spans="1:33" ht="30" customHeight="1" x14ac:dyDescent="0.25">
      <c r="A167" s="9">
        <v>44561</v>
      </c>
      <c r="B167" s="10">
        <v>2018</v>
      </c>
      <c r="C167" s="11" t="s">
        <v>68</v>
      </c>
      <c r="D167" s="12" t="s">
        <v>448</v>
      </c>
      <c r="E167" s="12" t="s">
        <v>35</v>
      </c>
      <c r="F167" s="9">
        <v>43476</v>
      </c>
      <c r="G167" s="9">
        <v>43931</v>
      </c>
      <c r="H167" s="12" t="s">
        <v>449</v>
      </c>
      <c r="I167" s="13" t="str">
        <f>LEFT(J167,6)</f>
        <v>W912ER</v>
      </c>
      <c r="J167" s="14" t="s">
        <v>450</v>
      </c>
      <c r="K167" s="15" t="s">
        <v>450</v>
      </c>
      <c r="L167" s="15" t="str">
        <f>CONCATENATE(D167,",",J167)</f>
        <v>ASVF183100E,W912ER20C0009</v>
      </c>
      <c r="M167" s="16">
        <v>804821</v>
      </c>
      <c r="N167" s="16">
        <v>806055</v>
      </c>
      <c r="O167" s="17">
        <v>45013</v>
      </c>
      <c r="P167" s="18">
        <v>45013</v>
      </c>
      <c r="Q167" s="19">
        <f>IF(M167="","",N167-M167)</f>
        <v>1234</v>
      </c>
      <c r="R167" s="20">
        <f>IF(P167="","",P167-O167)</f>
        <v>0</v>
      </c>
      <c r="S167">
        <f>YEAR(P167)</f>
        <v>2023</v>
      </c>
      <c r="T167" s="21" t="str">
        <f>IF(LEN(MONTH(P167))=1,CONCATENATE("0",MONTH(P167)),MONTH(P167))</f>
        <v>03</v>
      </c>
      <c r="U167" s="21">
        <f>IF(LEN(DAY(P167))=1,CONCATENATE("0",DAY(P167)),DAY(P167))</f>
        <v>28</v>
      </c>
      <c r="V167" t="str">
        <f>CONCATENATE(S167,T167,U167)</f>
        <v>20230328</v>
      </c>
      <c r="W167">
        <f>IF(OR(MONTH(G167)=10,MONTH(G167)=11,MONTH(G167)=12),YEAR(G167)+1,YEAR(G167))</f>
        <v>2020</v>
      </c>
      <c r="X167">
        <f>IF(OR(MONTH(P167)=10,MONTH(P167)=11,MONTH(P167)=12),YEAR(P167)+1,YEAR(P167))</f>
        <v>2023</v>
      </c>
      <c r="Y167">
        <f>INDEX('Inflation Indices'!$B$2:$B$18,MATCH('MilCon Contracts Data'!W1037,'Inflation Indices'!$A$2:$A$18,0))</f>
        <v>1.0507009358578761</v>
      </c>
      <c r="Z167">
        <f>ROUND(MEDIAN(W167,X167),0)</f>
        <v>2022</v>
      </c>
      <c r="AA167">
        <f>INDEX('Inflation Indices'!$B$2:$B$18,MATCH('MilCon Contracts Data'!Z1037,'Inflation Indices'!$A$2:$A$18,0))</f>
        <v>1.0006103417743548</v>
      </c>
      <c r="AB167" s="22">
        <f>M167*Y167</f>
        <v>845626.17789807171</v>
      </c>
      <c r="AC167" s="22">
        <f>AB167+(Q167*AA167)</f>
        <v>846860.93105982128</v>
      </c>
      <c r="AD167" s="19">
        <f>IF(AB167="","",AC167-AB167)</f>
        <v>1234.7531617495697</v>
      </c>
      <c r="AE167" s="23">
        <f>_xlfn.DAYS(P167,O167)</f>
        <v>0</v>
      </c>
      <c r="AF167" s="23">
        <f>_xlfn.DAYS(O167,G167)</f>
        <v>1082</v>
      </c>
      <c r="AG167" s="24">
        <f>AE167/AF167</f>
        <v>0</v>
      </c>
    </row>
    <row r="168" spans="1:33" ht="30" customHeight="1" x14ac:dyDescent="0.25">
      <c r="A168" s="9">
        <v>44561</v>
      </c>
      <c r="B168" s="10">
        <v>2018</v>
      </c>
      <c r="C168" s="11" t="s">
        <v>145</v>
      </c>
      <c r="D168" s="12" t="s">
        <v>451</v>
      </c>
      <c r="E168" s="12" t="s">
        <v>35</v>
      </c>
      <c r="F168" s="9">
        <v>43311</v>
      </c>
      <c r="G168" s="9">
        <v>43371</v>
      </c>
      <c r="H168" s="12" t="s">
        <v>452</v>
      </c>
      <c r="I168" s="13" t="str">
        <f>LEFT(J168,6)</f>
        <v>W912GB</v>
      </c>
      <c r="J168" s="14" t="s">
        <v>453</v>
      </c>
      <c r="K168" s="15" t="s">
        <v>453</v>
      </c>
      <c r="L168" s="15" t="str">
        <f>CONCATENATE(D168,",",J168)</f>
        <v>91732,W912GB17D0015</v>
      </c>
      <c r="M168" s="16">
        <v>844000</v>
      </c>
      <c r="N168" s="16">
        <v>1038000</v>
      </c>
      <c r="O168" s="17">
        <v>44128</v>
      </c>
      <c r="P168" s="18">
        <v>44638</v>
      </c>
      <c r="Q168" s="19">
        <f>IF(M168="","",N168-M168)</f>
        <v>194000</v>
      </c>
      <c r="R168" s="20">
        <f>IF(P168="","",P168-O168)</f>
        <v>510</v>
      </c>
      <c r="S168">
        <f>YEAR(P168)</f>
        <v>2022</v>
      </c>
      <c r="T168" s="21" t="str">
        <f>IF(LEN(MONTH(P168))=1,CONCATENATE("0",MONTH(P168)),MONTH(P168))</f>
        <v>03</v>
      </c>
      <c r="U168" s="21">
        <f>IF(LEN(DAY(P168))=1,CONCATENATE("0",DAY(P168)),DAY(P168))</f>
        <v>18</v>
      </c>
      <c r="V168" t="str">
        <f>CONCATENATE(S168,T168,U168)</f>
        <v>20220318</v>
      </c>
      <c r="W168">
        <f>IF(OR(MONTH(G168)=10,MONTH(G168)=11,MONTH(G168)=12),YEAR(G168)+1,YEAR(G168))</f>
        <v>2018</v>
      </c>
      <c r="X168">
        <f>IF(OR(MONTH(P168)=10,MONTH(P168)=11,MONTH(P168)=12),YEAR(P168)+1,YEAR(P168))</f>
        <v>2022</v>
      </c>
      <c r="Y168">
        <f>INDEX('Inflation Indices'!$B$2:$B$18,MATCH('MilCon Contracts Data'!W546,'Inflation Indices'!$A$2:$A$18,0))</f>
        <v>0.97697771649446541</v>
      </c>
      <c r="Z168">
        <f>ROUND(MEDIAN(W168,X168),0)</f>
        <v>2020</v>
      </c>
      <c r="AA168">
        <f>INDEX('Inflation Indices'!$B$2:$B$18,MATCH('MilCon Contracts Data'!Z546,'Inflation Indices'!$A$2:$A$18,0))</f>
        <v>0.95701202597496626</v>
      </c>
      <c r="AB168" s="22">
        <f>M168*Y168</f>
        <v>824569.19272132881</v>
      </c>
      <c r="AC168" s="22">
        <f>AB168+(Q168*AA168)</f>
        <v>1010229.5257604723</v>
      </c>
      <c r="AD168" s="19">
        <f>IF(AB168="","",AC168-AB168)</f>
        <v>185660.33303914347</v>
      </c>
      <c r="AE168" s="23">
        <f>_xlfn.DAYS(P168,O168)</f>
        <v>510</v>
      </c>
      <c r="AF168" s="23">
        <f>_xlfn.DAYS(O168,G168)</f>
        <v>757</v>
      </c>
      <c r="AG168" s="24">
        <f>AE168/AF168</f>
        <v>0.67371202113606343</v>
      </c>
    </row>
    <row r="169" spans="1:33" ht="30" customHeight="1" x14ac:dyDescent="0.25">
      <c r="A169" s="9">
        <v>44561</v>
      </c>
      <c r="B169" s="10">
        <v>2017</v>
      </c>
      <c r="C169" s="11" t="s">
        <v>454</v>
      </c>
      <c r="D169" s="12" t="s">
        <v>455</v>
      </c>
      <c r="E169" s="12" t="s">
        <v>35</v>
      </c>
      <c r="F169" s="9">
        <v>42840</v>
      </c>
      <c r="G169" s="9">
        <v>42950</v>
      </c>
      <c r="H169" s="12" t="s">
        <v>456</v>
      </c>
      <c r="I169" s="13" t="str">
        <f>LEFT(J169,6)</f>
        <v>W912DY</v>
      </c>
      <c r="J169" s="14" t="s">
        <v>457</v>
      </c>
      <c r="K169" s="15" t="s">
        <v>458</v>
      </c>
      <c r="L169" s="15" t="str">
        <f>CONCATENATE(D169,",",J169)</f>
        <v>673,W912DY-11-D-0002</v>
      </c>
      <c r="M169" s="16">
        <v>877752</v>
      </c>
      <c r="N169" s="16">
        <v>1098939</v>
      </c>
      <c r="O169" s="17">
        <v>43643</v>
      </c>
      <c r="P169" s="18">
        <v>44576</v>
      </c>
      <c r="Q169" s="19">
        <f>IF(M169="","",N169-M169)</f>
        <v>221187</v>
      </c>
      <c r="R169" s="20">
        <f>IF(P169="","",P169-O169)</f>
        <v>933</v>
      </c>
      <c r="S169">
        <f>YEAR(P169)</f>
        <v>2022</v>
      </c>
      <c r="T169" s="21" t="str">
        <f>IF(LEN(MONTH(P169))=1,CONCATENATE("0",MONTH(P169)),MONTH(P169))</f>
        <v>01</v>
      </c>
      <c r="U169" s="21">
        <f>IF(LEN(DAY(P169))=1,CONCATENATE("0",DAY(P169)),DAY(P169))</f>
        <v>15</v>
      </c>
      <c r="V169" t="str">
        <f>CONCATENATE(S169,T169,U169)</f>
        <v>20220115</v>
      </c>
      <c r="W169">
        <f>IF(OR(MONTH(G169)=10,MONTH(G169)=11,MONTH(G169)=12),YEAR(G169)+1,YEAR(G169))</f>
        <v>2017</v>
      </c>
      <c r="X169">
        <f>IF(OR(MONTH(P169)=10,MONTH(P169)=11,MONTH(P169)=12),YEAR(P169)+1,YEAR(P169))</f>
        <v>2022</v>
      </c>
      <c r="Y169">
        <f>INDEX('Inflation Indices'!$B$2:$B$18,MATCH('MilCon Contracts Data'!W372,'Inflation Indices'!$A$2:$A$18,0))</f>
        <v>0.97697771649446541</v>
      </c>
      <c r="Z169">
        <f>ROUND(MEDIAN(W169,X169),0)</f>
        <v>2020</v>
      </c>
      <c r="AA169">
        <f>INDEX('Inflation Indices'!$B$2:$B$18,MATCH('MilCon Contracts Data'!Z372,'Inflation Indices'!$A$2:$A$18,0))</f>
        <v>0.95701202597496626</v>
      </c>
      <c r="AB169" s="22">
        <f>M169*Y169</f>
        <v>857544.14460845001</v>
      </c>
      <c r="AC169" s="22">
        <f>AB169+(Q169*AA169)</f>
        <v>1069222.7635977748</v>
      </c>
      <c r="AD169" s="19">
        <f>IF(AB169="","",AC169-AB169)</f>
        <v>211678.61898932478</v>
      </c>
      <c r="AE169" s="23">
        <f>_xlfn.DAYS(P169,O169)</f>
        <v>933</v>
      </c>
      <c r="AF169" s="23">
        <f>_xlfn.DAYS(O169,G169)</f>
        <v>693</v>
      </c>
      <c r="AG169" s="24">
        <f>AE169/AF169</f>
        <v>1.3463203463203464</v>
      </c>
    </row>
    <row r="170" spans="1:33" ht="30" customHeight="1" x14ac:dyDescent="0.25">
      <c r="A170" s="9">
        <v>44573</v>
      </c>
      <c r="B170" s="10">
        <v>2018</v>
      </c>
      <c r="C170" s="11" t="s">
        <v>103</v>
      </c>
      <c r="D170" s="12" t="s">
        <v>459</v>
      </c>
      <c r="E170" s="12" t="s">
        <v>35</v>
      </c>
      <c r="F170" s="9">
        <v>43286</v>
      </c>
      <c r="G170" s="9">
        <v>43363</v>
      </c>
      <c r="H170" s="12" t="s">
        <v>460</v>
      </c>
      <c r="I170" s="13" t="str">
        <f>LEFT(J170,6)</f>
        <v>N40085</v>
      </c>
      <c r="J170" s="14" t="s">
        <v>461</v>
      </c>
      <c r="K170" s="15" t="s">
        <v>462</v>
      </c>
      <c r="L170" s="15" t="str">
        <f>CONCATENATE(D170,",",J170)</f>
        <v>N32446385,N4008517D5048 N4008518F6907</v>
      </c>
      <c r="M170" s="16">
        <v>975000</v>
      </c>
      <c r="N170" s="16">
        <v>819000</v>
      </c>
      <c r="O170" s="17">
        <v>43746</v>
      </c>
      <c r="P170" s="18">
        <v>43746</v>
      </c>
      <c r="Q170" s="19">
        <f>IF(M170="","",N170-M170)</f>
        <v>-156000</v>
      </c>
      <c r="R170" s="20">
        <f>IF(P170="","",P170-O170)</f>
        <v>0</v>
      </c>
      <c r="S170">
        <f>YEAR(P170)</f>
        <v>2019</v>
      </c>
      <c r="T170" s="21">
        <f>IF(LEN(MONTH(P170))=1,CONCATENATE("0",MONTH(P170)),MONTH(P170))</f>
        <v>10</v>
      </c>
      <c r="U170" s="21" t="str">
        <f>IF(LEN(DAY(P170))=1,CONCATENATE("0",DAY(P170)),DAY(P170))</f>
        <v>08</v>
      </c>
      <c r="V170" t="str">
        <f>CONCATENATE(S170,T170,U170)</f>
        <v>20191008</v>
      </c>
      <c r="W170">
        <f>IF(OR(MONTH(G170)=10,MONTH(G170)=11,MONTH(G170)=12),YEAR(G170)+1,YEAR(G170))</f>
        <v>2018</v>
      </c>
      <c r="X170">
        <f>IF(OR(MONTH(P170)=10,MONTH(P170)=11,MONTH(P170)=12),YEAR(P170)+1,YEAR(P170))</f>
        <v>2020</v>
      </c>
      <c r="Y170">
        <f>INDEX('Inflation Indices'!$B$2:$B$18,MATCH('MilCon Contracts Data'!W437,'Inflation Indices'!$A$2:$A$18,0))</f>
        <v>1.0507009358578761</v>
      </c>
      <c r="Z170">
        <f>ROUND(MEDIAN(W170,X170),0)</f>
        <v>2019</v>
      </c>
      <c r="AA170">
        <f>INDEX('Inflation Indices'!$B$2:$B$18,MATCH('MilCon Contracts Data'!Z437,'Inflation Indices'!$A$2:$A$18,0))</f>
        <v>1.0006103417743548</v>
      </c>
      <c r="AB170" s="22">
        <f>M170*Y170</f>
        <v>1024433.4124614291</v>
      </c>
      <c r="AC170" s="22">
        <f>AB170+(Q170*AA170)</f>
        <v>868338.19914462976</v>
      </c>
      <c r="AD170" s="19">
        <f>IF(AB170="","",AC170-AB170)</f>
        <v>-156095.21331679937</v>
      </c>
      <c r="AE170" s="23">
        <f>_xlfn.DAYS(P170,O170)</f>
        <v>0</v>
      </c>
      <c r="AF170" s="23">
        <f>_xlfn.DAYS(O170,G170)</f>
        <v>383</v>
      </c>
      <c r="AG170" s="24">
        <f>AE170/AF170</f>
        <v>0</v>
      </c>
    </row>
    <row r="171" spans="1:33" ht="30" customHeight="1" x14ac:dyDescent="0.25">
      <c r="A171" s="9">
        <v>44567</v>
      </c>
      <c r="B171" s="10">
        <v>2010</v>
      </c>
      <c r="C171" s="11" t="s">
        <v>33</v>
      </c>
      <c r="D171" s="12" t="s">
        <v>463</v>
      </c>
      <c r="E171" s="12" t="s">
        <v>35</v>
      </c>
      <c r="F171" s="9">
        <v>40165</v>
      </c>
      <c r="G171" s="9">
        <v>40359</v>
      </c>
      <c r="H171" s="12" t="s">
        <v>464</v>
      </c>
      <c r="I171" s="13" t="str">
        <f>LEFT(J171,6)</f>
        <v>W912HN</v>
      </c>
      <c r="J171" s="14" t="s">
        <v>465</v>
      </c>
      <c r="K171" s="15" t="s">
        <v>466</v>
      </c>
      <c r="L171" s="15" t="str">
        <f>CONCATENATE(D171,",",J171)</f>
        <v>65266,W912HN-10-D-0033</v>
      </c>
      <c r="M171" s="16">
        <v>1007935</v>
      </c>
      <c r="N171" s="16">
        <v>1024285</v>
      </c>
      <c r="O171" s="17">
        <v>40746</v>
      </c>
      <c r="P171" s="18">
        <v>40815</v>
      </c>
      <c r="Q171" s="19">
        <f>IF(M171="","",N171-M171)</f>
        <v>16350</v>
      </c>
      <c r="R171" s="20">
        <f>IF(P171="","",P171-O171)</f>
        <v>69</v>
      </c>
      <c r="S171">
        <f>YEAR(P171)</f>
        <v>2011</v>
      </c>
      <c r="T171" s="21" t="str">
        <f>IF(LEN(MONTH(P171))=1,CONCATENATE("0",MONTH(P171)),MONTH(P171))</f>
        <v>09</v>
      </c>
      <c r="U171" s="21">
        <f>IF(LEN(DAY(P171))=1,CONCATENATE("0",DAY(P171)),DAY(P171))</f>
        <v>29</v>
      </c>
      <c r="V171" t="str">
        <f>CONCATENATE(S171,T171,U171)</f>
        <v>20110929</v>
      </c>
      <c r="W171">
        <f>IF(OR(MONTH(G171)=10,MONTH(G171)=11,MONTH(G171)=12),YEAR(G171)+1,YEAR(G171))</f>
        <v>2010</v>
      </c>
      <c r="X171">
        <f>IF(OR(MONTH(P171)=10,MONTH(P171)=11,MONTH(P171)=12),YEAR(P171)+1,YEAR(P171))</f>
        <v>2011</v>
      </c>
      <c r="Y171">
        <f>INDEX('Inflation Indices'!$B$2:$B$18,MATCH('MilCon Contracts Data'!W47,'Inflation Indices'!$A$2:$A$18,0))</f>
        <v>1.027591137340192</v>
      </c>
      <c r="Z171">
        <f>ROUND(MEDIAN(W171,X171),0)</f>
        <v>2011</v>
      </c>
      <c r="AA171">
        <f>INDEX('Inflation Indices'!$B$2:$B$18,MATCH('MilCon Contracts Data'!Z47,'Inflation Indices'!$A$2:$A$18,0))</f>
        <v>0.97697771649446541</v>
      </c>
      <c r="AB171" s="22">
        <f>M171*Y171</f>
        <v>1035745.0730149865</v>
      </c>
      <c r="AC171" s="22">
        <f>AB171+(Q171*AA171)</f>
        <v>1051718.6586796709</v>
      </c>
      <c r="AD171" s="19">
        <f>IF(AB171="","",AC171-AB171)</f>
        <v>15973.585664684419</v>
      </c>
      <c r="AE171" s="23">
        <f>_xlfn.DAYS(P171,O171)</f>
        <v>69</v>
      </c>
      <c r="AF171" s="23">
        <f>_xlfn.DAYS(O171,G171)</f>
        <v>387</v>
      </c>
      <c r="AG171" s="24">
        <f>AE171/AF171</f>
        <v>0.17829457364341086</v>
      </c>
    </row>
    <row r="172" spans="1:33" ht="30" customHeight="1" x14ac:dyDescent="0.25">
      <c r="A172" s="9">
        <v>44574</v>
      </c>
      <c r="B172" s="10">
        <v>2009</v>
      </c>
      <c r="C172" s="11" t="s">
        <v>39</v>
      </c>
      <c r="D172" s="12" t="s">
        <v>467</v>
      </c>
      <c r="E172" s="12" t="s">
        <v>468</v>
      </c>
      <c r="F172" s="9">
        <v>42928</v>
      </c>
      <c r="G172" s="9">
        <v>43005</v>
      </c>
      <c r="H172" s="12" t="s">
        <v>469</v>
      </c>
      <c r="I172" s="13" t="str">
        <f>LEFT(J172,6)</f>
        <v>W912DY</v>
      </c>
      <c r="J172" s="14" t="s">
        <v>470</v>
      </c>
      <c r="K172" s="15" t="s">
        <v>471</v>
      </c>
      <c r="L172" s="15" t="str">
        <f>CONCATENATE(D172,",",J172)</f>
        <v>70354,W912DY-15-D-0081</v>
      </c>
      <c r="M172" s="16">
        <v>1118431</v>
      </c>
      <c r="N172" s="16">
        <v>1474000</v>
      </c>
      <c r="O172" s="17">
        <v>43465</v>
      </c>
      <c r="P172" s="18">
        <v>43696</v>
      </c>
      <c r="Q172" s="19">
        <f>IF(M172="","",N172-M172)</f>
        <v>355569</v>
      </c>
      <c r="R172" s="20">
        <f>IF(P172="","",P172-O172)</f>
        <v>231</v>
      </c>
      <c r="S172">
        <f>YEAR(P172)</f>
        <v>2019</v>
      </c>
      <c r="T172" s="21" t="str">
        <f>IF(LEN(MONTH(P172))=1,CONCATENATE("0",MONTH(P172)),MONTH(P172))</f>
        <v>08</v>
      </c>
      <c r="U172" s="21">
        <f>IF(LEN(DAY(P172))=1,CONCATENATE("0",DAY(P172)),DAY(P172))</f>
        <v>19</v>
      </c>
      <c r="V172" t="str">
        <f>CONCATENATE(S172,T172,U172)</f>
        <v>20190819</v>
      </c>
      <c r="W172">
        <f>IF(OR(MONTH(G172)=10,MONTH(G172)=11,MONTH(G172)=12),YEAR(G172)+1,YEAR(G172))</f>
        <v>2017</v>
      </c>
      <c r="X172">
        <f>IF(OR(MONTH(P172)=10,MONTH(P172)=11,MONTH(P172)=12),YEAR(P172)+1,YEAR(P172))</f>
        <v>2019</v>
      </c>
      <c r="Y172">
        <f>INDEX('Inflation Indices'!$B$2:$B$18,MATCH('MilCon Contracts Data'!W373,'Inflation Indices'!$A$2:$A$18,0))</f>
        <v>0.97697771649446541</v>
      </c>
      <c r="Z172">
        <f>ROUND(MEDIAN(W172,X172),0)</f>
        <v>2018</v>
      </c>
      <c r="AA172">
        <f>INDEX('Inflation Indices'!$B$2:$B$18,MATCH('MilCon Contracts Data'!Z373,'Inflation Indices'!$A$2:$A$18,0))</f>
        <v>0.93819806468133926</v>
      </c>
      <c r="AB172" s="22">
        <f>M172*Y172</f>
        <v>1092682.1644366214</v>
      </c>
      <c r="AC172" s="22">
        <f>AB172+(Q172*AA172)</f>
        <v>1426276.3120973005</v>
      </c>
      <c r="AD172" s="19">
        <f>IF(AB172="","",AC172-AB172)</f>
        <v>333594.14766067918</v>
      </c>
      <c r="AE172" s="23">
        <f>_xlfn.DAYS(P172,O172)</f>
        <v>231</v>
      </c>
      <c r="AF172" s="23">
        <f>_xlfn.DAYS(O172,G172)</f>
        <v>460</v>
      </c>
      <c r="AG172" s="24">
        <f>AE172/AF172</f>
        <v>0.50217391304347825</v>
      </c>
    </row>
    <row r="173" spans="1:33" ht="30" customHeight="1" x14ac:dyDescent="0.25">
      <c r="A173" s="9">
        <v>44561</v>
      </c>
      <c r="B173" s="10">
        <v>2017</v>
      </c>
      <c r="C173" s="11" t="s">
        <v>68</v>
      </c>
      <c r="D173" s="12" t="s">
        <v>279</v>
      </c>
      <c r="E173" s="12" t="s">
        <v>35</v>
      </c>
      <c r="F173" s="9">
        <v>44433</v>
      </c>
      <c r="G173" s="9">
        <v>44463</v>
      </c>
      <c r="H173" s="12" t="s">
        <v>280</v>
      </c>
      <c r="I173" s="13" t="str">
        <f>LEFT(J173,6)</f>
        <v>W911KB</v>
      </c>
      <c r="J173" s="14" t="s">
        <v>472</v>
      </c>
      <c r="K173" s="15" t="s">
        <v>472</v>
      </c>
      <c r="L173" s="15" t="str">
        <f>CONCATENATE(D173,",",J173)</f>
        <v>FTQW170100,W911KB21C0033</v>
      </c>
      <c r="M173" s="16">
        <v>1174838</v>
      </c>
      <c r="N173" s="16">
        <v>1174838</v>
      </c>
      <c r="O173" s="17">
        <v>44508</v>
      </c>
      <c r="P173" s="18">
        <v>44508</v>
      </c>
      <c r="Q173" s="19">
        <f>IF(M173="","",N173-M173)</f>
        <v>0</v>
      </c>
      <c r="R173" s="20">
        <f>IF(P173="","",P173-O173)</f>
        <v>0</v>
      </c>
      <c r="S173">
        <f>YEAR(P173)</f>
        <v>2021</v>
      </c>
      <c r="T173" s="21">
        <f>IF(LEN(MONTH(P173))=1,CONCATENATE("0",MONTH(P173)),MONTH(P173))</f>
        <v>11</v>
      </c>
      <c r="U173" s="21" t="str">
        <f>IF(LEN(DAY(P173))=1,CONCATENATE("0",DAY(P173)),DAY(P173))</f>
        <v>08</v>
      </c>
      <c r="V173" t="str">
        <f>CONCATENATE(S173,T173,U173)</f>
        <v>20211108</v>
      </c>
      <c r="W173">
        <f>IF(OR(MONTH(G173)=10,MONTH(G173)=11,MONTH(G173)=12),YEAR(G173)+1,YEAR(G173))</f>
        <v>2021</v>
      </c>
      <c r="X173">
        <f>IF(OR(MONTH(P173)=10,MONTH(P173)=11,MONTH(P173)=12),YEAR(P173)+1,YEAR(P173))</f>
        <v>2022</v>
      </c>
      <c r="Y173">
        <f>INDEX('Inflation Indices'!$B$2:$B$18,MATCH('MilCon Contracts Data'!W1212,'Inflation Indices'!$A$2:$A$18,0))</f>
        <v>1.0992552112271903</v>
      </c>
      <c r="Z173">
        <f>ROUND(MEDIAN(W173,X173),0)</f>
        <v>2022</v>
      </c>
      <c r="AA173">
        <f>INDEX('Inflation Indices'!$B$2:$B$18,MATCH('MilCon Contracts Data'!Z1212,'Inflation Indices'!$A$2:$A$18,0))</f>
        <v>1.0507009358578761</v>
      </c>
      <c r="AB173" s="22">
        <f>M173*Y173</f>
        <v>1291446.7938477297</v>
      </c>
      <c r="AC173" s="22">
        <f>AB173+(Q173*AA173)</f>
        <v>1291446.7938477297</v>
      </c>
      <c r="AD173" s="19">
        <f>IF(AB173="","",AC173-AB173)</f>
        <v>0</v>
      </c>
      <c r="AE173" s="23">
        <f>_xlfn.DAYS(P173,O173)</f>
        <v>0</v>
      </c>
      <c r="AF173" s="23">
        <f>_xlfn.DAYS(O173,G173)</f>
        <v>45</v>
      </c>
      <c r="AG173" s="24">
        <f>AE173/AF173</f>
        <v>0</v>
      </c>
    </row>
    <row r="174" spans="1:33" ht="30" customHeight="1" x14ac:dyDescent="0.25">
      <c r="A174" s="9">
        <v>44568</v>
      </c>
      <c r="B174" s="10">
        <v>2018</v>
      </c>
      <c r="C174" s="11" t="s">
        <v>473</v>
      </c>
      <c r="D174" s="12" t="s">
        <v>474</v>
      </c>
      <c r="E174" s="12" t="s">
        <v>35</v>
      </c>
      <c r="F174" s="9">
        <v>43165</v>
      </c>
      <c r="G174" s="9">
        <v>43368</v>
      </c>
      <c r="H174" s="12" t="s">
        <v>475</v>
      </c>
      <c r="I174" s="13" t="str">
        <f>LEFT(J174,6)</f>
        <v>HQ0034</v>
      </c>
      <c r="J174" s="14" t="s">
        <v>476</v>
      </c>
      <c r="K174" s="15" t="s">
        <v>477</v>
      </c>
      <c r="L174" s="15" t="str">
        <f>CONCATENATE(D174,",",J174)</f>
        <v>91474A,HQ0034-17-D-0006</v>
      </c>
      <c r="M174" s="16">
        <v>1186116</v>
      </c>
      <c r="N174" s="16">
        <v>1186116</v>
      </c>
      <c r="O174" s="17">
        <v>43634</v>
      </c>
      <c r="P174" s="18">
        <v>43634</v>
      </c>
      <c r="Q174" s="19">
        <f>IF(M174="","",N174-M174)</f>
        <v>0</v>
      </c>
      <c r="R174" s="20">
        <f>IF(P174="","",P174-O174)</f>
        <v>0</v>
      </c>
      <c r="S174">
        <f>YEAR(P174)</f>
        <v>2019</v>
      </c>
      <c r="T174" s="21" t="str">
        <f>IF(LEN(MONTH(P174))=1,CONCATENATE("0",MONTH(P174)),MONTH(P174))</f>
        <v>06</v>
      </c>
      <c r="U174" s="21">
        <f>IF(LEN(DAY(P174))=1,CONCATENATE("0",DAY(P174)),DAY(P174))</f>
        <v>18</v>
      </c>
      <c r="V174" t="str">
        <f>CONCATENATE(S174,T174,U174)</f>
        <v>20190618</v>
      </c>
      <c r="W174">
        <f>IF(OR(MONTH(G174)=10,MONTH(G174)=11,MONTH(G174)=12),YEAR(G174)+1,YEAR(G174))</f>
        <v>2018</v>
      </c>
      <c r="X174">
        <f>IF(OR(MONTH(P174)=10,MONTH(P174)=11,MONTH(P174)=12),YEAR(P174)+1,YEAR(P174))</f>
        <v>2019</v>
      </c>
      <c r="Y174">
        <f>INDEX('Inflation Indices'!$B$2:$B$18,MATCH('MilCon Contracts Data'!W418,'Inflation Indices'!$A$2:$A$18,0))</f>
        <v>1.0006103417743548</v>
      </c>
      <c r="Z174">
        <f>ROUND(MEDIAN(W174,X174),0)</f>
        <v>2019</v>
      </c>
      <c r="AA174">
        <f>INDEX('Inflation Indices'!$B$2:$B$18,MATCH('MilCon Contracts Data'!Z418,'Inflation Indices'!$A$2:$A$18,0))</f>
        <v>0.97697771649446541</v>
      </c>
      <c r="AB174" s="22">
        <f>M174*Y174</f>
        <v>1186839.9361440307</v>
      </c>
      <c r="AC174" s="22">
        <f>AB174+(Q174*AA174)</f>
        <v>1186839.9361440307</v>
      </c>
      <c r="AD174" s="19">
        <f>IF(AB174="","",AC174-AB174)</f>
        <v>0</v>
      </c>
      <c r="AE174" s="23">
        <f>_xlfn.DAYS(P174,O174)</f>
        <v>0</v>
      </c>
      <c r="AF174" s="23">
        <f>_xlfn.DAYS(O174,G174)</f>
        <v>266</v>
      </c>
      <c r="AG174" s="24">
        <f>AE174/AF174</f>
        <v>0</v>
      </c>
    </row>
    <row r="175" spans="1:33" ht="30" customHeight="1" x14ac:dyDescent="0.25">
      <c r="A175" s="9">
        <v>44573</v>
      </c>
      <c r="B175" s="10">
        <v>2015</v>
      </c>
      <c r="C175" s="11" t="s">
        <v>478</v>
      </c>
      <c r="D175" s="12" t="s">
        <v>479</v>
      </c>
      <c r="E175" s="12" t="s">
        <v>35</v>
      </c>
      <c r="F175" s="9">
        <v>43196</v>
      </c>
      <c r="G175" s="9">
        <v>43280</v>
      </c>
      <c r="H175" s="12" t="s">
        <v>480</v>
      </c>
      <c r="I175" s="13" t="str">
        <f>LEFT(J175,6)</f>
        <v>Y18228</v>
      </c>
      <c r="J175" s="14" t="s">
        <v>481</v>
      </c>
      <c r="K175" s="15" t="s">
        <v>481</v>
      </c>
      <c r="L175" s="15" t="str">
        <f>CONCATENATE(D175,",",J175)</f>
        <v>260222,Y18228</v>
      </c>
      <c r="M175" s="16">
        <v>1200000</v>
      </c>
      <c r="N175" s="16">
        <v>1777000</v>
      </c>
      <c r="O175" s="17">
        <v>43742</v>
      </c>
      <c r="P175" s="18">
        <v>44196</v>
      </c>
      <c r="Q175" s="19">
        <f>IF(M175="","",N175-M175)</f>
        <v>577000</v>
      </c>
      <c r="R175" s="20">
        <f>IF(P175="","",P175-O175)</f>
        <v>454</v>
      </c>
      <c r="S175">
        <f>YEAR(P175)</f>
        <v>2020</v>
      </c>
      <c r="T175" s="21">
        <f>IF(LEN(MONTH(P175))=1,CONCATENATE("0",MONTH(P175)),MONTH(P175))</f>
        <v>12</v>
      </c>
      <c r="U175" s="21">
        <f>IF(LEN(DAY(P175))=1,CONCATENATE("0",DAY(P175)),DAY(P175))</f>
        <v>31</v>
      </c>
      <c r="V175" t="str">
        <f>CONCATENATE(S175,T175,U175)</f>
        <v>20201231</v>
      </c>
      <c r="W175">
        <f>IF(OR(MONTH(G175)=10,MONTH(G175)=11,MONTH(G175)=12),YEAR(G175)+1,YEAR(G175))</f>
        <v>2018</v>
      </c>
      <c r="X175">
        <f>IF(OR(MONTH(P175)=10,MONTH(P175)=11,MONTH(P175)=12),YEAR(P175)+1,YEAR(P175))</f>
        <v>2021</v>
      </c>
      <c r="Y175">
        <f>INDEX('Inflation Indices'!$B$2:$B$18,MATCH('MilCon Contracts Data'!W581,'Inflation Indices'!$A$2:$A$18,0))</f>
        <v>1.0750776974914733</v>
      </c>
      <c r="Z175">
        <f>ROUND(MEDIAN(W175,X175),0)</f>
        <v>2020</v>
      </c>
      <c r="AA175">
        <f>INDEX('Inflation Indices'!$B$2:$B$18,MATCH('MilCon Contracts Data'!Z581,'Inflation Indices'!$A$2:$A$18,0))</f>
        <v>1.027591137340192</v>
      </c>
      <c r="AB175" s="22">
        <f>M175*Y175</f>
        <v>1290093.236989768</v>
      </c>
      <c r="AC175" s="22">
        <f>AB175+(Q175*AA175)</f>
        <v>1883013.3232350587</v>
      </c>
      <c r="AD175" s="19">
        <f>IF(AB175="","",AC175-AB175)</f>
        <v>592920.0862452907</v>
      </c>
      <c r="AE175" s="23">
        <f>_xlfn.DAYS(P175,O175)</f>
        <v>454</v>
      </c>
      <c r="AF175" s="23">
        <f>_xlfn.DAYS(O175,G175)</f>
        <v>462</v>
      </c>
      <c r="AG175" s="24">
        <f>AE175/AF175</f>
        <v>0.98268398268398272</v>
      </c>
    </row>
    <row r="176" spans="1:33" ht="30" customHeight="1" x14ac:dyDescent="0.25">
      <c r="A176" s="9">
        <v>44469</v>
      </c>
      <c r="B176" s="10">
        <v>2017</v>
      </c>
      <c r="C176" s="11" t="s">
        <v>482</v>
      </c>
      <c r="D176" s="12" t="s">
        <v>483</v>
      </c>
      <c r="E176" s="12" t="s">
        <v>35</v>
      </c>
      <c r="F176" s="9">
        <v>42914</v>
      </c>
      <c r="G176" s="9">
        <v>42984</v>
      </c>
      <c r="H176" s="12" t="s">
        <v>484</v>
      </c>
      <c r="I176" s="13" t="str">
        <f>LEFT(J176,6)</f>
        <v>353453</v>
      </c>
      <c r="J176" s="14" t="s">
        <v>485</v>
      </c>
      <c r="K176" s="15">
        <v>3534532</v>
      </c>
      <c r="L176" s="15" t="str">
        <f>CONCATENATE(D176,",",J176)</f>
        <v>TWLR159061,3534532</v>
      </c>
      <c r="M176" s="16">
        <v>1205000</v>
      </c>
      <c r="N176" s="16">
        <v>1205000</v>
      </c>
      <c r="O176" s="17">
        <v>44680</v>
      </c>
      <c r="P176" s="18">
        <v>44680</v>
      </c>
      <c r="Q176" s="19">
        <f>IF(M176="","",N176-M176)</f>
        <v>0</v>
      </c>
      <c r="R176" s="20">
        <f>IF(P176="","",P176-O176)</f>
        <v>0</v>
      </c>
      <c r="S176">
        <f>YEAR(P176)</f>
        <v>2022</v>
      </c>
      <c r="T176" s="21" t="str">
        <f>IF(LEN(MONTH(P176))=1,CONCATENATE("0",MONTH(P176)),MONTH(P176))</f>
        <v>04</v>
      </c>
      <c r="U176" s="21">
        <f>IF(LEN(DAY(P176))=1,CONCATENATE("0",DAY(P176)),DAY(P176))</f>
        <v>29</v>
      </c>
      <c r="V176" t="str">
        <f>CONCATENATE(S176,T176,U176)</f>
        <v>20220429</v>
      </c>
      <c r="W176">
        <f>IF(OR(MONTH(G176)=10,MONTH(G176)=11,MONTH(G176)=12),YEAR(G176)+1,YEAR(G176))</f>
        <v>2017</v>
      </c>
      <c r="X176">
        <f>IF(OR(MONTH(P176)=10,MONTH(P176)=11,MONTH(P176)=12),YEAR(P176)+1,YEAR(P176))</f>
        <v>2022</v>
      </c>
      <c r="Y176">
        <f>INDEX('Inflation Indices'!$B$2:$B$18,MATCH('MilCon Contracts Data'!W298,'Inflation Indices'!$A$2:$A$18,0))</f>
        <v>1.1743184978402121</v>
      </c>
      <c r="Z176">
        <f>ROUND(MEDIAN(W176,X176),0)</f>
        <v>2020</v>
      </c>
      <c r="AA176">
        <f>INDEX('Inflation Indices'!$B$2:$B$18,MATCH('MilCon Contracts Data'!Z298,'Inflation Indices'!$A$2:$A$18,0))</f>
        <v>1.1518675949206576</v>
      </c>
      <c r="AB176" s="22">
        <f>M176*Y176</f>
        <v>1415053.7898974556</v>
      </c>
      <c r="AC176" s="22">
        <f>AB176+(Q176*AA176)</f>
        <v>1415053.7898974556</v>
      </c>
      <c r="AD176" s="19">
        <f>IF(AB176="","",AC176-AB176)</f>
        <v>0</v>
      </c>
      <c r="AE176" s="23">
        <f>_xlfn.DAYS(P176,O176)</f>
        <v>0</v>
      </c>
      <c r="AF176" s="23">
        <f>_xlfn.DAYS(O176,G176)</f>
        <v>1696</v>
      </c>
      <c r="AG176" s="24">
        <f>AE176/AF176</f>
        <v>0</v>
      </c>
    </row>
    <row r="177" spans="1:33" ht="30" customHeight="1" x14ac:dyDescent="0.25">
      <c r="A177" s="9">
        <v>44561</v>
      </c>
      <c r="B177" s="10">
        <v>2018</v>
      </c>
      <c r="C177" s="11" t="s">
        <v>68</v>
      </c>
      <c r="D177" s="12" t="s">
        <v>486</v>
      </c>
      <c r="E177" s="12" t="s">
        <v>35</v>
      </c>
      <c r="F177" s="9">
        <v>43879</v>
      </c>
      <c r="G177" s="9">
        <v>44062</v>
      </c>
      <c r="H177" s="12" t="s">
        <v>487</v>
      </c>
      <c r="I177" s="13" t="str">
        <f>LEFT(J177,6)</f>
        <v>W912GB</v>
      </c>
      <c r="J177" s="14" t="s">
        <v>488</v>
      </c>
      <c r="K177" s="15" t="s">
        <v>488</v>
      </c>
      <c r="L177" s="15" t="str">
        <f>CONCATENATE(D177,",",J177)</f>
        <v>EEEI180001,W912GB15D0029</v>
      </c>
      <c r="M177" s="16">
        <v>1210326</v>
      </c>
      <c r="N177" s="16">
        <v>1210326</v>
      </c>
      <c r="O177" s="17">
        <v>45392</v>
      </c>
      <c r="P177" s="18">
        <v>45392</v>
      </c>
      <c r="Q177" s="19">
        <f>IF(M177="","",N177-M177)</f>
        <v>0</v>
      </c>
      <c r="R177" s="20">
        <f>IF(P177="","",P177-O177)</f>
        <v>0</v>
      </c>
      <c r="S177">
        <f>YEAR(P177)</f>
        <v>2024</v>
      </c>
      <c r="T177" s="21" t="str">
        <f>IF(LEN(MONTH(P177))=1,CONCATENATE("0",MONTH(P177)),MONTH(P177))</f>
        <v>04</v>
      </c>
      <c r="U177" s="21">
        <f>IF(LEN(DAY(P177))=1,CONCATENATE("0",DAY(P177)),DAY(P177))</f>
        <v>10</v>
      </c>
      <c r="V177" t="str">
        <f>CONCATENATE(S177,T177,U177)</f>
        <v>20240410</v>
      </c>
      <c r="W177">
        <f>IF(OR(MONTH(G177)=10,MONTH(G177)=11,MONTH(G177)=12),YEAR(G177)+1,YEAR(G177))</f>
        <v>2020</v>
      </c>
      <c r="X177">
        <f>IF(OR(MONTH(P177)=10,MONTH(P177)=11,MONTH(P177)=12),YEAR(P177)+1,YEAR(P177))</f>
        <v>2024</v>
      </c>
      <c r="Y177">
        <f>INDEX('Inflation Indices'!$B$2:$B$18,MATCH('MilCon Contracts Data'!W1039,'Inflation Indices'!$A$2:$A$18,0))</f>
        <v>1.0507009358578761</v>
      </c>
      <c r="Z177">
        <f>ROUND(MEDIAN(W177,X177),0)</f>
        <v>2022</v>
      </c>
      <c r="AA177">
        <f>INDEX('Inflation Indices'!$B$2:$B$18,MATCH('MilCon Contracts Data'!Z1039,'Inflation Indices'!$A$2:$A$18,0))</f>
        <v>1.027591137340192</v>
      </c>
      <c r="AB177" s="22">
        <f>M177*Y177</f>
        <v>1271690.6608931196</v>
      </c>
      <c r="AC177" s="22">
        <f>AB177+(Q177*AA177)</f>
        <v>1271690.6608931196</v>
      </c>
      <c r="AD177" s="19">
        <f>IF(AB177="","",AC177-AB177)</f>
        <v>0</v>
      </c>
      <c r="AE177" s="23">
        <f>_xlfn.DAYS(P177,O177)</f>
        <v>0</v>
      </c>
      <c r="AF177" s="23">
        <f>_xlfn.DAYS(O177,G177)</f>
        <v>1330</v>
      </c>
      <c r="AG177" s="24">
        <f>AE177/AF177</f>
        <v>0</v>
      </c>
    </row>
    <row r="178" spans="1:33" ht="30" customHeight="1" x14ac:dyDescent="0.25">
      <c r="A178" s="9">
        <v>44561</v>
      </c>
      <c r="B178" s="10">
        <v>2019</v>
      </c>
      <c r="C178" s="11" t="s">
        <v>68</v>
      </c>
      <c r="D178" s="12" t="s">
        <v>489</v>
      </c>
      <c r="E178" s="12" t="s">
        <v>35</v>
      </c>
      <c r="F178" s="9">
        <v>43643</v>
      </c>
      <c r="G178" s="9">
        <v>43735</v>
      </c>
      <c r="H178" s="12" t="s">
        <v>490</v>
      </c>
      <c r="I178" s="13" t="str">
        <f>LEFT(J178,6)</f>
        <v>W912UM</v>
      </c>
      <c r="J178" s="14" t="s">
        <v>491</v>
      </c>
      <c r="K178" s="15" t="s">
        <v>491</v>
      </c>
      <c r="L178" s="15" t="str">
        <f>CONCATENATE(D178,",",J178)</f>
        <v>SMYU073011,W912UM19C0017</v>
      </c>
      <c r="M178" s="16">
        <v>1227670</v>
      </c>
      <c r="N178" s="16">
        <v>1227670</v>
      </c>
      <c r="O178" s="17">
        <v>44248</v>
      </c>
      <c r="P178" s="18">
        <v>44248</v>
      </c>
      <c r="Q178" s="19">
        <f>IF(M178="","",N178-M178)</f>
        <v>0</v>
      </c>
      <c r="R178" s="20">
        <f>IF(P178="","",P178-O178)</f>
        <v>0</v>
      </c>
      <c r="S178">
        <f>YEAR(P178)</f>
        <v>2021</v>
      </c>
      <c r="T178" s="21" t="str">
        <f>IF(LEN(MONTH(P178))=1,CONCATENATE("0",MONTH(P178)),MONTH(P178))</f>
        <v>02</v>
      </c>
      <c r="U178" s="21">
        <f>IF(LEN(DAY(P178))=1,CONCATENATE("0",DAY(P178)),DAY(P178))</f>
        <v>21</v>
      </c>
      <c r="V178" t="str">
        <f>CONCATENATE(S178,T178,U178)</f>
        <v>20210221</v>
      </c>
      <c r="W178">
        <f>IF(OR(MONTH(G178)=10,MONTH(G178)=11,MONTH(G178)=12),YEAR(G178)+1,YEAR(G178))</f>
        <v>2019</v>
      </c>
      <c r="X178">
        <f>IF(OR(MONTH(P178)=10,MONTH(P178)=11,MONTH(P178)=12),YEAR(P178)+1,YEAR(P178))</f>
        <v>2021</v>
      </c>
      <c r="Y178">
        <f>INDEX('Inflation Indices'!$B$2:$B$18,MATCH('MilCon Contracts Data'!W850,'Inflation Indices'!$A$2:$A$18,0))</f>
        <v>1.0006103417743548</v>
      </c>
      <c r="Z178">
        <f>ROUND(MEDIAN(W178,X178),0)</f>
        <v>2020</v>
      </c>
      <c r="AA178">
        <f>INDEX('Inflation Indices'!$B$2:$B$18,MATCH('MilCon Contracts Data'!Z850,'Inflation Indices'!$A$2:$A$18,0))</f>
        <v>0.95701202597496626</v>
      </c>
      <c r="AB178" s="22">
        <f>M178*Y178</f>
        <v>1228419.2982861223</v>
      </c>
      <c r="AC178" s="22">
        <f>AB178+(Q178*AA178)</f>
        <v>1228419.2982861223</v>
      </c>
      <c r="AD178" s="19">
        <f>IF(AB178="","",AC178-AB178)</f>
        <v>0</v>
      </c>
      <c r="AE178" s="23">
        <f>_xlfn.DAYS(P178,O178)</f>
        <v>0</v>
      </c>
      <c r="AF178" s="23">
        <f>_xlfn.DAYS(O178,G178)</f>
        <v>513</v>
      </c>
      <c r="AG178" s="24">
        <f>AE178/AF178</f>
        <v>0</v>
      </c>
    </row>
    <row r="179" spans="1:33" ht="30" customHeight="1" x14ac:dyDescent="0.25">
      <c r="A179" s="9">
        <v>44573</v>
      </c>
      <c r="B179" s="10">
        <v>2016</v>
      </c>
      <c r="C179" s="11" t="s">
        <v>98</v>
      </c>
      <c r="D179" s="12" t="s">
        <v>492</v>
      </c>
      <c r="E179" s="12" t="s">
        <v>35</v>
      </c>
      <c r="F179" s="9">
        <v>42668</v>
      </c>
      <c r="G179" s="9">
        <v>42844</v>
      </c>
      <c r="H179" s="12" t="s">
        <v>493</v>
      </c>
      <c r="I179" s="13" t="str">
        <f>LEFT(J179,6)</f>
        <v>N40080</v>
      </c>
      <c r="J179" s="14" t="s">
        <v>494</v>
      </c>
      <c r="K179" s="15" t="s">
        <v>495</v>
      </c>
      <c r="L179" s="15" t="str">
        <f>CONCATENATE(D179,",",J179)</f>
        <v>M67029007,N4008017C0024 AWD</v>
      </c>
      <c r="M179" s="16">
        <v>1257000</v>
      </c>
      <c r="N179" s="16">
        <v>1311000</v>
      </c>
      <c r="O179" s="17">
        <v>43209</v>
      </c>
      <c r="P179" s="18">
        <v>44042</v>
      </c>
      <c r="Q179" s="19">
        <f>IF(M179="","",N179-M179)</f>
        <v>54000</v>
      </c>
      <c r="R179" s="20">
        <f>IF(P179="","",P179-O179)</f>
        <v>833</v>
      </c>
      <c r="S179">
        <f>YEAR(P179)</f>
        <v>2020</v>
      </c>
      <c r="T179" s="21" t="str">
        <f>IF(LEN(MONTH(P179))=1,CONCATENATE("0",MONTH(P179)),MONTH(P179))</f>
        <v>07</v>
      </c>
      <c r="U179" s="21">
        <f>IF(LEN(DAY(P179))=1,CONCATENATE("0",DAY(P179)),DAY(P179))</f>
        <v>30</v>
      </c>
      <c r="V179" t="str">
        <f>CONCATENATE(S179,T179,U179)</f>
        <v>20200730</v>
      </c>
      <c r="W179">
        <f>IF(OR(MONTH(G179)=10,MONTH(G179)=11,MONTH(G179)=12),YEAR(G179)+1,YEAR(G179))</f>
        <v>2017</v>
      </c>
      <c r="X179">
        <f>IF(OR(MONTH(P179)=10,MONTH(P179)=11,MONTH(P179)=12),YEAR(P179)+1,YEAR(P179))</f>
        <v>2020</v>
      </c>
      <c r="Y179">
        <f>INDEX('Inflation Indices'!$B$2:$B$18,MATCH('MilCon Contracts Data'!W301,'Inflation Indices'!$A$2:$A$18,0))</f>
        <v>0.95701202597496626</v>
      </c>
      <c r="Z179">
        <f>ROUND(MEDIAN(W179,X179),0)</f>
        <v>2019</v>
      </c>
      <c r="AA179">
        <f>INDEX('Inflation Indices'!$B$2:$B$18,MATCH('MilCon Contracts Data'!Z301,'Inflation Indices'!$A$2:$A$18,0))</f>
        <v>0.93819806468133926</v>
      </c>
      <c r="AB179" s="22">
        <f>M179*Y179</f>
        <v>1202964.1166505327</v>
      </c>
      <c r="AC179" s="22">
        <f>AB179+(Q179*AA179)</f>
        <v>1253626.8121433251</v>
      </c>
      <c r="AD179" s="19">
        <f>IF(AB179="","",AC179-AB179)</f>
        <v>50662.695492792409</v>
      </c>
      <c r="AE179" s="23">
        <f>_xlfn.DAYS(P179,O179)</f>
        <v>833</v>
      </c>
      <c r="AF179" s="23">
        <f>_xlfn.DAYS(O179,G179)</f>
        <v>365</v>
      </c>
      <c r="AG179" s="24">
        <f>AE179/AF179</f>
        <v>2.2821917808219179</v>
      </c>
    </row>
    <row r="180" spans="1:33" ht="30" customHeight="1" x14ac:dyDescent="0.25">
      <c r="A180" s="9">
        <v>44560</v>
      </c>
      <c r="B180" s="10">
        <v>2017</v>
      </c>
      <c r="C180" s="11" t="s">
        <v>496</v>
      </c>
      <c r="D180" s="12" t="s">
        <v>497</v>
      </c>
      <c r="E180" s="12" t="s">
        <v>35</v>
      </c>
      <c r="F180" s="9">
        <v>43220</v>
      </c>
      <c r="G180" s="9">
        <v>43363</v>
      </c>
      <c r="H180" s="12" t="s">
        <v>498</v>
      </c>
      <c r="I180" s="13" t="str">
        <f>LEFT(J180,6)</f>
        <v>W912EP</v>
      </c>
      <c r="J180" s="14" t="s">
        <v>499</v>
      </c>
      <c r="K180" s="15" t="s">
        <v>500</v>
      </c>
      <c r="L180" s="15" t="str">
        <f>CONCATENATE(D180,",",J180)</f>
        <v>DESC1513,W912EP-16-D-0008 &amp;#x2f; 6465583</v>
      </c>
      <c r="M180" s="16">
        <v>1300000</v>
      </c>
      <c r="N180" s="16">
        <v>4390000</v>
      </c>
      <c r="O180" s="17">
        <v>43652</v>
      </c>
      <c r="P180" s="18">
        <v>43652</v>
      </c>
      <c r="Q180" s="19">
        <f>IF(M180="","",N180-M180)</f>
        <v>3090000</v>
      </c>
      <c r="R180" s="20">
        <f>IF(P180="","",P180-O180)</f>
        <v>0</v>
      </c>
      <c r="S180">
        <f>YEAR(P180)</f>
        <v>2019</v>
      </c>
      <c r="T180" s="21" t="str">
        <f>IF(LEN(MONTH(P180))=1,CONCATENATE("0",MONTH(P180)),MONTH(P180))</f>
        <v>07</v>
      </c>
      <c r="U180" s="21" t="str">
        <f>IF(LEN(DAY(P180))=1,CONCATENATE("0",DAY(P180)),DAY(P180))</f>
        <v>06</v>
      </c>
      <c r="V180" t="str">
        <f>CONCATENATE(S180,T180,U180)</f>
        <v>20190706</v>
      </c>
      <c r="W180">
        <f>IF(OR(MONTH(G180)=10,MONTH(G180)=11,MONTH(G180)=12),YEAR(G180)+1,YEAR(G180))</f>
        <v>2018</v>
      </c>
      <c r="X180">
        <f>IF(OR(MONTH(P180)=10,MONTH(P180)=11,MONTH(P180)=12),YEAR(P180)+1,YEAR(P180))</f>
        <v>2019</v>
      </c>
      <c r="Y180">
        <f>INDEX('Inflation Indices'!$B$2:$B$18,MATCH('MilCon Contracts Data'!W539,'Inflation Indices'!$A$2:$A$18,0))</f>
        <v>1.1743184978402121</v>
      </c>
      <c r="Z180">
        <f>ROUND(MEDIAN(W180,X180),0)</f>
        <v>2019</v>
      </c>
      <c r="AA180">
        <f>INDEX('Inflation Indices'!$B$2:$B$18,MATCH('MilCon Contracts Data'!Z539,'Inflation Indices'!$A$2:$A$18,0))</f>
        <v>1.0750776974914733</v>
      </c>
      <c r="AB180" s="22">
        <f>M180*Y180</f>
        <v>1526614.0471922758</v>
      </c>
      <c r="AC180" s="22">
        <f>AB180+(Q180*AA180)</f>
        <v>4848604.1324409284</v>
      </c>
      <c r="AD180" s="19">
        <f>IF(AB180="","",AC180-AB180)</f>
        <v>3321990.0852486528</v>
      </c>
      <c r="AE180" s="23">
        <f>_xlfn.DAYS(P180,O180)</f>
        <v>0</v>
      </c>
      <c r="AF180" s="23">
        <f>_xlfn.DAYS(O180,G180)</f>
        <v>289</v>
      </c>
      <c r="AG180" s="24">
        <f>AE180/AF180</f>
        <v>0</v>
      </c>
    </row>
    <row r="181" spans="1:33" ht="30" customHeight="1" x14ac:dyDescent="0.25">
      <c r="A181" s="9">
        <v>44594</v>
      </c>
      <c r="B181" s="10">
        <v>2017</v>
      </c>
      <c r="C181" s="11" t="s">
        <v>57</v>
      </c>
      <c r="D181" s="12" t="s">
        <v>501</v>
      </c>
      <c r="E181" s="12" t="s">
        <v>35</v>
      </c>
      <c r="F181" s="9">
        <v>43873</v>
      </c>
      <c r="G181" s="9">
        <v>44034</v>
      </c>
      <c r="H181" s="12" t="s">
        <v>150</v>
      </c>
      <c r="I181" s="13" t="str">
        <f>LEFT(J181,6)</f>
        <v>W912GB</v>
      </c>
      <c r="J181" s="14" t="s">
        <v>502</v>
      </c>
      <c r="K181" s="15" t="s">
        <v>503</v>
      </c>
      <c r="L181" s="15" t="str">
        <f>CONCATENATE(D181,",",J181)</f>
        <v>EU00183,W912GB-17-C-0023/ 58997935</v>
      </c>
      <c r="M181" s="16">
        <v>1304645</v>
      </c>
      <c r="N181" s="16">
        <v>1415711</v>
      </c>
      <c r="O181" s="17">
        <v>44315</v>
      </c>
      <c r="P181" s="18">
        <v>44540</v>
      </c>
      <c r="Q181" s="19">
        <f>IF(M181="","",N181-M181)</f>
        <v>111066</v>
      </c>
      <c r="R181" s="20">
        <f>IF(P181="","",P181-O181)</f>
        <v>225</v>
      </c>
      <c r="S181">
        <f>YEAR(P181)</f>
        <v>2021</v>
      </c>
      <c r="T181" s="21">
        <f>IF(LEN(MONTH(P181))=1,CONCATENATE("0",MONTH(P181)),MONTH(P181))</f>
        <v>12</v>
      </c>
      <c r="U181" s="21">
        <f>IF(LEN(DAY(P181))=1,CONCATENATE("0",DAY(P181)),DAY(P181))</f>
        <v>10</v>
      </c>
      <c r="V181" t="str">
        <f>CONCATENATE(S181,T181,U181)</f>
        <v>20211210</v>
      </c>
      <c r="W181">
        <f>IF(OR(MONTH(G181)=10,MONTH(G181)=11,MONTH(G181)=12),YEAR(G181)+1,YEAR(G181))</f>
        <v>2020</v>
      </c>
      <c r="X181">
        <f>IF(OR(MONTH(P181)=10,MONTH(P181)=11,MONTH(P181)=12),YEAR(P181)+1,YEAR(P181))</f>
        <v>2022</v>
      </c>
      <c r="Y181">
        <f>INDEX('Inflation Indices'!$B$2:$B$18,MATCH('MilCon Contracts Data'!W1045,'Inflation Indices'!$A$2:$A$18,0))</f>
        <v>1.0006103417743548</v>
      </c>
      <c r="Z181">
        <f>ROUND(MEDIAN(W181,X181),0)</f>
        <v>2021</v>
      </c>
      <c r="AA181">
        <f>INDEX('Inflation Indices'!$B$2:$B$18,MATCH('MilCon Contracts Data'!Z1045,'Inflation Indices'!$A$2:$A$18,0))</f>
        <v>0.93819806468133926</v>
      </c>
      <c r="AB181" s="22">
        <f>M181*Y181</f>
        <v>1305441.2793442032</v>
      </c>
      <c r="AC181" s="22">
        <f>AB181+(Q181*AA181)</f>
        <v>1409643.1855961008</v>
      </c>
      <c r="AD181" s="19">
        <f>IF(AB181="","",AC181-AB181)</f>
        <v>104201.90625189757</v>
      </c>
      <c r="AE181" s="23">
        <f>_xlfn.DAYS(P181,O181)</f>
        <v>225</v>
      </c>
      <c r="AF181" s="23">
        <f>_xlfn.DAYS(O181,G181)</f>
        <v>281</v>
      </c>
      <c r="AG181" s="24">
        <f>AE181/AF181</f>
        <v>0.80071174377224197</v>
      </c>
    </row>
    <row r="182" spans="1:33" ht="30" customHeight="1" x14ac:dyDescent="0.25">
      <c r="A182" s="9">
        <v>44470</v>
      </c>
      <c r="B182" s="10">
        <v>2017</v>
      </c>
      <c r="C182" s="11" t="s">
        <v>57</v>
      </c>
      <c r="D182" s="12" t="s">
        <v>501</v>
      </c>
      <c r="E182" s="12" t="s">
        <v>35</v>
      </c>
      <c r="F182" s="9">
        <v>43873</v>
      </c>
      <c r="G182" s="9">
        <v>44034</v>
      </c>
      <c r="H182" s="12" t="s">
        <v>150</v>
      </c>
      <c r="I182" s="13" t="str">
        <f>LEFT(J182,6)</f>
        <v>W912GB</v>
      </c>
      <c r="J182" s="14" t="s">
        <v>504</v>
      </c>
      <c r="K182" s="15" t="s">
        <v>503</v>
      </c>
      <c r="L182" s="15" t="str">
        <f>CONCATENATE(D182,",",J182)</f>
        <v>EU00183,W912GB-17-C-0023/58997935</v>
      </c>
      <c r="M182" s="16">
        <v>1304645</v>
      </c>
      <c r="N182" s="16">
        <v>1396154</v>
      </c>
      <c r="O182" s="17">
        <v>44315</v>
      </c>
      <c r="P182" s="18">
        <v>44486</v>
      </c>
      <c r="Q182" s="19">
        <f>IF(M182="","",N182-M182)</f>
        <v>91509</v>
      </c>
      <c r="R182" s="20">
        <f>IF(P182="","",P182-O182)</f>
        <v>171</v>
      </c>
      <c r="S182">
        <f>YEAR(P182)</f>
        <v>2021</v>
      </c>
      <c r="T182" s="21">
        <f>IF(LEN(MONTH(P182))=1,CONCATENATE("0",MONTH(P182)),MONTH(P182))</f>
        <v>10</v>
      </c>
      <c r="U182" s="21">
        <f>IF(LEN(DAY(P182))=1,CONCATENATE("0",DAY(P182)),DAY(P182))</f>
        <v>17</v>
      </c>
      <c r="V182" t="str">
        <f>CONCATENATE(S182,T182,U182)</f>
        <v>20211017</v>
      </c>
      <c r="W182">
        <f>IF(OR(MONTH(G182)=10,MONTH(G182)=11,MONTH(G182)=12),YEAR(G182)+1,YEAR(G182))</f>
        <v>2020</v>
      </c>
      <c r="X182">
        <f>IF(OR(MONTH(P182)=10,MONTH(P182)=11,MONTH(P182)=12),YEAR(P182)+1,YEAR(P182))</f>
        <v>2022</v>
      </c>
      <c r="Y182">
        <f>INDEX('Inflation Indices'!$B$2:$B$18,MATCH('MilCon Contracts Data'!W1046,'Inflation Indices'!$A$2:$A$18,0))</f>
        <v>1.1518675949206576</v>
      </c>
      <c r="Z182">
        <f>ROUND(MEDIAN(W182,X182),0)</f>
        <v>2021</v>
      </c>
      <c r="AA182">
        <f>INDEX('Inflation Indices'!$B$2:$B$18,MATCH('MilCon Contracts Data'!Z1046,'Inflation Indices'!$A$2:$A$18,0))</f>
        <v>1.0750776974914733</v>
      </c>
      <c r="AB182" s="22">
        <f>M182*Y182</f>
        <v>1502778.2983752612</v>
      </c>
      <c r="AC182" s="22">
        <f>AB182+(Q182*AA182)</f>
        <v>1601157.5833950085</v>
      </c>
      <c r="AD182" s="19">
        <f>IF(AB182="","",AC182-AB182)</f>
        <v>98379.285019747214</v>
      </c>
      <c r="AE182" s="23">
        <f>_xlfn.DAYS(P182,O182)</f>
        <v>171</v>
      </c>
      <c r="AF182" s="23">
        <f>_xlfn.DAYS(O182,G182)</f>
        <v>281</v>
      </c>
      <c r="AG182" s="24">
        <f>AE182/AF182</f>
        <v>0.60854092526690395</v>
      </c>
    </row>
    <row r="183" spans="1:33" ht="30" customHeight="1" x14ac:dyDescent="0.25">
      <c r="A183" s="9">
        <v>44561</v>
      </c>
      <c r="B183" s="10">
        <v>2017</v>
      </c>
      <c r="C183" s="11" t="s">
        <v>68</v>
      </c>
      <c r="D183" s="12" t="s">
        <v>505</v>
      </c>
      <c r="E183" s="12" t="s">
        <v>35</v>
      </c>
      <c r="F183" s="9">
        <v>43572</v>
      </c>
      <c r="G183" s="9">
        <v>44467</v>
      </c>
      <c r="H183" s="12" t="s">
        <v>506</v>
      </c>
      <c r="I183" s="13" t="str">
        <f>LEFT(J183,6)</f>
        <v>FA5575</v>
      </c>
      <c r="J183" s="14" t="s">
        <v>507</v>
      </c>
      <c r="K183" s="15" t="s">
        <v>507</v>
      </c>
      <c r="L183" s="15" t="str">
        <f>CONCATENATE(D183,",",J183)</f>
        <v>QUUG064001,FA557521C0007</v>
      </c>
      <c r="M183" s="16">
        <v>1336116</v>
      </c>
      <c r="N183" s="16">
        <v>1336116</v>
      </c>
      <c r="O183" s="17">
        <v>44914</v>
      </c>
      <c r="P183" s="18">
        <v>44914</v>
      </c>
      <c r="Q183" s="19">
        <f>IF(M183="","",N183-M183)</f>
        <v>0</v>
      </c>
      <c r="R183" s="20">
        <f>IF(P183="","",P183-O183)</f>
        <v>0</v>
      </c>
      <c r="S183">
        <f>YEAR(P183)</f>
        <v>2022</v>
      </c>
      <c r="T183" s="21">
        <f>IF(LEN(MONTH(P183))=1,CONCATENATE("0",MONTH(P183)),MONTH(P183))</f>
        <v>12</v>
      </c>
      <c r="U183" s="21">
        <f>IF(LEN(DAY(P183))=1,CONCATENATE("0",DAY(P183)),DAY(P183))</f>
        <v>19</v>
      </c>
      <c r="V183" t="str">
        <f>CONCATENATE(S183,T183,U183)</f>
        <v>20221219</v>
      </c>
      <c r="W183">
        <f>IF(OR(MONTH(G183)=10,MONTH(G183)=11,MONTH(G183)=12),YEAR(G183)+1,YEAR(G183))</f>
        <v>2021</v>
      </c>
      <c r="X183">
        <f>IF(OR(MONTH(P183)=10,MONTH(P183)=11,MONTH(P183)=12),YEAR(P183)+1,YEAR(P183))</f>
        <v>2023</v>
      </c>
      <c r="Y183">
        <f>INDEX('Inflation Indices'!$B$2:$B$18,MATCH('MilCon Contracts Data'!W1117,'Inflation Indices'!$A$2:$A$18,0))</f>
        <v>0.97697771649446541</v>
      </c>
      <c r="Z183">
        <f>ROUND(MEDIAN(W183,X183),0)</f>
        <v>2022</v>
      </c>
      <c r="AA183">
        <f>INDEX('Inflation Indices'!$B$2:$B$18,MATCH('MilCon Contracts Data'!Z1117,'Inflation Indices'!$A$2:$A$18,0))</f>
        <v>0.95701202597496626</v>
      </c>
      <c r="AB183" s="22">
        <f>M183*Y183</f>
        <v>1305355.5586517192</v>
      </c>
      <c r="AC183" s="22">
        <f>AB183+(Q183*AA183)</f>
        <v>1305355.5586517192</v>
      </c>
      <c r="AD183" s="19">
        <f>IF(AB183="","",AC183-AB183)</f>
        <v>0</v>
      </c>
      <c r="AE183" s="23">
        <f>_xlfn.DAYS(P183,O183)</f>
        <v>0</v>
      </c>
      <c r="AF183" s="23">
        <f>_xlfn.DAYS(O183,G183)</f>
        <v>447</v>
      </c>
      <c r="AG183" s="24">
        <f>AE183/AF183</f>
        <v>0</v>
      </c>
    </row>
    <row r="184" spans="1:33" ht="30" customHeight="1" x14ac:dyDescent="0.25">
      <c r="A184" s="9">
        <v>44573</v>
      </c>
      <c r="B184" s="10">
        <v>2020</v>
      </c>
      <c r="C184" s="11" t="s">
        <v>98</v>
      </c>
      <c r="D184" s="12" t="s">
        <v>508</v>
      </c>
      <c r="E184" s="12" t="s">
        <v>35</v>
      </c>
      <c r="F184" s="9">
        <v>44130</v>
      </c>
      <c r="G184" s="9">
        <v>44245</v>
      </c>
      <c r="H184" s="12" t="s">
        <v>180</v>
      </c>
      <c r="I184" s="13" t="str">
        <f>LEFT(J184,6)</f>
        <v>N40085</v>
      </c>
      <c r="J184" s="14" t="s">
        <v>509</v>
      </c>
      <c r="K184" s="15" t="s">
        <v>510</v>
      </c>
      <c r="L184" s="15" t="str">
        <f>CONCATENATE(D184,",",J184)</f>
        <v>M00146249,N4008516D6303 N4008521F4682</v>
      </c>
      <c r="M184" s="16">
        <v>1368000</v>
      </c>
      <c r="N184" s="16">
        <v>1369000</v>
      </c>
      <c r="O184" s="17">
        <v>44625</v>
      </c>
      <c r="P184" s="18">
        <v>44625</v>
      </c>
      <c r="Q184" s="19">
        <f>IF(M184="","",N184-M184)</f>
        <v>1000</v>
      </c>
      <c r="R184" s="20">
        <f>IF(P184="","",P184-O184)</f>
        <v>0</v>
      </c>
      <c r="S184">
        <f>YEAR(P184)</f>
        <v>2022</v>
      </c>
      <c r="T184" s="21" t="str">
        <f>IF(LEN(MONTH(P184))=1,CONCATENATE("0",MONTH(P184)),MONTH(P184))</f>
        <v>03</v>
      </c>
      <c r="U184" s="21" t="str">
        <f>IF(LEN(DAY(P184))=1,CONCATENATE("0",DAY(P184)),DAY(P184))</f>
        <v>05</v>
      </c>
      <c r="V184" t="str">
        <f>CONCATENATE(S184,T184,U184)</f>
        <v>20220305</v>
      </c>
      <c r="W184">
        <f>IF(OR(MONTH(G184)=10,MONTH(G184)=11,MONTH(G184)=12),YEAR(G184)+1,YEAR(G184))</f>
        <v>2021</v>
      </c>
      <c r="X184">
        <f>IF(OR(MONTH(P184)=10,MONTH(P184)=11,MONTH(P184)=12),YEAR(P184)+1,YEAR(P184))</f>
        <v>2022</v>
      </c>
      <c r="Y184">
        <f>INDEX('Inflation Indices'!$B$2:$B$18,MATCH('MilCon Contracts Data'!W1126,'Inflation Indices'!$A$2:$A$18,0))</f>
        <v>0.97697771649446541</v>
      </c>
      <c r="Z184">
        <f>ROUND(MEDIAN(W184,X184),0)</f>
        <v>2022</v>
      </c>
      <c r="AA184">
        <f>INDEX('Inflation Indices'!$B$2:$B$18,MATCH('MilCon Contracts Data'!Z1126,'Inflation Indices'!$A$2:$A$18,0))</f>
        <v>0.93819806468133926</v>
      </c>
      <c r="AB184" s="22">
        <f>M184*Y184</f>
        <v>1336505.5161644288</v>
      </c>
      <c r="AC184" s="22">
        <f>AB184+(Q184*AA184)</f>
        <v>1337443.7142291102</v>
      </c>
      <c r="AD184" s="19">
        <f>IF(AB184="","",AC184-AB184)</f>
        <v>938.1980646813754</v>
      </c>
      <c r="AE184" s="23">
        <f>_xlfn.DAYS(P184,O184)</f>
        <v>0</v>
      </c>
      <c r="AF184" s="23">
        <f>_xlfn.DAYS(O184,G184)</f>
        <v>380</v>
      </c>
      <c r="AG184" s="24">
        <f>AE184/AF184</f>
        <v>0</v>
      </c>
    </row>
    <row r="185" spans="1:33" ht="30" customHeight="1" x14ac:dyDescent="0.25">
      <c r="A185" s="9">
        <v>44573</v>
      </c>
      <c r="B185" s="10">
        <v>2021</v>
      </c>
      <c r="C185" s="11" t="s">
        <v>103</v>
      </c>
      <c r="D185" s="12" t="s">
        <v>511</v>
      </c>
      <c r="E185" s="12" t="s">
        <v>35</v>
      </c>
      <c r="F185" s="9">
        <v>44127</v>
      </c>
      <c r="G185" s="9">
        <v>44260</v>
      </c>
      <c r="H185" s="12" t="s">
        <v>512</v>
      </c>
      <c r="I185" s="13" t="str">
        <f>LEFT(J185,6)</f>
        <v>N40084</v>
      </c>
      <c r="J185" s="14" t="s">
        <v>513</v>
      </c>
      <c r="K185" s="15" t="s">
        <v>514</v>
      </c>
      <c r="L185" s="15" t="str">
        <f>CONCATENATE(D185,",",J185)</f>
        <v>N610542101,N4008419D0075 N4008421F4145</v>
      </c>
      <c r="M185" s="16">
        <v>1382000</v>
      </c>
      <c r="N185" s="16">
        <v>2107000</v>
      </c>
      <c r="O185" s="17">
        <v>45413</v>
      </c>
      <c r="P185" s="18">
        <v>45413</v>
      </c>
      <c r="Q185" s="19">
        <f>IF(M185="","",N185-M185)</f>
        <v>725000</v>
      </c>
      <c r="R185" s="20">
        <f>IF(P185="","",P185-O185)</f>
        <v>0</v>
      </c>
      <c r="S185">
        <f>YEAR(P185)</f>
        <v>2024</v>
      </c>
      <c r="T185" s="21" t="str">
        <f>IF(LEN(MONTH(P185))=1,CONCATENATE("0",MONTH(P185)),MONTH(P185))</f>
        <v>05</v>
      </c>
      <c r="U185" s="21" t="str">
        <f>IF(LEN(DAY(P185))=1,CONCATENATE("0",DAY(P185)),DAY(P185))</f>
        <v>01</v>
      </c>
      <c r="V185" t="str">
        <f>CONCATENATE(S185,T185,U185)</f>
        <v>20240501</v>
      </c>
      <c r="W185">
        <f>IF(OR(MONTH(G185)=10,MONTH(G185)=11,MONTH(G185)=12),YEAR(G185)+1,YEAR(G185))</f>
        <v>2021</v>
      </c>
      <c r="X185">
        <f>IF(OR(MONTH(P185)=10,MONTH(P185)=11,MONTH(P185)=12),YEAR(P185)+1,YEAR(P185))</f>
        <v>2024</v>
      </c>
      <c r="Y185">
        <f>INDEX('Inflation Indices'!$B$2:$B$18,MATCH('MilCon Contracts Data'!W1122,'Inflation Indices'!$A$2:$A$18,0))</f>
        <v>1.1226717559690906</v>
      </c>
      <c r="Z185">
        <f>ROUND(MEDIAN(W185,X185),0)</f>
        <v>2023</v>
      </c>
      <c r="AA185">
        <f>INDEX('Inflation Indices'!$B$2:$B$18,MATCH('MilCon Contracts Data'!Z1122,'Inflation Indices'!$A$2:$A$18,0))</f>
        <v>1.0750776974914733</v>
      </c>
      <c r="AB185" s="22">
        <f>M185*Y185</f>
        <v>1551532.3667492832</v>
      </c>
      <c r="AC185" s="22">
        <f>AB185+(Q185*AA185)</f>
        <v>2330963.6974306013</v>
      </c>
      <c r="AD185" s="19">
        <f>IF(AB185="","",AC185-AB185)</f>
        <v>779431.33068131818</v>
      </c>
      <c r="AE185" s="23">
        <f>_xlfn.DAYS(P185,O185)</f>
        <v>0</v>
      </c>
      <c r="AF185" s="23">
        <f>_xlfn.DAYS(O185,G185)</f>
        <v>1153</v>
      </c>
      <c r="AG185" s="24">
        <f>AE185/AF185</f>
        <v>0</v>
      </c>
    </row>
    <row r="186" spans="1:33" ht="30" customHeight="1" x14ac:dyDescent="0.25">
      <c r="A186" s="9">
        <v>44561</v>
      </c>
      <c r="B186" s="10">
        <v>2017</v>
      </c>
      <c r="C186" s="11" t="s">
        <v>68</v>
      </c>
      <c r="D186" s="12" t="s">
        <v>515</v>
      </c>
      <c r="E186" s="12" t="s">
        <v>35</v>
      </c>
      <c r="F186" s="9">
        <v>43879</v>
      </c>
      <c r="G186" s="9">
        <v>44062</v>
      </c>
      <c r="H186" s="12" t="s">
        <v>487</v>
      </c>
      <c r="I186" s="13" t="str">
        <f>LEFT(J186,6)</f>
        <v>W912GB</v>
      </c>
      <c r="J186" s="14" t="s">
        <v>488</v>
      </c>
      <c r="K186" s="15" t="s">
        <v>488</v>
      </c>
      <c r="L186" s="15" t="str">
        <f>CONCATENATE(D186,",",J186)</f>
        <v>EEEI150006,W912GB15D0029</v>
      </c>
      <c r="M186" s="16">
        <v>1451631</v>
      </c>
      <c r="N186" s="16">
        <v>1451631</v>
      </c>
      <c r="O186" s="17">
        <v>45392</v>
      </c>
      <c r="P186" s="18">
        <v>45392</v>
      </c>
      <c r="Q186" s="19">
        <f>IF(M186="","",N186-M186)</f>
        <v>0</v>
      </c>
      <c r="R186" s="20">
        <f>IF(P186="","",P186-O186)</f>
        <v>0</v>
      </c>
      <c r="S186">
        <f>YEAR(P186)</f>
        <v>2024</v>
      </c>
      <c r="T186" s="21" t="str">
        <f>IF(LEN(MONTH(P186))=1,CONCATENATE("0",MONTH(P186)),MONTH(P186))</f>
        <v>04</v>
      </c>
      <c r="U186" s="21">
        <f>IF(LEN(DAY(P186))=1,CONCATENATE("0",DAY(P186)),DAY(P186))</f>
        <v>10</v>
      </c>
      <c r="V186" t="str">
        <f>CONCATENATE(S186,T186,U186)</f>
        <v>20240410</v>
      </c>
      <c r="W186">
        <f>IF(OR(MONTH(G186)=10,MONTH(G186)=11,MONTH(G186)=12),YEAR(G186)+1,YEAR(G186))</f>
        <v>2020</v>
      </c>
      <c r="X186">
        <f>IF(OR(MONTH(P186)=10,MONTH(P186)=11,MONTH(P186)=12),YEAR(P186)+1,YEAR(P186))</f>
        <v>2024</v>
      </c>
      <c r="Y186">
        <f>INDEX('Inflation Indices'!$B$2:$B$18,MATCH('MilCon Contracts Data'!W1038,'Inflation Indices'!$A$2:$A$18,0))</f>
        <v>1.0992552112271903</v>
      </c>
      <c r="Z186">
        <f>ROUND(MEDIAN(W186,X186),0)</f>
        <v>2022</v>
      </c>
      <c r="AA186">
        <f>INDEX('Inflation Indices'!$B$2:$B$18,MATCH('MilCon Contracts Data'!Z1038,'Inflation Indices'!$A$2:$A$18,0))</f>
        <v>1.027591137340192</v>
      </c>
      <c r="AB186" s="22">
        <f>M186*Y186</f>
        <v>1595712.9415289375</v>
      </c>
      <c r="AC186" s="22">
        <f>AB186+(Q186*AA186)</f>
        <v>1595712.9415289375</v>
      </c>
      <c r="AD186" s="19">
        <f>IF(AB186="","",AC186-AB186)</f>
        <v>0</v>
      </c>
      <c r="AE186" s="23">
        <f>_xlfn.DAYS(P186,O186)</f>
        <v>0</v>
      </c>
      <c r="AF186" s="23">
        <f>_xlfn.DAYS(O186,G186)</f>
        <v>1330</v>
      </c>
      <c r="AG186" s="24">
        <f>AE186/AF186</f>
        <v>0</v>
      </c>
    </row>
    <row r="187" spans="1:33" ht="30" customHeight="1" x14ac:dyDescent="0.25">
      <c r="A187" s="9">
        <v>44574</v>
      </c>
      <c r="B187" s="10">
        <v>2007</v>
      </c>
      <c r="C187" s="11" t="s">
        <v>39</v>
      </c>
      <c r="D187" s="12" t="s">
        <v>40</v>
      </c>
      <c r="E187" s="12" t="s">
        <v>516</v>
      </c>
      <c r="F187" s="9">
        <v>39457</v>
      </c>
      <c r="G187" s="9">
        <v>39661</v>
      </c>
      <c r="H187" s="12" t="s">
        <v>441</v>
      </c>
      <c r="I187" s="13" t="str">
        <f>LEFT(J187,6)</f>
        <v>W912DR</v>
      </c>
      <c r="J187" s="14" t="s">
        <v>517</v>
      </c>
      <c r="K187" s="15" t="s">
        <v>518</v>
      </c>
      <c r="L187" s="15"/>
      <c r="M187" s="16">
        <v>1472000</v>
      </c>
      <c r="N187" s="16">
        <v>1472000</v>
      </c>
      <c r="O187" s="17">
        <v>39859</v>
      </c>
      <c r="P187" s="18">
        <v>39857</v>
      </c>
      <c r="Q187" s="19">
        <f>IF(M187="","",N187-M187)</f>
        <v>0</v>
      </c>
      <c r="R187" s="20">
        <f>IF(P187="","",P187-O187)</f>
        <v>-2</v>
      </c>
      <c r="S187">
        <f>YEAR(P187)</f>
        <v>2009</v>
      </c>
      <c r="T187" s="21" t="str">
        <f>IF(LEN(MONTH(P187))=1,CONCATENATE("0",MONTH(P187)),MONTH(P187))</f>
        <v>02</v>
      </c>
      <c r="U187" s="21">
        <f>IF(LEN(DAY(P187))=1,CONCATENATE("0",DAY(P187)),DAY(P187))</f>
        <v>13</v>
      </c>
      <c r="V187" t="str">
        <f>CONCATENATE(S187,T187,U187)</f>
        <v>20090213</v>
      </c>
      <c r="W187">
        <f>IF(OR(MONTH(G187)=10,MONTH(G187)=11,MONTH(G187)=12),YEAR(G187)+1,YEAR(G187))</f>
        <v>2008</v>
      </c>
      <c r="X187">
        <f>IF(OR(MONTH(P187)=10,MONTH(P187)=11,MONTH(P187)=12),YEAR(P187)+1,YEAR(P187))</f>
        <v>2009</v>
      </c>
      <c r="Y187">
        <f>INDEX('Inflation Indices'!$B$2:$B$18,MATCH('MilCon Contracts Data'!W4,'Inflation Indices'!$A$2:$A$18,0))</f>
        <v>1.258060736811446</v>
      </c>
      <c r="Z187">
        <f>ROUND(MEDIAN(W187,X187),0)</f>
        <v>2009</v>
      </c>
      <c r="AA187">
        <f>INDEX('Inflation Indices'!$B$2:$B$18,MATCH('MilCon Contracts Data'!Z4,'Inflation Indices'!$A$2:$A$18,0))</f>
        <v>1.2319371555441641</v>
      </c>
      <c r="AB187" s="22">
        <f>M187*Y187</f>
        <v>1851865.4045864486</v>
      </c>
      <c r="AC187" s="22">
        <f>AB187+(Q187*AA187)</f>
        <v>1851865.4045864486</v>
      </c>
      <c r="AD187" s="19">
        <f>IF(AB187="","",AC187-AB187)</f>
        <v>0</v>
      </c>
      <c r="AE187" s="23">
        <f>_xlfn.DAYS(P187,O187)</f>
        <v>-2</v>
      </c>
      <c r="AF187" s="23">
        <f>_xlfn.DAYS(O187,G187)</f>
        <v>198</v>
      </c>
      <c r="AG187" s="24">
        <f>AE187/AF187</f>
        <v>-1.0101010101010102E-2</v>
      </c>
    </row>
    <row r="188" spans="1:33" ht="30" customHeight="1" x14ac:dyDescent="0.25">
      <c r="A188" s="9">
        <v>44574</v>
      </c>
      <c r="B188" s="10">
        <v>2016</v>
      </c>
      <c r="C188" s="11" t="s">
        <v>39</v>
      </c>
      <c r="D188" s="12" t="s">
        <v>519</v>
      </c>
      <c r="E188" s="12" t="s">
        <v>520</v>
      </c>
      <c r="F188" s="9">
        <v>44043</v>
      </c>
      <c r="G188" s="9">
        <v>44095</v>
      </c>
      <c r="H188" s="12" t="s">
        <v>521</v>
      </c>
      <c r="I188" s="13" t="str">
        <f>LEFT(J188,6)</f>
        <v>W9128A</v>
      </c>
      <c r="J188" s="14" t="s">
        <v>522</v>
      </c>
      <c r="K188" s="15" t="s">
        <v>523</v>
      </c>
      <c r="L188" s="15" t="str">
        <f>CONCATENATE(D188,",",J188)</f>
        <v>80412,W9128A-16-D-0011 TO W9128A20F0067</v>
      </c>
      <c r="M188" s="16">
        <v>1484000</v>
      </c>
      <c r="N188" s="16">
        <v>1484000</v>
      </c>
      <c r="O188" s="17">
        <v>44683</v>
      </c>
      <c r="P188" s="18">
        <v>44683</v>
      </c>
      <c r="Q188" s="19">
        <f>IF(M188="","",N188-M188)</f>
        <v>0</v>
      </c>
      <c r="R188" s="20">
        <f>IF(P188="","",P188-O188)</f>
        <v>0</v>
      </c>
      <c r="S188">
        <f>YEAR(P188)</f>
        <v>2022</v>
      </c>
      <c r="T188" s="21" t="str">
        <f>IF(LEN(MONTH(P188))=1,CONCATENATE("0",MONTH(P188)),MONTH(P188))</f>
        <v>05</v>
      </c>
      <c r="U188" s="21" t="str">
        <f>IF(LEN(DAY(P188))=1,CONCATENATE("0",DAY(P188)),DAY(P188))</f>
        <v>02</v>
      </c>
      <c r="V188" t="str">
        <f>CONCATENATE(S188,T188,U188)</f>
        <v>20220502</v>
      </c>
      <c r="W188">
        <f>IF(OR(MONTH(G188)=10,MONTH(G188)=11,MONTH(G188)=12),YEAR(G188)+1,YEAR(G188))</f>
        <v>2020</v>
      </c>
      <c r="X188">
        <f>IF(OR(MONTH(P188)=10,MONTH(P188)=11,MONTH(P188)=12),YEAR(P188)+1,YEAR(P188))</f>
        <v>2022</v>
      </c>
      <c r="Y188">
        <f>INDEX('Inflation Indices'!$B$2:$B$18,MATCH('MilCon Contracts Data'!W1003,'Inflation Indices'!$A$2:$A$18,0))</f>
        <v>1.0006103417743548</v>
      </c>
      <c r="Z188">
        <f>ROUND(MEDIAN(W188,X188),0)</f>
        <v>2021</v>
      </c>
      <c r="AA188">
        <f>INDEX('Inflation Indices'!$B$2:$B$18,MATCH('MilCon Contracts Data'!Z1003,'Inflation Indices'!$A$2:$A$18,0))</f>
        <v>0.95701202597496626</v>
      </c>
      <c r="AB188" s="22">
        <f>M188*Y188</f>
        <v>1484905.7471931425</v>
      </c>
      <c r="AC188" s="22">
        <f>AB188+(Q188*AA188)</f>
        <v>1484905.7471931425</v>
      </c>
      <c r="AD188" s="19">
        <f>IF(AB188="","",AC188-AB188)</f>
        <v>0</v>
      </c>
      <c r="AE188" s="23">
        <f>_xlfn.DAYS(P188,O188)</f>
        <v>0</v>
      </c>
      <c r="AF188" s="23">
        <f>_xlfn.DAYS(O188,G188)</f>
        <v>588</v>
      </c>
      <c r="AG188" s="24">
        <f>AE188/AF188</f>
        <v>0</v>
      </c>
    </row>
    <row r="189" spans="1:33" ht="30" customHeight="1" x14ac:dyDescent="0.25">
      <c r="A189" s="9">
        <v>44561</v>
      </c>
      <c r="B189" s="10">
        <v>2018</v>
      </c>
      <c r="C189" s="11" t="s">
        <v>68</v>
      </c>
      <c r="D189" s="12" t="s">
        <v>524</v>
      </c>
      <c r="E189" s="12" t="s">
        <v>35</v>
      </c>
      <c r="F189" s="9">
        <v>43256</v>
      </c>
      <c r="G189" s="9">
        <v>43286</v>
      </c>
      <c r="H189" s="12" t="s">
        <v>525</v>
      </c>
      <c r="I189" s="13" t="str">
        <f>LEFT(J189,6)</f>
        <v>N40080</v>
      </c>
      <c r="J189" s="14" t="s">
        <v>526</v>
      </c>
      <c r="K189" s="15" t="s">
        <v>526</v>
      </c>
      <c r="L189" s="15" t="str">
        <f>CONCATENATE(D189,",",J189)</f>
        <v>AJXF173021,N4008018C2018</v>
      </c>
      <c r="M189" s="16">
        <v>1490854</v>
      </c>
      <c r="N189" s="16">
        <v>1490854</v>
      </c>
      <c r="O189" s="17">
        <v>43491</v>
      </c>
      <c r="P189" s="18">
        <v>43491</v>
      </c>
      <c r="Q189" s="19">
        <f>IF(M189="","",N189-M189)</f>
        <v>0</v>
      </c>
      <c r="R189" s="20">
        <f>IF(P189="","",P189-O189)</f>
        <v>0</v>
      </c>
      <c r="S189">
        <f>YEAR(P189)</f>
        <v>2019</v>
      </c>
      <c r="T189" s="21" t="str">
        <f>IF(LEN(MONTH(P189))=1,CONCATENATE("0",MONTH(P189)),MONTH(P189))</f>
        <v>01</v>
      </c>
      <c r="U189" s="21">
        <f>IF(LEN(DAY(P189))=1,CONCATENATE("0",DAY(P189)),DAY(P189))</f>
        <v>26</v>
      </c>
      <c r="V189" t="str">
        <f>CONCATENATE(S189,T189,U189)</f>
        <v>20190126</v>
      </c>
      <c r="W189">
        <f>IF(OR(MONTH(G189)=10,MONTH(G189)=11,MONTH(G189)=12),YEAR(G189)+1,YEAR(G189))</f>
        <v>2018</v>
      </c>
      <c r="X189">
        <f>IF(OR(MONTH(P189)=10,MONTH(P189)=11,MONTH(P189)=12),YEAR(P189)+1,YEAR(P189))</f>
        <v>2019</v>
      </c>
      <c r="Y189">
        <f>INDEX('Inflation Indices'!$B$2:$B$18,MATCH('MilCon Contracts Data'!W431,'Inflation Indices'!$A$2:$A$18,0))</f>
        <v>1.0750776974914733</v>
      </c>
      <c r="Z189">
        <f>ROUND(MEDIAN(W189,X189),0)</f>
        <v>2019</v>
      </c>
      <c r="AA189">
        <f>INDEX('Inflation Indices'!$B$2:$B$18,MATCH('MilCon Contracts Data'!Z431,'Inflation Indices'!$A$2:$A$18,0))</f>
        <v>1.0006103417743548</v>
      </c>
      <c r="AB189" s="22">
        <f>M189*Y189</f>
        <v>1602783.885615953</v>
      </c>
      <c r="AC189" s="22">
        <f>AB189+(Q189*AA189)</f>
        <v>1602783.885615953</v>
      </c>
      <c r="AD189" s="19">
        <f>IF(AB189="","",AC189-AB189)</f>
        <v>0</v>
      </c>
      <c r="AE189" s="23">
        <f>_xlfn.DAYS(P189,O189)</f>
        <v>0</v>
      </c>
      <c r="AF189" s="23">
        <f>_xlfn.DAYS(O189,G189)</f>
        <v>205</v>
      </c>
      <c r="AG189" s="24">
        <f>AE189/AF189</f>
        <v>0</v>
      </c>
    </row>
    <row r="190" spans="1:33" ht="30" customHeight="1" x14ac:dyDescent="0.25">
      <c r="A190" s="9">
        <v>44567</v>
      </c>
      <c r="B190" s="10">
        <v>2013</v>
      </c>
      <c r="C190" s="11" t="s">
        <v>33</v>
      </c>
      <c r="D190" s="12" t="s">
        <v>527</v>
      </c>
      <c r="E190" s="12" t="s">
        <v>35</v>
      </c>
      <c r="F190" s="9">
        <v>41453</v>
      </c>
      <c r="G190" s="9">
        <v>41528</v>
      </c>
      <c r="H190" s="12" t="s">
        <v>528</v>
      </c>
      <c r="I190" s="13" t="str">
        <f>LEFT(J190,6)</f>
        <v>W9128F</v>
      </c>
      <c r="J190" s="14" t="s">
        <v>529</v>
      </c>
      <c r="K190" s="15" t="s">
        <v>530</v>
      </c>
      <c r="L190" s="15" t="str">
        <f>CONCATENATE(D190,",",J190)</f>
        <v>81483,W9128F-13-C-0006</v>
      </c>
      <c r="M190" s="16">
        <v>1513371</v>
      </c>
      <c r="N190" s="16">
        <v>1642769</v>
      </c>
      <c r="O190" s="17">
        <v>41897</v>
      </c>
      <c r="P190" s="18">
        <v>41969</v>
      </c>
      <c r="Q190" s="19">
        <f>IF(M190="","",N190-M190)</f>
        <v>129398</v>
      </c>
      <c r="R190" s="20">
        <f>IF(P190="","",P190-O190)</f>
        <v>72</v>
      </c>
      <c r="S190">
        <f>YEAR(P190)</f>
        <v>2014</v>
      </c>
      <c r="T190" s="21">
        <f>IF(LEN(MONTH(P190))=1,CONCATENATE("0",MONTH(P190)),MONTH(P190))</f>
        <v>11</v>
      </c>
      <c r="U190" s="21">
        <f>IF(LEN(DAY(P190))=1,CONCATENATE("0",DAY(P190)),DAY(P190))</f>
        <v>26</v>
      </c>
      <c r="V190" t="str">
        <f>CONCATENATE(S190,T190,U190)</f>
        <v>20141126</v>
      </c>
      <c r="W190">
        <f>IF(OR(MONTH(G190)=10,MONTH(G190)=11,MONTH(G190)=12),YEAR(G190)+1,YEAR(G190))</f>
        <v>2013</v>
      </c>
      <c r="X190">
        <f>IF(OR(MONTH(P190)=10,MONTH(P190)=11,MONTH(P190)=12),YEAR(P190)+1,YEAR(P190))</f>
        <v>2015</v>
      </c>
      <c r="Y190">
        <f>INDEX('Inflation Indices'!$B$2:$B$18,MATCH('MilCon Contracts Data'!W135,'Inflation Indices'!$A$2:$A$18,0))</f>
        <v>1.0006103417743548</v>
      </c>
      <c r="Z190">
        <f>ROUND(MEDIAN(W190,X190),0)</f>
        <v>2014</v>
      </c>
      <c r="AA190">
        <f>INDEX('Inflation Indices'!$B$2:$B$18,MATCH('MilCon Contracts Data'!Z135,'Inflation Indices'!$A$2:$A$18,0))</f>
        <v>0.97697771649446541</v>
      </c>
      <c r="AB190" s="22">
        <f>M190*Y190</f>
        <v>1514294.6735413971</v>
      </c>
      <c r="AC190" s="22">
        <f>AB190+(Q190*AA190)</f>
        <v>1640713.6361003479</v>
      </c>
      <c r="AD190" s="19">
        <f>IF(AB190="","",AC190-AB190)</f>
        <v>126418.96255895076</v>
      </c>
      <c r="AE190" s="23">
        <f>_xlfn.DAYS(P190,O190)</f>
        <v>72</v>
      </c>
      <c r="AF190" s="23">
        <f>_xlfn.DAYS(O190,G190)</f>
        <v>369</v>
      </c>
      <c r="AG190" s="24">
        <f>AE190/AF190</f>
        <v>0.1951219512195122</v>
      </c>
    </row>
    <row r="191" spans="1:33" ht="30" customHeight="1" x14ac:dyDescent="0.25">
      <c r="A191" s="9">
        <v>44561</v>
      </c>
      <c r="B191" s="10">
        <v>2015</v>
      </c>
      <c r="C191" s="11" t="s">
        <v>68</v>
      </c>
      <c r="D191" s="12" t="s">
        <v>531</v>
      </c>
      <c r="E191" s="12" t="s">
        <v>35</v>
      </c>
      <c r="F191" s="9">
        <v>42539</v>
      </c>
      <c r="G191" s="9">
        <v>42695</v>
      </c>
      <c r="H191" s="12" t="s">
        <v>532</v>
      </c>
      <c r="I191" s="13" t="str">
        <f>LEFT(J191,6)</f>
        <v>W912GB</v>
      </c>
      <c r="J191" s="14" t="s">
        <v>533</v>
      </c>
      <c r="K191" s="15" t="s">
        <v>533</v>
      </c>
      <c r="L191" s="15" t="str">
        <f>CONCATENATE(D191,",",J191)</f>
        <v>PAYZ15001B,W912GB15D00560002</v>
      </c>
      <c r="M191" s="16">
        <v>1515821</v>
      </c>
      <c r="N191" s="16">
        <v>1515821</v>
      </c>
      <c r="O191" s="17">
        <v>43287</v>
      </c>
      <c r="P191" s="18">
        <v>43287</v>
      </c>
      <c r="Q191" s="19">
        <f>IF(M191="","",N191-M191)</f>
        <v>0</v>
      </c>
      <c r="R191" s="20">
        <f>IF(P191="","",P191-O191)</f>
        <v>0</v>
      </c>
      <c r="S191">
        <f>YEAR(P191)</f>
        <v>2018</v>
      </c>
      <c r="T191" s="21" t="str">
        <f>IF(LEN(MONTH(P191))=1,CONCATENATE("0",MONTH(P191)),MONTH(P191))</f>
        <v>07</v>
      </c>
      <c r="U191" s="21" t="str">
        <f>IF(LEN(DAY(P191))=1,CONCATENATE("0",DAY(P191)),DAY(P191))</f>
        <v>06</v>
      </c>
      <c r="V191" t="str">
        <f>CONCATENATE(S191,T191,U191)</f>
        <v>20180706</v>
      </c>
      <c r="W191">
        <f>IF(OR(MONTH(G191)=10,MONTH(G191)=11,MONTH(G191)=12),YEAR(G191)+1,YEAR(G191))</f>
        <v>2017</v>
      </c>
      <c r="X191">
        <f>IF(OR(MONTH(P191)=10,MONTH(P191)=11,MONTH(P191)=12),YEAR(P191)+1,YEAR(P191))</f>
        <v>2018</v>
      </c>
      <c r="Y191">
        <f>INDEX('Inflation Indices'!$B$2:$B$18,MATCH('MilCon Contracts Data'!W381,'Inflation Indices'!$A$2:$A$18,0))</f>
        <v>1.027591137340192</v>
      </c>
      <c r="Z191">
        <f>ROUND(MEDIAN(W191,X191),0)</f>
        <v>2018</v>
      </c>
      <c r="AA191">
        <f>INDEX('Inflation Indices'!$B$2:$B$18,MATCH('MilCon Contracts Data'!Z381,'Inflation Indices'!$A$2:$A$18,0))</f>
        <v>1.0006103417743548</v>
      </c>
      <c r="AB191" s="22">
        <f>M191*Y191</f>
        <v>1557644.2253941472</v>
      </c>
      <c r="AC191" s="22">
        <f>AB191+(Q191*AA191)</f>
        <v>1557644.2253941472</v>
      </c>
      <c r="AD191" s="19">
        <f>IF(AB191="","",AC191-AB191)</f>
        <v>0</v>
      </c>
      <c r="AE191" s="23">
        <f>_xlfn.DAYS(P191,O191)</f>
        <v>0</v>
      </c>
      <c r="AF191" s="23">
        <f>_xlfn.DAYS(O191,G191)</f>
        <v>592</v>
      </c>
      <c r="AG191" s="24">
        <f>AE191/AF191</f>
        <v>0</v>
      </c>
    </row>
    <row r="192" spans="1:33" ht="30" customHeight="1" x14ac:dyDescent="0.25">
      <c r="A192" s="9">
        <v>44567</v>
      </c>
      <c r="B192" s="10">
        <v>2013</v>
      </c>
      <c r="C192" s="11" t="s">
        <v>33</v>
      </c>
      <c r="D192" s="12" t="s">
        <v>534</v>
      </c>
      <c r="E192" s="12" t="s">
        <v>35</v>
      </c>
      <c r="F192" s="9">
        <v>41533</v>
      </c>
      <c r="G192" s="9">
        <v>41661</v>
      </c>
      <c r="H192" s="12" t="s">
        <v>535</v>
      </c>
      <c r="I192" s="13" t="str">
        <f>LEFT(J192,6)</f>
        <v>W912HN</v>
      </c>
      <c r="J192" s="14" t="s">
        <v>536</v>
      </c>
      <c r="K192" s="15" t="s">
        <v>537</v>
      </c>
      <c r="L192" s="15" t="str">
        <f>CONCATENATE(D192,",",J192)</f>
        <v>80233,W912HN-12-D-0030</v>
      </c>
      <c r="M192" s="16">
        <v>1531765</v>
      </c>
      <c r="N192" s="16">
        <v>1570203</v>
      </c>
      <c r="O192" s="17">
        <v>42062</v>
      </c>
      <c r="P192" s="18">
        <v>42067</v>
      </c>
      <c r="Q192" s="19">
        <f>IF(M192="","",N192-M192)</f>
        <v>38438</v>
      </c>
      <c r="R192" s="20">
        <f>IF(P192="","",P192-O192)</f>
        <v>5</v>
      </c>
      <c r="S192">
        <f>YEAR(P192)</f>
        <v>2015</v>
      </c>
      <c r="T192" s="21" t="str">
        <f>IF(LEN(MONTH(P192))=1,CONCATENATE("0",MONTH(P192)),MONTH(P192))</f>
        <v>03</v>
      </c>
      <c r="U192" s="21" t="str">
        <f>IF(LEN(DAY(P192))=1,CONCATENATE("0",DAY(P192)),DAY(P192))</f>
        <v>04</v>
      </c>
      <c r="V192" t="str">
        <f>CONCATENATE(S192,T192,U192)</f>
        <v>20150304</v>
      </c>
      <c r="W192">
        <f>IF(OR(MONTH(G192)=10,MONTH(G192)=11,MONTH(G192)=12),YEAR(G192)+1,YEAR(G192))</f>
        <v>2014</v>
      </c>
      <c r="X192">
        <f>IF(OR(MONTH(P192)=10,MONTH(P192)=11,MONTH(P192)=12),YEAR(P192)+1,YEAR(P192))</f>
        <v>2015</v>
      </c>
      <c r="Y192">
        <f>INDEX('Inflation Indices'!$B$2:$B$18,MATCH('MilCon Contracts Data'!W172,'Inflation Indices'!$A$2:$A$18,0))</f>
        <v>1.0750776974914733</v>
      </c>
      <c r="Z192">
        <f>ROUND(MEDIAN(W192,X192),0)</f>
        <v>2015</v>
      </c>
      <c r="AA192">
        <f>INDEX('Inflation Indices'!$B$2:$B$18,MATCH('MilCon Contracts Data'!Z172,'Inflation Indices'!$A$2:$A$18,0))</f>
        <v>1.0507009358578761</v>
      </c>
      <c r="AB192" s="22">
        <f>M192*Y192</f>
        <v>1646766.3892980267</v>
      </c>
      <c r="AC192" s="22">
        <f>AB192+(Q192*AA192)</f>
        <v>1687153.2318705318</v>
      </c>
      <c r="AD192" s="19">
        <f>IF(AB192="","",AC192-AB192)</f>
        <v>40386.84257250512</v>
      </c>
      <c r="AE192" s="23">
        <f>_xlfn.DAYS(P192,O192)</f>
        <v>5</v>
      </c>
      <c r="AF192" s="23">
        <f>_xlfn.DAYS(O192,G192)</f>
        <v>401</v>
      </c>
      <c r="AG192" s="24">
        <f>AE192/AF192</f>
        <v>1.2468827930174564E-2</v>
      </c>
    </row>
    <row r="193" spans="1:33" ht="30" customHeight="1" x14ac:dyDescent="0.25">
      <c r="A193" s="9">
        <v>44574</v>
      </c>
      <c r="B193" s="10">
        <v>2010</v>
      </c>
      <c r="C193" s="11" t="s">
        <v>39</v>
      </c>
      <c r="D193" s="12" t="s">
        <v>355</v>
      </c>
      <c r="E193" s="12" t="s">
        <v>538</v>
      </c>
      <c r="F193" s="9">
        <v>41494</v>
      </c>
      <c r="G193" s="9">
        <v>41530</v>
      </c>
      <c r="H193" s="12" t="s">
        <v>539</v>
      </c>
      <c r="I193" s="13" t="str">
        <f>LEFT(J193,6)</f>
        <v>W9126G</v>
      </c>
      <c r="J193" s="14" t="s">
        <v>540</v>
      </c>
      <c r="K193" s="15" t="s">
        <v>541</v>
      </c>
      <c r="L193" s="15" t="str">
        <f>CONCATENATE(D193,",",J193)</f>
        <v>72481,W9126G-13-C-0046</v>
      </c>
      <c r="M193" s="16">
        <v>1540000</v>
      </c>
      <c r="N193" s="16">
        <v>623000</v>
      </c>
      <c r="O193" s="17">
        <v>41936</v>
      </c>
      <c r="P193" s="18">
        <v>41936</v>
      </c>
      <c r="Q193" s="19">
        <f>IF(M193="","",N193-M193)</f>
        <v>-917000</v>
      </c>
      <c r="R193" s="20">
        <f>IF(P193="","",P193-O193)</f>
        <v>0</v>
      </c>
      <c r="S193">
        <f>YEAR(P193)</f>
        <v>2014</v>
      </c>
      <c r="T193" s="21">
        <f>IF(LEN(MONTH(P193))=1,CONCATENATE("0",MONTH(P193)),MONTH(P193))</f>
        <v>10</v>
      </c>
      <c r="U193" s="21">
        <f>IF(LEN(DAY(P193))=1,CONCATENATE("0",DAY(P193)),DAY(P193))</f>
        <v>24</v>
      </c>
      <c r="V193" t="str">
        <f>CONCATENATE(S193,T193,U193)</f>
        <v>20141024</v>
      </c>
      <c r="W193">
        <f>IF(OR(MONTH(G193)=10,MONTH(G193)=11,MONTH(G193)=12),YEAR(G193)+1,YEAR(G193))</f>
        <v>2013</v>
      </c>
      <c r="X193">
        <f>IF(OR(MONTH(P193)=10,MONTH(P193)=11,MONTH(P193)=12),YEAR(P193)+1,YEAR(P193))</f>
        <v>2015</v>
      </c>
      <c r="Y193">
        <f>INDEX('Inflation Indices'!$B$2:$B$18,MATCH('MilCon Contracts Data'!W130,'Inflation Indices'!$A$2:$A$18,0))</f>
        <v>1.0992552112271903</v>
      </c>
      <c r="Z193">
        <f>ROUND(MEDIAN(W193,X193),0)</f>
        <v>2014</v>
      </c>
      <c r="AA193">
        <f>INDEX('Inflation Indices'!$B$2:$B$18,MATCH('MilCon Contracts Data'!Z130,'Inflation Indices'!$A$2:$A$18,0))</f>
        <v>1.0507009358578761</v>
      </c>
      <c r="AB193" s="22">
        <f>M193*Y193</f>
        <v>1692853.0252898731</v>
      </c>
      <c r="AC193" s="22">
        <f>AB193+(Q193*AA193)</f>
        <v>729360.26710820082</v>
      </c>
      <c r="AD193" s="19">
        <f>IF(AB193="","",AC193-AB193)</f>
        <v>-963492.75818167231</v>
      </c>
      <c r="AE193" s="23">
        <f>_xlfn.DAYS(P193,O193)</f>
        <v>0</v>
      </c>
      <c r="AF193" s="23">
        <f>_xlfn.DAYS(O193,G193)</f>
        <v>406</v>
      </c>
      <c r="AG193" s="24">
        <f>AE193/AF193</f>
        <v>0</v>
      </c>
    </row>
    <row r="194" spans="1:33" ht="30" customHeight="1" x14ac:dyDescent="0.25">
      <c r="A194" s="9">
        <v>44573</v>
      </c>
      <c r="B194" s="10">
        <v>2015</v>
      </c>
      <c r="C194" s="11" t="s">
        <v>478</v>
      </c>
      <c r="D194" s="12" t="s">
        <v>542</v>
      </c>
      <c r="E194" s="12" t="s">
        <v>35</v>
      </c>
      <c r="F194" s="9">
        <v>43881</v>
      </c>
      <c r="G194" s="9">
        <v>43935</v>
      </c>
      <c r="H194" s="12" t="s">
        <v>543</v>
      </c>
      <c r="I194" s="13" t="str">
        <f>LEFT(J194,6)</f>
        <v>W912l7</v>
      </c>
      <c r="J194" s="14" t="s">
        <v>544</v>
      </c>
      <c r="K194" s="15" t="s">
        <v>545</v>
      </c>
      <c r="L194" s="15" t="str">
        <f>CONCATENATE(D194,",",J194)</f>
        <v>470035,W912l7-18-R-0005</v>
      </c>
      <c r="M194" s="16">
        <v>1606000</v>
      </c>
      <c r="N194" s="16">
        <v>1536000</v>
      </c>
      <c r="O194" s="17">
        <v>44216</v>
      </c>
      <c r="P194" s="18">
        <v>44362</v>
      </c>
      <c r="Q194" s="19">
        <f>IF(M194="","",N194-M194)</f>
        <v>-70000</v>
      </c>
      <c r="R194" s="20">
        <f>IF(P194="","",P194-O194)</f>
        <v>146</v>
      </c>
      <c r="S194">
        <f>YEAR(P194)</f>
        <v>2021</v>
      </c>
      <c r="T194" s="21" t="str">
        <f>IF(LEN(MONTH(P194))=1,CONCATENATE("0",MONTH(P194)),MONTH(P194))</f>
        <v>06</v>
      </c>
      <c r="U194" s="21">
        <f>IF(LEN(DAY(P194))=1,CONCATENATE("0",DAY(P194)),DAY(P194))</f>
        <v>15</v>
      </c>
      <c r="V194" t="str">
        <f>CONCATENATE(S194,T194,U194)</f>
        <v>20210615</v>
      </c>
      <c r="W194">
        <f>IF(OR(MONTH(G194)=10,MONTH(G194)=11,MONTH(G194)=12),YEAR(G194)+1,YEAR(G194))</f>
        <v>2020</v>
      </c>
      <c r="X194">
        <f>IF(OR(MONTH(P194)=10,MONTH(P194)=11,MONTH(P194)=12),YEAR(P194)+1,YEAR(P194))</f>
        <v>2021</v>
      </c>
      <c r="Y194">
        <f>INDEX('Inflation Indices'!$B$2:$B$18,MATCH('MilCon Contracts Data'!W1064,'Inflation Indices'!$A$2:$A$18,0))</f>
        <v>0.97697771649446541</v>
      </c>
      <c r="Z194">
        <f>ROUND(MEDIAN(W194,X194),0)</f>
        <v>2021</v>
      </c>
      <c r="AA194">
        <f>INDEX('Inflation Indices'!$B$2:$B$18,MATCH('MilCon Contracts Data'!Z1064,'Inflation Indices'!$A$2:$A$18,0))</f>
        <v>0.95701202597496626</v>
      </c>
      <c r="AB194" s="22">
        <f>M194*Y194</f>
        <v>1569026.2126901115</v>
      </c>
      <c r="AC194" s="22">
        <f>AB194+(Q194*AA194)</f>
        <v>1502035.3708718638</v>
      </c>
      <c r="AD194" s="19">
        <f>IF(AB194="","",AC194-AB194)</f>
        <v>-66990.841818247689</v>
      </c>
      <c r="AE194" s="23">
        <f>_xlfn.DAYS(P194,O194)</f>
        <v>146</v>
      </c>
      <c r="AF194" s="23">
        <f>_xlfn.DAYS(O194,G194)</f>
        <v>281</v>
      </c>
      <c r="AG194" s="24">
        <f>AE194/AF194</f>
        <v>0.5195729537366548</v>
      </c>
    </row>
    <row r="195" spans="1:33" ht="30" customHeight="1" x14ac:dyDescent="0.25">
      <c r="A195" s="9">
        <v>44574</v>
      </c>
      <c r="B195" s="10">
        <v>2013</v>
      </c>
      <c r="C195" s="11" t="s">
        <v>39</v>
      </c>
      <c r="D195" s="12" t="s">
        <v>40</v>
      </c>
      <c r="E195" s="12" t="s">
        <v>546</v>
      </c>
      <c r="F195" s="9">
        <v>42965</v>
      </c>
      <c r="G195" s="9">
        <v>43005</v>
      </c>
      <c r="H195" s="12" t="s">
        <v>547</v>
      </c>
      <c r="I195" s="13" t="str">
        <f>LEFT(J195,6)</f>
        <v>W912DR</v>
      </c>
      <c r="J195" s="14" t="s">
        <v>548</v>
      </c>
      <c r="K195" s="15" t="s">
        <v>549</v>
      </c>
      <c r="L195" s="15" t="str">
        <f>CONCATENATE(D195,",",J195)</f>
        <v>58395,W912DR-17-D-0012</v>
      </c>
      <c r="M195" s="16">
        <v>1607000</v>
      </c>
      <c r="N195" s="16">
        <v>1580000</v>
      </c>
      <c r="O195" s="17">
        <v>43399</v>
      </c>
      <c r="P195" s="18">
        <v>43596</v>
      </c>
      <c r="Q195" s="19">
        <f>IF(M195="","",N195-M195)</f>
        <v>-27000</v>
      </c>
      <c r="R195" s="20">
        <f>IF(P195="","",P195-O195)</f>
        <v>197</v>
      </c>
      <c r="S195">
        <f>YEAR(P195)</f>
        <v>2019</v>
      </c>
      <c r="T195" s="21" t="str">
        <f>IF(LEN(MONTH(P195))=1,CONCATENATE("0",MONTH(P195)),MONTH(P195))</f>
        <v>05</v>
      </c>
      <c r="U195" s="21">
        <f>IF(LEN(DAY(P195))=1,CONCATENATE("0",DAY(P195)),DAY(P195))</f>
        <v>11</v>
      </c>
      <c r="V195" t="str">
        <f>CONCATENATE(S195,T195,U195)</f>
        <v>20190511</v>
      </c>
      <c r="W195">
        <f>IF(OR(MONTH(G195)=10,MONTH(G195)=11,MONTH(G195)=12),YEAR(G195)+1,YEAR(G195))</f>
        <v>2017</v>
      </c>
      <c r="X195">
        <f>IF(OR(MONTH(P195)=10,MONTH(P195)=11,MONTH(P195)=12),YEAR(P195)+1,YEAR(P195))</f>
        <v>2019</v>
      </c>
      <c r="Y195">
        <f>INDEX('Inflation Indices'!$B$2:$B$18,MATCH('MilCon Contracts Data'!W370,'Inflation Indices'!$A$2:$A$18,0))</f>
        <v>1.027591137340192</v>
      </c>
      <c r="Z195">
        <f>ROUND(MEDIAN(W195,X195),0)</f>
        <v>2018</v>
      </c>
      <c r="AA195">
        <f>INDEX('Inflation Indices'!$B$2:$B$18,MATCH('MilCon Contracts Data'!Z370,'Inflation Indices'!$A$2:$A$18,0))</f>
        <v>0.97697771649446541</v>
      </c>
      <c r="AB195" s="22">
        <f>M195*Y195</f>
        <v>1651338.9577056887</v>
      </c>
      <c r="AC195" s="22">
        <f>AB195+(Q195*AA195)</f>
        <v>1624960.5593603381</v>
      </c>
      <c r="AD195" s="19">
        <f>IF(AB195="","",AC195-AB195)</f>
        <v>-26378.398345350521</v>
      </c>
      <c r="AE195" s="23">
        <f>_xlfn.DAYS(P195,O195)</f>
        <v>197</v>
      </c>
      <c r="AF195" s="23">
        <f>_xlfn.DAYS(O195,G195)</f>
        <v>394</v>
      </c>
      <c r="AG195" s="24">
        <f>AE195/AF195</f>
        <v>0.5</v>
      </c>
    </row>
    <row r="196" spans="1:33" ht="30" customHeight="1" x14ac:dyDescent="0.25">
      <c r="A196" s="9">
        <v>44561</v>
      </c>
      <c r="B196" s="10">
        <v>2017</v>
      </c>
      <c r="C196" s="11" t="s">
        <v>68</v>
      </c>
      <c r="D196" s="12" t="s">
        <v>550</v>
      </c>
      <c r="E196" s="12" t="s">
        <v>35</v>
      </c>
      <c r="F196" s="9">
        <v>43280</v>
      </c>
      <c r="G196" s="9">
        <v>43373</v>
      </c>
      <c r="H196" s="12" t="s">
        <v>551</v>
      </c>
      <c r="I196" s="13" t="str">
        <f>LEFT(J196,6)</f>
        <v>W912GB</v>
      </c>
      <c r="J196" s="14" t="s">
        <v>552</v>
      </c>
      <c r="K196" s="15" t="s">
        <v>552</v>
      </c>
      <c r="L196" s="15" t="str">
        <f>CONCATENATE(D196,",",J196)</f>
        <v>LBPG150008,W912GB17F0444</v>
      </c>
      <c r="M196" s="16">
        <v>1611283</v>
      </c>
      <c r="N196" s="16">
        <v>1611283</v>
      </c>
      <c r="O196" s="17">
        <v>44217</v>
      </c>
      <c r="P196" s="18">
        <v>44217</v>
      </c>
      <c r="Q196" s="19">
        <f>IF(M196="","",N196-M196)</f>
        <v>0</v>
      </c>
      <c r="R196" s="20">
        <f>IF(P196="","",P196-O196)</f>
        <v>0</v>
      </c>
      <c r="S196">
        <f>YEAR(P196)</f>
        <v>2021</v>
      </c>
      <c r="T196" s="21" t="str">
        <f>IF(LEN(MONTH(P196))=1,CONCATENATE("0",MONTH(P196)),MONTH(P196))</f>
        <v>01</v>
      </c>
      <c r="U196" s="21">
        <f>IF(LEN(DAY(P196))=1,CONCATENATE("0",DAY(P196)),DAY(P196))</f>
        <v>21</v>
      </c>
      <c r="V196" t="str">
        <f>CONCATENATE(S196,T196,U196)</f>
        <v>20210121</v>
      </c>
      <c r="W196">
        <f>IF(OR(MONTH(G196)=10,MONTH(G196)=11,MONTH(G196)=12),YEAR(G196)+1,YEAR(G196))</f>
        <v>2018</v>
      </c>
      <c r="X196">
        <f>IF(OR(MONTH(P196)=10,MONTH(P196)=11,MONTH(P196)=12),YEAR(P196)+1,YEAR(P196))</f>
        <v>2021</v>
      </c>
      <c r="Y196">
        <f>INDEX('Inflation Indices'!$B$2:$B$18,MATCH('MilCon Contracts Data'!W547,'Inflation Indices'!$A$2:$A$18,0))</f>
        <v>1.0006103417743548</v>
      </c>
      <c r="Z196">
        <f>ROUND(MEDIAN(W196,X196),0)</f>
        <v>2020</v>
      </c>
      <c r="AA196">
        <f>INDEX('Inflation Indices'!$B$2:$B$18,MATCH('MilCon Contracts Data'!Z547,'Inflation Indices'!$A$2:$A$18,0))</f>
        <v>0.95701202597496626</v>
      </c>
      <c r="AB196" s="22">
        <f>M196*Y196</f>
        <v>1612266.4333252078</v>
      </c>
      <c r="AC196" s="22">
        <f>AB196+(Q196*AA196)</f>
        <v>1612266.4333252078</v>
      </c>
      <c r="AD196" s="19">
        <f>IF(AB196="","",AC196-AB196)</f>
        <v>0</v>
      </c>
      <c r="AE196" s="23">
        <f>_xlfn.DAYS(P196,O196)</f>
        <v>0</v>
      </c>
      <c r="AF196" s="23">
        <f>_xlfn.DAYS(O196,G196)</f>
        <v>844</v>
      </c>
      <c r="AG196" s="24">
        <f>AE196/AF196</f>
        <v>0</v>
      </c>
    </row>
    <row r="197" spans="1:33" ht="30" customHeight="1" x14ac:dyDescent="0.25">
      <c r="A197" s="9">
        <v>44573</v>
      </c>
      <c r="B197" s="10">
        <v>2020</v>
      </c>
      <c r="C197" s="11" t="s">
        <v>103</v>
      </c>
      <c r="D197" s="12" t="s">
        <v>553</v>
      </c>
      <c r="E197" s="12" t="s">
        <v>35</v>
      </c>
      <c r="F197" s="9">
        <v>44120</v>
      </c>
      <c r="G197" s="9">
        <v>44218</v>
      </c>
      <c r="H197" s="12" t="s">
        <v>554</v>
      </c>
      <c r="I197" s="13" t="str">
        <f>LEFT(J197,6)</f>
        <v>N62473</v>
      </c>
      <c r="J197" s="14" t="s">
        <v>555</v>
      </c>
      <c r="K197" s="15" t="s">
        <v>556</v>
      </c>
      <c r="L197" s="15" t="str">
        <f>CONCATENATE(D197,",",J197)</f>
        <v>N476091924,N6247317D4635 N6247321F4264</v>
      </c>
      <c r="M197" s="16">
        <v>1660000</v>
      </c>
      <c r="N197" s="16">
        <v>4986000</v>
      </c>
      <c r="O197" s="17">
        <v>44963</v>
      </c>
      <c r="P197" s="18">
        <v>44963</v>
      </c>
      <c r="Q197" s="19">
        <f>IF(M197="","",N197-M197)</f>
        <v>3326000</v>
      </c>
      <c r="R197" s="20">
        <f>IF(P197="","",P197-O197)</f>
        <v>0</v>
      </c>
      <c r="S197">
        <f>YEAR(P197)</f>
        <v>2023</v>
      </c>
      <c r="T197" s="21" t="str">
        <f>IF(LEN(MONTH(P197))=1,CONCATENATE("0",MONTH(P197)),MONTH(P197))</f>
        <v>02</v>
      </c>
      <c r="U197" s="21" t="str">
        <f>IF(LEN(DAY(P197))=1,CONCATENATE("0",DAY(P197)),DAY(P197))</f>
        <v>06</v>
      </c>
      <c r="V197" t="str">
        <f>CONCATENATE(S197,T197,U197)</f>
        <v>20230206</v>
      </c>
      <c r="W197">
        <f>IF(OR(MONTH(G197)=10,MONTH(G197)=11,MONTH(G197)=12),YEAR(G197)+1,YEAR(G197))</f>
        <v>2021</v>
      </c>
      <c r="X197">
        <f>IF(OR(MONTH(P197)=10,MONTH(P197)=11,MONTH(P197)=12),YEAR(P197)+1,YEAR(P197))</f>
        <v>2023</v>
      </c>
      <c r="Y197">
        <f>INDEX('Inflation Indices'!$B$2:$B$18,MATCH('MilCon Contracts Data'!W1155,'Inflation Indices'!$A$2:$A$18,0))</f>
        <v>1.0750776974914733</v>
      </c>
      <c r="Z197">
        <f>ROUND(MEDIAN(W197,X197),0)</f>
        <v>2022</v>
      </c>
      <c r="AA197">
        <f>INDEX('Inflation Indices'!$B$2:$B$18,MATCH('MilCon Contracts Data'!Z1155,'Inflation Indices'!$A$2:$A$18,0))</f>
        <v>1.0006103417743548</v>
      </c>
      <c r="AB197" s="22">
        <f>M197*Y197</f>
        <v>1784628.9778358457</v>
      </c>
      <c r="AC197" s="22">
        <f>AB197+(Q197*AA197)</f>
        <v>5112658.9745773496</v>
      </c>
      <c r="AD197" s="19">
        <f>IF(AB197="","",AC197-AB197)</f>
        <v>3328029.9967415039</v>
      </c>
      <c r="AE197" s="23">
        <f>_xlfn.DAYS(P197,O197)</f>
        <v>0</v>
      </c>
      <c r="AF197" s="23">
        <f>_xlfn.DAYS(O197,G197)</f>
        <v>745</v>
      </c>
      <c r="AG197" s="24">
        <f>AE197/AF197</f>
        <v>0</v>
      </c>
    </row>
    <row r="198" spans="1:33" ht="30" customHeight="1" x14ac:dyDescent="0.25">
      <c r="A198" s="9">
        <v>44439</v>
      </c>
      <c r="B198" s="10">
        <v>2018</v>
      </c>
      <c r="C198" s="11" t="s">
        <v>557</v>
      </c>
      <c r="D198" s="12" t="s">
        <v>558</v>
      </c>
      <c r="E198" s="12" t="s">
        <v>35</v>
      </c>
      <c r="F198" s="9">
        <v>43276</v>
      </c>
      <c r="G198" s="9">
        <v>43370</v>
      </c>
      <c r="H198" s="12" t="s">
        <v>559</v>
      </c>
      <c r="I198" s="13" t="str">
        <f>LEFT(J198,6)</f>
        <v>W912QR</v>
      </c>
      <c r="J198" s="14" t="s">
        <v>560</v>
      </c>
      <c r="K198" s="15" t="s">
        <v>560</v>
      </c>
      <c r="L198" s="15" t="str">
        <f>CONCATENATE(D198,",",J198)</f>
        <v>91427,W912QR18C0037</v>
      </c>
      <c r="M198" s="16">
        <v>1692000</v>
      </c>
      <c r="N198" s="16">
        <v>1717000</v>
      </c>
      <c r="O198" s="17">
        <v>43889</v>
      </c>
      <c r="P198" s="18">
        <v>44106</v>
      </c>
      <c r="Q198" s="19">
        <f>IF(M198="","",N198-M198)</f>
        <v>25000</v>
      </c>
      <c r="R198" s="20">
        <f>IF(P198="","",P198-O198)</f>
        <v>217</v>
      </c>
      <c r="S198">
        <f>YEAR(P198)</f>
        <v>2020</v>
      </c>
      <c r="T198" s="21">
        <f>IF(LEN(MONTH(P198))=1,CONCATENATE("0",MONTH(P198)),MONTH(P198))</f>
        <v>10</v>
      </c>
      <c r="U198" s="21" t="str">
        <f>IF(LEN(DAY(P198))=1,CONCATENATE("0",DAY(P198)),DAY(P198))</f>
        <v>02</v>
      </c>
      <c r="V198" t="str">
        <f>CONCATENATE(S198,T198,U198)</f>
        <v>20201002</v>
      </c>
      <c r="W198">
        <f>IF(OR(MONTH(G198)=10,MONTH(G198)=11,MONTH(G198)=12),YEAR(G198)+1,YEAR(G198))</f>
        <v>2018</v>
      </c>
      <c r="X198">
        <f>IF(OR(MONTH(P198)=10,MONTH(P198)=11,MONTH(P198)=12),YEAR(P198)+1,YEAR(P198))</f>
        <v>2021</v>
      </c>
      <c r="Y198">
        <f>INDEX('Inflation Indices'!$B$2:$B$18,MATCH('MilCon Contracts Data'!W579,'Inflation Indices'!$A$2:$A$18,0))</f>
        <v>0.97697771649446541</v>
      </c>
      <c r="Z198">
        <f>ROUND(MEDIAN(W198,X198),0)</f>
        <v>2020</v>
      </c>
      <c r="AA198">
        <f>INDEX('Inflation Indices'!$B$2:$B$18,MATCH('MilCon Contracts Data'!Z579,'Inflation Indices'!$A$2:$A$18,0))</f>
        <v>0.93819806468133926</v>
      </c>
      <c r="AB198" s="22">
        <f>M198*Y198</f>
        <v>1653046.2963086355</v>
      </c>
      <c r="AC198" s="22">
        <f>AB198+(Q198*AA198)</f>
        <v>1676501.247925669</v>
      </c>
      <c r="AD198" s="19">
        <f>IF(AB198="","",AC198-AB198)</f>
        <v>23454.951617033454</v>
      </c>
      <c r="AE198" s="23">
        <f>_xlfn.DAYS(P198,O198)</f>
        <v>217</v>
      </c>
      <c r="AF198" s="23">
        <f>_xlfn.DAYS(O198,G198)</f>
        <v>519</v>
      </c>
      <c r="AG198" s="24">
        <f>AE198/AF198</f>
        <v>0.41811175337186895</v>
      </c>
    </row>
    <row r="199" spans="1:33" ht="30" customHeight="1" x14ac:dyDescent="0.25">
      <c r="A199" s="9">
        <v>44561</v>
      </c>
      <c r="B199" s="10">
        <v>2017</v>
      </c>
      <c r="C199" s="11" t="s">
        <v>68</v>
      </c>
      <c r="D199" s="12" t="s">
        <v>561</v>
      </c>
      <c r="E199" s="12" t="s">
        <v>35</v>
      </c>
      <c r="F199" s="9">
        <v>42944</v>
      </c>
      <c r="G199" s="9">
        <v>43096</v>
      </c>
      <c r="H199" s="12" t="s">
        <v>562</v>
      </c>
      <c r="I199" s="13" t="str">
        <f>LEFT(J199,6)</f>
        <v>W912GB</v>
      </c>
      <c r="J199" s="14" t="s">
        <v>563</v>
      </c>
      <c r="K199" s="15" t="s">
        <v>563</v>
      </c>
      <c r="L199" s="15" t="str">
        <f>CONCATENATE(D199,",",J199)</f>
        <v>LRCT150008,W912GB18F0021</v>
      </c>
      <c r="M199" s="16">
        <v>1711902</v>
      </c>
      <c r="N199" s="16">
        <v>1711902</v>
      </c>
      <c r="O199" s="17">
        <v>44687</v>
      </c>
      <c r="P199" s="18">
        <v>44942</v>
      </c>
      <c r="Q199" s="19">
        <f>IF(M199="","",N199-M199)</f>
        <v>0</v>
      </c>
      <c r="R199" s="20">
        <f>IF(P199="","",P199-O199)</f>
        <v>255</v>
      </c>
      <c r="S199">
        <f>YEAR(P199)</f>
        <v>2023</v>
      </c>
      <c r="T199" s="21" t="str">
        <f>IF(LEN(MONTH(P199))=1,CONCATENATE("0",MONTH(P199)),MONTH(P199))</f>
        <v>01</v>
      </c>
      <c r="U199" s="21">
        <f>IF(LEN(DAY(P199))=1,CONCATENATE("0",DAY(P199)),DAY(P199))</f>
        <v>16</v>
      </c>
      <c r="V199" t="str">
        <f>CONCATENATE(S199,T199,U199)</f>
        <v>20230116</v>
      </c>
      <c r="W199">
        <f>IF(OR(MONTH(G199)=10,MONTH(G199)=11,MONTH(G199)=12),YEAR(G199)+1,YEAR(G199))</f>
        <v>2018</v>
      </c>
      <c r="X199">
        <f>IF(OR(MONTH(P199)=10,MONTH(P199)=11,MONTH(P199)=12),YEAR(P199)+1,YEAR(P199))</f>
        <v>2023</v>
      </c>
      <c r="Y199">
        <f>INDEX('Inflation Indices'!$B$2:$B$18,MATCH('MilCon Contracts Data'!W553,'Inflation Indices'!$A$2:$A$18,0))</f>
        <v>1.0006103417743548</v>
      </c>
      <c r="Z199">
        <f>ROUND(MEDIAN(W199,X199),0)</f>
        <v>2021</v>
      </c>
      <c r="AA199">
        <f>INDEX('Inflation Indices'!$B$2:$B$18,MATCH('MilCon Contracts Data'!Z553,'Inflation Indices'!$A$2:$A$18,0))</f>
        <v>0.97697771649446541</v>
      </c>
      <c r="AB199" s="22">
        <f>M199*Y199</f>
        <v>1712946.8453042016</v>
      </c>
      <c r="AC199" s="22">
        <f>AB199+(Q199*AA199)</f>
        <v>1712946.8453042016</v>
      </c>
      <c r="AD199" s="19">
        <f>IF(AB199="","",AC199-AB199)</f>
        <v>0</v>
      </c>
      <c r="AE199" s="23">
        <f>_xlfn.DAYS(P199,O199)</f>
        <v>255</v>
      </c>
      <c r="AF199" s="23">
        <f>_xlfn.DAYS(O199,G199)</f>
        <v>1591</v>
      </c>
      <c r="AG199" s="24">
        <f>AE199/AF199</f>
        <v>0.16027655562539284</v>
      </c>
    </row>
    <row r="200" spans="1:33" ht="30" customHeight="1" x14ac:dyDescent="0.25">
      <c r="A200" s="9">
        <v>44516</v>
      </c>
      <c r="B200" s="10">
        <v>2018</v>
      </c>
      <c r="C200" s="11" t="s">
        <v>478</v>
      </c>
      <c r="D200" s="12" t="s">
        <v>564</v>
      </c>
      <c r="E200" s="12" t="s">
        <v>35</v>
      </c>
      <c r="F200" s="9">
        <v>44208</v>
      </c>
      <c r="G200" s="9">
        <v>44209</v>
      </c>
      <c r="H200" s="12" t="s">
        <v>565</v>
      </c>
      <c r="I200" s="13" t="str">
        <f>LEFT(J200,6)</f>
        <v>188046</v>
      </c>
      <c r="J200" s="14" t="s">
        <v>566</v>
      </c>
      <c r="K200" s="15">
        <v>188046</v>
      </c>
      <c r="L200" s="15" t="str">
        <f>CONCATENATE(D200,",",J200)</f>
        <v>270233,188046</v>
      </c>
      <c r="M200" s="16">
        <v>1730000</v>
      </c>
      <c r="N200" s="16">
        <v>1331000</v>
      </c>
      <c r="O200" s="17">
        <v>45127</v>
      </c>
      <c r="P200" s="18">
        <v>44527</v>
      </c>
      <c r="Q200" s="19">
        <f>IF(M200="","",N200-M200)</f>
        <v>-399000</v>
      </c>
      <c r="R200" s="20">
        <f>IF(P200="","",P200-O200)</f>
        <v>-600</v>
      </c>
      <c r="S200">
        <f>YEAR(P200)</f>
        <v>2021</v>
      </c>
      <c r="T200" s="21">
        <f>IF(LEN(MONTH(P200))=1,CONCATENATE("0",MONTH(P200)),MONTH(P200))</f>
        <v>11</v>
      </c>
      <c r="U200" s="21">
        <f>IF(LEN(DAY(P200))=1,CONCATENATE("0",DAY(P200)),DAY(P200))</f>
        <v>27</v>
      </c>
      <c r="V200" t="str">
        <f>CONCATENATE(S200,T200,U200)</f>
        <v>20211127</v>
      </c>
      <c r="W200">
        <f>IF(OR(MONTH(G200)=10,MONTH(G200)=11,MONTH(G200)=12),YEAR(G200)+1,YEAR(G200))</f>
        <v>2021</v>
      </c>
      <c r="X200">
        <f>IF(OR(MONTH(P200)=10,MONTH(P200)=11,MONTH(P200)=12),YEAR(P200)+1,YEAR(P200))</f>
        <v>2022</v>
      </c>
      <c r="Y200">
        <f>INDEX('Inflation Indices'!$B$2:$B$18,MATCH('MilCon Contracts Data'!W1107,'Inflation Indices'!$A$2:$A$18,0))</f>
        <v>1.0750776974914733</v>
      </c>
      <c r="Z200">
        <f>ROUND(MEDIAN(W200,X200),0)</f>
        <v>2022</v>
      </c>
      <c r="AA200">
        <f>INDEX('Inflation Indices'!$B$2:$B$18,MATCH('MilCon Contracts Data'!Z1107,'Inflation Indices'!$A$2:$A$18,0))</f>
        <v>1.027591137340192</v>
      </c>
      <c r="AB200" s="22">
        <f>M200*Y200</f>
        <v>1859884.4166602488</v>
      </c>
      <c r="AC200" s="22">
        <f>AB200+(Q200*AA200)</f>
        <v>1449875.5528615122</v>
      </c>
      <c r="AD200" s="19">
        <f>IF(AB200="","",AC200-AB200)</f>
        <v>-410008.86379873659</v>
      </c>
      <c r="AE200" s="23">
        <f>_xlfn.DAYS(P200,O200)</f>
        <v>-600</v>
      </c>
      <c r="AF200" s="23">
        <f>_xlfn.DAYS(O200,G200)</f>
        <v>918</v>
      </c>
      <c r="AG200" s="24">
        <f>AE200/AF200</f>
        <v>-0.65359477124183007</v>
      </c>
    </row>
    <row r="201" spans="1:33" ht="30" customHeight="1" x14ac:dyDescent="0.25">
      <c r="A201" s="9">
        <v>44573</v>
      </c>
      <c r="B201" s="10">
        <v>2020</v>
      </c>
      <c r="C201" s="11" t="s">
        <v>84</v>
      </c>
      <c r="D201" s="12" t="s">
        <v>567</v>
      </c>
      <c r="E201" s="12" t="s">
        <v>35</v>
      </c>
      <c r="F201" s="9">
        <v>43959</v>
      </c>
      <c r="G201" s="9">
        <v>44098</v>
      </c>
      <c r="H201" s="12" t="s">
        <v>568</v>
      </c>
      <c r="I201" s="13" t="str">
        <f>LEFT(J201,6)</f>
        <v>N69450</v>
      </c>
      <c r="J201" s="14" t="s">
        <v>568</v>
      </c>
      <c r="K201" s="15" t="s">
        <v>569</v>
      </c>
      <c r="L201" s="15" t="str">
        <f>CONCATENATE(D201,",",J201)</f>
        <v>N83447222,N6945020C2575 AWD</v>
      </c>
      <c r="M201" s="16">
        <v>1763000</v>
      </c>
      <c r="N201" s="16">
        <v>1921000</v>
      </c>
      <c r="O201" s="17">
        <v>44459</v>
      </c>
      <c r="P201" s="18">
        <v>44460</v>
      </c>
      <c r="Q201" s="19">
        <f>IF(M201="","",N201-M201)</f>
        <v>158000</v>
      </c>
      <c r="R201" s="20">
        <f>IF(P201="","",P201-O201)</f>
        <v>1</v>
      </c>
      <c r="S201">
        <f>YEAR(P201)</f>
        <v>2021</v>
      </c>
      <c r="T201" s="21" t="str">
        <f>IF(LEN(MONTH(P201))=1,CONCATENATE("0",MONTH(P201)),MONTH(P201))</f>
        <v>09</v>
      </c>
      <c r="U201" s="21">
        <f>IF(LEN(DAY(P201))=1,CONCATENATE("0",DAY(P201)),DAY(P201))</f>
        <v>21</v>
      </c>
      <c r="V201" t="str">
        <f>CONCATENATE(S201,T201,U201)</f>
        <v>20210921</v>
      </c>
      <c r="W201">
        <f>IF(OR(MONTH(G201)=10,MONTH(G201)=11,MONTH(G201)=12),YEAR(G201)+1,YEAR(G201))</f>
        <v>2020</v>
      </c>
      <c r="X201">
        <f>IF(OR(MONTH(P201)=10,MONTH(P201)=11,MONTH(P201)=12),YEAR(P201)+1,YEAR(P201))</f>
        <v>2021</v>
      </c>
      <c r="Y201">
        <f>INDEX('Inflation Indices'!$B$2:$B$18,MATCH('MilCon Contracts Data'!W963,'Inflation Indices'!$A$2:$A$18,0))</f>
        <v>1.0507009358578761</v>
      </c>
      <c r="Z201">
        <f>ROUND(MEDIAN(W201,X201),0)</f>
        <v>2021</v>
      </c>
      <c r="AA201">
        <f>INDEX('Inflation Indices'!$B$2:$B$18,MATCH('MilCon Contracts Data'!Z963,'Inflation Indices'!$A$2:$A$18,0))</f>
        <v>1.0006103417743548</v>
      </c>
      <c r="AB201" s="22">
        <f>M201*Y201</f>
        <v>1852385.7499174355</v>
      </c>
      <c r="AC201" s="22">
        <f>AB201+(Q201*AA201)</f>
        <v>2010482.1839177834</v>
      </c>
      <c r="AD201" s="19">
        <f>IF(AB201="","",AC201-AB201)</f>
        <v>158096.43400034797</v>
      </c>
      <c r="AE201" s="23">
        <f>_xlfn.DAYS(P201,O201)</f>
        <v>1</v>
      </c>
      <c r="AF201" s="23">
        <f>_xlfn.DAYS(O201,G201)</f>
        <v>361</v>
      </c>
      <c r="AG201" s="24">
        <f>AE201/AF201</f>
        <v>2.7700831024930748E-3</v>
      </c>
    </row>
    <row r="202" spans="1:33" ht="30" customHeight="1" x14ac:dyDescent="0.25">
      <c r="A202" s="9">
        <v>44620</v>
      </c>
      <c r="B202" s="10">
        <v>2014</v>
      </c>
      <c r="C202" s="11" t="s">
        <v>570</v>
      </c>
      <c r="D202" s="12" t="s">
        <v>571</v>
      </c>
      <c r="E202" s="12" t="s">
        <v>35</v>
      </c>
      <c r="F202" s="9">
        <v>42837</v>
      </c>
      <c r="G202" s="9">
        <v>42929</v>
      </c>
      <c r="H202" s="12" t="s">
        <v>572</v>
      </c>
      <c r="I202" s="13" t="str">
        <f>LEFT(J202,6)</f>
        <v>N62742</v>
      </c>
      <c r="J202" s="14" t="s">
        <v>573</v>
      </c>
      <c r="K202" s="15" t="s">
        <v>573</v>
      </c>
      <c r="L202" s="15" t="str">
        <f>CONCATENATE(D202,",",J202)</f>
        <v>14DISA01,N6274217F0307</v>
      </c>
      <c r="M202" s="16">
        <v>1781248</v>
      </c>
      <c r="N202" s="16">
        <v>1781248</v>
      </c>
      <c r="O202" s="17">
        <v>43465</v>
      </c>
      <c r="P202" s="18">
        <v>44576</v>
      </c>
      <c r="Q202" s="19">
        <f>IF(M202="","",N202-M202)</f>
        <v>0</v>
      </c>
      <c r="R202" s="20">
        <f>IF(P202="","",P202-O202)</f>
        <v>1111</v>
      </c>
      <c r="S202">
        <f>YEAR(P202)</f>
        <v>2022</v>
      </c>
      <c r="T202" s="21" t="str">
        <f>IF(LEN(MONTH(P202))=1,CONCATENATE("0",MONTH(P202)),MONTH(P202))</f>
        <v>01</v>
      </c>
      <c r="U202" s="21">
        <f>IF(LEN(DAY(P202))=1,CONCATENATE("0",DAY(P202)),DAY(P202))</f>
        <v>15</v>
      </c>
      <c r="V202" t="str">
        <f>CONCATENATE(S202,T202,U202)</f>
        <v>20220115</v>
      </c>
      <c r="W202">
        <f>IF(OR(MONTH(G202)=10,MONTH(G202)=11,MONTH(G202)=12),YEAR(G202)+1,YEAR(G202))</f>
        <v>2017</v>
      </c>
      <c r="X202">
        <f>IF(OR(MONTH(P202)=10,MONTH(P202)=11,MONTH(P202)=12),YEAR(P202)+1,YEAR(P202))</f>
        <v>2022</v>
      </c>
      <c r="Y202">
        <f>INDEX('Inflation Indices'!$B$2:$B$18,MATCH('MilCon Contracts Data'!W339,'Inflation Indices'!$A$2:$A$18,0))</f>
        <v>0.97697771649446541</v>
      </c>
      <c r="Z202">
        <f>ROUND(MEDIAN(W202,X202),0)</f>
        <v>2020</v>
      </c>
      <c r="AA202">
        <f>INDEX('Inflation Indices'!$B$2:$B$18,MATCH('MilCon Contracts Data'!Z339,'Inflation Indices'!$A$2:$A$18,0))</f>
        <v>0.95701202597496626</v>
      </c>
      <c r="AB202" s="22">
        <f>M202*Y202</f>
        <v>1740239.6035503335</v>
      </c>
      <c r="AC202" s="22">
        <f>AB202+(Q202*AA202)</f>
        <v>1740239.6035503335</v>
      </c>
      <c r="AD202" s="19">
        <f>IF(AB202="","",AC202-AB202)</f>
        <v>0</v>
      </c>
      <c r="AE202" s="23">
        <f>_xlfn.DAYS(P202,O202)</f>
        <v>1111</v>
      </c>
      <c r="AF202" s="23">
        <f>_xlfn.DAYS(O202,G202)</f>
        <v>536</v>
      </c>
      <c r="AG202" s="24">
        <f>AE202/AF202</f>
        <v>2.0727611940298507</v>
      </c>
    </row>
    <row r="203" spans="1:33" ht="30" customHeight="1" x14ac:dyDescent="0.25">
      <c r="A203" s="9">
        <v>44439</v>
      </c>
      <c r="B203" s="10">
        <v>2019</v>
      </c>
      <c r="C203" s="11" t="s">
        <v>557</v>
      </c>
      <c r="D203" s="12" t="s">
        <v>574</v>
      </c>
      <c r="E203" s="12" t="s">
        <v>35</v>
      </c>
      <c r="F203" s="9">
        <v>43406</v>
      </c>
      <c r="G203" s="9">
        <v>43524</v>
      </c>
      <c r="H203" s="12" t="s">
        <v>575</v>
      </c>
      <c r="I203" s="13" t="str">
        <f>LEFT(J203,6)</f>
        <v>W912QR</v>
      </c>
      <c r="J203" s="14" t="s">
        <v>576</v>
      </c>
      <c r="K203" s="15" t="s">
        <v>576</v>
      </c>
      <c r="L203" s="15" t="str">
        <f>CONCATENATE(D203,",",J203)</f>
        <v>90303,W912QR19C0009</v>
      </c>
      <c r="M203" s="16">
        <v>1831000</v>
      </c>
      <c r="N203" s="16">
        <v>1819000</v>
      </c>
      <c r="O203" s="17">
        <v>43992</v>
      </c>
      <c r="P203" s="18">
        <v>44118</v>
      </c>
      <c r="Q203" s="19">
        <f>IF(M203="","",N203-M203)</f>
        <v>-12000</v>
      </c>
      <c r="R203" s="20">
        <f>IF(P203="","",P203-O203)</f>
        <v>126</v>
      </c>
      <c r="S203">
        <f>YEAR(P203)</f>
        <v>2020</v>
      </c>
      <c r="T203" s="21">
        <f>IF(LEN(MONTH(P203))=1,CONCATENATE("0",MONTH(P203)),MONTH(P203))</f>
        <v>10</v>
      </c>
      <c r="U203" s="21">
        <f>IF(LEN(DAY(P203))=1,CONCATENATE("0",DAY(P203)),DAY(P203))</f>
        <v>14</v>
      </c>
      <c r="V203" t="str">
        <f>CONCATENATE(S203,T203,U203)</f>
        <v>20201014</v>
      </c>
      <c r="W203">
        <f>IF(OR(MONTH(G203)=10,MONTH(G203)=11,MONTH(G203)=12),YEAR(G203)+1,YEAR(G203))</f>
        <v>2019</v>
      </c>
      <c r="X203">
        <f>IF(OR(MONTH(P203)=10,MONTH(P203)=11,MONTH(P203)=12),YEAR(P203)+1,YEAR(P203))</f>
        <v>2021</v>
      </c>
      <c r="Y203">
        <f>INDEX('Inflation Indices'!$B$2:$B$18,MATCH('MilCon Contracts Data'!W833,'Inflation Indices'!$A$2:$A$18,0))</f>
        <v>1.027591137340192</v>
      </c>
      <c r="Z203">
        <f>ROUND(MEDIAN(W203,X203),0)</f>
        <v>2020</v>
      </c>
      <c r="AA203">
        <f>INDEX('Inflation Indices'!$B$2:$B$18,MATCH('MilCon Contracts Data'!Z833,'Inflation Indices'!$A$2:$A$18,0))</f>
        <v>0.97697771649446541</v>
      </c>
      <c r="AB203" s="22">
        <f>M203*Y203</f>
        <v>1881519.3724698916</v>
      </c>
      <c r="AC203" s="22">
        <f>AB203+(Q203*AA203)</f>
        <v>1869795.6398719579</v>
      </c>
      <c r="AD203" s="19">
        <f>IF(AB203="","",AC203-AB203)</f>
        <v>-11723.732597933616</v>
      </c>
      <c r="AE203" s="23">
        <f>_xlfn.DAYS(P203,O203)</f>
        <v>126</v>
      </c>
      <c r="AF203" s="23">
        <f>_xlfn.DAYS(O203,G203)</f>
        <v>468</v>
      </c>
      <c r="AG203" s="24">
        <f>AE203/AF203</f>
        <v>0.26923076923076922</v>
      </c>
    </row>
    <row r="204" spans="1:33" ht="30" customHeight="1" x14ac:dyDescent="0.25">
      <c r="A204" s="9">
        <v>44573</v>
      </c>
      <c r="B204" s="10">
        <v>2018</v>
      </c>
      <c r="C204" s="11" t="s">
        <v>98</v>
      </c>
      <c r="D204" s="12" t="s">
        <v>577</v>
      </c>
      <c r="E204" s="12" t="s">
        <v>35</v>
      </c>
      <c r="F204" s="9">
        <v>43480</v>
      </c>
      <c r="G204" s="9">
        <v>43523</v>
      </c>
      <c r="H204" s="12" t="s">
        <v>578</v>
      </c>
      <c r="I204" s="13" t="str">
        <f>LEFT(J204,6)</f>
        <v>N62473</v>
      </c>
      <c r="J204" s="14" t="s">
        <v>579</v>
      </c>
      <c r="K204" s="15" t="s">
        <v>580</v>
      </c>
      <c r="L204" s="15" t="str">
        <f>CONCATENATE(D204,",",J204)</f>
        <v>M006811599,N6247318D5860 N6247319F4359</v>
      </c>
      <c r="M204" s="16">
        <v>1876000</v>
      </c>
      <c r="N204" s="16">
        <v>2178000</v>
      </c>
      <c r="O204" s="17">
        <v>43887</v>
      </c>
      <c r="P204" s="18">
        <v>43937</v>
      </c>
      <c r="Q204" s="19">
        <f>IF(M204="","",N204-M204)</f>
        <v>302000</v>
      </c>
      <c r="R204" s="20">
        <f>IF(P204="","",P204-O204)</f>
        <v>50</v>
      </c>
      <c r="S204">
        <f>YEAR(P204)</f>
        <v>2020</v>
      </c>
      <c r="T204" s="21" t="str">
        <f>IF(LEN(MONTH(P204))=1,CONCATENATE("0",MONTH(P204)),MONTH(P204))</f>
        <v>04</v>
      </c>
      <c r="U204" s="21">
        <f>IF(LEN(DAY(P204))=1,CONCATENATE("0",DAY(P204)),DAY(P204))</f>
        <v>16</v>
      </c>
      <c r="V204" t="str">
        <f>CONCATENATE(S204,T204,U204)</f>
        <v>20200416</v>
      </c>
      <c r="W204">
        <f>IF(OR(MONTH(G204)=10,MONTH(G204)=11,MONTH(G204)=12),YEAR(G204)+1,YEAR(G204))</f>
        <v>2019</v>
      </c>
      <c r="X204">
        <f>IF(OR(MONTH(P204)=10,MONTH(P204)=11,MONTH(P204)=12),YEAR(P204)+1,YEAR(P204))</f>
        <v>2020</v>
      </c>
      <c r="Y204">
        <f>INDEX('Inflation Indices'!$B$2:$B$18,MATCH('MilCon Contracts Data'!W652,'Inflation Indices'!$A$2:$A$18,0))</f>
        <v>1.1913606177254064</v>
      </c>
      <c r="Z204">
        <f>ROUND(MEDIAN(W204,X204),0)</f>
        <v>2020</v>
      </c>
      <c r="AA204">
        <f>INDEX('Inflation Indices'!$B$2:$B$18,MATCH('MilCon Contracts Data'!Z652,'Inflation Indices'!$A$2:$A$18,0))</f>
        <v>1.1743184978402121</v>
      </c>
      <c r="AB204" s="22">
        <f>M204*Y204</f>
        <v>2234992.5188528625</v>
      </c>
      <c r="AC204" s="22">
        <f>AB204+(Q204*AA204)</f>
        <v>2589636.7052006065</v>
      </c>
      <c r="AD204" s="19">
        <f>IF(AB204="","",AC204-AB204)</f>
        <v>354644.18634774396</v>
      </c>
      <c r="AE204" s="23">
        <f>_xlfn.DAYS(P204,O204)</f>
        <v>50</v>
      </c>
      <c r="AF204" s="23">
        <f>_xlfn.DAYS(O204,G204)</f>
        <v>364</v>
      </c>
      <c r="AG204" s="24">
        <f>AE204/AF204</f>
        <v>0.13736263736263737</v>
      </c>
    </row>
    <row r="205" spans="1:33" ht="30" customHeight="1" x14ac:dyDescent="0.25">
      <c r="A205" s="9">
        <v>44573</v>
      </c>
      <c r="B205" s="10">
        <v>2016</v>
      </c>
      <c r="C205" s="11" t="s">
        <v>98</v>
      </c>
      <c r="D205" s="12" t="s">
        <v>581</v>
      </c>
      <c r="E205" s="12" t="s">
        <v>35</v>
      </c>
      <c r="F205" s="9">
        <v>42587</v>
      </c>
      <c r="G205" s="9">
        <v>42641</v>
      </c>
      <c r="H205" s="12" t="s">
        <v>582</v>
      </c>
      <c r="I205" s="13" t="str">
        <f>LEFT(J205,6)</f>
        <v>N40085</v>
      </c>
      <c r="J205" s="14" t="s">
        <v>583</v>
      </c>
      <c r="K205" s="15" t="s">
        <v>584</v>
      </c>
      <c r="L205" s="15" t="str">
        <f>CONCATENATE(D205,",",J205)</f>
        <v>M67001729,N4008516D6300 0003</v>
      </c>
      <c r="M205" s="16">
        <v>1885000</v>
      </c>
      <c r="N205" s="16">
        <v>2519000</v>
      </c>
      <c r="O205" s="17">
        <v>43196</v>
      </c>
      <c r="P205" s="18">
        <v>44308</v>
      </c>
      <c r="Q205" s="19">
        <f>IF(M205="","",N205-M205)</f>
        <v>634000</v>
      </c>
      <c r="R205" s="20">
        <f>IF(P205="","",P205-O205)</f>
        <v>1112</v>
      </c>
      <c r="S205">
        <f>YEAR(P205)</f>
        <v>2021</v>
      </c>
      <c r="T205" s="21" t="str">
        <f>IF(LEN(MONTH(P205))=1,CONCATENATE("0",MONTH(P205)),MONTH(P205))</f>
        <v>04</v>
      </c>
      <c r="U205" s="21">
        <f>IF(LEN(DAY(P205))=1,CONCATENATE("0",DAY(P205)),DAY(P205))</f>
        <v>22</v>
      </c>
      <c r="V205" t="str">
        <f>CONCATENATE(S205,T205,U205)</f>
        <v>20210422</v>
      </c>
      <c r="W205">
        <f>IF(OR(MONTH(G205)=10,MONTH(G205)=11,MONTH(G205)=12),YEAR(G205)+1,YEAR(G205))</f>
        <v>2016</v>
      </c>
      <c r="X205">
        <f>IF(OR(MONTH(P205)=10,MONTH(P205)=11,MONTH(P205)=12),YEAR(P205)+1,YEAR(P205))</f>
        <v>2021</v>
      </c>
      <c r="Y205">
        <f>INDEX('Inflation Indices'!$B$2:$B$18,MATCH('MilCon Contracts Data'!W243,'Inflation Indices'!$A$2:$A$18,0))</f>
        <v>1.0507009358578761</v>
      </c>
      <c r="Z205">
        <f>ROUND(MEDIAN(W205,X205),0)</f>
        <v>2019</v>
      </c>
      <c r="AA205">
        <f>INDEX('Inflation Indices'!$B$2:$B$18,MATCH('MilCon Contracts Data'!Z243,'Inflation Indices'!$A$2:$A$18,0))</f>
        <v>1.0006103417743548</v>
      </c>
      <c r="AB205" s="22">
        <f>M205*Y205</f>
        <v>1980571.2640920964</v>
      </c>
      <c r="AC205" s="22">
        <f>AB205+(Q205*AA205)</f>
        <v>2614958.2207770376</v>
      </c>
      <c r="AD205" s="19">
        <f>IF(AB205="","",AC205-AB205)</f>
        <v>634386.95668494119</v>
      </c>
      <c r="AE205" s="23">
        <f>_xlfn.DAYS(P205,O205)</f>
        <v>1112</v>
      </c>
      <c r="AF205" s="23">
        <f>_xlfn.DAYS(O205,G205)</f>
        <v>555</v>
      </c>
      <c r="AG205" s="24">
        <f>AE205/AF205</f>
        <v>2.0036036036036036</v>
      </c>
    </row>
    <row r="206" spans="1:33" ht="30" customHeight="1" x14ac:dyDescent="0.25">
      <c r="A206" s="9">
        <v>44544</v>
      </c>
      <c r="B206" s="10">
        <v>2021</v>
      </c>
      <c r="C206" s="11" t="s">
        <v>39</v>
      </c>
      <c r="D206" s="12" t="s">
        <v>402</v>
      </c>
      <c r="E206" s="12" t="s">
        <v>35</v>
      </c>
      <c r="F206" s="9">
        <v>44055</v>
      </c>
      <c r="G206" s="9">
        <v>44104</v>
      </c>
      <c r="H206" s="12" t="s">
        <v>287</v>
      </c>
      <c r="I206" s="13" t="str">
        <f>LEFT(J206,6)</f>
        <v>W912GB</v>
      </c>
      <c r="J206" s="14" t="s">
        <v>403</v>
      </c>
      <c r="K206" s="15" t="s">
        <v>404</v>
      </c>
      <c r="L206" s="15" t="str">
        <f>CONCATENATE(D206,",",J206)</f>
        <v>72742,W912GB-17-C-0005</v>
      </c>
      <c r="M206" s="16">
        <v>1891000</v>
      </c>
      <c r="N206" s="16">
        <v>1891000</v>
      </c>
      <c r="O206" s="17">
        <v>44876</v>
      </c>
      <c r="P206" s="18">
        <v>44876</v>
      </c>
      <c r="Q206" s="19">
        <f>IF(M206="","",N206-M206)</f>
        <v>0</v>
      </c>
      <c r="R206" s="20">
        <f>IF(P206="","",P206-O206)</f>
        <v>0</v>
      </c>
      <c r="S206">
        <f>YEAR(P206)</f>
        <v>2022</v>
      </c>
      <c r="T206" s="21">
        <f>IF(LEN(MONTH(P206))=1,CONCATENATE("0",MONTH(P206)),MONTH(P206))</f>
        <v>11</v>
      </c>
      <c r="U206" s="21">
        <f>IF(LEN(DAY(P206))=1,CONCATENATE("0",DAY(P206)),DAY(P206))</f>
        <v>11</v>
      </c>
      <c r="V206" t="str">
        <f>CONCATENATE(S206,T206,U206)</f>
        <v>20221111</v>
      </c>
      <c r="W206">
        <f>IF(OR(MONTH(G206)=10,MONTH(G206)=11,MONTH(G206)=12),YEAR(G206)+1,YEAR(G206))</f>
        <v>2020</v>
      </c>
      <c r="X206">
        <f>IF(OR(MONTH(P206)=10,MONTH(P206)=11,MONTH(P206)=12),YEAR(P206)+1,YEAR(P206))</f>
        <v>2023</v>
      </c>
      <c r="Y206">
        <f>INDEX('Inflation Indices'!$B$2:$B$18,MATCH('MilCon Contracts Data'!W1044,'Inflation Indices'!$A$2:$A$18,0))</f>
        <v>1.2082263446570523</v>
      </c>
      <c r="Z206">
        <f>ROUND(MEDIAN(W206,X206),0)</f>
        <v>2022</v>
      </c>
      <c r="AA206">
        <f>INDEX('Inflation Indices'!$B$2:$B$18,MATCH('MilCon Contracts Data'!Z1044,'Inflation Indices'!$A$2:$A$18,0))</f>
        <v>1.1743184978402121</v>
      </c>
      <c r="AB206" s="22">
        <f>M206*Y206</f>
        <v>2284756.0177464858</v>
      </c>
      <c r="AC206" s="22">
        <f>AB206+(Q206*AA206)</f>
        <v>2284756.0177464858</v>
      </c>
      <c r="AD206" s="19">
        <f>IF(AB206="","",AC206-AB206)</f>
        <v>0</v>
      </c>
      <c r="AE206" s="23">
        <f>_xlfn.DAYS(P206,O206)</f>
        <v>0</v>
      </c>
      <c r="AF206" s="23">
        <f>_xlfn.DAYS(O206,G206)</f>
        <v>772</v>
      </c>
      <c r="AG206" s="24">
        <f>AE206/AF206</f>
        <v>0</v>
      </c>
    </row>
    <row r="207" spans="1:33" ht="30" customHeight="1" x14ac:dyDescent="0.25">
      <c r="A207" s="9">
        <v>44573</v>
      </c>
      <c r="B207" s="10">
        <v>2017</v>
      </c>
      <c r="C207" s="11" t="s">
        <v>478</v>
      </c>
      <c r="D207" s="12" t="s">
        <v>585</v>
      </c>
      <c r="E207" s="12" t="s">
        <v>35</v>
      </c>
      <c r="F207" s="9">
        <v>44467</v>
      </c>
      <c r="G207" s="9">
        <v>44468</v>
      </c>
      <c r="H207" s="12" t="s">
        <v>586</v>
      </c>
      <c r="I207" s="13" t="str">
        <f>LEFT(J207,6)</f>
        <v>W91242</v>
      </c>
      <c r="J207" s="14" t="s">
        <v>587</v>
      </c>
      <c r="K207" s="15" t="s">
        <v>588</v>
      </c>
      <c r="L207" s="15" t="str">
        <f>CONCATENATE(D207,",",J207)</f>
        <v>371402,W91242-18-2-20019</v>
      </c>
      <c r="M207" s="16">
        <v>1950000</v>
      </c>
      <c r="N207" s="16">
        <v>4760000</v>
      </c>
      <c r="O207" s="17">
        <v>45143</v>
      </c>
      <c r="P207" s="18">
        <v>45143</v>
      </c>
      <c r="Q207" s="19">
        <f>IF(M207="","",N207-M207)</f>
        <v>2810000</v>
      </c>
      <c r="R207" s="20">
        <f>IF(P207="","",P207-O207)</f>
        <v>0</v>
      </c>
      <c r="S207">
        <f>YEAR(P207)</f>
        <v>2023</v>
      </c>
      <c r="T207" s="21" t="str">
        <f>IF(LEN(MONTH(P207))=1,CONCATENATE("0",MONTH(P207)),MONTH(P207))</f>
        <v>08</v>
      </c>
      <c r="U207" s="21" t="str">
        <f>IF(LEN(DAY(P207))=1,CONCATENATE("0",DAY(P207)),DAY(P207))</f>
        <v>05</v>
      </c>
      <c r="V207" t="str">
        <f>CONCATENATE(S207,T207,U207)</f>
        <v>20230805</v>
      </c>
      <c r="W207">
        <f>IF(OR(MONTH(G207)=10,MONTH(G207)=11,MONTH(G207)=12),YEAR(G207)+1,YEAR(G207))</f>
        <v>2021</v>
      </c>
      <c r="X207">
        <f>IF(OR(MONTH(P207)=10,MONTH(P207)=11,MONTH(P207)=12),YEAR(P207)+1,YEAR(P207))</f>
        <v>2023</v>
      </c>
      <c r="Y207">
        <f>INDEX('Inflation Indices'!$B$2:$B$18,MATCH('MilCon Contracts Data'!W1222,'Inflation Indices'!$A$2:$A$18,0))</f>
        <v>1.1226717559690906</v>
      </c>
      <c r="Z207">
        <f>ROUND(MEDIAN(W207,X207),0)</f>
        <v>2022</v>
      </c>
      <c r="AA207">
        <f>INDEX('Inflation Indices'!$B$2:$B$18,MATCH('MilCon Contracts Data'!Z1222,'Inflation Indices'!$A$2:$A$18,0))</f>
        <v>1.0507009358578761</v>
      </c>
      <c r="AB207" s="22">
        <f>M207*Y207</f>
        <v>2189209.9241397269</v>
      </c>
      <c r="AC207" s="22">
        <f>AB207+(Q207*AA207)</f>
        <v>5141679.5539003592</v>
      </c>
      <c r="AD207" s="19">
        <f>IF(AB207="","",AC207-AB207)</f>
        <v>2952469.6297606323</v>
      </c>
      <c r="AE207" s="23">
        <f>_xlfn.DAYS(P207,O207)</f>
        <v>0</v>
      </c>
      <c r="AF207" s="23">
        <f>_xlfn.DAYS(O207,G207)</f>
        <v>675</v>
      </c>
      <c r="AG207" s="24">
        <f>AE207/AF207</f>
        <v>0</v>
      </c>
    </row>
    <row r="208" spans="1:33" ht="30" customHeight="1" x14ac:dyDescent="0.25">
      <c r="A208" s="9">
        <v>44561</v>
      </c>
      <c r="B208" s="10">
        <v>2017</v>
      </c>
      <c r="C208" s="11" t="s">
        <v>68</v>
      </c>
      <c r="D208" s="12" t="s">
        <v>589</v>
      </c>
      <c r="E208" s="12" t="s">
        <v>35</v>
      </c>
      <c r="F208" s="9">
        <v>43280</v>
      </c>
      <c r="G208" s="9">
        <v>43373</v>
      </c>
      <c r="H208" s="12" t="s">
        <v>551</v>
      </c>
      <c r="I208" s="13" t="str">
        <f>LEFT(J208,6)</f>
        <v>W912GB</v>
      </c>
      <c r="J208" s="14" t="s">
        <v>590</v>
      </c>
      <c r="K208" s="15" t="s">
        <v>590</v>
      </c>
      <c r="L208" s="15" t="str">
        <f>CONCATENATE(D208,",",J208)</f>
        <v>LBPG150009,W912GB17F0461</v>
      </c>
      <c r="M208" s="16">
        <v>1978602</v>
      </c>
      <c r="N208" s="16">
        <v>1978602</v>
      </c>
      <c r="O208" s="17">
        <v>44603</v>
      </c>
      <c r="P208" s="18">
        <v>44603</v>
      </c>
      <c r="Q208" s="19">
        <f>IF(M208="","",N208-M208)</f>
        <v>0</v>
      </c>
      <c r="R208" s="20">
        <f>IF(P208="","",P208-O208)</f>
        <v>0</v>
      </c>
      <c r="S208">
        <f>YEAR(P208)</f>
        <v>2022</v>
      </c>
      <c r="T208" s="21" t="str">
        <f>IF(LEN(MONTH(P208))=1,CONCATENATE("0",MONTH(P208)),MONTH(P208))</f>
        <v>02</v>
      </c>
      <c r="U208" s="21">
        <f>IF(LEN(DAY(P208))=1,CONCATENATE("0",DAY(P208)),DAY(P208))</f>
        <v>11</v>
      </c>
      <c r="V208" t="str">
        <f>CONCATENATE(S208,T208,U208)</f>
        <v>20220211</v>
      </c>
      <c r="W208">
        <f>IF(OR(MONTH(G208)=10,MONTH(G208)=11,MONTH(G208)=12),YEAR(G208)+1,YEAR(G208))</f>
        <v>2018</v>
      </c>
      <c r="X208">
        <f>IF(OR(MONTH(P208)=10,MONTH(P208)=11,MONTH(P208)=12),YEAR(P208)+1,YEAR(P208))</f>
        <v>2022</v>
      </c>
      <c r="Y208">
        <f>INDEX('Inflation Indices'!$B$2:$B$18,MATCH('MilCon Contracts Data'!W548,'Inflation Indices'!$A$2:$A$18,0))</f>
        <v>1.027591137340192</v>
      </c>
      <c r="Z208">
        <f>ROUND(MEDIAN(W208,X208),0)</f>
        <v>2020</v>
      </c>
      <c r="AA208">
        <f>INDEX('Inflation Indices'!$B$2:$B$18,MATCH('MilCon Contracts Data'!Z548,'Inflation Indices'!$A$2:$A$18,0))</f>
        <v>0.97697771649446541</v>
      </c>
      <c r="AB208" s="22">
        <f>M208*Y208</f>
        <v>2033193.8795235786</v>
      </c>
      <c r="AC208" s="22">
        <f>AB208+(Q208*AA208)</f>
        <v>2033193.8795235786</v>
      </c>
      <c r="AD208" s="19">
        <f>IF(AB208="","",AC208-AB208)</f>
        <v>0</v>
      </c>
      <c r="AE208" s="23">
        <f>_xlfn.DAYS(P208,O208)</f>
        <v>0</v>
      </c>
      <c r="AF208" s="23">
        <f>_xlfn.DAYS(O208,G208)</f>
        <v>1230</v>
      </c>
      <c r="AG208" s="24">
        <f>AE208/AF208</f>
        <v>0</v>
      </c>
    </row>
    <row r="209" spans="1:33" ht="30" customHeight="1" x14ac:dyDescent="0.25">
      <c r="A209" s="9">
        <v>44439</v>
      </c>
      <c r="B209" s="10">
        <v>2018</v>
      </c>
      <c r="C209" s="11" t="s">
        <v>145</v>
      </c>
      <c r="D209" s="12" t="s">
        <v>591</v>
      </c>
      <c r="E209" s="12" t="s">
        <v>35</v>
      </c>
      <c r="F209" s="9">
        <v>43376</v>
      </c>
      <c r="G209" s="9">
        <v>43440</v>
      </c>
      <c r="H209" s="12" t="s">
        <v>592</v>
      </c>
      <c r="I209" s="13" t="str">
        <f>LEFT(J209,6)</f>
        <v>W912DQ</v>
      </c>
      <c r="J209" s="14" t="s">
        <v>593</v>
      </c>
      <c r="K209" s="15" t="s">
        <v>593</v>
      </c>
      <c r="L209" s="15" t="str">
        <f>CONCATENATE(D209,",",J209)</f>
        <v>88028,W912DQ17D4016</v>
      </c>
      <c r="M209" s="16">
        <v>1979000</v>
      </c>
      <c r="N209" s="16">
        <v>1990000</v>
      </c>
      <c r="O209" s="17">
        <v>43886</v>
      </c>
      <c r="P209" s="18">
        <v>44103</v>
      </c>
      <c r="Q209" s="19">
        <f>IF(M209="","",N209-M209)</f>
        <v>11000</v>
      </c>
      <c r="R209" s="20">
        <f>IF(P209="","",P209-O209)</f>
        <v>217</v>
      </c>
      <c r="S209">
        <f>YEAR(P209)</f>
        <v>2020</v>
      </c>
      <c r="T209" s="21" t="str">
        <f>IF(LEN(MONTH(P209))=1,CONCATENATE("0",MONTH(P209)),MONTH(P209))</f>
        <v>09</v>
      </c>
      <c r="U209" s="21">
        <f>IF(LEN(DAY(P209))=1,CONCATENATE("0",DAY(P209)),DAY(P209))</f>
        <v>29</v>
      </c>
      <c r="V209" t="str">
        <f>CONCATENATE(S209,T209,U209)</f>
        <v>20200929</v>
      </c>
      <c r="W209">
        <f>IF(OR(MONTH(G209)=10,MONTH(G209)=11,MONTH(G209)=12),YEAR(G209)+1,YEAR(G209))</f>
        <v>2019</v>
      </c>
      <c r="X209">
        <f>IF(OR(MONTH(P209)=10,MONTH(P209)=11,MONTH(P209)=12),YEAR(P209)+1,YEAR(P209))</f>
        <v>2020</v>
      </c>
      <c r="Y209">
        <f>INDEX('Inflation Indices'!$B$2:$B$18,MATCH('MilCon Contracts Data'!W757,'Inflation Indices'!$A$2:$A$18,0))</f>
        <v>1.0507009358578761</v>
      </c>
      <c r="Z209">
        <f>ROUND(MEDIAN(W209,X209),0)</f>
        <v>2020</v>
      </c>
      <c r="AA209">
        <f>INDEX('Inflation Indices'!$B$2:$B$18,MATCH('MilCon Contracts Data'!Z757,'Inflation Indices'!$A$2:$A$18,0))</f>
        <v>1.0006103417743548</v>
      </c>
      <c r="AB209" s="22">
        <f>M209*Y209</f>
        <v>2079337.1520627367</v>
      </c>
      <c r="AC209" s="22">
        <f>AB209+(Q209*AA209)</f>
        <v>2090343.8658222547</v>
      </c>
      <c r="AD209" s="19">
        <f>IF(AB209="","",AC209-AB209)</f>
        <v>11006.713759517996</v>
      </c>
      <c r="AE209" s="23">
        <f>_xlfn.DAYS(P209,O209)</f>
        <v>217</v>
      </c>
      <c r="AF209" s="23">
        <f>_xlfn.DAYS(O209,G209)</f>
        <v>446</v>
      </c>
      <c r="AG209" s="24">
        <f>AE209/AF209</f>
        <v>0.48654708520179374</v>
      </c>
    </row>
    <row r="210" spans="1:33" ht="30" customHeight="1" x14ac:dyDescent="0.25">
      <c r="A210" s="9">
        <v>44573</v>
      </c>
      <c r="B210" s="10">
        <v>2018</v>
      </c>
      <c r="C210" s="11" t="s">
        <v>98</v>
      </c>
      <c r="D210" s="12" t="s">
        <v>594</v>
      </c>
      <c r="E210" s="12" t="s">
        <v>35</v>
      </c>
      <c r="F210" s="9">
        <v>43081</v>
      </c>
      <c r="G210" s="9">
        <v>43174</v>
      </c>
      <c r="H210" s="12" t="s">
        <v>595</v>
      </c>
      <c r="I210" s="13" t="str">
        <f>LEFT(J210,6)</f>
        <v>N40085</v>
      </c>
      <c r="J210" s="14" t="s">
        <v>596</v>
      </c>
      <c r="K210" s="15" t="s">
        <v>597</v>
      </c>
      <c r="L210" s="15" t="str">
        <f>CONCATENATE(D210,",",J210)</f>
        <v>M67004971,N4008516D5524 N4008518F5082</v>
      </c>
      <c r="M210" s="16">
        <v>1982000</v>
      </c>
      <c r="N210" s="16">
        <v>1918000</v>
      </c>
      <c r="O210" s="17">
        <v>43651</v>
      </c>
      <c r="P210" s="18">
        <v>43651</v>
      </c>
      <c r="Q210" s="19">
        <f>IF(M210="","",N210-M210)</f>
        <v>-64000</v>
      </c>
      <c r="R210" s="20">
        <f>IF(P210="","",P210-O210)</f>
        <v>0</v>
      </c>
      <c r="S210">
        <f>YEAR(P210)</f>
        <v>2019</v>
      </c>
      <c r="T210" s="21" t="str">
        <f>IF(LEN(MONTH(P210))=1,CONCATENATE("0",MONTH(P210)),MONTH(P210))</f>
        <v>07</v>
      </c>
      <c r="U210" s="21" t="str">
        <f>IF(LEN(DAY(P210))=1,CONCATENATE("0",DAY(P210)),DAY(P210))</f>
        <v>05</v>
      </c>
      <c r="V210" t="str">
        <f>CONCATENATE(S210,T210,U210)</f>
        <v>20190705</v>
      </c>
      <c r="W210">
        <f>IF(OR(MONTH(G210)=10,MONTH(G210)=11,MONTH(G210)=12),YEAR(G210)+1,YEAR(G210))</f>
        <v>2018</v>
      </c>
      <c r="X210">
        <f>IF(OR(MONTH(P210)=10,MONTH(P210)=11,MONTH(P210)=12),YEAR(P210)+1,YEAR(P210))</f>
        <v>2019</v>
      </c>
      <c r="Y210">
        <f>INDEX('Inflation Indices'!$B$2:$B$18,MATCH('MilCon Contracts Data'!W432,'Inflation Indices'!$A$2:$A$18,0))</f>
        <v>1.0507009358578761</v>
      </c>
      <c r="Z210">
        <f>ROUND(MEDIAN(W210,X210),0)</f>
        <v>2019</v>
      </c>
      <c r="AA210">
        <f>INDEX('Inflation Indices'!$B$2:$B$18,MATCH('MilCon Contracts Data'!Z432,'Inflation Indices'!$A$2:$A$18,0))</f>
        <v>1.027591137340192</v>
      </c>
      <c r="AB210" s="22">
        <f>M210*Y210</f>
        <v>2082489.2548703104</v>
      </c>
      <c r="AC210" s="22">
        <f>AB210+(Q210*AA210)</f>
        <v>2016723.4220805382</v>
      </c>
      <c r="AD210" s="19">
        <f>IF(AB210="","",AC210-AB210)</f>
        <v>-65765.83278977219</v>
      </c>
      <c r="AE210" s="23">
        <f>_xlfn.DAYS(P210,O210)</f>
        <v>0</v>
      </c>
      <c r="AF210" s="23">
        <f>_xlfn.DAYS(O210,G210)</f>
        <v>477</v>
      </c>
      <c r="AG210" s="24">
        <f>AE210/AF210</f>
        <v>0</v>
      </c>
    </row>
    <row r="211" spans="1:33" ht="30" customHeight="1" x14ac:dyDescent="0.25">
      <c r="A211" s="9">
        <v>44573</v>
      </c>
      <c r="B211" s="10">
        <v>2015</v>
      </c>
      <c r="C211" s="11" t="s">
        <v>598</v>
      </c>
      <c r="D211" s="12" t="s">
        <v>599</v>
      </c>
      <c r="E211" s="12" t="s">
        <v>35</v>
      </c>
      <c r="F211" s="9">
        <v>42240</v>
      </c>
      <c r="G211" s="9">
        <v>42241</v>
      </c>
      <c r="H211" s="12" t="s">
        <v>600</v>
      </c>
      <c r="I211" s="13" t="str">
        <f>LEFT(J211,6)</f>
        <v>N40085</v>
      </c>
      <c r="J211" s="14" t="s">
        <v>601</v>
      </c>
      <c r="K211" s="15" t="s">
        <v>602</v>
      </c>
      <c r="L211" s="15" t="str">
        <f>CONCATENATE(D211,",",J211)</f>
        <v>N00129664,N4008515C9610 AWD</v>
      </c>
      <c r="M211" s="16">
        <v>1989000</v>
      </c>
      <c r="N211" s="16">
        <v>1958000</v>
      </c>
      <c r="O211" s="17">
        <v>42846</v>
      </c>
      <c r="P211" s="18">
        <v>42846</v>
      </c>
      <c r="Q211" s="19">
        <f>IF(M211="","",N211-M211)</f>
        <v>-31000</v>
      </c>
      <c r="R211" s="20">
        <f>IF(P211="","",P211-O211)</f>
        <v>0</v>
      </c>
      <c r="S211">
        <f>YEAR(P211)</f>
        <v>2017</v>
      </c>
      <c r="T211" s="21" t="str">
        <f>IF(LEN(MONTH(P211))=1,CONCATENATE("0",MONTH(P211)),MONTH(P211))</f>
        <v>04</v>
      </c>
      <c r="U211" s="21">
        <f>IF(LEN(DAY(P211))=1,CONCATENATE("0",DAY(P211)),DAY(P211))</f>
        <v>21</v>
      </c>
      <c r="V211" t="str">
        <f>CONCATENATE(S211,T211,U211)</f>
        <v>20170421</v>
      </c>
      <c r="W211">
        <f>IF(OR(MONTH(G211)=10,MONTH(G211)=11,MONTH(G211)=12),YEAR(G211)+1,YEAR(G211))</f>
        <v>2015</v>
      </c>
      <c r="X211">
        <f>IF(OR(MONTH(P211)=10,MONTH(P211)=11,MONTH(P211)=12),YEAR(P211)+1,YEAR(P211))</f>
        <v>2017</v>
      </c>
      <c r="Y211">
        <f>INDEX('Inflation Indices'!$B$2:$B$18,MATCH('MilCon Contracts Data'!W184,'Inflation Indices'!$A$2:$A$18,0))</f>
        <v>0.97697771649446541</v>
      </c>
      <c r="Z211">
        <f>ROUND(MEDIAN(W211,X211),0)</f>
        <v>2016</v>
      </c>
      <c r="AA211">
        <f>INDEX('Inflation Indices'!$B$2:$B$18,MATCH('MilCon Contracts Data'!Z184,'Inflation Indices'!$A$2:$A$18,0))</f>
        <v>0.95701202597496626</v>
      </c>
      <c r="AB211" s="22">
        <f>M211*Y211</f>
        <v>1943208.6781074917</v>
      </c>
      <c r="AC211" s="22">
        <f>AB211+(Q211*AA211)</f>
        <v>1913541.3053022677</v>
      </c>
      <c r="AD211" s="19">
        <f>IF(AB211="","",AC211-AB211)</f>
        <v>-29667.372805224033</v>
      </c>
      <c r="AE211" s="23">
        <f>_xlfn.DAYS(P211,O211)</f>
        <v>0</v>
      </c>
      <c r="AF211" s="23">
        <f>_xlfn.DAYS(O211,G211)</f>
        <v>605</v>
      </c>
      <c r="AG211" s="24">
        <f>AE211/AF211</f>
        <v>0</v>
      </c>
    </row>
    <row r="212" spans="1:33" ht="30" customHeight="1" x14ac:dyDescent="0.25">
      <c r="A212" s="9">
        <v>44573</v>
      </c>
      <c r="B212" s="10">
        <v>2019</v>
      </c>
      <c r="C212" s="11" t="s">
        <v>478</v>
      </c>
      <c r="D212" s="12" t="s">
        <v>603</v>
      </c>
      <c r="E212" s="12" t="s">
        <v>35</v>
      </c>
      <c r="F212" s="9">
        <v>44460</v>
      </c>
      <c r="G212" s="9">
        <v>44469</v>
      </c>
      <c r="H212" s="12" t="s">
        <v>604</v>
      </c>
      <c r="I212" s="13" t="str">
        <f>LEFT(J212,6)</f>
        <v>12345-</v>
      </c>
      <c r="J212" s="14" t="s">
        <v>605</v>
      </c>
      <c r="K212" s="15" t="s">
        <v>606</v>
      </c>
      <c r="L212" s="15" t="str">
        <f>CONCATENATE(D212,",",J212)</f>
        <v>270220,12345-Brennan</v>
      </c>
      <c r="M212" s="16">
        <v>2000000</v>
      </c>
      <c r="N212" s="16">
        <v>4144000</v>
      </c>
      <c r="O212" s="17">
        <v>45000</v>
      </c>
      <c r="P212" s="18">
        <v>45000</v>
      </c>
      <c r="Q212" s="19">
        <f>IF(M212="","",N212-M212)</f>
        <v>2144000</v>
      </c>
      <c r="R212" s="20">
        <f>IF(P212="","",P212-O212)</f>
        <v>0</v>
      </c>
      <c r="S212">
        <f>YEAR(P212)</f>
        <v>2023</v>
      </c>
      <c r="T212" s="21" t="str">
        <f>IF(LEN(MONTH(P212))=1,CONCATENATE("0",MONTH(P212)),MONTH(P212))</f>
        <v>03</v>
      </c>
      <c r="U212" s="21">
        <f>IF(LEN(DAY(P212))=1,CONCATENATE("0",DAY(P212)),DAY(P212))</f>
        <v>15</v>
      </c>
      <c r="V212" t="str">
        <f>CONCATENATE(S212,T212,U212)</f>
        <v>20230315</v>
      </c>
      <c r="W212">
        <f>IF(OR(MONTH(G212)=10,MONTH(G212)=11,MONTH(G212)=12),YEAR(G212)+1,YEAR(G212))</f>
        <v>2021</v>
      </c>
      <c r="X212">
        <f>IF(OR(MONTH(P212)=10,MONTH(P212)=11,MONTH(P212)=12),YEAR(P212)+1,YEAR(P212))</f>
        <v>2023</v>
      </c>
      <c r="Y212">
        <f>INDEX('Inflation Indices'!$B$2:$B$18,MATCH('MilCon Contracts Data'!W1105,'Inflation Indices'!$A$2:$A$18,0))</f>
        <v>1.027591137340192</v>
      </c>
      <c r="Z212">
        <f>ROUND(MEDIAN(W212,X212),0)</f>
        <v>2022</v>
      </c>
      <c r="AA212">
        <f>INDEX('Inflation Indices'!$B$2:$B$18,MATCH('MilCon Contracts Data'!Z1105,'Inflation Indices'!$A$2:$A$18,0))</f>
        <v>0.95701202597496626</v>
      </c>
      <c r="AB212" s="22">
        <f>M212*Y212</f>
        <v>2055182.274680384</v>
      </c>
      <c r="AC212" s="22">
        <f>AB212+(Q212*AA212)</f>
        <v>4107016.0583707117</v>
      </c>
      <c r="AD212" s="19">
        <f>IF(AB212="","",AC212-AB212)</f>
        <v>2051833.7836903278</v>
      </c>
      <c r="AE212" s="23">
        <f>_xlfn.DAYS(P212,O212)</f>
        <v>0</v>
      </c>
      <c r="AF212" s="23">
        <f>_xlfn.DAYS(O212,G212)</f>
        <v>531</v>
      </c>
      <c r="AG212" s="24">
        <f>AE212/AF212</f>
        <v>0</v>
      </c>
    </row>
    <row r="213" spans="1:33" ht="30" customHeight="1" x14ac:dyDescent="0.25">
      <c r="A213" s="9">
        <v>44561</v>
      </c>
      <c r="B213" s="10">
        <v>2017</v>
      </c>
      <c r="C213" s="11" t="s">
        <v>68</v>
      </c>
      <c r="D213" s="12" t="s">
        <v>607</v>
      </c>
      <c r="E213" s="12" t="s">
        <v>35</v>
      </c>
      <c r="F213" s="9">
        <v>42941</v>
      </c>
      <c r="G213" s="9">
        <v>43096</v>
      </c>
      <c r="H213" s="12" t="s">
        <v>562</v>
      </c>
      <c r="I213" s="13" t="str">
        <f>LEFT(J213,6)</f>
        <v>W912GB</v>
      </c>
      <c r="J213" s="14" t="s">
        <v>608</v>
      </c>
      <c r="K213" s="15" t="s">
        <v>608</v>
      </c>
      <c r="L213" s="15" t="str">
        <f>CONCATENATE(D213,",",J213)</f>
        <v>LRCT150010,W912GB18F0020</v>
      </c>
      <c r="M213" s="16">
        <v>2021357</v>
      </c>
      <c r="N213" s="16">
        <v>2021357</v>
      </c>
      <c r="O213" s="17">
        <v>44727</v>
      </c>
      <c r="P213" s="18">
        <v>44942</v>
      </c>
      <c r="Q213" s="19">
        <f>IF(M213="","",N213-M213)</f>
        <v>0</v>
      </c>
      <c r="R213" s="20">
        <f>IF(P213="","",P213-O213)</f>
        <v>215</v>
      </c>
      <c r="S213">
        <f>YEAR(P213)</f>
        <v>2023</v>
      </c>
      <c r="T213" s="21" t="str">
        <f>IF(LEN(MONTH(P213))=1,CONCATENATE("0",MONTH(P213)),MONTH(P213))</f>
        <v>01</v>
      </c>
      <c r="U213" s="21">
        <f>IF(LEN(DAY(P213))=1,CONCATENATE("0",DAY(P213)),DAY(P213))</f>
        <v>16</v>
      </c>
      <c r="V213" t="str">
        <f>CONCATENATE(S213,T213,U213)</f>
        <v>20230116</v>
      </c>
      <c r="W213">
        <f>IF(OR(MONTH(G213)=10,MONTH(G213)=11,MONTH(G213)=12),YEAR(G213)+1,YEAR(G213))</f>
        <v>2018</v>
      </c>
      <c r="X213">
        <f>IF(OR(MONTH(P213)=10,MONTH(P213)=11,MONTH(P213)=12),YEAR(P213)+1,YEAR(P213))</f>
        <v>2023</v>
      </c>
      <c r="Y213">
        <f>INDEX('Inflation Indices'!$B$2:$B$18,MATCH('MilCon Contracts Data'!W551,'Inflation Indices'!$A$2:$A$18,0))</f>
        <v>1.258060736811446</v>
      </c>
      <c r="Z213">
        <f>ROUND(MEDIAN(W213,X213),0)</f>
        <v>2021</v>
      </c>
      <c r="AA213">
        <f>INDEX('Inflation Indices'!$B$2:$B$18,MATCH('MilCon Contracts Data'!Z551,'Inflation Indices'!$A$2:$A$18,0))</f>
        <v>1.2082263446570523</v>
      </c>
      <c r="AB213" s="22">
        <f>M213*Y213</f>
        <v>2542989.8767789742</v>
      </c>
      <c r="AC213" s="22">
        <f>AB213+(Q213*AA213)</f>
        <v>2542989.8767789742</v>
      </c>
      <c r="AD213" s="19">
        <f>IF(AB213="","",AC213-AB213)</f>
        <v>0</v>
      </c>
      <c r="AE213" s="23">
        <f>_xlfn.DAYS(P213,O213)</f>
        <v>215</v>
      </c>
      <c r="AF213" s="23">
        <f>_xlfn.DAYS(O213,G213)</f>
        <v>1631</v>
      </c>
      <c r="AG213" s="24">
        <f>AE213/AF213</f>
        <v>0.13182096873083998</v>
      </c>
    </row>
    <row r="214" spans="1:33" ht="30" customHeight="1" x14ac:dyDescent="0.25">
      <c r="A214" s="9">
        <v>44573</v>
      </c>
      <c r="B214" s="10">
        <v>2017</v>
      </c>
      <c r="C214" s="11" t="s">
        <v>84</v>
      </c>
      <c r="D214" s="12" t="s">
        <v>609</v>
      </c>
      <c r="E214" s="12" t="s">
        <v>35</v>
      </c>
      <c r="F214" s="9">
        <v>43328</v>
      </c>
      <c r="G214" s="9">
        <v>43487</v>
      </c>
      <c r="H214" s="12" t="s">
        <v>610</v>
      </c>
      <c r="I214" s="13" t="str">
        <f>LEFT(J214,6)</f>
        <v>N40085</v>
      </c>
      <c r="J214" s="14" t="s">
        <v>611</v>
      </c>
      <c r="K214" s="15" t="s">
        <v>612</v>
      </c>
      <c r="L214" s="15" t="str">
        <f>CONCATENATE(D214,",",J214)</f>
        <v>M68479135,N4008517D5038 N4008519F4510</v>
      </c>
      <c r="M214" s="16">
        <v>2109000</v>
      </c>
      <c r="N214" s="16">
        <v>2147000</v>
      </c>
      <c r="O214" s="17">
        <v>43858</v>
      </c>
      <c r="P214" s="18">
        <v>44135</v>
      </c>
      <c r="Q214" s="19">
        <f>IF(M214="","",N214-M214)</f>
        <v>38000</v>
      </c>
      <c r="R214" s="20">
        <f>IF(P214="","",P214-O214)</f>
        <v>277</v>
      </c>
      <c r="S214">
        <f>YEAR(P214)</f>
        <v>2020</v>
      </c>
      <c r="T214" s="21">
        <f>IF(LEN(MONTH(P214))=1,CONCATENATE("0",MONTH(P214)),MONTH(P214))</f>
        <v>10</v>
      </c>
      <c r="U214" s="21">
        <f>IF(LEN(DAY(P214))=1,CONCATENATE("0",DAY(P214)),DAY(P214))</f>
        <v>31</v>
      </c>
      <c r="V214" t="str">
        <f>CONCATENATE(S214,T214,U214)</f>
        <v>20201031</v>
      </c>
      <c r="W214">
        <f>IF(OR(MONTH(G214)=10,MONTH(G214)=11,MONTH(G214)=12),YEAR(G214)+1,YEAR(G214))</f>
        <v>2019</v>
      </c>
      <c r="X214">
        <f>IF(OR(MONTH(P214)=10,MONTH(P214)=11,MONTH(P214)=12),YEAR(P214)+1,YEAR(P214))</f>
        <v>2021</v>
      </c>
      <c r="Y214">
        <f>INDEX('Inflation Indices'!$B$2:$B$18,MATCH('MilCon Contracts Data'!W611,'Inflation Indices'!$A$2:$A$18,0))</f>
        <v>1.258060736811446</v>
      </c>
      <c r="Z214">
        <f>ROUND(MEDIAN(W214,X214),0)</f>
        <v>2020</v>
      </c>
      <c r="AA214">
        <f>INDEX('Inflation Indices'!$B$2:$B$18,MATCH('MilCon Contracts Data'!Z611,'Inflation Indices'!$A$2:$A$18,0))</f>
        <v>1.2082263446570523</v>
      </c>
      <c r="AB214" s="22">
        <f>M214*Y214</f>
        <v>2653250.0939353397</v>
      </c>
      <c r="AC214" s="22">
        <f>AB214+(Q214*AA214)</f>
        <v>2699162.6950323079</v>
      </c>
      <c r="AD214" s="19">
        <f>IF(AB214="","",AC214-AB214)</f>
        <v>45912.601096968167</v>
      </c>
      <c r="AE214" s="23">
        <f>_xlfn.DAYS(P214,O214)</f>
        <v>277</v>
      </c>
      <c r="AF214" s="23">
        <f>_xlfn.DAYS(O214,G214)</f>
        <v>371</v>
      </c>
      <c r="AG214" s="24">
        <f>AE214/AF214</f>
        <v>0.74663072776280326</v>
      </c>
    </row>
    <row r="215" spans="1:33" ht="30" customHeight="1" x14ac:dyDescent="0.25">
      <c r="A215" s="9">
        <v>44573</v>
      </c>
      <c r="B215" s="10">
        <v>2017</v>
      </c>
      <c r="C215" s="11" t="s">
        <v>103</v>
      </c>
      <c r="D215" s="12" t="s">
        <v>613</v>
      </c>
      <c r="E215" s="12" t="s">
        <v>614</v>
      </c>
      <c r="F215" s="9">
        <v>42674</v>
      </c>
      <c r="G215" s="9">
        <v>43203</v>
      </c>
      <c r="H215" s="12" t="s">
        <v>615</v>
      </c>
      <c r="I215" s="13" t="str">
        <f>LEFT(J215,6)</f>
        <v>N40080</v>
      </c>
      <c r="J215" s="14" t="s">
        <v>616</v>
      </c>
      <c r="K215" s="15" t="s">
        <v>617</v>
      </c>
      <c r="L215" s="15" t="str">
        <f>CONCATENATE(D215,",",J215)</f>
        <v>N47608975,N4008018C0311 AWD</v>
      </c>
      <c r="M215" s="16">
        <v>2145000</v>
      </c>
      <c r="N215" s="16">
        <v>2043000</v>
      </c>
      <c r="O215" s="17">
        <v>43863</v>
      </c>
      <c r="P215" s="18">
        <v>44194</v>
      </c>
      <c r="Q215" s="19">
        <f>IF(M215="","",N215-M215)</f>
        <v>-102000</v>
      </c>
      <c r="R215" s="20">
        <f>IF(P215="","",P215-O215)</f>
        <v>331</v>
      </c>
      <c r="S215">
        <f>YEAR(P215)</f>
        <v>2020</v>
      </c>
      <c r="T215" s="21">
        <f>IF(LEN(MONTH(P215))=1,CONCATENATE("0",MONTH(P215)),MONTH(P215))</f>
        <v>12</v>
      </c>
      <c r="U215" s="21">
        <f>IF(LEN(DAY(P215))=1,CONCATENATE("0",DAY(P215)),DAY(P215))</f>
        <v>29</v>
      </c>
      <c r="V215" t="str">
        <f>CONCATENATE(S215,T215,U215)</f>
        <v>20201229</v>
      </c>
      <c r="W215">
        <f>IF(OR(MONTH(G215)=10,MONTH(G215)=11,MONTH(G215)=12),YEAR(G215)+1,YEAR(G215))</f>
        <v>2018</v>
      </c>
      <c r="X215">
        <f>IF(OR(MONTH(P215)=10,MONTH(P215)=11,MONTH(P215)=12),YEAR(P215)+1,YEAR(P215))</f>
        <v>2021</v>
      </c>
      <c r="Y215">
        <f>INDEX('Inflation Indices'!$B$2:$B$18,MATCH('MilCon Contracts Data'!W429,'Inflation Indices'!$A$2:$A$18,0))</f>
        <v>1.0750776974914733</v>
      </c>
      <c r="Z215">
        <f>ROUND(MEDIAN(W215,X215),0)</f>
        <v>2020</v>
      </c>
      <c r="AA215">
        <f>INDEX('Inflation Indices'!$B$2:$B$18,MATCH('MilCon Contracts Data'!Z429,'Inflation Indices'!$A$2:$A$18,0))</f>
        <v>1.027591137340192</v>
      </c>
      <c r="AB215" s="22">
        <f>M215*Y215</f>
        <v>2306041.6611192101</v>
      </c>
      <c r="AC215" s="22">
        <f>AB215+(Q215*AA215)</f>
        <v>2201227.3651105105</v>
      </c>
      <c r="AD215" s="19">
        <f>IF(AB215="","",AC215-AB215)</f>
        <v>-104814.29600869957</v>
      </c>
      <c r="AE215" s="23">
        <f>_xlfn.DAYS(P215,O215)</f>
        <v>331</v>
      </c>
      <c r="AF215" s="23">
        <f>_xlfn.DAYS(O215,G215)</f>
        <v>660</v>
      </c>
      <c r="AG215" s="24">
        <f>AE215/AF215</f>
        <v>0.50151515151515147</v>
      </c>
    </row>
    <row r="216" spans="1:33" ht="30" customHeight="1" x14ac:dyDescent="0.25">
      <c r="A216" s="9">
        <v>44573</v>
      </c>
      <c r="B216" s="10">
        <v>2019</v>
      </c>
      <c r="C216" s="11" t="s">
        <v>478</v>
      </c>
      <c r="D216" s="12" t="s">
        <v>618</v>
      </c>
      <c r="E216" s="12" t="s">
        <v>35</v>
      </c>
      <c r="F216" s="9">
        <v>44091</v>
      </c>
      <c r="G216" s="9">
        <v>44097</v>
      </c>
      <c r="H216" s="12" t="s">
        <v>619</v>
      </c>
      <c r="I216" s="13" t="str">
        <f>LEFT(J216,6)</f>
        <v>975200</v>
      </c>
      <c r="J216" s="14" t="s">
        <v>620</v>
      </c>
      <c r="K216" s="15">
        <v>9752002</v>
      </c>
      <c r="L216" s="15" t="str">
        <f>CONCATENATE(D216,",",J216)</f>
        <v>050220,9752002</v>
      </c>
      <c r="M216" s="16">
        <v>2150000</v>
      </c>
      <c r="N216" s="16">
        <v>1618000</v>
      </c>
      <c r="O216" s="17">
        <v>44484</v>
      </c>
      <c r="P216" s="18">
        <v>44681</v>
      </c>
      <c r="Q216" s="19">
        <f>IF(M216="","",N216-M216)</f>
        <v>-532000</v>
      </c>
      <c r="R216" s="20">
        <f>IF(P216="","",P216-O216)</f>
        <v>197</v>
      </c>
      <c r="S216">
        <f>YEAR(P216)</f>
        <v>2022</v>
      </c>
      <c r="T216" s="21" t="str">
        <f>IF(LEN(MONTH(P216))=1,CONCATENATE("0",MONTH(P216)),MONTH(P216))</f>
        <v>04</v>
      </c>
      <c r="U216" s="21">
        <f>IF(LEN(DAY(P216))=1,CONCATENATE("0",DAY(P216)),DAY(P216))</f>
        <v>30</v>
      </c>
      <c r="V216" t="str">
        <f>CONCATENATE(S216,T216,U216)</f>
        <v>20220430</v>
      </c>
      <c r="W216">
        <f>IF(OR(MONTH(G216)=10,MONTH(G216)=11,MONTH(G216)=12),YEAR(G216)+1,YEAR(G216))</f>
        <v>2020</v>
      </c>
      <c r="X216">
        <f>IF(OR(MONTH(P216)=10,MONTH(P216)=11,MONTH(P216)=12),YEAR(P216)+1,YEAR(P216))</f>
        <v>2022</v>
      </c>
      <c r="Y216">
        <f>INDEX('Inflation Indices'!$B$2:$B$18,MATCH('MilCon Contracts Data'!W864,'Inflation Indices'!$A$2:$A$18,0))</f>
        <v>1.1226717559690906</v>
      </c>
      <c r="Z216">
        <f>ROUND(MEDIAN(W216,X216),0)</f>
        <v>2021</v>
      </c>
      <c r="AA216">
        <f>INDEX('Inflation Indices'!$B$2:$B$18,MATCH('MilCon Contracts Data'!Z864,'Inflation Indices'!$A$2:$A$18,0))</f>
        <v>1.0992552112271903</v>
      </c>
      <c r="AB216" s="22">
        <f>M216*Y216</f>
        <v>2413744.2753335447</v>
      </c>
      <c r="AC216" s="22">
        <f>AB216+(Q216*AA216)</f>
        <v>1828940.5029606796</v>
      </c>
      <c r="AD216" s="19">
        <f>IF(AB216="","",AC216-AB216)</f>
        <v>-584803.77237286512</v>
      </c>
      <c r="AE216" s="23">
        <f>_xlfn.DAYS(P216,O216)</f>
        <v>197</v>
      </c>
      <c r="AF216" s="23">
        <f>_xlfn.DAYS(O216,G216)</f>
        <v>387</v>
      </c>
      <c r="AG216" s="24">
        <f>AE216/AF216</f>
        <v>0.50904392764857886</v>
      </c>
    </row>
    <row r="217" spans="1:33" ht="30" customHeight="1" x14ac:dyDescent="0.25">
      <c r="A217" s="9">
        <v>44561</v>
      </c>
      <c r="B217" s="10">
        <v>2019</v>
      </c>
      <c r="C217" s="11" t="s">
        <v>68</v>
      </c>
      <c r="D217" s="12" t="s">
        <v>621</v>
      </c>
      <c r="E217" s="12" t="s">
        <v>35</v>
      </c>
      <c r="F217" s="9">
        <v>43663</v>
      </c>
      <c r="G217" s="9">
        <v>43693</v>
      </c>
      <c r="H217" s="12" t="s">
        <v>622</v>
      </c>
      <c r="I217" s="13" t="str">
        <f>LEFT(J217,6)</f>
        <v>W912QR</v>
      </c>
      <c r="J217" s="14" t="s">
        <v>623</v>
      </c>
      <c r="K217" s="15" t="s">
        <v>623</v>
      </c>
      <c r="L217" s="15" t="str">
        <f>CONCATENATE(D217,",",J217)</f>
        <v>ZHTV093301,W912QR19C0027</v>
      </c>
      <c r="M217" s="16">
        <v>2173425</v>
      </c>
      <c r="N217" s="16">
        <v>2173425</v>
      </c>
      <c r="O217" s="17">
        <v>43993</v>
      </c>
      <c r="P217" s="18">
        <v>45453</v>
      </c>
      <c r="Q217" s="19">
        <f>IF(M217="","",N217-M217)</f>
        <v>0</v>
      </c>
      <c r="R217" s="20">
        <f>IF(P217="","",P217-O217)</f>
        <v>1460</v>
      </c>
      <c r="S217">
        <f>YEAR(P217)</f>
        <v>2024</v>
      </c>
      <c r="T217" s="21" t="str">
        <f>IF(LEN(MONTH(P217))=1,CONCATENATE("0",MONTH(P217)),MONTH(P217))</f>
        <v>06</v>
      </c>
      <c r="U217" s="21">
        <f>IF(LEN(DAY(P217))=1,CONCATENATE("0",DAY(P217)),DAY(P217))</f>
        <v>10</v>
      </c>
      <c r="V217" t="str">
        <f>CONCATENATE(S217,T217,U217)</f>
        <v>20240610</v>
      </c>
      <c r="W217">
        <f>IF(OR(MONTH(G217)=10,MONTH(G217)=11,MONTH(G217)=12),YEAR(G217)+1,YEAR(G217))</f>
        <v>2019</v>
      </c>
      <c r="X217">
        <f>IF(OR(MONTH(P217)=10,MONTH(P217)=11,MONTH(P217)=12),YEAR(P217)+1,YEAR(P217))</f>
        <v>2024</v>
      </c>
      <c r="Y217">
        <f>INDEX('Inflation Indices'!$B$2:$B$18,MATCH('MilCon Contracts Data'!W840,'Inflation Indices'!$A$2:$A$18,0))</f>
        <v>1.027591137340192</v>
      </c>
      <c r="Z217">
        <f>ROUND(MEDIAN(W217,X217),0)</f>
        <v>2022</v>
      </c>
      <c r="AA217">
        <f>INDEX('Inflation Indices'!$B$2:$B$18,MATCH('MilCon Contracts Data'!Z840,'Inflation Indices'!$A$2:$A$18,0))</f>
        <v>1.0006103417743548</v>
      </c>
      <c r="AB217" s="22">
        <f>M217*Y217</f>
        <v>2233392.267673607</v>
      </c>
      <c r="AC217" s="22">
        <f>AB217+(Q217*AA217)</f>
        <v>2233392.267673607</v>
      </c>
      <c r="AD217" s="19">
        <f>IF(AB217="","",AC217-AB217)</f>
        <v>0</v>
      </c>
      <c r="AE217" s="23">
        <f>_xlfn.DAYS(P217,O217)</f>
        <v>1460</v>
      </c>
      <c r="AF217" s="23">
        <f>_xlfn.DAYS(O217,G217)</f>
        <v>300</v>
      </c>
      <c r="AG217" s="24">
        <f>AE217/AF217</f>
        <v>4.8666666666666663</v>
      </c>
    </row>
    <row r="218" spans="1:33" ht="30" customHeight="1" x14ac:dyDescent="0.25">
      <c r="A218" s="9">
        <v>44561</v>
      </c>
      <c r="B218" s="10">
        <v>2018</v>
      </c>
      <c r="C218" s="11" t="s">
        <v>624</v>
      </c>
      <c r="D218" s="12" t="s">
        <v>625</v>
      </c>
      <c r="E218" s="12" t="s">
        <v>35</v>
      </c>
      <c r="F218" s="9">
        <v>43280</v>
      </c>
      <c r="G218" s="9">
        <v>43446</v>
      </c>
      <c r="H218" s="12" t="s">
        <v>626</v>
      </c>
      <c r="I218" s="13" t="str">
        <f>LEFT(J218,6)</f>
        <v>N69450</v>
      </c>
      <c r="J218" s="14" t="s">
        <v>627</v>
      </c>
      <c r="K218" s="15" t="s">
        <v>627</v>
      </c>
      <c r="L218" s="15" t="str">
        <f>CONCATENATE(D218,",",J218)</f>
        <v>DDPM130007,N6945019F1275</v>
      </c>
      <c r="M218" s="16">
        <v>2179491</v>
      </c>
      <c r="N218" s="16">
        <v>2179491</v>
      </c>
      <c r="O218" s="17">
        <v>44088</v>
      </c>
      <c r="P218" s="18">
        <v>44227</v>
      </c>
      <c r="Q218" s="19">
        <f>IF(M218="","",N218-M218)</f>
        <v>0</v>
      </c>
      <c r="R218" s="20">
        <f>IF(P218="","",P218-O218)</f>
        <v>139</v>
      </c>
      <c r="S218">
        <f>YEAR(P218)</f>
        <v>2021</v>
      </c>
      <c r="T218" s="21" t="str">
        <f>IF(LEN(MONTH(P218))=1,CONCATENATE("0",MONTH(P218)),MONTH(P218))</f>
        <v>01</v>
      </c>
      <c r="U218" s="21">
        <f>IF(LEN(DAY(P218))=1,CONCATENATE("0",DAY(P218)),DAY(P218))</f>
        <v>31</v>
      </c>
      <c r="V218" t="str">
        <f>CONCATENATE(S218,T218,U218)</f>
        <v>20210131</v>
      </c>
      <c r="W218">
        <f>IF(OR(MONTH(G218)=10,MONTH(G218)=11,MONTH(G218)=12),YEAR(G218)+1,YEAR(G218))</f>
        <v>2019</v>
      </c>
      <c r="X218">
        <f>IF(OR(MONTH(P218)=10,MONTH(P218)=11,MONTH(P218)=12),YEAR(P218)+1,YEAR(P218))</f>
        <v>2021</v>
      </c>
      <c r="Y218">
        <f>INDEX('Inflation Indices'!$B$2:$B$18,MATCH('MilCon Contracts Data'!W695,'Inflation Indices'!$A$2:$A$18,0))</f>
        <v>1.0992552112271903</v>
      </c>
      <c r="Z218">
        <f>ROUND(MEDIAN(W218,X218),0)</f>
        <v>2020</v>
      </c>
      <c r="AA218">
        <f>INDEX('Inflation Indices'!$B$2:$B$18,MATCH('MilCon Contracts Data'!Z695,'Inflation Indices'!$A$2:$A$18,0))</f>
        <v>1.027591137340192</v>
      </c>
      <c r="AB218" s="22">
        <f>M218*Y218</f>
        <v>2395816.8395727603</v>
      </c>
      <c r="AC218" s="22">
        <f>AB218+(Q218*AA218)</f>
        <v>2395816.8395727603</v>
      </c>
      <c r="AD218" s="19">
        <f>IF(AB218="","",AC218-AB218)</f>
        <v>0</v>
      </c>
      <c r="AE218" s="23">
        <f>_xlfn.DAYS(P218,O218)</f>
        <v>139</v>
      </c>
      <c r="AF218" s="23">
        <f>_xlfn.DAYS(O218,G218)</f>
        <v>642</v>
      </c>
      <c r="AG218" s="24">
        <f>AE218/AF218</f>
        <v>0.21651090342679127</v>
      </c>
    </row>
    <row r="219" spans="1:33" ht="30" customHeight="1" x14ac:dyDescent="0.25">
      <c r="A219" s="9">
        <v>44567</v>
      </c>
      <c r="B219" s="10">
        <v>2012</v>
      </c>
      <c r="C219" s="11" t="s">
        <v>33</v>
      </c>
      <c r="D219" s="12" t="s">
        <v>628</v>
      </c>
      <c r="E219" s="12" t="s">
        <v>35</v>
      </c>
      <c r="F219" s="9">
        <v>41023</v>
      </c>
      <c r="G219" s="9">
        <v>41120</v>
      </c>
      <c r="H219" s="12" t="s">
        <v>629</v>
      </c>
      <c r="I219" s="13" t="str">
        <f>LEFT(J219,6)</f>
        <v>W912HP</v>
      </c>
      <c r="J219" s="14" t="s">
        <v>630</v>
      </c>
      <c r="K219" s="15" t="s">
        <v>631</v>
      </c>
      <c r="L219" s="15" t="str">
        <f>CONCATENATE(D219,",",J219)</f>
        <v>69277,W912HP-11-D-0016</v>
      </c>
      <c r="M219" s="16">
        <v>2196113</v>
      </c>
      <c r="N219" s="16">
        <v>2270078</v>
      </c>
      <c r="O219" s="17">
        <v>41508</v>
      </c>
      <c r="P219" s="18">
        <v>41626</v>
      </c>
      <c r="Q219" s="19">
        <f>IF(M219="","",N219-M219)</f>
        <v>73965</v>
      </c>
      <c r="R219" s="20">
        <f>IF(P219="","",P219-O219)</f>
        <v>118</v>
      </c>
      <c r="S219">
        <f>YEAR(P219)</f>
        <v>2013</v>
      </c>
      <c r="T219" s="21">
        <f>IF(LEN(MONTH(P219))=1,CONCATENATE("0",MONTH(P219)),MONTH(P219))</f>
        <v>12</v>
      </c>
      <c r="U219" s="21">
        <f>IF(LEN(DAY(P219))=1,CONCATENATE("0",DAY(P219)),DAY(P219))</f>
        <v>18</v>
      </c>
      <c r="V219" t="str">
        <f>CONCATENATE(S219,T219,U219)</f>
        <v>20131218</v>
      </c>
      <c r="W219">
        <f>IF(OR(MONTH(G219)=10,MONTH(G219)=11,MONTH(G219)=12),YEAR(G219)+1,YEAR(G219))</f>
        <v>2012</v>
      </c>
      <c r="X219">
        <f>IF(OR(MONTH(P219)=10,MONTH(P219)=11,MONTH(P219)=12),YEAR(P219)+1,YEAR(P219))</f>
        <v>2014</v>
      </c>
      <c r="Y219">
        <f>INDEX('Inflation Indices'!$B$2:$B$18,MATCH('MilCon Contracts Data'!W112,'Inflation Indices'!$A$2:$A$18,0))</f>
        <v>1.0992552112271903</v>
      </c>
      <c r="Z219">
        <f>ROUND(MEDIAN(W219,X219),0)</f>
        <v>2013</v>
      </c>
      <c r="AA219">
        <f>INDEX('Inflation Indices'!$B$2:$B$18,MATCH('MilCon Contracts Data'!Z112,'Inflation Indices'!$A$2:$A$18,0))</f>
        <v>1.0507009358578761</v>
      </c>
      <c r="AB219" s="22">
        <f>M219*Y219</f>
        <v>2414088.6596937785</v>
      </c>
      <c r="AC219" s="22">
        <f>AB219+(Q219*AA219)</f>
        <v>2491803.7544145063</v>
      </c>
      <c r="AD219" s="19">
        <f>IF(AB219="","",AC219-AB219)</f>
        <v>77715.094720727764</v>
      </c>
      <c r="AE219" s="23">
        <f>_xlfn.DAYS(P219,O219)</f>
        <v>118</v>
      </c>
      <c r="AF219" s="23">
        <f>_xlfn.DAYS(O219,G219)</f>
        <v>388</v>
      </c>
      <c r="AG219" s="24">
        <f>AE219/AF219</f>
        <v>0.30412371134020616</v>
      </c>
    </row>
    <row r="220" spans="1:33" ht="30" customHeight="1" x14ac:dyDescent="0.25">
      <c r="A220" s="9">
        <v>44561</v>
      </c>
      <c r="B220" s="10">
        <v>2017</v>
      </c>
      <c r="C220" s="11" t="s">
        <v>68</v>
      </c>
      <c r="D220" s="12" t="s">
        <v>632</v>
      </c>
      <c r="E220" s="12" t="s">
        <v>35</v>
      </c>
      <c r="F220" s="9">
        <v>42994</v>
      </c>
      <c r="G220" s="9">
        <v>43354</v>
      </c>
      <c r="H220" s="12" t="s">
        <v>633</v>
      </c>
      <c r="I220" s="13" t="str">
        <f>LEFT(J220,6)</f>
        <v>FA5710</v>
      </c>
      <c r="J220" s="14" t="s">
        <v>634</v>
      </c>
      <c r="K220" s="15" t="s">
        <v>634</v>
      </c>
      <c r="L220" s="15" t="str">
        <f>CONCATENATE(D220,",",J220)</f>
        <v>ASVF164000,FA571018P0325</v>
      </c>
      <c r="M220" s="16">
        <v>2200000</v>
      </c>
      <c r="N220" s="16">
        <v>2348000</v>
      </c>
      <c r="O220" s="17">
        <v>43894</v>
      </c>
      <c r="P220" s="18">
        <v>44460</v>
      </c>
      <c r="Q220" s="19">
        <f>IF(M220="","",N220-M220)</f>
        <v>148000</v>
      </c>
      <c r="R220" s="20">
        <f>IF(P220="","",P220-O220)</f>
        <v>566</v>
      </c>
      <c r="S220">
        <f>YEAR(P220)</f>
        <v>2021</v>
      </c>
      <c r="T220" s="21" t="str">
        <f>IF(LEN(MONTH(P220))=1,CONCATENATE("0",MONTH(P220)),MONTH(P220))</f>
        <v>09</v>
      </c>
      <c r="U220" s="21">
        <f>IF(LEN(DAY(P220))=1,CONCATENATE("0",DAY(P220)),DAY(P220))</f>
        <v>21</v>
      </c>
      <c r="V220" t="str">
        <f>CONCATENATE(S220,T220,U220)</f>
        <v>20210921</v>
      </c>
      <c r="W220">
        <f>IF(OR(MONTH(G220)=10,MONTH(G220)=11,MONTH(G220)=12),YEAR(G220)+1,YEAR(G220))</f>
        <v>2018</v>
      </c>
      <c r="X220">
        <f>IF(OR(MONTH(P220)=10,MONTH(P220)=11,MONTH(P220)=12),YEAR(P220)+1,YEAR(P220))</f>
        <v>2021</v>
      </c>
      <c r="Y220">
        <f>INDEX('Inflation Indices'!$B$2:$B$18,MATCH('MilCon Contracts Data'!W417,'Inflation Indices'!$A$2:$A$18,0))</f>
        <v>1.0006103417743548</v>
      </c>
      <c r="Z220">
        <f>ROUND(MEDIAN(W220,X220),0)</f>
        <v>2020</v>
      </c>
      <c r="AA220">
        <f>INDEX('Inflation Indices'!$B$2:$B$18,MATCH('MilCon Contracts Data'!Z417,'Inflation Indices'!$A$2:$A$18,0))</f>
        <v>0.95701202597496626</v>
      </c>
      <c r="AB220" s="22">
        <f>M220*Y220</f>
        <v>2201342.7519035805</v>
      </c>
      <c r="AC220" s="22">
        <f>AB220+(Q220*AA220)</f>
        <v>2342980.5317478757</v>
      </c>
      <c r="AD220" s="19">
        <f>IF(AB220="","",AC220-AB220)</f>
        <v>141637.77984429523</v>
      </c>
      <c r="AE220" s="23">
        <f>_xlfn.DAYS(P220,O220)</f>
        <v>566</v>
      </c>
      <c r="AF220" s="23">
        <f>_xlfn.DAYS(O220,G220)</f>
        <v>540</v>
      </c>
      <c r="AG220" s="24">
        <f>AE220/AF220</f>
        <v>1.0481481481481481</v>
      </c>
    </row>
    <row r="221" spans="1:33" ht="30" customHeight="1" x14ac:dyDescent="0.25">
      <c r="A221" s="9">
        <v>44439</v>
      </c>
      <c r="B221" s="10">
        <v>2017</v>
      </c>
      <c r="C221" s="11" t="s">
        <v>557</v>
      </c>
      <c r="D221" s="12" t="s">
        <v>635</v>
      </c>
      <c r="E221" s="12" t="s">
        <v>35</v>
      </c>
      <c r="F221" s="9">
        <v>42747</v>
      </c>
      <c r="G221" s="9">
        <v>42839</v>
      </c>
      <c r="H221" s="12" t="s">
        <v>636</v>
      </c>
      <c r="I221" s="13" t="str">
        <f>LEFT(J221,6)</f>
        <v>W912QR</v>
      </c>
      <c r="J221" s="14" t="s">
        <v>637</v>
      </c>
      <c r="K221" s="15" t="s">
        <v>638</v>
      </c>
      <c r="L221" s="15" t="str">
        <f>CONCATENATE(D221,",",J221)</f>
        <v>88722,W912QR-17-C-0012</v>
      </c>
      <c r="M221" s="16">
        <v>2202000</v>
      </c>
      <c r="N221" s="16">
        <v>2192000</v>
      </c>
      <c r="O221" s="17">
        <v>43294</v>
      </c>
      <c r="P221" s="18">
        <v>44134</v>
      </c>
      <c r="Q221" s="19">
        <f>IF(M221="","",N221-M221)</f>
        <v>-10000</v>
      </c>
      <c r="R221" s="20">
        <f>IF(P221="","",P221-O221)</f>
        <v>840</v>
      </c>
      <c r="S221">
        <f>YEAR(P221)</f>
        <v>2020</v>
      </c>
      <c r="T221" s="21">
        <f>IF(LEN(MONTH(P221))=1,CONCATENATE("0",MONTH(P221)),MONTH(P221))</f>
        <v>10</v>
      </c>
      <c r="U221" s="21">
        <f>IF(LEN(DAY(P221))=1,CONCATENATE("0",DAY(P221)),DAY(P221))</f>
        <v>30</v>
      </c>
      <c r="V221" t="str">
        <f>CONCATENATE(S221,T221,U221)</f>
        <v>20201030</v>
      </c>
      <c r="W221">
        <f>IF(OR(MONTH(G221)=10,MONTH(G221)=11,MONTH(G221)=12),YEAR(G221)+1,YEAR(G221))</f>
        <v>2017</v>
      </c>
      <c r="X221">
        <f>IF(OR(MONTH(P221)=10,MONTH(P221)=11,MONTH(P221)=12),YEAR(P221)+1,YEAR(P221))</f>
        <v>2021</v>
      </c>
      <c r="Y221">
        <f>INDEX('Inflation Indices'!$B$2:$B$18,MATCH('MilCon Contracts Data'!W403,'Inflation Indices'!$A$2:$A$18,0))</f>
        <v>1.0006103417743548</v>
      </c>
      <c r="Z221">
        <f>ROUND(MEDIAN(W221,X221),0)</f>
        <v>2019</v>
      </c>
      <c r="AA221">
        <f>INDEX('Inflation Indices'!$B$2:$B$18,MATCH('MilCon Contracts Data'!Z403,'Inflation Indices'!$A$2:$A$18,0))</f>
        <v>0.97697771649446541</v>
      </c>
      <c r="AB221" s="22">
        <f>M221*Y221</f>
        <v>2203343.9725871291</v>
      </c>
      <c r="AC221" s="22">
        <f>AB221+(Q221*AA221)</f>
        <v>2193574.1954221847</v>
      </c>
      <c r="AD221" s="19">
        <f>IF(AB221="","",AC221-AB221)</f>
        <v>-9769.7771649444476</v>
      </c>
      <c r="AE221" s="23">
        <f>_xlfn.DAYS(P221,O221)</f>
        <v>840</v>
      </c>
      <c r="AF221" s="23">
        <f>_xlfn.DAYS(O221,G221)</f>
        <v>455</v>
      </c>
      <c r="AG221" s="24">
        <f>AE221/AF221</f>
        <v>1.8461538461538463</v>
      </c>
    </row>
    <row r="222" spans="1:33" ht="30" customHeight="1" x14ac:dyDescent="0.25">
      <c r="A222" s="9">
        <v>44620</v>
      </c>
      <c r="B222" s="10">
        <v>2013</v>
      </c>
      <c r="C222" s="11" t="s">
        <v>570</v>
      </c>
      <c r="D222" s="12" t="s">
        <v>639</v>
      </c>
      <c r="E222" s="12" t="s">
        <v>35</v>
      </c>
      <c r="F222" s="9">
        <v>42221</v>
      </c>
      <c r="G222" s="9">
        <v>42235</v>
      </c>
      <c r="H222" s="12" t="s">
        <v>640</v>
      </c>
      <c r="I222" s="13" t="str">
        <f>LEFT(J222,6)</f>
        <v>W912GB</v>
      </c>
      <c r="J222" s="14" t="s">
        <v>641</v>
      </c>
      <c r="K222" s="15" t="s">
        <v>642</v>
      </c>
      <c r="L222" s="15" t="str">
        <f>CONCATENATE(D222,",",J222)</f>
        <v>13DISA01,W912GB-15-C-011</v>
      </c>
      <c r="M222" s="16">
        <v>2219820</v>
      </c>
      <c r="N222" s="16">
        <v>2219820</v>
      </c>
      <c r="O222" s="17">
        <v>42235</v>
      </c>
      <c r="P222" s="18">
        <v>44591</v>
      </c>
      <c r="Q222" s="19">
        <f>IF(M222="","",N222-M222)</f>
        <v>0</v>
      </c>
      <c r="R222" s="20">
        <f>IF(P222="","",P222-O222)</f>
        <v>2356</v>
      </c>
      <c r="S222">
        <f>YEAR(P222)</f>
        <v>2022</v>
      </c>
      <c r="T222" s="21" t="str">
        <f>IF(LEN(MONTH(P222))=1,CONCATENATE("0",MONTH(P222)),MONTH(P222))</f>
        <v>01</v>
      </c>
      <c r="U222" s="21">
        <f>IF(LEN(DAY(P222))=1,CONCATENATE("0",DAY(P222)),DAY(P222))</f>
        <v>30</v>
      </c>
      <c r="V222" t="str">
        <f>CONCATENATE(S222,T222,U222)</f>
        <v>20220130</v>
      </c>
      <c r="W222">
        <f>IF(OR(MONTH(G222)=10,MONTH(G222)=11,MONTH(G222)=12),YEAR(G222)+1,YEAR(G222))</f>
        <v>2015</v>
      </c>
      <c r="X222">
        <f>IF(OR(MONTH(P222)=10,MONTH(P222)=11,MONTH(P222)=12),YEAR(P222)+1,YEAR(P222))</f>
        <v>2022</v>
      </c>
      <c r="Y222">
        <f>INDEX('Inflation Indices'!$B$2:$B$18,MATCH('MilCon Contracts Data'!W219,'Inflation Indices'!$A$2:$A$18,0))</f>
        <v>1.1913606177254064</v>
      </c>
      <c r="Z222">
        <f>ROUND(MEDIAN(W222,X222),0)</f>
        <v>2019</v>
      </c>
      <c r="AA222">
        <f>INDEX('Inflation Indices'!$B$2:$B$18,MATCH('MilCon Contracts Data'!Z219,'Inflation Indices'!$A$2:$A$18,0))</f>
        <v>1.1743184978402121</v>
      </c>
      <c r="AB222" s="22">
        <f>M222*Y222</f>
        <v>2644606.1264392114</v>
      </c>
      <c r="AC222" s="22">
        <f>AB222+(Q222*AA222)</f>
        <v>2644606.1264392114</v>
      </c>
      <c r="AD222" s="19">
        <f>IF(AB222="","",AC222-AB222)</f>
        <v>0</v>
      </c>
      <c r="AE222" s="23">
        <f>_xlfn.DAYS(P222,O222)</f>
        <v>2356</v>
      </c>
      <c r="AF222" s="23">
        <f>_xlfn.DAYS(O222,G222)</f>
        <v>0</v>
      </c>
      <c r="AG222" s="24" t="e">
        <f>AE222/AF222</f>
        <v>#DIV/0!</v>
      </c>
    </row>
    <row r="223" spans="1:33" ht="30" customHeight="1" x14ac:dyDescent="0.25">
      <c r="A223" s="9">
        <v>44560</v>
      </c>
      <c r="B223" s="10">
        <v>2020</v>
      </c>
      <c r="C223" s="11" t="s">
        <v>482</v>
      </c>
      <c r="D223" s="12" t="s">
        <v>643</v>
      </c>
      <c r="E223" s="12" t="s">
        <v>35</v>
      </c>
      <c r="F223" s="9">
        <v>44132</v>
      </c>
      <c r="G223" s="9">
        <v>44288</v>
      </c>
      <c r="H223" s="12" t="s">
        <v>644</v>
      </c>
      <c r="I223" s="13" t="str">
        <f>LEFT(J223,6)</f>
        <v>W50S8R</v>
      </c>
      <c r="J223" s="14" t="s">
        <v>645</v>
      </c>
      <c r="K223" s="15" t="s">
        <v>645</v>
      </c>
      <c r="L223" s="15" t="str">
        <f>CONCATENATE(D223,",",J223)</f>
        <v>PBXP169102,W50S8R21C0002</v>
      </c>
      <c r="M223" s="16">
        <v>2279117</v>
      </c>
      <c r="N223" s="16">
        <v>2160653</v>
      </c>
      <c r="O223" s="17">
        <v>44618</v>
      </c>
      <c r="P223" s="18">
        <v>44618</v>
      </c>
      <c r="Q223" s="19">
        <f>IF(M223="","",N223-M223)</f>
        <v>-118464</v>
      </c>
      <c r="R223" s="20">
        <f>IF(P223="","",P223-O223)</f>
        <v>0</v>
      </c>
      <c r="S223">
        <f>YEAR(P223)</f>
        <v>2022</v>
      </c>
      <c r="T223" s="21" t="str">
        <f>IF(LEN(MONTH(P223))=1,CONCATENATE("0",MONTH(P223)),MONTH(P223))</f>
        <v>02</v>
      </c>
      <c r="U223" s="21">
        <f>IF(LEN(DAY(P223))=1,CONCATENATE("0",DAY(P223)),DAY(P223))</f>
        <v>26</v>
      </c>
      <c r="V223" t="str">
        <f>CONCATENATE(S223,T223,U223)</f>
        <v>20220226</v>
      </c>
      <c r="W223">
        <f>IF(OR(MONTH(G223)=10,MONTH(G223)=11,MONTH(G223)=12),YEAR(G223)+1,YEAR(G223))</f>
        <v>2021</v>
      </c>
      <c r="X223">
        <f>IF(OR(MONTH(P223)=10,MONTH(P223)=11,MONTH(P223)=12),YEAR(P223)+1,YEAR(P223))</f>
        <v>2022</v>
      </c>
      <c r="Y223">
        <f>INDEX('Inflation Indices'!$B$2:$B$18,MATCH('MilCon Contracts Data'!W1205,'Inflation Indices'!$A$2:$A$18,0))</f>
        <v>1.0006103417743548</v>
      </c>
      <c r="Z223">
        <f>ROUND(MEDIAN(W223,X223),0)</f>
        <v>2022</v>
      </c>
      <c r="AA223">
        <f>INDEX('Inflation Indices'!$B$2:$B$18,MATCH('MilCon Contracts Data'!Z1205,'Inflation Indices'!$A$2:$A$18,0))</f>
        <v>0.95701202597496626</v>
      </c>
      <c r="AB223" s="22">
        <f>M223*Y223</f>
        <v>2280508.0403137421</v>
      </c>
      <c r="AC223" s="22">
        <f>AB223+(Q223*AA223)</f>
        <v>2167136.5676686438</v>
      </c>
      <c r="AD223" s="19">
        <f>IF(AB223="","",AC223-AB223)</f>
        <v>-113371.47264509834</v>
      </c>
      <c r="AE223" s="23">
        <f>_xlfn.DAYS(P223,O223)</f>
        <v>0</v>
      </c>
      <c r="AF223" s="23">
        <f>_xlfn.DAYS(O223,G223)</f>
        <v>330</v>
      </c>
      <c r="AG223" s="24">
        <f>AE223/AF223</f>
        <v>0</v>
      </c>
    </row>
    <row r="224" spans="1:33" ht="30" customHeight="1" x14ac:dyDescent="0.25">
      <c r="A224" s="9">
        <v>44573</v>
      </c>
      <c r="B224" s="10">
        <v>2019</v>
      </c>
      <c r="C224" s="11" t="s">
        <v>103</v>
      </c>
      <c r="D224" s="12" t="s">
        <v>646</v>
      </c>
      <c r="E224" s="12" t="s">
        <v>35</v>
      </c>
      <c r="F224" s="9">
        <v>43664</v>
      </c>
      <c r="G224" s="9">
        <v>43721</v>
      </c>
      <c r="H224" s="12" t="s">
        <v>647</v>
      </c>
      <c r="I224" s="13" t="str">
        <f>LEFT(J224,6)</f>
        <v>N69450</v>
      </c>
      <c r="J224" s="14" t="s">
        <v>648</v>
      </c>
      <c r="K224" s="15" t="s">
        <v>649</v>
      </c>
      <c r="L224" s="15" t="str">
        <f>CONCATENATE(D224,",",J224)</f>
        <v>N00207711,N6945019C5648 AWD</v>
      </c>
      <c r="M224" s="16">
        <v>2323000</v>
      </c>
      <c r="N224" s="16">
        <v>2212000</v>
      </c>
      <c r="O224" s="17">
        <v>44088</v>
      </c>
      <c r="P224" s="18">
        <v>44088</v>
      </c>
      <c r="Q224" s="19">
        <f>IF(M224="","",N224-M224)</f>
        <v>-111000</v>
      </c>
      <c r="R224" s="20">
        <f>IF(P224="","",P224-O224)</f>
        <v>0</v>
      </c>
      <c r="S224">
        <f>YEAR(P224)</f>
        <v>2020</v>
      </c>
      <c r="T224" s="21" t="str">
        <f>IF(LEN(MONTH(P224))=1,CONCATENATE("0",MONTH(P224)),MONTH(P224))</f>
        <v>09</v>
      </c>
      <c r="U224" s="21">
        <f>IF(LEN(DAY(P224))=1,CONCATENATE("0",DAY(P224)),DAY(P224))</f>
        <v>14</v>
      </c>
      <c r="V224" t="str">
        <f>CONCATENATE(S224,T224,U224)</f>
        <v>20200914</v>
      </c>
      <c r="W224">
        <f>IF(OR(MONTH(G224)=10,MONTH(G224)=11,MONTH(G224)=12),YEAR(G224)+1,YEAR(G224))</f>
        <v>2019</v>
      </c>
      <c r="X224">
        <f>IF(OR(MONTH(P224)=10,MONTH(P224)=11,MONTH(P224)=12),YEAR(P224)+1,YEAR(P224))</f>
        <v>2020</v>
      </c>
      <c r="Y224">
        <f>INDEX('Inflation Indices'!$B$2:$B$18,MATCH('MilCon Contracts Data'!W691,'Inflation Indices'!$A$2:$A$18,0))</f>
        <v>1.0006103417743548</v>
      </c>
      <c r="Z224">
        <f>ROUND(MEDIAN(W224,X224),0)</f>
        <v>2020</v>
      </c>
      <c r="AA224">
        <f>INDEX('Inflation Indices'!$B$2:$B$18,MATCH('MilCon Contracts Data'!Z691,'Inflation Indices'!$A$2:$A$18,0))</f>
        <v>0.93819806468133926</v>
      </c>
      <c r="AB224" s="22">
        <f>M224*Y224</f>
        <v>2324417.8239418264</v>
      </c>
      <c r="AC224" s="22">
        <f>AB224+(Q224*AA224)</f>
        <v>2220277.8387621976</v>
      </c>
      <c r="AD224" s="19">
        <f>IF(AB224="","",AC224-AB224)</f>
        <v>-104139.98517962871</v>
      </c>
      <c r="AE224" s="23">
        <f>_xlfn.DAYS(P224,O224)</f>
        <v>0</v>
      </c>
      <c r="AF224" s="23">
        <f>_xlfn.DAYS(O224,G224)</f>
        <v>367</v>
      </c>
      <c r="AG224" s="24">
        <f>AE224/AF224</f>
        <v>0</v>
      </c>
    </row>
    <row r="225" spans="1:33" ht="30" customHeight="1" x14ac:dyDescent="0.25">
      <c r="A225" s="9">
        <v>44561</v>
      </c>
      <c r="B225" s="10">
        <v>2019</v>
      </c>
      <c r="C225" s="11" t="s">
        <v>68</v>
      </c>
      <c r="D225" s="12" t="s">
        <v>650</v>
      </c>
      <c r="E225" s="12" t="s">
        <v>35</v>
      </c>
      <c r="F225" s="9">
        <v>43653</v>
      </c>
      <c r="G225" s="9">
        <v>43683</v>
      </c>
      <c r="H225" s="12" t="s">
        <v>651</v>
      </c>
      <c r="I225" s="13" t="str">
        <f>LEFT(J225,6)</f>
        <v>W912WJ</v>
      </c>
      <c r="J225" s="14" t="s">
        <v>652</v>
      </c>
      <c r="K225" s="15" t="s">
        <v>652</v>
      </c>
      <c r="L225" s="15" t="str">
        <f>CONCATENATE(D225,",",J225)</f>
        <v>MXRD153006,W912WJ19C0014</v>
      </c>
      <c r="M225" s="16">
        <v>2347000</v>
      </c>
      <c r="N225" s="16">
        <v>2347000</v>
      </c>
      <c r="O225" s="17">
        <v>43968</v>
      </c>
      <c r="P225" s="18">
        <v>43947</v>
      </c>
      <c r="Q225" s="19">
        <f>IF(M225="","",N225-M225)</f>
        <v>0</v>
      </c>
      <c r="R225" s="20">
        <f>IF(P225="","",P225-O225)</f>
        <v>-21</v>
      </c>
      <c r="S225">
        <f>YEAR(P225)</f>
        <v>2020</v>
      </c>
      <c r="T225" s="21" t="str">
        <f>IF(LEN(MONTH(P225))=1,CONCATENATE("0",MONTH(P225)),MONTH(P225))</f>
        <v>04</v>
      </c>
      <c r="U225" s="21">
        <f>IF(LEN(DAY(P225))=1,CONCATENATE("0",DAY(P225)),DAY(P225))</f>
        <v>26</v>
      </c>
      <c r="V225" t="str">
        <f>CONCATENATE(S225,T225,U225)</f>
        <v>20200426</v>
      </c>
      <c r="W225">
        <f>IF(OR(MONTH(G225)=10,MONTH(G225)=11,MONTH(G225)=12),YEAR(G225)+1,YEAR(G225))</f>
        <v>2019</v>
      </c>
      <c r="X225">
        <f>IF(OR(MONTH(P225)=10,MONTH(P225)=11,MONTH(P225)=12),YEAR(P225)+1,YEAR(P225))</f>
        <v>2020</v>
      </c>
      <c r="Y225">
        <f>INDEX('Inflation Indices'!$B$2:$B$18,MATCH('MilCon Contracts Data'!W852,'Inflation Indices'!$A$2:$A$18,0))</f>
        <v>1.0507009358578761</v>
      </c>
      <c r="Z225">
        <f>ROUND(MEDIAN(W225,X225),0)</f>
        <v>2020</v>
      </c>
      <c r="AA225">
        <f>INDEX('Inflation Indices'!$B$2:$B$18,MATCH('MilCon Contracts Data'!Z852,'Inflation Indices'!$A$2:$A$18,0))</f>
        <v>1.027591137340192</v>
      </c>
      <c r="AB225" s="22">
        <f>M225*Y225</f>
        <v>2465995.0964584351</v>
      </c>
      <c r="AC225" s="22">
        <f>AB225+(Q225*AA225)</f>
        <v>2465995.0964584351</v>
      </c>
      <c r="AD225" s="19">
        <f>IF(AB225="","",AC225-AB225)</f>
        <v>0</v>
      </c>
      <c r="AE225" s="23">
        <f>_xlfn.DAYS(P225,O225)</f>
        <v>-21</v>
      </c>
      <c r="AF225" s="23">
        <f>_xlfn.DAYS(O225,G225)</f>
        <v>285</v>
      </c>
      <c r="AG225" s="24">
        <f>AE225/AF225</f>
        <v>-7.3684210526315783E-2</v>
      </c>
    </row>
    <row r="226" spans="1:33" ht="30" customHeight="1" x14ac:dyDescent="0.25">
      <c r="A226" s="9">
        <v>44561</v>
      </c>
      <c r="B226" s="10">
        <v>2017</v>
      </c>
      <c r="C226" s="11" t="s">
        <v>68</v>
      </c>
      <c r="D226" s="12" t="s">
        <v>653</v>
      </c>
      <c r="E226" s="12" t="s">
        <v>35</v>
      </c>
      <c r="F226" s="9">
        <v>42941</v>
      </c>
      <c r="G226" s="9">
        <v>43096</v>
      </c>
      <c r="H226" s="12" t="s">
        <v>562</v>
      </c>
      <c r="I226" s="13" t="str">
        <f>LEFT(J226,6)</f>
        <v>W912GB</v>
      </c>
      <c r="J226" s="14" t="s">
        <v>608</v>
      </c>
      <c r="K226" s="15" t="s">
        <v>608</v>
      </c>
      <c r="L226" s="15" t="str">
        <f>CONCATENATE(D226,",",J226)</f>
        <v>LRCT150009,W912GB18F0020</v>
      </c>
      <c r="M226" s="16">
        <v>2356785</v>
      </c>
      <c r="N226" s="16">
        <v>2356785</v>
      </c>
      <c r="O226" s="17">
        <v>44798</v>
      </c>
      <c r="P226" s="18">
        <v>45013</v>
      </c>
      <c r="Q226" s="19">
        <f>IF(M226="","",N226-M226)</f>
        <v>0</v>
      </c>
      <c r="R226" s="20">
        <f>IF(P226="","",P226-O226)</f>
        <v>215</v>
      </c>
      <c r="S226">
        <f>YEAR(P226)</f>
        <v>2023</v>
      </c>
      <c r="T226" s="21" t="str">
        <f>IF(LEN(MONTH(P226))=1,CONCATENATE("0",MONTH(P226)),MONTH(P226))</f>
        <v>03</v>
      </c>
      <c r="U226" s="21">
        <f>IF(LEN(DAY(P226))=1,CONCATENATE("0",DAY(P226)),DAY(P226))</f>
        <v>28</v>
      </c>
      <c r="V226" t="str">
        <f>CONCATENATE(S226,T226,U226)</f>
        <v>20230328</v>
      </c>
      <c r="W226">
        <f>IF(OR(MONTH(G226)=10,MONTH(G226)=11,MONTH(G226)=12),YEAR(G226)+1,YEAR(G226))</f>
        <v>2018</v>
      </c>
      <c r="X226">
        <f>IF(OR(MONTH(P226)=10,MONTH(P226)=11,MONTH(P226)=12),YEAR(P226)+1,YEAR(P226))</f>
        <v>2023</v>
      </c>
      <c r="Y226">
        <f>INDEX('Inflation Indices'!$B$2:$B$18,MATCH('MilCon Contracts Data'!W552,'Inflation Indices'!$A$2:$A$18,0))</f>
        <v>1.1913606177254064</v>
      </c>
      <c r="Z226">
        <f>ROUND(MEDIAN(W226,X226),0)</f>
        <v>2021</v>
      </c>
      <c r="AA226">
        <f>INDEX('Inflation Indices'!$B$2:$B$18,MATCH('MilCon Contracts Data'!Z552,'Inflation Indices'!$A$2:$A$18,0))</f>
        <v>1.1518675949206576</v>
      </c>
      <c r="AB226" s="22">
        <f>M226*Y226</f>
        <v>2807780.8334459718</v>
      </c>
      <c r="AC226" s="22">
        <f>AB226+(Q226*AA226)</f>
        <v>2807780.8334459718</v>
      </c>
      <c r="AD226" s="19">
        <f>IF(AB226="","",AC226-AB226)</f>
        <v>0</v>
      </c>
      <c r="AE226" s="23">
        <f>_xlfn.DAYS(P226,O226)</f>
        <v>215</v>
      </c>
      <c r="AF226" s="23">
        <f>_xlfn.DAYS(O226,G226)</f>
        <v>1702</v>
      </c>
      <c r="AG226" s="24">
        <f>AE226/AF226</f>
        <v>0.12632197414806109</v>
      </c>
    </row>
    <row r="227" spans="1:33" ht="30" customHeight="1" x14ac:dyDescent="0.25">
      <c r="A227" s="9">
        <v>44574</v>
      </c>
      <c r="B227" s="10">
        <v>2012</v>
      </c>
      <c r="C227" s="11" t="s">
        <v>39</v>
      </c>
      <c r="D227" s="12" t="s">
        <v>157</v>
      </c>
      <c r="E227" s="12" t="s">
        <v>654</v>
      </c>
      <c r="F227" s="9">
        <v>41470</v>
      </c>
      <c r="G227" s="9">
        <v>41513</v>
      </c>
      <c r="H227" s="12" t="s">
        <v>655</v>
      </c>
      <c r="I227" s="13" t="str">
        <f>LEFT(J227,6)</f>
        <v>W912GB</v>
      </c>
      <c r="J227" s="14" t="s">
        <v>656</v>
      </c>
      <c r="K227" s="15" t="s">
        <v>161</v>
      </c>
      <c r="L227" s="15" t="str">
        <f>CONCATENATE(D227,",",J227)</f>
        <v>76007,W912GB-10-C-0031, ABG4 P00058</v>
      </c>
      <c r="M227" s="16">
        <v>2359000</v>
      </c>
      <c r="N227" s="16">
        <v>3563000</v>
      </c>
      <c r="O227" s="17">
        <v>42490</v>
      </c>
      <c r="P227" s="18">
        <v>42855</v>
      </c>
      <c r="Q227" s="19">
        <f>IF(M227="","",N227-M227)</f>
        <v>1204000</v>
      </c>
      <c r="R227" s="20">
        <f>IF(P227="","",P227-O227)</f>
        <v>365</v>
      </c>
      <c r="S227">
        <f>YEAR(P227)</f>
        <v>2017</v>
      </c>
      <c r="T227" s="21" t="str">
        <f>IF(LEN(MONTH(P227))=1,CONCATENATE("0",MONTH(P227)),MONTH(P227))</f>
        <v>04</v>
      </c>
      <c r="U227" s="21">
        <f>IF(LEN(DAY(P227))=1,CONCATENATE("0",DAY(P227)),DAY(P227))</f>
        <v>30</v>
      </c>
      <c r="V227" t="str">
        <f>CONCATENATE(S227,T227,U227)</f>
        <v>20170430</v>
      </c>
      <c r="W227">
        <f>IF(OR(MONTH(G227)=10,MONTH(G227)=11,MONTH(G227)=12),YEAR(G227)+1,YEAR(G227))</f>
        <v>2013</v>
      </c>
      <c r="X227">
        <f>IF(OR(MONTH(P227)=10,MONTH(P227)=11,MONTH(P227)=12),YEAR(P227)+1,YEAR(P227))</f>
        <v>2017</v>
      </c>
      <c r="Y227">
        <f>INDEX('Inflation Indices'!$B$2:$B$18,MATCH('MilCon Contracts Data'!W140,'Inflation Indices'!$A$2:$A$18,0))</f>
        <v>0.95701202597496626</v>
      </c>
      <c r="Z227">
        <f>ROUND(MEDIAN(W227,X227),0)</f>
        <v>2015</v>
      </c>
      <c r="AA227">
        <f>INDEX('Inflation Indices'!$B$2:$B$18,MATCH('MilCon Contracts Data'!Z140,'Inflation Indices'!$A$2:$A$18,0))</f>
        <v>0.95701202597496626</v>
      </c>
      <c r="AB227" s="22">
        <f>M227*Y227</f>
        <v>2257591.3692749455</v>
      </c>
      <c r="AC227" s="22">
        <f>AB227+(Q227*AA227)</f>
        <v>3409833.8485488049</v>
      </c>
      <c r="AD227" s="19">
        <f>IF(AB227="","",AC227-AB227)</f>
        <v>1152242.4792738594</v>
      </c>
      <c r="AE227" s="23">
        <f>_xlfn.DAYS(P227,O227)</f>
        <v>365</v>
      </c>
      <c r="AF227" s="23">
        <f>_xlfn.DAYS(O227,G227)</f>
        <v>977</v>
      </c>
      <c r="AG227" s="24">
        <f>AE227/AF227</f>
        <v>0.37359263050153529</v>
      </c>
    </row>
    <row r="228" spans="1:33" ht="30" customHeight="1" x14ac:dyDescent="0.25">
      <c r="A228" s="9">
        <v>44573</v>
      </c>
      <c r="B228" s="10">
        <v>2017</v>
      </c>
      <c r="C228" s="11" t="s">
        <v>478</v>
      </c>
      <c r="D228" s="12" t="s">
        <v>657</v>
      </c>
      <c r="E228" s="12" t="s">
        <v>35</v>
      </c>
      <c r="F228" s="9">
        <v>43460</v>
      </c>
      <c r="G228" s="9">
        <v>43483</v>
      </c>
      <c r="H228" s="12" t="s">
        <v>658</v>
      </c>
      <c r="I228" s="13" t="str">
        <f>LEFT(J228,6)</f>
        <v>151541</v>
      </c>
      <c r="J228" s="14" t="s">
        <v>659</v>
      </c>
      <c r="K228" s="15">
        <v>151541</v>
      </c>
      <c r="L228" s="15" t="str">
        <f>CONCATENATE(D228,",",J228)</f>
        <v>270127,151541</v>
      </c>
      <c r="M228" s="16">
        <v>2400000</v>
      </c>
      <c r="N228" s="16">
        <v>2030000</v>
      </c>
      <c r="O228" s="17">
        <v>43931</v>
      </c>
      <c r="P228" s="18">
        <v>43938</v>
      </c>
      <c r="Q228" s="19">
        <f>IF(M228="","",N228-M228)</f>
        <v>-370000</v>
      </c>
      <c r="R228" s="20">
        <f>IF(P228="","",P228-O228)</f>
        <v>7</v>
      </c>
      <c r="S228">
        <f>YEAR(P228)</f>
        <v>2020</v>
      </c>
      <c r="T228" s="21" t="str">
        <f>IF(LEN(MONTH(P228))=1,CONCATENATE("0",MONTH(P228)),MONTH(P228))</f>
        <v>04</v>
      </c>
      <c r="U228" s="21">
        <f>IF(LEN(DAY(P228))=1,CONCATENATE("0",DAY(P228)),DAY(P228))</f>
        <v>17</v>
      </c>
      <c r="V228" t="str">
        <f>CONCATENATE(S228,T228,U228)</f>
        <v>20200417</v>
      </c>
      <c r="W228">
        <f>IF(OR(MONTH(G228)=10,MONTH(G228)=11,MONTH(G228)=12),YEAR(G228)+1,YEAR(G228))</f>
        <v>2019</v>
      </c>
      <c r="X228">
        <f>IF(OR(MONTH(P228)=10,MONTH(P228)=11,MONTH(P228)=12),YEAR(P228)+1,YEAR(P228))</f>
        <v>2020</v>
      </c>
      <c r="Y228">
        <f>INDEX('Inflation Indices'!$B$2:$B$18,MATCH('MilCon Contracts Data'!W582,'Inflation Indices'!$A$2:$A$18,0))</f>
        <v>1.0006103417743548</v>
      </c>
      <c r="Z228">
        <f>ROUND(MEDIAN(W228,X228),0)</f>
        <v>2020</v>
      </c>
      <c r="AA228">
        <f>INDEX('Inflation Indices'!$B$2:$B$18,MATCH('MilCon Contracts Data'!Z582,'Inflation Indices'!$A$2:$A$18,0))</f>
        <v>0.97697771649446541</v>
      </c>
      <c r="AB228" s="22">
        <f>M228*Y228</f>
        <v>2401464.8202584516</v>
      </c>
      <c r="AC228" s="22">
        <f>AB228+(Q228*AA228)</f>
        <v>2039983.0651554994</v>
      </c>
      <c r="AD228" s="19">
        <f>IF(AB228="","",AC228-AB228)</f>
        <v>-361481.75510295224</v>
      </c>
      <c r="AE228" s="23">
        <f>_xlfn.DAYS(P228,O228)</f>
        <v>7</v>
      </c>
      <c r="AF228" s="23">
        <f>_xlfn.DAYS(O228,G228)</f>
        <v>448</v>
      </c>
      <c r="AG228" s="24">
        <f>AE228/AF228</f>
        <v>1.5625E-2</v>
      </c>
    </row>
    <row r="229" spans="1:33" ht="30" customHeight="1" x14ac:dyDescent="0.25">
      <c r="A229" s="9">
        <v>44439</v>
      </c>
      <c r="B229" s="10">
        <v>2019</v>
      </c>
      <c r="C229" s="11" t="s">
        <v>145</v>
      </c>
      <c r="D229" s="12" t="s">
        <v>660</v>
      </c>
      <c r="E229" s="12" t="s">
        <v>35</v>
      </c>
      <c r="F229" s="9">
        <v>43649</v>
      </c>
      <c r="G229" s="9">
        <v>43706</v>
      </c>
      <c r="H229" s="12" t="s">
        <v>661</v>
      </c>
      <c r="I229" s="13" t="str">
        <f>LEFT(J229,6)</f>
        <v>W9126G</v>
      </c>
      <c r="J229" s="14" t="s">
        <v>662</v>
      </c>
      <c r="K229" s="15" t="s">
        <v>662</v>
      </c>
      <c r="L229" s="15" t="str">
        <f>CONCATENATE(D229,",",J229)</f>
        <v>93016,W9126G19C0124</v>
      </c>
      <c r="M229" s="16">
        <v>2404000</v>
      </c>
      <c r="N229" s="16">
        <v>2469000</v>
      </c>
      <c r="O229" s="17">
        <v>44096</v>
      </c>
      <c r="P229" s="18">
        <v>44368</v>
      </c>
      <c r="Q229" s="19">
        <f>IF(M229="","",N229-M229)</f>
        <v>65000</v>
      </c>
      <c r="R229" s="20">
        <f>IF(P229="","",P229-O229)</f>
        <v>272</v>
      </c>
      <c r="S229">
        <f>YEAR(P229)</f>
        <v>2021</v>
      </c>
      <c r="T229" s="21" t="str">
        <f>IF(LEN(MONTH(P229))=1,CONCATENATE("0",MONTH(P229)),MONTH(P229))</f>
        <v>06</v>
      </c>
      <c r="U229" s="21">
        <f>IF(LEN(DAY(P229))=1,CONCATENATE("0",DAY(P229)),DAY(P229))</f>
        <v>21</v>
      </c>
      <c r="V229" t="str">
        <f>CONCATENATE(S229,T229,U229)</f>
        <v>20210621</v>
      </c>
      <c r="W229">
        <f>IF(OR(MONTH(G229)=10,MONTH(G229)=11,MONTH(G229)=12),YEAR(G229)+1,YEAR(G229))</f>
        <v>2019</v>
      </c>
      <c r="X229">
        <f>IF(OR(MONTH(P229)=10,MONTH(P229)=11,MONTH(P229)=12),YEAR(P229)+1,YEAR(P229))</f>
        <v>2021</v>
      </c>
      <c r="Y229">
        <f>INDEX('Inflation Indices'!$B$2:$B$18,MATCH('MilCon Contracts Data'!W725,'Inflation Indices'!$A$2:$A$18,0))</f>
        <v>1.1226717559690906</v>
      </c>
      <c r="Z229">
        <f>ROUND(MEDIAN(W229,X229),0)</f>
        <v>2020</v>
      </c>
      <c r="AA229">
        <f>INDEX('Inflation Indices'!$B$2:$B$18,MATCH('MilCon Contracts Data'!Z725,'Inflation Indices'!$A$2:$A$18,0))</f>
        <v>1.0750776974914733</v>
      </c>
      <c r="AB229" s="22">
        <f>M229*Y229</f>
        <v>2698902.901349694</v>
      </c>
      <c r="AC229" s="22">
        <f>AB229+(Q229*AA229)</f>
        <v>2768782.9516866398</v>
      </c>
      <c r="AD229" s="19">
        <f>IF(AB229="","",AC229-AB229)</f>
        <v>69880.050336945802</v>
      </c>
      <c r="AE229" s="23">
        <f>_xlfn.DAYS(P229,O229)</f>
        <v>272</v>
      </c>
      <c r="AF229" s="23">
        <f>_xlfn.DAYS(O229,G229)</f>
        <v>390</v>
      </c>
      <c r="AG229" s="24">
        <f>AE229/AF229</f>
        <v>0.6974358974358974</v>
      </c>
    </row>
    <row r="230" spans="1:33" ht="30" customHeight="1" x14ac:dyDescent="0.25">
      <c r="A230" s="9">
        <v>44561</v>
      </c>
      <c r="B230" s="10">
        <v>2016</v>
      </c>
      <c r="C230" s="11" t="s">
        <v>68</v>
      </c>
      <c r="D230" s="12" t="s">
        <v>663</v>
      </c>
      <c r="E230" s="12" t="s">
        <v>35</v>
      </c>
      <c r="F230" s="9">
        <v>43921</v>
      </c>
      <c r="G230" s="9">
        <v>44062</v>
      </c>
      <c r="H230" s="12" t="s">
        <v>664</v>
      </c>
      <c r="I230" s="13" t="str">
        <f>LEFT(J230,6)</f>
        <v>W912HV</v>
      </c>
      <c r="J230" s="14" t="s">
        <v>665</v>
      </c>
      <c r="K230" s="15" t="s">
        <v>665</v>
      </c>
      <c r="L230" s="15" t="str">
        <f>CONCATENATE(D230,",",J230)</f>
        <v>PAYZ16000B,W912HV20C0006</v>
      </c>
      <c r="M230" s="16">
        <v>2413198</v>
      </c>
      <c r="N230" s="16">
        <v>2428538</v>
      </c>
      <c r="O230" s="17">
        <v>44446</v>
      </c>
      <c r="P230" s="18">
        <v>44544</v>
      </c>
      <c r="Q230" s="19">
        <f>IF(M230="","",N230-M230)</f>
        <v>15340</v>
      </c>
      <c r="R230" s="20">
        <f>IF(P230="","",P230-O230)</f>
        <v>98</v>
      </c>
      <c r="S230">
        <f>YEAR(P230)</f>
        <v>2021</v>
      </c>
      <c r="T230" s="21">
        <f>IF(LEN(MONTH(P230))=1,CONCATENATE("0",MONTH(P230)),MONTH(P230))</f>
        <v>12</v>
      </c>
      <c r="U230" s="21">
        <f>IF(LEN(DAY(P230))=1,CONCATENATE("0",DAY(P230)),DAY(P230))</f>
        <v>14</v>
      </c>
      <c r="V230" t="str">
        <f>CONCATENATE(S230,T230,U230)</f>
        <v>20211214</v>
      </c>
      <c r="W230">
        <f>IF(OR(MONTH(G230)=10,MONTH(G230)=11,MONTH(G230)=12),YEAR(G230)+1,YEAR(G230))</f>
        <v>2020</v>
      </c>
      <c r="X230">
        <f>IF(OR(MONTH(P230)=10,MONTH(P230)=11,MONTH(P230)=12),YEAR(P230)+1,YEAR(P230))</f>
        <v>2022</v>
      </c>
      <c r="Y230">
        <f>INDEX('Inflation Indices'!$B$2:$B$18,MATCH('MilCon Contracts Data'!W1057,'Inflation Indices'!$A$2:$A$18,0))</f>
        <v>1.1913606177254064</v>
      </c>
      <c r="Z230">
        <f>ROUND(MEDIAN(W230,X230),0)</f>
        <v>2021</v>
      </c>
      <c r="AA230">
        <f>INDEX('Inflation Indices'!$B$2:$B$18,MATCH('MilCon Contracts Data'!Z1057,'Inflation Indices'!$A$2:$A$18,0))</f>
        <v>1.1518675949206576</v>
      </c>
      <c r="AB230" s="22">
        <f>M230*Y230</f>
        <v>2874989.0599737153</v>
      </c>
      <c r="AC230" s="22">
        <f>AB230+(Q230*AA230)</f>
        <v>2892658.7088797982</v>
      </c>
      <c r="AD230" s="19">
        <f>IF(AB230="","",AC230-AB230)</f>
        <v>17669.648906082846</v>
      </c>
      <c r="AE230" s="23">
        <f>_xlfn.DAYS(P230,O230)</f>
        <v>98</v>
      </c>
      <c r="AF230" s="23">
        <f>_xlfn.DAYS(O230,G230)</f>
        <v>384</v>
      </c>
      <c r="AG230" s="24">
        <f>AE230/AF230</f>
        <v>0.25520833333333331</v>
      </c>
    </row>
    <row r="231" spans="1:33" ht="30" customHeight="1" x14ac:dyDescent="0.25">
      <c r="A231" s="9">
        <v>44561</v>
      </c>
      <c r="B231" s="10">
        <v>2015</v>
      </c>
      <c r="C231" s="11" t="s">
        <v>145</v>
      </c>
      <c r="D231" s="12" t="s">
        <v>666</v>
      </c>
      <c r="E231" s="12" t="s">
        <v>35</v>
      </c>
      <c r="F231" s="9">
        <v>43507</v>
      </c>
      <c r="G231" s="9">
        <v>43922</v>
      </c>
      <c r="H231" s="12" t="s">
        <v>150</v>
      </c>
      <c r="I231" s="13" t="str">
        <f>LEFT(J231,6)</f>
        <v>W912GB</v>
      </c>
      <c r="J231" s="14" t="s">
        <v>667</v>
      </c>
      <c r="K231" s="15" t="s">
        <v>668</v>
      </c>
      <c r="L231" s="15" t="str">
        <f>CONCATENATE(D231,",",J231)</f>
        <v>86094,W912GB-16-C-0006</v>
      </c>
      <c r="M231" s="16">
        <v>2418000</v>
      </c>
      <c r="N231" s="16">
        <v>2835000</v>
      </c>
      <c r="O231" s="17">
        <v>44444</v>
      </c>
      <c r="P231" s="18">
        <v>44624</v>
      </c>
      <c r="Q231" s="19">
        <f>IF(M231="","",N231-M231)</f>
        <v>417000</v>
      </c>
      <c r="R231" s="20">
        <f>IF(P231="","",P231-O231)</f>
        <v>180</v>
      </c>
      <c r="S231">
        <f>YEAR(P231)</f>
        <v>2022</v>
      </c>
      <c r="T231" s="21" t="str">
        <f>IF(LEN(MONTH(P231))=1,CONCATENATE("0",MONTH(P231)),MONTH(P231))</f>
        <v>03</v>
      </c>
      <c r="U231" s="21" t="str">
        <f>IF(LEN(DAY(P231))=1,CONCATENATE("0",DAY(P231)),DAY(P231))</f>
        <v>04</v>
      </c>
      <c r="V231" t="str">
        <f>CONCATENATE(S231,T231,U231)</f>
        <v>20220304</v>
      </c>
      <c r="W231">
        <f>IF(OR(MONTH(G231)=10,MONTH(G231)=11,MONTH(G231)=12),YEAR(G231)+1,YEAR(G231))</f>
        <v>2020</v>
      </c>
      <c r="X231">
        <f>IF(OR(MONTH(P231)=10,MONTH(P231)=11,MONTH(P231)=12),YEAR(P231)+1,YEAR(P231))</f>
        <v>2022</v>
      </c>
      <c r="Y231">
        <f>INDEX('Inflation Indices'!$B$2:$B$18,MATCH('MilCon Contracts Data'!W1041,'Inflation Indices'!$A$2:$A$18,0))</f>
        <v>1.0507009358578761</v>
      </c>
      <c r="Z231">
        <f>ROUND(MEDIAN(W231,X231),0)</f>
        <v>2021</v>
      </c>
      <c r="AA231">
        <f>INDEX('Inflation Indices'!$B$2:$B$18,MATCH('MilCon Contracts Data'!Z1041,'Inflation Indices'!$A$2:$A$18,0))</f>
        <v>1.027591137340192</v>
      </c>
      <c r="AB231" s="22">
        <f>M231*Y231</f>
        <v>2540594.8629043442</v>
      </c>
      <c r="AC231" s="22">
        <f>AB231+(Q231*AA231)</f>
        <v>2969100.3671752042</v>
      </c>
      <c r="AD231" s="19">
        <f>IF(AB231="","",AC231-AB231)</f>
        <v>428505.50427085999</v>
      </c>
      <c r="AE231" s="23">
        <f>_xlfn.DAYS(P231,O231)</f>
        <v>180</v>
      </c>
      <c r="AF231" s="23">
        <f>_xlfn.DAYS(O231,G231)</f>
        <v>522</v>
      </c>
      <c r="AG231" s="24">
        <f>AE231/AF231</f>
        <v>0.34482758620689657</v>
      </c>
    </row>
    <row r="232" spans="1:33" ht="30" customHeight="1" x14ac:dyDescent="0.25">
      <c r="A232" s="9">
        <v>44561</v>
      </c>
      <c r="B232" s="10">
        <v>2018</v>
      </c>
      <c r="C232" s="11" t="s">
        <v>454</v>
      </c>
      <c r="D232" s="12" t="s">
        <v>669</v>
      </c>
      <c r="E232" s="12" t="s">
        <v>35</v>
      </c>
      <c r="F232" s="9">
        <v>43147</v>
      </c>
      <c r="G232" s="9">
        <v>43258</v>
      </c>
      <c r="H232" s="12" t="s">
        <v>670</v>
      </c>
      <c r="I232" s="13" t="str">
        <f>LEFT(J232,6)</f>
        <v>W912DY</v>
      </c>
      <c r="J232" s="14" t="s">
        <v>671</v>
      </c>
      <c r="K232" s="15" t="s">
        <v>672</v>
      </c>
      <c r="L232" s="15" t="str">
        <f>CONCATENATE(D232,",",J232)</f>
        <v>674,W912DY-14-D-0042</v>
      </c>
      <c r="M232" s="16">
        <v>2432439</v>
      </c>
      <c r="N232" s="16">
        <v>2432439</v>
      </c>
      <c r="O232" s="17">
        <v>43404</v>
      </c>
      <c r="P232" s="18">
        <v>43384</v>
      </c>
      <c r="Q232" s="19">
        <f>IF(M232="","",N232-M232)</f>
        <v>0</v>
      </c>
      <c r="R232" s="20">
        <f>IF(P232="","",P232-O232)</f>
        <v>-20</v>
      </c>
      <c r="S232">
        <f>YEAR(P232)</f>
        <v>2018</v>
      </c>
      <c r="T232" s="21">
        <f>IF(LEN(MONTH(P232))=1,CONCATENATE("0",MONTH(P232)),MONTH(P232))</f>
        <v>10</v>
      </c>
      <c r="U232" s="21">
        <f>IF(LEN(DAY(P232))=1,CONCATENATE("0",DAY(P232)),DAY(P232))</f>
        <v>11</v>
      </c>
      <c r="V232" t="str">
        <f>CONCATENATE(S232,T232,U232)</f>
        <v>20181011</v>
      </c>
      <c r="W232">
        <f>IF(OR(MONTH(G232)=10,MONTH(G232)=11,MONTH(G232)=12),YEAR(G232)+1,YEAR(G232))</f>
        <v>2018</v>
      </c>
      <c r="X232">
        <f>IF(OR(MONTH(P232)=10,MONTH(P232)=11,MONTH(P232)=12),YEAR(P232)+1,YEAR(P232))</f>
        <v>2019</v>
      </c>
      <c r="Y232">
        <f>INDEX('Inflation Indices'!$B$2:$B$18,MATCH('MilCon Contracts Data'!W538,'Inflation Indices'!$A$2:$A$18,0))</f>
        <v>1.027591137340192</v>
      </c>
      <c r="Z232">
        <f>ROUND(MEDIAN(W232,X232),0)</f>
        <v>2019</v>
      </c>
      <c r="AA232">
        <f>INDEX('Inflation Indices'!$B$2:$B$18,MATCH('MilCon Contracts Data'!Z538,'Inflation Indices'!$A$2:$A$18,0))</f>
        <v>0.97697771649446541</v>
      </c>
      <c r="AB232" s="22">
        <f>M232*Y232</f>
        <v>2499552.7585206395</v>
      </c>
      <c r="AC232" s="22">
        <f>AB232+(Q232*AA232)</f>
        <v>2499552.7585206395</v>
      </c>
      <c r="AD232" s="19">
        <f>IF(AB232="","",AC232-AB232)</f>
        <v>0</v>
      </c>
      <c r="AE232" s="23">
        <f>_xlfn.DAYS(P232,O232)</f>
        <v>-20</v>
      </c>
      <c r="AF232" s="23">
        <f>_xlfn.DAYS(O232,G232)</f>
        <v>146</v>
      </c>
      <c r="AG232" s="24">
        <f>AE232/AF232</f>
        <v>-0.13698630136986301</v>
      </c>
    </row>
    <row r="233" spans="1:33" ht="30" customHeight="1" x14ac:dyDescent="0.25">
      <c r="A233" s="9">
        <v>44560</v>
      </c>
      <c r="B233" s="10">
        <v>2018</v>
      </c>
      <c r="C233" s="11" t="s">
        <v>482</v>
      </c>
      <c r="D233" s="12" t="s">
        <v>673</v>
      </c>
      <c r="E233" s="12" t="s">
        <v>35</v>
      </c>
      <c r="F233" s="9">
        <v>44102</v>
      </c>
      <c r="G233" s="9">
        <v>44305</v>
      </c>
      <c r="H233" s="12" t="s">
        <v>674</v>
      </c>
      <c r="I233" s="13" t="str">
        <f>LEFT(J233,6)</f>
        <v>W912LM</v>
      </c>
      <c r="J233" s="14" t="s">
        <v>675</v>
      </c>
      <c r="K233" s="15" t="s">
        <v>675</v>
      </c>
      <c r="L233" s="15" t="str">
        <f>CONCATENATE(D233,",",J233)</f>
        <v>FMKM119035,W912LM21C0002</v>
      </c>
      <c r="M233" s="16">
        <v>2439785</v>
      </c>
      <c r="N233" s="16">
        <v>2352600</v>
      </c>
      <c r="O233" s="17">
        <v>44845</v>
      </c>
      <c r="P233" s="18">
        <v>44845</v>
      </c>
      <c r="Q233" s="19">
        <f>IF(M233="","",N233-M233)</f>
        <v>-87185</v>
      </c>
      <c r="R233" s="20">
        <f>IF(P233="","",P233-O233)</f>
        <v>0</v>
      </c>
      <c r="S233">
        <f>YEAR(P233)</f>
        <v>2022</v>
      </c>
      <c r="T233" s="21">
        <f>IF(LEN(MONTH(P233))=1,CONCATENATE("0",MONTH(P233)),MONTH(P233))</f>
        <v>10</v>
      </c>
      <c r="U233" s="21">
        <f>IF(LEN(DAY(P233))=1,CONCATENATE("0",DAY(P233)),DAY(P233))</f>
        <v>11</v>
      </c>
      <c r="V233" t="str">
        <f>CONCATENATE(S233,T233,U233)</f>
        <v>20221011</v>
      </c>
      <c r="W233">
        <f>IF(OR(MONTH(G233)=10,MONTH(G233)=11,MONTH(G233)=12),YEAR(G233)+1,YEAR(G233))</f>
        <v>2021</v>
      </c>
      <c r="X233">
        <f>IF(OR(MONTH(P233)=10,MONTH(P233)=11,MONTH(P233)=12),YEAR(P233)+1,YEAR(P233))</f>
        <v>2023</v>
      </c>
      <c r="Y233">
        <f>INDEX('Inflation Indices'!$B$2:$B$18,MATCH('MilCon Contracts Data'!W1260,'Inflation Indices'!$A$2:$A$18,0))</f>
        <v>1.1226717559690906</v>
      </c>
      <c r="Z233">
        <f>ROUND(MEDIAN(W233,X233),0)</f>
        <v>2022</v>
      </c>
      <c r="AA233">
        <f>INDEX('Inflation Indices'!$B$2:$B$18,MATCH('MilCon Contracts Data'!Z1260,'Inflation Indices'!$A$2:$A$18,0))</f>
        <v>1.027591137340192</v>
      </c>
      <c r="AB233" s="22">
        <f>M233*Y233</f>
        <v>2739077.7101370478</v>
      </c>
      <c r="AC233" s="22">
        <f>AB233+(Q233*AA233)</f>
        <v>2649487.1768280431</v>
      </c>
      <c r="AD233" s="19">
        <f>IF(AB233="","",AC233-AB233)</f>
        <v>-89590.533309004735</v>
      </c>
      <c r="AE233" s="23">
        <f>_xlfn.DAYS(P233,O233)</f>
        <v>0</v>
      </c>
      <c r="AF233" s="23">
        <f>_xlfn.DAYS(O233,G233)</f>
        <v>540</v>
      </c>
      <c r="AG233" s="24">
        <f>AE233/AF233</f>
        <v>0</v>
      </c>
    </row>
    <row r="234" spans="1:33" ht="30" customHeight="1" x14ac:dyDescent="0.25">
      <c r="A234" s="9">
        <v>44439</v>
      </c>
      <c r="B234" s="10">
        <v>2018</v>
      </c>
      <c r="C234" s="11" t="s">
        <v>557</v>
      </c>
      <c r="D234" s="12" t="s">
        <v>676</v>
      </c>
      <c r="E234" s="12" t="s">
        <v>35</v>
      </c>
      <c r="F234" s="9">
        <v>43292</v>
      </c>
      <c r="G234" s="9">
        <v>43372</v>
      </c>
      <c r="H234" s="12" t="s">
        <v>677</v>
      </c>
      <c r="I234" s="13" t="str">
        <f>LEFT(J234,6)</f>
        <v>W912QR</v>
      </c>
      <c r="J234" s="14" t="s">
        <v>678</v>
      </c>
      <c r="K234" s="15" t="s">
        <v>678</v>
      </c>
      <c r="L234" s="15" t="str">
        <f>CONCATENATE(D234,",",J234)</f>
        <v>88585,W912QR18C0048</v>
      </c>
      <c r="M234" s="16">
        <v>2459000</v>
      </c>
      <c r="N234" s="16">
        <v>2644000</v>
      </c>
      <c r="O234" s="17">
        <v>43856</v>
      </c>
      <c r="P234" s="18">
        <v>44113</v>
      </c>
      <c r="Q234" s="19">
        <f>IF(M234="","",N234-M234)</f>
        <v>185000</v>
      </c>
      <c r="R234" s="20">
        <f>IF(P234="","",P234-O234)</f>
        <v>257</v>
      </c>
      <c r="S234">
        <f>YEAR(P234)</f>
        <v>2020</v>
      </c>
      <c r="T234" s="21">
        <f>IF(LEN(MONTH(P234))=1,CONCATENATE("0",MONTH(P234)),MONTH(P234))</f>
        <v>10</v>
      </c>
      <c r="U234" s="21" t="str">
        <f>IF(LEN(DAY(P234))=1,CONCATENATE("0",DAY(P234)),DAY(P234))</f>
        <v>09</v>
      </c>
      <c r="V234" t="str">
        <f>CONCATENATE(S234,T234,U234)</f>
        <v>20201009</v>
      </c>
      <c r="W234">
        <f>IF(OR(MONTH(G234)=10,MONTH(G234)=11,MONTH(G234)=12),YEAR(G234)+1,YEAR(G234))</f>
        <v>2018</v>
      </c>
      <c r="X234">
        <f>IF(OR(MONTH(P234)=10,MONTH(P234)=11,MONTH(P234)=12),YEAR(P234)+1,YEAR(P234))</f>
        <v>2021</v>
      </c>
      <c r="Y234">
        <f>INDEX('Inflation Indices'!$B$2:$B$18,MATCH('MilCon Contracts Data'!W580,'Inflation Indices'!$A$2:$A$18,0))</f>
        <v>1.258060736811446</v>
      </c>
      <c r="Z234">
        <f>ROUND(MEDIAN(W234,X234),0)</f>
        <v>2020</v>
      </c>
      <c r="AA234">
        <f>INDEX('Inflation Indices'!$B$2:$B$18,MATCH('MilCon Contracts Data'!Z580,'Inflation Indices'!$A$2:$A$18,0))</f>
        <v>1.2082263446570523</v>
      </c>
      <c r="AB234" s="22">
        <f>M234*Y234</f>
        <v>3093571.3518193457</v>
      </c>
      <c r="AC234" s="22">
        <f>AB234+(Q234*AA234)</f>
        <v>3317093.2255809004</v>
      </c>
      <c r="AD234" s="19">
        <f>IF(AB234="","",AC234-AB234)</f>
        <v>223521.87376155471</v>
      </c>
      <c r="AE234" s="23">
        <f>_xlfn.DAYS(P234,O234)</f>
        <v>257</v>
      </c>
      <c r="AF234" s="23">
        <f>_xlfn.DAYS(O234,G234)</f>
        <v>484</v>
      </c>
      <c r="AG234" s="24">
        <f>AE234/AF234</f>
        <v>0.53099173553719003</v>
      </c>
    </row>
    <row r="235" spans="1:33" ht="30" customHeight="1" x14ac:dyDescent="0.25">
      <c r="A235" s="9">
        <v>44561</v>
      </c>
      <c r="B235" s="10">
        <v>2017</v>
      </c>
      <c r="C235" s="11" t="s">
        <v>68</v>
      </c>
      <c r="D235" s="12" t="s">
        <v>679</v>
      </c>
      <c r="E235" s="12" t="s">
        <v>35</v>
      </c>
      <c r="F235" s="9">
        <v>42930</v>
      </c>
      <c r="G235" s="9">
        <v>42999</v>
      </c>
      <c r="H235" s="12" t="s">
        <v>680</v>
      </c>
      <c r="I235" s="13" t="str">
        <f>LEFT(J235,6)</f>
        <v>W912GB</v>
      </c>
      <c r="J235" s="14" t="s">
        <v>681</v>
      </c>
      <c r="K235" s="15" t="s">
        <v>681</v>
      </c>
      <c r="L235" s="15" t="str">
        <f>CONCATENATE(D235,",",J235)</f>
        <v>EPPW170003,W912GB15D0060</v>
      </c>
      <c r="M235" s="16">
        <v>2463632</v>
      </c>
      <c r="N235" s="16">
        <v>2463632</v>
      </c>
      <c r="O235" s="17">
        <v>43916</v>
      </c>
      <c r="P235" s="18">
        <v>43916</v>
      </c>
      <c r="Q235" s="19">
        <f>IF(M235="","",N235-M235)</f>
        <v>0</v>
      </c>
      <c r="R235" s="20">
        <f>IF(P235="","",P235-O235)</f>
        <v>0</v>
      </c>
      <c r="S235">
        <f>YEAR(P235)</f>
        <v>2020</v>
      </c>
      <c r="T235" s="21" t="str">
        <f>IF(LEN(MONTH(P235))=1,CONCATENATE("0",MONTH(P235)),MONTH(P235))</f>
        <v>03</v>
      </c>
      <c r="U235" s="21">
        <f>IF(LEN(DAY(P235))=1,CONCATENATE("0",DAY(P235)),DAY(P235))</f>
        <v>26</v>
      </c>
      <c r="V235" t="str">
        <f>CONCATENATE(S235,T235,U235)</f>
        <v>20200326</v>
      </c>
      <c r="W235">
        <f>IF(OR(MONTH(G235)=10,MONTH(G235)=11,MONTH(G235)=12),YEAR(G235)+1,YEAR(G235))</f>
        <v>2017</v>
      </c>
      <c r="X235">
        <f>IF(OR(MONTH(P235)=10,MONTH(P235)=11,MONTH(P235)=12),YEAR(P235)+1,YEAR(P235))</f>
        <v>2020</v>
      </c>
      <c r="Y235">
        <f>INDEX('Inflation Indices'!$B$2:$B$18,MATCH('MilCon Contracts Data'!W382,'Inflation Indices'!$A$2:$A$18,0))</f>
        <v>1.0006103417743548</v>
      </c>
      <c r="Z235">
        <f>ROUND(MEDIAN(W235,X235),0)</f>
        <v>2019</v>
      </c>
      <c r="AA235">
        <f>INDEX('Inflation Indices'!$B$2:$B$18,MATCH('MilCon Contracts Data'!Z382,'Inflation Indices'!$A$2:$A$18,0))</f>
        <v>0.95701202597496626</v>
      </c>
      <c r="AB235" s="22">
        <f>M235*Y235</f>
        <v>2465135.6575262374</v>
      </c>
      <c r="AC235" s="22">
        <f>AB235+(Q235*AA235)</f>
        <v>2465135.6575262374</v>
      </c>
      <c r="AD235" s="19">
        <f>IF(AB235="","",AC235-AB235)</f>
        <v>0</v>
      </c>
      <c r="AE235" s="23">
        <f>_xlfn.DAYS(P235,O235)</f>
        <v>0</v>
      </c>
      <c r="AF235" s="23">
        <f>_xlfn.DAYS(O235,G235)</f>
        <v>917</v>
      </c>
      <c r="AG235" s="24">
        <f>AE235/AF235</f>
        <v>0</v>
      </c>
    </row>
    <row r="236" spans="1:33" ht="30" customHeight="1" x14ac:dyDescent="0.25">
      <c r="A236" s="9">
        <v>44574</v>
      </c>
      <c r="B236" s="10">
        <v>2007</v>
      </c>
      <c r="C236" s="11" t="s">
        <v>39</v>
      </c>
      <c r="D236" s="12" t="s">
        <v>40</v>
      </c>
      <c r="E236" s="12" t="s">
        <v>682</v>
      </c>
      <c r="F236" s="9">
        <v>39457</v>
      </c>
      <c r="G236" s="9">
        <v>39716</v>
      </c>
      <c r="H236" s="12" t="s">
        <v>683</v>
      </c>
      <c r="I236" s="13" t="str">
        <f>LEFT(J236,6)</f>
        <v>W912DR</v>
      </c>
      <c r="J236" s="14" t="s">
        <v>684</v>
      </c>
      <c r="K236" s="15" t="s">
        <v>685</v>
      </c>
      <c r="L236" s="15"/>
      <c r="M236" s="16">
        <v>2465000</v>
      </c>
      <c r="N236" s="16">
        <v>2465000</v>
      </c>
      <c r="O236" s="17">
        <v>40018</v>
      </c>
      <c r="P236" s="18">
        <v>40018</v>
      </c>
      <c r="Q236" s="19">
        <f>IF(M236="","",N236-M236)</f>
        <v>0</v>
      </c>
      <c r="R236" s="20">
        <f>IF(P236="","",P236-O236)</f>
        <v>0</v>
      </c>
      <c r="S236">
        <f>YEAR(P236)</f>
        <v>2009</v>
      </c>
      <c r="T236" s="21" t="str">
        <f>IF(LEN(MONTH(P236))=1,CONCATENATE("0",MONTH(P236)),MONTH(P236))</f>
        <v>07</v>
      </c>
      <c r="U236" s="21">
        <f>IF(LEN(DAY(P236))=1,CONCATENATE("0",DAY(P236)),DAY(P236))</f>
        <v>24</v>
      </c>
      <c r="V236" t="str">
        <f>CONCATENATE(S236,T236,U236)</f>
        <v>20090724</v>
      </c>
      <c r="W236">
        <f>IF(OR(MONTH(G236)=10,MONTH(G236)=11,MONTH(G236)=12),YEAR(G236)+1,YEAR(G236))</f>
        <v>2008</v>
      </c>
      <c r="X236">
        <f>IF(OR(MONTH(P236)=10,MONTH(P236)=11,MONTH(P236)=12),YEAR(P236)+1,YEAR(P236))</f>
        <v>2009</v>
      </c>
      <c r="Y236">
        <f>INDEX('Inflation Indices'!$B$2:$B$18,MATCH('MilCon Contracts Data'!W5,'Inflation Indices'!$A$2:$A$18,0))</f>
        <v>1.2082263446570523</v>
      </c>
      <c r="Z236">
        <f>ROUND(MEDIAN(W236,X236),0)</f>
        <v>2009</v>
      </c>
      <c r="AA236">
        <f>INDEX('Inflation Indices'!$B$2:$B$18,MATCH('MilCon Contracts Data'!Z5,'Inflation Indices'!$A$2:$A$18,0))</f>
        <v>1.1913606177254064</v>
      </c>
      <c r="AB236" s="22">
        <f>M236*Y236</f>
        <v>2978277.939579634</v>
      </c>
      <c r="AC236" s="22">
        <f>AB236+(Q236*AA236)</f>
        <v>2978277.939579634</v>
      </c>
      <c r="AD236" s="19">
        <f>IF(AB236="","",AC236-AB236)</f>
        <v>0</v>
      </c>
      <c r="AE236" s="23">
        <f>_xlfn.DAYS(P236,O236)</f>
        <v>0</v>
      </c>
      <c r="AF236" s="23">
        <f>_xlfn.DAYS(O236,G236)</f>
        <v>302</v>
      </c>
      <c r="AG236" s="24">
        <f>AE236/AF236</f>
        <v>0</v>
      </c>
    </row>
    <row r="237" spans="1:33" ht="30" customHeight="1" x14ac:dyDescent="0.25">
      <c r="A237" s="9">
        <v>44573</v>
      </c>
      <c r="B237" s="10">
        <v>2019</v>
      </c>
      <c r="C237" s="11" t="s">
        <v>103</v>
      </c>
      <c r="D237" s="12" t="s">
        <v>686</v>
      </c>
      <c r="E237" s="12" t="s">
        <v>35</v>
      </c>
      <c r="F237" s="9">
        <v>43672</v>
      </c>
      <c r="G237" s="9">
        <v>43840</v>
      </c>
      <c r="H237" s="12" t="s">
        <v>687</v>
      </c>
      <c r="I237" s="13" t="str">
        <f>LEFT(J237,6)</f>
        <v>N69450</v>
      </c>
      <c r="J237" s="14" t="s">
        <v>688</v>
      </c>
      <c r="K237" s="15" t="s">
        <v>689</v>
      </c>
      <c r="L237" s="15" t="str">
        <f>CONCATENATE(D237,",",J237)</f>
        <v>N60508288,N6945018D1318 N6945020F0875</v>
      </c>
      <c r="M237" s="16">
        <v>2466000</v>
      </c>
      <c r="N237" s="16">
        <v>4583000</v>
      </c>
      <c r="O237" s="17">
        <v>44207</v>
      </c>
      <c r="P237" s="18">
        <v>44650</v>
      </c>
      <c r="Q237" s="19">
        <f>IF(M237="","",N237-M237)</f>
        <v>2117000</v>
      </c>
      <c r="R237" s="20">
        <f>IF(P237="","",P237-O237)</f>
        <v>443</v>
      </c>
      <c r="S237">
        <f>YEAR(P237)</f>
        <v>2022</v>
      </c>
      <c r="T237" s="21" t="str">
        <f>IF(LEN(MONTH(P237))=1,CONCATENATE("0",MONTH(P237)),MONTH(P237))</f>
        <v>03</v>
      </c>
      <c r="U237" s="21">
        <f>IF(LEN(DAY(P237))=1,CONCATENATE("0",DAY(P237)),DAY(P237))</f>
        <v>30</v>
      </c>
      <c r="V237" t="str">
        <f>CONCATENATE(S237,T237,U237)</f>
        <v>20220330</v>
      </c>
      <c r="W237">
        <f>IF(OR(MONTH(G237)=10,MONTH(G237)=11,MONTH(G237)=12),YEAR(G237)+1,YEAR(G237))</f>
        <v>2020</v>
      </c>
      <c r="X237">
        <f>IF(OR(MONTH(P237)=10,MONTH(P237)=11,MONTH(P237)=12),YEAR(P237)+1,YEAR(P237))</f>
        <v>2022</v>
      </c>
      <c r="Y237">
        <f>INDEX('Inflation Indices'!$B$2:$B$18,MATCH('MilCon Contracts Data'!W955,'Inflation Indices'!$A$2:$A$18,0))</f>
        <v>1.0750776974914733</v>
      </c>
      <c r="Z237">
        <f>ROUND(MEDIAN(W237,X237),0)</f>
        <v>2021</v>
      </c>
      <c r="AA237">
        <f>INDEX('Inflation Indices'!$B$2:$B$18,MATCH('MilCon Contracts Data'!Z955,'Inflation Indices'!$A$2:$A$18,0))</f>
        <v>1.0006103417743548</v>
      </c>
      <c r="AB237" s="22">
        <f>M237*Y237</f>
        <v>2651141.6020139731</v>
      </c>
      <c r="AC237" s="22">
        <f>AB237+(Q237*AA237)</f>
        <v>4769433.6955502816</v>
      </c>
      <c r="AD237" s="19">
        <f>IF(AB237="","",AC237-AB237)</f>
        <v>2118292.0935363085</v>
      </c>
      <c r="AE237" s="23">
        <f>_xlfn.DAYS(P237,O237)</f>
        <v>443</v>
      </c>
      <c r="AF237" s="23">
        <f>_xlfn.DAYS(O237,G237)</f>
        <v>367</v>
      </c>
      <c r="AG237" s="24">
        <f>AE237/AF237</f>
        <v>1.2070844686648501</v>
      </c>
    </row>
    <row r="238" spans="1:33" ht="30" customHeight="1" x14ac:dyDescent="0.25">
      <c r="A238" s="9">
        <v>44573</v>
      </c>
      <c r="B238" s="10">
        <v>2018</v>
      </c>
      <c r="C238" s="11" t="s">
        <v>98</v>
      </c>
      <c r="D238" s="12" t="s">
        <v>690</v>
      </c>
      <c r="E238" s="12" t="s">
        <v>35</v>
      </c>
      <c r="F238" s="9">
        <v>43347</v>
      </c>
      <c r="G238" s="9">
        <v>43372</v>
      </c>
      <c r="H238" s="12" t="s">
        <v>180</v>
      </c>
      <c r="I238" s="13" t="str">
        <f>LEFT(J238,6)</f>
        <v>N40085</v>
      </c>
      <c r="J238" s="14" t="s">
        <v>691</v>
      </c>
      <c r="K238" s="15" t="s">
        <v>510</v>
      </c>
      <c r="L238" s="15" t="str">
        <f>CONCATENATE(D238,",",J238)</f>
        <v>M00146766,N4008516D6303 N4008518F7217</v>
      </c>
      <c r="M238" s="16">
        <v>2468000</v>
      </c>
      <c r="N238" s="16">
        <v>2431000</v>
      </c>
      <c r="O238" s="17">
        <v>43838</v>
      </c>
      <c r="P238" s="18">
        <v>44298</v>
      </c>
      <c r="Q238" s="19">
        <f>IF(M238="","",N238-M238)</f>
        <v>-37000</v>
      </c>
      <c r="R238" s="20">
        <f>IF(P238="","",P238-O238)</f>
        <v>460</v>
      </c>
      <c r="S238">
        <f>YEAR(P238)</f>
        <v>2021</v>
      </c>
      <c r="T238" s="21" t="str">
        <f>IF(LEN(MONTH(P238))=1,CONCATENATE("0",MONTH(P238)),MONTH(P238))</f>
        <v>04</v>
      </c>
      <c r="U238" s="21">
        <f>IF(LEN(DAY(P238))=1,CONCATENATE("0",DAY(P238)),DAY(P238))</f>
        <v>12</v>
      </c>
      <c r="V238" t="str">
        <f>CONCATENATE(S238,T238,U238)</f>
        <v>20210412</v>
      </c>
      <c r="W238">
        <f>IF(OR(MONTH(G238)=10,MONTH(G238)=11,MONTH(G238)=12),YEAR(G238)+1,YEAR(G238))</f>
        <v>2018</v>
      </c>
      <c r="X238">
        <f>IF(OR(MONTH(P238)=10,MONTH(P238)=11,MONTH(P238)=12),YEAR(P238)+1,YEAR(P238))</f>
        <v>2021</v>
      </c>
      <c r="Y238">
        <f>INDEX('Inflation Indices'!$B$2:$B$18,MATCH('MilCon Contracts Data'!W433,'Inflation Indices'!$A$2:$A$18,0))</f>
        <v>1.027591137340192</v>
      </c>
      <c r="Z238">
        <f>ROUND(MEDIAN(W238,X238),0)</f>
        <v>2020</v>
      </c>
      <c r="AA238">
        <f>INDEX('Inflation Indices'!$B$2:$B$18,MATCH('MilCon Contracts Data'!Z433,'Inflation Indices'!$A$2:$A$18,0))</f>
        <v>0.97697771649446541</v>
      </c>
      <c r="AB238" s="22">
        <f>M238*Y238</f>
        <v>2536094.9269555937</v>
      </c>
      <c r="AC238" s="22">
        <f>AB238+(Q238*AA238)</f>
        <v>2499946.7514452985</v>
      </c>
      <c r="AD238" s="19">
        <f>IF(AB238="","",AC238-AB238)</f>
        <v>-36148.175510295201</v>
      </c>
      <c r="AE238" s="23">
        <f>_xlfn.DAYS(P238,O238)</f>
        <v>460</v>
      </c>
      <c r="AF238" s="23">
        <f>_xlfn.DAYS(O238,G238)</f>
        <v>466</v>
      </c>
      <c r="AG238" s="24">
        <f>AE238/AF238</f>
        <v>0.98712446351931327</v>
      </c>
    </row>
    <row r="239" spans="1:33" ht="30" customHeight="1" x14ac:dyDescent="0.25">
      <c r="A239" s="9">
        <v>44573</v>
      </c>
      <c r="B239" s="10">
        <v>2019</v>
      </c>
      <c r="C239" s="11" t="s">
        <v>103</v>
      </c>
      <c r="D239" s="12" t="s">
        <v>692</v>
      </c>
      <c r="E239" s="12" t="s">
        <v>35</v>
      </c>
      <c r="F239" s="9">
        <v>43677</v>
      </c>
      <c r="G239" s="9">
        <v>43725</v>
      </c>
      <c r="H239" s="12" t="s">
        <v>693</v>
      </c>
      <c r="I239" s="13" t="str">
        <f>LEFT(J239,6)</f>
        <v>N69450</v>
      </c>
      <c r="J239" s="14" t="s">
        <v>694</v>
      </c>
      <c r="K239" s="15" t="s">
        <v>695</v>
      </c>
      <c r="L239" s="15" t="str">
        <f>CONCATENATE(D239,",",J239)</f>
        <v>N83447084,N6945015D1618 N6945019F2598</v>
      </c>
      <c r="M239" s="16">
        <v>2500000</v>
      </c>
      <c r="N239" s="16">
        <v>2480000</v>
      </c>
      <c r="O239" s="17">
        <v>44094</v>
      </c>
      <c r="P239" s="18">
        <v>44252</v>
      </c>
      <c r="Q239" s="19">
        <f>IF(M239="","",N239-M239)</f>
        <v>-20000</v>
      </c>
      <c r="R239" s="20">
        <f>IF(P239="","",P239-O239)</f>
        <v>158</v>
      </c>
      <c r="S239">
        <f>YEAR(P239)</f>
        <v>2021</v>
      </c>
      <c r="T239" s="21" t="str">
        <f>IF(LEN(MONTH(P239))=1,CONCATENATE("0",MONTH(P239)),MONTH(P239))</f>
        <v>02</v>
      </c>
      <c r="U239" s="21">
        <f>IF(LEN(DAY(P239))=1,CONCATENATE("0",DAY(P239)),DAY(P239))</f>
        <v>25</v>
      </c>
      <c r="V239" t="str">
        <f>CONCATENATE(S239,T239,U239)</f>
        <v>20210225</v>
      </c>
      <c r="W239">
        <f>IF(OR(MONTH(G239)=10,MONTH(G239)=11,MONTH(G239)=12),YEAR(G239)+1,YEAR(G239))</f>
        <v>2019</v>
      </c>
      <c r="X239">
        <f>IF(OR(MONTH(P239)=10,MONTH(P239)=11,MONTH(P239)=12),YEAR(P239)+1,YEAR(P239))</f>
        <v>2021</v>
      </c>
      <c r="Y239">
        <f>INDEX('Inflation Indices'!$B$2:$B$18,MATCH('MilCon Contracts Data'!W680,'Inflation Indices'!$A$2:$A$18,0))</f>
        <v>1.2082263446570523</v>
      </c>
      <c r="Z239">
        <f>ROUND(MEDIAN(W239,X239),0)</f>
        <v>2020</v>
      </c>
      <c r="AA239">
        <f>INDEX('Inflation Indices'!$B$2:$B$18,MATCH('MilCon Contracts Data'!Z680,'Inflation Indices'!$A$2:$A$18,0))</f>
        <v>1.1913606177254064</v>
      </c>
      <c r="AB239" s="22">
        <f>M239*Y239</f>
        <v>3020565.8616426308</v>
      </c>
      <c r="AC239" s="22">
        <f>AB239+(Q239*AA239)</f>
        <v>2996738.6492881225</v>
      </c>
      <c r="AD239" s="19">
        <f>IF(AB239="","",AC239-AB239)</f>
        <v>-23827.212354508229</v>
      </c>
      <c r="AE239" s="23">
        <f>_xlfn.DAYS(P239,O239)</f>
        <v>158</v>
      </c>
      <c r="AF239" s="23">
        <f>_xlfn.DAYS(O239,G239)</f>
        <v>369</v>
      </c>
      <c r="AG239" s="24">
        <f>AE239/AF239</f>
        <v>0.42818428184281843</v>
      </c>
    </row>
    <row r="240" spans="1:33" ht="30" customHeight="1" x14ac:dyDescent="0.25">
      <c r="A240" s="9">
        <v>44561</v>
      </c>
      <c r="B240" s="10">
        <v>2016</v>
      </c>
      <c r="C240" s="11" t="s">
        <v>145</v>
      </c>
      <c r="D240" s="12" t="s">
        <v>696</v>
      </c>
      <c r="E240" s="12" t="s">
        <v>35</v>
      </c>
      <c r="F240" s="9">
        <v>42919</v>
      </c>
      <c r="G240" s="9">
        <v>42977</v>
      </c>
      <c r="H240" s="12" t="s">
        <v>697</v>
      </c>
      <c r="I240" s="13" t="str">
        <f>LEFT(J240,6)</f>
        <v>W9128A</v>
      </c>
      <c r="J240" s="14" t="s">
        <v>698</v>
      </c>
      <c r="K240" s="15" t="s">
        <v>699</v>
      </c>
      <c r="L240" s="15" t="str">
        <f>CONCATENATE(D240,",",J240)</f>
        <v>86914,W9128A-12-D-0012</v>
      </c>
      <c r="M240" s="16">
        <v>2523000</v>
      </c>
      <c r="N240" s="16">
        <v>2591000</v>
      </c>
      <c r="O240" s="17">
        <v>43446</v>
      </c>
      <c r="P240" s="18">
        <v>44509</v>
      </c>
      <c r="Q240" s="19">
        <f>IF(M240="","",N240-M240)</f>
        <v>68000</v>
      </c>
      <c r="R240" s="20">
        <f>IF(P240="","",P240-O240)</f>
        <v>1063</v>
      </c>
      <c r="S240">
        <f>YEAR(P240)</f>
        <v>2021</v>
      </c>
      <c r="T240" s="21">
        <f>IF(LEN(MONTH(P240))=1,CONCATENATE("0",MONTH(P240)),MONTH(P240))</f>
        <v>11</v>
      </c>
      <c r="U240" s="21" t="str">
        <f>IF(LEN(DAY(P240))=1,CONCATENATE("0",DAY(P240)),DAY(P240))</f>
        <v>09</v>
      </c>
      <c r="V240" t="str">
        <f>CONCATENATE(S240,T240,U240)</f>
        <v>20211109</v>
      </c>
      <c r="W240">
        <f>IF(OR(MONTH(G240)=10,MONTH(G240)=11,MONTH(G240)=12),YEAR(G240)+1,YEAR(G240))</f>
        <v>2017</v>
      </c>
      <c r="X240">
        <f>IF(OR(MONTH(P240)=10,MONTH(P240)=11,MONTH(P240)=12),YEAR(P240)+1,YEAR(P240))</f>
        <v>2022</v>
      </c>
      <c r="Y240">
        <f>INDEX('Inflation Indices'!$B$2:$B$18,MATCH('MilCon Contracts Data'!W356,'Inflation Indices'!$A$2:$A$18,0))</f>
        <v>0.97697771649446541</v>
      </c>
      <c r="Z240">
        <f>ROUND(MEDIAN(W240,X240),0)</f>
        <v>2020</v>
      </c>
      <c r="AA240">
        <f>INDEX('Inflation Indices'!$B$2:$B$18,MATCH('MilCon Contracts Data'!Z356,'Inflation Indices'!$A$2:$A$18,0))</f>
        <v>0.95701202597496626</v>
      </c>
      <c r="AB240" s="22">
        <f>M240*Y240</f>
        <v>2464914.778715536</v>
      </c>
      <c r="AC240" s="22">
        <f>AB240+(Q240*AA240)</f>
        <v>2529991.5964818336</v>
      </c>
      <c r="AD240" s="19">
        <f>IF(AB240="","",AC240-AB240)</f>
        <v>65076.817766297609</v>
      </c>
      <c r="AE240" s="23">
        <f>_xlfn.DAYS(P240,O240)</f>
        <v>1063</v>
      </c>
      <c r="AF240" s="23">
        <f>_xlfn.DAYS(O240,G240)</f>
        <v>469</v>
      </c>
      <c r="AG240" s="24">
        <f>AE240/AF240</f>
        <v>2.2665245202558637</v>
      </c>
    </row>
    <row r="241" spans="1:33" ht="30" customHeight="1" x14ac:dyDescent="0.25">
      <c r="A241" s="9">
        <v>44573</v>
      </c>
      <c r="B241" s="10">
        <v>2017</v>
      </c>
      <c r="C241" s="11" t="s">
        <v>103</v>
      </c>
      <c r="D241" s="12" t="s">
        <v>700</v>
      </c>
      <c r="E241" s="12" t="s">
        <v>35</v>
      </c>
      <c r="F241" s="9">
        <v>42850</v>
      </c>
      <c r="G241" s="9">
        <v>42915</v>
      </c>
      <c r="H241" s="12" t="s">
        <v>701</v>
      </c>
      <c r="I241" s="13" t="str">
        <f>LEFT(J241,6)</f>
        <v>N62473</v>
      </c>
      <c r="J241" s="14" t="s">
        <v>702</v>
      </c>
      <c r="K241" s="15" t="s">
        <v>703</v>
      </c>
      <c r="L241" s="15" t="str">
        <f>CONCATENATE(D241,",",J241)</f>
        <v>N00245312,N6247316D1862 N6247317F4054</v>
      </c>
      <c r="M241" s="16">
        <v>2527000</v>
      </c>
      <c r="N241" s="16">
        <v>2463000</v>
      </c>
      <c r="O241" s="17">
        <v>43449</v>
      </c>
      <c r="P241" s="18">
        <v>43449</v>
      </c>
      <c r="Q241" s="19">
        <f>IF(M241="","",N241-M241)</f>
        <v>-64000</v>
      </c>
      <c r="R241" s="20">
        <f>IF(P241="","",P241-O241)</f>
        <v>0</v>
      </c>
      <c r="S241">
        <f>YEAR(P241)</f>
        <v>2018</v>
      </c>
      <c r="T241" s="21">
        <f>IF(LEN(MONTH(P241))=1,CONCATENATE("0",MONTH(P241)),MONTH(P241))</f>
        <v>12</v>
      </c>
      <c r="U241" s="21">
        <f>IF(LEN(DAY(P241))=1,CONCATENATE("0",DAY(P241)),DAY(P241))</f>
        <v>15</v>
      </c>
      <c r="V241" t="str">
        <f>CONCATENATE(S241,T241,U241)</f>
        <v>20181215</v>
      </c>
      <c r="W241">
        <f>IF(OR(MONTH(G241)=10,MONTH(G241)=11,MONTH(G241)=12),YEAR(G241)+1,YEAR(G241))</f>
        <v>2017</v>
      </c>
      <c r="X241">
        <f>IF(OR(MONTH(P241)=10,MONTH(P241)=11,MONTH(P241)=12),YEAR(P241)+1,YEAR(P241))</f>
        <v>2019</v>
      </c>
      <c r="Y241">
        <f>INDEX('Inflation Indices'!$B$2:$B$18,MATCH('MilCon Contracts Data'!W325,'Inflation Indices'!$A$2:$A$18,0))</f>
        <v>1.0006103417743548</v>
      </c>
      <c r="Z241">
        <f>ROUND(MEDIAN(W241,X241),0)</f>
        <v>2018</v>
      </c>
      <c r="AA241">
        <f>INDEX('Inflation Indices'!$B$2:$B$18,MATCH('MilCon Contracts Data'!Z325,'Inflation Indices'!$A$2:$A$18,0))</f>
        <v>0.97697771649446541</v>
      </c>
      <c r="AB241" s="22">
        <f>M241*Y241</f>
        <v>2528542.3336637947</v>
      </c>
      <c r="AC241" s="22">
        <f>AB241+(Q241*AA241)</f>
        <v>2466015.7598081487</v>
      </c>
      <c r="AD241" s="19">
        <f>IF(AB241="","",AC241-AB241)</f>
        <v>-62526.573855645955</v>
      </c>
      <c r="AE241" s="23">
        <f>_xlfn.DAYS(P241,O241)</f>
        <v>0</v>
      </c>
      <c r="AF241" s="23">
        <f>_xlfn.DAYS(O241,G241)</f>
        <v>534</v>
      </c>
      <c r="AG241" s="24">
        <f>AE241/AF241</f>
        <v>0</v>
      </c>
    </row>
    <row r="242" spans="1:33" ht="30" customHeight="1" x14ac:dyDescent="0.25">
      <c r="A242" s="9">
        <v>44573</v>
      </c>
      <c r="B242" s="10">
        <v>2017</v>
      </c>
      <c r="C242" s="11" t="s">
        <v>478</v>
      </c>
      <c r="D242" s="12" t="s">
        <v>704</v>
      </c>
      <c r="E242" s="12" t="s">
        <v>35</v>
      </c>
      <c r="F242" s="9">
        <v>44457</v>
      </c>
      <c r="G242" s="9">
        <v>44465</v>
      </c>
      <c r="H242" s="12" t="s">
        <v>705</v>
      </c>
      <c r="I242" s="13" t="str">
        <f>LEFT(J242,6)</f>
        <v>W912KC</v>
      </c>
      <c r="J242" s="14" t="s">
        <v>706</v>
      </c>
      <c r="K242" s="15" t="s">
        <v>707</v>
      </c>
      <c r="L242" s="15" t="str">
        <f>CONCATENATE(D242,",",J242)</f>
        <v>420595,W912KC-17-2-2001</v>
      </c>
      <c r="M242" s="16">
        <v>2567000</v>
      </c>
      <c r="N242" s="16">
        <v>3382000</v>
      </c>
      <c r="O242" s="17">
        <v>45250</v>
      </c>
      <c r="P242" s="18">
        <v>45250</v>
      </c>
      <c r="Q242" s="19">
        <f>IF(M242="","",N242-M242)</f>
        <v>815000</v>
      </c>
      <c r="R242" s="20">
        <f>IF(P242="","",P242-O242)</f>
        <v>0</v>
      </c>
      <c r="S242">
        <f>YEAR(P242)</f>
        <v>2023</v>
      </c>
      <c r="T242" s="21">
        <f>IF(LEN(MONTH(P242))=1,CONCATENATE("0",MONTH(P242)),MONTH(P242))</f>
        <v>11</v>
      </c>
      <c r="U242" s="21">
        <f>IF(LEN(DAY(P242))=1,CONCATENATE("0",DAY(P242)),DAY(P242))</f>
        <v>20</v>
      </c>
      <c r="V242" t="str">
        <f>CONCATENATE(S242,T242,U242)</f>
        <v>20231120</v>
      </c>
      <c r="W242">
        <f>IF(OR(MONTH(G242)=10,MONTH(G242)=11,MONTH(G242)=12),YEAR(G242)+1,YEAR(G242))</f>
        <v>2021</v>
      </c>
      <c r="X242">
        <f>IF(OR(MONTH(P242)=10,MONTH(P242)=11,MONTH(P242)=12),YEAR(P242)+1,YEAR(P242))</f>
        <v>2024</v>
      </c>
      <c r="Y242">
        <f>INDEX('Inflation Indices'!$B$2:$B$18,MATCH('MilCon Contracts Data'!W1255,'Inflation Indices'!$A$2:$A$18,0))</f>
        <v>1.027591137340192</v>
      </c>
      <c r="Z242">
        <f>ROUND(MEDIAN(W242,X242),0)</f>
        <v>2023</v>
      </c>
      <c r="AA242">
        <f>INDEX('Inflation Indices'!$B$2:$B$18,MATCH('MilCon Contracts Data'!Z1255,'Inflation Indices'!$A$2:$A$18,0))</f>
        <v>0.97697771649446541</v>
      </c>
      <c r="AB242" s="22">
        <f>M242*Y242</f>
        <v>2637826.4495522729</v>
      </c>
      <c r="AC242" s="22">
        <f>AB242+(Q242*AA242)</f>
        <v>3434063.2884952622</v>
      </c>
      <c r="AD242" s="19">
        <f>IF(AB242="","",AC242-AB242)</f>
        <v>796236.83894298924</v>
      </c>
      <c r="AE242" s="23">
        <f>_xlfn.DAYS(P242,O242)</f>
        <v>0</v>
      </c>
      <c r="AF242" s="23">
        <f>_xlfn.DAYS(O242,G242)</f>
        <v>785</v>
      </c>
      <c r="AG242" s="24">
        <f>AE242/AF242</f>
        <v>0</v>
      </c>
    </row>
    <row r="243" spans="1:33" ht="30" customHeight="1" x14ac:dyDescent="0.25">
      <c r="A243" s="9">
        <v>44573</v>
      </c>
      <c r="B243" s="10">
        <v>2018</v>
      </c>
      <c r="C243" s="11" t="s">
        <v>103</v>
      </c>
      <c r="D243" s="12" t="s">
        <v>708</v>
      </c>
      <c r="E243" s="12" t="s">
        <v>35</v>
      </c>
      <c r="F243" s="9">
        <v>43125</v>
      </c>
      <c r="G243" s="9">
        <v>43222</v>
      </c>
      <c r="H243" s="12" t="s">
        <v>709</v>
      </c>
      <c r="I243" s="13" t="str">
        <f>LEFT(J243,6)</f>
        <v>N40085</v>
      </c>
      <c r="J243" s="14" t="s">
        <v>710</v>
      </c>
      <c r="K243" s="15" t="s">
        <v>710</v>
      </c>
      <c r="L243" s="15" t="str">
        <f>CONCATENATE(D243,",",J243)</f>
        <v>N62688762,N4008518R1123</v>
      </c>
      <c r="M243" s="16">
        <v>2573000</v>
      </c>
      <c r="N243" s="16">
        <v>2905000</v>
      </c>
      <c r="O243" s="17">
        <v>43648</v>
      </c>
      <c r="P243" s="18">
        <v>44199</v>
      </c>
      <c r="Q243" s="19">
        <f>IF(M243="","",N243-M243)</f>
        <v>332000</v>
      </c>
      <c r="R243" s="20">
        <f>IF(P243="","",P243-O243)</f>
        <v>551</v>
      </c>
      <c r="S243">
        <f>YEAR(P243)</f>
        <v>2021</v>
      </c>
      <c r="T243" s="21" t="str">
        <f>IF(LEN(MONTH(P243))=1,CONCATENATE("0",MONTH(P243)),MONTH(P243))</f>
        <v>01</v>
      </c>
      <c r="U243" s="21" t="str">
        <f>IF(LEN(DAY(P243))=1,CONCATENATE("0",DAY(P243)),DAY(P243))</f>
        <v>03</v>
      </c>
      <c r="V243" t="str">
        <f>CONCATENATE(S243,T243,U243)</f>
        <v>20210103</v>
      </c>
      <c r="W243">
        <f>IF(OR(MONTH(G243)=10,MONTH(G243)=11,MONTH(G243)=12),YEAR(G243)+1,YEAR(G243))</f>
        <v>2018</v>
      </c>
      <c r="X243">
        <f>IF(OR(MONTH(P243)=10,MONTH(P243)=11,MONTH(P243)=12),YEAR(P243)+1,YEAR(P243))</f>
        <v>2021</v>
      </c>
      <c r="Y243">
        <f>INDEX('Inflation Indices'!$B$2:$B$18,MATCH('MilCon Contracts Data'!W460,'Inflation Indices'!$A$2:$A$18,0))</f>
        <v>1.2825639376233653</v>
      </c>
      <c r="Z243">
        <f>ROUND(MEDIAN(W243,X243),0)</f>
        <v>2020</v>
      </c>
      <c r="AA243">
        <f>INDEX('Inflation Indices'!$B$2:$B$18,MATCH('MilCon Contracts Data'!Z460,'Inflation Indices'!$A$2:$A$18,0))</f>
        <v>1.258060736811446</v>
      </c>
      <c r="AB243" s="22">
        <f>M243*Y243</f>
        <v>3300037.0115049188</v>
      </c>
      <c r="AC243" s="22">
        <f>AB243+(Q243*AA243)</f>
        <v>3717713.176126319</v>
      </c>
      <c r="AD243" s="19">
        <f>IF(AB243="","",AC243-AB243)</f>
        <v>417676.16462140018</v>
      </c>
      <c r="AE243" s="23">
        <f>_xlfn.DAYS(P243,O243)</f>
        <v>551</v>
      </c>
      <c r="AF243" s="23">
        <f>_xlfn.DAYS(O243,G243)</f>
        <v>426</v>
      </c>
      <c r="AG243" s="24">
        <f>AE243/AF243</f>
        <v>1.2934272300469483</v>
      </c>
    </row>
    <row r="244" spans="1:33" ht="30" customHeight="1" x14ac:dyDescent="0.25">
      <c r="A244" s="9">
        <v>44561</v>
      </c>
      <c r="B244" s="10">
        <v>2017</v>
      </c>
      <c r="C244" s="11" t="s">
        <v>68</v>
      </c>
      <c r="D244" s="12" t="s">
        <v>711</v>
      </c>
      <c r="E244" s="12" t="s">
        <v>35</v>
      </c>
      <c r="F244" s="9">
        <v>42941</v>
      </c>
      <c r="G244" s="9">
        <v>43096</v>
      </c>
      <c r="H244" s="12" t="s">
        <v>562</v>
      </c>
      <c r="I244" s="13" t="str">
        <f>LEFT(J244,6)</f>
        <v>W912GB</v>
      </c>
      <c r="J244" s="14" t="s">
        <v>608</v>
      </c>
      <c r="K244" s="15" t="s">
        <v>608</v>
      </c>
      <c r="L244" s="15" t="str">
        <f>CONCATENATE(D244,",",J244)</f>
        <v>LRCT150007,W912GB18F0020</v>
      </c>
      <c r="M244" s="16">
        <v>2575083</v>
      </c>
      <c r="N244" s="16">
        <v>2575083</v>
      </c>
      <c r="O244" s="17">
        <v>43902</v>
      </c>
      <c r="P244" s="18">
        <v>44117</v>
      </c>
      <c r="Q244" s="19">
        <f>IF(M244="","",N244-M244)</f>
        <v>0</v>
      </c>
      <c r="R244" s="20">
        <f>IF(P244="","",P244-O244)</f>
        <v>215</v>
      </c>
      <c r="S244">
        <f>YEAR(P244)</f>
        <v>2020</v>
      </c>
      <c r="T244" s="21">
        <f>IF(LEN(MONTH(P244))=1,CONCATENATE("0",MONTH(P244)),MONTH(P244))</f>
        <v>10</v>
      </c>
      <c r="U244" s="21">
        <f>IF(LEN(DAY(P244))=1,CONCATENATE("0",DAY(P244)),DAY(P244))</f>
        <v>13</v>
      </c>
      <c r="V244" t="str">
        <f>CONCATENATE(S244,T244,U244)</f>
        <v>20201013</v>
      </c>
      <c r="W244">
        <f>IF(OR(MONTH(G244)=10,MONTH(G244)=11,MONTH(G244)=12),YEAR(G244)+1,YEAR(G244))</f>
        <v>2018</v>
      </c>
      <c r="X244">
        <f>IF(OR(MONTH(P244)=10,MONTH(P244)=11,MONTH(P244)=12),YEAR(P244)+1,YEAR(P244))</f>
        <v>2021</v>
      </c>
      <c r="Y244">
        <f>INDEX('Inflation Indices'!$B$2:$B$18,MATCH('MilCon Contracts Data'!W550,'Inflation Indices'!$A$2:$A$18,0))</f>
        <v>0.97697771649446541</v>
      </c>
      <c r="Z244">
        <f>ROUND(MEDIAN(W244,X244),0)</f>
        <v>2020</v>
      </c>
      <c r="AA244">
        <f>INDEX('Inflation Indices'!$B$2:$B$18,MATCH('MilCon Contracts Data'!Z550,'Inflation Indices'!$A$2:$A$18,0))</f>
        <v>0.93819806468133926</v>
      </c>
      <c r="AB244" s="22">
        <f>M244*Y244</f>
        <v>2515798.7091237176</v>
      </c>
      <c r="AC244" s="22">
        <f>AB244+(Q244*AA244)</f>
        <v>2515798.7091237176</v>
      </c>
      <c r="AD244" s="19">
        <f>IF(AB244="","",AC244-AB244)</f>
        <v>0</v>
      </c>
      <c r="AE244" s="23">
        <f>_xlfn.DAYS(P244,O244)</f>
        <v>215</v>
      </c>
      <c r="AF244" s="23">
        <f>_xlfn.DAYS(O244,G244)</f>
        <v>806</v>
      </c>
      <c r="AG244" s="24">
        <f>AE244/AF244</f>
        <v>0.26674937965260548</v>
      </c>
    </row>
    <row r="245" spans="1:33" ht="30" customHeight="1" x14ac:dyDescent="0.25">
      <c r="A245" s="9">
        <v>44439</v>
      </c>
      <c r="B245" s="10">
        <v>2015</v>
      </c>
      <c r="C245" s="11" t="s">
        <v>145</v>
      </c>
      <c r="D245" s="12" t="s">
        <v>712</v>
      </c>
      <c r="E245" s="12" t="s">
        <v>35</v>
      </c>
      <c r="F245" s="9">
        <v>43006</v>
      </c>
      <c r="G245" s="9">
        <v>44005</v>
      </c>
      <c r="H245" s="12" t="s">
        <v>713</v>
      </c>
      <c r="I245" s="13" t="str">
        <f>LEFT(J245,6)</f>
        <v>W912GB</v>
      </c>
      <c r="J245" s="14" t="s">
        <v>714</v>
      </c>
      <c r="K245" s="15" t="s">
        <v>715</v>
      </c>
      <c r="L245" s="15" t="str">
        <f>CONCATENATE(D245,",",J245)</f>
        <v>81236,W912GB-16-C-0003</v>
      </c>
      <c r="M245" s="16">
        <v>2579000</v>
      </c>
      <c r="N245" s="16">
        <v>2740000</v>
      </c>
      <c r="O245" s="17">
        <v>44347</v>
      </c>
      <c r="P245" s="18">
        <v>44413</v>
      </c>
      <c r="Q245" s="19">
        <f>IF(M245="","",N245-M245)</f>
        <v>161000</v>
      </c>
      <c r="R245" s="20">
        <f>IF(P245="","",P245-O245)</f>
        <v>66</v>
      </c>
      <c r="S245">
        <f>YEAR(P245)</f>
        <v>2021</v>
      </c>
      <c r="T245" s="21" t="str">
        <f>IF(LEN(MONTH(P245))=1,CONCATENATE("0",MONTH(P245)),MONTH(P245))</f>
        <v>08</v>
      </c>
      <c r="U245" s="21" t="str">
        <f>IF(LEN(DAY(P245))=1,CONCATENATE("0",DAY(P245)),DAY(P245))</f>
        <v>05</v>
      </c>
      <c r="V245" t="str">
        <f>CONCATENATE(S245,T245,U245)</f>
        <v>20210805</v>
      </c>
      <c r="W245">
        <f>IF(OR(MONTH(G245)=10,MONTH(G245)=11,MONTH(G245)=12),YEAR(G245)+1,YEAR(G245))</f>
        <v>2020</v>
      </c>
      <c r="X245">
        <f>IF(OR(MONTH(P245)=10,MONTH(P245)=11,MONTH(P245)=12),YEAR(P245)+1,YEAR(P245))</f>
        <v>2021</v>
      </c>
      <c r="Y245">
        <f>INDEX('Inflation Indices'!$B$2:$B$18,MATCH('MilCon Contracts Data'!W1040,'Inflation Indices'!$A$2:$A$18,0))</f>
        <v>1.1743184978402121</v>
      </c>
      <c r="Z245">
        <f>ROUND(MEDIAN(W245,X245),0)</f>
        <v>2021</v>
      </c>
      <c r="AA245">
        <f>INDEX('Inflation Indices'!$B$2:$B$18,MATCH('MilCon Contracts Data'!Z1040,'Inflation Indices'!$A$2:$A$18,0))</f>
        <v>1.0992552112271903</v>
      </c>
      <c r="AB245" s="22">
        <f>M245*Y245</f>
        <v>3028567.4059299072</v>
      </c>
      <c r="AC245" s="22">
        <f>AB245+(Q245*AA245)</f>
        <v>3205547.4949374851</v>
      </c>
      <c r="AD245" s="19">
        <f>IF(AB245="","",AC245-AB245)</f>
        <v>176980.08900757786</v>
      </c>
      <c r="AE245" s="23">
        <f>_xlfn.DAYS(P245,O245)</f>
        <v>66</v>
      </c>
      <c r="AF245" s="23">
        <f>_xlfn.DAYS(O245,G245)</f>
        <v>342</v>
      </c>
      <c r="AG245" s="24">
        <f>AE245/AF245</f>
        <v>0.19298245614035087</v>
      </c>
    </row>
    <row r="246" spans="1:33" ht="30" customHeight="1" x14ac:dyDescent="0.25">
      <c r="A246" s="9">
        <v>44561</v>
      </c>
      <c r="B246" s="10">
        <v>2015</v>
      </c>
      <c r="C246" s="11" t="s">
        <v>145</v>
      </c>
      <c r="D246" s="12" t="s">
        <v>716</v>
      </c>
      <c r="E246" s="12" t="s">
        <v>35</v>
      </c>
      <c r="F246" s="9">
        <v>42781</v>
      </c>
      <c r="G246" s="9">
        <v>43357</v>
      </c>
      <c r="H246" s="12" t="s">
        <v>717</v>
      </c>
      <c r="I246" s="13" t="str">
        <f>LEFT(J246,6)</f>
        <v>W9126G</v>
      </c>
      <c r="J246" s="14" t="s">
        <v>718</v>
      </c>
      <c r="K246" s="15" t="s">
        <v>719</v>
      </c>
      <c r="L246" s="15" t="str">
        <f>CONCATENATE(D246,",",J246)</f>
        <v>81234,W9126G-17-C-0046</v>
      </c>
      <c r="M246" s="16">
        <v>2580000</v>
      </c>
      <c r="N246" s="16">
        <v>2708000</v>
      </c>
      <c r="O246" s="17">
        <v>43735</v>
      </c>
      <c r="P246" s="18">
        <v>44651</v>
      </c>
      <c r="Q246" s="19">
        <f>IF(M246="","",N246-M246)</f>
        <v>128000</v>
      </c>
      <c r="R246" s="20">
        <f>IF(P246="","",P246-O246)</f>
        <v>916</v>
      </c>
      <c r="S246">
        <f>YEAR(P246)</f>
        <v>2022</v>
      </c>
      <c r="T246" s="21" t="str">
        <f>IF(LEN(MONTH(P246))=1,CONCATENATE("0",MONTH(P246)),MONTH(P246))</f>
        <v>03</v>
      </c>
      <c r="U246" s="21">
        <f>IF(LEN(DAY(P246))=1,CONCATENATE("0",DAY(P246)),DAY(P246))</f>
        <v>31</v>
      </c>
      <c r="V246" t="str">
        <f>CONCATENATE(S246,T246,U246)</f>
        <v>20220331</v>
      </c>
      <c r="W246">
        <f>IF(OR(MONTH(G246)=10,MONTH(G246)=11,MONTH(G246)=12),YEAR(G246)+1,YEAR(G246))</f>
        <v>2018</v>
      </c>
      <c r="X246">
        <f>IF(OR(MONTH(P246)=10,MONTH(P246)=11,MONTH(P246)=12),YEAR(P246)+1,YEAR(P246))</f>
        <v>2022</v>
      </c>
      <c r="Y246">
        <f>INDEX('Inflation Indices'!$B$2:$B$18,MATCH('MilCon Contracts Data'!W521,'Inflation Indices'!$A$2:$A$18,0))</f>
        <v>0.97697771649446541</v>
      </c>
      <c r="Z246">
        <f>ROUND(MEDIAN(W246,X246),0)</f>
        <v>2020</v>
      </c>
      <c r="AA246">
        <f>INDEX('Inflation Indices'!$B$2:$B$18,MATCH('MilCon Contracts Data'!Z521,'Inflation Indices'!$A$2:$A$18,0))</f>
        <v>0.93819806468133926</v>
      </c>
      <c r="AB246" s="22">
        <f>M246*Y246</f>
        <v>2520602.5085557206</v>
      </c>
      <c r="AC246" s="22">
        <f>AB246+(Q246*AA246)</f>
        <v>2640691.860834932</v>
      </c>
      <c r="AD246" s="19">
        <f>IF(AB246="","",AC246-AB246)</f>
        <v>120089.35227921139</v>
      </c>
      <c r="AE246" s="23">
        <f>_xlfn.DAYS(P246,O246)</f>
        <v>916</v>
      </c>
      <c r="AF246" s="23">
        <f>_xlfn.DAYS(O246,G246)</f>
        <v>378</v>
      </c>
      <c r="AG246" s="24">
        <f>AE246/AF246</f>
        <v>2.4232804232804233</v>
      </c>
    </row>
    <row r="247" spans="1:33" ht="30" customHeight="1" x14ac:dyDescent="0.25">
      <c r="A247" s="9">
        <v>44439</v>
      </c>
      <c r="B247" s="10">
        <v>2019</v>
      </c>
      <c r="C247" s="11" t="s">
        <v>145</v>
      </c>
      <c r="D247" s="12" t="s">
        <v>720</v>
      </c>
      <c r="E247" s="12" t="s">
        <v>35</v>
      </c>
      <c r="F247" s="9">
        <v>43636</v>
      </c>
      <c r="G247" s="9">
        <v>43675</v>
      </c>
      <c r="H247" s="12" t="s">
        <v>721</v>
      </c>
      <c r="I247" s="13" t="str">
        <f>LEFT(J247,6)</f>
        <v>W912DQ</v>
      </c>
      <c r="J247" s="14" t="s">
        <v>722</v>
      </c>
      <c r="K247" s="15" t="s">
        <v>722</v>
      </c>
      <c r="L247" s="15" t="str">
        <f>CONCATENATE(D247,",",J247)</f>
        <v>93000,W912DQ19D4001</v>
      </c>
      <c r="M247" s="16">
        <v>2595000</v>
      </c>
      <c r="N247" s="16">
        <v>2599000</v>
      </c>
      <c r="O247" s="17">
        <v>44086</v>
      </c>
      <c r="P247" s="18">
        <v>44277</v>
      </c>
      <c r="Q247" s="19">
        <f>IF(M247="","",N247-M247)</f>
        <v>4000</v>
      </c>
      <c r="R247" s="20">
        <f>IF(P247="","",P247-O247)</f>
        <v>191</v>
      </c>
      <c r="S247">
        <f>YEAR(P247)</f>
        <v>2021</v>
      </c>
      <c r="T247" s="21" t="str">
        <f>IF(LEN(MONTH(P247))=1,CONCATENATE("0",MONTH(P247)),MONTH(P247))</f>
        <v>03</v>
      </c>
      <c r="U247" s="21">
        <f>IF(LEN(DAY(P247))=1,CONCATENATE("0",DAY(P247)),DAY(P247))</f>
        <v>22</v>
      </c>
      <c r="V247" t="str">
        <f>CONCATENATE(S247,T247,U247)</f>
        <v>20210322</v>
      </c>
      <c r="W247">
        <f>IF(OR(MONTH(G247)=10,MONTH(G247)=11,MONTH(G247)=12),YEAR(G247)+1,YEAR(G247))</f>
        <v>2019</v>
      </c>
      <c r="X247">
        <f>IF(OR(MONTH(P247)=10,MONTH(P247)=11,MONTH(P247)=12),YEAR(P247)+1,YEAR(P247))</f>
        <v>2021</v>
      </c>
      <c r="Y247">
        <f>INDEX('Inflation Indices'!$B$2:$B$18,MATCH('MilCon Contracts Data'!W766,'Inflation Indices'!$A$2:$A$18,0))</f>
        <v>1.0006103417743548</v>
      </c>
      <c r="Z247">
        <f>ROUND(MEDIAN(W247,X247),0)</f>
        <v>2020</v>
      </c>
      <c r="AA247">
        <f>INDEX('Inflation Indices'!$B$2:$B$18,MATCH('MilCon Contracts Data'!Z766,'Inflation Indices'!$A$2:$A$18,0))</f>
        <v>0.93819806468133926</v>
      </c>
      <c r="AB247" s="22">
        <f>M247*Y247</f>
        <v>2596583.8369044508</v>
      </c>
      <c r="AC247" s="22">
        <f>AB247+(Q247*AA247)</f>
        <v>2600336.6291631763</v>
      </c>
      <c r="AD247" s="19">
        <f>IF(AB247="","",AC247-AB247)</f>
        <v>3752.7922587255016</v>
      </c>
      <c r="AE247" s="23">
        <f>_xlfn.DAYS(P247,O247)</f>
        <v>191</v>
      </c>
      <c r="AF247" s="23">
        <f>_xlfn.DAYS(O247,G247)</f>
        <v>411</v>
      </c>
      <c r="AG247" s="24">
        <f>AE247/AF247</f>
        <v>0.46472019464720193</v>
      </c>
    </row>
    <row r="248" spans="1:33" ht="30" customHeight="1" x14ac:dyDescent="0.25">
      <c r="A248" s="9">
        <v>44592</v>
      </c>
      <c r="B248" s="10">
        <v>2014</v>
      </c>
      <c r="C248" s="11" t="s">
        <v>723</v>
      </c>
      <c r="D248" s="12" t="s">
        <v>724</v>
      </c>
      <c r="E248" s="12" t="s">
        <v>35</v>
      </c>
      <c r="F248" s="9">
        <v>42551</v>
      </c>
      <c r="G248" s="9">
        <v>42640</v>
      </c>
      <c r="H248" s="12" t="s">
        <v>725</v>
      </c>
      <c r="I248" s="13" t="str">
        <f>LEFT(J248,6)</f>
        <v>W912DR</v>
      </c>
      <c r="J248" s="14" t="s">
        <v>726</v>
      </c>
      <c r="K248" s="15" t="s">
        <v>727</v>
      </c>
      <c r="L248" s="15" t="str">
        <f>CONCATENATE(D248,",",J248)</f>
        <v>DDCX1309 A,W912DR-16-C-0049 &amp;#x2f; 35958356</v>
      </c>
      <c r="M248" s="16">
        <v>2597449</v>
      </c>
      <c r="N248" s="16">
        <v>2768000</v>
      </c>
      <c r="O248" s="17">
        <v>43057</v>
      </c>
      <c r="P248" s="18">
        <v>43763</v>
      </c>
      <c r="Q248" s="19">
        <f>IF(M248="","",N248-M248)</f>
        <v>170551</v>
      </c>
      <c r="R248" s="20">
        <f>IF(P248="","",P248-O248)</f>
        <v>706</v>
      </c>
      <c r="S248">
        <f>YEAR(P248)</f>
        <v>2019</v>
      </c>
      <c r="T248" s="21">
        <f>IF(LEN(MONTH(P248))=1,CONCATENATE("0",MONTH(P248)),MONTH(P248))</f>
        <v>10</v>
      </c>
      <c r="U248" s="21">
        <f>IF(LEN(DAY(P248))=1,CONCATENATE("0",DAY(P248)),DAY(P248))</f>
        <v>25</v>
      </c>
      <c r="V248" t="str">
        <f>CONCATENATE(S248,T248,U248)</f>
        <v>20191025</v>
      </c>
      <c r="W248">
        <f>IF(OR(MONTH(G248)=10,MONTH(G248)=11,MONTH(G248)=12),YEAR(G248)+1,YEAR(G248))</f>
        <v>2016</v>
      </c>
      <c r="X248">
        <f>IF(OR(MONTH(P248)=10,MONTH(P248)=11,MONTH(P248)=12),YEAR(P248)+1,YEAR(P248))</f>
        <v>2020</v>
      </c>
      <c r="Y248">
        <f>INDEX('Inflation Indices'!$B$2:$B$18,MATCH('MilCon Contracts Data'!W282,'Inflation Indices'!$A$2:$A$18,0))</f>
        <v>1.0006103417743548</v>
      </c>
      <c r="Z248">
        <f>ROUND(MEDIAN(W248,X248),0)</f>
        <v>2018</v>
      </c>
      <c r="AA248">
        <f>INDEX('Inflation Indices'!$B$2:$B$18,MATCH('MilCon Contracts Data'!Z282,'Inflation Indices'!$A$2:$A$18,0))</f>
        <v>0.97697771649446541</v>
      </c>
      <c r="AB248" s="22">
        <f>M248*Y248</f>
        <v>2599034.331631456</v>
      </c>
      <c r="AC248" s="22">
        <f>AB248+(Q248*AA248)</f>
        <v>2765658.8581573036</v>
      </c>
      <c r="AD248" s="19">
        <f>IF(AB248="","",AC248-AB248)</f>
        <v>166624.52652584761</v>
      </c>
      <c r="AE248" s="23">
        <f>_xlfn.DAYS(P248,O248)</f>
        <v>706</v>
      </c>
      <c r="AF248" s="23">
        <f>_xlfn.DAYS(O248,G248)</f>
        <v>417</v>
      </c>
      <c r="AG248" s="24">
        <f>AE248/AF248</f>
        <v>1.6930455635491606</v>
      </c>
    </row>
    <row r="249" spans="1:33" ht="30" customHeight="1" x14ac:dyDescent="0.25">
      <c r="A249" s="9">
        <v>44530</v>
      </c>
      <c r="B249" s="10">
        <v>2018</v>
      </c>
      <c r="C249" s="11" t="s">
        <v>454</v>
      </c>
      <c r="D249" s="12" t="s">
        <v>669</v>
      </c>
      <c r="E249" s="12" t="s">
        <v>35</v>
      </c>
      <c r="F249" s="9">
        <v>43136</v>
      </c>
      <c r="G249" s="9">
        <v>43200</v>
      </c>
      <c r="H249" s="12" t="s">
        <v>728</v>
      </c>
      <c r="I249" s="13" t="str">
        <f>LEFT(J249,6)</f>
        <v>W911KB</v>
      </c>
      <c r="J249" s="14" t="s">
        <v>729</v>
      </c>
      <c r="K249" s="15" t="s">
        <v>729</v>
      </c>
      <c r="L249" s="15" t="str">
        <f>CONCATENATE(D249,",",J249)</f>
        <v>674,W911KB18C0023</v>
      </c>
      <c r="M249" s="16">
        <v>2600710</v>
      </c>
      <c r="N249" s="16">
        <v>2549000</v>
      </c>
      <c r="O249" s="17">
        <v>43281</v>
      </c>
      <c r="P249" s="18">
        <v>43281</v>
      </c>
      <c r="Q249" s="19">
        <f>IF(M249="","",N249-M249)</f>
        <v>-51710</v>
      </c>
      <c r="R249" s="20">
        <f>IF(P249="","",P249-O249)</f>
        <v>0</v>
      </c>
      <c r="S249">
        <f>YEAR(P249)</f>
        <v>2018</v>
      </c>
      <c r="T249" s="21" t="str">
        <f>IF(LEN(MONTH(P249))=1,CONCATENATE("0",MONTH(P249)),MONTH(P249))</f>
        <v>06</v>
      </c>
      <c r="U249" s="21">
        <f>IF(LEN(DAY(P249))=1,CONCATENATE("0",DAY(P249)),DAY(P249))</f>
        <v>30</v>
      </c>
      <c r="V249" t="str">
        <f>CONCATENATE(S249,T249,U249)</f>
        <v>20180630</v>
      </c>
      <c r="W249">
        <f>IF(OR(MONTH(G249)=10,MONTH(G249)=11,MONTH(G249)=12),YEAR(G249)+1,YEAR(G249))</f>
        <v>2018</v>
      </c>
      <c r="X249">
        <f>IF(OR(MONTH(P249)=10,MONTH(P249)=11,MONTH(P249)=12),YEAR(P249)+1,YEAR(P249))</f>
        <v>2018</v>
      </c>
      <c r="Y249">
        <f>INDEX('Inflation Indices'!$B$2:$B$18,MATCH('MilCon Contracts Data'!W509,'Inflation Indices'!$A$2:$A$18,0))</f>
        <v>1.0992552112271903</v>
      </c>
      <c r="Z249">
        <f>ROUND(MEDIAN(W249,X249),0)</f>
        <v>2018</v>
      </c>
      <c r="AA249">
        <f>INDEX('Inflation Indices'!$B$2:$B$18,MATCH('MilCon Contracts Data'!Z509,'Inflation Indices'!$A$2:$A$18,0))</f>
        <v>1.0750776974914733</v>
      </c>
      <c r="AB249" s="22">
        <f>M249*Y249</f>
        <v>2858844.0203906661</v>
      </c>
      <c r="AC249" s="22">
        <f>AB249+(Q249*AA249)</f>
        <v>2803251.7526533818</v>
      </c>
      <c r="AD249" s="19">
        <f>IF(AB249="","",AC249-AB249)</f>
        <v>-55592.267737284303</v>
      </c>
      <c r="AE249" s="23">
        <f>_xlfn.DAYS(P249,O249)</f>
        <v>0</v>
      </c>
      <c r="AF249" s="23">
        <f>_xlfn.DAYS(O249,G249)</f>
        <v>81</v>
      </c>
      <c r="AG249" s="24">
        <f>AE249/AF249</f>
        <v>0</v>
      </c>
    </row>
    <row r="250" spans="1:33" ht="30" customHeight="1" x14ac:dyDescent="0.25">
      <c r="A250" s="9">
        <v>44561</v>
      </c>
      <c r="B250" s="10">
        <v>2018</v>
      </c>
      <c r="C250" s="11" t="s">
        <v>454</v>
      </c>
      <c r="D250" s="12" t="s">
        <v>669</v>
      </c>
      <c r="E250" s="12" t="s">
        <v>35</v>
      </c>
      <c r="F250" s="9">
        <v>43136</v>
      </c>
      <c r="G250" s="9">
        <v>43200</v>
      </c>
      <c r="H250" s="12" t="s">
        <v>728</v>
      </c>
      <c r="I250" s="13" t="str">
        <f>LEFT(J250,6)</f>
        <v>W911KB</v>
      </c>
      <c r="J250" s="14" t="s">
        <v>730</v>
      </c>
      <c r="K250" s="15" t="s">
        <v>729</v>
      </c>
      <c r="L250" s="15" t="str">
        <f>CONCATENATE(D250,",",J250)</f>
        <v>674,W911KB-18-C-0023</v>
      </c>
      <c r="M250" s="16">
        <v>2600710</v>
      </c>
      <c r="N250" s="16">
        <v>2549000</v>
      </c>
      <c r="O250" s="17">
        <v>43281</v>
      </c>
      <c r="P250" s="18">
        <v>43281</v>
      </c>
      <c r="Q250" s="19">
        <f>IF(M250="","",N250-M250)</f>
        <v>-51710</v>
      </c>
      <c r="R250" s="20">
        <f>IF(P250="","",P250-O250)</f>
        <v>0</v>
      </c>
      <c r="S250">
        <f>YEAR(P250)</f>
        <v>2018</v>
      </c>
      <c r="T250" s="21" t="str">
        <f>IF(LEN(MONTH(P250))=1,CONCATENATE("0",MONTH(P250)),MONTH(P250))</f>
        <v>06</v>
      </c>
      <c r="U250" s="21">
        <f>IF(LEN(DAY(P250))=1,CONCATENATE("0",DAY(P250)),DAY(P250))</f>
        <v>30</v>
      </c>
      <c r="V250" t="str">
        <f>CONCATENATE(S250,T250,U250)</f>
        <v>20180630</v>
      </c>
      <c r="W250">
        <f>IF(OR(MONTH(G250)=10,MONTH(G250)=11,MONTH(G250)=12),YEAR(G250)+1,YEAR(G250))</f>
        <v>2018</v>
      </c>
      <c r="X250">
        <f>IF(OR(MONTH(P250)=10,MONTH(P250)=11,MONTH(P250)=12),YEAR(P250)+1,YEAR(P250))</f>
        <v>2018</v>
      </c>
      <c r="Y250">
        <f>INDEX('Inflation Indices'!$B$2:$B$18,MATCH('MilCon Contracts Data'!W510,'Inflation Indices'!$A$2:$A$18,0))</f>
        <v>1.027591137340192</v>
      </c>
      <c r="Z250">
        <f>ROUND(MEDIAN(W250,X250),0)</f>
        <v>2018</v>
      </c>
      <c r="AA250">
        <f>INDEX('Inflation Indices'!$B$2:$B$18,MATCH('MilCon Contracts Data'!Z510,'Inflation Indices'!$A$2:$A$18,0))</f>
        <v>0.97697771649446541</v>
      </c>
      <c r="AB250" s="22">
        <f>M250*Y250</f>
        <v>2672466.5467920108</v>
      </c>
      <c r="AC250" s="22">
        <f>AB250+(Q250*AA250)</f>
        <v>2621947.0290720821</v>
      </c>
      <c r="AD250" s="19">
        <f>IF(AB250="","",AC250-AB250)</f>
        <v>-50519.517719928641</v>
      </c>
      <c r="AE250" s="23">
        <f>_xlfn.DAYS(P250,O250)</f>
        <v>0</v>
      </c>
      <c r="AF250" s="23">
        <f>_xlfn.DAYS(O250,G250)</f>
        <v>81</v>
      </c>
      <c r="AG250" s="24">
        <f>AE250/AF250</f>
        <v>0</v>
      </c>
    </row>
    <row r="251" spans="1:33" ht="30" customHeight="1" x14ac:dyDescent="0.25">
      <c r="A251" s="9">
        <v>44174</v>
      </c>
      <c r="B251" s="10">
        <v>2011</v>
      </c>
      <c r="C251" s="11" t="s">
        <v>731</v>
      </c>
      <c r="D251" s="12" t="s">
        <v>732</v>
      </c>
      <c r="E251" s="12" t="s">
        <v>35</v>
      </c>
      <c r="F251" s="9">
        <v>41554</v>
      </c>
      <c r="G251" s="9">
        <v>41598</v>
      </c>
      <c r="H251" s="12" t="s">
        <v>733</v>
      </c>
      <c r="I251" s="13" t="str">
        <f>LEFT(J251,6)</f>
        <v>W912HN</v>
      </c>
      <c r="J251" s="14" t="s">
        <v>734</v>
      </c>
      <c r="K251" s="15" t="s">
        <v>735</v>
      </c>
      <c r="L251" s="15" t="str">
        <f>CONCATENATE(D251,",",J251)</f>
        <v>20489,W912HN-10-D-0056</v>
      </c>
      <c r="M251" s="16">
        <v>2620000</v>
      </c>
      <c r="N251" s="16">
        <v>2657000</v>
      </c>
      <c r="O251" s="17">
        <v>41698</v>
      </c>
      <c r="P251" s="18">
        <v>41757</v>
      </c>
      <c r="Q251" s="19">
        <f>IF(M251="","",N251-M251)</f>
        <v>37000</v>
      </c>
      <c r="R251" s="20">
        <f>IF(P251="","",P251-O251)</f>
        <v>59</v>
      </c>
      <c r="S251">
        <f>YEAR(P251)</f>
        <v>2014</v>
      </c>
      <c r="T251" s="21" t="str">
        <f>IF(LEN(MONTH(P251))=1,CONCATENATE("0",MONTH(P251)),MONTH(P251))</f>
        <v>04</v>
      </c>
      <c r="U251" s="21">
        <f>IF(LEN(DAY(P251))=1,CONCATENATE("0",DAY(P251)),DAY(P251))</f>
        <v>28</v>
      </c>
      <c r="V251" t="str">
        <f>CONCATENATE(S251,T251,U251)</f>
        <v>20140428</v>
      </c>
      <c r="W251">
        <f>IF(OR(MONTH(G251)=10,MONTH(G251)=11,MONTH(G251)=12),YEAR(G251)+1,YEAR(G251))</f>
        <v>2014</v>
      </c>
      <c r="X251">
        <f>IF(OR(MONTH(P251)=10,MONTH(P251)=11,MONTH(P251)=12),YEAR(P251)+1,YEAR(P251))</f>
        <v>2014</v>
      </c>
      <c r="Y251">
        <f>INDEX('Inflation Indices'!$B$2:$B$18,MATCH('MilCon Contracts Data'!W170,'Inflation Indices'!$A$2:$A$18,0))</f>
        <v>1.0507009358578761</v>
      </c>
      <c r="Z251">
        <f>ROUND(MEDIAN(W251,X251),0)</f>
        <v>2014</v>
      </c>
      <c r="AA251">
        <f>INDEX('Inflation Indices'!$B$2:$B$18,MATCH('MilCon Contracts Data'!Z170,'Inflation Indices'!$A$2:$A$18,0))</f>
        <v>1.027591137340192</v>
      </c>
      <c r="AB251" s="22">
        <f>M251*Y251</f>
        <v>2752836.451947635</v>
      </c>
      <c r="AC251" s="22">
        <f>AB251+(Q251*AA251)</f>
        <v>2790857.3240292221</v>
      </c>
      <c r="AD251" s="19">
        <f>IF(AB251="","",AC251-AB251)</f>
        <v>38020.872081587091</v>
      </c>
      <c r="AE251" s="23">
        <f>_xlfn.DAYS(P251,O251)</f>
        <v>59</v>
      </c>
      <c r="AF251" s="23">
        <f>_xlfn.DAYS(O251,G251)</f>
        <v>100</v>
      </c>
      <c r="AG251" s="24">
        <f>AE251/AF251</f>
        <v>0.59</v>
      </c>
    </row>
    <row r="252" spans="1:33" ht="30" customHeight="1" x14ac:dyDescent="0.25">
      <c r="A252" s="9">
        <v>44573</v>
      </c>
      <c r="B252" s="10">
        <v>2017</v>
      </c>
      <c r="C252" s="11" t="s">
        <v>103</v>
      </c>
      <c r="D252" s="12" t="s">
        <v>736</v>
      </c>
      <c r="E252" s="12" t="s">
        <v>737</v>
      </c>
      <c r="F252" s="9">
        <v>42887</v>
      </c>
      <c r="G252" s="9">
        <v>43083</v>
      </c>
      <c r="H252" s="12" t="s">
        <v>738</v>
      </c>
      <c r="I252" s="13" t="str">
        <f>LEFT(J252,6)</f>
        <v>N40085</v>
      </c>
      <c r="J252" s="14" t="s">
        <v>739</v>
      </c>
      <c r="K252" s="15" t="s">
        <v>740</v>
      </c>
      <c r="L252" s="15" t="str">
        <f>CONCATENATE(D252,",",J252)</f>
        <v>N32443614,N4008518C1116 AWD</v>
      </c>
      <c r="M252" s="16">
        <v>2624000</v>
      </c>
      <c r="N252" s="16">
        <v>2584000</v>
      </c>
      <c r="O252" s="17">
        <v>44301</v>
      </c>
      <c r="P252" s="18">
        <v>44377</v>
      </c>
      <c r="Q252" s="19">
        <f>IF(M252="","",N252-M252)</f>
        <v>-40000</v>
      </c>
      <c r="R252" s="20">
        <f>IF(P252="","",P252-O252)</f>
        <v>76</v>
      </c>
      <c r="S252">
        <f>YEAR(P252)</f>
        <v>2021</v>
      </c>
      <c r="T252" s="21" t="str">
        <f>IF(LEN(MONTH(P252))=1,CONCATENATE("0",MONTH(P252)),MONTH(P252))</f>
        <v>06</v>
      </c>
      <c r="U252" s="21">
        <f>IF(LEN(DAY(P252))=1,CONCATENATE("0",DAY(P252)),DAY(P252))</f>
        <v>30</v>
      </c>
      <c r="V252" t="str">
        <f>CONCATENATE(S252,T252,U252)</f>
        <v>20210630</v>
      </c>
      <c r="W252">
        <f>IF(OR(MONTH(G252)=10,MONTH(G252)=11,MONTH(G252)=12),YEAR(G252)+1,YEAR(G252))</f>
        <v>2018</v>
      </c>
      <c r="X252">
        <f>IF(OR(MONTH(P252)=10,MONTH(P252)=11,MONTH(P252)=12),YEAR(P252)+1,YEAR(P252))</f>
        <v>2021</v>
      </c>
      <c r="Y252">
        <f>INDEX('Inflation Indices'!$B$2:$B$18,MATCH('MilCon Contracts Data'!W448,'Inflation Indices'!$A$2:$A$18,0))</f>
        <v>1.0006103417743548</v>
      </c>
      <c r="Z252">
        <f>ROUND(MEDIAN(W252,X252),0)</f>
        <v>2020</v>
      </c>
      <c r="AA252">
        <f>INDEX('Inflation Indices'!$B$2:$B$18,MATCH('MilCon Contracts Data'!Z448,'Inflation Indices'!$A$2:$A$18,0))</f>
        <v>0.95701202597496626</v>
      </c>
      <c r="AB252" s="22">
        <f>M252*Y252</f>
        <v>2625601.5368159069</v>
      </c>
      <c r="AC252" s="22">
        <f>AB252+(Q252*AA252)</f>
        <v>2587321.0557769081</v>
      </c>
      <c r="AD252" s="19">
        <f>IF(AB252="","",AC252-AB252)</f>
        <v>-38280.481038998812</v>
      </c>
      <c r="AE252" s="23">
        <f>_xlfn.DAYS(P252,O252)</f>
        <v>76</v>
      </c>
      <c r="AF252" s="23">
        <f>_xlfn.DAYS(O252,G252)</f>
        <v>1218</v>
      </c>
      <c r="AG252" s="24">
        <f>AE252/AF252</f>
        <v>6.2397372742200329E-2</v>
      </c>
    </row>
    <row r="253" spans="1:33" ht="30" customHeight="1" x14ac:dyDescent="0.25">
      <c r="A253" s="9">
        <v>44573</v>
      </c>
      <c r="B253" s="10">
        <v>2017</v>
      </c>
      <c r="C253" s="11" t="s">
        <v>103</v>
      </c>
      <c r="D253" s="12" t="s">
        <v>741</v>
      </c>
      <c r="E253" s="12" t="s">
        <v>35</v>
      </c>
      <c r="F253" s="9">
        <v>42950</v>
      </c>
      <c r="G253" s="9">
        <v>43005</v>
      </c>
      <c r="H253" s="12" t="s">
        <v>742</v>
      </c>
      <c r="I253" s="13" t="str">
        <f>LEFT(J253,6)</f>
        <v>N40080</v>
      </c>
      <c r="J253" s="14" t="s">
        <v>743</v>
      </c>
      <c r="K253" s="15" t="s">
        <v>744</v>
      </c>
      <c r="L253" s="15" t="str">
        <f>CONCATENATE(D253,",",J253)</f>
        <v>N47608421,N4008017D0012 N4008017F4480</v>
      </c>
      <c r="M253" s="16">
        <v>2627000</v>
      </c>
      <c r="N253" s="16">
        <v>2553000</v>
      </c>
      <c r="O253" s="17">
        <v>43397</v>
      </c>
      <c r="P253" s="18">
        <v>43998</v>
      </c>
      <c r="Q253" s="19">
        <f>IF(M253="","",N253-M253)</f>
        <v>-74000</v>
      </c>
      <c r="R253" s="20">
        <f>IF(P253="","",P253-O253)</f>
        <v>601</v>
      </c>
      <c r="S253">
        <f>YEAR(P253)</f>
        <v>2020</v>
      </c>
      <c r="T253" s="21" t="str">
        <f>IF(LEN(MONTH(P253))=1,CONCATENATE("0",MONTH(P253)),MONTH(P253))</f>
        <v>06</v>
      </c>
      <c r="U253" s="21">
        <f>IF(LEN(DAY(P253))=1,CONCATENATE("0",DAY(P253)),DAY(P253))</f>
        <v>16</v>
      </c>
      <c r="V253" t="str">
        <f>CONCATENATE(S253,T253,U253)</f>
        <v>20200616</v>
      </c>
      <c r="W253">
        <f>IF(OR(MONTH(G253)=10,MONTH(G253)=11,MONTH(G253)=12),YEAR(G253)+1,YEAR(G253))</f>
        <v>2017</v>
      </c>
      <c r="X253">
        <f>IF(OR(MONTH(P253)=10,MONTH(P253)=11,MONTH(P253)=12),YEAR(P253)+1,YEAR(P253))</f>
        <v>2020</v>
      </c>
      <c r="Y253">
        <f>INDEX('Inflation Indices'!$B$2:$B$18,MATCH('MilCon Contracts Data'!W305,'Inflation Indices'!$A$2:$A$18,0))</f>
        <v>0.97697771649446541</v>
      </c>
      <c r="Z253">
        <f>ROUND(MEDIAN(W253,X253),0)</f>
        <v>2019</v>
      </c>
      <c r="AA253">
        <f>INDEX('Inflation Indices'!$B$2:$B$18,MATCH('MilCon Contracts Data'!Z305,'Inflation Indices'!$A$2:$A$18,0))</f>
        <v>0.95701202597496626</v>
      </c>
      <c r="AB253" s="22">
        <f>M253*Y253</f>
        <v>2566520.4612309607</v>
      </c>
      <c r="AC253" s="22">
        <f>AB253+(Q253*AA253)</f>
        <v>2495701.5713088131</v>
      </c>
      <c r="AD253" s="19">
        <f>IF(AB253="","",AC253-AB253)</f>
        <v>-70818.889922147617</v>
      </c>
      <c r="AE253" s="23">
        <f>_xlfn.DAYS(P253,O253)</f>
        <v>601</v>
      </c>
      <c r="AF253" s="23">
        <f>_xlfn.DAYS(O253,G253)</f>
        <v>392</v>
      </c>
      <c r="AG253" s="24">
        <f>AE253/AF253</f>
        <v>1.5331632653061225</v>
      </c>
    </row>
    <row r="254" spans="1:33" ht="30" customHeight="1" x14ac:dyDescent="0.25">
      <c r="A254" s="9">
        <v>44567</v>
      </c>
      <c r="B254" s="10">
        <v>2010</v>
      </c>
      <c r="C254" s="11" t="s">
        <v>33</v>
      </c>
      <c r="D254" s="12" t="s">
        <v>745</v>
      </c>
      <c r="E254" s="12" t="s">
        <v>35</v>
      </c>
      <c r="F254" s="9">
        <v>40121</v>
      </c>
      <c r="G254" s="9">
        <v>40253</v>
      </c>
      <c r="H254" s="12" t="s">
        <v>746</v>
      </c>
      <c r="I254" s="13" t="str">
        <f>LEFT(J254,6)</f>
        <v>W91278</v>
      </c>
      <c r="J254" s="14" t="s">
        <v>747</v>
      </c>
      <c r="K254" s="15" t="s">
        <v>748</v>
      </c>
      <c r="L254" s="15" t="str">
        <f>CONCATENATE(D254,",",J254)</f>
        <v>69560,W91278-10-C-0041</v>
      </c>
      <c r="M254" s="16">
        <v>2643455</v>
      </c>
      <c r="N254" s="16">
        <v>3157424</v>
      </c>
      <c r="O254" s="17">
        <v>40756</v>
      </c>
      <c r="P254" s="18">
        <v>41060</v>
      </c>
      <c r="Q254" s="19">
        <f>IF(M254="","",N254-M254)</f>
        <v>513969</v>
      </c>
      <c r="R254" s="20">
        <f>IF(P254="","",P254-O254)</f>
        <v>304</v>
      </c>
      <c r="S254">
        <f>YEAR(P254)</f>
        <v>2012</v>
      </c>
      <c r="T254" s="21" t="str">
        <f>IF(LEN(MONTH(P254))=1,CONCATENATE("0",MONTH(P254)),MONTH(P254))</f>
        <v>05</v>
      </c>
      <c r="U254" s="21">
        <f>IF(LEN(DAY(P254))=1,CONCATENATE("0",DAY(P254)),DAY(P254))</f>
        <v>31</v>
      </c>
      <c r="V254" t="str">
        <f>CONCATENATE(S254,T254,U254)</f>
        <v>20120531</v>
      </c>
      <c r="W254">
        <f>IF(OR(MONTH(G254)=10,MONTH(G254)=11,MONTH(G254)=12),YEAR(G254)+1,YEAR(G254))</f>
        <v>2010</v>
      </c>
      <c r="X254">
        <f>IF(OR(MONTH(P254)=10,MONTH(P254)=11,MONTH(P254)=12),YEAR(P254)+1,YEAR(P254))</f>
        <v>2012</v>
      </c>
      <c r="Y254">
        <f>INDEX('Inflation Indices'!$B$2:$B$18,MATCH('MilCon Contracts Data'!W33,'Inflation Indices'!$A$2:$A$18,0))</f>
        <v>0.95701202597496626</v>
      </c>
      <c r="Z254">
        <f>ROUND(MEDIAN(W254,X254),0)</f>
        <v>2011</v>
      </c>
      <c r="AA254">
        <f>INDEX('Inflation Indices'!$B$2:$B$18,MATCH('MilCon Contracts Data'!Z33,'Inflation Indices'!$A$2:$A$18,0))</f>
        <v>0.93819806468133926</v>
      </c>
      <c r="AB254" s="22">
        <f>M254*Y254</f>
        <v>2529818.2251236546</v>
      </c>
      <c r="AC254" s="22">
        <f>AB254+(Q254*AA254)</f>
        <v>3012022.9462298579</v>
      </c>
      <c r="AD254" s="19">
        <f>IF(AB254="","",AC254-AB254)</f>
        <v>482204.72110620327</v>
      </c>
      <c r="AE254" s="23">
        <f>_xlfn.DAYS(P254,O254)</f>
        <v>304</v>
      </c>
      <c r="AF254" s="23">
        <f>_xlfn.DAYS(O254,G254)</f>
        <v>503</v>
      </c>
      <c r="AG254" s="24">
        <f>AE254/AF254</f>
        <v>0.60437375745526833</v>
      </c>
    </row>
    <row r="255" spans="1:33" ht="30" customHeight="1" x14ac:dyDescent="0.25">
      <c r="A255" s="9">
        <v>44574</v>
      </c>
      <c r="B255" s="10">
        <v>2007</v>
      </c>
      <c r="C255" s="11" t="s">
        <v>39</v>
      </c>
      <c r="D255" s="12" t="s">
        <v>40</v>
      </c>
      <c r="E255" s="12" t="s">
        <v>35</v>
      </c>
      <c r="F255" s="9">
        <v>39263</v>
      </c>
      <c r="G255" s="9">
        <v>39354</v>
      </c>
      <c r="H255" s="12" t="s">
        <v>441</v>
      </c>
      <c r="I255" s="13" t="str">
        <f>LEFT(J255,6)</f>
        <v>W912DR</v>
      </c>
      <c r="J255" s="14" t="s">
        <v>749</v>
      </c>
      <c r="K255" s="15" t="s">
        <v>750</v>
      </c>
      <c r="L255" s="15"/>
      <c r="M255" s="16">
        <v>2657000</v>
      </c>
      <c r="N255" s="16">
        <v>2657000</v>
      </c>
      <c r="O255" s="17">
        <v>39612</v>
      </c>
      <c r="P255" s="18">
        <v>39607</v>
      </c>
      <c r="Q255" s="19">
        <f>IF(M255="","",N255-M255)</f>
        <v>0</v>
      </c>
      <c r="R255" s="20">
        <f>IF(P255="","",P255-O255)</f>
        <v>-5</v>
      </c>
      <c r="S255">
        <f>YEAR(P255)</f>
        <v>2008</v>
      </c>
      <c r="T255" s="21" t="str">
        <f>IF(LEN(MONTH(P255))=1,CONCATENATE("0",MONTH(P255)),MONTH(P255))</f>
        <v>06</v>
      </c>
      <c r="U255" s="21" t="str">
        <f>IF(LEN(DAY(P255))=1,CONCATENATE("0",DAY(P255)),DAY(P255))</f>
        <v>08</v>
      </c>
      <c r="V255" t="str">
        <f>CONCATENATE(S255,T255,U255)</f>
        <v>20080608</v>
      </c>
      <c r="W255">
        <f>IF(OR(MONTH(G255)=10,MONTH(G255)=11,MONTH(G255)=12),YEAR(G255)+1,YEAR(G255))</f>
        <v>2007</v>
      </c>
      <c r="X255">
        <f>IF(OR(MONTH(P255)=10,MONTH(P255)=11,MONTH(P255)=12),YEAR(P255)+1,YEAR(P255))</f>
        <v>2008</v>
      </c>
      <c r="Y255">
        <f>INDEX('Inflation Indices'!$B$2:$B$18,MATCH('MilCon Contracts Data'!W2,'Inflation Indices'!$A$2:$A$18,0))</f>
        <v>1.258060736811446</v>
      </c>
      <c r="Z255">
        <f>ROUND(MEDIAN(W255,X255),0)</f>
        <v>2008</v>
      </c>
      <c r="AA255">
        <f>INDEX('Inflation Indices'!$B$2:$B$18,MATCH('MilCon Contracts Data'!Z2,'Inflation Indices'!$A$2:$A$18,0))</f>
        <v>1.2319371555441641</v>
      </c>
      <c r="AB255" s="22">
        <f>M255*Y255</f>
        <v>3342667.3777080122</v>
      </c>
      <c r="AC255" s="22">
        <f>AB255+(Q255*AA255)</f>
        <v>3342667.3777080122</v>
      </c>
      <c r="AD255" s="19">
        <f>IF(AB255="","",AC255-AB255)</f>
        <v>0</v>
      </c>
      <c r="AE255" s="23">
        <f>_xlfn.DAYS(P255,O255)</f>
        <v>-5</v>
      </c>
      <c r="AF255" s="23">
        <f>_xlfn.DAYS(O255,G255)</f>
        <v>258</v>
      </c>
      <c r="AG255" s="24">
        <f>AE255/AF255</f>
        <v>-1.937984496124031E-2</v>
      </c>
    </row>
    <row r="256" spans="1:33" ht="30" customHeight="1" x14ac:dyDescent="0.25">
      <c r="A256" s="9">
        <v>44561</v>
      </c>
      <c r="B256" s="10">
        <v>2016</v>
      </c>
      <c r="C256" s="11" t="s">
        <v>68</v>
      </c>
      <c r="D256" s="12" t="s">
        <v>751</v>
      </c>
      <c r="E256" s="12" t="s">
        <v>35</v>
      </c>
      <c r="F256" s="9">
        <v>43537</v>
      </c>
      <c r="G256" s="9">
        <v>43816</v>
      </c>
      <c r="H256" s="12" t="s">
        <v>752</v>
      </c>
      <c r="I256" s="13" t="str">
        <f>LEFT(J256,6)</f>
        <v>W912PL</v>
      </c>
      <c r="J256" s="14" t="s">
        <v>753</v>
      </c>
      <c r="K256" s="15" t="s">
        <v>753</v>
      </c>
      <c r="L256" s="15" t="str">
        <f>CONCATENATE(D256,",",J256)</f>
        <v>RKMF103011,W912PL20C0007</v>
      </c>
      <c r="M256" s="16">
        <v>2667515</v>
      </c>
      <c r="N256" s="16">
        <v>5075675</v>
      </c>
      <c r="O256" s="17">
        <v>44160</v>
      </c>
      <c r="P256" s="18">
        <v>44686</v>
      </c>
      <c r="Q256" s="19">
        <f>IF(M256="","",N256-M256)</f>
        <v>2408160</v>
      </c>
      <c r="R256" s="20">
        <f>IF(P256="","",P256-O256)</f>
        <v>526</v>
      </c>
      <c r="S256">
        <f>YEAR(P256)</f>
        <v>2022</v>
      </c>
      <c r="T256" s="21" t="str">
        <f>IF(LEN(MONTH(P256))=1,CONCATENATE("0",MONTH(P256)),MONTH(P256))</f>
        <v>05</v>
      </c>
      <c r="U256" s="21" t="str">
        <f>IF(LEN(DAY(P256))=1,CONCATENATE("0",DAY(P256)),DAY(P256))</f>
        <v>05</v>
      </c>
      <c r="V256" t="str">
        <f>CONCATENATE(S256,T256,U256)</f>
        <v>20220505</v>
      </c>
      <c r="W256">
        <f>IF(OR(MONTH(G256)=10,MONTH(G256)=11,MONTH(G256)=12),YEAR(G256)+1,YEAR(G256))</f>
        <v>2020</v>
      </c>
      <c r="X256">
        <f>IF(OR(MONTH(P256)=10,MONTH(P256)=11,MONTH(P256)=12),YEAR(P256)+1,YEAR(P256))</f>
        <v>2022</v>
      </c>
      <c r="Y256">
        <f>INDEX('Inflation Indices'!$B$2:$B$18,MATCH('MilCon Contracts Data'!W1071,'Inflation Indices'!$A$2:$A$18,0))</f>
        <v>1.0006103417743548</v>
      </c>
      <c r="Z256">
        <f>ROUND(MEDIAN(W256,X256),0)</f>
        <v>2021</v>
      </c>
      <c r="AA256">
        <f>INDEX('Inflation Indices'!$B$2:$B$18,MATCH('MilCon Contracts Data'!Z1071,'Inflation Indices'!$A$2:$A$18,0))</f>
        <v>0.95701202597496626</v>
      </c>
      <c r="AB256" s="22">
        <f>M256*Y256</f>
        <v>2669143.095838218</v>
      </c>
      <c r="AC256" s="22">
        <f>AB256+(Q256*AA256)</f>
        <v>4973781.1763100922</v>
      </c>
      <c r="AD256" s="19">
        <f>IF(AB256="","",AC256-AB256)</f>
        <v>2304638.0804718742</v>
      </c>
      <c r="AE256" s="23">
        <f>_xlfn.DAYS(P256,O256)</f>
        <v>526</v>
      </c>
      <c r="AF256" s="23">
        <f>_xlfn.DAYS(O256,G256)</f>
        <v>344</v>
      </c>
      <c r="AG256" s="24">
        <f>AE256/AF256</f>
        <v>1.5290697674418605</v>
      </c>
    </row>
    <row r="257" spans="1:33" ht="30" customHeight="1" x14ac:dyDescent="0.25">
      <c r="A257" s="9">
        <v>44573</v>
      </c>
      <c r="B257" s="10">
        <v>2018</v>
      </c>
      <c r="C257" s="11" t="s">
        <v>103</v>
      </c>
      <c r="D257" s="12" t="s">
        <v>754</v>
      </c>
      <c r="E257" s="12" t="s">
        <v>35</v>
      </c>
      <c r="F257" s="9">
        <v>42992</v>
      </c>
      <c r="G257" s="9">
        <v>43209</v>
      </c>
      <c r="H257" s="12" t="s">
        <v>755</v>
      </c>
      <c r="I257" s="13" t="str">
        <f>LEFT(J257,6)</f>
        <v>N40085</v>
      </c>
      <c r="J257" s="14" t="s">
        <v>756</v>
      </c>
      <c r="K257" s="15" t="s">
        <v>757</v>
      </c>
      <c r="L257" s="15" t="str">
        <f>CONCATENATE(D257,",",J257)</f>
        <v>N50092176,N4008517D0358 N4008518F5423</v>
      </c>
      <c r="M257" s="16">
        <v>2670000</v>
      </c>
      <c r="N257" s="16">
        <v>2602000</v>
      </c>
      <c r="O257" s="17">
        <v>43682</v>
      </c>
      <c r="P257" s="18">
        <v>43682</v>
      </c>
      <c r="Q257" s="19">
        <f>IF(M257="","",N257-M257)</f>
        <v>-68000</v>
      </c>
      <c r="R257" s="20">
        <f>IF(P257="","",P257-O257)</f>
        <v>0</v>
      </c>
      <c r="S257">
        <f>YEAR(P257)</f>
        <v>2019</v>
      </c>
      <c r="T257" s="21" t="str">
        <f>IF(LEN(MONTH(P257))=1,CONCATENATE("0",MONTH(P257)),MONTH(P257))</f>
        <v>08</v>
      </c>
      <c r="U257" s="21" t="str">
        <f>IF(LEN(DAY(P257))=1,CONCATENATE("0",DAY(P257)),DAY(P257))</f>
        <v>05</v>
      </c>
      <c r="V257" t="str">
        <f>CONCATENATE(S257,T257,U257)</f>
        <v>20190805</v>
      </c>
      <c r="W257">
        <f>IF(OR(MONTH(G257)=10,MONTH(G257)=11,MONTH(G257)=12),YEAR(G257)+1,YEAR(G257))</f>
        <v>2018</v>
      </c>
      <c r="X257">
        <f>IF(OR(MONTH(P257)=10,MONTH(P257)=11,MONTH(P257)=12),YEAR(P257)+1,YEAR(P257))</f>
        <v>2019</v>
      </c>
      <c r="Y257">
        <f>INDEX('Inflation Indices'!$B$2:$B$18,MATCH('MilCon Contracts Data'!W434,'Inflation Indices'!$A$2:$A$18,0))</f>
        <v>1.0006103417743548</v>
      </c>
      <c r="Z257">
        <f>ROUND(MEDIAN(W257,X257),0)</f>
        <v>2019</v>
      </c>
      <c r="AA257">
        <f>INDEX('Inflation Indices'!$B$2:$B$18,MATCH('MilCon Contracts Data'!Z434,'Inflation Indices'!$A$2:$A$18,0))</f>
        <v>0.95701202597496626</v>
      </c>
      <c r="AB257" s="22">
        <f>M257*Y257</f>
        <v>2671629.6125375275</v>
      </c>
      <c r="AC257" s="22">
        <f>AB257+(Q257*AA257)</f>
        <v>2606552.7947712298</v>
      </c>
      <c r="AD257" s="19">
        <f>IF(AB257="","",AC257-AB257)</f>
        <v>-65076.817766297609</v>
      </c>
      <c r="AE257" s="23">
        <f>_xlfn.DAYS(P257,O257)</f>
        <v>0</v>
      </c>
      <c r="AF257" s="23">
        <f>_xlfn.DAYS(O257,G257)</f>
        <v>473</v>
      </c>
      <c r="AG257" s="24">
        <f>AE257/AF257</f>
        <v>0</v>
      </c>
    </row>
    <row r="258" spans="1:33" ht="30" customHeight="1" x14ac:dyDescent="0.25">
      <c r="A258" s="9">
        <v>44439</v>
      </c>
      <c r="B258" s="10">
        <v>2019</v>
      </c>
      <c r="C258" s="11" t="s">
        <v>145</v>
      </c>
      <c r="D258" s="12" t="s">
        <v>758</v>
      </c>
      <c r="E258" s="12" t="s">
        <v>35</v>
      </c>
      <c r="F258" s="9">
        <v>43675</v>
      </c>
      <c r="G258" s="9">
        <v>43745</v>
      </c>
      <c r="H258" s="12" t="s">
        <v>759</v>
      </c>
      <c r="I258" s="13" t="str">
        <f>LEFT(J258,6)</f>
        <v>W912DQ</v>
      </c>
      <c r="J258" s="14" t="s">
        <v>760</v>
      </c>
      <c r="K258" s="15" t="s">
        <v>760</v>
      </c>
      <c r="L258" s="15" t="str">
        <f>CONCATENATE(D258,",",J258)</f>
        <v>89203,W912DQ20C4000</v>
      </c>
      <c r="M258" s="16">
        <v>2714000</v>
      </c>
      <c r="N258" s="16">
        <v>4499000</v>
      </c>
      <c r="O258" s="17">
        <v>44167</v>
      </c>
      <c r="P258" s="18">
        <v>44179</v>
      </c>
      <c r="Q258" s="19">
        <f>IF(M258="","",N258-M258)</f>
        <v>1785000</v>
      </c>
      <c r="R258" s="20">
        <f>IF(P258="","",P258-O258)</f>
        <v>12</v>
      </c>
      <c r="S258">
        <f>YEAR(P258)</f>
        <v>2020</v>
      </c>
      <c r="T258" s="21">
        <f>IF(LEN(MONTH(P258))=1,CONCATENATE("0",MONTH(P258)),MONTH(P258))</f>
        <v>12</v>
      </c>
      <c r="U258" s="21">
        <f>IF(LEN(DAY(P258))=1,CONCATENATE("0",DAY(P258)),DAY(P258))</f>
        <v>14</v>
      </c>
      <c r="V258" t="str">
        <f>CONCATENATE(S258,T258,U258)</f>
        <v>20201214</v>
      </c>
      <c r="W258">
        <f>IF(OR(MONTH(G258)=10,MONTH(G258)=11,MONTH(G258)=12),YEAR(G258)+1,YEAR(G258))</f>
        <v>2020</v>
      </c>
      <c r="X258">
        <f>IF(OR(MONTH(P258)=10,MONTH(P258)=11,MONTH(P258)=12),YEAR(P258)+1,YEAR(P258))</f>
        <v>2021</v>
      </c>
      <c r="Y258">
        <f>INDEX('Inflation Indices'!$B$2:$B$18,MATCH('MilCon Contracts Data'!W1015,'Inflation Indices'!$A$2:$A$18,0))</f>
        <v>1.027591137340192</v>
      </c>
      <c r="Z258">
        <f>ROUND(MEDIAN(W258,X258),0)</f>
        <v>2021</v>
      </c>
      <c r="AA258">
        <f>INDEX('Inflation Indices'!$B$2:$B$18,MATCH('MilCon Contracts Data'!Z1015,'Inflation Indices'!$A$2:$A$18,0))</f>
        <v>0.97697771649446541</v>
      </c>
      <c r="AB258" s="22">
        <f>M258*Y258</f>
        <v>2788882.346741281</v>
      </c>
      <c r="AC258" s="22">
        <f>AB258+(Q258*AA258)</f>
        <v>4532787.5706839021</v>
      </c>
      <c r="AD258" s="19">
        <f>IF(AB258="","",AC258-AB258)</f>
        <v>1743905.2239426211</v>
      </c>
      <c r="AE258" s="23">
        <f>_xlfn.DAYS(P258,O258)</f>
        <v>12</v>
      </c>
      <c r="AF258" s="23">
        <f>_xlfn.DAYS(O258,G258)</f>
        <v>422</v>
      </c>
      <c r="AG258" s="24">
        <f>AE258/AF258</f>
        <v>2.843601895734597E-2</v>
      </c>
    </row>
    <row r="259" spans="1:33" ht="30" customHeight="1" x14ac:dyDescent="0.25">
      <c r="A259" s="9">
        <v>44567</v>
      </c>
      <c r="B259" s="10">
        <v>2010</v>
      </c>
      <c r="C259" s="11" t="s">
        <v>33</v>
      </c>
      <c r="D259" s="12" t="s">
        <v>761</v>
      </c>
      <c r="E259" s="12" t="s">
        <v>35</v>
      </c>
      <c r="F259" s="9">
        <v>40158</v>
      </c>
      <c r="G259" s="9">
        <v>40290</v>
      </c>
      <c r="H259" s="12" t="s">
        <v>762</v>
      </c>
      <c r="I259" s="13" t="str">
        <f>LEFT(J259,6)</f>
        <v>W912HN</v>
      </c>
      <c r="J259" s="14" t="s">
        <v>763</v>
      </c>
      <c r="K259" s="15" t="s">
        <v>764</v>
      </c>
      <c r="L259" s="15" t="str">
        <f>CONCATENATE(D259,",",J259)</f>
        <v>69559,W912HN-10-C-0028</v>
      </c>
      <c r="M259" s="16">
        <v>2717800</v>
      </c>
      <c r="N259" s="16">
        <v>3068801</v>
      </c>
      <c r="O259" s="17">
        <v>40681</v>
      </c>
      <c r="P259" s="18">
        <v>40849</v>
      </c>
      <c r="Q259" s="19">
        <f>IF(M259="","",N259-M259)</f>
        <v>351001</v>
      </c>
      <c r="R259" s="20">
        <f>IF(P259="","",P259-O259)</f>
        <v>168</v>
      </c>
      <c r="S259">
        <f>YEAR(P259)</f>
        <v>2011</v>
      </c>
      <c r="T259" s="21">
        <f>IF(LEN(MONTH(P259))=1,CONCATENATE("0",MONTH(P259)),MONTH(P259))</f>
        <v>11</v>
      </c>
      <c r="U259" s="21" t="str">
        <f>IF(LEN(DAY(P259))=1,CONCATENATE("0",DAY(P259)),DAY(P259))</f>
        <v>02</v>
      </c>
      <c r="V259" t="str">
        <f>CONCATENATE(S259,T259,U259)</f>
        <v>20111102</v>
      </c>
      <c r="W259">
        <f>IF(OR(MONTH(G259)=10,MONTH(G259)=11,MONTH(G259)=12),YEAR(G259)+1,YEAR(G259))</f>
        <v>2010</v>
      </c>
      <c r="X259">
        <f>IF(OR(MONTH(P259)=10,MONTH(P259)=11,MONTH(P259)=12),YEAR(P259)+1,YEAR(P259))</f>
        <v>2012</v>
      </c>
      <c r="Y259">
        <f>INDEX('Inflation Indices'!$B$2:$B$18,MATCH('MilCon Contracts Data'!W44,'Inflation Indices'!$A$2:$A$18,0))</f>
        <v>1.0507009358578761</v>
      </c>
      <c r="Z259">
        <f>ROUND(MEDIAN(W259,X259),0)</f>
        <v>2011</v>
      </c>
      <c r="AA259">
        <f>INDEX('Inflation Indices'!$B$2:$B$18,MATCH('MilCon Contracts Data'!Z44,'Inflation Indices'!$A$2:$A$18,0))</f>
        <v>1.0006103417743548</v>
      </c>
      <c r="AB259" s="22">
        <f>M259*Y259</f>
        <v>2855595.0034745354</v>
      </c>
      <c r="AC259" s="22">
        <f>AB259+(Q259*AA259)</f>
        <v>3206810.2340476755</v>
      </c>
      <c r="AD259" s="19">
        <f>IF(AB259="","",AC259-AB259)</f>
        <v>351215.23057314008</v>
      </c>
      <c r="AE259" s="23">
        <f>_xlfn.DAYS(P259,O259)</f>
        <v>168</v>
      </c>
      <c r="AF259" s="23">
        <f>_xlfn.DAYS(O259,G259)</f>
        <v>391</v>
      </c>
      <c r="AG259" s="24">
        <f>AE259/AF259</f>
        <v>0.42966751918158569</v>
      </c>
    </row>
    <row r="260" spans="1:33" ht="30" customHeight="1" x14ac:dyDescent="0.25">
      <c r="A260" s="9">
        <v>44573</v>
      </c>
      <c r="B260" s="10">
        <v>2018</v>
      </c>
      <c r="C260" s="11" t="s">
        <v>103</v>
      </c>
      <c r="D260" s="12" t="s">
        <v>765</v>
      </c>
      <c r="E260" s="12" t="s">
        <v>35</v>
      </c>
      <c r="F260" s="9">
        <v>43315</v>
      </c>
      <c r="G260" s="9">
        <v>43371</v>
      </c>
      <c r="H260" s="12" t="s">
        <v>766</v>
      </c>
      <c r="I260" s="13" t="str">
        <f>LEFT(J260,6)</f>
        <v>N40192</v>
      </c>
      <c r="J260" s="14" t="s">
        <v>767</v>
      </c>
      <c r="K260" s="15" t="s">
        <v>768</v>
      </c>
      <c r="L260" s="15" t="str">
        <f>CONCATENATE(D260,",",J260)</f>
        <v>N61755680,N4019216D2704 N4019218F4410</v>
      </c>
      <c r="M260" s="16">
        <v>2804000</v>
      </c>
      <c r="N260" s="16">
        <v>2385000</v>
      </c>
      <c r="O260" s="17">
        <v>43735</v>
      </c>
      <c r="P260" s="18">
        <v>44342</v>
      </c>
      <c r="Q260" s="19">
        <f>IF(M260="","",N260-M260)</f>
        <v>-419000</v>
      </c>
      <c r="R260" s="20">
        <f>IF(P260="","",P260-O260)</f>
        <v>607</v>
      </c>
      <c r="S260">
        <f>YEAR(P260)</f>
        <v>2021</v>
      </c>
      <c r="T260" s="21" t="str">
        <f>IF(LEN(MONTH(P260))=1,CONCATENATE("0",MONTH(P260)),MONTH(P260))</f>
        <v>05</v>
      </c>
      <c r="U260" s="21">
        <f>IF(LEN(DAY(P260))=1,CONCATENATE("0",DAY(P260)),DAY(P260))</f>
        <v>26</v>
      </c>
      <c r="V260" t="str">
        <f>CONCATENATE(S260,T260,U260)</f>
        <v>20210526</v>
      </c>
      <c r="W260">
        <f>IF(OR(MONTH(G260)=10,MONTH(G260)=11,MONTH(G260)=12),YEAR(G260)+1,YEAR(G260))</f>
        <v>2018</v>
      </c>
      <c r="X260">
        <f>IF(OR(MONTH(P260)=10,MONTH(P260)=11,MONTH(P260)=12),YEAR(P260)+1,YEAR(P260))</f>
        <v>2021</v>
      </c>
      <c r="Y260">
        <f>INDEX('Inflation Indices'!$B$2:$B$18,MATCH('MilCon Contracts Data'!W461,'Inflation Indices'!$A$2:$A$18,0))</f>
        <v>1.1518675949206576</v>
      </c>
      <c r="Z260">
        <f>ROUND(MEDIAN(W260,X260),0)</f>
        <v>2020</v>
      </c>
      <c r="AA260">
        <f>INDEX('Inflation Indices'!$B$2:$B$18,MATCH('MilCon Contracts Data'!Z461,'Inflation Indices'!$A$2:$A$18,0))</f>
        <v>1.0992552112271903</v>
      </c>
      <c r="AB260" s="22">
        <f>M260*Y260</f>
        <v>3229836.7361575239</v>
      </c>
      <c r="AC260" s="22">
        <f>AB260+(Q260*AA260)</f>
        <v>2769248.8026533313</v>
      </c>
      <c r="AD260" s="19">
        <f>IF(AB260="","",AC260-AB260)</f>
        <v>-460587.93350419262</v>
      </c>
      <c r="AE260" s="23">
        <f>_xlfn.DAYS(P260,O260)</f>
        <v>607</v>
      </c>
      <c r="AF260" s="23">
        <f>_xlfn.DAYS(O260,G260)</f>
        <v>364</v>
      </c>
      <c r="AG260" s="24">
        <f>AE260/AF260</f>
        <v>1.6675824175824177</v>
      </c>
    </row>
    <row r="261" spans="1:33" ht="30" customHeight="1" x14ac:dyDescent="0.25">
      <c r="A261" s="9">
        <v>44573</v>
      </c>
      <c r="B261" s="10">
        <v>2014</v>
      </c>
      <c r="C261" s="11" t="s">
        <v>103</v>
      </c>
      <c r="D261" s="12" t="s">
        <v>769</v>
      </c>
      <c r="E261" s="12" t="s">
        <v>35</v>
      </c>
      <c r="F261" s="9">
        <v>41906</v>
      </c>
      <c r="G261" s="9">
        <v>41967</v>
      </c>
      <c r="H261" s="12" t="s">
        <v>770</v>
      </c>
      <c r="I261" s="13" t="str">
        <f>LEFT(J261,6)</f>
        <v>N62478</v>
      </c>
      <c r="J261" s="14" t="s">
        <v>771</v>
      </c>
      <c r="K261" s="15" t="s">
        <v>772</v>
      </c>
      <c r="L261" s="15" t="str">
        <f>CONCATENATE(D261,",",J261)</f>
        <v>N62813058,N6247813D4007 0031</v>
      </c>
      <c r="M261" s="16">
        <v>2810000</v>
      </c>
      <c r="N261" s="16">
        <v>2673000</v>
      </c>
      <c r="O261" s="17">
        <v>42508</v>
      </c>
      <c r="P261" s="18">
        <v>43830</v>
      </c>
      <c r="Q261" s="19">
        <f>IF(M261="","",N261-M261)</f>
        <v>-137000</v>
      </c>
      <c r="R261" s="20">
        <f>IF(P261="","",P261-O261)</f>
        <v>1322</v>
      </c>
      <c r="S261">
        <f>YEAR(P261)</f>
        <v>2019</v>
      </c>
      <c r="T261" s="21">
        <f>IF(LEN(MONTH(P261))=1,CONCATENATE("0",MONTH(P261)),MONTH(P261))</f>
        <v>12</v>
      </c>
      <c r="U261" s="21">
        <f>IF(LEN(DAY(P261))=1,CONCATENATE("0",DAY(P261)),DAY(P261))</f>
        <v>31</v>
      </c>
      <c r="V261" t="str">
        <f>CONCATENATE(S261,T261,U261)</f>
        <v>20191231</v>
      </c>
      <c r="W261">
        <f>IF(OR(MONTH(G261)=10,MONTH(G261)=11,MONTH(G261)=12),YEAR(G261)+1,YEAR(G261))</f>
        <v>2015</v>
      </c>
      <c r="X261">
        <f>IF(OR(MONTH(P261)=10,MONTH(P261)=11,MONTH(P261)=12),YEAR(P261)+1,YEAR(P261))</f>
        <v>2020</v>
      </c>
      <c r="Y261">
        <f>INDEX('Inflation Indices'!$B$2:$B$18,MATCH('MilCon Contracts Data'!W193,'Inflation Indices'!$A$2:$A$18,0))</f>
        <v>1.1743184978402121</v>
      </c>
      <c r="Z261">
        <f>ROUND(MEDIAN(W261,X261),0)</f>
        <v>2018</v>
      </c>
      <c r="AA261">
        <f>INDEX('Inflation Indices'!$B$2:$B$18,MATCH('MilCon Contracts Data'!Z193,'Inflation Indices'!$A$2:$A$18,0))</f>
        <v>1.1518675949206576</v>
      </c>
      <c r="AB261" s="22">
        <f>M261*Y261</f>
        <v>3299834.9789309963</v>
      </c>
      <c r="AC261" s="22">
        <f>AB261+(Q261*AA261)</f>
        <v>3142029.1184268664</v>
      </c>
      <c r="AD261" s="19">
        <f>IF(AB261="","",AC261-AB261)</f>
        <v>-157805.8605041299</v>
      </c>
      <c r="AE261" s="23">
        <f>_xlfn.DAYS(P261,O261)</f>
        <v>1322</v>
      </c>
      <c r="AF261" s="23">
        <f>_xlfn.DAYS(O261,G261)</f>
        <v>541</v>
      </c>
      <c r="AG261" s="24">
        <f>AE261/AF261</f>
        <v>2.4436229205175599</v>
      </c>
    </row>
    <row r="262" spans="1:33" ht="30" customHeight="1" x14ac:dyDescent="0.25">
      <c r="A262" s="9">
        <v>44567</v>
      </c>
      <c r="B262" s="10">
        <v>2011</v>
      </c>
      <c r="C262" s="11" t="s">
        <v>33</v>
      </c>
      <c r="D262" s="12" t="s">
        <v>773</v>
      </c>
      <c r="E262" s="12" t="s">
        <v>35</v>
      </c>
      <c r="F262" s="9">
        <v>40528</v>
      </c>
      <c r="G262" s="9">
        <v>40750</v>
      </c>
      <c r="H262" s="12" t="s">
        <v>774</v>
      </c>
      <c r="I262" s="13" t="str">
        <f>LEFT(J262,6)</f>
        <v>W912HN</v>
      </c>
      <c r="J262" s="14" t="s">
        <v>775</v>
      </c>
      <c r="K262" s="15" t="s">
        <v>776</v>
      </c>
      <c r="L262" s="15" t="str">
        <f>CONCATENATE(D262,",",J262)</f>
        <v>69759,W912HN-11-C-0011</v>
      </c>
      <c r="M262" s="16">
        <v>2818574</v>
      </c>
      <c r="N262" s="16">
        <v>2836413</v>
      </c>
      <c r="O262" s="17">
        <v>41137</v>
      </c>
      <c r="P262" s="18">
        <v>41200</v>
      </c>
      <c r="Q262" s="19">
        <f>IF(M262="","",N262-M262)</f>
        <v>17839</v>
      </c>
      <c r="R262" s="20">
        <f>IF(P262="","",P262-O262)</f>
        <v>63</v>
      </c>
      <c r="S262">
        <f>YEAR(P262)</f>
        <v>2012</v>
      </c>
      <c r="T262" s="21">
        <f>IF(LEN(MONTH(P262))=1,CONCATENATE("0",MONTH(P262)),MONTH(P262))</f>
        <v>10</v>
      </c>
      <c r="U262" s="21">
        <f>IF(LEN(DAY(P262))=1,CONCATENATE("0",DAY(P262)),DAY(P262))</f>
        <v>18</v>
      </c>
      <c r="V262" t="str">
        <f>CONCATENATE(S262,T262,U262)</f>
        <v>20121018</v>
      </c>
      <c r="W262">
        <f>IF(OR(MONTH(G262)=10,MONTH(G262)=11,MONTH(G262)=12),YEAR(G262)+1,YEAR(G262))</f>
        <v>2011</v>
      </c>
      <c r="X262">
        <f>IF(OR(MONTH(P262)=10,MONTH(P262)=11,MONTH(P262)=12),YEAR(P262)+1,YEAR(P262))</f>
        <v>2013</v>
      </c>
      <c r="Y262">
        <f>INDEX('Inflation Indices'!$B$2:$B$18,MATCH('MilCon Contracts Data'!W67,'Inflation Indices'!$A$2:$A$18,0))</f>
        <v>0.97697771649446541</v>
      </c>
      <c r="Z262">
        <f>ROUND(MEDIAN(W262,X262),0)</f>
        <v>2012</v>
      </c>
      <c r="AA262">
        <f>INDEX('Inflation Indices'!$B$2:$B$18,MATCH('MilCon Contracts Data'!Z67,'Inflation Indices'!$A$2:$A$18,0))</f>
        <v>0.95701202597496626</v>
      </c>
      <c r="AB262" s="22">
        <f>M262*Y262</f>
        <v>2753683.9902906711</v>
      </c>
      <c r="AC262" s="22">
        <f>AB262+(Q262*AA262)</f>
        <v>2770756.1278220387</v>
      </c>
      <c r="AD262" s="19">
        <f>IF(AB262="","",AC262-AB262)</f>
        <v>17072.137531367596</v>
      </c>
      <c r="AE262" s="23">
        <f>_xlfn.DAYS(P262,O262)</f>
        <v>63</v>
      </c>
      <c r="AF262" s="23">
        <f>_xlfn.DAYS(O262,G262)</f>
        <v>387</v>
      </c>
      <c r="AG262" s="24">
        <f>AE262/AF262</f>
        <v>0.16279069767441862</v>
      </c>
    </row>
    <row r="263" spans="1:33" ht="30" customHeight="1" x14ac:dyDescent="0.25">
      <c r="A263" s="9">
        <v>44530</v>
      </c>
      <c r="B263" s="10">
        <v>2018</v>
      </c>
      <c r="C263" s="11" t="s">
        <v>482</v>
      </c>
      <c r="D263" s="12" t="s">
        <v>777</v>
      </c>
      <c r="E263" s="12" t="s">
        <v>35</v>
      </c>
      <c r="F263" s="9">
        <v>43630</v>
      </c>
      <c r="G263" s="9">
        <v>43738</v>
      </c>
      <c r="H263" s="12" t="s">
        <v>778</v>
      </c>
      <c r="I263" s="13" t="str">
        <f>LEFT(J263,6)</f>
        <v>W912JM</v>
      </c>
      <c r="J263" s="14" t="s">
        <v>779</v>
      </c>
      <c r="K263" s="15" t="s">
        <v>779</v>
      </c>
      <c r="L263" s="15" t="str">
        <f>CONCATENATE(D263,",",J263)</f>
        <v>XDQU139458,W912JM19C0012</v>
      </c>
      <c r="M263" s="16">
        <v>2842543</v>
      </c>
      <c r="N263" s="16">
        <v>2930507</v>
      </c>
      <c r="O263" s="17">
        <v>44150</v>
      </c>
      <c r="P263" s="18">
        <v>44337</v>
      </c>
      <c r="Q263" s="19">
        <f>IF(M263="","",N263-M263)</f>
        <v>87964</v>
      </c>
      <c r="R263" s="20">
        <f>IF(P263="","",P263-O263)</f>
        <v>187</v>
      </c>
      <c r="S263">
        <f>YEAR(P263)</f>
        <v>2021</v>
      </c>
      <c r="T263" s="21" t="str">
        <f>IF(LEN(MONTH(P263))=1,CONCATENATE("0",MONTH(P263)),MONTH(P263))</f>
        <v>05</v>
      </c>
      <c r="U263" s="21">
        <f>IF(LEN(DAY(P263))=1,CONCATENATE("0",DAY(P263)),DAY(P263))</f>
        <v>21</v>
      </c>
      <c r="V263" t="str">
        <f>CONCATENATE(S263,T263,U263)</f>
        <v>20210521</v>
      </c>
      <c r="W263">
        <f>IF(OR(MONTH(G263)=10,MONTH(G263)=11,MONTH(G263)=12),YEAR(G263)+1,YEAR(G263))</f>
        <v>2019</v>
      </c>
      <c r="X263">
        <f>IF(OR(MONTH(P263)=10,MONTH(P263)=11,MONTH(P263)=12),YEAR(P263)+1,YEAR(P263))</f>
        <v>2021</v>
      </c>
      <c r="Y263">
        <f>INDEX('Inflation Indices'!$B$2:$B$18,MATCH('MilCon Contracts Data'!W809,'Inflation Indices'!$A$2:$A$18,0))</f>
        <v>1.0006103417743548</v>
      </c>
      <c r="Z263">
        <f>ROUND(MEDIAN(W263,X263),0)</f>
        <v>2020</v>
      </c>
      <c r="AA263">
        <f>INDEX('Inflation Indices'!$B$2:$B$18,MATCH('MilCon Contracts Data'!Z809,'Inflation Indices'!$A$2:$A$18,0))</f>
        <v>0.97697771649446541</v>
      </c>
      <c r="AB263" s="22">
        <f>M263*Y263</f>
        <v>2844277.9227382997</v>
      </c>
      <c r="AC263" s="22">
        <f>AB263+(Q263*AA263)</f>
        <v>2930216.790592019</v>
      </c>
      <c r="AD263" s="19">
        <f>IF(AB263="","",AC263-AB263)</f>
        <v>85938.867853719275</v>
      </c>
      <c r="AE263" s="23">
        <f>_xlfn.DAYS(P263,O263)</f>
        <v>187</v>
      </c>
      <c r="AF263" s="23">
        <f>_xlfn.DAYS(O263,G263)</f>
        <v>412</v>
      </c>
      <c r="AG263" s="24">
        <f>AE263/AF263</f>
        <v>0.45388349514563109</v>
      </c>
    </row>
    <row r="264" spans="1:33" ht="30" customHeight="1" x14ac:dyDescent="0.25">
      <c r="A264" s="9">
        <v>44439</v>
      </c>
      <c r="B264" s="10">
        <v>2019</v>
      </c>
      <c r="C264" s="11" t="s">
        <v>145</v>
      </c>
      <c r="D264" s="12" t="s">
        <v>780</v>
      </c>
      <c r="E264" s="12" t="s">
        <v>35</v>
      </c>
      <c r="F264" s="9">
        <v>43622</v>
      </c>
      <c r="G264" s="9">
        <v>43675</v>
      </c>
      <c r="H264" s="12" t="s">
        <v>781</v>
      </c>
      <c r="I264" s="13" t="str">
        <f>LEFT(J264,6)</f>
        <v>W912DW</v>
      </c>
      <c r="J264" s="14" t="s">
        <v>782</v>
      </c>
      <c r="K264" s="15" t="s">
        <v>782</v>
      </c>
      <c r="L264" s="15" t="str">
        <f>CONCATENATE(D264,",",J264)</f>
        <v>93019,W912DW19C0015</v>
      </c>
      <c r="M264" s="16">
        <v>2844000</v>
      </c>
      <c r="N264" s="16">
        <v>2877000</v>
      </c>
      <c r="O264" s="17">
        <v>44070</v>
      </c>
      <c r="P264" s="18">
        <v>44111</v>
      </c>
      <c r="Q264" s="19">
        <f>IF(M264="","",N264-M264)</f>
        <v>33000</v>
      </c>
      <c r="R264" s="20">
        <f>IF(P264="","",P264-O264)</f>
        <v>41</v>
      </c>
      <c r="S264">
        <f>YEAR(P264)</f>
        <v>2020</v>
      </c>
      <c r="T264" s="21">
        <f>IF(LEN(MONTH(P264))=1,CONCATENATE("0",MONTH(P264)),MONTH(P264))</f>
        <v>10</v>
      </c>
      <c r="U264" s="21" t="str">
        <f>IF(LEN(DAY(P264))=1,CONCATENATE("0",DAY(P264)),DAY(P264))</f>
        <v>07</v>
      </c>
      <c r="V264" t="str">
        <f>CONCATENATE(S264,T264,U264)</f>
        <v>20201007</v>
      </c>
      <c r="W264">
        <f>IF(OR(MONTH(G264)=10,MONTH(G264)=11,MONTH(G264)=12),YEAR(G264)+1,YEAR(G264))</f>
        <v>2019</v>
      </c>
      <c r="X264">
        <f>IF(OR(MONTH(P264)=10,MONTH(P264)=11,MONTH(P264)=12),YEAR(P264)+1,YEAR(P264))</f>
        <v>2021</v>
      </c>
      <c r="Y264">
        <f>INDEX('Inflation Indices'!$B$2:$B$18,MATCH('MilCon Contracts Data'!W780,'Inflation Indices'!$A$2:$A$18,0))</f>
        <v>1.027591137340192</v>
      </c>
      <c r="Z264">
        <f>ROUND(MEDIAN(W264,X264),0)</f>
        <v>2020</v>
      </c>
      <c r="AA264">
        <f>INDEX('Inflation Indices'!$B$2:$B$18,MATCH('MilCon Contracts Data'!Z780,'Inflation Indices'!$A$2:$A$18,0))</f>
        <v>1.0006103417743548</v>
      </c>
      <c r="AB264" s="22">
        <f>M264*Y264</f>
        <v>2922469.1945955059</v>
      </c>
      <c r="AC264" s="22">
        <f>AB264+(Q264*AA264)</f>
        <v>2955489.3358740597</v>
      </c>
      <c r="AD264" s="19">
        <f>IF(AB264="","",AC264-AB264)</f>
        <v>33020.141278553754</v>
      </c>
      <c r="AE264" s="23">
        <f>_xlfn.DAYS(P264,O264)</f>
        <v>41</v>
      </c>
      <c r="AF264" s="23">
        <f>_xlfn.DAYS(O264,G264)</f>
        <v>395</v>
      </c>
      <c r="AG264" s="24">
        <f>AE264/AF264</f>
        <v>0.10379746835443038</v>
      </c>
    </row>
    <row r="265" spans="1:33" ht="30" customHeight="1" x14ac:dyDescent="0.25">
      <c r="A265" s="9">
        <v>44573</v>
      </c>
      <c r="B265" s="10">
        <v>2015</v>
      </c>
      <c r="C265" s="11" t="s">
        <v>478</v>
      </c>
      <c r="D265" s="12" t="s">
        <v>783</v>
      </c>
      <c r="E265" s="12" t="s">
        <v>35</v>
      </c>
      <c r="F265" s="9">
        <v>42843</v>
      </c>
      <c r="G265" s="9">
        <v>43006</v>
      </c>
      <c r="H265" s="12" t="s">
        <v>784</v>
      </c>
      <c r="I265" s="13" t="str">
        <f>LEFT(J265,6)</f>
        <v>140033</v>
      </c>
      <c r="J265" s="14" t="s">
        <v>785</v>
      </c>
      <c r="K265" s="15" t="s">
        <v>785</v>
      </c>
      <c r="L265" s="15" t="str">
        <f>CONCATENATE(D265,",",J265)</f>
        <v>411301,140033D002</v>
      </c>
      <c r="M265" s="16">
        <v>2850000</v>
      </c>
      <c r="N265" s="16">
        <v>2850000</v>
      </c>
      <c r="O265" s="17">
        <v>43463</v>
      </c>
      <c r="P265" s="18">
        <v>44438</v>
      </c>
      <c r="Q265" s="19">
        <f>IF(M265="","",N265-M265)</f>
        <v>0</v>
      </c>
      <c r="R265" s="20">
        <f>IF(P265="","",P265-O265)</f>
        <v>975</v>
      </c>
      <c r="S265">
        <f>YEAR(P265)</f>
        <v>2021</v>
      </c>
      <c r="T265" s="21" t="str">
        <f>IF(LEN(MONTH(P265))=1,CONCATENATE("0",MONTH(P265)),MONTH(P265))</f>
        <v>08</v>
      </c>
      <c r="U265" s="21">
        <f>IF(LEN(DAY(P265))=1,CONCATENATE("0",DAY(P265)),DAY(P265))</f>
        <v>30</v>
      </c>
      <c r="V265" t="str">
        <f>CONCATENATE(S265,T265,U265)</f>
        <v>20210830</v>
      </c>
      <c r="W265">
        <f>IF(OR(MONTH(G265)=10,MONTH(G265)=11,MONTH(G265)=12),YEAR(G265)+1,YEAR(G265))</f>
        <v>2017</v>
      </c>
      <c r="X265">
        <f>IF(OR(MONTH(P265)=10,MONTH(P265)=11,MONTH(P265)=12),YEAR(P265)+1,YEAR(P265))</f>
        <v>2021</v>
      </c>
      <c r="Y265">
        <f>INDEX('Inflation Indices'!$B$2:$B$18,MATCH('MilCon Contracts Data'!W296,'Inflation Indices'!$A$2:$A$18,0))</f>
        <v>1.0507009358578761</v>
      </c>
      <c r="Z265">
        <f>ROUND(MEDIAN(W265,X265),0)</f>
        <v>2019</v>
      </c>
      <c r="AA265">
        <f>INDEX('Inflation Indices'!$B$2:$B$18,MATCH('MilCon Contracts Data'!Z296,'Inflation Indices'!$A$2:$A$18,0))</f>
        <v>1.0006103417743548</v>
      </c>
      <c r="AB265" s="22">
        <f>M265*Y265</f>
        <v>2994497.6671949467</v>
      </c>
      <c r="AC265" s="22">
        <f>AB265+(Q265*AA265)</f>
        <v>2994497.6671949467</v>
      </c>
      <c r="AD265" s="19">
        <f>IF(AB265="","",AC265-AB265)</f>
        <v>0</v>
      </c>
      <c r="AE265" s="23">
        <f>_xlfn.DAYS(P265,O265)</f>
        <v>975</v>
      </c>
      <c r="AF265" s="23">
        <f>_xlfn.DAYS(O265,G265)</f>
        <v>457</v>
      </c>
      <c r="AG265" s="24">
        <f>AE265/AF265</f>
        <v>2.1334792122538295</v>
      </c>
    </row>
    <row r="266" spans="1:33" ht="30" customHeight="1" x14ac:dyDescent="0.25">
      <c r="A266" s="9">
        <v>44439</v>
      </c>
      <c r="B266" s="10">
        <v>2018</v>
      </c>
      <c r="C266" s="11" t="s">
        <v>145</v>
      </c>
      <c r="D266" s="12" t="s">
        <v>215</v>
      </c>
      <c r="E266" s="12" t="s">
        <v>35</v>
      </c>
      <c r="F266" s="9">
        <v>43412</v>
      </c>
      <c r="G266" s="9">
        <v>43504</v>
      </c>
      <c r="H266" s="12" t="s">
        <v>786</v>
      </c>
      <c r="I266" s="13" t="str">
        <f>LEFT(J266,6)</f>
        <v>W912HN</v>
      </c>
      <c r="J266" s="14" t="s">
        <v>787</v>
      </c>
      <c r="K266" s="15" t="s">
        <v>787</v>
      </c>
      <c r="L266" s="15" t="str">
        <f>CONCATENATE(D266,",",J266)</f>
        <v>86711,W912HN19C3001</v>
      </c>
      <c r="M266" s="16">
        <v>2854000</v>
      </c>
      <c r="N266" s="16">
        <v>2889000</v>
      </c>
      <c r="O266" s="17">
        <v>43964</v>
      </c>
      <c r="P266" s="18">
        <v>44271</v>
      </c>
      <c r="Q266" s="19">
        <f>IF(M266="","",N266-M266)</f>
        <v>35000</v>
      </c>
      <c r="R266" s="20">
        <f>IF(P266="","",P266-O266)</f>
        <v>307</v>
      </c>
      <c r="S266">
        <f>YEAR(P266)</f>
        <v>2021</v>
      </c>
      <c r="T266" s="21" t="str">
        <f>IF(LEN(MONTH(P266))=1,CONCATENATE("0",MONTH(P266)),MONTH(P266))</f>
        <v>03</v>
      </c>
      <c r="U266" s="21">
        <f>IF(LEN(DAY(P266))=1,CONCATENATE("0",DAY(P266)),DAY(P266))</f>
        <v>16</v>
      </c>
      <c r="V266" t="str">
        <f>CONCATENATE(S266,T266,U266)</f>
        <v>20210316</v>
      </c>
      <c r="W266">
        <f>IF(OR(MONTH(G266)=10,MONTH(G266)=11,MONTH(G266)=12),YEAR(G266)+1,YEAR(G266))</f>
        <v>2019</v>
      </c>
      <c r="X266">
        <f>IF(OR(MONTH(P266)=10,MONTH(P266)=11,MONTH(P266)=12),YEAR(P266)+1,YEAR(P266))</f>
        <v>2021</v>
      </c>
      <c r="Y266">
        <f>INDEX('Inflation Indices'!$B$2:$B$18,MATCH('MilCon Contracts Data'!W794,'Inflation Indices'!$A$2:$A$18,0))</f>
        <v>1.0006103417743548</v>
      </c>
      <c r="Z266">
        <f>ROUND(MEDIAN(W266,X266),0)</f>
        <v>2020</v>
      </c>
      <c r="AA266">
        <f>INDEX('Inflation Indices'!$B$2:$B$18,MATCH('MilCon Contracts Data'!Z794,'Inflation Indices'!$A$2:$A$18,0))</f>
        <v>0.95701202597496626</v>
      </c>
      <c r="AB266" s="22">
        <f>M266*Y266</f>
        <v>2855741.9154240089</v>
      </c>
      <c r="AC266" s="22">
        <f>AB266+(Q266*AA266)</f>
        <v>2889237.3363331328</v>
      </c>
      <c r="AD266" s="19">
        <f>IF(AB266="","",AC266-AB266)</f>
        <v>33495.420909123961</v>
      </c>
      <c r="AE266" s="23">
        <f>_xlfn.DAYS(P266,O266)</f>
        <v>307</v>
      </c>
      <c r="AF266" s="23">
        <f>_xlfn.DAYS(O266,G266)</f>
        <v>460</v>
      </c>
      <c r="AG266" s="24">
        <f>AE266/AF266</f>
        <v>0.66739130434782612</v>
      </c>
    </row>
    <row r="267" spans="1:33" ht="30" customHeight="1" x14ac:dyDescent="0.25">
      <c r="A267" s="9">
        <v>44561</v>
      </c>
      <c r="B267" s="10">
        <v>2017</v>
      </c>
      <c r="C267" s="11" t="s">
        <v>68</v>
      </c>
      <c r="D267" s="12" t="s">
        <v>788</v>
      </c>
      <c r="E267" s="12" t="s">
        <v>35</v>
      </c>
      <c r="F267" s="9">
        <v>43768</v>
      </c>
      <c r="G267" s="9">
        <v>44292</v>
      </c>
      <c r="H267" s="12" t="s">
        <v>789</v>
      </c>
      <c r="I267" s="13" t="str">
        <f>LEFT(J267,6)</f>
        <v>W912PP</v>
      </c>
      <c r="J267" s="14" t="s">
        <v>790</v>
      </c>
      <c r="K267" s="15" t="s">
        <v>790</v>
      </c>
      <c r="L267" s="15" t="str">
        <f>CONCATENATE(D267,",",J267)</f>
        <v>MHMV053107,W912PP19D0035</v>
      </c>
      <c r="M267" s="16">
        <v>2855784</v>
      </c>
      <c r="N267" s="16">
        <v>2855784</v>
      </c>
      <c r="O267" s="17">
        <v>44753</v>
      </c>
      <c r="P267" s="18">
        <v>44753</v>
      </c>
      <c r="Q267" s="19">
        <f>IF(M267="","",N267-M267)</f>
        <v>0</v>
      </c>
      <c r="R267" s="20">
        <f>IF(P267="","",P267-O267)</f>
        <v>0</v>
      </c>
      <c r="S267">
        <f>YEAR(P267)</f>
        <v>2022</v>
      </c>
      <c r="T267" s="21" t="str">
        <f>IF(LEN(MONTH(P267))=1,CONCATENATE("0",MONTH(P267)),MONTH(P267))</f>
        <v>07</v>
      </c>
      <c r="U267" s="21">
        <f>IF(LEN(DAY(P267))=1,CONCATENATE("0",DAY(P267)),DAY(P267))</f>
        <v>11</v>
      </c>
      <c r="V267" t="str">
        <f>CONCATENATE(S267,T267,U267)</f>
        <v>20220711</v>
      </c>
      <c r="W267">
        <f>IF(OR(MONTH(G267)=10,MONTH(G267)=11,MONTH(G267)=12),YEAR(G267)+1,YEAR(G267))</f>
        <v>2021</v>
      </c>
      <c r="X267">
        <f>IF(OR(MONTH(P267)=10,MONTH(P267)=11,MONTH(P267)=12),YEAR(P267)+1,YEAR(P267))</f>
        <v>2022</v>
      </c>
      <c r="Y267">
        <f>INDEX('Inflation Indices'!$B$2:$B$18,MATCH('MilCon Contracts Data'!W1264,'Inflation Indices'!$A$2:$A$18,0))</f>
        <v>1.0006103417743548</v>
      </c>
      <c r="Z267">
        <f>ROUND(MEDIAN(W267,X267),0)</f>
        <v>2022</v>
      </c>
      <c r="AA267">
        <f>INDEX('Inflation Indices'!$B$2:$B$18,MATCH('MilCon Contracts Data'!Z1264,'Inflation Indices'!$A$2:$A$18,0))</f>
        <v>0.97697771649446541</v>
      </c>
      <c r="AB267" s="22">
        <f>M267*Y267</f>
        <v>2857527.0042737341</v>
      </c>
      <c r="AC267" s="22">
        <f>AB267+(Q267*AA267)</f>
        <v>2857527.0042737341</v>
      </c>
      <c r="AD267" s="19">
        <f>IF(AB267="","",AC267-AB267)</f>
        <v>0</v>
      </c>
      <c r="AE267" s="23">
        <f>_xlfn.DAYS(P267,O267)</f>
        <v>0</v>
      </c>
      <c r="AF267" s="23">
        <f>_xlfn.DAYS(O267,G267)</f>
        <v>461</v>
      </c>
      <c r="AG267" s="24">
        <f>AE267/AF267</f>
        <v>0</v>
      </c>
    </row>
    <row r="268" spans="1:33" ht="30" customHeight="1" x14ac:dyDescent="0.25">
      <c r="A268" s="9">
        <v>44561</v>
      </c>
      <c r="B268" s="10">
        <v>2019</v>
      </c>
      <c r="C268" s="11" t="s">
        <v>624</v>
      </c>
      <c r="D268" s="12" t="s">
        <v>791</v>
      </c>
      <c r="E268" s="12" t="s">
        <v>35</v>
      </c>
      <c r="F268" s="9">
        <v>43640</v>
      </c>
      <c r="G268" s="9">
        <v>43736</v>
      </c>
      <c r="H268" s="12" t="s">
        <v>792</v>
      </c>
      <c r="I268" s="13" t="str">
        <f>LEFT(J268,6)</f>
        <v>W912QR</v>
      </c>
      <c r="J268" s="14" t="s">
        <v>793</v>
      </c>
      <c r="K268" s="15" t="s">
        <v>793</v>
      </c>
      <c r="L268" s="15" t="str">
        <f>CONCATENATE(D268,",",J268)</f>
        <v>SXHT171217,W912QR17C0049</v>
      </c>
      <c r="M268" s="16">
        <v>2863596</v>
      </c>
      <c r="N268" s="16">
        <v>2863596</v>
      </c>
      <c r="O268" s="17">
        <v>44270</v>
      </c>
      <c r="P268" s="18">
        <v>44420</v>
      </c>
      <c r="Q268" s="19">
        <f>IF(M268="","",N268-M268)</f>
        <v>0</v>
      </c>
      <c r="R268" s="20">
        <f>IF(P268="","",P268-O268)</f>
        <v>150</v>
      </c>
      <c r="S268">
        <f>YEAR(P268)</f>
        <v>2021</v>
      </c>
      <c r="T268" s="21" t="str">
        <f>IF(LEN(MONTH(P268))=1,CONCATENATE("0",MONTH(P268)),MONTH(P268))</f>
        <v>08</v>
      </c>
      <c r="U268" s="21">
        <f>IF(LEN(DAY(P268))=1,CONCATENATE("0",DAY(P268)),DAY(P268))</f>
        <v>12</v>
      </c>
      <c r="V268" t="str">
        <f>CONCATENATE(S268,T268,U268)</f>
        <v>20210812</v>
      </c>
      <c r="W268">
        <f>IF(OR(MONTH(G268)=10,MONTH(G268)=11,MONTH(G268)=12),YEAR(G268)+1,YEAR(G268))</f>
        <v>2019</v>
      </c>
      <c r="X268">
        <f>IF(OR(MONTH(P268)=10,MONTH(P268)=11,MONTH(P268)=12),YEAR(P268)+1,YEAR(P268))</f>
        <v>2021</v>
      </c>
      <c r="Y268">
        <f>INDEX('Inflation Indices'!$B$2:$B$18,MATCH('MilCon Contracts Data'!W832,'Inflation Indices'!$A$2:$A$18,0))</f>
        <v>1.027591137340192</v>
      </c>
      <c r="Z268">
        <f>ROUND(MEDIAN(W268,X268),0)</f>
        <v>2020</v>
      </c>
      <c r="AA268">
        <f>INDEX('Inflation Indices'!$B$2:$B$18,MATCH('MilCon Contracts Data'!Z832,'Inflation Indices'!$A$2:$A$18,0))</f>
        <v>0.97697771649446541</v>
      </c>
      <c r="AB268" s="22">
        <f>M268*Y268</f>
        <v>2942605.8705228246</v>
      </c>
      <c r="AC268" s="22">
        <f>AB268+(Q268*AA268)</f>
        <v>2942605.8705228246</v>
      </c>
      <c r="AD268" s="19">
        <f>IF(AB268="","",AC268-AB268)</f>
        <v>0</v>
      </c>
      <c r="AE268" s="23">
        <f>_xlfn.DAYS(P268,O268)</f>
        <v>150</v>
      </c>
      <c r="AF268" s="23">
        <f>_xlfn.DAYS(O268,G268)</f>
        <v>534</v>
      </c>
      <c r="AG268" s="24">
        <f>AE268/AF268</f>
        <v>0.2808988764044944</v>
      </c>
    </row>
    <row r="269" spans="1:33" ht="30" customHeight="1" x14ac:dyDescent="0.25">
      <c r="A269" s="9">
        <v>44561</v>
      </c>
      <c r="B269" s="10">
        <v>2016</v>
      </c>
      <c r="C269" s="11" t="s">
        <v>68</v>
      </c>
      <c r="D269" s="12" t="s">
        <v>794</v>
      </c>
      <c r="E269" s="12" t="s">
        <v>35</v>
      </c>
      <c r="F269" s="9">
        <v>43434</v>
      </c>
      <c r="G269" s="9">
        <v>43525</v>
      </c>
      <c r="H269" s="12" t="s">
        <v>795</v>
      </c>
      <c r="I269" s="13" t="str">
        <f>LEFT(J269,6)</f>
        <v>W9126G</v>
      </c>
      <c r="J269" s="14" t="s">
        <v>796</v>
      </c>
      <c r="K269" s="15" t="s">
        <v>796</v>
      </c>
      <c r="L269" s="15" t="str">
        <f>CONCATENATE(D269,",",J269)</f>
        <v>MPLS113003A,W9126G19C0019</v>
      </c>
      <c r="M269" s="16">
        <v>2872000</v>
      </c>
      <c r="N269" s="16">
        <v>2872000</v>
      </c>
      <c r="O269" s="17">
        <v>44012</v>
      </c>
      <c r="P269" s="18">
        <v>44012</v>
      </c>
      <c r="Q269" s="19">
        <f>IF(M269="","",N269-M269)</f>
        <v>0</v>
      </c>
      <c r="R269" s="20">
        <f>IF(P269="","",P269-O269)</f>
        <v>0</v>
      </c>
      <c r="S269">
        <f>YEAR(P269)</f>
        <v>2020</v>
      </c>
      <c r="T269" s="21" t="str">
        <f>IF(LEN(MONTH(P269))=1,CONCATENATE("0",MONTH(P269)),MONTH(P269))</f>
        <v>06</v>
      </c>
      <c r="U269" s="21">
        <f>IF(LEN(DAY(P269))=1,CONCATENATE("0",DAY(P269)),DAY(P269))</f>
        <v>30</v>
      </c>
      <c r="V269" t="str">
        <f>CONCATENATE(S269,T269,U269)</f>
        <v>20200630</v>
      </c>
      <c r="W269">
        <f>IF(OR(MONTH(G269)=10,MONTH(G269)=11,MONTH(G269)=12),YEAR(G269)+1,YEAR(G269))</f>
        <v>2019</v>
      </c>
      <c r="X269">
        <f>IF(OR(MONTH(P269)=10,MONTH(P269)=11,MONTH(P269)=12),YEAR(P269)+1,YEAR(P269))</f>
        <v>2020</v>
      </c>
      <c r="Y269">
        <f>INDEX('Inflation Indices'!$B$2:$B$18,MATCH('MilCon Contracts Data'!W719,'Inflation Indices'!$A$2:$A$18,0))</f>
        <v>1.027591137340192</v>
      </c>
      <c r="Z269">
        <f>ROUND(MEDIAN(W269,X269),0)</f>
        <v>2020</v>
      </c>
      <c r="AA269">
        <f>INDEX('Inflation Indices'!$B$2:$B$18,MATCH('MilCon Contracts Data'!Z719,'Inflation Indices'!$A$2:$A$18,0))</f>
        <v>1.0006103417743548</v>
      </c>
      <c r="AB269" s="22">
        <f>M269*Y269</f>
        <v>2951241.7464410313</v>
      </c>
      <c r="AC269" s="22">
        <f>AB269+(Q269*AA269)</f>
        <v>2951241.7464410313</v>
      </c>
      <c r="AD269" s="19">
        <f>IF(AB269="","",AC269-AB269)</f>
        <v>0</v>
      </c>
      <c r="AE269" s="23">
        <f>_xlfn.DAYS(P269,O269)</f>
        <v>0</v>
      </c>
      <c r="AF269" s="23">
        <f>_xlfn.DAYS(O269,G269)</f>
        <v>487</v>
      </c>
      <c r="AG269" s="24">
        <f>AE269/AF269</f>
        <v>0</v>
      </c>
    </row>
    <row r="270" spans="1:33" ht="30" customHeight="1" x14ac:dyDescent="0.25">
      <c r="A270" s="9">
        <v>44516</v>
      </c>
      <c r="B270" s="10">
        <v>2010</v>
      </c>
      <c r="C270" s="11" t="s">
        <v>33</v>
      </c>
      <c r="D270" s="12" t="s">
        <v>797</v>
      </c>
      <c r="E270" s="12" t="s">
        <v>35</v>
      </c>
      <c r="F270" s="9">
        <v>40119</v>
      </c>
      <c r="G270" s="9">
        <v>40284</v>
      </c>
      <c r="H270" s="12" t="s">
        <v>798</v>
      </c>
      <c r="I270" s="13" t="str">
        <f>LEFT(J270,6)</f>
        <v>W912QR</v>
      </c>
      <c r="J270" s="14" t="s">
        <v>799</v>
      </c>
      <c r="K270" s="15" t="s">
        <v>800</v>
      </c>
      <c r="L270" s="15" t="str">
        <f>CONCATENATE(D270,",",J270)</f>
        <v>69558,W912QR-10-C-0048</v>
      </c>
      <c r="M270" s="16">
        <v>2885585</v>
      </c>
      <c r="N270" s="16">
        <v>3257458</v>
      </c>
      <c r="O270" s="17">
        <v>40644</v>
      </c>
      <c r="P270" s="18">
        <v>40718</v>
      </c>
      <c r="Q270" s="19">
        <f>IF(M270="","",N270-M270)</f>
        <v>371873</v>
      </c>
      <c r="R270" s="20">
        <f>IF(P270="","",P270-O270)</f>
        <v>74</v>
      </c>
      <c r="S270">
        <f>YEAR(P270)</f>
        <v>2011</v>
      </c>
      <c r="T270" s="21" t="str">
        <f>IF(LEN(MONTH(P270))=1,CONCATENATE("0",MONTH(P270)),MONTH(P270))</f>
        <v>06</v>
      </c>
      <c r="U270" s="21">
        <f>IF(LEN(DAY(P270))=1,CONCATENATE("0",DAY(P270)),DAY(P270))</f>
        <v>24</v>
      </c>
      <c r="V270" t="str">
        <f>CONCATENATE(S270,T270,U270)</f>
        <v>20110624</v>
      </c>
      <c r="W270">
        <f>IF(OR(MONTH(G270)=10,MONTH(G270)=11,MONTH(G270)=12),YEAR(G270)+1,YEAR(G270))</f>
        <v>2010</v>
      </c>
      <c r="X270">
        <f>IF(OR(MONTH(P270)=10,MONTH(P270)=11,MONTH(P270)=12),YEAR(P270)+1,YEAR(P270))</f>
        <v>2011</v>
      </c>
      <c r="Y270">
        <f>INDEX('Inflation Indices'!$B$2:$B$18,MATCH('MilCon Contracts Data'!W50,'Inflation Indices'!$A$2:$A$18,0))</f>
        <v>1.0507009358578761</v>
      </c>
      <c r="Z270">
        <f>ROUND(MEDIAN(W270,X270),0)</f>
        <v>2011</v>
      </c>
      <c r="AA270">
        <f>INDEX('Inflation Indices'!$B$2:$B$18,MATCH('MilCon Contracts Data'!Z50,'Inflation Indices'!$A$2:$A$18,0))</f>
        <v>1.027591137340192</v>
      </c>
      <c r="AB270" s="22">
        <f>M270*Y270</f>
        <v>3031886.8599974494</v>
      </c>
      <c r="AC270" s="22">
        <f>AB270+(Q270*AA270)</f>
        <v>3414020.2590135587</v>
      </c>
      <c r="AD270" s="19">
        <f>IF(AB270="","",AC270-AB270)</f>
        <v>382133.3990161093</v>
      </c>
      <c r="AE270" s="23">
        <f>_xlfn.DAYS(P270,O270)</f>
        <v>74</v>
      </c>
      <c r="AF270" s="23">
        <f>_xlfn.DAYS(O270,G270)</f>
        <v>360</v>
      </c>
      <c r="AG270" s="24">
        <f>AE270/AF270</f>
        <v>0.20555555555555555</v>
      </c>
    </row>
    <row r="271" spans="1:33" ht="30" customHeight="1" x14ac:dyDescent="0.25">
      <c r="A271" s="9">
        <v>44573</v>
      </c>
      <c r="B271" s="10">
        <v>2016</v>
      </c>
      <c r="C271" s="11" t="s">
        <v>98</v>
      </c>
      <c r="D271" s="12" t="s">
        <v>801</v>
      </c>
      <c r="E271" s="12" t="s">
        <v>35</v>
      </c>
      <c r="F271" s="9">
        <v>42559</v>
      </c>
      <c r="G271" s="9">
        <v>42613</v>
      </c>
      <c r="H271" s="12" t="s">
        <v>802</v>
      </c>
      <c r="I271" s="13" t="str">
        <f>LEFT(J271,6)</f>
        <v>N62473</v>
      </c>
      <c r="J271" s="14" t="s">
        <v>803</v>
      </c>
      <c r="K271" s="15" t="s">
        <v>804</v>
      </c>
      <c r="L271" s="15" t="str">
        <f>CONCATENATE(D271,",",J271)</f>
        <v>M67604132,N6247314D0068 0008</v>
      </c>
      <c r="M271" s="16">
        <v>2887000</v>
      </c>
      <c r="N271" s="16">
        <v>2712000</v>
      </c>
      <c r="O271" s="17">
        <v>43038</v>
      </c>
      <c r="P271" s="18">
        <v>43038</v>
      </c>
      <c r="Q271" s="19">
        <f>IF(M271="","",N271-M271)</f>
        <v>-175000</v>
      </c>
      <c r="R271" s="20">
        <f>IF(P271="","",P271-O271)</f>
        <v>0</v>
      </c>
      <c r="S271">
        <f>YEAR(P271)</f>
        <v>2017</v>
      </c>
      <c r="T271" s="21">
        <f>IF(LEN(MONTH(P271))=1,CONCATENATE("0",MONTH(P271)),MONTH(P271))</f>
        <v>10</v>
      </c>
      <c r="U271" s="21">
        <f>IF(LEN(DAY(P271))=1,CONCATENATE("0",DAY(P271)),DAY(P271))</f>
        <v>30</v>
      </c>
      <c r="V271" t="str">
        <f>CONCATENATE(S271,T271,U271)</f>
        <v>20171030</v>
      </c>
      <c r="W271">
        <f>IF(OR(MONTH(G271)=10,MONTH(G271)=11,MONTH(G271)=12),YEAR(G271)+1,YEAR(G271))</f>
        <v>2016</v>
      </c>
      <c r="X271">
        <f>IF(OR(MONTH(P271)=10,MONTH(P271)=11,MONTH(P271)=12),YEAR(P271)+1,YEAR(P271))</f>
        <v>2018</v>
      </c>
      <c r="Y271">
        <f>INDEX('Inflation Indices'!$B$2:$B$18,MATCH('MilCon Contracts Data'!W252,'Inflation Indices'!$A$2:$A$18,0))</f>
        <v>1.0507009358578761</v>
      </c>
      <c r="Z271">
        <f>ROUND(MEDIAN(W271,X271),0)</f>
        <v>2017</v>
      </c>
      <c r="AA271">
        <f>INDEX('Inflation Indices'!$B$2:$B$18,MATCH('MilCon Contracts Data'!Z252,'Inflation Indices'!$A$2:$A$18,0))</f>
        <v>1.0006103417743548</v>
      </c>
      <c r="AB271" s="22">
        <f>M271*Y271</f>
        <v>3033373.601821688</v>
      </c>
      <c r="AC271" s="22">
        <f>AB271+(Q271*AA271)</f>
        <v>2858266.7920111758</v>
      </c>
      <c r="AD271" s="19">
        <f>IF(AB271="","",AC271-AB271)</f>
        <v>-175106.80981051223</v>
      </c>
      <c r="AE271" s="23">
        <f>_xlfn.DAYS(P271,O271)</f>
        <v>0</v>
      </c>
      <c r="AF271" s="23">
        <f>_xlfn.DAYS(O271,G271)</f>
        <v>425</v>
      </c>
      <c r="AG271" s="24">
        <f>AE271/AF271</f>
        <v>0</v>
      </c>
    </row>
    <row r="272" spans="1:33" ht="30" customHeight="1" x14ac:dyDescent="0.25">
      <c r="A272" s="9">
        <v>44573</v>
      </c>
      <c r="B272" s="10">
        <v>2018</v>
      </c>
      <c r="C272" s="11" t="s">
        <v>478</v>
      </c>
      <c r="D272" s="12" t="s">
        <v>805</v>
      </c>
      <c r="E272" s="12" t="s">
        <v>35</v>
      </c>
      <c r="F272" s="9">
        <v>44425</v>
      </c>
      <c r="G272" s="9">
        <v>44441</v>
      </c>
      <c r="H272" s="12" t="s">
        <v>806</v>
      </c>
      <c r="I272" s="13" t="str">
        <f>LEFT(J272,6)</f>
        <v>W912LD</v>
      </c>
      <c r="J272" s="14" t="s">
        <v>807</v>
      </c>
      <c r="K272" s="15" t="s">
        <v>808</v>
      </c>
      <c r="L272" s="15" t="str">
        <f>CONCATENATE(D272,",",J272)</f>
        <v>440061,W912LD-19-2-2001</v>
      </c>
      <c r="M272" s="16">
        <v>2900000</v>
      </c>
      <c r="N272" s="16">
        <v>3515000</v>
      </c>
      <c r="O272" s="17">
        <v>44864</v>
      </c>
      <c r="P272" s="18">
        <v>44863</v>
      </c>
      <c r="Q272" s="19">
        <f>IF(M272="","",N272-M272)</f>
        <v>615000</v>
      </c>
      <c r="R272" s="20">
        <f>IF(P272="","",P272-O272)</f>
        <v>-1</v>
      </c>
      <c r="S272">
        <f>YEAR(P272)</f>
        <v>2022</v>
      </c>
      <c r="T272" s="21">
        <f>IF(LEN(MONTH(P272))=1,CONCATENATE("0",MONTH(P272)),MONTH(P272))</f>
        <v>10</v>
      </c>
      <c r="U272" s="21">
        <f>IF(LEN(DAY(P272))=1,CONCATENATE("0",DAY(P272)),DAY(P272))</f>
        <v>29</v>
      </c>
      <c r="V272" t="str">
        <f>CONCATENATE(S272,T272,U272)</f>
        <v>20221029</v>
      </c>
      <c r="W272">
        <f>IF(OR(MONTH(G272)=10,MONTH(G272)=11,MONTH(G272)=12),YEAR(G272)+1,YEAR(G272))</f>
        <v>2021</v>
      </c>
      <c r="X272">
        <f>IF(OR(MONTH(P272)=10,MONTH(P272)=11,MONTH(P272)=12),YEAR(P272)+1,YEAR(P272))</f>
        <v>2023</v>
      </c>
      <c r="Y272">
        <f>INDEX('Inflation Indices'!$B$2:$B$18,MATCH('MilCon Contracts Data'!W1259,'Inflation Indices'!$A$2:$A$18,0))</f>
        <v>1.0006103417743548</v>
      </c>
      <c r="Z272">
        <f>ROUND(MEDIAN(W272,X272),0)</f>
        <v>2022</v>
      </c>
      <c r="AA272">
        <f>INDEX('Inflation Indices'!$B$2:$B$18,MATCH('MilCon Contracts Data'!Z1259,'Inflation Indices'!$A$2:$A$18,0))</f>
        <v>0.95701202597496626</v>
      </c>
      <c r="AB272" s="22">
        <f>M272*Y272</f>
        <v>2901769.991145629</v>
      </c>
      <c r="AC272" s="22">
        <f>AB272+(Q272*AA272)</f>
        <v>3490332.3871202334</v>
      </c>
      <c r="AD272" s="19">
        <f>IF(AB272="","",AC272-AB272)</f>
        <v>588562.39597460441</v>
      </c>
      <c r="AE272" s="23">
        <f>_xlfn.DAYS(P272,O272)</f>
        <v>-1</v>
      </c>
      <c r="AF272" s="23">
        <f>_xlfn.DAYS(O272,G272)</f>
        <v>423</v>
      </c>
      <c r="AG272" s="24">
        <f>AE272/AF272</f>
        <v>-2.3640661938534278E-3</v>
      </c>
    </row>
    <row r="273" spans="1:33" ht="30" customHeight="1" x14ac:dyDescent="0.25">
      <c r="A273" s="9">
        <v>44561</v>
      </c>
      <c r="B273" s="10">
        <v>2018</v>
      </c>
      <c r="C273" s="11" t="s">
        <v>624</v>
      </c>
      <c r="D273" s="12" t="s">
        <v>809</v>
      </c>
      <c r="E273" s="12" t="s">
        <v>35</v>
      </c>
      <c r="F273" s="9">
        <v>43293</v>
      </c>
      <c r="G273" s="9">
        <v>43554</v>
      </c>
      <c r="H273" s="12" t="s">
        <v>810</v>
      </c>
      <c r="I273" s="13" t="str">
        <f>LEFT(J273,6)</f>
        <v>N69450</v>
      </c>
      <c r="J273" s="14" t="s">
        <v>811</v>
      </c>
      <c r="K273" s="15" t="s">
        <v>811</v>
      </c>
      <c r="L273" s="15" t="str">
        <f>CONCATENATE(D273,",",J273)</f>
        <v>AWUB105005,N6945019C2105</v>
      </c>
      <c r="M273" s="16">
        <v>2907892</v>
      </c>
      <c r="N273" s="16">
        <v>2907892</v>
      </c>
      <c r="O273" s="17">
        <v>43921</v>
      </c>
      <c r="P273" s="18">
        <v>44435</v>
      </c>
      <c r="Q273" s="19">
        <f>IF(M273="","",N273-M273)</f>
        <v>0</v>
      </c>
      <c r="R273" s="20">
        <f>IF(P273="","",P273-O273)</f>
        <v>514</v>
      </c>
      <c r="S273">
        <f>YEAR(P273)</f>
        <v>2021</v>
      </c>
      <c r="T273" s="21" t="str">
        <f>IF(LEN(MONTH(P273))=1,CONCATENATE("0",MONTH(P273)),MONTH(P273))</f>
        <v>08</v>
      </c>
      <c r="U273" s="21">
        <f>IF(LEN(DAY(P273))=1,CONCATENATE("0",DAY(P273)),DAY(P273))</f>
        <v>27</v>
      </c>
      <c r="V273" t="str">
        <f>CONCATENATE(S273,T273,U273)</f>
        <v>20210827</v>
      </c>
      <c r="W273">
        <f>IF(OR(MONTH(G273)=10,MONTH(G273)=11,MONTH(G273)=12),YEAR(G273)+1,YEAR(G273))</f>
        <v>2019</v>
      </c>
      <c r="X273">
        <f>IF(OR(MONTH(P273)=10,MONTH(P273)=11,MONTH(P273)=12),YEAR(P273)+1,YEAR(P273))</f>
        <v>2021</v>
      </c>
      <c r="Y273">
        <f>INDEX('Inflation Indices'!$B$2:$B$18,MATCH('MilCon Contracts Data'!W689,'Inflation Indices'!$A$2:$A$18,0))</f>
        <v>1.1913606177254064</v>
      </c>
      <c r="Z273">
        <f>ROUND(MEDIAN(W273,X273),0)</f>
        <v>2020</v>
      </c>
      <c r="AA273">
        <f>INDEX('Inflation Indices'!$B$2:$B$18,MATCH('MilCon Contracts Data'!Z689,'Inflation Indices'!$A$2:$A$18,0))</f>
        <v>1.1518675949206576</v>
      </c>
      <c r="AB273" s="22">
        <f>M273*Y273</f>
        <v>3464348.0093987673</v>
      </c>
      <c r="AC273" s="22">
        <f>AB273+(Q273*AA273)</f>
        <v>3464348.0093987673</v>
      </c>
      <c r="AD273" s="19">
        <f>IF(AB273="","",AC273-AB273)</f>
        <v>0</v>
      </c>
      <c r="AE273" s="23">
        <f>_xlfn.DAYS(P273,O273)</f>
        <v>514</v>
      </c>
      <c r="AF273" s="23">
        <f>_xlfn.DAYS(O273,G273)</f>
        <v>367</v>
      </c>
      <c r="AG273" s="24">
        <f>AE273/AF273</f>
        <v>1.4005449591280654</v>
      </c>
    </row>
    <row r="274" spans="1:33" ht="30" customHeight="1" x14ac:dyDescent="0.25">
      <c r="A274" s="9">
        <v>44567</v>
      </c>
      <c r="B274" s="10">
        <v>2008</v>
      </c>
      <c r="C274" s="11" t="s">
        <v>33</v>
      </c>
      <c r="D274" s="12" t="s">
        <v>812</v>
      </c>
      <c r="E274" s="12" t="s">
        <v>35</v>
      </c>
      <c r="F274" s="9">
        <v>39437</v>
      </c>
      <c r="G274" s="9">
        <v>40912</v>
      </c>
      <c r="H274" s="12" t="s">
        <v>813</v>
      </c>
      <c r="I274" s="13" t="str">
        <f>LEFT(J274,6)</f>
        <v>W912ER</v>
      </c>
      <c r="J274" s="14" t="s">
        <v>814</v>
      </c>
      <c r="K274" s="15" t="s">
        <v>815</v>
      </c>
      <c r="L274" s="15" t="str">
        <f>CONCATENATE(D274,",",J274)</f>
        <v>33019,W912ER-12-C-0011</v>
      </c>
      <c r="M274" s="16">
        <v>2930589</v>
      </c>
      <c r="N274" s="16">
        <v>3076695</v>
      </c>
      <c r="O274" s="17">
        <v>41389</v>
      </c>
      <c r="P274" s="18">
        <v>42025</v>
      </c>
      <c r="Q274" s="19">
        <f>IF(M274="","",N274-M274)</f>
        <v>146106</v>
      </c>
      <c r="R274" s="20">
        <f>IF(P274="","",P274-O274)</f>
        <v>636</v>
      </c>
      <c r="S274">
        <f>YEAR(P274)</f>
        <v>2015</v>
      </c>
      <c r="T274" s="21" t="str">
        <f>IF(LEN(MONTH(P274))=1,CONCATENATE("0",MONTH(P274)),MONTH(P274))</f>
        <v>01</v>
      </c>
      <c r="U274" s="21">
        <f>IF(LEN(DAY(P274))=1,CONCATENATE("0",DAY(P274)),DAY(P274))</f>
        <v>21</v>
      </c>
      <c r="V274" t="str">
        <f>CONCATENATE(S274,T274,U274)</f>
        <v>20150121</v>
      </c>
      <c r="W274">
        <f>IF(OR(MONTH(G274)=10,MONTH(G274)=11,MONTH(G274)=12),YEAR(G274)+1,YEAR(G274))</f>
        <v>2012</v>
      </c>
      <c r="X274">
        <f>IF(OR(MONTH(P274)=10,MONTH(P274)=11,MONTH(P274)=12),YEAR(P274)+1,YEAR(P274))</f>
        <v>2015</v>
      </c>
      <c r="Y274">
        <f>INDEX('Inflation Indices'!$B$2:$B$18,MATCH('MilCon Contracts Data'!W87,'Inflation Indices'!$A$2:$A$18,0))</f>
        <v>0.97697771649446541</v>
      </c>
      <c r="Z274">
        <f>ROUND(MEDIAN(W274,X274),0)</f>
        <v>2014</v>
      </c>
      <c r="AA274">
        <f>INDEX('Inflation Indices'!$B$2:$B$18,MATCH('MilCon Contracts Data'!Z87,'Inflation Indices'!$A$2:$A$18,0))</f>
        <v>0.95701202597496626</v>
      </c>
      <c r="AB274" s="22">
        <f>M274*Y274</f>
        <v>2863120.1492037987</v>
      </c>
      <c r="AC274" s="22">
        <f>AB274+(Q274*AA274)</f>
        <v>3002945.3482708973</v>
      </c>
      <c r="AD274" s="19">
        <f>IF(AB274="","",AC274-AB274)</f>
        <v>139825.19906709855</v>
      </c>
      <c r="AE274" s="23">
        <f>_xlfn.DAYS(P274,O274)</f>
        <v>636</v>
      </c>
      <c r="AF274" s="23">
        <f>_xlfn.DAYS(O274,G274)</f>
        <v>477</v>
      </c>
      <c r="AG274" s="24">
        <f>AE274/AF274</f>
        <v>1.3333333333333333</v>
      </c>
    </row>
    <row r="275" spans="1:33" ht="30" customHeight="1" x14ac:dyDescent="0.25">
      <c r="A275" s="9">
        <v>44573</v>
      </c>
      <c r="B275" s="10">
        <v>2017</v>
      </c>
      <c r="C275" s="11" t="s">
        <v>103</v>
      </c>
      <c r="D275" s="12" t="s">
        <v>816</v>
      </c>
      <c r="E275" s="12" t="s">
        <v>35</v>
      </c>
      <c r="F275" s="9">
        <v>42816</v>
      </c>
      <c r="G275" s="9">
        <v>43006</v>
      </c>
      <c r="H275" s="12" t="s">
        <v>817</v>
      </c>
      <c r="I275" s="13" t="str">
        <f>LEFT(J275,6)</f>
        <v>N62473</v>
      </c>
      <c r="J275" s="14" t="s">
        <v>818</v>
      </c>
      <c r="K275" s="15" t="s">
        <v>819</v>
      </c>
      <c r="L275" s="15" t="str">
        <f>CONCATENATE(D275,",",J275)</f>
        <v>N002461017,N6247317C0815 AWD</v>
      </c>
      <c r="M275" s="16">
        <v>2943000</v>
      </c>
      <c r="N275" s="16">
        <v>2782000</v>
      </c>
      <c r="O275" s="17">
        <v>43446</v>
      </c>
      <c r="P275" s="18">
        <v>43446</v>
      </c>
      <c r="Q275" s="19">
        <f>IF(M275="","",N275-M275)</f>
        <v>-161000</v>
      </c>
      <c r="R275" s="20">
        <f>IF(P275="","",P275-O275)</f>
        <v>0</v>
      </c>
      <c r="S275">
        <f>YEAR(P275)</f>
        <v>2018</v>
      </c>
      <c r="T275" s="21">
        <f>IF(LEN(MONTH(P275))=1,CONCATENATE("0",MONTH(P275)),MONTH(P275))</f>
        <v>12</v>
      </c>
      <c r="U275" s="21">
        <f>IF(LEN(DAY(P275))=1,CONCATENATE("0",DAY(P275)),DAY(P275))</f>
        <v>12</v>
      </c>
      <c r="V275" t="str">
        <f>CONCATENATE(S275,T275,U275)</f>
        <v>20181212</v>
      </c>
      <c r="W275">
        <f>IF(OR(MONTH(G275)=10,MONTH(G275)=11,MONTH(G275)=12),YEAR(G275)+1,YEAR(G275))</f>
        <v>2017</v>
      </c>
      <c r="X275">
        <f>IF(OR(MONTH(P275)=10,MONTH(P275)=11,MONTH(P275)=12),YEAR(P275)+1,YEAR(P275))</f>
        <v>2019</v>
      </c>
      <c r="Y275">
        <f>INDEX('Inflation Indices'!$B$2:$B$18,MATCH('MilCon Contracts Data'!W328,'Inflation Indices'!$A$2:$A$18,0))</f>
        <v>1.027591137340192</v>
      </c>
      <c r="Z275">
        <f>ROUND(MEDIAN(W275,X275),0)</f>
        <v>2018</v>
      </c>
      <c r="AA275">
        <f>INDEX('Inflation Indices'!$B$2:$B$18,MATCH('MilCon Contracts Data'!Z328,'Inflation Indices'!$A$2:$A$18,0))</f>
        <v>0.97697771649446541</v>
      </c>
      <c r="AB275" s="22">
        <f>M275*Y275</f>
        <v>3024200.7171921851</v>
      </c>
      <c r="AC275" s="22">
        <f>AB275+(Q275*AA275)</f>
        <v>2866907.3048365763</v>
      </c>
      <c r="AD275" s="19">
        <f>IF(AB275="","",AC275-AB275)</f>
        <v>-157293.41235560877</v>
      </c>
      <c r="AE275" s="23">
        <f>_xlfn.DAYS(P275,O275)</f>
        <v>0</v>
      </c>
      <c r="AF275" s="23">
        <f>_xlfn.DAYS(O275,G275)</f>
        <v>440</v>
      </c>
      <c r="AG275" s="24">
        <f>AE275/AF275</f>
        <v>0</v>
      </c>
    </row>
    <row r="276" spans="1:33" ht="30" customHeight="1" x14ac:dyDescent="0.25">
      <c r="A276" s="9">
        <v>44567</v>
      </c>
      <c r="B276" s="10">
        <v>2010</v>
      </c>
      <c r="C276" s="11" t="s">
        <v>33</v>
      </c>
      <c r="D276" s="12" t="s">
        <v>820</v>
      </c>
      <c r="E276" s="12" t="s">
        <v>35</v>
      </c>
      <c r="F276" s="9">
        <v>40122</v>
      </c>
      <c r="G276" s="9">
        <v>40268</v>
      </c>
      <c r="H276" s="12" t="s">
        <v>821</v>
      </c>
      <c r="I276" s="13" t="str">
        <f>LEFT(J276,6)</f>
        <v>W912HN</v>
      </c>
      <c r="J276" s="14" t="s">
        <v>822</v>
      </c>
      <c r="K276" s="15" t="s">
        <v>823</v>
      </c>
      <c r="L276" s="15" t="str">
        <f>CONCATENATE(D276,",",J276)</f>
        <v>69275,W912HN-10-C-0024</v>
      </c>
      <c r="M276" s="16">
        <v>2954015</v>
      </c>
      <c r="N276" s="16">
        <v>3091827</v>
      </c>
      <c r="O276" s="17">
        <v>40891</v>
      </c>
      <c r="P276" s="18">
        <v>40952</v>
      </c>
      <c r="Q276" s="19">
        <f>IF(M276="","",N276-M276)</f>
        <v>137812</v>
      </c>
      <c r="R276" s="20">
        <f>IF(P276="","",P276-O276)</f>
        <v>61</v>
      </c>
      <c r="S276">
        <f>YEAR(P276)</f>
        <v>2012</v>
      </c>
      <c r="T276" s="21" t="str">
        <f>IF(LEN(MONTH(P276))=1,CONCATENATE("0",MONTH(P276)),MONTH(P276))</f>
        <v>02</v>
      </c>
      <c r="U276" s="21">
        <f>IF(LEN(DAY(P276))=1,CONCATENATE("0",DAY(P276)),DAY(P276))</f>
        <v>13</v>
      </c>
      <c r="V276" t="str">
        <f>CONCATENATE(S276,T276,U276)</f>
        <v>20120213</v>
      </c>
      <c r="W276">
        <f>IF(OR(MONTH(G276)=10,MONTH(G276)=11,MONTH(G276)=12),YEAR(G276)+1,YEAR(G276))</f>
        <v>2010</v>
      </c>
      <c r="X276">
        <f>IF(OR(MONTH(P276)=10,MONTH(P276)=11,MONTH(P276)=12),YEAR(P276)+1,YEAR(P276))</f>
        <v>2012</v>
      </c>
      <c r="Y276">
        <f>INDEX('Inflation Indices'!$B$2:$B$18,MATCH('MilCon Contracts Data'!W43,'Inflation Indices'!$A$2:$A$18,0))</f>
        <v>0.97697771649446541</v>
      </c>
      <c r="Z276">
        <f>ROUND(MEDIAN(W276,X276),0)</f>
        <v>2011</v>
      </c>
      <c r="AA276">
        <f>INDEX('Inflation Indices'!$B$2:$B$18,MATCH('MilCon Contracts Data'!Z43,'Inflation Indices'!$A$2:$A$18,0))</f>
        <v>0.95701202597496626</v>
      </c>
      <c r="AB276" s="22">
        <f>M276*Y276</f>
        <v>2886006.8291903981</v>
      </c>
      <c r="AC276" s="22">
        <f>AB276+(Q276*AA276)</f>
        <v>3017894.5705140601</v>
      </c>
      <c r="AD276" s="19">
        <f>IF(AB276="","",AC276-AB276)</f>
        <v>131887.74132366199</v>
      </c>
      <c r="AE276" s="23">
        <f>_xlfn.DAYS(P276,O276)</f>
        <v>61</v>
      </c>
      <c r="AF276" s="23">
        <f>_xlfn.DAYS(O276,G276)</f>
        <v>623</v>
      </c>
      <c r="AG276" s="24">
        <f>AE276/AF276</f>
        <v>9.7913322632423749E-2</v>
      </c>
    </row>
    <row r="277" spans="1:33" ht="30" customHeight="1" x14ac:dyDescent="0.25">
      <c r="A277" s="9">
        <v>44573</v>
      </c>
      <c r="B277" s="10">
        <v>2017</v>
      </c>
      <c r="C277" s="11" t="s">
        <v>103</v>
      </c>
      <c r="D277" s="12" t="s">
        <v>824</v>
      </c>
      <c r="E277" s="12" t="s">
        <v>35</v>
      </c>
      <c r="F277" s="9">
        <v>42957</v>
      </c>
      <c r="G277" s="9">
        <v>43116</v>
      </c>
      <c r="H277" s="12" t="s">
        <v>825</v>
      </c>
      <c r="I277" s="13" t="str">
        <f>LEFT(J277,6)</f>
        <v>N69450</v>
      </c>
      <c r="J277" s="14" t="s">
        <v>826</v>
      </c>
      <c r="K277" s="15" t="s">
        <v>826</v>
      </c>
      <c r="L277" s="15" t="str">
        <f>CONCATENATE(D277,",",J277)</f>
        <v>N42237671,N6945016D1111</v>
      </c>
      <c r="M277" s="16">
        <v>2979000</v>
      </c>
      <c r="N277" s="16">
        <v>2988000</v>
      </c>
      <c r="O277" s="17">
        <v>43700</v>
      </c>
      <c r="P277" s="18">
        <v>43791</v>
      </c>
      <c r="Q277" s="19">
        <f>IF(M277="","",N277-M277)</f>
        <v>9000</v>
      </c>
      <c r="R277" s="20">
        <f>IF(P277="","",P277-O277)</f>
        <v>91</v>
      </c>
      <c r="S277">
        <f>YEAR(P277)</f>
        <v>2019</v>
      </c>
      <c r="T277" s="21">
        <f>IF(LEN(MONTH(P277))=1,CONCATENATE("0",MONTH(P277)),MONTH(P277))</f>
        <v>11</v>
      </c>
      <c r="U277" s="21">
        <f>IF(LEN(DAY(P277))=1,CONCATENATE("0",DAY(P277)),DAY(P277))</f>
        <v>22</v>
      </c>
      <c r="V277" t="str">
        <f>CONCATENATE(S277,T277,U277)</f>
        <v>20191122</v>
      </c>
      <c r="W277">
        <f>IF(OR(MONTH(G277)=10,MONTH(G277)=11,MONTH(G277)=12),YEAR(G277)+1,YEAR(G277))</f>
        <v>2018</v>
      </c>
      <c r="X277">
        <f>IF(OR(MONTH(P277)=10,MONTH(P277)=11,MONTH(P277)=12),YEAR(P277)+1,YEAR(P277))</f>
        <v>2020</v>
      </c>
      <c r="Y277">
        <f>INDEX('Inflation Indices'!$B$2:$B$18,MATCH('MilCon Contracts Data'!W496,'Inflation Indices'!$A$2:$A$18,0))</f>
        <v>1.0992552112271903</v>
      </c>
      <c r="Z277">
        <f>ROUND(MEDIAN(W277,X277),0)</f>
        <v>2019</v>
      </c>
      <c r="AA277">
        <f>INDEX('Inflation Indices'!$B$2:$B$18,MATCH('MilCon Contracts Data'!Z496,'Inflation Indices'!$A$2:$A$18,0))</f>
        <v>1.0750776974914733</v>
      </c>
      <c r="AB277" s="22">
        <f>M277*Y277</f>
        <v>3274681.2742458</v>
      </c>
      <c r="AC277" s="22">
        <f>AB277+(Q277*AA277)</f>
        <v>3284356.9735232233</v>
      </c>
      <c r="AD277" s="19">
        <f>IF(AB277="","",AC277-AB277)</f>
        <v>9675.6992774233222</v>
      </c>
      <c r="AE277" s="23">
        <f>_xlfn.DAYS(P277,O277)</f>
        <v>91</v>
      </c>
      <c r="AF277" s="23">
        <f>_xlfn.DAYS(O277,G277)</f>
        <v>584</v>
      </c>
      <c r="AG277" s="24">
        <f>AE277/AF277</f>
        <v>0.15582191780821919</v>
      </c>
    </row>
    <row r="278" spans="1:33" ht="30" customHeight="1" x14ac:dyDescent="0.25">
      <c r="A278" s="9">
        <v>44573</v>
      </c>
      <c r="B278" s="10">
        <v>2019</v>
      </c>
      <c r="C278" s="11" t="s">
        <v>478</v>
      </c>
      <c r="D278" s="12" t="s">
        <v>827</v>
      </c>
      <c r="E278" s="12" t="s">
        <v>35</v>
      </c>
      <c r="F278" s="9">
        <v>43977</v>
      </c>
      <c r="G278" s="9">
        <v>44022</v>
      </c>
      <c r="H278" s="12" t="s">
        <v>828</v>
      </c>
      <c r="I278" s="13" t="str">
        <f>LEFT(J278,6)</f>
        <v>411104</v>
      </c>
      <c r="J278" s="14" t="s">
        <v>829</v>
      </c>
      <c r="K278" s="15" t="s">
        <v>829</v>
      </c>
      <c r="L278" s="15" t="str">
        <f>CONCATENATE(D278,",",J278)</f>
        <v>411104,411104A0001</v>
      </c>
      <c r="M278" s="16">
        <v>3000000</v>
      </c>
      <c r="N278" s="16">
        <v>3000000</v>
      </c>
      <c r="O278" s="17">
        <v>44196</v>
      </c>
      <c r="P278" s="18">
        <v>44469</v>
      </c>
      <c r="Q278" s="19">
        <f>IF(M278="","",N278-M278)</f>
        <v>0</v>
      </c>
      <c r="R278" s="20">
        <f>IF(P278="","",P278-O278)</f>
        <v>273</v>
      </c>
      <c r="S278">
        <f>YEAR(P278)</f>
        <v>2021</v>
      </c>
      <c r="T278" s="21" t="str">
        <f>IF(LEN(MONTH(P278))=1,CONCATENATE("0",MONTH(P278)),MONTH(P278))</f>
        <v>09</v>
      </c>
      <c r="U278" s="21">
        <f>IF(LEN(DAY(P278))=1,CONCATENATE("0",DAY(P278)),DAY(P278))</f>
        <v>30</v>
      </c>
      <c r="V278" t="str">
        <f>CONCATENATE(S278,T278,U278)</f>
        <v>20210930</v>
      </c>
      <c r="W278">
        <f>IF(OR(MONTH(G278)=10,MONTH(G278)=11,MONTH(G278)=12),YEAR(G278)+1,YEAR(G278))</f>
        <v>2020</v>
      </c>
      <c r="X278">
        <f>IF(OR(MONTH(P278)=10,MONTH(P278)=11,MONTH(P278)=12),YEAR(P278)+1,YEAR(P278))</f>
        <v>2021</v>
      </c>
      <c r="Y278">
        <f>INDEX('Inflation Indices'!$B$2:$B$18,MATCH('MilCon Contracts Data'!W860,'Inflation Indices'!$A$2:$A$18,0))</f>
        <v>1.027591137340192</v>
      </c>
      <c r="Z278">
        <f>ROUND(MEDIAN(W278,X278),0)</f>
        <v>2021</v>
      </c>
      <c r="AA278">
        <f>INDEX('Inflation Indices'!$B$2:$B$18,MATCH('MilCon Contracts Data'!Z860,'Inflation Indices'!$A$2:$A$18,0))</f>
        <v>0.97697771649446541</v>
      </c>
      <c r="AB278" s="22">
        <f>M278*Y278</f>
        <v>3082773.4120205762</v>
      </c>
      <c r="AC278" s="22">
        <f>AB278+(Q278*AA278)</f>
        <v>3082773.4120205762</v>
      </c>
      <c r="AD278" s="19">
        <f>IF(AB278="","",AC278-AB278)</f>
        <v>0</v>
      </c>
      <c r="AE278" s="23">
        <f>_xlfn.DAYS(P278,O278)</f>
        <v>273</v>
      </c>
      <c r="AF278" s="23">
        <f>_xlfn.DAYS(O278,G278)</f>
        <v>174</v>
      </c>
      <c r="AG278" s="24">
        <f>AE278/AF278</f>
        <v>1.5689655172413792</v>
      </c>
    </row>
    <row r="279" spans="1:33" ht="30" customHeight="1" x14ac:dyDescent="0.25">
      <c r="A279" s="9">
        <v>44573</v>
      </c>
      <c r="B279" s="10">
        <v>2016</v>
      </c>
      <c r="C279" s="11" t="s">
        <v>478</v>
      </c>
      <c r="D279" s="12" t="s">
        <v>830</v>
      </c>
      <c r="E279" s="12" t="s">
        <v>35</v>
      </c>
      <c r="F279" s="9">
        <v>43980</v>
      </c>
      <c r="G279" s="9">
        <v>44034</v>
      </c>
      <c r="H279" s="12" t="s">
        <v>831</v>
      </c>
      <c r="I279" s="13" t="str">
        <f>LEFT(J279,6)</f>
        <v>411305</v>
      </c>
      <c r="J279" s="14" t="s">
        <v>832</v>
      </c>
      <c r="K279" s="15" t="s">
        <v>832</v>
      </c>
      <c r="L279" s="15" t="str">
        <f>CONCATENATE(D279,",",J279)</f>
        <v>411503,411305C001</v>
      </c>
      <c r="M279" s="16">
        <v>3000000</v>
      </c>
      <c r="N279" s="16">
        <v>2979000</v>
      </c>
      <c r="O279" s="17">
        <v>44227</v>
      </c>
      <c r="P279" s="18">
        <v>44469</v>
      </c>
      <c r="Q279" s="19">
        <f>IF(M279="","",N279-M279)</f>
        <v>-21000</v>
      </c>
      <c r="R279" s="20">
        <f>IF(P279="","",P279-O279)</f>
        <v>242</v>
      </c>
      <c r="S279">
        <f>YEAR(P279)</f>
        <v>2021</v>
      </c>
      <c r="T279" s="21" t="str">
        <f>IF(LEN(MONTH(P279))=1,CONCATENATE("0",MONTH(P279)),MONTH(P279))</f>
        <v>09</v>
      </c>
      <c r="U279" s="21">
        <f>IF(LEN(DAY(P279))=1,CONCATENATE("0",DAY(P279)),DAY(P279))</f>
        <v>30</v>
      </c>
      <c r="V279" t="str">
        <f>CONCATENATE(S279,T279,U279)</f>
        <v>20210930</v>
      </c>
      <c r="W279">
        <f>IF(OR(MONTH(G279)=10,MONTH(G279)=11,MONTH(G279)=12),YEAR(G279)+1,YEAR(G279))</f>
        <v>2020</v>
      </c>
      <c r="X279">
        <f>IF(OR(MONTH(P279)=10,MONTH(P279)=11,MONTH(P279)=12),YEAR(P279)+1,YEAR(P279))</f>
        <v>2021</v>
      </c>
      <c r="Y279">
        <f>INDEX('Inflation Indices'!$B$2:$B$18,MATCH('MilCon Contracts Data'!W861,'Inflation Indices'!$A$2:$A$18,0))</f>
        <v>1.0507009358578761</v>
      </c>
      <c r="Z279">
        <f>ROUND(MEDIAN(W279,X279),0)</f>
        <v>2021</v>
      </c>
      <c r="AA279">
        <f>INDEX('Inflation Indices'!$B$2:$B$18,MATCH('MilCon Contracts Data'!Z861,'Inflation Indices'!$A$2:$A$18,0))</f>
        <v>1.027591137340192</v>
      </c>
      <c r="AB279" s="22">
        <f>M279*Y279</f>
        <v>3152102.8075736281</v>
      </c>
      <c r="AC279" s="22">
        <f>AB279+(Q279*AA279)</f>
        <v>3130523.3936894843</v>
      </c>
      <c r="AD279" s="19">
        <f>IF(AB279="","",AC279-AB279)</f>
        <v>-21579.413884143811</v>
      </c>
      <c r="AE279" s="23">
        <f>_xlfn.DAYS(P279,O279)</f>
        <v>242</v>
      </c>
      <c r="AF279" s="23">
        <f>_xlfn.DAYS(O279,G279)</f>
        <v>193</v>
      </c>
      <c r="AG279" s="24">
        <f>AE279/AF279</f>
        <v>1.2538860103626943</v>
      </c>
    </row>
    <row r="280" spans="1:33" ht="30" customHeight="1" x14ac:dyDescent="0.25">
      <c r="A280" s="9">
        <v>44573</v>
      </c>
      <c r="B280" s="10">
        <v>2020</v>
      </c>
      <c r="C280" s="11" t="s">
        <v>478</v>
      </c>
      <c r="D280" s="12" t="s">
        <v>833</v>
      </c>
      <c r="E280" s="12" t="s">
        <v>35</v>
      </c>
      <c r="F280" s="9">
        <v>44082</v>
      </c>
      <c r="G280" s="9">
        <v>44085</v>
      </c>
      <c r="H280" s="12" t="s">
        <v>834</v>
      </c>
      <c r="I280" s="13" t="str">
        <f>LEFT(J280,6)</f>
        <v>8425A0</v>
      </c>
      <c r="J280" s="14" t="s">
        <v>835</v>
      </c>
      <c r="K280" s="15" t="s">
        <v>835</v>
      </c>
      <c r="L280" s="15" t="str">
        <f>CONCATENATE(D280,",",J280)</f>
        <v>190005,8425A033</v>
      </c>
      <c r="M280" s="16">
        <v>3000000</v>
      </c>
      <c r="N280" s="16">
        <v>2984000</v>
      </c>
      <c r="O280" s="17">
        <v>44301</v>
      </c>
      <c r="P280" s="18">
        <v>44301</v>
      </c>
      <c r="Q280" s="19">
        <f>IF(M280="","",N280-M280)</f>
        <v>-16000</v>
      </c>
      <c r="R280" s="20">
        <f>IF(P280="","",P280-O280)</f>
        <v>0</v>
      </c>
      <c r="S280">
        <f>YEAR(P280)</f>
        <v>2021</v>
      </c>
      <c r="T280" s="21" t="str">
        <f>IF(LEN(MONTH(P280))=1,CONCATENATE("0",MONTH(P280)),MONTH(P280))</f>
        <v>04</v>
      </c>
      <c r="U280" s="21">
        <f>IF(LEN(DAY(P280))=1,CONCATENATE("0",DAY(P280)),DAY(P280))</f>
        <v>15</v>
      </c>
      <c r="V280" t="str">
        <f>CONCATENATE(S280,T280,U280)</f>
        <v>20210415</v>
      </c>
      <c r="W280">
        <f>IF(OR(MONTH(G280)=10,MONTH(G280)=11,MONTH(G280)=12),YEAR(G280)+1,YEAR(G280))</f>
        <v>2020</v>
      </c>
      <c r="X280">
        <f>IF(OR(MONTH(P280)=10,MONTH(P280)=11,MONTH(P280)=12),YEAR(P280)+1,YEAR(P280))</f>
        <v>2021</v>
      </c>
      <c r="Y280">
        <f>INDEX('Inflation Indices'!$B$2:$B$18,MATCH('MilCon Contracts Data'!W863,'Inflation Indices'!$A$2:$A$18,0))</f>
        <v>1.0006103417743548</v>
      </c>
      <c r="Z280">
        <f>ROUND(MEDIAN(W280,X280),0)</f>
        <v>2021</v>
      </c>
      <c r="AA280">
        <f>INDEX('Inflation Indices'!$B$2:$B$18,MATCH('MilCon Contracts Data'!Z863,'Inflation Indices'!$A$2:$A$18,0))</f>
        <v>0.97697771649446541</v>
      </c>
      <c r="AB280" s="22">
        <f>M280*Y280</f>
        <v>3001831.0253230645</v>
      </c>
      <c r="AC280" s="22">
        <f>AB280+(Q280*AA280)</f>
        <v>2986199.381859153</v>
      </c>
      <c r="AD280" s="19">
        <f>IF(AB280="","",AC280-AB280)</f>
        <v>-15631.643463911489</v>
      </c>
      <c r="AE280" s="23">
        <f>_xlfn.DAYS(P280,O280)</f>
        <v>0</v>
      </c>
      <c r="AF280" s="23">
        <f>_xlfn.DAYS(O280,G280)</f>
        <v>216</v>
      </c>
      <c r="AG280" s="24">
        <f>AE280/AF280</f>
        <v>0</v>
      </c>
    </row>
    <row r="281" spans="1:33" ht="30" customHeight="1" x14ac:dyDescent="0.25">
      <c r="A281" s="9">
        <v>44573</v>
      </c>
      <c r="B281" s="10">
        <v>2018</v>
      </c>
      <c r="C281" s="11" t="s">
        <v>478</v>
      </c>
      <c r="D281" s="12" t="s">
        <v>836</v>
      </c>
      <c r="E281" s="12" t="s">
        <v>35</v>
      </c>
      <c r="F281" s="9">
        <v>43802</v>
      </c>
      <c r="G281" s="9">
        <v>43811</v>
      </c>
      <c r="H281" s="12" t="s">
        <v>837</v>
      </c>
      <c r="I281" s="13" t="str">
        <f>LEFT(J281,6)</f>
        <v>NGBID-</v>
      </c>
      <c r="J281" s="14" t="s">
        <v>838</v>
      </c>
      <c r="K281" s="15" t="s">
        <v>839</v>
      </c>
      <c r="L281" s="15" t="str">
        <f>CONCATENATE(D281,",",J281)</f>
        <v>160174,NGBID-20-B-0009</v>
      </c>
      <c r="M281" s="16">
        <v>3000000</v>
      </c>
      <c r="N281" s="16">
        <v>2430000</v>
      </c>
      <c r="O281" s="17">
        <v>44219</v>
      </c>
      <c r="P281" s="18">
        <v>44544</v>
      </c>
      <c r="Q281" s="19">
        <f>IF(M281="","",N281-M281)</f>
        <v>-570000</v>
      </c>
      <c r="R281" s="20">
        <f>IF(P281="","",P281-O281)</f>
        <v>325</v>
      </c>
      <c r="S281">
        <f>YEAR(P281)</f>
        <v>2021</v>
      </c>
      <c r="T281" s="21">
        <f>IF(LEN(MONTH(P281))=1,CONCATENATE("0",MONTH(P281)),MONTH(P281))</f>
        <v>12</v>
      </c>
      <c r="U281" s="21">
        <f>IF(LEN(DAY(P281))=1,CONCATENATE("0",DAY(P281)),DAY(P281))</f>
        <v>14</v>
      </c>
      <c r="V281" t="str">
        <f>CONCATENATE(S281,T281,U281)</f>
        <v>20211214</v>
      </c>
      <c r="W281">
        <f>IF(OR(MONTH(G281)=10,MONTH(G281)=11,MONTH(G281)=12),YEAR(G281)+1,YEAR(G281))</f>
        <v>2020</v>
      </c>
      <c r="X281">
        <f>IF(OR(MONTH(P281)=10,MONTH(P281)=11,MONTH(P281)=12),YEAR(P281)+1,YEAR(P281))</f>
        <v>2022</v>
      </c>
      <c r="Y281">
        <f>INDEX('Inflation Indices'!$B$2:$B$18,MATCH('MilCon Contracts Data'!W967,'Inflation Indices'!$A$2:$A$18,0))</f>
        <v>1.027591137340192</v>
      </c>
      <c r="Z281">
        <f>ROUND(MEDIAN(W281,X281),0)</f>
        <v>2021</v>
      </c>
      <c r="AA281">
        <f>INDEX('Inflation Indices'!$B$2:$B$18,MATCH('MilCon Contracts Data'!Z967,'Inflation Indices'!$A$2:$A$18,0))</f>
        <v>0.97697771649446541</v>
      </c>
      <c r="AB281" s="22">
        <f>M281*Y281</f>
        <v>3082773.4120205762</v>
      </c>
      <c r="AC281" s="22">
        <f>AB281+(Q281*AA281)</f>
        <v>2525896.113618731</v>
      </c>
      <c r="AD281" s="19">
        <f>IF(AB281="","",AC281-AB281)</f>
        <v>-556877.29840184515</v>
      </c>
      <c r="AE281" s="23">
        <f>_xlfn.DAYS(P281,O281)</f>
        <v>325</v>
      </c>
      <c r="AF281" s="23">
        <f>_xlfn.DAYS(O281,G281)</f>
        <v>408</v>
      </c>
      <c r="AG281" s="24">
        <f>AE281/AF281</f>
        <v>0.79656862745098034</v>
      </c>
    </row>
    <row r="282" spans="1:33" ht="30" customHeight="1" x14ac:dyDescent="0.25">
      <c r="A282" s="9">
        <v>44573</v>
      </c>
      <c r="B282" s="10">
        <v>2020</v>
      </c>
      <c r="C282" s="11" t="s">
        <v>478</v>
      </c>
      <c r="D282" s="12" t="s">
        <v>840</v>
      </c>
      <c r="E282" s="12" t="s">
        <v>35</v>
      </c>
      <c r="F282" s="9">
        <v>44050</v>
      </c>
      <c r="G282" s="9">
        <v>44063</v>
      </c>
      <c r="H282" s="12" t="s">
        <v>841</v>
      </c>
      <c r="I282" s="13" t="str">
        <f>LEFT(J282,6)</f>
        <v>W912MM</v>
      </c>
      <c r="J282" s="14" t="s">
        <v>842</v>
      </c>
      <c r="K282" s="15" t="s">
        <v>843</v>
      </c>
      <c r="L282" s="15" t="str">
        <f>CONCATENATE(D282,",",J282)</f>
        <v>465001,W912MM-20-2-2001</v>
      </c>
      <c r="M282" s="16">
        <v>3000000</v>
      </c>
      <c r="N282" s="16">
        <v>3593000</v>
      </c>
      <c r="O282" s="17">
        <v>44435</v>
      </c>
      <c r="P282" s="18">
        <v>44435</v>
      </c>
      <c r="Q282" s="19">
        <f>IF(M282="","",N282-M282)</f>
        <v>593000</v>
      </c>
      <c r="R282" s="20">
        <f>IF(P282="","",P282-O282)</f>
        <v>0</v>
      </c>
      <c r="S282">
        <f>YEAR(P282)</f>
        <v>2021</v>
      </c>
      <c r="T282" s="21" t="str">
        <f>IF(LEN(MONTH(P282))=1,CONCATENATE("0",MONTH(P282)),MONTH(P282))</f>
        <v>08</v>
      </c>
      <c r="U282" s="21">
        <f>IF(LEN(DAY(P282))=1,CONCATENATE("0",DAY(P282)),DAY(P282))</f>
        <v>27</v>
      </c>
      <c r="V282" t="str">
        <f>CONCATENATE(S282,T282,U282)</f>
        <v>20210827</v>
      </c>
      <c r="W282">
        <f>IF(OR(MONTH(G282)=10,MONTH(G282)=11,MONTH(G282)=12),YEAR(G282)+1,YEAR(G282))</f>
        <v>2020</v>
      </c>
      <c r="X282">
        <f>IF(OR(MONTH(P282)=10,MONTH(P282)=11,MONTH(P282)=12),YEAR(P282)+1,YEAR(P282))</f>
        <v>2021</v>
      </c>
      <c r="Y282">
        <f>INDEX('Inflation Indices'!$B$2:$B$18,MATCH('MilCon Contracts Data'!W1066,'Inflation Indices'!$A$2:$A$18,0))</f>
        <v>1.1226717559690906</v>
      </c>
      <c r="Z282">
        <f>ROUND(MEDIAN(W282,X282),0)</f>
        <v>2021</v>
      </c>
      <c r="AA282">
        <f>INDEX('Inflation Indices'!$B$2:$B$18,MATCH('MilCon Contracts Data'!Z1066,'Inflation Indices'!$A$2:$A$18,0))</f>
        <v>1.0750776974914733</v>
      </c>
      <c r="AB282" s="22">
        <f>M282*Y282</f>
        <v>3368015.2679072721</v>
      </c>
      <c r="AC282" s="22">
        <f>AB282+(Q282*AA282)</f>
        <v>4005536.3425197159</v>
      </c>
      <c r="AD282" s="19">
        <f>IF(AB282="","",AC282-AB282)</f>
        <v>637521.0746124438</v>
      </c>
      <c r="AE282" s="23">
        <f>_xlfn.DAYS(P282,O282)</f>
        <v>0</v>
      </c>
      <c r="AF282" s="23">
        <f>_xlfn.DAYS(O282,G282)</f>
        <v>372</v>
      </c>
      <c r="AG282" s="24">
        <f>AE282/AF282</f>
        <v>0</v>
      </c>
    </row>
    <row r="283" spans="1:33" ht="30" customHeight="1" x14ac:dyDescent="0.25">
      <c r="A283" s="9">
        <v>44573</v>
      </c>
      <c r="B283" s="10">
        <v>2019</v>
      </c>
      <c r="C283" s="11" t="s">
        <v>478</v>
      </c>
      <c r="D283" s="12" t="s">
        <v>844</v>
      </c>
      <c r="E283" s="12" t="s">
        <v>35</v>
      </c>
      <c r="F283" s="9">
        <v>43817</v>
      </c>
      <c r="G283" s="9">
        <v>43833</v>
      </c>
      <c r="H283" s="12" t="s">
        <v>480</v>
      </c>
      <c r="I283" s="13" t="str">
        <f>LEFT(J283,6)</f>
        <v>Y20003</v>
      </c>
      <c r="J283" s="14" t="s">
        <v>845</v>
      </c>
      <c r="K283" s="15" t="s">
        <v>845</v>
      </c>
      <c r="L283" s="15" t="str">
        <f>CONCATENATE(D283,",",J283)</f>
        <v>260274,Y20003</v>
      </c>
      <c r="M283" s="16">
        <v>3000000</v>
      </c>
      <c r="N283" s="16">
        <v>2904000</v>
      </c>
      <c r="O283" s="17">
        <v>44106</v>
      </c>
      <c r="P283" s="18">
        <v>44306</v>
      </c>
      <c r="Q283" s="19">
        <f>IF(M283="","",N283-M283)</f>
        <v>-96000</v>
      </c>
      <c r="R283" s="20">
        <f>IF(P283="","",P283-O283)</f>
        <v>200</v>
      </c>
      <c r="S283">
        <f>YEAR(P283)</f>
        <v>2021</v>
      </c>
      <c r="T283" s="21" t="str">
        <f>IF(LEN(MONTH(P283))=1,CONCATENATE("0",MONTH(P283)),MONTH(P283))</f>
        <v>04</v>
      </c>
      <c r="U283" s="21">
        <f>IF(LEN(DAY(P283))=1,CONCATENATE("0",DAY(P283)),DAY(P283))</f>
        <v>20</v>
      </c>
      <c r="V283" t="str">
        <f>CONCATENATE(S283,T283,U283)</f>
        <v>20210420</v>
      </c>
      <c r="W283">
        <f>IF(OR(MONTH(G283)=10,MONTH(G283)=11,MONTH(G283)=12),YEAR(G283)+1,YEAR(G283))</f>
        <v>2020</v>
      </c>
      <c r="X283">
        <f>IF(OR(MONTH(P283)=10,MONTH(P283)=11,MONTH(P283)=12),YEAR(P283)+1,YEAR(P283))</f>
        <v>2021</v>
      </c>
      <c r="Y283">
        <f>INDEX('Inflation Indices'!$B$2:$B$18,MATCH('MilCon Contracts Data'!W1102,'Inflation Indices'!$A$2:$A$18,0))</f>
        <v>1.027591137340192</v>
      </c>
      <c r="Z283">
        <f>ROUND(MEDIAN(W283,X283),0)</f>
        <v>2021</v>
      </c>
      <c r="AA283">
        <f>INDEX('Inflation Indices'!$B$2:$B$18,MATCH('MilCon Contracts Data'!Z1102,'Inflation Indices'!$A$2:$A$18,0))</f>
        <v>0.97697771649446541</v>
      </c>
      <c r="AB283" s="22">
        <f>M283*Y283</f>
        <v>3082773.4120205762</v>
      </c>
      <c r="AC283" s="22">
        <f>AB283+(Q283*AA283)</f>
        <v>2988983.5512371077</v>
      </c>
      <c r="AD283" s="19">
        <f>IF(AB283="","",AC283-AB283)</f>
        <v>-93789.860783468466</v>
      </c>
      <c r="AE283" s="23">
        <f>_xlfn.DAYS(P283,O283)</f>
        <v>200</v>
      </c>
      <c r="AF283" s="23">
        <f>_xlfn.DAYS(O283,G283)</f>
        <v>273</v>
      </c>
      <c r="AG283" s="24">
        <f>AE283/AF283</f>
        <v>0.73260073260073255</v>
      </c>
    </row>
    <row r="284" spans="1:33" ht="30" customHeight="1" x14ac:dyDescent="0.25">
      <c r="A284" s="9">
        <v>44573</v>
      </c>
      <c r="B284" s="10">
        <v>2020</v>
      </c>
      <c r="C284" s="11" t="s">
        <v>478</v>
      </c>
      <c r="D284" s="12" t="s">
        <v>846</v>
      </c>
      <c r="E284" s="12" t="s">
        <v>35</v>
      </c>
      <c r="F284" s="9">
        <v>44252</v>
      </c>
      <c r="G284" s="9">
        <v>44263</v>
      </c>
      <c r="H284" s="12" t="s">
        <v>847</v>
      </c>
      <c r="I284" s="13" t="str">
        <f>LEFT(J284,6)</f>
        <v>NGB-01</v>
      </c>
      <c r="J284" s="14" t="s">
        <v>848</v>
      </c>
      <c r="K284" s="15" t="s">
        <v>849</v>
      </c>
      <c r="L284" s="15" t="str">
        <f>CONCATENATE(D284,",",J284)</f>
        <v>571863,NGB-01</v>
      </c>
      <c r="M284" s="16">
        <v>3000000</v>
      </c>
      <c r="N284" s="16">
        <v>2895000</v>
      </c>
      <c r="O284" s="17">
        <v>44772</v>
      </c>
      <c r="P284" s="18">
        <v>44772</v>
      </c>
      <c r="Q284" s="19">
        <f>IF(M284="","",N284-M284)</f>
        <v>-105000</v>
      </c>
      <c r="R284" s="20">
        <f>IF(P284="","",P284-O284)</f>
        <v>0</v>
      </c>
      <c r="S284">
        <f>YEAR(P284)</f>
        <v>2022</v>
      </c>
      <c r="T284" s="21" t="str">
        <f>IF(LEN(MONTH(P284))=1,CONCATENATE("0",MONTH(P284)),MONTH(P284))</f>
        <v>07</v>
      </c>
      <c r="U284" s="21">
        <f>IF(LEN(DAY(P284))=1,CONCATENATE("0",DAY(P284)),DAY(P284))</f>
        <v>30</v>
      </c>
      <c r="V284" t="str">
        <f>CONCATENATE(S284,T284,U284)</f>
        <v>20220730</v>
      </c>
      <c r="W284">
        <f>IF(OR(MONTH(G284)=10,MONTH(G284)=11,MONTH(G284)=12),YEAR(G284)+1,YEAR(G284))</f>
        <v>2021</v>
      </c>
      <c r="X284">
        <f>IF(OR(MONTH(P284)=10,MONTH(P284)=11,MONTH(P284)=12),YEAR(P284)+1,YEAR(P284))</f>
        <v>2022</v>
      </c>
      <c r="Y284">
        <f>INDEX('Inflation Indices'!$B$2:$B$18,MATCH('MilCon Contracts Data'!W1194,'Inflation Indices'!$A$2:$A$18,0))</f>
        <v>1.0006103417743548</v>
      </c>
      <c r="Z284">
        <f>ROUND(MEDIAN(W284,X284),0)</f>
        <v>2022</v>
      </c>
      <c r="AA284">
        <f>INDEX('Inflation Indices'!$B$2:$B$18,MATCH('MilCon Contracts Data'!Z1194,'Inflation Indices'!$A$2:$A$18,0))</f>
        <v>0.95701202597496626</v>
      </c>
      <c r="AB284" s="22">
        <f>M284*Y284</f>
        <v>3001831.0253230645</v>
      </c>
      <c r="AC284" s="22">
        <f>AB284+(Q284*AA284)</f>
        <v>2901344.7625956931</v>
      </c>
      <c r="AD284" s="19">
        <f>IF(AB284="","",AC284-AB284)</f>
        <v>-100486.26272737142</v>
      </c>
      <c r="AE284" s="23">
        <f>_xlfn.DAYS(P284,O284)</f>
        <v>0</v>
      </c>
      <c r="AF284" s="23">
        <f>_xlfn.DAYS(O284,G284)</f>
        <v>509</v>
      </c>
      <c r="AG284" s="24">
        <f>AE284/AF284</f>
        <v>0</v>
      </c>
    </row>
    <row r="285" spans="1:33" ht="30" customHeight="1" x14ac:dyDescent="0.25">
      <c r="A285" s="9">
        <v>44573</v>
      </c>
      <c r="B285" s="10">
        <v>2020</v>
      </c>
      <c r="C285" s="11" t="s">
        <v>478</v>
      </c>
      <c r="D285" s="12" t="s">
        <v>850</v>
      </c>
      <c r="E285" s="12" t="s">
        <v>35</v>
      </c>
      <c r="F285" s="9">
        <v>44306</v>
      </c>
      <c r="G285" s="9">
        <v>44350</v>
      </c>
      <c r="H285" s="12" t="s">
        <v>851</v>
      </c>
      <c r="I285" s="13" t="str">
        <f>LEFT(J285,6)</f>
        <v>W911YN</v>
      </c>
      <c r="J285" s="14" t="s">
        <v>852</v>
      </c>
      <c r="K285" s="15" t="s">
        <v>853</v>
      </c>
      <c r="L285" s="15" t="str">
        <f>CONCATENATE(D285,",",J285)</f>
        <v>120330,W911YN-20-2-2003</v>
      </c>
      <c r="M285" s="16">
        <v>3000000</v>
      </c>
      <c r="N285" s="16">
        <v>3000000</v>
      </c>
      <c r="O285" s="17">
        <v>44883</v>
      </c>
      <c r="P285" s="18">
        <v>44883</v>
      </c>
      <c r="Q285" s="19">
        <f>IF(M285="","",N285-M285)</f>
        <v>0</v>
      </c>
      <c r="R285" s="20">
        <f>IF(P285="","",P285-O285)</f>
        <v>0</v>
      </c>
      <c r="S285">
        <f>YEAR(P285)</f>
        <v>2022</v>
      </c>
      <c r="T285" s="21">
        <f>IF(LEN(MONTH(P285))=1,CONCATENATE("0",MONTH(P285)),MONTH(P285))</f>
        <v>11</v>
      </c>
      <c r="U285" s="21">
        <f>IF(LEN(DAY(P285))=1,CONCATENATE("0",DAY(P285)),DAY(P285))</f>
        <v>18</v>
      </c>
      <c r="V285" t="str">
        <f>CONCATENATE(S285,T285,U285)</f>
        <v>20221118</v>
      </c>
      <c r="W285">
        <f>IF(OR(MONTH(G285)=10,MONTH(G285)=11,MONTH(G285)=12),YEAR(G285)+1,YEAR(G285))</f>
        <v>2021</v>
      </c>
      <c r="X285">
        <f>IF(OR(MONTH(P285)=10,MONTH(P285)=11,MONTH(P285)=12),YEAR(P285)+1,YEAR(P285))</f>
        <v>2023</v>
      </c>
      <c r="Y285">
        <f>INDEX('Inflation Indices'!$B$2:$B$18,MATCH('MilCon Contracts Data'!W1216,'Inflation Indices'!$A$2:$A$18,0))</f>
        <v>1.027591137340192</v>
      </c>
      <c r="Z285">
        <f>ROUND(MEDIAN(W285,X285),0)</f>
        <v>2022</v>
      </c>
      <c r="AA285">
        <f>INDEX('Inflation Indices'!$B$2:$B$18,MATCH('MilCon Contracts Data'!Z1216,'Inflation Indices'!$A$2:$A$18,0))</f>
        <v>0.97697771649446541</v>
      </c>
      <c r="AB285" s="22">
        <f>M285*Y285</f>
        <v>3082773.4120205762</v>
      </c>
      <c r="AC285" s="22">
        <f>AB285+(Q285*AA285)</f>
        <v>3082773.4120205762</v>
      </c>
      <c r="AD285" s="19">
        <f>IF(AB285="","",AC285-AB285)</f>
        <v>0</v>
      </c>
      <c r="AE285" s="23">
        <f>_xlfn.DAYS(P285,O285)</f>
        <v>0</v>
      </c>
      <c r="AF285" s="23">
        <f>_xlfn.DAYS(O285,G285)</f>
        <v>533</v>
      </c>
      <c r="AG285" s="24">
        <f>AE285/AF285</f>
        <v>0</v>
      </c>
    </row>
    <row r="286" spans="1:33" ht="30" customHeight="1" x14ac:dyDescent="0.25">
      <c r="A286" s="9">
        <v>44560</v>
      </c>
      <c r="B286" s="10">
        <v>2018</v>
      </c>
      <c r="C286" s="11" t="s">
        <v>482</v>
      </c>
      <c r="D286" s="12" t="s">
        <v>854</v>
      </c>
      <c r="E286" s="12" t="s">
        <v>35</v>
      </c>
      <c r="F286" s="9">
        <v>43583</v>
      </c>
      <c r="G286" s="9">
        <v>43733</v>
      </c>
      <c r="H286" s="12" t="s">
        <v>855</v>
      </c>
      <c r="I286" s="13" t="str">
        <f>LEFT(J286,6)</f>
        <v>413180</v>
      </c>
      <c r="J286" s="14" t="s">
        <v>856</v>
      </c>
      <c r="K286" s="15">
        <v>413180</v>
      </c>
      <c r="L286" s="15" t="str">
        <f>CONCATENATE(D286,",",J286)</f>
        <v>ULYB049040,413180</v>
      </c>
      <c r="M286" s="16">
        <v>3025568</v>
      </c>
      <c r="N286" s="16">
        <v>3022957</v>
      </c>
      <c r="O286" s="17">
        <v>43952</v>
      </c>
      <c r="P286" s="18">
        <v>44052</v>
      </c>
      <c r="Q286" s="19">
        <f>IF(M286="","",N286-M286)</f>
        <v>-2611</v>
      </c>
      <c r="R286" s="20">
        <f>IF(P286="","",P286-O286)</f>
        <v>100</v>
      </c>
      <c r="S286">
        <f>YEAR(P286)</f>
        <v>2020</v>
      </c>
      <c r="T286" s="21" t="str">
        <f>IF(LEN(MONTH(P286))=1,CONCATENATE("0",MONTH(P286)),MONTH(P286))</f>
        <v>08</v>
      </c>
      <c r="U286" s="21" t="str">
        <f>IF(LEN(DAY(P286))=1,CONCATENATE("0",DAY(P286)),DAY(P286))</f>
        <v>09</v>
      </c>
      <c r="V286" t="str">
        <f>CONCATENATE(S286,T286,U286)</f>
        <v>20200809</v>
      </c>
      <c r="W286">
        <f>IF(OR(MONTH(G286)=10,MONTH(G286)=11,MONTH(G286)=12),YEAR(G286)+1,YEAR(G286))</f>
        <v>2019</v>
      </c>
      <c r="X286">
        <f>IF(OR(MONTH(P286)=10,MONTH(P286)=11,MONTH(P286)=12),YEAR(P286)+1,YEAR(P286))</f>
        <v>2020</v>
      </c>
      <c r="Y286">
        <f>INDEX('Inflation Indices'!$B$2:$B$18,MATCH('MilCon Contracts Data'!W585,'Inflation Indices'!$A$2:$A$18,0))</f>
        <v>1.0750776974914733</v>
      </c>
      <c r="Z286">
        <f>ROUND(MEDIAN(W286,X286),0)</f>
        <v>2020</v>
      </c>
      <c r="AA286">
        <f>INDEX('Inflation Indices'!$B$2:$B$18,MATCH('MilCon Contracts Data'!Z585,'Inflation Indices'!$A$2:$A$18,0))</f>
        <v>1.0006103417743548</v>
      </c>
      <c r="AB286" s="22">
        <f>M286*Y286</f>
        <v>3252720.6790438821</v>
      </c>
      <c r="AC286" s="22">
        <f>AB286+(Q286*AA286)</f>
        <v>3250108.0854415093</v>
      </c>
      <c r="AD286" s="19">
        <f>IF(AB286="","",AC286-AB286)</f>
        <v>-2612.5936023727991</v>
      </c>
      <c r="AE286" s="23">
        <f>_xlfn.DAYS(P286,O286)</f>
        <v>100</v>
      </c>
      <c r="AF286" s="23">
        <f>_xlfn.DAYS(O286,G286)</f>
        <v>219</v>
      </c>
      <c r="AG286" s="24">
        <f>AE286/AF286</f>
        <v>0.45662100456621002</v>
      </c>
    </row>
    <row r="287" spans="1:33" ht="30" customHeight="1" x14ac:dyDescent="0.25">
      <c r="A287" s="9">
        <v>44573</v>
      </c>
      <c r="B287" s="10">
        <v>2019</v>
      </c>
      <c r="C287" s="11" t="s">
        <v>103</v>
      </c>
      <c r="D287" s="12" t="s">
        <v>857</v>
      </c>
      <c r="E287" s="12" t="s">
        <v>35</v>
      </c>
      <c r="F287" s="9">
        <v>43504</v>
      </c>
      <c r="G287" s="9">
        <v>43602</v>
      </c>
      <c r="H287" s="12" t="s">
        <v>858</v>
      </c>
      <c r="I287" s="13" t="str">
        <f>LEFT(J287,6)</f>
        <v>N69450</v>
      </c>
      <c r="J287" s="14" t="s">
        <v>859</v>
      </c>
      <c r="K287" s="15" t="s">
        <v>826</v>
      </c>
      <c r="L287" s="15" t="str">
        <f>CONCATENATE(D287,",",J287)</f>
        <v>N00207674,N6945016D1111 N6945019F0712</v>
      </c>
      <c r="M287" s="16">
        <v>3036000</v>
      </c>
      <c r="N287" s="16">
        <v>3084000</v>
      </c>
      <c r="O287" s="17">
        <v>44117</v>
      </c>
      <c r="P287" s="18">
        <v>44336</v>
      </c>
      <c r="Q287" s="19">
        <f>IF(M287="","",N287-M287)</f>
        <v>48000</v>
      </c>
      <c r="R287" s="20">
        <f>IF(P287="","",P287-O287)</f>
        <v>219</v>
      </c>
      <c r="S287">
        <f>YEAR(P287)</f>
        <v>2021</v>
      </c>
      <c r="T287" s="21" t="str">
        <f>IF(LEN(MONTH(P287))=1,CONCATENATE("0",MONTH(P287)),MONTH(P287))</f>
        <v>05</v>
      </c>
      <c r="U287" s="21">
        <f>IF(LEN(DAY(P287))=1,CONCATENATE("0",DAY(P287)),DAY(P287))</f>
        <v>20</v>
      </c>
      <c r="V287" t="str">
        <f>CONCATENATE(S287,T287,U287)</f>
        <v>20210520</v>
      </c>
      <c r="W287">
        <f>IF(OR(MONTH(G287)=10,MONTH(G287)=11,MONTH(G287)=12),YEAR(G287)+1,YEAR(G287))</f>
        <v>2019</v>
      </c>
      <c r="X287">
        <f>IF(OR(MONTH(P287)=10,MONTH(P287)=11,MONTH(P287)=12),YEAR(P287)+1,YEAR(P287))</f>
        <v>2021</v>
      </c>
      <c r="Y287">
        <f>INDEX('Inflation Indices'!$B$2:$B$18,MATCH('MilCon Contracts Data'!W682,'Inflation Indices'!$A$2:$A$18,0))</f>
        <v>1.027591137340192</v>
      </c>
      <c r="Z287">
        <f>ROUND(MEDIAN(W287,X287),0)</f>
        <v>2020</v>
      </c>
      <c r="AA287">
        <f>INDEX('Inflation Indices'!$B$2:$B$18,MATCH('MilCon Contracts Data'!Z682,'Inflation Indices'!$A$2:$A$18,0))</f>
        <v>0.97697771649446541</v>
      </c>
      <c r="AB287" s="22">
        <f>M287*Y287</f>
        <v>3119766.692964823</v>
      </c>
      <c r="AC287" s="22">
        <f>AB287+(Q287*AA287)</f>
        <v>3166661.6233565575</v>
      </c>
      <c r="AD287" s="19">
        <f>IF(AB287="","",AC287-AB287)</f>
        <v>46894.930391734466</v>
      </c>
      <c r="AE287" s="23">
        <f>_xlfn.DAYS(P287,O287)</f>
        <v>219</v>
      </c>
      <c r="AF287" s="23">
        <f>_xlfn.DAYS(O287,G287)</f>
        <v>515</v>
      </c>
      <c r="AG287" s="24">
        <f>AE287/AF287</f>
        <v>0.42524271844660194</v>
      </c>
    </row>
    <row r="288" spans="1:33" ht="30" customHeight="1" x14ac:dyDescent="0.25">
      <c r="A288" s="9">
        <v>44573</v>
      </c>
      <c r="B288" s="10">
        <v>2020</v>
      </c>
      <c r="C288" s="11" t="s">
        <v>98</v>
      </c>
      <c r="D288" s="12" t="s">
        <v>860</v>
      </c>
      <c r="E288" s="12" t="s">
        <v>35</v>
      </c>
      <c r="F288" s="9">
        <v>44035</v>
      </c>
      <c r="G288" s="9">
        <v>44103</v>
      </c>
      <c r="H288" s="12" t="s">
        <v>861</v>
      </c>
      <c r="I288" s="13" t="str">
        <f>LEFT(J288,6)</f>
        <v>N40080</v>
      </c>
      <c r="J288" s="14" t="s">
        <v>862</v>
      </c>
      <c r="K288" s="15" t="s">
        <v>863</v>
      </c>
      <c r="L288" s="15" t="str">
        <f>CONCATENATE(D288,",",J288)</f>
        <v>M00264733,N4008019D0018 N4008020F5390</v>
      </c>
      <c r="M288" s="16">
        <v>3040000</v>
      </c>
      <c r="N288" s="16">
        <v>3042000</v>
      </c>
      <c r="O288" s="17">
        <v>44510</v>
      </c>
      <c r="P288" s="18">
        <v>44540</v>
      </c>
      <c r="Q288" s="19">
        <f>IF(M288="","",N288-M288)</f>
        <v>2000</v>
      </c>
      <c r="R288" s="20">
        <f>IF(P288="","",P288-O288)</f>
        <v>30</v>
      </c>
      <c r="S288">
        <f>YEAR(P288)</f>
        <v>2021</v>
      </c>
      <c r="T288" s="21">
        <f>IF(LEN(MONTH(P288))=1,CONCATENATE("0",MONTH(P288)),MONTH(P288))</f>
        <v>12</v>
      </c>
      <c r="U288" s="21">
        <f>IF(LEN(DAY(P288))=1,CONCATENATE("0",DAY(P288)),DAY(P288))</f>
        <v>10</v>
      </c>
      <c r="V288" t="str">
        <f>CONCATENATE(S288,T288,U288)</f>
        <v>20211210</v>
      </c>
      <c r="W288">
        <f>IF(OR(MONTH(G288)=10,MONTH(G288)=11,MONTH(G288)=12),YEAR(G288)+1,YEAR(G288))</f>
        <v>2020</v>
      </c>
      <c r="X288">
        <f>IF(OR(MONTH(P288)=10,MONTH(P288)=11,MONTH(P288)=12),YEAR(P288)+1,YEAR(P288))</f>
        <v>2022</v>
      </c>
      <c r="Y288">
        <f>INDEX('Inflation Indices'!$B$2:$B$18,MATCH('MilCon Contracts Data'!W865,'Inflation Indices'!$A$2:$A$18,0))</f>
        <v>1.027591137340192</v>
      </c>
      <c r="Z288">
        <f>ROUND(MEDIAN(W288,X288),0)</f>
        <v>2021</v>
      </c>
      <c r="AA288">
        <f>INDEX('Inflation Indices'!$B$2:$B$18,MATCH('MilCon Contracts Data'!Z865,'Inflation Indices'!$A$2:$A$18,0))</f>
        <v>0.97697771649446541</v>
      </c>
      <c r="AB288" s="22">
        <f>M288*Y288</f>
        <v>3123877.0575141837</v>
      </c>
      <c r="AC288" s="22">
        <f>AB288+(Q288*AA288)</f>
        <v>3125831.0129471724</v>
      </c>
      <c r="AD288" s="19">
        <f>IF(AB288="","",AC288-AB288)</f>
        <v>1953.9554329887033</v>
      </c>
      <c r="AE288" s="23">
        <f>_xlfn.DAYS(P288,O288)</f>
        <v>30</v>
      </c>
      <c r="AF288" s="23">
        <f>_xlfn.DAYS(O288,G288)</f>
        <v>407</v>
      </c>
      <c r="AG288" s="24">
        <f>AE288/AF288</f>
        <v>7.3710073710073709E-2</v>
      </c>
    </row>
    <row r="289" spans="1:33" ht="30" customHeight="1" x14ac:dyDescent="0.25">
      <c r="A289" s="9">
        <v>44574</v>
      </c>
      <c r="B289" s="10">
        <v>2014</v>
      </c>
      <c r="C289" s="11" t="s">
        <v>39</v>
      </c>
      <c r="D289" s="12" t="s">
        <v>864</v>
      </c>
      <c r="E289" s="12" t="s">
        <v>865</v>
      </c>
      <c r="F289" s="9">
        <v>44408</v>
      </c>
      <c r="G289" s="9">
        <v>44465</v>
      </c>
      <c r="H289" s="12" t="s">
        <v>866</v>
      </c>
      <c r="I289" s="13" t="str">
        <f>LEFT(J289,6)</f>
        <v>W912DR</v>
      </c>
      <c r="J289" s="14" t="s">
        <v>867</v>
      </c>
      <c r="K289" s="15" t="s">
        <v>868</v>
      </c>
      <c r="L289" s="15" t="str">
        <f>CONCATENATE(D289,",",J289)</f>
        <v>77000,W912DR-21-C-0052</v>
      </c>
      <c r="M289" s="16">
        <v>3052000</v>
      </c>
      <c r="N289" s="16">
        <v>3052000</v>
      </c>
      <c r="O289" s="17">
        <v>44901</v>
      </c>
      <c r="P289" s="18">
        <v>44901</v>
      </c>
      <c r="Q289" s="19">
        <f>IF(M289="","",N289-M289)</f>
        <v>0</v>
      </c>
      <c r="R289" s="20">
        <f>IF(P289="","",P289-O289)</f>
        <v>0</v>
      </c>
      <c r="S289">
        <f>YEAR(P289)</f>
        <v>2022</v>
      </c>
      <c r="T289" s="21">
        <f>IF(LEN(MONTH(P289))=1,CONCATENATE("0",MONTH(P289)),MONTH(P289))</f>
        <v>12</v>
      </c>
      <c r="U289" s="21" t="str">
        <f>IF(LEN(DAY(P289))=1,CONCATENATE("0",DAY(P289)),DAY(P289))</f>
        <v>06</v>
      </c>
      <c r="V289" t="str">
        <f>CONCATENATE(S289,T289,U289)</f>
        <v>20221206</v>
      </c>
      <c r="W289">
        <f>IF(OR(MONTH(G289)=10,MONTH(G289)=11,MONTH(G289)=12),YEAR(G289)+1,YEAR(G289))</f>
        <v>2021</v>
      </c>
      <c r="X289">
        <f>IF(OR(MONTH(P289)=10,MONTH(P289)=11,MONTH(P289)=12),YEAR(P289)+1,YEAR(P289))</f>
        <v>2023</v>
      </c>
      <c r="Y289">
        <f>INDEX('Inflation Indices'!$B$2:$B$18,MATCH('MilCon Contracts Data'!W1239,'Inflation Indices'!$A$2:$A$18,0))</f>
        <v>1.0507009358578761</v>
      </c>
      <c r="Z289">
        <f>ROUND(MEDIAN(W289,X289),0)</f>
        <v>2022</v>
      </c>
      <c r="AA289">
        <f>INDEX('Inflation Indices'!$B$2:$B$18,MATCH('MilCon Contracts Data'!Z1239,'Inflation Indices'!$A$2:$A$18,0))</f>
        <v>1.0006103417743548</v>
      </c>
      <c r="AB289" s="22">
        <f>M289*Y289</f>
        <v>3206739.2562382375</v>
      </c>
      <c r="AC289" s="22">
        <f>AB289+(Q289*AA289)</f>
        <v>3206739.2562382375</v>
      </c>
      <c r="AD289" s="19">
        <f>IF(AB289="","",AC289-AB289)</f>
        <v>0</v>
      </c>
      <c r="AE289" s="23">
        <f>_xlfn.DAYS(P289,O289)</f>
        <v>0</v>
      </c>
      <c r="AF289" s="23">
        <f>_xlfn.DAYS(O289,G289)</f>
        <v>436</v>
      </c>
      <c r="AG289" s="24">
        <f>AE289/AF289</f>
        <v>0</v>
      </c>
    </row>
    <row r="290" spans="1:33" ht="30" customHeight="1" x14ac:dyDescent="0.25">
      <c r="A290" s="9">
        <v>44567</v>
      </c>
      <c r="B290" s="10">
        <v>2011</v>
      </c>
      <c r="C290" s="11" t="s">
        <v>33</v>
      </c>
      <c r="D290" s="12" t="s">
        <v>869</v>
      </c>
      <c r="E290" s="12" t="s">
        <v>35</v>
      </c>
      <c r="F290" s="9">
        <v>40529</v>
      </c>
      <c r="G290" s="9">
        <v>40816</v>
      </c>
      <c r="H290" s="12" t="s">
        <v>870</v>
      </c>
      <c r="I290" s="13" t="str">
        <f>LEFT(J290,6)</f>
        <v>W912HN</v>
      </c>
      <c r="J290" s="14" t="s">
        <v>871</v>
      </c>
      <c r="K290" s="15" t="s">
        <v>872</v>
      </c>
      <c r="L290" s="15" t="str">
        <f>CONCATENATE(D290,",",J290)</f>
        <v>69261,W912HN-11-C-0016</v>
      </c>
      <c r="M290" s="16">
        <v>3103928</v>
      </c>
      <c r="N290" s="16">
        <v>3227443</v>
      </c>
      <c r="O290" s="17">
        <v>41282</v>
      </c>
      <c r="P290" s="18">
        <v>41340</v>
      </c>
      <c r="Q290" s="19">
        <f>IF(M290="","",N290-M290)</f>
        <v>123515</v>
      </c>
      <c r="R290" s="20">
        <f>IF(P290="","",P290-O290)</f>
        <v>58</v>
      </c>
      <c r="S290">
        <f>YEAR(P290)</f>
        <v>2013</v>
      </c>
      <c r="T290" s="21" t="str">
        <f>IF(LEN(MONTH(P290))=1,CONCATENATE("0",MONTH(P290)),MONTH(P290))</f>
        <v>03</v>
      </c>
      <c r="U290" s="21" t="str">
        <f>IF(LEN(DAY(P290))=1,CONCATENATE("0",DAY(P290)),DAY(P290))</f>
        <v>07</v>
      </c>
      <c r="V290" t="str">
        <f>CONCATENATE(S290,T290,U290)</f>
        <v>20130307</v>
      </c>
      <c r="W290">
        <f>IF(OR(MONTH(G290)=10,MONTH(G290)=11,MONTH(G290)=12),YEAR(G290)+1,YEAR(G290))</f>
        <v>2011</v>
      </c>
      <c r="X290">
        <f>IF(OR(MONTH(P290)=10,MONTH(P290)=11,MONTH(P290)=12),YEAR(P290)+1,YEAR(P290))</f>
        <v>2013</v>
      </c>
      <c r="Y290">
        <f>INDEX('Inflation Indices'!$B$2:$B$18,MATCH('MilCon Contracts Data'!W69,'Inflation Indices'!$A$2:$A$18,0))</f>
        <v>1.0006103417743548</v>
      </c>
      <c r="Z290">
        <f>ROUND(MEDIAN(W290,X290),0)</f>
        <v>2012</v>
      </c>
      <c r="AA290">
        <f>INDEX('Inflation Indices'!$B$2:$B$18,MATCH('MilCon Contracts Data'!Z69,'Inflation Indices'!$A$2:$A$18,0))</f>
        <v>0.97697771649446541</v>
      </c>
      <c r="AB290" s="22">
        <f>M290*Y290</f>
        <v>3105822.4569229898</v>
      </c>
      <c r="AC290" s="22">
        <f>AB290+(Q290*AA290)</f>
        <v>3226493.8595758039</v>
      </c>
      <c r="AD290" s="19">
        <f>IF(AB290="","",AC290-AB290)</f>
        <v>120671.40265281405</v>
      </c>
      <c r="AE290" s="23">
        <f>_xlfn.DAYS(P290,O290)</f>
        <v>58</v>
      </c>
      <c r="AF290" s="23">
        <f>_xlfn.DAYS(O290,G290)</f>
        <v>466</v>
      </c>
      <c r="AG290" s="24">
        <f>AE290/AF290</f>
        <v>0.12446351931330472</v>
      </c>
    </row>
    <row r="291" spans="1:33" ht="30" customHeight="1" x14ac:dyDescent="0.25">
      <c r="A291" s="9">
        <v>44560</v>
      </c>
      <c r="B291" s="10">
        <v>2018</v>
      </c>
      <c r="C291" s="11" t="s">
        <v>482</v>
      </c>
      <c r="D291" s="12" t="s">
        <v>873</v>
      </c>
      <c r="E291" s="12" t="s">
        <v>35</v>
      </c>
      <c r="F291" s="9">
        <v>43559</v>
      </c>
      <c r="G291" s="9">
        <v>43738</v>
      </c>
      <c r="H291" s="12" t="s">
        <v>874</v>
      </c>
      <c r="I291" s="13" t="str">
        <f>LEFT(J291,6)</f>
        <v>W912QG</v>
      </c>
      <c r="J291" s="14" t="s">
        <v>875</v>
      </c>
      <c r="K291" s="15" t="s">
        <v>875</v>
      </c>
      <c r="L291" s="15" t="str">
        <f>CONCATENATE(D291,",",J291)</f>
        <v>PSTE139022,W912QG19C0006</v>
      </c>
      <c r="M291" s="16">
        <v>3123581</v>
      </c>
      <c r="N291" s="16">
        <v>3035885</v>
      </c>
      <c r="O291" s="17">
        <v>44308</v>
      </c>
      <c r="P291" s="18">
        <v>44308</v>
      </c>
      <c r="Q291" s="19">
        <f>IF(M291="","",N291-M291)</f>
        <v>-87696</v>
      </c>
      <c r="R291" s="20">
        <f>IF(P291="","",P291-O291)</f>
        <v>0</v>
      </c>
      <c r="S291">
        <f>YEAR(P291)</f>
        <v>2021</v>
      </c>
      <c r="T291" s="21" t="str">
        <f>IF(LEN(MONTH(P291))=1,CONCATENATE("0",MONTH(P291)),MONTH(P291))</f>
        <v>04</v>
      </c>
      <c r="U291" s="21">
        <f>IF(LEN(DAY(P291))=1,CONCATENATE("0",DAY(P291)),DAY(P291))</f>
        <v>22</v>
      </c>
      <c r="V291" t="str">
        <f>CONCATENATE(S291,T291,U291)</f>
        <v>20210422</v>
      </c>
      <c r="W291">
        <f>IF(OR(MONTH(G291)=10,MONTH(G291)=11,MONTH(G291)=12),YEAR(G291)+1,YEAR(G291))</f>
        <v>2019</v>
      </c>
      <c r="X291">
        <f>IF(OR(MONTH(P291)=10,MONTH(P291)=11,MONTH(P291)=12),YEAR(P291)+1,YEAR(P291))</f>
        <v>2021</v>
      </c>
      <c r="Y291">
        <f>INDEX('Inflation Indices'!$B$2:$B$18,MATCH('MilCon Contracts Data'!W830,'Inflation Indices'!$A$2:$A$18,0))</f>
        <v>1.027591137340192</v>
      </c>
      <c r="Z291">
        <f>ROUND(MEDIAN(W291,X291),0)</f>
        <v>2020</v>
      </c>
      <c r="AA291">
        <f>INDEX('Inflation Indices'!$B$2:$B$18,MATCH('MilCon Contracts Data'!Z830,'Inflation Indices'!$A$2:$A$18,0))</f>
        <v>0.95701202597496626</v>
      </c>
      <c r="AB291" s="22">
        <f>M291*Y291</f>
        <v>3209764.1523642144</v>
      </c>
      <c r="AC291" s="22">
        <f>AB291+(Q291*AA291)</f>
        <v>3125838.0257343138</v>
      </c>
      <c r="AD291" s="19">
        <f>IF(AB291="","",AC291-AB291)</f>
        <v>-83926.126629900653</v>
      </c>
      <c r="AE291" s="23">
        <f>_xlfn.DAYS(P291,O291)</f>
        <v>0</v>
      </c>
      <c r="AF291" s="23">
        <f>_xlfn.DAYS(O291,G291)</f>
        <v>570</v>
      </c>
      <c r="AG291" s="24">
        <f>AE291/AF291</f>
        <v>0</v>
      </c>
    </row>
    <row r="292" spans="1:33" ht="30" customHeight="1" x14ac:dyDescent="0.25">
      <c r="A292" s="9">
        <v>44560</v>
      </c>
      <c r="B292" s="10">
        <v>2018</v>
      </c>
      <c r="C292" s="11" t="s">
        <v>482</v>
      </c>
      <c r="D292" s="12" t="s">
        <v>876</v>
      </c>
      <c r="E292" s="12" t="s">
        <v>35</v>
      </c>
      <c r="F292" s="9">
        <v>43266</v>
      </c>
      <c r="G292" s="9">
        <v>43592</v>
      </c>
      <c r="H292" s="12" t="s">
        <v>877</v>
      </c>
      <c r="I292" s="13" t="str">
        <f>LEFT(J292,6)</f>
        <v>W912J6</v>
      </c>
      <c r="J292" s="14" t="s">
        <v>878</v>
      </c>
      <c r="K292" s="15" t="s">
        <v>878</v>
      </c>
      <c r="L292" s="15" t="str">
        <f>CONCATENATE(D292,",",J292)</f>
        <v>KNMD179040,W912J61822021</v>
      </c>
      <c r="M292" s="16">
        <v>3126987</v>
      </c>
      <c r="N292" s="16">
        <v>2868023</v>
      </c>
      <c r="O292" s="17">
        <v>44339</v>
      </c>
      <c r="P292" s="18">
        <v>44339</v>
      </c>
      <c r="Q292" s="19">
        <f>IF(M292="","",N292-M292)</f>
        <v>-258964</v>
      </c>
      <c r="R292" s="20">
        <f>IF(P292="","",P292-O292)</f>
        <v>0</v>
      </c>
      <c r="S292">
        <f>YEAR(P292)</f>
        <v>2021</v>
      </c>
      <c r="T292" s="21" t="str">
        <f>IF(LEN(MONTH(P292))=1,CONCATENATE("0",MONTH(P292)),MONTH(P292))</f>
        <v>05</v>
      </c>
      <c r="U292" s="21">
        <f>IF(LEN(DAY(P292))=1,CONCATENATE("0",DAY(P292)),DAY(P292))</f>
        <v>23</v>
      </c>
      <c r="V292" t="str">
        <f>CONCATENATE(S292,T292,U292)</f>
        <v>20210523</v>
      </c>
      <c r="W292">
        <f>IF(OR(MONTH(G292)=10,MONTH(G292)=11,MONTH(G292)=12),YEAR(G292)+1,YEAR(G292))</f>
        <v>2019</v>
      </c>
      <c r="X292">
        <f>IF(OR(MONTH(P292)=10,MONTH(P292)=11,MONTH(P292)=12),YEAR(P292)+1,YEAR(P292))</f>
        <v>2021</v>
      </c>
      <c r="Y292">
        <f>INDEX('Inflation Indices'!$B$2:$B$18,MATCH('MilCon Contracts Data'!W808,'Inflation Indices'!$A$2:$A$18,0))</f>
        <v>1.027591137340192</v>
      </c>
      <c r="Z292">
        <f>ROUND(MEDIAN(W292,X292),0)</f>
        <v>2020</v>
      </c>
      <c r="AA292">
        <f>INDEX('Inflation Indices'!$B$2:$B$18,MATCH('MilCon Contracts Data'!Z808,'Inflation Indices'!$A$2:$A$18,0))</f>
        <v>0.97697771649446541</v>
      </c>
      <c r="AB292" s="22">
        <f>M292*Y292</f>
        <v>3213264.1277779951</v>
      </c>
      <c r="AC292" s="22">
        <f>AB292+(Q292*AA292)</f>
        <v>2960262.0704037221</v>
      </c>
      <c r="AD292" s="19">
        <f>IF(AB292="","",AC292-AB292)</f>
        <v>-253002.05737427296</v>
      </c>
      <c r="AE292" s="23">
        <f>_xlfn.DAYS(P292,O292)</f>
        <v>0</v>
      </c>
      <c r="AF292" s="23">
        <f>_xlfn.DAYS(O292,G292)</f>
        <v>747</v>
      </c>
      <c r="AG292" s="24">
        <f>AE292/AF292</f>
        <v>0</v>
      </c>
    </row>
    <row r="293" spans="1:33" ht="30" customHeight="1" x14ac:dyDescent="0.25">
      <c r="A293" s="9">
        <v>44573</v>
      </c>
      <c r="B293" s="10">
        <v>2018</v>
      </c>
      <c r="C293" s="11" t="s">
        <v>98</v>
      </c>
      <c r="D293" s="12" t="s">
        <v>879</v>
      </c>
      <c r="E293" s="12" t="s">
        <v>35</v>
      </c>
      <c r="F293" s="9">
        <v>43295</v>
      </c>
      <c r="G293" s="9">
        <v>43418</v>
      </c>
      <c r="H293" s="12" t="s">
        <v>880</v>
      </c>
      <c r="I293" s="13" t="str">
        <f>LEFT(J293,6)</f>
        <v>N40085</v>
      </c>
      <c r="J293" s="14" t="s">
        <v>881</v>
      </c>
      <c r="K293" s="15" t="s">
        <v>882</v>
      </c>
      <c r="L293" s="15" t="str">
        <f>CONCATENATE(D293,",",J293)</f>
        <v>M670011498,N4008514D7742 N4008519F4172</v>
      </c>
      <c r="M293" s="16">
        <v>3135000</v>
      </c>
      <c r="N293" s="16">
        <v>3313000</v>
      </c>
      <c r="O293" s="17">
        <v>43778</v>
      </c>
      <c r="P293" s="18">
        <v>44429</v>
      </c>
      <c r="Q293" s="19">
        <f>IF(M293="","",N293-M293)</f>
        <v>178000</v>
      </c>
      <c r="R293" s="20">
        <f>IF(P293="","",P293-O293)</f>
        <v>651</v>
      </c>
      <c r="S293">
        <f>YEAR(P293)</f>
        <v>2021</v>
      </c>
      <c r="T293" s="21" t="str">
        <f>IF(LEN(MONTH(P293))=1,CONCATENATE("0",MONTH(P293)),MONTH(P293))</f>
        <v>08</v>
      </c>
      <c r="U293" s="21">
        <f>IF(LEN(DAY(P293))=1,CONCATENATE("0",DAY(P293)),DAY(P293))</f>
        <v>21</v>
      </c>
      <c r="V293" t="str">
        <f>CONCATENATE(S293,T293,U293)</f>
        <v>20210821</v>
      </c>
      <c r="W293">
        <f>IF(OR(MONTH(G293)=10,MONTH(G293)=11,MONTH(G293)=12),YEAR(G293)+1,YEAR(G293))</f>
        <v>2019</v>
      </c>
      <c r="X293">
        <f>IF(OR(MONTH(P293)=10,MONTH(P293)=11,MONTH(P293)=12),YEAR(P293)+1,YEAR(P293))</f>
        <v>2021</v>
      </c>
      <c r="Y293">
        <f>INDEX('Inflation Indices'!$B$2:$B$18,MATCH('MilCon Contracts Data'!W609,'Inflation Indices'!$A$2:$A$18,0))</f>
        <v>1.027591137340192</v>
      </c>
      <c r="Z293">
        <f>ROUND(MEDIAN(W293,X293),0)</f>
        <v>2020</v>
      </c>
      <c r="AA293">
        <f>INDEX('Inflation Indices'!$B$2:$B$18,MATCH('MilCon Contracts Data'!Z609,'Inflation Indices'!$A$2:$A$18,0))</f>
        <v>1.0006103417743548</v>
      </c>
      <c r="AB293" s="22">
        <f>M293*Y293</f>
        <v>3221498.2155615021</v>
      </c>
      <c r="AC293" s="22">
        <f>AB293+(Q293*AA293)</f>
        <v>3399606.8563973373</v>
      </c>
      <c r="AD293" s="19">
        <f>IF(AB293="","",AC293-AB293)</f>
        <v>178108.64083583513</v>
      </c>
      <c r="AE293" s="23">
        <f>_xlfn.DAYS(P293,O293)</f>
        <v>651</v>
      </c>
      <c r="AF293" s="23">
        <f>_xlfn.DAYS(O293,G293)</f>
        <v>360</v>
      </c>
      <c r="AG293" s="24">
        <f>AE293/AF293</f>
        <v>1.8083333333333333</v>
      </c>
    </row>
    <row r="294" spans="1:33" ht="30" customHeight="1" x14ac:dyDescent="0.25">
      <c r="A294" s="9">
        <v>44573</v>
      </c>
      <c r="B294" s="10">
        <v>2019</v>
      </c>
      <c r="C294" s="11" t="s">
        <v>103</v>
      </c>
      <c r="D294" s="12" t="s">
        <v>883</v>
      </c>
      <c r="E294" s="12" t="s">
        <v>35</v>
      </c>
      <c r="F294" s="9">
        <v>43545</v>
      </c>
      <c r="G294" s="9">
        <v>43628</v>
      </c>
      <c r="H294" s="12" t="s">
        <v>167</v>
      </c>
      <c r="I294" s="13" t="str">
        <f>LEFT(J294,6)</f>
        <v>N40085</v>
      </c>
      <c r="J294" s="14" t="s">
        <v>884</v>
      </c>
      <c r="K294" s="15" t="s">
        <v>885</v>
      </c>
      <c r="L294" s="15" t="str">
        <f>CONCATENATE(D294,",",J294)</f>
        <v>N324141098,N4008519C9057 AWD</v>
      </c>
      <c r="M294" s="16">
        <v>3142000</v>
      </c>
      <c r="N294" s="16">
        <v>3125000</v>
      </c>
      <c r="O294" s="17">
        <v>44605</v>
      </c>
      <c r="P294" s="18">
        <v>44757</v>
      </c>
      <c r="Q294" s="19">
        <f>IF(M294="","",N294-M294)</f>
        <v>-17000</v>
      </c>
      <c r="R294" s="20">
        <f>IF(P294="","",P294-O294)</f>
        <v>152</v>
      </c>
      <c r="S294">
        <f>YEAR(P294)</f>
        <v>2022</v>
      </c>
      <c r="T294" s="21" t="str">
        <f>IF(LEN(MONTH(P294))=1,CONCATENATE("0",MONTH(P294)),MONTH(P294))</f>
        <v>07</v>
      </c>
      <c r="U294" s="21">
        <f>IF(LEN(DAY(P294))=1,CONCATENATE("0",DAY(P294)),DAY(P294))</f>
        <v>15</v>
      </c>
      <c r="V294" t="str">
        <f>CONCATENATE(S294,T294,U294)</f>
        <v>20220715</v>
      </c>
      <c r="W294">
        <f>IF(OR(MONTH(G294)=10,MONTH(G294)=11,MONTH(G294)=12),YEAR(G294)+1,YEAR(G294))</f>
        <v>2019</v>
      </c>
      <c r="X294">
        <f>IF(OR(MONTH(P294)=10,MONTH(P294)=11,MONTH(P294)=12),YEAR(P294)+1,YEAR(P294))</f>
        <v>2022</v>
      </c>
      <c r="Y294">
        <f>INDEX('Inflation Indices'!$B$2:$B$18,MATCH('MilCon Contracts Data'!W619,'Inflation Indices'!$A$2:$A$18,0))</f>
        <v>1.2319371555441641</v>
      </c>
      <c r="Z294">
        <f>ROUND(MEDIAN(W294,X294),0)</f>
        <v>2021</v>
      </c>
      <c r="AA294">
        <f>INDEX('Inflation Indices'!$B$2:$B$18,MATCH('MilCon Contracts Data'!Z619,'Inflation Indices'!$A$2:$A$18,0))</f>
        <v>1.1913606177254064</v>
      </c>
      <c r="AB294" s="22">
        <f>M294*Y294</f>
        <v>3870746.5427197632</v>
      </c>
      <c r="AC294" s="22">
        <f>AB294+(Q294*AA294)</f>
        <v>3850493.4122184315</v>
      </c>
      <c r="AD294" s="19">
        <f>IF(AB294="","",AC294-AB294)</f>
        <v>-20253.130501331761</v>
      </c>
      <c r="AE294" s="23">
        <f>_xlfn.DAYS(P294,O294)</f>
        <v>152</v>
      </c>
      <c r="AF294" s="23">
        <f>_xlfn.DAYS(O294,G294)</f>
        <v>977</v>
      </c>
      <c r="AG294" s="24">
        <f>AE294/AF294</f>
        <v>0.1555783009211873</v>
      </c>
    </row>
    <row r="295" spans="1:33" ht="30" customHeight="1" x14ac:dyDescent="0.25">
      <c r="A295" s="9">
        <v>44561</v>
      </c>
      <c r="B295" s="10">
        <v>2018</v>
      </c>
      <c r="C295" s="11" t="s">
        <v>886</v>
      </c>
      <c r="D295" s="12" t="s">
        <v>887</v>
      </c>
      <c r="E295" s="12" t="s">
        <v>35</v>
      </c>
      <c r="F295" s="9">
        <v>43562</v>
      </c>
      <c r="G295" s="9">
        <v>43656</v>
      </c>
      <c r="H295" s="12" t="s">
        <v>888</v>
      </c>
      <c r="I295" s="13" t="str">
        <f>LEFT(J295,6)</f>
        <v>W912DQ</v>
      </c>
      <c r="J295" s="14" t="s">
        <v>889</v>
      </c>
      <c r="K295" s="15" t="s">
        <v>890</v>
      </c>
      <c r="L295" s="15" t="str">
        <f>CONCATENATE(D295,",",J295)</f>
        <v>NGA-016A-IPO,W912DQ-17-C-7002</v>
      </c>
      <c r="M295" s="16">
        <v>3146064</v>
      </c>
      <c r="N295" s="16">
        <v>3152406</v>
      </c>
      <c r="O295" s="17">
        <v>45481</v>
      </c>
      <c r="P295" s="18">
        <v>45481</v>
      </c>
      <c r="Q295" s="19">
        <f>IF(M295="","",N295-M295)</f>
        <v>6342</v>
      </c>
      <c r="R295" s="20">
        <f>IF(P295="","",P295-O295)</f>
        <v>0</v>
      </c>
      <c r="S295">
        <f>YEAR(P295)</f>
        <v>2024</v>
      </c>
      <c r="T295" s="21" t="str">
        <f>IF(LEN(MONTH(P295))=1,CONCATENATE("0",MONTH(P295)),MONTH(P295))</f>
        <v>07</v>
      </c>
      <c r="U295" s="21" t="str">
        <f>IF(LEN(DAY(P295))=1,CONCATENATE("0",DAY(P295)),DAY(P295))</f>
        <v>08</v>
      </c>
      <c r="V295" t="str">
        <f>CONCATENATE(S295,T295,U295)</f>
        <v>20240708</v>
      </c>
      <c r="W295">
        <f>IF(OR(MONTH(G295)=10,MONTH(G295)=11,MONTH(G295)=12),YEAR(G295)+1,YEAR(G295))</f>
        <v>2019</v>
      </c>
      <c r="X295">
        <f>IF(OR(MONTH(P295)=10,MONTH(P295)=11,MONTH(P295)=12),YEAR(P295)+1,YEAR(P295))</f>
        <v>2024</v>
      </c>
      <c r="Y295">
        <f>INDEX('Inflation Indices'!$B$2:$B$18,MATCH('MilCon Contracts Data'!W756,'Inflation Indices'!$A$2:$A$18,0))</f>
        <v>1.0507009358578761</v>
      </c>
      <c r="Z295">
        <f>ROUND(MEDIAN(W295,X295),0)</f>
        <v>2022</v>
      </c>
      <c r="AA295">
        <f>INDEX('Inflation Indices'!$B$2:$B$18,MATCH('MilCon Contracts Data'!Z756,'Inflation Indices'!$A$2:$A$18,0))</f>
        <v>1.0006103417743548</v>
      </c>
      <c r="AB295" s="22">
        <f>M295*Y295</f>
        <v>3305572.389068773</v>
      </c>
      <c r="AC295" s="22">
        <f>AB295+(Q295*AA295)</f>
        <v>3311918.259856306</v>
      </c>
      <c r="AD295" s="19">
        <f>IF(AB295="","",AC295-AB295)</f>
        <v>6345.8707875330001</v>
      </c>
      <c r="AE295" s="23">
        <f>_xlfn.DAYS(P295,O295)</f>
        <v>0</v>
      </c>
      <c r="AF295" s="23">
        <f>_xlfn.DAYS(O295,G295)</f>
        <v>1825</v>
      </c>
      <c r="AG295" s="24">
        <f>AE295/AF295</f>
        <v>0</v>
      </c>
    </row>
    <row r="296" spans="1:33" ht="30" customHeight="1" x14ac:dyDescent="0.25">
      <c r="A296" s="9">
        <v>44561</v>
      </c>
      <c r="B296" s="10">
        <v>2018</v>
      </c>
      <c r="C296" s="11" t="s">
        <v>68</v>
      </c>
      <c r="D296" s="12" t="s">
        <v>891</v>
      </c>
      <c r="E296" s="12" t="s">
        <v>35</v>
      </c>
      <c r="F296" s="9">
        <v>43336</v>
      </c>
      <c r="G296" s="9">
        <v>43371</v>
      </c>
      <c r="H296" s="12" t="s">
        <v>892</v>
      </c>
      <c r="I296" s="13" t="str">
        <f>LEFT(J296,6)</f>
        <v>W912DS</v>
      </c>
      <c r="J296" s="14" t="s">
        <v>893</v>
      </c>
      <c r="K296" s="15" t="s">
        <v>893</v>
      </c>
      <c r="L296" s="15" t="str">
        <f>CONCATENATE(D296,",",J296)</f>
        <v>PTFL163006,W912DS18C0027</v>
      </c>
      <c r="M296" s="16">
        <v>3159200</v>
      </c>
      <c r="N296" s="16">
        <v>3307588</v>
      </c>
      <c r="O296" s="17">
        <v>43778</v>
      </c>
      <c r="P296" s="18">
        <v>44456</v>
      </c>
      <c r="Q296" s="19">
        <f>IF(M296="","",N296-M296)</f>
        <v>148388</v>
      </c>
      <c r="R296" s="20">
        <f>IF(P296="","",P296-O296)</f>
        <v>678</v>
      </c>
      <c r="S296">
        <f>YEAR(P296)</f>
        <v>2021</v>
      </c>
      <c r="T296" s="21" t="str">
        <f>IF(LEN(MONTH(P296))=1,CONCATENATE("0",MONTH(P296)),MONTH(P296))</f>
        <v>09</v>
      </c>
      <c r="U296" s="21">
        <f>IF(LEN(DAY(P296))=1,CONCATENATE("0",DAY(P296)),DAY(P296))</f>
        <v>17</v>
      </c>
      <c r="V296" t="str">
        <f>CONCATENATE(S296,T296,U296)</f>
        <v>20210917</v>
      </c>
      <c r="W296">
        <f>IF(OR(MONTH(G296)=10,MONTH(G296)=11,MONTH(G296)=12),YEAR(G296)+1,YEAR(G296))</f>
        <v>2018</v>
      </c>
      <c r="X296">
        <f>IF(OR(MONTH(P296)=10,MONTH(P296)=11,MONTH(P296)=12),YEAR(P296)+1,YEAR(P296))</f>
        <v>2021</v>
      </c>
      <c r="Y296">
        <f>INDEX('Inflation Indices'!$B$2:$B$18,MATCH('MilCon Contracts Data'!W536,'Inflation Indices'!$A$2:$A$18,0))</f>
        <v>1.0992552112271903</v>
      </c>
      <c r="Z296">
        <f>ROUND(MEDIAN(W296,X296),0)</f>
        <v>2020</v>
      </c>
      <c r="AA296">
        <f>INDEX('Inflation Indices'!$B$2:$B$18,MATCH('MilCon Contracts Data'!Z536,'Inflation Indices'!$A$2:$A$18,0))</f>
        <v>1.0507009358578761</v>
      </c>
      <c r="AB296" s="22">
        <f>M296*Y296</f>
        <v>3472767.0633089393</v>
      </c>
      <c r="AC296" s="22">
        <f>AB296+(Q296*AA296)</f>
        <v>3628678.473779018</v>
      </c>
      <c r="AD296" s="19">
        <f>IF(AB296="","",AC296-AB296)</f>
        <v>155911.4104700787</v>
      </c>
      <c r="AE296" s="23">
        <f>_xlfn.DAYS(P296,O296)</f>
        <v>678</v>
      </c>
      <c r="AF296" s="23">
        <f>_xlfn.DAYS(O296,G296)</f>
        <v>407</v>
      </c>
      <c r="AG296" s="24">
        <f>AE296/AF296</f>
        <v>1.6658476658476657</v>
      </c>
    </row>
    <row r="297" spans="1:33" ht="30" customHeight="1" x14ac:dyDescent="0.25">
      <c r="A297" s="9">
        <v>44561</v>
      </c>
      <c r="B297" s="10">
        <v>2017</v>
      </c>
      <c r="C297" s="11" t="s">
        <v>68</v>
      </c>
      <c r="D297" s="12" t="s">
        <v>894</v>
      </c>
      <c r="E297" s="12" t="s">
        <v>35</v>
      </c>
      <c r="F297" s="9">
        <v>43014</v>
      </c>
      <c r="G297" s="9">
        <v>43220</v>
      </c>
      <c r="H297" s="12" t="s">
        <v>895</v>
      </c>
      <c r="I297" s="13" t="str">
        <f>LEFT(J297,6)</f>
        <v>N33191</v>
      </c>
      <c r="J297" s="14" t="s">
        <v>896</v>
      </c>
      <c r="K297" s="15" t="s">
        <v>896</v>
      </c>
      <c r="L297" s="15" t="str">
        <f>CONCATENATE(D297,",",J297)</f>
        <v>CADJ170001,N3319116D1035</v>
      </c>
      <c r="M297" s="16">
        <v>3194454</v>
      </c>
      <c r="N297" s="16">
        <v>3410296</v>
      </c>
      <c r="O297" s="17">
        <v>43867</v>
      </c>
      <c r="P297" s="18">
        <v>44518</v>
      </c>
      <c r="Q297" s="19">
        <f>IF(M297="","",N297-M297)</f>
        <v>215842</v>
      </c>
      <c r="R297" s="20">
        <f>IF(P297="","",P297-O297)</f>
        <v>651</v>
      </c>
      <c r="S297">
        <f>YEAR(P297)</f>
        <v>2021</v>
      </c>
      <c r="T297" s="21">
        <f>IF(LEN(MONTH(P297))=1,CONCATENATE("0",MONTH(P297)),MONTH(P297))</f>
        <v>11</v>
      </c>
      <c r="U297" s="21">
        <f>IF(LEN(DAY(P297))=1,CONCATENATE("0",DAY(P297)),DAY(P297))</f>
        <v>18</v>
      </c>
      <c r="V297" t="str">
        <f>CONCATENATE(S297,T297,U297)</f>
        <v>20211118</v>
      </c>
      <c r="W297">
        <f>IF(OR(MONTH(G297)=10,MONTH(G297)=11,MONTH(G297)=12),YEAR(G297)+1,YEAR(G297))</f>
        <v>2018</v>
      </c>
      <c r="X297">
        <f>IF(OR(MONTH(P297)=10,MONTH(P297)=11,MONTH(P297)=12),YEAR(P297)+1,YEAR(P297))</f>
        <v>2022</v>
      </c>
      <c r="Y297">
        <f>INDEX('Inflation Indices'!$B$2:$B$18,MATCH('MilCon Contracts Data'!W422,'Inflation Indices'!$A$2:$A$18,0))</f>
        <v>1.0006103417743548</v>
      </c>
      <c r="Z297">
        <f>ROUND(MEDIAN(W297,X297),0)</f>
        <v>2020</v>
      </c>
      <c r="AA297">
        <f>INDEX('Inflation Indices'!$B$2:$B$18,MATCH('MilCon Contracts Data'!Z422,'Inflation Indices'!$A$2:$A$18,0))</f>
        <v>0.97697771649446541</v>
      </c>
      <c r="AB297" s="22">
        <f>M297*Y297</f>
        <v>3196403.708722455</v>
      </c>
      <c r="AC297" s="22">
        <f>AB297+(Q297*AA297)</f>
        <v>3407276.5330060534</v>
      </c>
      <c r="AD297" s="19">
        <f>IF(AB297="","",AC297-AB297)</f>
        <v>210872.82428359846</v>
      </c>
      <c r="AE297" s="23">
        <f>_xlfn.DAYS(P297,O297)</f>
        <v>651</v>
      </c>
      <c r="AF297" s="23">
        <f>_xlfn.DAYS(O297,G297)</f>
        <v>647</v>
      </c>
      <c r="AG297" s="24">
        <f>AE297/AF297</f>
        <v>1.0061823802163834</v>
      </c>
    </row>
    <row r="298" spans="1:33" ht="30" customHeight="1" x14ac:dyDescent="0.25">
      <c r="A298" s="9">
        <v>44567</v>
      </c>
      <c r="B298" s="10">
        <v>2013</v>
      </c>
      <c r="C298" s="11" t="s">
        <v>33</v>
      </c>
      <c r="D298" s="12" t="s">
        <v>897</v>
      </c>
      <c r="E298" s="12" t="s">
        <v>35</v>
      </c>
      <c r="F298" s="9">
        <v>41492</v>
      </c>
      <c r="G298" s="9">
        <v>41540</v>
      </c>
      <c r="H298" s="12" t="s">
        <v>898</v>
      </c>
      <c r="I298" s="13" t="str">
        <f>LEFT(J298,6)</f>
        <v>W912HN</v>
      </c>
      <c r="J298" s="14" t="s">
        <v>899</v>
      </c>
      <c r="K298" s="15" t="s">
        <v>900</v>
      </c>
      <c r="L298" s="15" t="str">
        <f>CONCATENATE(D298,",",J298)</f>
        <v>65052,W912HN-11-D-0003</v>
      </c>
      <c r="M298" s="16">
        <v>3199999</v>
      </c>
      <c r="N298" s="16">
        <v>3271762</v>
      </c>
      <c r="O298" s="17">
        <v>41976</v>
      </c>
      <c r="P298" s="18">
        <v>41991</v>
      </c>
      <c r="Q298" s="19">
        <f>IF(M298="","",N298-M298)</f>
        <v>71763</v>
      </c>
      <c r="R298" s="20">
        <f>IF(P298="","",P298-O298)</f>
        <v>15</v>
      </c>
      <c r="S298">
        <f>YEAR(P298)</f>
        <v>2014</v>
      </c>
      <c r="T298" s="21">
        <f>IF(LEN(MONTH(P298))=1,CONCATENATE("0",MONTH(P298)),MONTH(P298))</f>
        <v>12</v>
      </c>
      <c r="U298" s="21">
        <f>IF(LEN(DAY(P298))=1,CONCATENATE("0",DAY(P298)),DAY(P298))</f>
        <v>18</v>
      </c>
      <c r="V298" t="str">
        <f>CONCATENATE(S298,T298,U298)</f>
        <v>20141218</v>
      </c>
      <c r="W298">
        <f>IF(OR(MONTH(G298)=10,MONTH(G298)=11,MONTH(G298)=12),YEAR(G298)+1,YEAR(G298))</f>
        <v>2013</v>
      </c>
      <c r="X298">
        <f>IF(OR(MONTH(P298)=10,MONTH(P298)=11,MONTH(P298)=12),YEAR(P298)+1,YEAR(P298))</f>
        <v>2015</v>
      </c>
      <c r="Y298">
        <f>INDEX('Inflation Indices'!$B$2:$B$18,MATCH('MilCon Contracts Data'!W146,'Inflation Indices'!$A$2:$A$18,0))</f>
        <v>0.97697771649446541</v>
      </c>
      <c r="Z298">
        <f>ROUND(MEDIAN(W298,X298),0)</f>
        <v>2014</v>
      </c>
      <c r="AA298">
        <f>INDEX('Inflation Indices'!$B$2:$B$18,MATCH('MilCon Contracts Data'!Z146,'Inflation Indices'!$A$2:$A$18,0))</f>
        <v>0.95701202597496626</v>
      </c>
      <c r="AB298" s="22">
        <f>M298*Y298</f>
        <v>3126327.7158045727</v>
      </c>
      <c r="AC298" s="22">
        <f>AB298+(Q298*AA298)</f>
        <v>3195005.7698246143</v>
      </c>
      <c r="AD298" s="19">
        <f>IF(AB298="","",AC298-AB298)</f>
        <v>68678.0540200416</v>
      </c>
      <c r="AE298" s="23">
        <f>_xlfn.DAYS(P298,O298)</f>
        <v>15</v>
      </c>
      <c r="AF298" s="23">
        <f>_xlfn.DAYS(O298,G298)</f>
        <v>436</v>
      </c>
      <c r="AG298" s="24">
        <f>AE298/AF298</f>
        <v>3.4403669724770644E-2</v>
      </c>
    </row>
    <row r="299" spans="1:33" ht="30" customHeight="1" x14ac:dyDescent="0.25">
      <c r="A299" s="9">
        <v>44574</v>
      </c>
      <c r="B299" s="10">
        <v>2014</v>
      </c>
      <c r="C299" s="11" t="s">
        <v>39</v>
      </c>
      <c r="D299" s="12" t="s">
        <v>40</v>
      </c>
      <c r="E299" s="12" t="s">
        <v>901</v>
      </c>
      <c r="F299" s="9">
        <v>39674</v>
      </c>
      <c r="G299" s="9">
        <v>39899</v>
      </c>
      <c r="H299" s="12" t="s">
        <v>42</v>
      </c>
      <c r="I299" s="13" t="str">
        <f>LEFT(J299,6)</f>
        <v>W912DR</v>
      </c>
      <c r="J299" s="14" t="s">
        <v>43</v>
      </c>
      <c r="K299" s="15" t="s">
        <v>44</v>
      </c>
      <c r="L299" s="15"/>
      <c r="M299" s="16">
        <v>3200000</v>
      </c>
      <c r="N299" s="16">
        <v>3200000</v>
      </c>
      <c r="O299" s="17">
        <v>41790</v>
      </c>
      <c r="P299" s="18">
        <v>45071</v>
      </c>
      <c r="Q299" s="19">
        <f>IF(M299="","",N299-M299)</f>
        <v>0</v>
      </c>
      <c r="R299" s="20">
        <f>IF(P299="","",P299-O299)</f>
        <v>3281</v>
      </c>
      <c r="S299">
        <f>YEAR(P299)</f>
        <v>2023</v>
      </c>
      <c r="T299" s="21" t="str">
        <f>IF(LEN(MONTH(P299))=1,CONCATENATE("0",MONTH(P299)),MONTH(P299))</f>
        <v>05</v>
      </c>
      <c r="U299" s="21">
        <f>IF(LEN(DAY(P299))=1,CONCATENATE("0",DAY(P299)),DAY(P299))</f>
        <v>25</v>
      </c>
      <c r="V299" t="str">
        <f>CONCATENATE(S299,T299,U299)</f>
        <v>20230525</v>
      </c>
      <c r="W299">
        <f>IF(OR(MONTH(G299)=10,MONTH(G299)=11,MONTH(G299)=12),YEAR(G299)+1,YEAR(G299))</f>
        <v>2009</v>
      </c>
      <c r="X299">
        <f>IF(OR(MONTH(P299)=10,MONTH(P299)=11,MONTH(P299)=12),YEAR(P299)+1,YEAR(P299))</f>
        <v>2023</v>
      </c>
      <c r="Y299">
        <f>INDEX('Inflation Indices'!$B$2:$B$18,MATCH('MilCon Contracts Data'!W19,'Inflation Indices'!$A$2:$A$18,0))</f>
        <v>0.97697771649446541</v>
      </c>
      <c r="Z299">
        <f>ROUND(MEDIAN(W299,X299),0)</f>
        <v>2016</v>
      </c>
      <c r="AA299">
        <f>INDEX('Inflation Indices'!$B$2:$B$18,MATCH('MilCon Contracts Data'!Z19,'Inflation Indices'!$A$2:$A$18,0))</f>
        <v>0.95701202597496626</v>
      </c>
      <c r="AB299" s="22">
        <f>M299*Y299</f>
        <v>3126328.6927822893</v>
      </c>
      <c r="AC299" s="22">
        <f>AB299+(Q299*AA299)</f>
        <v>3126328.6927822893</v>
      </c>
      <c r="AD299" s="19">
        <f>IF(AB299="","",AC299-AB299)</f>
        <v>0</v>
      </c>
      <c r="AE299" s="23">
        <f>_xlfn.DAYS(P299,O299)</f>
        <v>3281</v>
      </c>
      <c r="AF299" s="23">
        <f>_xlfn.DAYS(O299,G299)</f>
        <v>1891</v>
      </c>
      <c r="AG299" s="24">
        <f>AE299/AF299</f>
        <v>1.7350608143839239</v>
      </c>
    </row>
    <row r="300" spans="1:33" ht="30" customHeight="1" x14ac:dyDescent="0.25">
      <c r="A300" s="9">
        <v>44174</v>
      </c>
      <c r="B300" s="10">
        <v>2010</v>
      </c>
      <c r="C300" s="11" t="s">
        <v>731</v>
      </c>
      <c r="D300" s="12" t="s">
        <v>902</v>
      </c>
      <c r="E300" s="12" t="s">
        <v>35</v>
      </c>
      <c r="F300" s="9">
        <v>40694</v>
      </c>
      <c r="G300" s="9">
        <v>40785</v>
      </c>
      <c r="H300" s="12" t="s">
        <v>903</v>
      </c>
      <c r="I300" s="13" t="str">
        <f>LEFT(J300,6)</f>
        <v>W912DR</v>
      </c>
      <c r="J300" s="14" t="s">
        <v>904</v>
      </c>
      <c r="K300" s="15" t="s">
        <v>905</v>
      </c>
      <c r="L300" s="15" t="str">
        <f>CONCATENATE(D300,",",J300)</f>
        <v>17782,W912DR-11-C-0034</v>
      </c>
      <c r="M300" s="16">
        <v>3200000</v>
      </c>
      <c r="N300" s="16">
        <v>3200000</v>
      </c>
      <c r="O300" s="17">
        <v>41468</v>
      </c>
      <c r="P300" s="18">
        <v>42338</v>
      </c>
      <c r="Q300" s="19">
        <f>IF(M300="","",N300-M300)</f>
        <v>0</v>
      </c>
      <c r="R300" s="20">
        <f>IF(P300="","",P300-O300)</f>
        <v>870</v>
      </c>
      <c r="S300">
        <f>YEAR(P300)</f>
        <v>2015</v>
      </c>
      <c r="T300" s="21">
        <f>IF(LEN(MONTH(P300))=1,CONCATENATE("0",MONTH(P300)),MONTH(P300))</f>
        <v>11</v>
      </c>
      <c r="U300" s="21">
        <f>IF(LEN(DAY(P300))=1,CONCATENATE("0",DAY(P300)),DAY(P300))</f>
        <v>30</v>
      </c>
      <c r="V300" t="str">
        <f>CONCATENATE(S300,T300,U300)</f>
        <v>20151130</v>
      </c>
      <c r="W300">
        <f>IF(OR(MONTH(G300)=10,MONTH(G300)=11,MONTH(G300)=12),YEAR(G300)+1,YEAR(G300))</f>
        <v>2011</v>
      </c>
      <c r="X300">
        <f>IF(OR(MONTH(P300)=10,MONTH(P300)=11,MONTH(P300)=12),YEAR(P300)+1,YEAR(P300))</f>
        <v>2016</v>
      </c>
      <c r="Y300">
        <f>INDEX('Inflation Indices'!$B$2:$B$18,MATCH('MilCon Contracts Data'!W58,'Inflation Indices'!$A$2:$A$18,0))</f>
        <v>1.0006103417743548</v>
      </c>
      <c r="Z300">
        <f>ROUND(MEDIAN(W300,X300),0)</f>
        <v>2014</v>
      </c>
      <c r="AA300">
        <f>INDEX('Inflation Indices'!$B$2:$B$18,MATCH('MilCon Contracts Data'!Z58,'Inflation Indices'!$A$2:$A$18,0))</f>
        <v>0.97697771649446541</v>
      </c>
      <c r="AB300" s="22">
        <f>M300*Y300</f>
        <v>3201953.0936779352</v>
      </c>
      <c r="AC300" s="22">
        <f>AB300+(Q300*AA300)</f>
        <v>3201953.0936779352</v>
      </c>
      <c r="AD300" s="19">
        <f>IF(AB300="","",AC300-AB300)</f>
        <v>0</v>
      </c>
      <c r="AE300" s="23">
        <f>_xlfn.DAYS(P300,O300)</f>
        <v>870</v>
      </c>
      <c r="AF300" s="23">
        <f>_xlfn.DAYS(O300,G300)</f>
        <v>683</v>
      </c>
      <c r="AG300" s="24">
        <f>AE300/AF300</f>
        <v>1.273792093704246</v>
      </c>
    </row>
    <row r="301" spans="1:33" ht="30" customHeight="1" x14ac:dyDescent="0.25">
      <c r="A301" s="9">
        <v>44573</v>
      </c>
      <c r="B301" s="10">
        <v>2021</v>
      </c>
      <c r="C301" s="11" t="s">
        <v>478</v>
      </c>
      <c r="D301" s="12" t="s">
        <v>906</v>
      </c>
      <c r="E301" s="12" t="s">
        <v>35</v>
      </c>
      <c r="F301" s="9">
        <v>44512</v>
      </c>
      <c r="G301" s="9">
        <v>44519</v>
      </c>
      <c r="H301" s="12" t="s">
        <v>907</v>
      </c>
      <c r="I301" s="13" t="str">
        <f>LEFT(J301,6)</f>
        <v>230139</v>
      </c>
      <c r="J301" s="14" t="s">
        <v>908</v>
      </c>
      <c r="K301" s="15" t="s">
        <v>909</v>
      </c>
      <c r="L301" s="15" t="str">
        <f>CONCATENATE(D301,",",J301)</f>
        <v>230139,230139-D</v>
      </c>
      <c r="M301" s="16">
        <v>3200000</v>
      </c>
      <c r="N301" s="16">
        <v>2908000</v>
      </c>
      <c r="O301" s="17">
        <v>44339</v>
      </c>
      <c r="P301" s="18">
        <v>45069</v>
      </c>
      <c r="Q301" s="19">
        <f>IF(M301="","",N301-M301)</f>
        <v>-292000</v>
      </c>
      <c r="R301" s="20">
        <f>IF(P301="","",P301-O301)</f>
        <v>730</v>
      </c>
      <c r="S301">
        <f>YEAR(P301)</f>
        <v>2023</v>
      </c>
      <c r="T301" s="21" t="str">
        <f>IF(LEN(MONTH(P301))=1,CONCATENATE("0",MONTH(P301)),MONTH(P301))</f>
        <v>05</v>
      </c>
      <c r="U301" s="21">
        <f>IF(LEN(DAY(P301))=1,CONCATENATE("0",DAY(P301)),DAY(P301))</f>
        <v>23</v>
      </c>
      <c r="V301" t="str">
        <f>CONCATENATE(S301,T301,U301)</f>
        <v>20230523</v>
      </c>
      <c r="W301">
        <f>IF(OR(MONTH(G301)=10,MONTH(G301)=11,MONTH(G301)=12),YEAR(G301)+1,YEAR(G301))</f>
        <v>2022</v>
      </c>
      <c r="X301">
        <f>IF(OR(MONTH(P301)=10,MONTH(P301)=11,MONTH(P301)=12),YEAR(P301)+1,YEAR(P301))</f>
        <v>2023</v>
      </c>
      <c r="Y301">
        <f>INDEX('Inflation Indices'!$B$2:$B$18,MATCH('MilCon Contracts Data'!W1277,'Inflation Indices'!$A$2:$A$18,0))</f>
        <v>1.0750776974914733</v>
      </c>
      <c r="Z301">
        <f>ROUND(MEDIAN(W301,X301),0)</f>
        <v>2023</v>
      </c>
      <c r="AA301">
        <f>INDEX('Inflation Indices'!$B$2:$B$18,MATCH('MilCon Contracts Data'!Z1277,'Inflation Indices'!$A$2:$A$18,0))</f>
        <v>1.0006103417743548</v>
      </c>
      <c r="AB301" s="22">
        <f>M301*Y301</f>
        <v>3440248.6319727148</v>
      </c>
      <c r="AC301" s="22">
        <f>AB301+(Q301*AA301)</f>
        <v>3148070.412174603</v>
      </c>
      <c r="AD301" s="19">
        <f>IF(AB301="","",AC301-AB301)</f>
        <v>-292178.21979811182</v>
      </c>
      <c r="AE301" s="23">
        <f>_xlfn.DAYS(P301,O301)</f>
        <v>730</v>
      </c>
      <c r="AF301" s="23">
        <f>_xlfn.DAYS(O301,G301)</f>
        <v>-180</v>
      </c>
      <c r="AG301" s="24">
        <f>AE301/AF301</f>
        <v>-4.0555555555555554</v>
      </c>
    </row>
    <row r="302" spans="1:33" ht="30" customHeight="1" x14ac:dyDescent="0.25">
      <c r="A302" s="9">
        <v>44573</v>
      </c>
      <c r="B302" s="10">
        <v>2018</v>
      </c>
      <c r="C302" s="11" t="s">
        <v>98</v>
      </c>
      <c r="D302" s="12" t="s">
        <v>910</v>
      </c>
      <c r="E302" s="12" t="s">
        <v>35</v>
      </c>
      <c r="F302" s="9">
        <v>43410</v>
      </c>
      <c r="G302" s="9">
        <v>43630</v>
      </c>
      <c r="H302" s="12" t="s">
        <v>911</v>
      </c>
      <c r="I302" s="13" t="str">
        <f>LEFT(J302,6)</f>
        <v>N40085</v>
      </c>
      <c r="J302" s="14" t="s">
        <v>912</v>
      </c>
      <c r="K302" s="15" t="s">
        <v>913</v>
      </c>
      <c r="L302" s="15" t="str">
        <f>CONCATENATE(D302,",",J302)</f>
        <v>M670011479,N4008519C9053 AWD</v>
      </c>
      <c r="M302" s="16">
        <v>3247000</v>
      </c>
      <c r="N302" s="16">
        <v>3532000</v>
      </c>
      <c r="O302" s="17">
        <v>44130</v>
      </c>
      <c r="P302" s="18">
        <v>44469</v>
      </c>
      <c r="Q302" s="19">
        <f>IF(M302="","",N302-M302)</f>
        <v>285000</v>
      </c>
      <c r="R302" s="20">
        <f>IF(P302="","",P302-O302)</f>
        <v>339</v>
      </c>
      <c r="S302">
        <f>YEAR(P302)</f>
        <v>2021</v>
      </c>
      <c r="T302" s="21" t="str">
        <f>IF(LEN(MONTH(P302))=1,CONCATENATE("0",MONTH(P302)),MONTH(P302))</f>
        <v>09</v>
      </c>
      <c r="U302" s="21">
        <f>IF(LEN(DAY(P302))=1,CONCATENATE("0",DAY(P302)),DAY(P302))</f>
        <v>30</v>
      </c>
      <c r="V302" t="str">
        <f>CONCATENATE(S302,T302,U302)</f>
        <v>20210930</v>
      </c>
      <c r="W302">
        <f>IF(OR(MONTH(G302)=10,MONTH(G302)=11,MONTH(G302)=12),YEAR(G302)+1,YEAR(G302))</f>
        <v>2019</v>
      </c>
      <c r="X302">
        <f>IF(OR(MONTH(P302)=10,MONTH(P302)=11,MONTH(P302)=12),YEAR(P302)+1,YEAR(P302))</f>
        <v>2021</v>
      </c>
      <c r="Y302">
        <f>INDEX('Inflation Indices'!$B$2:$B$18,MATCH('MilCon Contracts Data'!W617,'Inflation Indices'!$A$2:$A$18,0))</f>
        <v>0.97697771649446541</v>
      </c>
      <c r="Z302">
        <f>ROUND(MEDIAN(W302,X302),0)</f>
        <v>2020</v>
      </c>
      <c r="AA302">
        <f>INDEX('Inflation Indices'!$B$2:$B$18,MATCH('MilCon Contracts Data'!Z617,'Inflation Indices'!$A$2:$A$18,0))</f>
        <v>0.95701202597496626</v>
      </c>
      <c r="AB302" s="22">
        <f>M302*Y302</f>
        <v>3172246.645457529</v>
      </c>
      <c r="AC302" s="22">
        <f>AB302+(Q302*AA302)</f>
        <v>3444995.0728603946</v>
      </c>
      <c r="AD302" s="19">
        <f>IF(AB302="","",AC302-AB302)</f>
        <v>272748.42740286561</v>
      </c>
      <c r="AE302" s="23">
        <f>_xlfn.DAYS(P302,O302)</f>
        <v>339</v>
      </c>
      <c r="AF302" s="23">
        <f>_xlfn.DAYS(O302,G302)</f>
        <v>500</v>
      </c>
      <c r="AG302" s="24">
        <f>AE302/AF302</f>
        <v>0.67800000000000005</v>
      </c>
    </row>
    <row r="303" spans="1:33" ht="30" customHeight="1" x14ac:dyDescent="0.25">
      <c r="A303" s="9">
        <v>44561</v>
      </c>
      <c r="B303" s="10">
        <v>2021</v>
      </c>
      <c r="C303" s="11" t="s">
        <v>454</v>
      </c>
      <c r="D303" s="12" t="s">
        <v>914</v>
      </c>
      <c r="E303" s="12" t="s">
        <v>35</v>
      </c>
      <c r="F303" s="9">
        <v>43983</v>
      </c>
      <c r="G303" s="9">
        <v>44469</v>
      </c>
      <c r="H303" s="12" t="s">
        <v>915</v>
      </c>
      <c r="I303" s="13" t="str">
        <f>LEFT(J303,6)</f>
        <v>W912GB</v>
      </c>
      <c r="J303" s="14" t="s">
        <v>916</v>
      </c>
      <c r="K303" s="15" t="s">
        <v>917</v>
      </c>
      <c r="L303" s="15" t="str">
        <f>CONCATENATE(D303,",",J303)</f>
        <v>689,W912GB-18-F-0186</v>
      </c>
      <c r="M303" s="16">
        <v>3260896</v>
      </c>
      <c r="N303" s="16">
        <v>0</v>
      </c>
      <c r="O303" s="17">
        <v>45200</v>
      </c>
      <c r="P303" s="18">
        <v>45200</v>
      </c>
      <c r="Q303" s="19">
        <f>IF(M303="","",N303-M303)</f>
        <v>-3260896</v>
      </c>
      <c r="R303" s="20">
        <f>IF(P303="","",P303-O303)</f>
        <v>0</v>
      </c>
      <c r="S303">
        <f>YEAR(P303)</f>
        <v>2023</v>
      </c>
      <c r="T303" s="21">
        <f>IF(LEN(MONTH(P303))=1,CONCATENATE("0",MONTH(P303)),MONTH(P303))</f>
        <v>10</v>
      </c>
      <c r="U303" s="21" t="str">
        <f>IF(LEN(DAY(P303))=1,CONCATENATE("0",DAY(P303)),DAY(P303))</f>
        <v>01</v>
      </c>
      <c r="V303" t="str">
        <f>CONCATENATE(S303,T303,U303)</f>
        <v>20231001</v>
      </c>
      <c r="W303">
        <f>IF(OR(MONTH(G303)=10,MONTH(G303)=11,MONTH(G303)=12),YEAR(G303)+1,YEAR(G303))</f>
        <v>2021</v>
      </c>
      <c r="X303">
        <f>IF(OR(MONTH(P303)=10,MONTH(P303)=11,MONTH(P303)=12),YEAR(P303)+1,YEAR(P303))</f>
        <v>2024</v>
      </c>
      <c r="Y303">
        <f>INDEX('Inflation Indices'!$B$2:$B$18,MATCH('MilCon Contracts Data'!W1243,'Inflation Indices'!$A$2:$A$18,0))</f>
        <v>1.0992552112271903</v>
      </c>
      <c r="Z303">
        <f>ROUND(MEDIAN(W303,X303),0)</f>
        <v>2023</v>
      </c>
      <c r="AA303">
        <f>INDEX('Inflation Indices'!$B$2:$B$18,MATCH('MilCon Contracts Data'!Z1243,'Inflation Indices'!$A$2:$A$18,0))</f>
        <v>1.0507009358578761</v>
      </c>
      <c r="AB303" s="22">
        <f>M303*Y303</f>
        <v>3584556.9212698997</v>
      </c>
      <c r="AC303" s="22">
        <f>AB303+(Q303*AA303)</f>
        <v>158330.44233469525</v>
      </c>
      <c r="AD303" s="19">
        <f>IF(AB303="","",AC303-AB303)</f>
        <v>-3426226.4789352044</v>
      </c>
      <c r="AE303" s="23">
        <f>_xlfn.DAYS(P303,O303)</f>
        <v>0</v>
      </c>
      <c r="AF303" s="23">
        <f>_xlfn.DAYS(O303,G303)</f>
        <v>731</v>
      </c>
      <c r="AG303" s="24">
        <f>AE303/AF303</f>
        <v>0</v>
      </c>
    </row>
    <row r="304" spans="1:33" ht="30" customHeight="1" x14ac:dyDescent="0.25">
      <c r="A304" s="9">
        <v>44574</v>
      </c>
      <c r="B304" s="10">
        <v>2010</v>
      </c>
      <c r="C304" s="11" t="s">
        <v>39</v>
      </c>
      <c r="D304" s="12" t="s">
        <v>355</v>
      </c>
      <c r="E304" s="12" t="s">
        <v>918</v>
      </c>
      <c r="F304" s="9">
        <v>41324</v>
      </c>
      <c r="G304" s="9">
        <v>41845</v>
      </c>
      <c r="H304" s="12" t="s">
        <v>919</v>
      </c>
      <c r="I304" s="13" t="str">
        <f>LEFT(J304,6)</f>
        <v>W9126G</v>
      </c>
      <c r="J304" s="14" t="s">
        <v>920</v>
      </c>
      <c r="K304" s="15" t="s">
        <v>921</v>
      </c>
      <c r="L304" s="15" t="str">
        <f>CONCATENATE(D304,",",J304)</f>
        <v>72481,W9126G-14-P-0150</v>
      </c>
      <c r="M304" s="26">
        <v>3279420</v>
      </c>
      <c r="N304" s="16">
        <v>1538000</v>
      </c>
      <c r="O304" s="17">
        <v>42243</v>
      </c>
      <c r="P304" s="18">
        <v>42338</v>
      </c>
      <c r="Q304" s="19">
        <f>IF(M304="","",N304-M304)</f>
        <v>-1741420</v>
      </c>
      <c r="R304" s="20">
        <f>IF(P304="","",P304-O304)</f>
        <v>95</v>
      </c>
      <c r="S304">
        <f>YEAR(P304)</f>
        <v>2015</v>
      </c>
      <c r="T304" s="21">
        <f>IF(LEN(MONTH(P304))=1,CONCATENATE("0",MONTH(P304)),MONTH(P304))</f>
        <v>11</v>
      </c>
      <c r="U304" s="21">
        <f>IF(LEN(DAY(P304))=1,CONCATENATE("0",DAY(P304)),DAY(P304))</f>
        <v>30</v>
      </c>
      <c r="V304" t="str">
        <f>CONCATENATE(S304,T304,U304)</f>
        <v>20151130</v>
      </c>
      <c r="W304">
        <f>IF(OR(MONTH(G304)=10,MONTH(G304)=11,MONTH(G304)=12),YEAR(G304)+1,YEAR(G304))</f>
        <v>2014</v>
      </c>
      <c r="X304">
        <f>IF(OR(MONTH(P304)=10,MONTH(P304)=11,MONTH(P304)=12),YEAR(P304)+1,YEAR(P304))</f>
        <v>2016</v>
      </c>
      <c r="Y304">
        <f>INDEX('Inflation Indices'!$B$2:$B$18,MATCH('MilCon Contracts Data'!W163,'Inflation Indices'!$A$2:$A$18,0))</f>
        <v>1.1913606177254064</v>
      </c>
      <c r="Z304">
        <f>ROUND(MEDIAN(W304,X304),0)</f>
        <v>2015</v>
      </c>
      <c r="AA304">
        <f>INDEX('Inflation Indices'!$B$2:$B$18,MATCH('MilCon Contracts Data'!Z163,'Inflation Indices'!$A$2:$A$18,0))</f>
        <v>1.1518675949206576</v>
      </c>
      <c r="AB304" s="22">
        <f>M304*Y304</f>
        <v>3906971.8369810521</v>
      </c>
      <c r="AC304" s="22">
        <f>AB304+(Q304*AA304)</f>
        <v>1901086.5698343206</v>
      </c>
      <c r="AD304" s="19">
        <f>IF(AB304="","",AC304-AB304)</f>
        <v>-2005885.2671467315</v>
      </c>
      <c r="AE304" s="23">
        <f>_xlfn.DAYS(P304,O304)</f>
        <v>95</v>
      </c>
      <c r="AF304" s="23">
        <f>_xlfn.DAYS(O304,G304)</f>
        <v>398</v>
      </c>
      <c r="AG304" s="24">
        <f>AE304/AF304</f>
        <v>0.23869346733668342</v>
      </c>
    </row>
    <row r="305" spans="1:33" ht="30" customHeight="1" x14ac:dyDescent="0.25">
      <c r="A305" s="9">
        <v>44560</v>
      </c>
      <c r="B305" s="10">
        <v>2020</v>
      </c>
      <c r="C305" s="11" t="s">
        <v>482</v>
      </c>
      <c r="D305" s="12" t="s">
        <v>922</v>
      </c>
      <c r="E305" s="12" t="s">
        <v>35</v>
      </c>
      <c r="F305" s="9">
        <v>44330</v>
      </c>
      <c r="G305" s="9">
        <v>44463</v>
      </c>
      <c r="H305" s="12" t="s">
        <v>923</v>
      </c>
      <c r="I305" s="13" t="str">
        <f>LEFT(J305,6)</f>
        <v>W50S87</v>
      </c>
      <c r="J305" s="14" t="s">
        <v>924</v>
      </c>
      <c r="K305" s="15" t="s">
        <v>924</v>
      </c>
      <c r="L305" s="15" t="str">
        <f>CONCATENATE(D305,",",J305)</f>
        <v>FJRP189050,W50S8721C5001</v>
      </c>
      <c r="M305" s="16">
        <v>3279911</v>
      </c>
      <c r="N305" s="16">
        <v>3216900</v>
      </c>
      <c r="O305" s="17">
        <v>44733</v>
      </c>
      <c r="P305" s="18">
        <v>44733</v>
      </c>
      <c r="Q305" s="19">
        <f>IF(M305="","",N305-M305)</f>
        <v>-63011</v>
      </c>
      <c r="R305" s="20">
        <f>IF(P305="","",P305-O305)</f>
        <v>0</v>
      </c>
      <c r="S305">
        <f>YEAR(P305)</f>
        <v>2022</v>
      </c>
      <c r="T305" s="21" t="str">
        <f>IF(LEN(MONTH(P305))=1,CONCATENATE("0",MONTH(P305)),MONTH(P305))</f>
        <v>06</v>
      </c>
      <c r="U305" s="21">
        <f>IF(LEN(DAY(P305))=1,CONCATENATE("0",DAY(P305)),DAY(P305))</f>
        <v>21</v>
      </c>
      <c r="V305" t="str">
        <f>CONCATENATE(S305,T305,U305)</f>
        <v>20220621</v>
      </c>
      <c r="W305">
        <f>IF(OR(MONTH(G305)=10,MONTH(G305)=11,MONTH(G305)=12),YEAR(G305)+1,YEAR(G305))</f>
        <v>2021</v>
      </c>
      <c r="X305">
        <f>IF(OR(MONTH(P305)=10,MONTH(P305)=11,MONTH(P305)=12),YEAR(P305)+1,YEAR(P305))</f>
        <v>2022</v>
      </c>
      <c r="Y305">
        <f>INDEX('Inflation Indices'!$B$2:$B$18,MATCH('MilCon Contracts Data'!W1203,'Inflation Indices'!$A$2:$A$18,0))</f>
        <v>1.027591137340192</v>
      </c>
      <c r="Z305">
        <f>ROUND(MEDIAN(W305,X305),0)</f>
        <v>2022</v>
      </c>
      <c r="AA305">
        <f>INDEX('Inflation Indices'!$B$2:$B$18,MATCH('MilCon Contracts Data'!Z1203,'Inflation Indices'!$A$2:$A$18,0))</f>
        <v>0.97697771649446541</v>
      </c>
      <c r="AB305" s="22">
        <f>M305*Y305</f>
        <v>3370407.4748646067</v>
      </c>
      <c r="AC305" s="22">
        <f>AB305+(Q305*AA305)</f>
        <v>3308847.1319705741</v>
      </c>
      <c r="AD305" s="19">
        <f>IF(AB305="","",AC305-AB305)</f>
        <v>-61560.342894032598</v>
      </c>
      <c r="AE305" s="23">
        <f>_xlfn.DAYS(P305,O305)</f>
        <v>0</v>
      </c>
      <c r="AF305" s="23">
        <f>_xlfn.DAYS(O305,G305)</f>
        <v>270</v>
      </c>
      <c r="AG305" s="24">
        <f>AE305/AF305</f>
        <v>0</v>
      </c>
    </row>
    <row r="306" spans="1:33" ht="30" customHeight="1" x14ac:dyDescent="0.25">
      <c r="A306" s="9">
        <v>44567</v>
      </c>
      <c r="B306" s="10">
        <v>2010</v>
      </c>
      <c r="C306" s="11" t="s">
        <v>33</v>
      </c>
      <c r="D306" s="12" t="s">
        <v>925</v>
      </c>
      <c r="E306" s="12" t="s">
        <v>35</v>
      </c>
      <c r="F306" s="9">
        <v>40259</v>
      </c>
      <c r="G306" s="9">
        <v>40421</v>
      </c>
      <c r="H306" s="12" t="s">
        <v>420</v>
      </c>
      <c r="I306" s="13" t="str">
        <f>LEFT(J306,6)</f>
        <v>W912HN</v>
      </c>
      <c r="J306" s="14" t="s">
        <v>421</v>
      </c>
      <c r="K306" s="15" t="s">
        <v>422</v>
      </c>
      <c r="L306" s="15" t="str">
        <f>CONCATENATE(D306,",",J306)</f>
        <v>69366,W912HN-07-D-0024</v>
      </c>
      <c r="M306" s="16">
        <v>3292508</v>
      </c>
      <c r="N306" s="16">
        <v>4036729</v>
      </c>
      <c r="O306" s="17">
        <v>40807</v>
      </c>
      <c r="P306" s="18">
        <v>41011</v>
      </c>
      <c r="Q306" s="19">
        <f>IF(M306="","",N306-M306)</f>
        <v>744221</v>
      </c>
      <c r="R306" s="20">
        <f>IF(P306="","",P306-O306)</f>
        <v>204</v>
      </c>
      <c r="S306">
        <f>YEAR(P306)</f>
        <v>2012</v>
      </c>
      <c r="T306" s="21" t="str">
        <f>IF(LEN(MONTH(P306))=1,CONCATENATE("0",MONTH(P306)),MONTH(P306))</f>
        <v>04</v>
      </c>
      <c r="U306" s="21">
        <f>IF(LEN(DAY(P306))=1,CONCATENATE("0",DAY(P306)),DAY(P306))</f>
        <v>12</v>
      </c>
      <c r="V306" t="str">
        <f>CONCATENATE(S306,T306,U306)</f>
        <v>20120412</v>
      </c>
      <c r="W306">
        <f>IF(OR(MONTH(G306)=10,MONTH(G306)=11,MONTH(G306)=12),YEAR(G306)+1,YEAR(G306))</f>
        <v>2010</v>
      </c>
      <c r="X306">
        <f>IF(OR(MONTH(P306)=10,MONTH(P306)=11,MONTH(P306)=12),YEAR(P306)+1,YEAR(P306))</f>
        <v>2012</v>
      </c>
      <c r="Y306">
        <f>INDEX('Inflation Indices'!$B$2:$B$18,MATCH('MilCon Contracts Data'!W41,'Inflation Indices'!$A$2:$A$18,0))</f>
        <v>1.1518675949206576</v>
      </c>
      <c r="Z306">
        <f>ROUND(MEDIAN(W306,X306),0)</f>
        <v>2011</v>
      </c>
      <c r="AA306">
        <f>INDEX('Inflation Indices'!$B$2:$B$18,MATCH('MilCon Contracts Data'!Z41,'Inflation Indices'!$A$2:$A$18,0))</f>
        <v>1.1226717559690906</v>
      </c>
      <c r="AB306" s="22">
        <f>M306*Y306</f>
        <v>3792533.2712170244</v>
      </c>
      <c r="AC306" s="22">
        <f>AB306+(Q306*AA306)</f>
        <v>4628049.1681160973</v>
      </c>
      <c r="AD306" s="19">
        <f>IF(AB306="","",AC306-AB306)</f>
        <v>835515.89689907292</v>
      </c>
      <c r="AE306" s="23">
        <f>_xlfn.DAYS(P306,O306)</f>
        <v>204</v>
      </c>
      <c r="AF306" s="23">
        <f>_xlfn.DAYS(O306,G306)</f>
        <v>386</v>
      </c>
      <c r="AG306" s="24">
        <f>AE306/AF306</f>
        <v>0.52849740932642486</v>
      </c>
    </row>
    <row r="307" spans="1:33" ht="30" customHeight="1" x14ac:dyDescent="0.25">
      <c r="A307" s="9">
        <v>44573</v>
      </c>
      <c r="B307" s="10">
        <v>2018</v>
      </c>
      <c r="C307" s="11" t="s">
        <v>103</v>
      </c>
      <c r="D307" s="12" t="s">
        <v>926</v>
      </c>
      <c r="E307" s="12" t="s">
        <v>35</v>
      </c>
      <c r="F307" s="9">
        <v>43411</v>
      </c>
      <c r="G307" s="9">
        <v>43462</v>
      </c>
      <c r="H307" s="12" t="s">
        <v>927</v>
      </c>
      <c r="I307" s="13" t="str">
        <f>LEFT(J307,6)</f>
        <v>N62473</v>
      </c>
      <c r="J307" s="14" t="s">
        <v>928</v>
      </c>
      <c r="K307" s="15" t="s">
        <v>80</v>
      </c>
      <c r="L307" s="15" t="str">
        <f>CONCATENATE(D307,",",J307)</f>
        <v>N60495426,N6247318D5817 N6247319F4162</v>
      </c>
      <c r="M307" s="16">
        <v>3295000</v>
      </c>
      <c r="N307" s="16">
        <v>3234000</v>
      </c>
      <c r="O307" s="17">
        <v>43763</v>
      </c>
      <c r="P307" s="18">
        <v>43763</v>
      </c>
      <c r="Q307" s="19">
        <f>IF(M307="","",N307-M307)</f>
        <v>-61000</v>
      </c>
      <c r="R307" s="20">
        <f>IF(P307="","",P307-O307)</f>
        <v>0</v>
      </c>
      <c r="S307">
        <f>YEAR(P307)</f>
        <v>2019</v>
      </c>
      <c r="T307" s="21">
        <f>IF(LEN(MONTH(P307))=1,CONCATENATE("0",MONTH(P307)),MONTH(P307))</f>
        <v>10</v>
      </c>
      <c r="U307" s="21">
        <f>IF(LEN(DAY(P307))=1,CONCATENATE("0",DAY(P307)),DAY(P307))</f>
        <v>25</v>
      </c>
      <c r="V307" t="str">
        <f>CONCATENATE(S307,T307,U307)</f>
        <v>20191025</v>
      </c>
      <c r="W307">
        <f>IF(OR(MONTH(G307)=10,MONTH(G307)=11,MONTH(G307)=12),YEAR(G307)+1,YEAR(G307))</f>
        <v>2019</v>
      </c>
      <c r="X307">
        <f>IF(OR(MONTH(P307)=10,MONTH(P307)=11,MONTH(P307)=12),YEAR(P307)+1,YEAR(P307))</f>
        <v>2020</v>
      </c>
      <c r="Y307">
        <f>INDEX('Inflation Indices'!$B$2:$B$18,MATCH('MilCon Contracts Data'!W645,'Inflation Indices'!$A$2:$A$18,0))</f>
        <v>1.027591137340192</v>
      </c>
      <c r="Z307">
        <f>ROUND(MEDIAN(W307,X307),0)</f>
        <v>2020</v>
      </c>
      <c r="AA307">
        <f>INDEX('Inflation Indices'!$B$2:$B$18,MATCH('MilCon Contracts Data'!Z645,'Inflation Indices'!$A$2:$A$18,0))</f>
        <v>1.0006103417743548</v>
      </c>
      <c r="AB307" s="22">
        <f>M307*Y307</f>
        <v>3385912.7975359326</v>
      </c>
      <c r="AC307" s="22">
        <f>AB307+(Q307*AA307)</f>
        <v>3324875.5666876971</v>
      </c>
      <c r="AD307" s="19">
        <f>IF(AB307="","",AC307-AB307)</f>
        <v>-61037.230848235544</v>
      </c>
      <c r="AE307" s="23">
        <f>_xlfn.DAYS(P307,O307)</f>
        <v>0</v>
      </c>
      <c r="AF307" s="23">
        <f>_xlfn.DAYS(O307,G307)</f>
        <v>301</v>
      </c>
      <c r="AG307" s="24">
        <f>AE307/AF307</f>
        <v>0</v>
      </c>
    </row>
    <row r="308" spans="1:33" ht="30" customHeight="1" x14ac:dyDescent="0.25">
      <c r="A308" s="9">
        <v>44573</v>
      </c>
      <c r="B308" s="10">
        <v>2019</v>
      </c>
      <c r="C308" s="11" t="s">
        <v>98</v>
      </c>
      <c r="D308" s="12" t="s">
        <v>929</v>
      </c>
      <c r="E308" s="12" t="s">
        <v>35</v>
      </c>
      <c r="F308" s="9">
        <v>43501</v>
      </c>
      <c r="G308" s="9">
        <v>43549</v>
      </c>
      <c r="H308" s="12" t="s">
        <v>701</v>
      </c>
      <c r="I308" s="13" t="str">
        <f>LEFT(J308,6)</f>
        <v>N62473</v>
      </c>
      <c r="J308" s="14" t="s">
        <v>930</v>
      </c>
      <c r="K308" s="15" t="s">
        <v>930</v>
      </c>
      <c r="L308" s="15" t="str">
        <f>CONCATENATE(D308,",",J308)</f>
        <v>M006815002,N6247319D2430</v>
      </c>
      <c r="M308" s="16">
        <v>3326000</v>
      </c>
      <c r="N308" s="16">
        <v>3443000</v>
      </c>
      <c r="O308" s="17">
        <v>43920</v>
      </c>
      <c r="P308" s="18">
        <v>43910</v>
      </c>
      <c r="Q308" s="19">
        <f>IF(M308="","",N308-M308)</f>
        <v>117000</v>
      </c>
      <c r="R308" s="20">
        <f>IF(P308="","",P308-O308)</f>
        <v>-10</v>
      </c>
      <c r="S308">
        <f>YEAR(P308)</f>
        <v>2020</v>
      </c>
      <c r="T308" s="21" t="str">
        <f>IF(LEN(MONTH(P308))=1,CONCATENATE("0",MONTH(P308)),MONTH(P308))</f>
        <v>03</v>
      </c>
      <c r="U308" s="21">
        <f>IF(LEN(DAY(P308))=1,CONCATENATE("0",DAY(P308)),DAY(P308))</f>
        <v>20</v>
      </c>
      <c r="V308" t="str">
        <f>CONCATENATE(S308,T308,U308)</f>
        <v>20200320</v>
      </c>
      <c r="W308">
        <f>IF(OR(MONTH(G308)=10,MONTH(G308)=11,MONTH(G308)=12),YEAR(G308)+1,YEAR(G308))</f>
        <v>2019</v>
      </c>
      <c r="X308">
        <f>IF(OR(MONTH(P308)=10,MONTH(P308)=11,MONTH(P308)=12),YEAR(P308)+1,YEAR(P308))</f>
        <v>2020</v>
      </c>
      <c r="Y308">
        <f>INDEX('Inflation Indices'!$B$2:$B$18,MATCH('MilCon Contracts Data'!W663,'Inflation Indices'!$A$2:$A$18,0))</f>
        <v>1.1518675949206576</v>
      </c>
      <c r="Z308">
        <f>ROUND(MEDIAN(W308,X308),0)</f>
        <v>2020</v>
      </c>
      <c r="AA308">
        <f>INDEX('Inflation Indices'!$B$2:$B$18,MATCH('MilCon Contracts Data'!Z663,'Inflation Indices'!$A$2:$A$18,0))</f>
        <v>1.0992552112271903</v>
      </c>
      <c r="AB308" s="22">
        <f>M308*Y308</f>
        <v>3831111.620706107</v>
      </c>
      <c r="AC308" s="22">
        <f>AB308+(Q308*AA308)</f>
        <v>3959724.4804196884</v>
      </c>
      <c r="AD308" s="19">
        <f>IF(AB308="","",AC308-AB308)</f>
        <v>128612.85971358139</v>
      </c>
      <c r="AE308" s="23">
        <f>_xlfn.DAYS(P308,O308)</f>
        <v>-10</v>
      </c>
      <c r="AF308" s="23">
        <f>_xlfn.DAYS(O308,G308)</f>
        <v>371</v>
      </c>
      <c r="AG308" s="24">
        <f>AE308/AF308</f>
        <v>-2.6954177897574125E-2</v>
      </c>
    </row>
    <row r="309" spans="1:33" ht="30" customHeight="1" x14ac:dyDescent="0.25">
      <c r="A309" s="9">
        <v>44561</v>
      </c>
      <c r="B309" s="10">
        <v>2019</v>
      </c>
      <c r="C309" s="11" t="s">
        <v>68</v>
      </c>
      <c r="D309" s="12" t="s">
        <v>931</v>
      </c>
      <c r="E309" s="12" t="s">
        <v>35</v>
      </c>
      <c r="F309" s="9">
        <v>43686</v>
      </c>
      <c r="G309" s="9">
        <v>43887</v>
      </c>
      <c r="H309" s="12" t="s">
        <v>932</v>
      </c>
      <c r="I309" s="13" t="str">
        <f>LEFT(J309,6)</f>
        <v>W91278</v>
      </c>
      <c r="J309" s="14" t="s">
        <v>933</v>
      </c>
      <c r="K309" s="15" t="s">
        <v>933</v>
      </c>
      <c r="L309" s="15" t="str">
        <f>CONCATENATE(D309,",",J309)</f>
        <v>NVZR153710,W9127820C0010</v>
      </c>
      <c r="M309" s="16">
        <v>3351127</v>
      </c>
      <c r="N309" s="16">
        <v>3351127</v>
      </c>
      <c r="O309" s="17">
        <v>44365</v>
      </c>
      <c r="P309" s="18">
        <v>44365</v>
      </c>
      <c r="Q309" s="19">
        <f>IF(M309="","",N309-M309)</f>
        <v>0</v>
      </c>
      <c r="R309" s="20">
        <f>IF(P309="","",P309-O309)</f>
        <v>0</v>
      </c>
      <c r="S309">
        <f>YEAR(P309)</f>
        <v>2021</v>
      </c>
      <c r="T309" s="21" t="str">
        <f>IF(LEN(MONTH(P309))=1,CONCATENATE("0",MONTH(P309)),MONTH(P309))</f>
        <v>06</v>
      </c>
      <c r="U309" s="21">
        <f>IF(LEN(DAY(P309))=1,CONCATENATE("0",DAY(P309)),DAY(P309))</f>
        <v>18</v>
      </c>
      <c r="V309" t="str">
        <f>CONCATENATE(S309,T309,U309)</f>
        <v>20210618</v>
      </c>
      <c r="W309">
        <f>IF(OR(MONTH(G309)=10,MONTH(G309)=11,MONTH(G309)=12),YEAR(G309)+1,YEAR(G309))</f>
        <v>2020</v>
      </c>
      <c r="X309">
        <f>IF(OR(MONTH(P309)=10,MONTH(P309)=11,MONTH(P309)=12),YEAR(P309)+1,YEAR(P309))</f>
        <v>2021</v>
      </c>
      <c r="Y309">
        <f>INDEX('Inflation Indices'!$B$2:$B$18,MATCH('MilCon Contracts Data'!W998,'Inflation Indices'!$A$2:$A$18,0))</f>
        <v>1.0992552112271903</v>
      </c>
      <c r="Z309">
        <f>ROUND(MEDIAN(W309,X309),0)</f>
        <v>2021</v>
      </c>
      <c r="AA309">
        <f>INDEX('Inflation Indices'!$B$2:$B$18,MATCH('MilCon Contracts Data'!Z998,'Inflation Indices'!$A$2:$A$18,0))</f>
        <v>1.0507009358578761</v>
      </c>
      <c r="AB309" s="22">
        <f>M309*Y309</f>
        <v>3683743.8182341405</v>
      </c>
      <c r="AC309" s="22">
        <f>AB309+(Q309*AA309)</f>
        <v>3683743.8182341405</v>
      </c>
      <c r="AD309" s="19">
        <f>IF(AB309="","",AC309-AB309)</f>
        <v>0</v>
      </c>
      <c r="AE309" s="23">
        <f>_xlfn.DAYS(P309,O309)</f>
        <v>0</v>
      </c>
      <c r="AF309" s="23">
        <f>_xlfn.DAYS(O309,G309)</f>
        <v>478</v>
      </c>
      <c r="AG309" s="24">
        <f>AE309/AF309</f>
        <v>0</v>
      </c>
    </row>
    <row r="310" spans="1:33" ht="30" customHeight="1" x14ac:dyDescent="0.25">
      <c r="A310" s="9">
        <v>44574</v>
      </c>
      <c r="B310" s="10">
        <v>2019</v>
      </c>
      <c r="C310" s="11" t="s">
        <v>39</v>
      </c>
      <c r="D310" s="12" t="s">
        <v>934</v>
      </c>
      <c r="E310" s="12" t="s">
        <v>35</v>
      </c>
      <c r="F310" s="9">
        <v>43718</v>
      </c>
      <c r="G310" s="9">
        <v>43814</v>
      </c>
      <c r="H310" s="12" t="s">
        <v>935</v>
      </c>
      <c r="I310" s="13" t="str">
        <f>LEFT(J310,6)</f>
        <v>W9128F</v>
      </c>
      <c r="J310" s="14" t="s">
        <v>936</v>
      </c>
      <c r="K310" s="15" t="s">
        <v>937</v>
      </c>
      <c r="L310" s="15" t="str">
        <f>CONCATENATE(D310,",",J310)</f>
        <v>86943,W9128F-20-C-0006</v>
      </c>
      <c r="M310" s="16">
        <v>3384000</v>
      </c>
      <c r="N310" s="16">
        <v>3384000</v>
      </c>
      <c r="O310" s="17">
        <v>44362</v>
      </c>
      <c r="P310" s="18">
        <v>44392</v>
      </c>
      <c r="Q310" s="19">
        <f>IF(M310="","",N310-M310)</f>
        <v>0</v>
      </c>
      <c r="R310" s="20">
        <f>IF(P310="","",P310-O310)</f>
        <v>30</v>
      </c>
      <c r="S310">
        <f>YEAR(P310)</f>
        <v>2021</v>
      </c>
      <c r="T310" s="21" t="str">
        <f>IF(LEN(MONTH(P310))=1,CONCATENATE("0",MONTH(P310)),MONTH(P310))</f>
        <v>07</v>
      </c>
      <c r="U310" s="21">
        <f>IF(LEN(DAY(P310))=1,CONCATENATE("0",DAY(P310)),DAY(P310))</f>
        <v>15</v>
      </c>
      <c r="V310" t="str">
        <f>CONCATENATE(S310,T310,U310)</f>
        <v>20210715</v>
      </c>
      <c r="W310">
        <f>IF(OR(MONTH(G310)=10,MONTH(G310)=11,MONTH(G310)=12),YEAR(G310)+1,YEAR(G310))</f>
        <v>2020</v>
      </c>
      <c r="X310">
        <f>IF(OR(MONTH(P310)=10,MONTH(P310)=11,MONTH(P310)=12),YEAR(P310)+1,YEAR(P310))</f>
        <v>2021</v>
      </c>
      <c r="Y310">
        <f>INDEX('Inflation Indices'!$B$2:$B$18,MATCH('MilCon Contracts Data'!W1005,'Inflation Indices'!$A$2:$A$18,0))</f>
        <v>1.0507009358578761</v>
      </c>
      <c r="Z310">
        <f>ROUND(MEDIAN(W310,X310),0)</f>
        <v>2021</v>
      </c>
      <c r="AA310">
        <f>INDEX('Inflation Indices'!$B$2:$B$18,MATCH('MilCon Contracts Data'!Z1005,'Inflation Indices'!$A$2:$A$18,0))</f>
        <v>1.027591137340192</v>
      </c>
      <c r="AB310" s="22">
        <f>M310*Y310</f>
        <v>3555571.9669430526</v>
      </c>
      <c r="AC310" s="22">
        <f>AB310+(Q310*AA310)</f>
        <v>3555571.9669430526</v>
      </c>
      <c r="AD310" s="19">
        <f>IF(AB310="","",AC310-AB310)</f>
        <v>0</v>
      </c>
      <c r="AE310" s="23">
        <f>_xlfn.DAYS(P310,O310)</f>
        <v>30</v>
      </c>
      <c r="AF310" s="23">
        <f>_xlfn.DAYS(O310,G310)</f>
        <v>548</v>
      </c>
      <c r="AG310" s="24">
        <f>AE310/AF310</f>
        <v>5.4744525547445258E-2</v>
      </c>
    </row>
    <row r="311" spans="1:33" ht="30" customHeight="1" x14ac:dyDescent="0.25">
      <c r="A311" s="9">
        <v>44567</v>
      </c>
      <c r="B311" s="10">
        <v>2013</v>
      </c>
      <c r="C311" s="11" t="s">
        <v>33</v>
      </c>
      <c r="D311" s="12" t="s">
        <v>938</v>
      </c>
      <c r="E311" s="12" t="s">
        <v>35</v>
      </c>
      <c r="F311" s="9">
        <v>41435</v>
      </c>
      <c r="G311" s="9">
        <v>41744</v>
      </c>
      <c r="H311" s="12" t="s">
        <v>939</v>
      </c>
      <c r="I311" s="13" t="str">
        <f>LEFT(J311,6)</f>
        <v>W912QR</v>
      </c>
      <c r="J311" s="14" t="s">
        <v>940</v>
      </c>
      <c r="K311" s="15" t="s">
        <v>941</v>
      </c>
      <c r="L311" s="15" t="str">
        <f>CONCATENATE(D311,",",J311)</f>
        <v>66597,W912QR-14-C-0019</v>
      </c>
      <c r="M311" s="16">
        <v>3384894</v>
      </c>
      <c r="N311" s="16">
        <v>3480791</v>
      </c>
      <c r="O311" s="17">
        <v>42298</v>
      </c>
      <c r="P311" s="18">
        <v>42475</v>
      </c>
      <c r="Q311" s="19">
        <f>IF(M311="","",N311-M311)</f>
        <v>95897</v>
      </c>
      <c r="R311" s="20">
        <f>IF(P311="","",P311-O311)</f>
        <v>177</v>
      </c>
      <c r="S311">
        <f>YEAR(P311)</f>
        <v>2016</v>
      </c>
      <c r="T311" s="21" t="str">
        <f>IF(LEN(MONTH(P311))=1,CONCATENATE("0",MONTH(P311)),MONTH(P311))</f>
        <v>04</v>
      </c>
      <c r="U311" s="21">
        <f>IF(LEN(DAY(P311))=1,CONCATENATE("0",DAY(P311)),DAY(P311))</f>
        <v>15</v>
      </c>
      <c r="V311" t="str">
        <f>CONCATENATE(S311,T311,U311)</f>
        <v>20160415</v>
      </c>
      <c r="W311">
        <f>IF(OR(MONTH(G311)=10,MONTH(G311)=11,MONTH(G311)=12),YEAR(G311)+1,YEAR(G311))</f>
        <v>2014</v>
      </c>
      <c r="X311">
        <f>IF(OR(MONTH(P311)=10,MONTH(P311)=11,MONTH(P311)=12),YEAR(P311)+1,YEAR(P311))</f>
        <v>2016</v>
      </c>
      <c r="Y311">
        <f>INDEX('Inflation Indices'!$B$2:$B$18,MATCH('MilCon Contracts Data'!W177,'Inflation Indices'!$A$2:$A$18,0))</f>
        <v>1.0006103417743548</v>
      </c>
      <c r="Z311">
        <f>ROUND(MEDIAN(W311,X311),0)</f>
        <v>2015</v>
      </c>
      <c r="AA311">
        <f>INDEX('Inflation Indices'!$B$2:$B$18,MATCH('MilCon Contracts Data'!Z177,'Inflation Indices'!$A$2:$A$18,0))</f>
        <v>0.95701202597496626</v>
      </c>
      <c r="AB311" s="22">
        <f>M311*Y311</f>
        <v>3386959.9422099628</v>
      </c>
      <c r="AC311" s="22">
        <f>AB311+(Q311*AA311)</f>
        <v>3478734.5244648843</v>
      </c>
      <c r="AD311" s="19">
        <f>IF(AB311="","",AC311-AB311)</f>
        <v>91774.582254921552</v>
      </c>
      <c r="AE311" s="23">
        <f>_xlfn.DAYS(P311,O311)</f>
        <v>177</v>
      </c>
      <c r="AF311" s="23">
        <f>_xlfn.DAYS(O311,G311)</f>
        <v>554</v>
      </c>
      <c r="AG311" s="24">
        <f>AE311/AF311</f>
        <v>0.31949458483754511</v>
      </c>
    </row>
    <row r="312" spans="1:33" ht="30" customHeight="1" x14ac:dyDescent="0.25">
      <c r="A312" s="9">
        <v>44439</v>
      </c>
      <c r="B312" s="10">
        <v>2018</v>
      </c>
      <c r="C312" s="11" t="s">
        <v>145</v>
      </c>
      <c r="D312" s="12" t="s">
        <v>942</v>
      </c>
      <c r="E312" s="12" t="s">
        <v>35</v>
      </c>
      <c r="F312" s="9">
        <v>43433</v>
      </c>
      <c r="G312" s="9">
        <v>43532</v>
      </c>
      <c r="H312" s="12" t="s">
        <v>786</v>
      </c>
      <c r="I312" s="13" t="str">
        <f>LEFT(J312,6)</f>
        <v>W912HN</v>
      </c>
      <c r="J312" s="14" t="s">
        <v>943</v>
      </c>
      <c r="K312" s="15" t="s">
        <v>943</v>
      </c>
      <c r="L312" s="15" t="str">
        <f>CONCATENATE(D312,",",J312)</f>
        <v>89128,W912HN19C3004</v>
      </c>
      <c r="M312" s="16">
        <v>3402000</v>
      </c>
      <c r="N312" s="16">
        <v>3548000</v>
      </c>
      <c r="O312" s="17">
        <v>44038</v>
      </c>
      <c r="P312" s="18">
        <v>44398</v>
      </c>
      <c r="Q312" s="19">
        <f>IF(M312="","",N312-M312)</f>
        <v>146000</v>
      </c>
      <c r="R312" s="20">
        <f>IF(P312="","",P312-O312)</f>
        <v>360</v>
      </c>
      <c r="S312">
        <f>YEAR(P312)</f>
        <v>2021</v>
      </c>
      <c r="T312" s="21" t="str">
        <f>IF(LEN(MONTH(P312))=1,CONCATENATE("0",MONTH(P312)),MONTH(P312))</f>
        <v>07</v>
      </c>
      <c r="U312" s="21">
        <f>IF(LEN(DAY(P312))=1,CONCATENATE("0",DAY(P312)),DAY(P312))</f>
        <v>21</v>
      </c>
      <c r="V312" t="str">
        <f>CONCATENATE(S312,T312,U312)</f>
        <v>20210721</v>
      </c>
      <c r="W312">
        <f>IF(OR(MONTH(G312)=10,MONTH(G312)=11,MONTH(G312)=12),YEAR(G312)+1,YEAR(G312))</f>
        <v>2019</v>
      </c>
      <c r="X312">
        <f>IF(OR(MONTH(P312)=10,MONTH(P312)=11,MONTH(P312)=12),YEAR(P312)+1,YEAR(P312))</f>
        <v>2021</v>
      </c>
      <c r="Y312">
        <f>INDEX('Inflation Indices'!$B$2:$B$18,MATCH('MilCon Contracts Data'!W797,'Inflation Indices'!$A$2:$A$18,0))</f>
        <v>1.0750776974914733</v>
      </c>
      <c r="Z312">
        <f>ROUND(MEDIAN(W312,X312),0)</f>
        <v>2020</v>
      </c>
      <c r="AA312">
        <f>INDEX('Inflation Indices'!$B$2:$B$18,MATCH('MilCon Contracts Data'!Z797,'Inflation Indices'!$A$2:$A$18,0))</f>
        <v>1.0507009358578761</v>
      </c>
      <c r="AB312" s="22">
        <f>M312*Y312</f>
        <v>3657414.326865992</v>
      </c>
      <c r="AC312" s="22">
        <f>AB312+(Q312*AA312)</f>
        <v>3810816.6635012422</v>
      </c>
      <c r="AD312" s="19">
        <f>IF(AB312="","",AC312-AB312)</f>
        <v>153402.33663525013</v>
      </c>
      <c r="AE312" s="23">
        <f>_xlfn.DAYS(P312,O312)</f>
        <v>360</v>
      </c>
      <c r="AF312" s="23">
        <f>_xlfn.DAYS(O312,G312)</f>
        <v>506</v>
      </c>
      <c r="AG312" s="24">
        <f>AE312/AF312</f>
        <v>0.71146245059288538</v>
      </c>
    </row>
    <row r="313" spans="1:33" ht="30" customHeight="1" x14ac:dyDescent="0.25">
      <c r="A313" s="9">
        <v>44573</v>
      </c>
      <c r="B313" s="10">
        <v>2017</v>
      </c>
      <c r="C313" s="11" t="s">
        <v>103</v>
      </c>
      <c r="D313" s="12" t="s">
        <v>944</v>
      </c>
      <c r="E313" s="12" t="s">
        <v>35</v>
      </c>
      <c r="F313" s="9">
        <v>43144</v>
      </c>
      <c r="G313" s="9">
        <v>43630</v>
      </c>
      <c r="H313" s="12" t="s">
        <v>945</v>
      </c>
      <c r="I313" s="13" t="str">
        <f>LEFT(J313,6)</f>
        <v>N33191</v>
      </c>
      <c r="J313" s="14" t="s">
        <v>946</v>
      </c>
      <c r="K313" s="15" t="s">
        <v>947</v>
      </c>
      <c r="L313" s="15" t="str">
        <f>CONCATENATE(D313,",",J313)</f>
        <v>N63005985,N3319119C0805 AWD</v>
      </c>
      <c r="M313" s="16">
        <v>3407000</v>
      </c>
      <c r="N313" s="16">
        <v>3268000</v>
      </c>
      <c r="O313" s="17">
        <v>44280</v>
      </c>
      <c r="P313" s="18">
        <v>44280</v>
      </c>
      <c r="Q313" s="19">
        <f>IF(M313="","",N313-M313)</f>
        <v>-139000</v>
      </c>
      <c r="R313" s="20">
        <f>IF(P313="","",P313-O313)</f>
        <v>0</v>
      </c>
      <c r="S313">
        <f>YEAR(P313)</f>
        <v>2021</v>
      </c>
      <c r="T313" s="21" t="str">
        <f>IF(LEN(MONTH(P313))=1,CONCATENATE("0",MONTH(P313)),MONTH(P313))</f>
        <v>03</v>
      </c>
      <c r="U313" s="21">
        <f>IF(LEN(DAY(P313))=1,CONCATENATE("0",DAY(P313)),DAY(P313))</f>
        <v>25</v>
      </c>
      <c r="V313" t="str">
        <f>CONCATENATE(S313,T313,U313)</f>
        <v>20210325</v>
      </c>
      <c r="W313">
        <f>IF(OR(MONTH(G313)=10,MONTH(G313)=11,MONTH(G313)=12),YEAR(G313)+1,YEAR(G313))</f>
        <v>2019</v>
      </c>
      <c r="X313">
        <f>IF(OR(MONTH(P313)=10,MONTH(P313)=11,MONTH(P313)=12),YEAR(P313)+1,YEAR(P313))</f>
        <v>2021</v>
      </c>
      <c r="Y313">
        <f>INDEX('Inflation Indices'!$B$2:$B$18,MATCH('MilCon Contracts Data'!W600,'Inflation Indices'!$A$2:$A$18,0))</f>
        <v>1.0006103417743548</v>
      </c>
      <c r="Z313">
        <f>ROUND(MEDIAN(W313,X313),0)</f>
        <v>2020</v>
      </c>
      <c r="AA313">
        <f>INDEX('Inflation Indices'!$B$2:$B$18,MATCH('MilCon Contracts Data'!Z600,'Inflation Indices'!$A$2:$A$18,0))</f>
        <v>0.97697771649446541</v>
      </c>
      <c r="AB313" s="22">
        <f>M313*Y313</f>
        <v>3409079.4344252269</v>
      </c>
      <c r="AC313" s="22">
        <f>AB313+(Q313*AA313)</f>
        <v>3273279.5318324962</v>
      </c>
      <c r="AD313" s="19">
        <f>IF(AB313="","",AC313-AB313)</f>
        <v>-135799.90259273071</v>
      </c>
      <c r="AE313" s="23">
        <f>_xlfn.DAYS(P313,O313)</f>
        <v>0</v>
      </c>
      <c r="AF313" s="23">
        <f>_xlfn.DAYS(O313,G313)</f>
        <v>650</v>
      </c>
      <c r="AG313" s="24">
        <f>AE313/AF313</f>
        <v>0</v>
      </c>
    </row>
    <row r="314" spans="1:33" ht="30" customHeight="1" x14ac:dyDescent="0.25">
      <c r="A314" s="9">
        <v>44574</v>
      </c>
      <c r="B314" s="10">
        <v>2018</v>
      </c>
      <c r="C314" s="11" t="s">
        <v>39</v>
      </c>
      <c r="D314" s="12" t="s">
        <v>948</v>
      </c>
      <c r="E314" s="12" t="s">
        <v>35</v>
      </c>
      <c r="F314" s="9">
        <v>43942</v>
      </c>
      <c r="G314" s="9">
        <v>44020</v>
      </c>
      <c r="H314" s="12" t="s">
        <v>949</v>
      </c>
      <c r="I314" s="13" t="str">
        <f>LEFT(J314,6)</f>
        <v>W912BU</v>
      </c>
      <c r="J314" s="14" t="s">
        <v>950</v>
      </c>
      <c r="K314" s="15" t="s">
        <v>950</v>
      </c>
      <c r="L314" s="15" t="str">
        <f>CONCATENATE(D314,",",J314)</f>
        <v>86204,W912BU20C0033</v>
      </c>
      <c r="M314" s="16">
        <v>3408000</v>
      </c>
      <c r="N314" s="16">
        <v>3452000</v>
      </c>
      <c r="O314" s="17">
        <v>44595</v>
      </c>
      <c r="P314" s="18">
        <v>44614</v>
      </c>
      <c r="Q314" s="19">
        <f>IF(M314="","",N314-M314)</f>
        <v>44000</v>
      </c>
      <c r="R314" s="20">
        <f>IF(P314="","",P314-O314)</f>
        <v>19</v>
      </c>
      <c r="S314">
        <f>YEAR(P314)</f>
        <v>2022</v>
      </c>
      <c r="T314" s="21" t="str">
        <f>IF(LEN(MONTH(P314))=1,CONCATENATE("0",MONTH(P314)),MONTH(P314))</f>
        <v>02</v>
      </c>
      <c r="U314" s="21">
        <f>IF(LEN(DAY(P314))=1,CONCATENATE("0",DAY(P314)),DAY(P314))</f>
        <v>22</v>
      </c>
      <c r="V314" t="str">
        <f>CONCATENATE(S314,T314,U314)</f>
        <v>20220222</v>
      </c>
      <c r="W314">
        <f>IF(OR(MONTH(G314)=10,MONTH(G314)=11,MONTH(G314)=12),YEAR(G314)+1,YEAR(G314))</f>
        <v>2020</v>
      </c>
      <c r="X314">
        <f>IF(OR(MONTH(P314)=10,MONTH(P314)=11,MONTH(P314)=12),YEAR(P314)+1,YEAR(P314))</f>
        <v>2022</v>
      </c>
      <c r="Y314">
        <f>INDEX('Inflation Indices'!$B$2:$B$18,MATCH('MilCon Contracts Data'!W1012,'Inflation Indices'!$A$2:$A$18,0))</f>
        <v>0.97697771649446541</v>
      </c>
      <c r="Z314">
        <f>ROUND(MEDIAN(W314,X314),0)</f>
        <v>2021</v>
      </c>
      <c r="AA314">
        <f>INDEX('Inflation Indices'!$B$2:$B$18,MATCH('MilCon Contracts Data'!Z1012,'Inflation Indices'!$A$2:$A$18,0))</f>
        <v>0.93819806468133926</v>
      </c>
      <c r="AB314" s="22">
        <f>M314*Y314</f>
        <v>3329540.0578131382</v>
      </c>
      <c r="AC314" s="22">
        <f>AB314+(Q314*AA314)</f>
        <v>3370820.7726591174</v>
      </c>
      <c r="AD314" s="19">
        <f>IF(AB314="","",AC314-AB314)</f>
        <v>41280.714845979121</v>
      </c>
      <c r="AE314" s="23">
        <f>_xlfn.DAYS(P314,O314)</f>
        <v>19</v>
      </c>
      <c r="AF314" s="23">
        <f>_xlfn.DAYS(O314,G314)</f>
        <v>575</v>
      </c>
      <c r="AG314" s="24">
        <f>AE314/AF314</f>
        <v>3.3043478260869563E-2</v>
      </c>
    </row>
    <row r="315" spans="1:33" ht="30" customHeight="1" x14ac:dyDescent="0.25">
      <c r="A315" s="9">
        <v>44573</v>
      </c>
      <c r="B315" s="10">
        <v>2021</v>
      </c>
      <c r="C315" s="11" t="s">
        <v>98</v>
      </c>
      <c r="D315" s="12" t="s">
        <v>951</v>
      </c>
      <c r="E315" s="12" t="s">
        <v>35</v>
      </c>
      <c r="F315" s="9">
        <v>44334</v>
      </c>
      <c r="G315" s="9">
        <v>44378</v>
      </c>
      <c r="H315" s="12" t="s">
        <v>952</v>
      </c>
      <c r="I315" s="13" t="str">
        <f>LEFT(J315,6)</f>
        <v>N40084</v>
      </c>
      <c r="J315" s="14" t="s">
        <v>953</v>
      </c>
      <c r="K315" s="15" t="s">
        <v>954</v>
      </c>
      <c r="L315" s="15" t="str">
        <f>CONCATENATE(D315,",",J315)</f>
        <v>M67400901U,N4008421C8000 AWD</v>
      </c>
      <c r="M315" s="16">
        <v>3417000</v>
      </c>
      <c r="N315" s="16">
        <v>3255000</v>
      </c>
      <c r="O315" s="17">
        <v>44634</v>
      </c>
      <c r="P315" s="18">
        <v>44634</v>
      </c>
      <c r="Q315" s="19">
        <f>IF(M315="","",N315-M315)</f>
        <v>-162000</v>
      </c>
      <c r="R315" s="20">
        <f>IF(P315="","",P315-O315)</f>
        <v>0</v>
      </c>
      <c r="S315">
        <f>YEAR(P315)</f>
        <v>2022</v>
      </c>
      <c r="T315" s="21" t="str">
        <f>IF(LEN(MONTH(P315))=1,CONCATENATE("0",MONTH(P315)),MONTH(P315))</f>
        <v>03</v>
      </c>
      <c r="U315" s="21">
        <f>IF(LEN(DAY(P315))=1,CONCATENATE("0",DAY(P315)),DAY(P315))</f>
        <v>14</v>
      </c>
      <c r="V315" t="str">
        <f>CONCATENATE(S315,T315,U315)</f>
        <v>20220314</v>
      </c>
      <c r="W315">
        <f>IF(OR(MONTH(G315)=10,MONTH(G315)=11,MONTH(G315)=12),YEAR(G315)+1,YEAR(G315))</f>
        <v>2021</v>
      </c>
      <c r="X315">
        <f>IF(OR(MONTH(P315)=10,MONTH(P315)=11,MONTH(P315)=12),YEAR(P315)+1,YEAR(P315))</f>
        <v>2022</v>
      </c>
      <c r="Y315">
        <f>INDEX('Inflation Indices'!$B$2:$B$18,MATCH('MilCon Contracts Data'!W1125,'Inflation Indices'!$A$2:$A$18,0))</f>
        <v>0.97697771649446541</v>
      </c>
      <c r="Z315">
        <f>ROUND(MEDIAN(W315,X315),0)</f>
        <v>2022</v>
      </c>
      <c r="AA315">
        <f>INDEX('Inflation Indices'!$B$2:$B$18,MATCH('MilCon Contracts Data'!Z1125,'Inflation Indices'!$A$2:$A$18,0))</f>
        <v>0.93819806468133926</v>
      </c>
      <c r="AB315" s="22">
        <f>M315*Y315</f>
        <v>3338332.8572615883</v>
      </c>
      <c r="AC315" s="22">
        <f>AB315+(Q315*AA315)</f>
        <v>3186344.7707832116</v>
      </c>
      <c r="AD315" s="19">
        <f>IF(AB315="","",AC315-AB315)</f>
        <v>-151988.08647837676</v>
      </c>
      <c r="AE315" s="23">
        <f>_xlfn.DAYS(P315,O315)</f>
        <v>0</v>
      </c>
      <c r="AF315" s="23">
        <f>_xlfn.DAYS(O315,G315)</f>
        <v>256</v>
      </c>
      <c r="AG315" s="24">
        <f>AE315/AF315</f>
        <v>0</v>
      </c>
    </row>
    <row r="316" spans="1:33" ht="30" customHeight="1" x14ac:dyDescent="0.25">
      <c r="A316" s="9">
        <v>44560</v>
      </c>
      <c r="B316" s="10">
        <v>2018</v>
      </c>
      <c r="C316" s="11" t="s">
        <v>482</v>
      </c>
      <c r="D316" s="12" t="s">
        <v>955</v>
      </c>
      <c r="E316" s="12" t="s">
        <v>35</v>
      </c>
      <c r="F316" s="9">
        <v>43951</v>
      </c>
      <c r="G316" s="9">
        <v>44026</v>
      </c>
      <c r="H316" s="12" t="s">
        <v>956</v>
      </c>
      <c r="I316" s="13" t="str">
        <f>LEFT(J316,6)</f>
        <v>W50S8N</v>
      </c>
      <c r="J316" s="14" t="s">
        <v>957</v>
      </c>
      <c r="K316" s="15" t="s">
        <v>957</v>
      </c>
      <c r="L316" s="15" t="str">
        <f>CONCATENATE(D316,",",J316)</f>
        <v>HAAW179035,W50S8N20C0001</v>
      </c>
      <c r="M316" s="16">
        <v>3428805</v>
      </c>
      <c r="N316" s="16">
        <v>3325800</v>
      </c>
      <c r="O316" s="17">
        <v>44416</v>
      </c>
      <c r="P316" s="18">
        <v>44416</v>
      </c>
      <c r="Q316" s="19">
        <f>IF(M316="","",N316-M316)</f>
        <v>-103005</v>
      </c>
      <c r="R316" s="20">
        <f>IF(P316="","",P316-O316)</f>
        <v>0</v>
      </c>
      <c r="S316">
        <f>YEAR(P316)</f>
        <v>2021</v>
      </c>
      <c r="T316" s="21" t="str">
        <f>IF(LEN(MONTH(P316))=1,CONCATENATE("0",MONTH(P316)),MONTH(P316))</f>
        <v>08</v>
      </c>
      <c r="U316" s="21" t="str">
        <f>IF(LEN(DAY(P316))=1,CONCATENATE("0",DAY(P316)),DAY(P316))</f>
        <v>08</v>
      </c>
      <c r="V316" t="str">
        <f>CONCATENATE(S316,T316,U316)</f>
        <v>20210808</v>
      </c>
      <c r="W316">
        <f>IF(OR(MONTH(G316)=10,MONTH(G316)=11,MONTH(G316)=12),YEAR(G316)+1,YEAR(G316))</f>
        <v>2020</v>
      </c>
      <c r="X316">
        <f>IF(OR(MONTH(P316)=10,MONTH(P316)=11,MONTH(P316)=12),YEAR(P316)+1,YEAR(P316))</f>
        <v>2021</v>
      </c>
      <c r="Y316">
        <f>INDEX('Inflation Indices'!$B$2:$B$18,MATCH('MilCon Contracts Data'!W971,'Inflation Indices'!$A$2:$A$18,0))</f>
        <v>1.1226717559690906</v>
      </c>
      <c r="Z316">
        <f>ROUND(MEDIAN(W316,X316),0)</f>
        <v>2021</v>
      </c>
      <c r="AA316">
        <f>INDEX('Inflation Indices'!$B$2:$B$18,MATCH('MilCon Contracts Data'!Z971,'Inflation Indices'!$A$2:$A$18,0))</f>
        <v>1.0750776974914733</v>
      </c>
      <c r="AB316" s="22">
        <f>M316*Y316</f>
        <v>3849422.5302255978</v>
      </c>
      <c r="AC316" s="22">
        <f>AB316+(Q316*AA316)</f>
        <v>3738684.1519954884</v>
      </c>
      <c r="AD316" s="19">
        <f>IF(AB316="","",AC316-AB316)</f>
        <v>-110738.37823010935</v>
      </c>
      <c r="AE316" s="23">
        <f>_xlfn.DAYS(P316,O316)</f>
        <v>0</v>
      </c>
      <c r="AF316" s="23">
        <f>_xlfn.DAYS(O316,G316)</f>
        <v>390</v>
      </c>
      <c r="AG316" s="24">
        <f>AE316/AF316</f>
        <v>0</v>
      </c>
    </row>
    <row r="317" spans="1:33" ht="30" customHeight="1" x14ac:dyDescent="0.25">
      <c r="A317" s="9">
        <v>44573</v>
      </c>
      <c r="B317" s="10">
        <v>2019</v>
      </c>
      <c r="C317" s="11" t="s">
        <v>103</v>
      </c>
      <c r="D317" s="12" t="s">
        <v>958</v>
      </c>
      <c r="E317" s="12" t="s">
        <v>35</v>
      </c>
      <c r="F317" s="9">
        <v>43608</v>
      </c>
      <c r="G317" s="9">
        <v>43682</v>
      </c>
      <c r="H317" s="12" t="s">
        <v>959</v>
      </c>
      <c r="I317" s="13" t="str">
        <f>LEFT(J317,6)</f>
        <v>N40085</v>
      </c>
      <c r="J317" s="14" t="s">
        <v>960</v>
      </c>
      <c r="K317" s="15" t="s">
        <v>961</v>
      </c>
      <c r="L317" s="15" t="str">
        <f>CONCATENATE(D317,",",J317)</f>
        <v>N324461088,N4008517D5049 N4008519F6032</v>
      </c>
      <c r="M317" s="16">
        <v>3458000</v>
      </c>
      <c r="N317" s="16">
        <v>3460000</v>
      </c>
      <c r="O317" s="17">
        <v>44135</v>
      </c>
      <c r="P317" s="18">
        <v>44407</v>
      </c>
      <c r="Q317" s="19">
        <f>IF(M317="","",N317-M317)</f>
        <v>2000</v>
      </c>
      <c r="R317" s="20">
        <f>IF(P317="","",P317-O317)</f>
        <v>272</v>
      </c>
      <c r="S317">
        <f>YEAR(P317)</f>
        <v>2021</v>
      </c>
      <c r="T317" s="21" t="str">
        <f>IF(LEN(MONTH(P317))=1,CONCATENATE("0",MONTH(P317)),MONTH(P317))</f>
        <v>07</v>
      </c>
      <c r="U317" s="21">
        <f>IF(LEN(DAY(P317))=1,CONCATENATE("0",DAY(P317)),DAY(P317))</f>
        <v>30</v>
      </c>
      <c r="V317" t="str">
        <f>CONCATENATE(S317,T317,U317)</f>
        <v>20210730</v>
      </c>
      <c r="W317">
        <f>IF(OR(MONTH(G317)=10,MONTH(G317)=11,MONTH(G317)=12),YEAR(G317)+1,YEAR(G317))</f>
        <v>2019</v>
      </c>
      <c r="X317">
        <f>IF(OR(MONTH(P317)=10,MONTH(P317)=11,MONTH(P317)=12),YEAR(P317)+1,YEAR(P317))</f>
        <v>2021</v>
      </c>
      <c r="Y317">
        <f>INDEX('Inflation Indices'!$B$2:$B$18,MATCH('MilCon Contracts Data'!W612,'Inflation Indices'!$A$2:$A$18,0))</f>
        <v>1.0750776974914733</v>
      </c>
      <c r="Z317">
        <f>ROUND(MEDIAN(W317,X317),0)</f>
        <v>2020</v>
      </c>
      <c r="AA317">
        <f>INDEX('Inflation Indices'!$B$2:$B$18,MATCH('MilCon Contracts Data'!Z612,'Inflation Indices'!$A$2:$A$18,0))</f>
        <v>1.0507009358578761</v>
      </c>
      <c r="AB317" s="22">
        <f>M317*Y317</f>
        <v>3717618.6779255145</v>
      </c>
      <c r="AC317" s="22">
        <f>AB317+(Q317*AA317)</f>
        <v>3719720.0797972302</v>
      </c>
      <c r="AD317" s="19">
        <f>IF(AB317="","",AC317-AB317)</f>
        <v>2101.4018717156723</v>
      </c>
      <c r="AE317" s="23">
        <f>_xlfn.DAYS(P317,O317)</f>
        <v>272</v>
      </c>
      <c r="AF317" s="23">
        <f>_xlfn.DAYS(O317,G317)</f>
        <v>453</v>
      </c>
      <c r="AG317" s="24">
        <f>AE317/AF317</f>
        <v>0.60044150110375272</v>
      </c>
    </row>
    <row r="318" spans="1:33" ht="30" customHeight="1" x14ac:dyDescent="0.25">
      <c r="A318" s="9">
        <v>44477</v>
      </c>
      <c r="B318" s="10">
        <v>2017</v>
      </c>
      <c r="C318" s="11" t="s">
        <v>33</v>
      </c>
      <c r="D318" s="12" t="s">
        <v>962</v>
      </c>
      <c r="E318" s="12" t="s">
        <v>35</v>
      </c>
      <c r="F318" s="9">
        <v>43182</v>
      </c>
      <c r="G318" s="9">
        <v>43314</v>
      </c>
      <c r="H318" s="12" t="s">
        <v>963</v>
      </c>
      <c r="I318" s="13" t="str">
        <f>LEFT(J318,6)</f>
        <v>W912HV</v>
      </c>
      <c r="J318" s="14" t="s">
        <v>964</v>
      </c>
      <c r="K318" s="15" t="s">
        <v>964</v>
      </c>
      <c r="L318" s="15" t="str">
        <f>CONCATENATE(D318,",",J318)</f>
        <v>AFSOC103022,W912HV15D0032</v>
      </c>
      <c r="M318" s="16">
        <v>3470750</v>
      </c>
      <c r="N318" s="16">
        <v>3587463</v>
      </c>
      <c r="O318" s="17">
        <v>43500</v>
      </c>
      <c r="P318" s="18">
        <v>43545</v>
      </c>
      <c r="Q318" s="19">
        <f>IF(M318="","",N318-M318)</f>
        <v>116713</v>
      </c>
      <c r="R318" s="20">
        <f>IF(P318="","",P318-O318)</f>
        <v>45</v>
      </c>
      <c r="S318">
        <f>YEAR(P318)</f>
        <v>2019</v>
      </c>
      <c r="T318" s="21" t="str">
        <f>IF(LEN(MONTH(P318))=1,CONCATENATE("0",MONTH(P318)),MONTH(P318))</f>
        <v>03</v>
      </c>
      <c r="U318" s="21">
        <f>IF(LEN(DAY(P318))=1,CONCATENATE("0",DAY(P318)),DAY(P318))</f>
        <v>21</v>
      </c>
      <c r="V318" t="str">
        <f>CONCATENATE(S318,T318,U318)</f>
        <v>20190321</v>
      </c>
      <c r="W318">
        <f>IF(OR(MONTH(G318)=10,MONTH(G318)=11,MONTH(G318)=12),YEAR(G318)+1,YEAR(G318))</f>
        <v>2018</v>
      </c>
      <c r="X318">
        <f>IF(OR(MONTH(P318)=10,MONTH(P318)=11,MONTH(P318)=12),YEAR(P318)+1,YEAR(P318))</f>
        <v>2019</v>
      </c>
      <c r="Y318">
        <f>INDEX('Inflation Indices'!$B$2:$B$18,MATCH('MilCon Contracts Data'!W556,'Inflation Indices'!$A$2:$A$18,0))</f>
        <v>1.027591137340192</v>
      </c>
      <c r="Z318">
        <f>ROUND(MEDIAN(W318,X318),0)</f>
        <v>2019</v>
      </c>
      <c r="AA318">
        <f>INDEX('Inflation Indices'!$B$2:$B$18,MATCH('MilCon Contracts Data'!Z556,'Inflation Indices'!$A$2:$A$18,0))</f>
        <v>0.97697771649446541</v>
      </c>
      <c r="AB318" s="22">
        <f>M318*Y318</f>
        <v>3566511.9399234713</v>
      </c>
      <c r="AC318" s="22">
        <f>AB318+(Q318*AA318)</f>
        <v>3680537.9401486898</v>
      </c>
      <c r="AD318" s="19">
        <f>IF(AB318="","",AC318-AB318)</f>
        <v>114026.00022521848</v>
      </c>
      <c r="AE318" s="23">
        <f>_xlfn.DAYS(P318,O318)</f>
        <v>45</v>
      </c>
      <c r="AF318" s="23">
        <f>_xlfn.DAYS(O318,G318)</f>
        <v>186</v>
      </c>
      <c r="AG318" s="24">
        <f>AE318/AF318</f>
        <v>0.24193548387096775</v>
      </c>
    </row>
    <row r="319" spans="1:33" ht="30" customHeight="1" x14ac:dyDescent="0.25">
      <c r="A319" s="9">
        <v>44567</v>
      </c>
      <c r="B319" s="10">
        <v>2011</v>
      </c>
      <c r="C319" s="11" t="s">
        <v>33</v>
      </c>
      <c r="D319" s="12" t="s">
        <v>965</v>
      </c>
      <c r="E319" s="12" t="s">
        <v>35</v>
      </c>
      <c r="F319" s="9">
        <v>40731</v>
      </c>
      <c r="G319" s="9">
        <v>40811</v>
      </c>
      <c r="H319" s="12" t="s">
        <v>966</v>
      </c>
      <c r="I319" s="13" t="str">
        <f>LEFT(J319,6)</f>
        <v>W9128F</v>
      </c>
      <c r="J319" s="14" t="s">
        <v>967</v>
      </c>
      <c r="K319" s="15" t="s">
        <v>968</v>
      </c>
      <c r="L319" s="15" t="str">
        <f>CONCATENATE(D319,",",J319)</f>
        <v>69278,W9128F-12-C-0011</v>
      </c>
      <c r="M319" s="16">
        <v>3505997</v>
      </c>
      <c r="N319" s="16">
        <v>3578435</v>
      </c>
      <c r="O319" s="17">
        <v>41495</v>
      </c>
      <c r="P319" s="18">
        <v>41666</v>
      </c>
      <c r="Q319" s="19">
        <f>IF(M319="","",N319-M319)</f>
        <v>72438</v>
      </c>
      <c r="R319" s="20">
        <f>IF(P319="","",P319-O319)</f>
        <v>171</v>
      </c>
      <c r="S319">
        <f>YEAR(P319)</f>
        <v>2014</v>
      </c>
      <c r="T319" s="21" t="str">
        <f>IF(LEN(MONTH(P319))=1,CONCATENATE("0",MONTH(P319)),MONTH(P319))</f>
        <v>01</v>
      </c>
      <c r="U319" s="21">
        <f>IF(LEN(DAY(P319))=1,CONCATENATE("0",DAY(P319)),DAY(P319))</f>
        <v>27</v>
      </c>
      <c r="V319" t="str">
        <f>CONCATENATE(S319,T319,U319)</f>
        <v>20140127</v>
      </c>
      <c r="W319">
        <f>IF(OR(MONTH(G319)=10,MONTH(G319)=11,MONTH(G319)=12),YEAR(G319)+1,YEAR(G319))</f>
        <v>2011</v>
      </c>
      <c r="X319">
        <f>IF(OR(MONTH(P319)=10,MONTH(P319)=11,MONTH(P319)=12),YEAR(P319)+1,YEAR(P319))</f>
        <v>2014</v>
      </c>
      <c r="Y319">
        <f>INDEX('Inflation Indices'!$B$2:$B$18,MATCH('MilCon Contracts Data'!W57,'Inflation Indices'!$A$2:$A$18,0))</f>
        <v>0.97697771649446541</v>
      </c>
      <c r="Z319">
        <f>ROUND(MEDIAN(W319,X319),0)</f>
        <v>2013</v>
      </c>
      <c r="AA319">
        <f>INDEX('Inflation Indices'!$B$2:$B$18,MATCH('MilCon Contracts Data'!Z57,'Inflation Indices'!$A$2:$A$18,0))</f>
        <v>0.95701202597496626</v>
      </c>
      <c r="AB319" s="22">
        <f>M319*Y319</f>
        <v>3425280.9430964463</v>
      </c>
      <c r="AC319" s="22">
        <f>AB319+(Q319*AA319)</f>
        <v>3494604.9802340209</v>
      </c>
      <c r="AD319" s="19">
        <f>IF(AB319="","",AC319-AB319)</f>
        <v>69324.037137574516</v>
      </c>
      <c r="AE319" s="23">
        <f>_xlfn.DAYS(P319,O319)</f>
        <v>171</v>
      </c>
      <c r="AF319" s="23">
        <f>_xlfn.DAYS(O319,G319)</f>
        <v>684</v>
      </c>
      <c r="AG319" s="24">
        <f>AE319/AF319</f>
        <v>0.25</v>
      </c>
    </row>
    <row r="320" spans="1:33" ht="30" customHeight="1" x14ac:dyDescent="0.25">
      <c r="A320" s="9">
        <v>44561</v>
      </c>
      <c r="B320" s="10">
        <v>2017</v>
      </c>
      <c r="C320" s="11" t="s">
        <v>68</v>
      </c>
      <c r="D320" s="12" t="s">
        <v>969</v>
      </c>
      <c r="E320" s="12" t="s">
        <v>35</v>
      </c>
      <c r="F320" s="9">
        <v>43607</v>
      </c>
      <c r="G320" s="9">
        <v>43979</v>
      </c>
      <c r="H320" s="12" t="s">
        <v>970</v>
      </c>
      <c r="I320" s="13" t="str">
        <f>LEFT(J320,6)</f>
        <v>N69450</v>
      </c>
      <c r="J320" s="14" t="s">
        <v>971</v>
      </c>
      <c r="K320" s="15" t="s">
        <v>971</v>
      </c>
      <c r="L320" s="15" t="str">
        <f>CONCATENATE(D320,",",J320)</f>
        <v>MAHG173002,N6945019D0921</v>
      </c>
      <c r="M320" s="16">
        <v>3591891</v>
      </c>
      <c r="N320" s="16">
        <v>3591891</v>
      </c>
      <c r="O320" s="17">
        <v>44372</v>
      </c>
      <c r="P320" s="18">
        <v>44372</v>
      </c>
      <c r="Q320" s="19">
        <f>IF(M320="","",N320-M320)</f>
        <v>0</v>
      </c>
      <c r="R320" s="20">
        <f>IF(P320="","",P320-O320)</f>
        <v>0</v>
      </c>
      <c r="S320">
        <f>YEAR(P320)</f>
        <v>2021</v>
      </c>
      <c r="T320" s="21" t="str">
        <f>IF(LEN(MONTH(P320))=1,CONCATENATE("0",MONTH(P320)),MONTH(P320))</f>
        <v>06</v>
      </c>
      <c r="U320" s="21">
        <f>IF(LEN(DAY(P320))=1,CONCATENATE("0",DAY(P320)),DAY(P320))</f>
        <v>25</v>
      </c>
      <c r="V320" t="str">
        <f>CONCATENATE(S320,T320,U320)</f>
        <v>20210625</v>
      </c>
      <c r="W320">
        <f>IF(OR(MONTH(G320)=10,MONTH(G320)=11,MONTH(G320)=12),YEAR(G320)+1,YEAR(G320))</f>
        <v>2020</v>
      </c>
      <c r="X320">
        <f>IF(OR(MONTH(P320)=10,MONTH(P320)=11,MONTH(P320)=12),YEAR(P320)+1,YEAR(P320))</f>
        <v>2021</v>
      </c>
      <c r="Y320">
        <f>INDEX('Inflation Indices'!$B$2:$B$18,MATCH('MilCon Contracts Data'!W961,'Inflation Indices'!$A$2:$A$18,0))</f>
        <v>0.97697771649446541</v>
      </c>
      <c r="Z320">
        <f>ROUND(MEDIAN(W320,X320),0)</f>
        <v>2021</v>
      </c>
      <c r="AA320">
        <f>INDEX('Inflation Indices'!$B$2:$B$18,MATCH('MilCon Contracts Data'!Z961,'Inflation Indices'!$A$2:$A$18,0))</f>
        <v>0.93819806468133926</v>
      </c>
      <c r="AB320" s="22">
        <f>M320*Y320</f>
        <v>3509197.467077022</v>
      </c>
      <c r="AC320" s="22">
        <f>AB320+(Q320*AA320)</f>
        <v>3509197.467077022</v>
      </c>
      <c r="AD320" s="19">
        <f>IF(AB320="","",AC320-AB320)</f>
        <v>0</v>
      </c>
      <c r="AE320" s="23">
        <f>_xlfn.DAYS(P320,O320)</f>
        <v>0</v>
      </c>
      <c r="AF320" s="23">
        <f>_xlfn.DAYS(O320,G320)</f>
        <v>393</v>
      </c>
      <c r="AG320" s="24">
        <f>AE320/AF320</f>
        <v>0</v>
      </c>
    </row>
    <row r="321" spans="1:33" ht="30" customHeight="1" x14ac:dyDescent="0.25">
      <c r="A321" s="9">
        <v>44573</v>
      </c>
      <c r="B321" s="10">
        <v>2019</v>
      </c>
      <c r="C321" s="11" t="s">
        <v>103</v>
      </c>
      <c r="D321" s="12" t="s">
        <v>972</v>
      </c>
      <c r="E321" s="12" t="s">
        <v>35</v>
      </c>
      <c r="F321" s="9">
        <v>43634</v>
      </c>
      <c r="G321" s="9">
        <v>43693</v>
      </c>
      <c r="H321" s="12" t="s">
        <v>973</v>
      </c>
      <c r="I321" s="13" t="str">
        <f>LEFT(J321,6)</f>
        <v>N69450</v>
      </c>
      <c r="J321" s="14" t="s">
        <v>974</v>
      </c>
      <c r="K321" s="15" t="s">
        <v>975</v>
      </c>
      <c r="L321" s="15" t="str">
        <f>CONCATENATE(D321,",",J321)</f>
        <v>N60201195,N6945016D1112 N6945019F0716</v>
      </c>
      <c r="M321" s="16">
        <v>3600000</v>
      </c>
      <c r="N321" s="16">
        <v>3750000</v>
      </c>
      <c r="O321" s="17">
        <v>44072</v>
      </c>
      <c r="P321" s="18">
        <v>44286</v>
      </c>
      <c r="Q321" s="19">
        <f>IF(M321="","",N321-M321)</f>
        <v>150000</v>
      </c>
      <c r="R321" s="20">
        <f>IF(P321="","",P321-O321)</f>
        <v>214</v>
      </c>
      <c r="S321">
        <f>YEAR(P321)</f>
        <v>2021</v>
      </c>
      <c r="T321" s="21" t="str">
        <f>IF(LEN(MONTH(P321))=1,CONCATENATE("0",MONTH(P321)),MONTH(P321))</f>
        <v>03</v>
      </c>
      <c r="U321" s="21">
        <f>IF(LEN(DAY(P321))=1,CONCATENATE("0",DAY(P321)),DAY(P321))</f>
        <v>31</v>
      </c>
      <c r="V321" t="str">
        <f>CONCATENATE(S321,T321,U321)</f>
        <v>20210331</v>
      </c>
      <c r="W321">
        <f>IF(OR(MONTH(G321)=10,MONTH(G321)=11,MONTH(G321)=12),YEAR(G321)+1,YEAR(G321))</f>
        <v>2019</v>
      </c>
      <c r="X321">
        <f>IF(OR(MONTH(P321)=10,MONTH(P321)=11,MONTH(P321)=12),YEAR(P321)+1,YEAR(P321))</f>
        <v>2021</v>
      </c>
      <c r="Y321">
        <f>INDEX('Inflation Indices'!$B$2:$B$18,MATCH('MilCon Contracts Data'!W683,'Inflation Indices'!$A$2:$A$18,0))</f>
        <v>1.0507009358578761</v>
      </c>
      <c r="Z321">
        <f>ROUND(MEDIAN(W321,X321),0)</f>
        <v>2020</v>
      </c>
      <c r="AA321">
        <f>INDEX('Inflation Indices'!$B$2:$B$18,MATCH('MilCon Contracts Data'!Z683,'Inflation Indices'!$A$2:$A$18,0))</f>
        <v>1.0006103417743548</v>
      </c>
      <c r="AB321" s="22">
        <f>M321*Y321</f>
        <v>3782523.3690883536</v>
      </c>
      <c r="AC321" s="22">
        <f>AB321+(Q321*AA321)</f>
        <v>3932614.9203545069</v>
      </c>
      <c r="AD321" s="19">
        <f>IF(AB321="","",AC321-AB321)</f>
        <v>150091.55126615334</v>
      </c>
      <c r="AE321" s="23">
        <f>_xlfn.DAYS(P321,O321)</f>
        <v>214</v>
      </c>
      <c r="AF321" s="23">
        <f>_xlfn.DAYS(O321,G321)</f>
        <v>379</v>
      </c>
      <c r="AG321" s="24">
        <f>AE321/AF321</f>
        <v>0.56464379947229548</v>
      </c>
    </row>
    <row r="322" spans="1:33" ht="30" customHeight="1" x14ac:dyDescent="0.25">
      <c r="A322" s="9">
        <v>44567</v>
      </c>
      <c r="B322" s="10">
        <v>2008</v>
      </c>
      <c r="C322" s="11" t="s">
        <v>33</v>
      </c>
      <c r="D322" s="12" t="s">
        <v>976</v>
      </c>
      <c r="E322" s="12" t="s">
        <v>35</v>
      </c>
      <c r="F322" s="9">
        <v>39437</v>
      </c>
      <c r="G322" s="9">
        <v>40912</v>
      </c>
      <c r="H322" s="12" t="s">
        <v>813</v>
      </c>
      <c r="I322" s="13" t="str">
        <f>LEFT(J322,6)</f>
        <v>W912ER</v>
      </c>
      <c r="J322" s="14" t="s">
        <v>814</v>
      </c>
      <c r="K322" s="15" t="s">
        <v>815</v>
      </c>
      <c r="L322" s="15" t="str">
        <f>CONCATENATE(D322,",",J322)</f>
        <v>33005,W912ER-12-C-0011</v>
      </c>
      <c r="M322" s="16">
        <v>3603251</v>
      </c>
      <c r="N322" s="16">
        <v>3763908</v>
      </c>
      <c r="O322" s="17">
        <v>41389</v>
      </c>
      <c r="P322" s="18">
        <v>42025</v>
      </c>
      <c r="Q322" s="19">
        <f>IF(M322="","",N322-M322)</f>
        <v>160657</v>
      </c>
      <c r="R322" s="20">
        <f>IF(P322="","",P322-O322)</f>
        <v>636</v>
      </c>
      <c r="S322">
        <f>YEAR(P322)</f>
        <v>2015</v>
      </c>
      <c r="T322" s="21" t="str">
        <f>IF(LEN(MONTH(P322))=1,CONCATENATE("0",MONTH(P322)),MONTH(P322))</f>
        <v>01</v>
      </c>
      <c r="U322" s="21">
        <f>IF(LEN(DAY(P322))=1,CONCATENATE("0",DAY(P322)),DAY(P322))</f>
        <v>21</v>
      </c>
      <c r="V322" t="str">
        <f>CONCATENATE(S322,T322,U322)</f>
        <v>20150121</v>
      </c>
      <c r="W322">
        <f>IF(OR(MONTH(G322)=10,MONTH(G322)=11,MONTH(G322)=12),YEAR(G322)+1,YEAR(G322))</f>
        <v>2012</v>
      </c>
      <c r="X322">
        <f>IF(OR(MONTH(P322)=10,MONTH(P322)=11,MONTH(P322)=12),YEAR(P322)+1,YEAR(P322))</f>
        <v>2015</v>
      </c>
      <c r="Y322">
        <f>INDEX('Inflation Indices'!$B$2:$B$18,MATCH('MilCon Contracts Data'!W86,'Inflation Indices'!$A$2:$A$18,0))</f>
        <v>0.97697771649446541</v>
      </c>
      <c r="Z322">
        <f>ROUND(MEDIAN(W322,X322),0)</f>
        <v>2014</v>
      </c>
      <c r="AA322">
        <f>INDEX('Inflation Indices'!$B$2:$B$18,MATCH('MilCon Contracts Data'!Z86,'Inflation Indices'!$A$2:$A$18,0))</f>
        <v>0.97697771649446541</v>
      </c>
      <c r="AB322" s="22">
        <f>M322*Y322</f>
        <v>3520295.9339363989</v>
      </c>
      <c r="AC322" s="22">
        <f>AB322+(Q322*AA322)</f>
        <v>3677254.2429352505</v>
      </c>
      <c r="AD322" s="19">
        <f>IF(AB322="","",AC322-AB322)</f>
        <v>156958.30899885157</v>
      </c>
      <c r="AE322" s="23">
        <f>_xlfn.DAYS(P322,O322)</f>
        <v>636</v>
      </c>
      <c r="AF322" s="23">
        <f>_xlfn.DAYS(O322,G322)</f>
        <v>477</v>
      </c>
      <c r="AG322" s="24">
        <f>AE322/AF322</f>
        <v>1.3333333333333333</v>
      </c>
    </row>
    <row r="323" spans="1:33" ht="30" customHeight="1" x14ac:dyDescent="0.25">
      <c r="A323" s="9">
        <v>44573</v>
      </c>
      <c r="B323" s="10">
        <v>2016</v>
      </c>
      <c r="C323" s="11" t="s">
        <v>98</v>
      </c>
      <c r="D323" s="12" t="s">
        <v>977</v>
      </c>
      <c r="E323" s="12" t="s">
        <v>35</v>
      </c>
      <c r="F323" s="9">
        <v>42587</v>
      </c>
      <c r="G323" s="9">
        <v>42641</v>
      </c>
      <c r="H323" s="12" t="s">
        <v>582</v>
      </c>
      <c r="I323" s="13" t="str">
        <f>LEFT(J323,6)</f>
        <v>N40085</v>
      </c>
      <c r="J323" s="14" t="s">
        <v>583</v>
      </c>
      <c r="K323" s="15" t="s">
        <v>584</v>
      </c>
      <c r="L323" s="15" t="str">
        <f>CONCATENATE(D323,",",J323)</f>
        <v>M67001686,N4008516D6300 0003</v>
      </c>
      <c r="M323" s="16">
        <v>3640000</v>
      </c>
      <c r="N323" s="16">
        <v>3728000</v>
      </c>
      <c r="O323" s="17">
        <v>43196</v>
      </c>
      <c r="P323" s="18">
        <v>44308</v>
      </c>
      <c r="Q323" s="19">
        <f>IF(M323="","",N323-M323)</f>
        <v>88000</v>
      </c>
      <c r="R323" s="20">
        <f>IF(P323="","",P323-O323)</f>
        <v>1112</v>
      </c>
      <c r="S323">
        <f>YEAR(P323)</f>
        <v>2021</v>
      </c>
      <c r="T323" s="21" t="str">
        <f>IF(LEN(MONTH(P323))=1,CONCATENATE("0",MONTH(P323)),MONTH(P323))</f>
        <v>04</v>
      </c>
      <c r="U323" s="21">
        <f>IF(LEN(DAY(P323))=1,CONCATENATE("0",DAY(P323)),DAY(P323))</f>
        <v>22</v>
      </c>
      <c r="V323" t="str">
        <f>CONCATENATE(S323,T323,U323)</f>
        <v>20210422</v>
      </c>
      <c r="W323">
        <f>IF(OR(MONTH(G323)=10,MONTH(G323)=11,MONTH(G323)=12),YEAR(G323)+1,YEAR(G323))</f>
        <v>2016</v>
      </c>
      <c r="X323">
        <f>IF(OR(MONTH(P323)=10,MONTH(P323)=11,MONTH(P323)=12),YEAR(P323)+1,YEAR(P323))</f>
        <v>2021</v>
      </c>
      <c r="Y323">
        <f>INDEX('Inflation Indices'!$B$2:$B$18,MATCH('MilCon Contracts Data'!W242,'Inflation Indices'!$A$2:$A$18,0))</f>
        <v>0.97697771649446541</v>
      </c>
      <c r="Z323">
        <f>ROUND(MEDIAN(W323,X323),0)</f>
        <v>2019</v>
      </c>
      <c r="AA323">
        <f>INDEX('Inflation Indices'!$B$2:$B$18,MATCH('MilCon Contracts Data'!Z242,'Inflation Indices'!$A$2:$A$18,0))</f>
        <v>0.93819806468133926</v>
      </c>
      <c r="AB323" s="22">
        <f>M323*Y323</f>
        <v>3556198.8880398539</v>
      </c>
      <c r="AC323" s="22">
        <f>AB323+(Q323*AA323)</f>
        <v>3638760.3177318117</v>
      </c>
      <c r="AD323" s="19">
        <f>IF(AB323="","",AC323-AB323)</f>
        <v>82561.429691957776</v>
      </c>
      <c r="AE323" s="23">
        <f>_xlfn.DAYS(P323,O323)</f>
        <v>1112</v>
      </c>
      <c r="AF323" s="23">
        <f>_xlfn.DAYS(O323,G323)</f>
        <v>555</v>
      </c>
      <c r="AG323" s="24">
        <f>AE323/AF323</f>
        <v>2.0036036036036036</v>
      </c>
    </row>
    <row r="324" spans="1:33" ht="30" customHeight="1" x14ac:dyDescent="0.25">
      <c r="A324" s="9">
        <v>44574</v>
      </c>
      <c r="B324" s="10">
        <v>2009</v>
      </c>
      <c r="C324" s="11" t="s">
        <v>39</v>
      </c>
      <c r="D324" s="12" t="s">
        <v>467</v>
      </c>
      <c r="E324" s="12" t="s">
        <v>978</v>
      </c>
      <c r="F324" s="9">
        <v>42944</v>
      </c>
      <c r="G324" s="9">
        <v>43003</v>
      </c>
      <c r="H324" s="12" t="s">
        <v>979</v>
      </c>
      <c r="I324" s="13" t="str">
        <f>LEFT(J324,6)</f>
        <v>W912-P</v>
      </c>
      <c r="J324" s="14" t="s">
        <v>980</v>
      </c>
      <c r="K324" s="15" t="s">
        <v>981</v>
      </c>
      <c r="L324" s="15" t="str">
        <f>CONCATENATE(D324,",",J324)</f>
        <v>70354,W912-PL-17-C-0042</v>
      </c>
      <c r="M324" s="16">
        <v>3691544</v>
      </c>
      <c r="N324" s="16">
        <v>4392000</v>
      </c>
      <c r="O324" s="17">
        <v>43221</v>
      </c>
      <c r="P324" s="18">
        <v>43326</v>
      </c>
      <c r="Q324" s="19">
        <f>IF(M324="","",N324-M324)</f>
        <v>700456</v>
      </c>
      <c r="R324" s="20">
        <f>IF(P324="","",P324-O324)</f>
        <v>105</v>
      </c>
      <c r="S324">
        <f>YEAR(P324)</f>
        <v>2018</v>
      </c>
      <c r="T324" s="21" t="str">
        <f>IF(LEN(MONTH(P324))=1,CONCATENATE("0",MONTH(P324)),MONTH(P324))</f>
        <v>08</v>
      </c>
      <c r="U324" s="21">
        <f>IF(LEN(DAY(P324))=1,CONCATENATE("0",DAY(P324)),DAY(P324))</f>
        <v>14</v>
      </c>
      <c r="V324" t="str">
        <f>CONCATENATE(S324,T324,U324)</f>
        <v>20180814</v>
      </c>
      <c r="W324">
        <f>IF(OR(MONTH(G324)=10,MONTH(G324)=11,MONTH(G324)=12),YEAR(G324)+1,YEAR(G324))</f>
        <v>2017</v>
      </c>
      <c r="X324">
        <f>IF(OR(MONTH(P324)=10,MONTH(P324)=11,MONTH(P324)=12),YEAR(P324)+1,YEAR(P324))</f>
        <v>2018</v>
      </c>
      <c r="Y324">
        <f>INDEX('Inflation Indices'!$B$2:$B$18,MATCH('MilCon Contracts Data'!W397,'Inflation Indices'!$A$2:$A$18,0))</f>
        <v>1.0750776974914733</v>
      </c>
      <c r="Z324">
        <f>ROUND(MEDIAN(W324,X324),0)</f>
        <v>2018</v>
      </c>
      <c r="AA324">
        <f>INDEX('Inflation Indices'!$B$2:$B$18,MATCH('MilCon Contracts Data'!Z397,'Inflation Indices'!$A$2:$A$18,0))</f>
        <v>1.027591137340192</v>
      </c>
      <c r="AB324" s="22">
        <f>M324*Y324</f>
        <v>3968696.6237084633</v>
      </c>
      <c r="AC324" s="22">
        <f>AB324+(Q324*AA324)</f>
        <v>4688479.0014052251</v>
      </c>
      <c r="AD324" s="19">
        <f>IF(AB324="","",AC324-AB324)</f>
        <v>719782.37769676186</v>
      </c>
      <c r="AE324" s="23">
        <f>_xlfn.DAYS(P324,O324)</f>
        <v>105</v>
      </c>
      <c r="AF324" s="23">
        <f>_xlfn.DAYS(O324,G324)</f>
        <v>218</v>
      </c>
      <c r="AG324" s="24">
        <f>AE324/AF324</f>
        <v>0.48165137614678899</v>
      </c>
    </row>
    <row r="325" spans="1:33" ht="30" customHeight="1" x14ac:dyDescent="0.25">
      <c r="A325" s="9">
        <v>44561</v>
      </c>
      <c r="B325" s="10">
        <v>2018</v>
      </c>
      <c r="C325" s="11" t="s">
        <v>68</v>
      </c>
      <c r="D325" s="12" t="s">
        <v>982</v>
      </c>
      <c r="E325" s="12" t="s">
        <v>35</v>
      </c>
      <c r="F325" s="9">
        <v>43528</v>
      </c>
      <c r="G325" s="9">
        <v>43740</v>
      </c>
      <c r="H325" s="12" t="s">
        <v>983</v>
      </c>
      <c r="I325" s="13" t="str">
        <f>LEFT(J325,6)</f>
        <v>W912PL</v>
      </c>
      <c r="J325" s="14" t="s">
        <v>984</v>
      </c>
      <c r="K325" s="15" t="s">
        <v>984</v>
      </c>
      <c r="L325" s="15" t="str">
        <f>CONCATENATE(D325,",",J325)</f>
        <v>RKMF173010,W912PL20C0001</v>
      </c>
      <c r="M325" s="16">
        <v>3698666</v>
      </c>
      <c r="N325" s="16">
        <v>4146204</v>
      </c>
      <c r="O325" s="17">
        <v>44146</v>
      </c>
      <c r="P325" s="18">
        <v>44771</v>
      </c>
      <c r="Q325" s="19">
        <f>IF(M325="","",N325-M325)</f>
        <v>447538</v>
      </c>
      <c r="R325" s="20">
        <f>IF(P325="","",P325-O325)</f>
        <v>625</v>
      </c>
      <c r="S325">
        <f>YEAR(P325)</f>
        <v>2022</v>
      </c>
      <c r="T325" s="21" t="str">
        <f>IF(LEN(MONTH(P325))=1,CONCATENATE("0",MONTH(P325)),MONTH(P325))</f>
        <v>07</v>
      </c>
      <c r="U325" s="21">
        <f>IF(LEN(DAY(P325))=1,CONCATENATE("0",DAY(P325)),DAY(P325))</f>
        <v>29</v>
      </c>
      <c r="V325" t="str">
        <f>CONCATENATE(S325,T325,U325)</f>
        <v>20220729</v>
      </c>
      <c r="W325">
        <f>IF(OR(MONTH(G325)=10,MONTH(G325)=11,MONTH(G325)=12),YEAR(G325)+1,YEAR(G325))</f>
        <v>2020</v>
      </c>
      <c r="X325">
        <f>IF(OR(MONTH(P325)=10,MONTH(P325)=11,MONTH(P325)=12),YEAR(P325)+1,YEAR(P325))</f>
        <v>2022</v>
      </c>
      <c r="Y325">
        <f>INDEX('Inflation Indices'!$B$2:$B$18,MATCH('MilCon Contracts Data'!W1067,'Inflation Indices'!$A$2:$A$18,0))</f>
        <v>1.0750776974914733</v>
      </c>
      <c r="Z325">
        <f>ROUND(MEDIAN(W325,X325),0)</f>
        <v>2021</v>
      </c>
      <c r="AA325">
        <f>INDEX('Inflation Indices'!$B$2:$B$18,MATCH('MilCon Contracts Data'!Z1067,'Inflation Indices'!$A$2:$A$18,0))</f>
        <v>1.027591137340192</v>
      </c>
      <c r="AB325" s="22">
        <f>M325*Y325</f>
        <v>3976353.3270699978</v>
      </c>
      <c r="AC325" s="22">
        <f>AB325+(Q325*AA325)</f>
        <v>4436239.4094929527</v>
      </c>
      <c r="AD325" s="19">
        <f>IF(AB325="","",AC325-AB325)</f>
        <v>459886.08242295496</v>
      </c>
      <c r="AE325" s="23">
        <f>_xlfn.DAYS(P325,O325)</f>
        <v>625</v>
      </c>
      <c r="AF325" s="23">
        <f>_xlfn.DAYS(O325,G325)</f>
        <v>406</v>
      </c>
      <c r="AG325" s="24">
        <f>AE325/AF325</f>
        <v>1.5394088669950738</v>
      </c>
    </row>
    <row r="326" spans="1:33" ht="30" customHeight="1" x14ac:dyDescent="0.25">
      <c r="A326" s="9">
        <v>44573</v>
      </c>
      <c r="B326" s="10">
        <v>2018</v>
      </c>
      <c r="C326" s="11" t="s">
        <v>478</v>
      </c>
      <c r="D326" s="12" t="s">
        <v>985</v>
      </c>
      <c r="E326" s="12" t="s">
        <v>35</v>
      </c>
      <c r="F326" s="9">
        <v>44266</v>
      </c>
      <c r="G326" s="9">
        <v>44287</v>
      </c>
      <c r="H326" s="12" t="s">
        <v>986</v>
      </c>
      <c r="I326" s="13" t="str">
        <f>LEFT(J326,6)</f>
        <v>W912JC</v>
      </c>
      <c r="J326" s="14" t="s">
        <v>987</v>
      </c>
      <c r="K326" s="15" t="s">
        <v>988</v>
      </c>
      <c r="L326" s="15" t="str">
        <f>CONCATENATE(D326,",",J326)</f>
        <v>200129,W912JC-19-2-2001</v>
      </c>
      <c r="M326" s="16">
        <v>3700000</v>
      </c>
      <c r="N326" s="16">
        <v>3408000</v>
      </c>
      <c r="O326" s="17">
        <v>44369</v>
      </c>
      <c r="P326" s="18">
        <v>44369</v>
      </c>
      <c r="Q326" s="19">
        <f>IF(M326="","",N326-M326)</f>
        <v>-292000</v>
      </c>
      <c r="R326" s="20">
        <f>IF(P326="","",P326-O326)</f>
        <v>0</v>
      </c>
      <c r="S326">
        <f>YEAR(P326)</f>
        <v>2021</v>
      </c>
      <c r="T326" s="21" t="str">
        <f>IF(LEN(MONTH(P326))=1,CONCATENATE("0",MONTH(P326)),MONTH(P326))</f>
        <v>06</v>
      </c>
      <c r="U326" s="21">
        <f>IF(LEN(DAY(P326))=1,CONCATENATE("0",DAY(P326)),DAY(P326))</f>
        <v>22</v>
      </c>
      <c r="V326" t="str">
        <f>CONCATENATE(S326,T326,U326)</f>
        <v>20210622</v>
      </c>
      <c r="W326">
        <f>IF(OR(MONTH(G326)=10,MONTH(G326)=11,MONTH(G326)=12),YEAR(G326)+1,YEAR(G326))</f>
        <v>2021</v>
      </c>
      <c r="X326">
        <f>IF(OR(MONTH(P326)=10,MONTH(P326)=11,MONTH(P326)=12),YEAR(P326)+1,YEAR(P326))</f>
        <v>2021</v>
      </c>
      <c r="Y326">
        <f>INDEX('Inflation Indices'!$B$2:$B$18,MATCH('MilCon Contracts Data'!W1254,'Inflation Indices'!$A$2:$A$18,0))</f>
        <v>1.0992552112271903</v>
      </c>
      <c r="Z326">
        <f>ROUND(MEDIAN(W326,X326),0)</f>
        <v>2021</v>
      </c>
      <c r="AA326">
        <f>INDEX('Inflation Indices'!$B$2:$B$18,MATCH('MilCon Contracts Data'!Z1254,'Inflation Indices'!$A$2:$A$18,0))</f>
        <v>1.0006103417743548</v>
      </c>
      <c r="AB326" s="22">
        <f>M326*Y326</f>
        <v>4067244.2815406038</v>
      </c>
      <c r="AC326" s="22">
        <f>AB326+(Q326*AA326)</f>
        <v>3775066.061742492</v>
      </c>
      <c r="AD326" s="19">
        <f>IF(AB326="","",AC326-AB326)</f>
        <v>-292178.21979811182</v>
      </c>
      <c r="AE326" s="23">
        <f>_xlfn.DAYS(P326,O326)</f>
        <v>0</v>
      </c>
      <c r="AF326" s="23">
        <f>_xlfn.DAYS(O326,G326)</f>
        <v>82</v>
      </c>
      <c r="AG326" s="24">
        <f>AE326/AF326</f>
        <v>0</v>
      </c>
    </row>
    <row r="327" spans="1:33" ht="30" customHeight="1" x14ac:dyDescent="0.25">
      <c r="A327" s="9">
        <v>44439</v>
      </c>
      <c r="B327" s="10">
        <v>2020</v>
      </c>
      <c r="C327" s="11" t="s">
        <v>557</v>
      </c>
      <c r="D327" s="12" t="s">
        <v>989</v>
      </c>
      <c r="E327" s="12" t="s">
        <v>35</v>
      </c>
      <c r="F327" s="9">
        <v>43843</v>
      </c>
      <c r="G327" s="9">
        <v>43970</v>
      </c>
      <c r="H327" s="12" t="s">
        <v>990</v>
      </c>
      <c r="I327" s="13" t="str">
        <f>LEFT(J327,6)</f>
        <v>W912QR</v>
      </c>
      <c r="J327" s="14" t="s">
        <v>991</v>
      </c>
      <c r="K327" s="15" t="s">
        <v>991</v>
      </c>
      <c r="L327" s="15" t="str">
        <f>CONCATENATE(D327,",",J327)</f>
        <v>90912,W912QR20C0009</v>
      </c>
      <c r="M327" s="16">
        <v>3703000</v>
      </c>
      <c r="N327" s="16">
        <v>4862000</v>
      </c>
      <c r="O327" s="17">
        <v>44399</v>
      </c>
      <c r="P327" s="18">
        <v>44459</v>
      </c>
      <c r="Q327" s="19">
        <f>IF(M327="","",N327-M327)</f>
        <v>1159000</v>
      </c>
      <c r="R327" s="20">
        <f>IF(P327="","",P327-O327)</f>
        <v>60</v>
      </c>
      <c r="S327">
        <f>YEAR(P327)</f>
        <v>2021</v>
      </c>
      <c r="T327" s="21" t="str">
        <f>IF(LEN(MONTH(P327))=1,CONCATENATE("0",MONTH(P327)),MONTH(P327))</f>
        <v>09</v>
      </c>
      <c r="U327" s="21">
        <f>IF(LEN(DAY(P327))=1,CONCATENATE("0",DAY(P327)),DAY(P327))</f>
        <v>20</v>
      </c>
      <c r="V327" t="str">
        <f>CONCATENATE(S327,T327,U327)</f>
        <v>20210920</v>
      </c>
      <c r="W327">
        <f>IF(OR(MONTH(G327)=10,MONTH(G327)=11,MONTH(G327)=12),YEAR(G327)+1,YEAR(G327))</f>
        <v>2020</v>
      </c>
      <c r="X327">
        <f>IF(OR(MONTH(P327)=10,MONTH(P327)=11,MONTH(P327)=12),YEAR(P327)+1,YEAR(P327))</f>
        <v>2021</v>
      </c>
      <c r="Y327">
        <f>INDEX('Inflation Indices'!$B$2:$B$18,MATCH('MilCon Contracts Data'!W1084,'Inflation Indices'!$A$2:$A$18,0))</f>
        <v>1.0507009358578761</v>
      </c>
      <c r="Z327">
        <f>ROUND(MEDIAN(W327,X327),0)</f>
        <v>2021</v>
      </c>
      <c r="AA327">
        <f>INDEX('Inflation Indices'!$B$2:$B$18,MATCH('MilCon Contracts Data'!Z1084,'Inflation Indices'!$A$2:$A$18,0))</f>
        <v>1.0006103417743548</v>
      </c>
      <c r="AB327" s="22">
        <f>M327*Y327</f>
        <v>3890745.5654817149</v>
      </c>
      <c r="AC327" s="22">
        <f>AB327+(Q327*AA327)</f>
        <v>5050452.9515981916</v>
      </c>
      <c r="AD327" s="19">
        <f>IF(AB327="","",AC327-AB327)</f>
        <v>1159707.3861164767</v>
      </c>
      <c r="AE327" s="23">
        <f>_xlfn.DAYS(P327,O327)</f>
        <v>60</v>
      </c>
      <c r="AF327" s="23">
        <f>_xlfn.DAYS(O327,G327)</f>
        <v>429</v>
      </c>
      <c r="AG327" s="24">
        <f>AE327/AF327</f>
        <v>0.13986013986013987</v>
      </c>
    </row>
    <row r="328" spans="1:33" ht="30" customHeight="1" x14ac:dyDescent="0.25">
      <c r="A328" s="9">
        <v>44561</v>
      </c>
      <c r="B328" s="10">
        <v>2018</v>
      </c>
      <c r="C328" s="11" t="s">
        <v>68</v>
      </c>
      <c r="D328" s="12" t="s">
        <v>992</v>
      </c>
      <c r="E328" s="12" t="s">
        <v>35</v>
      </c>
      <c r="F328" s="9">
        <v>43313</v>
      </c>
      <c r="G328" s="9">
        <v>43525</v>
      </c>
      <c r="H328" s="12" t="s">
        <v>993</v>
      </c>
      <c r="I328" s="13" t="str">
        <f>LEFT(J328,6)</f>
        <v>W912ER</v>
      </c>
      <c r="J328" s="14" t="s">
        <v>994</v>
      </c>
      <c r="K328" s="15" t="s">
        <v>994</v>
      </c>
      <c r="L328" s="15" t="str">
        <f>CONCATENATE(D328,",",J328)</f>
        <v>AEWV171012,W912ER18D0005</v>
      </c>
      <c r="M328" s="16">
        <v>3705150</v>
      </c>
      <c r="N328" s="16">
        <v>3769955</v>
      </c>
      <c r="O328" s="17">
        <v>44051</v>
      </c>
      <c r="P328" s="18">
        <v>44651</v>
      </c>
      <c r="Q328" s="19">
        <f>IF(M328="","",N328-M328)</f>
        <v>64805</v>
      </c>
      <c r="R328" s="20">
        <f>IF(P328="","",P328-O328)</f>
        <v>600</v>
      </c>
      <c r="S328">
        <f>YEAR(P328)</f>
        <v>2022</v>
      </c>
      <c r="T328" s="21" t="str">
        <f>IF(LEN(MONTH(P328))=1,CONCATENATE("0",MONTH(P328)),MONTH(P328))</f>
        <v>03</v>
      </c>
      <c r="U328" s="21">
        <f>IF(LEN(DAY(P328))=1,CONCATENATE("0",DAY(P328)),DAY(P328))</f>
        <v>31</v>
      </c>
      <c r="V328" t="str">
        <f>CONCATENATE(S328,T328,U328)</f>
        <v>20220331</v>
      </c>
      <c r="W328">
        <f>IF(OR(MONTH(G328)=10,MONTH(G328)=11,MONTH(G328)=12),YEAR(G328)+1,YEAR(G328))</f>
        <v>2019</v>
      </c>
      <c r="X328">
        <f>IF(OR(MONTH(P328)=10,MONTH(P328)=11,MONTH(P328)=12),YEAR(P328)+1,YEAR(P328))</f>
        <v>2022</v>
      </c>
      <c r="Y328">
        <f>INDEX('Inflation Indices'!$B$2:$B$18,MATCH('MilCon Contracts Data'!W783,'Inflation Indices'!$A$2:$A$18,0))</f>
        <v>1.0992552112271903</v>
      </c>
      <c r="Z328">
        <f>ROUND(MEDIAN(W328,X328),0)</f>
        <v>2021</v>
      </c>
      <c r="AA328">
        <f>INDEX('Inflation Indices'!$B$2:$B$18,MATCH('MilCon Contracts Data'!Z783,'Inflation Indices'!$A$2:$A$18,0))</f>
        <v>1.027591137340192</v>
      </c>
      <c r="AB328" s="22">
        <f>M328*Y328</f>
        <v>4072905.4458784242</v>
      </c>
      <c r="AC328" s="22">
        <f>AB328+(Q328*AA328)</f>
        <v>4139498.4895337555</v>
      </c>
      <c r="AD328" s="19">
        <f>IF(AB328="","",AC328-AB328)</f>
        <v>66593.043655331247</v>
      </c>
      <c r="AE328" s="23">
        <f>_xlfn.DAYS(P328,O328)</f>
        <v>600</v>
      </c>
      <c r="AF328" s="23">
        <f>_xlfn.DAYS(O328,G328)</f>
        <v>526</v>
      </c>
      <c r="AG328" s="24">
        <f>AE328/AF328</f>
        <v>1.1406844106463878</v>
      </c>
    </row>
    <row r="329" spans="1:33" ht="30" customHeight="1" x14ac:dyDescent="0.25">
      <c r="A329" s="9">
        <v>44561</v>
      </c>
      <c r="B329" s="10">
        <v>2017</v>
      </c>
      <c r="C329" s="11" t="s">
        <v>68</v>
      </c>
      <c r="D329" s="12" t="s">
        <v>995</v>
      </c>
      <c r="E329" s="12" t="s">
        <v>35</v>
      </c>
      <c r="F329" s="9">
        <v>42926</v>
      </c>
      <c r="G329" s="9">
        <v>43272</v>
      </c>
      <c r="H329" s="12" t="s">
        <v>996</v>
      </c>
      <c r="I329" s="13" t="str">
        <f>LEFT(J329,6)</f>
        <v>N69450</v>
      </c>
      <c r="J329" s="14" t="s">
        <v>997</v>
      </c>
      <c r="K329" s="15" t="s">
        <v>998</v>
      </c>
      <c r="L329" s="15" t="str">
        <f>CONCATENATE(D329,",",J329)</f>
        <v>AWUB105003,N69450-18C2105</v>
      </c>
      <c r="M329" s="16">
        <v>3774341</v>
      </c>
      <c r="N329" s="16">
        <v>3774341</v>
      </c>
      <c r="O329" s="17">
        <v>43746</v>
      </c>
      <c r="P329" s="18">
        <v>43313</v>
      </c>
      <c r="Q329" s="19">
        <f>IF(M329="","",N329-M329)</f>
        <v>0</v>
      </c>
      <c r="R329" s="20">
        <f>IF(P329="","",P329-O329)</f>
        <v>-433</v>
      </c>
      <c r="S329">
        <f>YEAR(P329)</f>
        <v>2018</v>
      </c>
      <c r="T329" s="21" t="str">
        <f>IF(LEN(MONTH(P329))=1,CONCATENATE("0",MONTH(P329)),MONTH(P329))</f>
        <v>08</v>
      </c>
      <c r="U329" s="21" t="str">
        <f>IF(LEN(DAY(P329))=1,CONCATENATE("0",DAY(P329)),DAY(P329))</f>
        <v>01</v>
      </c>
      <c r="V329" t="str">
        <f>CONCATENATE(S329,T329,U329)</f>
        <v>20180801</v>
      </c>
      <c r="W329">
        <f>IF(OR(MONTH(G329)=10,MONTH(G329)=11,MONTH(G329)=12),YEAR(G329)+1,YEAR(G329))</f>
        <v>2018</v>
      </c>
      <c r="X329">
        <f>IF(OR(MONTH(P329)=10,MONTH(P329)=11,MONTH(P329)=12),YEAR(P329)+1,YEAR(P329))</f>
        <v>2018</v>
      </c>
      <c r="Y329">
        <f>INDEX('Inflation Indices'!$B$2:$B$18,MATCH('MilCon Contracts Data'!W499,'Inflation Indices'!$A$2:$A$18,0))</f>
        <v>1.0507009358578761</v>
      </c>
      <c r="Z329">
        <f>ROUND(MEDIAN(W329,X329),0)</f>
        <v>2018</v>
      </c>
      <c r="AA329">
        <f>INDEX('Inflation Indices'!$B$2:$B$18,MATCH('MilCon Contracts Data'!Z499,'Inflation Indices'!$A$2:$A$18,0))</f>
        <v>1.0006103417743548</v>
      </c>
      <c r="AB329" s="22">
        <f>M329*Y329</f>
        <v>3965703.6209467519</v>
      </c>
      <c r="AC329" s="22">
        <f>AB329+(Q329*AA329)</f>
        <v>3965703.6209467519</v>
      </c>
      <c r="AD329" s="19">
        <f>IF(AB329="","",AC329-AB329)</f>
        <v>0</v>
      </c>
      <c r="AE329" s="23">
        <f>_xlfn.DAYS(P329,O329)</f>
        <v>-433</v>
      </c>
      <c r="AF329" s="23">
        <f>_xlfn.DAYS(O329,G329)</f>
        <v>474</v>
      </c>
      <c r="AG329" s="24">
        <f>AE329/AF329</f>
        <v>-0.9135021097046413</v>
      </c>
    </row>
    <row r="330" spans="1:33" ht="30" customHeight="1" x14ac:dyDescent="0.25">
      <c r="A330" s="9">
        <v>44592</v>
      </c>
      <c r="B330" s="10">
        <v>2018</v>
      </c>
      <c r="C330" s="11" t="s">
        <v>999</v>
      </c>
      <c r="D330" s="12" t="s">
        <v>1000</v>
      </c>
      <c r="E330" s="12" t="s">
        <v>35</v>
      </c>
      <c r="F330" s="9">
        <v>43277</v>
      </c>
      <c r="G330" s="9">
        <v>43343</v>
      </c>
      <c r="H330" s="12" t="s">
        <v>1001</v>
      </c>
      <c r="I330" s="13" t="str">
        <f>LEFT(J330,6)</f>
        <v>N91278</v>
      </c>
      <c r="J330" s="14" t="s">
        <v>1002</v>
      </c>
      <c r="K330" s="15" t="s">
        <v>1003</v>
      </c>
      <c r="L330" s="15" t="str">
        <f>CONCATENATE(D330,",",J330)</f>
        <v>DRMS1701,N91278-16-C-0035</v>
      </c>
      <c r="M330" s="16">
        <v>3788549</v>
      </c>
      <c r="N330" s="16">
        <v>3788549</v>
      </c>
      <c r="O330" s="17">
        <v>43652</v>
      </c>
      <c r="P330" s="18">
        <v>43749</v>
      </c>
      <c r="Q330" s="19">
        <f>IF(M330="","",N330-M330)</f>
        <v>0</v>
      </c>
      <c r="R330" s="20">
        <f>IF(P330="","",P330-O330)</f>
        <v>97</v>
      </c>
      <c r="S330">
        <f>YEAR(P330)</f>
        <v>2019</v>
      </c>
      <c r="T330" s="21">
        <f>IF(LEN(MONTH(P330))=1,CONCATENATE("0",MONTH(P330)),MONTH(P330))</f>
        <v>10</v>
      </c>
      <c r="U330" s="21">
        <f>IF(LEN(DAY(P330))=1,CONCATENATE("0",DAY(P330)),DAY(P330))</f>
        <v>11</v>
      </c>
      <c r="V330" t="str">
        <f>CONCATENATE(S330,T330,U330)</f>
        <v>20191011</v>
      </c>
      <c r="W330">
        <f>IF(OR(MONTH(G330)=10,MONTH(G330)=11,MONTH(G330)=12),YEAR(G330)+1,YEAR(G330))</f>
        <v>2018</v>
      </c>
      <c r="X330">
        <f>IF(OR(MONTH(P330)=10,MONTH(P330)=11,MONTH(P330)=12),YEAR(P330)+1,YEAR(P330))</f>
        <v>2020</v>
      </c>
      <c r="Y330">
        <f>INDEX('Inflation Indices'!$B$2:$B$18,MATCH('MilCon Contracts Data'!W501,'Inflation Indices'!$A$2:$A$18,0))</f>
        <v>1.0992552112271903</v>
      </c>
      <c r="Z330">
        <f>ROUND(MEDIAN(W330,X330),0)</f>
        <v>2019</v>
      </c>
      <c r="AA330">
        <f>INDEX('Inflation Indices'!$B$2:$B$18,MATCH('MilCon Contracts Data'!Z501,'Inflation Indices'!$A$2:$A$18,0))</f>
        <v>1.027591137340192</v>
      </c>
      <c r="AB330" s="22">
        <f>M330*Y330</f>
        <v>4164582.2312395605</v>
      </c>
      <c r="AC330" s="22">
        <f>AB330+(Q330*AA330)</f>
        <v>4164582.2312395605</v>
      </c>
      <c r="AD330" s="19">
        <f>IF(AB330="","",AC330-AB330)</f>
        <v>0</v>
      </c>
      <c r="AE330" s="23">
        <f>_xlfn.DAYS(P330,O330)</f>
        <v>97</v>
      </c>
      <c r="AF330" s="23">
        <f>_xlfn.DAYS(O330,G330)</f>
        <v>309</v>
      </c>
      <c r="AG330" s="24">
        <f>AE330/AF330</f>
        <v>0.31391585760517798</v>
      </c>
    </row>
    <row r="331" spans="1:33" ht="30" customHeight="1" x14ac:dyDescent="0.25">
      <c r="A331" s="9">
        <v>44561</v>
      </c>
      <c r="B331" s="10">
        <v>2018</v>
      </c>
      <c r="C331" s="11" t="s">
        <v>68</v>
      </c>
      <c r="D331" s="12" t="s">
        <v>1004</v>
      </c>
      <c r="E331" s="12" t="s">
        <v>35</v>
      </c>
      <c r="F331" s="9">
        <v>43341</v>
      </c>
      <c r="G331" s="9">
        <v>43598</v>
      </c>
      <c r="H331" s="12" t="s">
        <v>1005</v>
      </c>
      <c r="I331" s="13" t="str">
        <f>LEFT(J331,6)</f>
        <v>W912GB</v>
      </c>
      <c r="J331" s="14" t="s">
        <v>1006</v>
      </c>
      <c r="K331" s="15" t="s">
        <v>1006</v>
      </c>
      <c r="L331" s="15" t="str">
        <f>CONCATENATE(D331,",",J331)</f>
        <v>LJYC183004,W912GB19F0076</v>
      </c>
      <c r="M331" s="16">
        <v>3795142</v>
      </c>
      <c r="N331" s="16">
        <v>3795142</v>
      </c>
      <c r="O331" s="17">
        <v>44467</v>
      </c>
      <c r="P331" s="18">
        <v>44467</v>
      </c>
      <c r="Q331" s="19">
        <f>IF(M331="","",N331-M331)</f>
        <v>0</v>
      </c>
      <c r="R331" s="20">
        <f>IF(P331="","",P331-O331)</f>
        <v>0</v>
      </c>
      <c r="S331">
        <f>YEAR(P331)</f>
        <v>2021</v>
      </c>
      <c r="T331" s="21" t="str">
        <f>IF(LEN(MONTH(P331))=1,CONCATENATE("0",MONTH(P331)),MONTH(P331))</f>
        <v>09</v>
      </c>
      <c r="U331" s="21">
        <f>IF(LEN(DAY(P331))=1,CONCATENATE("0",DAY(P331)),DAY(P331))</f>
        <v>28</v>
      </c>
      <c r="V331" t="str">
        <f>CONCATENATE(S331,T331,U331)</f>
        <v>20210928</v>
      </c>
      <c r="W331">
        <f>IF(OR(MONTH(G331)=10,MONTH(G331)=11,MONTH(G331)=12),YEAR(G331)+1,YEAR(G331))</f>
        <v>2019</v>
      </c>
      <c r="X331">
        <f>IF(OR(MONTH(P331)=10,MONTH(P331)=11,MONTH(P331)=12),YEAR(P331)+1,YEAR(P331))</f>
        <v>2021</v>
      </c>
      <c r="Y331">
        <f>INDEX('Inflation Indices'!$B$2:$B$18,MATCH('MilCon Contracts Data'!W792,'Inflation Indices'!$A$2:$A$18,0))</f>
        <v>1.027591137340192</v>
      </c>
      <c r="Z331">
        <f>ROUND(MEDIAN(W331,X331),0)</f>
        <v>2020</v>
      </c>
      <c r="AA331">
        <f>INDEX('Inflation Indices'!$B$2:$B$18,MATCH('MilCon Contracts Data'!Z792,'Inflation Indices'!$A$2:$A$18,0))</f>
        <v>1.0006103417743548</v>
      </c>
      <c r="AB331" s="22">
        <f>M331*Y331</f>
        <v>3899854.2841475313</v>
      </c>
      <c r="AC331" s="22">
        <f>AB331+(Q331*AA331)</f>
        <v>3899854.2841475313</v>
      </c>
      <c r="AD331" s="19">
        <f>IF(AB331="","",AC331-AB331)</f>
        <v>0</v>
      </c>
      <c r="AE331" s="23">
        <f>_xlfn.DAYS(P331,O331)</f>
        <v>0</v>
      </c>
      <c r="AF331" s="23">
        <f>_xlfn.DAYS(O331,G331)</f>
        <v>869</v>
      </c>
      <c r="AG331" s="24">
        <f>AE331/AF331</f>
        <v>0</v>
      </c>
    </row>
    <row r="332" spans="1:33" ht="30" customHeight="1" x14ac:dyDescent="0.25">
      <c r="A332" s="9">
        <v>44573</v>
      </c>
      <c r="B332" s="10">
        <v>2018</v>
      </c>
      <c r="C332" s="11" t="s">
        <v>98</v>
      </c>
      <c r="D332" s="12" t="s">
        <v>1007</v>
      </c>
      <c r="E332" s="12" t="s">
        <v>35</v>
      </c>
      <c r="F332" s="9">
        <v>43295</v>
      </c>
      <c r="G332" s="9">
        <v>43418</v>
      </c>
      <c r="H332" s="12" t="s">
        <v>880</v>
      </c>
      <c r="I332" s="13" t="str">
        <f>LEFT(J332,6)</f>
        <v>N40085</v>
      </c>
      <c r="J332" s="14" t="s">
        <v>881</v>
      </c>
      <c r="K332" s="15" t="s">
        <v>882</v>
      </c>
      <c r="L332" s="15" t="str">
        <f>CONCATENATE(D332,",",J332)</f>
        <v>M670011503,N4008514D7742 N4008519F4172</v>
      </c>
      <c r="M332" s="16">
        <v>3833000</v>
      </c>
      <c r="N332" s="16">
        <v>4036000</v>
      </c>
      <c r="O332" s="17">
        <v>43778</v>
      </c>
      <c r="P332" s="18">
        <v>44429</v>
      </c>
      <c r="Q332" s="19">
        <f>IF(M332="","",N332-M332)</f>
        <v>203000</v>
      </c>
      <c r="R332" s="20">
        <f>IF(P332="","",P332-O332)</f>
        <v>651</v>
      </c>
      <c r="S332">
        <f>YEAR(P332)</f>
        <v>2021</v>
      </c>
      <c r="T332" s="21" t="str">
        <f>IF(LEN(MONTH(P332))=1,CONCATENATE("0",MONTH(P332)),MONTH(P332))</f>
        <v>08</v>
      </c>
      <c r="U332" s="21">
        <f>IF(LEN(DAY(P332))=1,CONCATENATE("0",DAY(P332)),DAY(P332))</f>
        <v>21</v>
      </c>
      <c r="V332" t="str">
        <f>CONCATENATE(S332,T332,U332)</f>
        <v>20210821</v>
      </c>
      <c r="W332">
        <f>IF(OR(MONTH(G332)=10,MONTH(G332)=11,MONTH(G332)=12),YEAR(G332)+1,YEAR(G332))</f>
        <v>2019</v>
      </c>
      <c r="X332">
        <f>IF(OR(MONTH(P332)=10,MONTH(P332)=11,MONTH(P332)=12),YEAR(P332)+1,YEAR(P332))</f>
        <v>2021</v>
      </c>
      <c r="Y332">
        <f>INDEX('Inflation Indices'!$B$2:$B$18,MATCH('MilCon Contracts Data'!W610,'Inflation Indices'!$A$2:$A$18,0))</f>
        <v>1.0006103417743548</v>
      </c>
      <c r="Z332">
        <f>ROUND(MEDIAN(W332,X332),0)</f>
        <v>2020</v>
      </c>
      <c r="AA332">
        <f>INDEX('Inflation Indices'!$B$2:$B$18,MATCH('MilCon Contracts Data'!Z610,'Inflation Indices'!$A$2:$A$18,0))</f>
        <v>0.97697771649446541</v>
      </c>
      <c r="AB332" s="22">
        <f>M332*Y332</f>
        <v>3835339.4400211019</v>
      </c>
      <c r="AC332" s="22">
        <f>AB332+(Q332*AA332)</f>
        <v>4033665.9164694785</v>
      </c>
      <c r="AD332" s="19">
        <f>IF(AB332="","",AC332-AB332)</f>
        <v>198326.47644837666</v>
      </c>
      <c r="AE332" s="23">
        <f>_xlfn.DAYS(P332,O332)</f>
        <v>651</v>
      </c>
      <c r="AF332" s="23">
        <f>_xlfn.DAYS(O332,G332)</f>
        <v>360</v>
      </c>
      <c r="AG332" s="24">
        <f>AE332/AF332</f>
        <v>1.8083333333333333</v>
      </c>
    </row>
    <row r="333" spans="1:33" ht="30" customHeight="1" x14ac:dyDescent="0.25">
      <c r="A333" s="9">
        <v>44574</v>
      </c>
      <c r="B333" s="10">
        <v>2010</v>
      </c>
      <c r="C333" s="11" t="s">
        <v>39</v>
      </c>
      <c r="D333" s="12" t="s">
        <v>355</v>
      </c>
      <c r="E333" s="12" t="s">
        <v>1008</v>
      </c>
      <c r="F333" s="9">
        <v>40984</v>
      </c>
      <c r="G333" s="9">
        <v>41109</v>
      </c>
      <c r="H333" s="12" t="s">
        <v>1009</v>
      </c>
      <c r="I333" s="13" t="str">
        <f>LEFT(J333,6)</f>
        <v>W9126G</v>
      </c>
      <c r="J333" s="14" t="s">
        <v>1010</v>
      </c>
      <c r="K333" s="15" t="s">
        <v>1011</v>
      </c>
      <c r="L333" s="15" t="str">
        <f>CONCATENATE(D333,",",J333)</f>
        <v>72481,W9126G-12-C-0038</v>
      </c>
      <c r="M333" s="16">
        <v>3848000</v>
      </c>
      <c r="N333" s="16">
        <v>3879000</v>
      </c>
      <c r="O333" s="17">
        <v>41444</v>
      </c>
      <c r="P333" s="18">
        <v>41564</v>
      </c>
      <c r="Q333" s="19">
        <f>IF(M333="","",N333-M333)</f>
        <v>31000</v>
      </c>
      <c r="R333" s="20">
        <f>IF(P333="","",P333-O333)</f>
        <v>120</v>
      </c>
      <c r="S333">
        <f>YEAR(P333)</f>
        <v>2013</v>
      </c>
      <c r="T333" s="21">
        <f>IF(LEN(MONTH(P333))=1,CONCATENATE("0",MONTH(P333)),MONTH(P333))</f>
        <v>10</v>
      </c>
      <c r="U333" s="21">
        <f>IF(LEN(DAY(P333))=1,CONCATENATE("0",DAY(P333)),DAY(P333))</f>
        <v>17</v>
      </c>
      <c r="V333" t="str">
        <f>CONCATENATE(S333,T333,U333)</f>
        <v>20131017</v>
      </c>
      <c r="W333">
        <f>IF(OR(MONTH(G333)=10,MONTH(G333)=11,MONTH(G333)=12),YEAR(G333)+1,YEAR(G333))</f>
        <v>2012</v>
      </c>
      <c r="X333">
        <f>IF(OR(MONTH(P333)=10,MONTH(P333)=11,MONTH(P333)=12),YEAR(P333)+1,YEAR(P333))</f>
        <v>2014</v>
      </c>
      <c r="Y333">
        <f>INDEX('Inflation Indices'!$B$2:$B$18,MATCH('MilCon Contracts Data'!W78,'Inflation Indices'!$A$2:$A$18,0))</f>
        <v>1.1518675949206576</v>
      </c>
      <c r="Z333">
        <f>ROUND(MEDIAN(W333,X333),0)</f>
        <v>2013</v>
      </c>
      <c r="AA333">
        <f>INDEX('Inflation Indices'!$B$2:$B$18,MATCH('MilCon Contracts Data'!Z78,'Inflation Indices'!$A$2:$A$18,0))</f>
        <v>1.0992552112271903</v>
      </c>
      <c r="AB333" s="22">
        <f>M333*Y333</f>
        <v>4432386.5052546905</v>
      </c>
      <c r="AC333" s="22">
        <f>AB333+(Q333*AA333)</f>
        <v>4466463.4168027332</v>
      </c>
      <c r="AD333" s="19">
        <f>IF(AB333="","",AC333-AB333)</f>
        <v>34076.91154804267</v>
      </c>
      <c r="AE333" s="23">
        <f>_xlfn.DAYS(P333,O333)</f>
        <v>120</v>
      </c>
      <c r="AF333" s="23">
        <f>_xlfn.DAYS(O333,G333)</f>
        <v>335</v>
      </c>
      <c r="AG333" s="24">
        <f>AE333/AF333</f>
        <v>0.35820895522388058</v>
      </c>
    </row>
    <row r="334" spans="1:33" ht="30" customHeight="1" x14ac:dyDescent="0.25">
      <c r="A334" s="9">
        <v>44574</v>
      </c>
      <c r="B334" s="10">
        <v>2019</v>
      </c>
      <c r="C334" s="11" t="s">
        <v>39</v>
      </c>
      <c r="D334" s="12" t="s">
        <v>1012</v>
      </c>
      <c r="E334" s="12" t="s">
        <v>35</v>
      </c>
      <c r="F334" s="9">
        <v>43878</v>
      </c>
      <c r="G334" s="9">
        <v>44068</v>
      </c>
      <c r="H334" s="12" t="s">
        <v>1013</v>
      </c>
      <c r="I334" s="13" t="str">
        <f>LEFT(J334,6)</f>
        <v>N69450</v>
      </c>
      <c r="J334" s="14" t="s">
        <v>1014</v>
      </c>
      <c r="K334" s="15" t="s">
        <v>1014</v>
      </c>
      <c r="L334" s="15" t="str">
        <f>CONCATENATE(D334,",",J334)</f>
        <v>93298,N6945019D0920</v>
      </c>
      <c r="M334" s="16">
        <v>3859000</v>
      </c>
      <c r="N334" s="16">
        <v>3910000</v>
      </c>
      <c r="O334" s="17">
        <v>44449</v>
      </c>
      <c r="P334" s="18">
        <v>44642</v>
      </c>
      <c r="Q334" s="19">
        <f>IF(M334="","",N334-M334)</f>
        <v>51000</v>
      </c>
      <c r="R334" s="20">
        <f>IF(P334="","",P334-O334)</f>
        <v>193</v>
      </c>
      <c r="S334">
        <f>YEAR(P334)</f>
        <v>2022</v>
      </c>
      <c r="T334" s="21" t="str">
        <f>IF(LEN(MONTH(P334))=1,CONCATENATE("0",MONTH(P334)),MONTH(P334))</f>
        <v>03</v>
      </c>
      <c r="U334" s="21">
        <f>IF(LEN(DAY(P334))=1,CONCATENATE("0",DAY(P334)),DAY(P334))</f>
        <v>22</v>
      </c>
      <c r="V334" t="str">
        <f>CONCATENATE(S334,T334,U334)</f>
        <v>20220322</v>
      </c>
      <c r="W334">
        <f>IF(OR(MONTH(G334)=10,MONTH(G334)=11,MONTH(G334)=12),YEAR(G334)+1,YEAR(G334))</f>
        <v>2020</v>
      </c>
      <c r="X334">
        <f>IF(OR(MONTH(P334)=10,MONTH(P334)=11,MONTH(P334)=12),YEAR(P334)+1,YEAR(P334))</f>
        <v>2022</v>
      </c>
      <c r="Y334">
        <f>INDEX('Inflation Indices'!$B$2:$B$18,MATCH('MilCon Contracts Data'!W960,'Inflation Indices'!$A$2:$A$18,0))</f>
        <v>1.027591137340192</v>
      </c>
      <c r="Z334">
        <f>ROUND(MEDIAN(W334,X334),0)</f>
        <v>2021</v>
      </c>
      <c r="AA334">
        <f>INDEX('Inflation Indices'!$B$2:$B$18,MATCH('MilCon Contracts Data'!Z960,'Inflation Indices'!$A$2:$A$18,0))</f>
        <v>1.0006103417743548</v>
      </c>
      <c r="AB334" s="22">
        <f>M334*Y334</f>
        <v>3965474.1989958012</v>
      </c>
      <c r="AC334" s="22">
        <f>AB334+(Q334*AA334)</f>
        <v>4016505.3264262932</v>
      </c>
      <c r="AD334" s="19">
        <f>IF(AB334="","",AC334-AB334)</f>
        <v>51031.127430492081</v>
      </c>
      <c r="AE334" s="23">
        <f>_xlfn.DAYS(P334,O334)</f>
        <v>193</v>
      </c>
      <c r="AF334" s="23">
        <f>_xlfn.DAYS(O334,G334)</f>
        <v>381</v>
      </c>
      <c r="AG334" s="24">
        <f>AE334/AF334</f>
        <v>0.5065616797900262</v>
      </c>
    </row>
    <row r="335" spans="1:33" ht="30" customHeight="1" x14ac:dyDescent="0.25">
      <c r="A335" s="9">
        <v>44561</v>
      </c>
      <c r="B335" s="10">
        <v>2018</v>
      </c>
      <c r="C335" s="11" t="s">
        <v>145</v>
      </c>
      <c r="D335" s="12" t="s">
        <v>1015</v>
      </c>
      <c r="E335" s="12" t="s">
        <v>35</v>
      </c>
      <c r="F335" s="9">
        <v>43595</v>
      </c>
      <c r="G335" s="9">
        <v>43691</v>
      </c>
      <c r="H335" s="12" t="s">
        <v>1016</v>
      </c>
      <c r="I335" s="13" t="str">
        <f>LEFT(J335,6)</f>
        <v>W912PM</v>
      </c>
      <c r="J335" s="14" t="s">
        <v>1017</v>
      </c>
      <c r="K335" s="15" t="s">
        <v>1017</v>
      </c>
      <c r="L335" s="15" t="str">
        <f>CONCATENATE(D335,",",J335)</f>
        <v>91252,W912PM19C0027</v>
      </c>
      <c r="M335" s="16">
        <v>3864000</v>
      </c>
      <c r="N335" s="16">
        <v>4141000</v>
      </c>
      <c r="O335" s="17">
        <v>44331</v>
      </c>
      <c r="P335" s="18">
        <v>44603</v>
      </c>
      <c r="Q335" s="19">
        <f>IF(M335="","",N335-M335)</f>
        <v>277000</v>
      </c>
      <c r="R335" s="20">
        <f>IF(P335="","",P335-O335)</f>
        <v>272</v>
      </c>
      <c r="S335">
        <f>YEAR(P335)</f>
        <v>2022</v>
      </c>
      <c r="T335" s="21" t="str">
        <f>IF(LEN(MONTH(P335))=1,CONCATENATE("0",MONTH(P335)),MONTH(P335))</f>
        <v>02</v>
      </c>
      <c r="U335" s="21">
        <f>IF(LEN(DAY(P335))=1,CONCATENATE("0",DAY(P335)),DAY(P335))</f>
        <v>11</v>
      </c>
      <c r="V335" t="str">
        <f>CONCATENATE(S335,T335,U335)</f>
        <v>20220211</v>
      </c>
      <c r="W335">
        <f>IF(OR(MONTH(G335)=10,MONTH(G335)=11,MONTH(G335)=12),YEAR(G335)+1,YEAR(G335))</f>
        <v>2019</v>
      </c>
      <c r="X335">
        <f>IF(OR(MONTH(P335)=10,MONTH(P335)=11,MONTH(P335)=12),YEAR(P335)+1,YEAR(P335))</f>
        <v>2022</v>
      </c>
      <c r="Y335">
        <f>INDEX('Inflation Indices'!$B$2:$B$18,MATCH('MilCon Contracts Data'!W825,'Inflation Indices'!$A$2:$A$18,0))</f>
        <v>0.97697771649446541</v>
      </c>
      <c r="Z335">
        <f>ROUND(MEDIAN(W335,X335),0)</f>
        <v>2021</v>
      </c>
      <c r="AA335">
        <f>INDEX('Inflation Indices'!$B$2:$B$18,MATCH('MilCon Contracts Data'!Z825,'Inflation Indices'!$A$2:$A$18,0))</f>
        <v>0.95701202597496626</v>
      </c>
      <c r="AB335" s="22">
        <f>M335*Y335</f>
        <v>3775041.8965346143</v>
      </c>
      <c r="AC335" s="22">
        <f>AB335+(Q335*AA335)</f>
        <v>4040134.22772968</v>
      </c>
      <c r="AD335" s="19">
        <f>IF(AB335="","",AC335-AB335)</f>
        <v>265092.33119506575</v>
      </c>
      <c r="AE335" s="23">
        <f>_xlfn.DAYS(P335,O335)</f>
        <v>272</v>
      </c>
      <c r="AF335" s="23">
        <f>_xlfn.DAYS(O335,G335)</f>
        <v>640</v>
      </c>
      <c r="AG335" s="24">
        <f>AE335/AF335</f>
        <v>0.42499999999999999</v>
      </c>
    </row>
    <row r="336" spans="1:33" ht="30" customHeight="1" x14ac:dyDescent="0.25">
      <c r="A336" s="9">
        <v>44439</v>
      </c>
      <c r="B336" s="10">
        <v>2019</v>
      </c>
      <c r="C336" s="11" t="s">
        <v>145</v>
      </c>
      <c r="D336" s="12" t="s">
        <v>1018</v>
      </c>
      <c r="E336" s="12" t="s">
        <v>35</v>
      </c>
      <c r="F336" s="9">
        <v>43644</v>
      </c>
      <c r="G336" s="9">
        <v>43846</v>
      </c>
      <c r="H336" s="12" t="s">
        <v>1019</v>
      </c>
      <c r="I336" s="13" t="str">
        <f>LEFT(J336,6)</f>
        <v>W912DW</v>
      </c>
      <c r="J336" s="14" t="s">
        <v>1020</v>
      </c>
      <c r="K336" s="15" t="s">
        <v>1020</v>
      </c>
      <c r="L336" s="15" t="str">
        <f>CONCATENATE(D336,",",J336)</f>
        <v>82337,W912DW19C0016</v>
      </c>
      <c r="M336" s="16">
        <v>3869000</v>
      </c>
      <c r="N336" s="16">
        <v>3909000</v>
      </c>
      <c r="O336" s="17">
        <v>44293</v>
      </c>
      <c r="P336" s="18">
        <v>44377</v>
      </c>
      <c r="Q336" s="19">
        <f>IF(M336="","",N336-M336)</f>
        <v>40000</v>
      </c>
      <c r="R336" s="20">
        <f>IF(P336="","",P336-O336)</f>
        <v>84</v>
      </c>
      <c r="S336">
        <f>YEAR(P336)</f>
        <v>2021</v>
      </c>
      <c r="T336" s="21" t="str">
        <f>IF(LEN(MONTH(P336))=1,CONCATENATE("0",MONTH(P336)),MONTH(P336))</f>
        <v>06</v>
      </c>
      <c r="U336" s="21">
        <f>IF(LEN(DAY(P336))=1,CONCATENATE("0",DAY(P336)),DAY(P336))</f>
        <v>30</v>
      </c>
      <c r="V336" t="str">
        <f>CONCATENATE(S336,T336,U336)</f>
        <v>20210630</v>
      </c>
      <c r="W336">
        <f>IF(OR(MONTH(G336)=10,MONTH(G336)=11,MONTH(G336)=12),YEAR(G336)+1,YEAR(G336))</f>
        <v>2020</v>
      </c>
      <c r="X336">
        <f>IF(OR(MONTH(P336)=10,MONTH(P336)=11,MONTH(P336)=12),YEAR(P336)+1,YEAR(P336))</f>
        <v>2021</v>
      </c>
      <c r="Y336">
        <f>INDEX('Inflation Indices'!$B$2:$B$18,MATCH('MilCon Contracts Data'!W1026,'Inflation Indices'!$A$2:$A$18,0))</f>
        <v>1.0006103417743548</v>
      </c>
      <c r="Z336">
        <f>ROUND(MEDIAN(W336,X336),0)</f>
        <v>2021</v>
      </c>
      <c r="AA336">
        <f>INDEX('Inflation Indices'!$B$2:$B$18,MATCH('MilCon Contracts Data'!Z1026,'Inflation Indices'!$A$2:$A$18,0))</f>
        <v>0.95701202597496626</v>
      </c>
      <c r="AB336" s="22">
        <f>M336*Y336</f>
        <v>3871361.412324979</v>
      </c>
      <c r="AC336" s="22">
        <f>AB336+(Q336*AA336)</f>
        <v>3909641.8933639778</v>
      </c>
      <c r="AD336" s="19">
        <f>IF(AB336="","",AC336-AB336)</f>
        <v>38280.481038998812</v>
      </c>
      <c r="AE336" s="23">
        <f>_xlfn.DAYS(P336,O336)</f>
        <v>84</v>
      </c>
      <c r="AF336" s="23">
        <f>_xlfn.DAYS(O336,G336)</f>
        <v>447</v>
      </c>
      <c r="AG336" s="24">
        <f>AE336/AF336</f>
        <v>0.18791946308724833</v>
      </c>
    </row>
    <row r="337" spans="1:33" ht="30" customHeight="1" x14ac:dyDescent="0.25">
      <c r="A337" s="9">
        <v>44560</v>
      </c>
      <c r="B337" s="10">
        <v>2017</v>
      </c>
      <c r="C337" s="11" t="s">
        <v>723</v>
      </c>
      <c r="D337" s="12" t="s">
        <v>1021</v>
      </c>
      <c r="E337" s="12" t="s">
        <v>35</v>
      </c>
      <c r="F337" s="9">
        <v>43193</v>
      </c>
      <c r="G337" s="9">
        <v>43342</v>
      </c>
      <c r="H337" s="12" t="s">
        <v>1022</v>
      </c>
      <c r="I337" s="13" t="str">
        <f>LEFT(J337,6)</f>
        <v>W9126G</v>
      </c>
      <c r="J337" s="14" t="s">
        <v>1023</v>
      </c>
      <c r="K337" s="15" t="s">
        <v>1024</v>
      </c>
      <c r="L337" s="15" t="str">
        <f>CONCATENATE(D337,",",J337)</f>
        <v>DDCX1701B,W9126G-18-C-0066</v>
      </c>
      <c r="M337" s="16">
        <v>3881804</v>
      </c>
      <c r="N337" s="16">
        <v>3881804</v>
      </c>
      <c r="O337" s="17">
        <v>44104</v>
      </c>
      <c r="P337" s="18">
        <v>44104</v>
      </c>
      <c r="Q337" s="19">
        <f>IF(M337="","",N337-M337)</f>
        <v>0</v>
      </c>
      <c r="R337" s="20">
        <f>IF(P337="","",P337-O337)</f>
        <v>0</v>
      </c>
      <c r="S337">
        <f>YEAR(P337)</f>
        <v>2020</v>
      </c>
      <c r="T337" s="21" t="str">
        <f>IF(LEN(MONTH(P337))=1,CONCATENATE("0",MONTH(P337)),MONTH(P337))</f>
        <v>09</v>
      </c>
      <c r="U337" s="21">
        <f>IF(LEN(DAY(P337))=1,CONCATENATE("0",DAY(P337)),DAY(P337))</f>
        <v>30</v>
      </c>
      <c r="V337" t="str">
        <f>CONCATENATE(S337,T337,U337)</f>
        <v>20200930</v>
      </c>
      <c r="W337">
        <f>IF(OR(MONTH(G337)=10,MONTH(G337)=11,MONTH(G337)=12),YEAR(G337)+1,YEAR(G337))</f>
        <v>2018</v>
      </c>
      <c r="X337">
        <f>IF(OR(MONTH(P337)=10,MONTH(P337)=11,MONTH(P337)=12),YEAR(P337)+1,YEAR(P337))</f>
        <v>2020</v>
      </c>
      <c r="Y337">
        <f>INDEX('Inflation Indices'!$B$2:$B$18,MATCH('MilCon Contracts Data'!W523,'Inflation Indices'!$A$2:$A$18,0))</f>
        <v>1.258060736811446</v>
      </c>
      <c r="Z337">
        <f>ROUND(MEDIAN(W337,X337),0)</f>
        <v>2019</v>
      </c>
      <c r="AA337">
        <f>INDEX('Inflation Indices'!$B$2:$B$18,MATCH('MilCon Contracts Data'!Z523,'Inflation Indices'!$A$2:$A$18,0))</f>
        <v>1.2319371555441641</v>
      </c>
      <c r="AB337" s="22">
        <f>M337*Y337</f>
        <v>4883545.2003976181</v>
      </c>
      <c r="AC337" s="22">
        <f>AB337+(Q337*AA337)</f>
        <v>4883545.2003976181</v>
      </c>
      <c r="AD337" s="19">
        <f>IF(AB337="","",AC337-AB337)</f>
        <v>0</v>
      </c>
      <c r="AE337" s="23">
        <f>_xlfn.DAYS(P337,O337)</f>
        <v>0</v>
      </c>
      <c r="AF337" s="23">
        <f>_xlfn.DAYS(O337,G337)</f>
        <v>762</v>
      </c>
      <c r="AG337" s="24">
        <f>AE337/AF337</f>
        <v>0</v>
      </c>
    </row>
    <row r="338" spans="1:33" ht="30" customHeight="1" x14ac:dyDescent="0.25">
      <c r="A338" s="9">
        <v>44561</v>
      </c>
      <c r="B338" s="10">
        <v>2017</v>
      </c>
      <c r="C338" s="11" t="s">
        <v>68</v>
      </c>
      <c r="D338" s="12" t="s">
        <v>1025</v>
      </c>
      <c r="E338" s="12" t="s">
        <v>35</v>
      </c>
      <c r="F338" s="9">
        <v>43476</v>
      </c>
      <c r="G338" s="9">
        <v>44195</v>
      </c>
      <c r="H338" s="12" t="s">
        <v>1026</v>
      </c>
      <c r="I338" s="13" t="str">
        <f>LEFT(J338,6)</f>
        <v>W91238</v>
      </c>
      <c r="J338" s="14" t="s">
        <v>1027</v>
      </c>
      <c r="K338" s="15" t="s">
        <v>1027</v>
      </c>
      <c r="L338" s="15" t="str">
        <f>CONCATENATE(D338,",",J338)</f>
        <v>KRSM113031,W9123821C0007</v>
      </c>
      <c r="M338" s="16">
        <v>3892900</v>
      </c>
      <c r="N338" s="16">
        <v>3892900</v>
      </c>
      <c r="O338" s="17">
        <v>44196</v>
      </c>
      <c r="P338" s="18">
        <v>45005</v>
      </c>
      <c r="Q338" s="19">
        <f>IF(M338="","",N338-M338)</f>
        <v>0</v>
      </c>
      <c r="R338" s="20">
        <f>IF(P338="","",P338-O338)</f>
        <v>809</v>
      </c>
      <c r="S338">
        <f>YEAR(P338)</f>
        <v>2023</v>
      </c>
      <c r="T338" s="21" t="str">
        <f>IF(LEN(MONTH(P338))=1,CONCATENATE("0",MONTH(P338)),MONTH(P338))</f>
        <v>03</v>
      </c>
      <c r="U338" s="21">
        <f>IF(LEN(DAY(P338))=1,CONCATENATE("0",DAY(P338)),DAY(P338))</f>
        <v>20</v>
      </c>
      <c r="V338" t="str">
        <f>CONCATENATE(S338,T338,U338)</f>
        <v>20230320</v>
      </c>
      <c r="W338">
        <f>IF(OR(MONTH(G338)=10,MONTH(G338)=11,MONTH(G338)=12),YEAR(G338)+1,YEAR(G338))</f>
        <v>2021</v>
      </c>
      <c r="X338">
        <f>IF(OR(MONTH(P338)=10,MONTH(P338)=11,MONTH(P338)=12),YEAR(P338)+1,YEAR(P338))</f>
        <v>2023</v>
      </c>
      <c r="Y338">
        <f>INDEX('Inflation Indices'!$B$2:$B$18,MATCH('MilCon Contracts Data'!W1220,'Inflation Indices'!$A$2:$A$18,0))</f>
        <v>1.0507009358578761</v>
      </c>
      <c r="Z338">
        <f>ROUND(MEDIAN(W338,X338),0)</f>
        <v>2022</v>
      </c>
      <c r="AA338">
        <f>INDEX('Inflation Indices'!$B$2:$B$18,MATCH('MilCon Contracts Data'!Z1220,'Inflation Indices'!$A$2:$A$18,0))</f>
        <v>1.0006103417743548</v>
      </c>
      <c r="AB338" s="22">
        <f>M338*Y338</f>
        <v>4090273.6732011256</v>
      </c>
      <c r="AC338" s="22">
        <f>AB338+(Q338*AA338)</f>
        <v>4090273.6732011256</v>
      </c>
      <c r="AD338" s="19">
        <f>IF(AB338="","",AC338-AB338)</f>
        <v>0</v>
      </c>
      <c r="AE338" s="23">
        <f>_xlfn.DAYS(P338,O338)</f>
        <v>809</v>
      </c>
      <c r="AF338" s="23">
        <f>_xlfn.DAYS(O338,G338)</f>
        <v>1</v>
      </c>
      <c r="AG338" s="24">
        <f>AE338/AF338</f>
        <v>809</v>
      </c>
    </row>
    <row r="339" spans="1:33" ht="30" customHeight="1" x14ac:dyDescent="0.25">
      <c r="A339" s="9">
        <v>44561</v>
      </c>
      <c r="B339" s="10">
        <v>2020</v>
      </c>
      <c r="C339" s="11" t="s">
        <v>145</v>
      </c>
      <c r="D339" s="12" t="s">
        <v>1028</v>
      </c>
      <c r="E339" s="12" t="s">
        <v>35</v>
      </c>
      <c r="F339" s="9">
        <v>44287</v>
      </c>
      <c r="G339" s="9">
        <v>44426</v>
      </c>
      <c r="H339" s="12" t="s">
        <v>1029</v>
      </c>
      <c r="I339" s="13" t="str">
        <f>LEFT(J339,6)</f>
        <v>W91278</v>
      </c>
      <c r="J339" s="14" t="s">
        <v>1030</v>
      </c>
      <c r="K339" s="15" t="s">
        <v>1031</v>
      </c>
      <c r="L339" s="15" t="str">
        <f>CONCATENATE(D339,",",J339)</f>
        <v>92422,W91278-16-D-0035</v>
      </c>
      <c r="M339" s="16">
        <v>3929000</v>
      </c>
      <c r="N339" s="16">
        <v>3929000</v>
      </c>
      <c r="O339" s="17">
        <v>44866</v>
      </c>
      <c r="P339" s="18">
        <v>44866</v>
      </c>
      <c r="Q339" s="19">
        <f>IF(M339="","",N339-M339)</f>
        <v>0</v>
      </c>
      <c r="R339" s="20">
        <f>IF(P339="","",P339-O339)</f>
        <v>0</v>
      </c>
      <c r="S339">
        <f>YEAR(P339)</f>
        <v>2022</v>
      </c>
      <c r="T339" s="21">
        <f>IF(LEN(MONTH(P339))=1,CONCATENATE("0",MONTH(P339)),MONTH(P339))</f>
        <v>11</v>
      </c>
      <c r="U339" s="21" t="str">
        <f>IF(LEN(DAY(P339))=1,CONCATENATE("0",DAY(P339)),DAY(P339))</f>
        <v>01</v>
      </c>
      <c r="V339" t="str">
        <f>CONCATENATE(S339,T339,U339)</f>
        <v>20221101</v>
      </c>
      <c r="W339">
        <f>IF(OR(MONTH(G339)=10,MONTH(G339)=11,MONTH(G339)=12),YEAR(G339)+1,YEAR(G339))</f>
        <v>2021</v>
      </c>
      <c r="X339">
        <f>IF(OR(MONTH(P339)=10,MONTH(P339)=11,MONTH(P339)=12),YEAR(P339)+1,YEAR(P339))</f>
        <v>2023</v>
      </c>
      <c r="Y339">
        <f>INDEX('Inflation Indices'!$B$2:$B$18,MATCH('MilCon Contracts Data'!W1226,'Inflation Indices'!$A$2:$A$18,0))</f>
        <v>1.027591137340192</v>
      </c>
      <c r="Z339">
        <f>ROUND(MEDIAN(W339,X339),0)</f>
        <v>2022</v>
      </c>
      <c r="AA339">
        <f>INDEX('Inflation Indices'!$B$2:$B$18,MATCH('MilCon Contracts Data'!Z1226,'Inflation Indices'!$A$2:$A$18,0))</f>
        <v>0.97697771649446541</v>
      </c>
      <c r="AB339" s="22">
        <f>M339*Y339</f>
        <v>4037405.5786096146</v>
      </c>
      <c r="AC339" s="22">
        <f>AB339+(Q339*AA339)</f>
        <v>4037405.5786096146</v>
      </c>
      <c r="AD339" s="19">
        <f>IF(AB339="","",AC339-AB339)</f>
        <v>0</v>
      </c>
      <c r="AE339" s="23">
        <f>_xlfn.DAYS(P339,O339)</f>
        <v>0</v>
      </c>
      <c r="AF339" s="23">
        <f>_xlfn.DAYS(O339,G339)</f>
        <v>440</v>
      </c>
      <c r="AG339" s="24">
        <f>AE339/AF339</f>
        <v>0</v>
      </c>
    </row>
    <row r="340" spans="1:33" ht="30" customHeight="1" x14ac:dyDescent="0.25">
      <c r="A340" s="9">
        <v>44561</v>
      </c>
      <c r="B340" s="10">
        <v>2021</v>
      </c>
      <c r="C340" s="11" t="s">
        <v>557</v>
      </c>
      <c r="D340" s="12" t="s">
        <v>1032</v>
      </c>
      <c r="E340" s="12" t="s">
        <v>35</v>
      </c>
      <c r="F340" s="9">
        <v>44272</v>
      </c>
      <c r="G340" s="9">
        <v>44393</v>
      </c>
      <c r="H340" s="12" t="s">
        <v>1033</v>
      </c>
      <c r="I340" s="13" t="str">
        <f>LEFT(J340,6)</f>
        <v>W912QR</v>
      </c>
      <c r="J340" s="14" t="s">
        <v>1034</v>
      </c>
      <c r="K340" s="15" t="s">
        <v>1034</v>
      </c>
      <c r="L340" s="15" t="str">
        <f>CONCATENATE(D340,",",J340)</f>
        <v>90896,W912QR21C0031</v>
      </c>
      <c r="M340" s="16">
        <v>3962000</v>
      </c>
      <c r="N340" s="16">
        <v>3962000</v>
      </c>
      <c r="O340" s="17">
        <v>44819</v>
      </c>
      <c r="P340" s="18">
        <v>44819</v>
      </c>
      <c r="Q340" s="19">
        <f>IF(M340="","",N340-M340)</f>
        <v>0</v>
      </c>
      <c r="R340" s="20">
        <f>IF(P340="","",P340-O340)</f>
        <v>0</v>
      </c>
      <c r="S340">
        <f>YEAR(P340)</f>
        <v>2022</v>
      </c>
      <c r="T340" s="21" t="str">
        <f>IF(LEN(MONTH(P340))=1,CONCATENATE("0",MONTH(P340)),MONTH(P340))</f>
        <v>09</v>
      </c>
      <c r="U340" s="21">
        <f>IF(LEN(DAY(P340))=1,CONCATENATE("0",DAY(P340)),DAY(P340))</f>
        <v>15</v>
      </c>
      <c r="V340" t="str">
        <f>CONCATENATE(S340,T340,U340)</f>
        <v>20220915</v>
      </c>
      <c r="W340">
        <f>IF(OR(MONTH(G340)=10,MONTH(G340)=11,MONTH(G340)=12),YEAR(G340)+1,YEAR(G340))</f>
        <v>2021</v>
      </c>
      <c r="X340">
        <f>IF(OR(MONTH(P340)=10,MONTH(P340)=11,MONTH(P340)=12),YEAR(P340)+1,YEAR(P340))</f>
        <v>2022</v>
      </c>
      <c r="Y340">
        <f>INDEX('Inflation Indices'!$B$2:$B$18,MATCH('MilCon Contracts Data'!W1270,'Inflation Indices'!$A$2:$A$18,0))</f>
        <v>1.0750776974914733</v>
      </c>
      <c r="Z340">
        <f>ROUND(MEDIAN(W340,X340),0)</f>
        <v>2022</v>
      </c>
      <c r="AA340">
        <f>INDEX('Inflation Indices'!$B$2:$B$18,MATCH('MilCon Contracts Data'!Z1270,'Inflation Indices'!$A$2:$A$18,0))</f>
        <v>1.0006103417743548</v>
      </c>
      <c r="AB340" s="22">
        <f>M340*Y340</f>
        <v>4259457.8374612173</v>
      </c>
      <c r="AC340" s="22">
        <f>AB340+(Q340*AA340)</f>
        <v>4259457.8374612173</v>
      </c>
      <c r="AD340" s="19">
        <f>IF(AB340="","",AC340-AB340)</f>
        <v>0</v>
      </c>
      <c r="AE340" s="23">
        <f>_xlfn.DAYS(P340,O340)</f>
        <v>0</v>
      </c>
      <c r="AF340" s="23">
        <f>_xlfn.DAYS(O340,G340)</f>
        <v>426</v>
      </c>
      <c r="AG340" s="24">
        <f>AE340/AF340</f>
        <v>0</v>
      </c>
    </row>
    <row r="341" spans="1:33" ht="30" customHeight="1" x14ac:dyDescent="0.25">
      <c r="A341" s="9">
        <v>44561</v>
      </c>
      <c r="B341" s="10">
        <v>2020</v>
      </c>
      <c r="C341" s="11" t="s">
        <v>68</v>
      </c>
      <c r="D341" s="12" t="s">
        <v>1035</v>
      </c>
      <c r="E341" s="12" t="s">
        <v>35</v>
      </c>
      <c r="F341" s="9">
        <v>43997</v>
      </c>
      <c r="G341" s="9">
        <v>44104</v>
      </c>
      <c r="H341" s="12" t="s">
        <v>1036</v>
      </c>
      <c r="I341" s="13" t="str">
        <f>LEFT(J341,6)</f>
        <v>N40192</v>
      </c>
      <c r="J341" s="14" t="s">
        <v>1037</v>
      </c>
      <c r="K341" s="15" t="s">
        <v>1037</v>
      </c>
      <c r="L341" s="15" t="str">
        <f>CONCATENATE(D341,",",J341)</f>
        <v>AJJY183017,N4019218D2804</v>
      </c>
      <c r="M341" s="16">
        <v>3967372</v>
      </c>
      <c r="N341" s="16">
        <v>3967372</v>
      </c>
      <c r="O341" s="17">
        <v>44742</v>
      </c>
      <c r="P341" s="18">
        <v>44742</v>
      </c>
      <c r="Q341" s="19">
        <f>IF(M341="","",N341-M341)</f>
        <v>0</v>
      </c>
      <c r="R341" s="20">
        <f>IF(P341="","",P341-O341)</f>
        <v>0</v>
      </c>
      <c r="S341">
        <f>YEAR(P341)</f>
        <v>2022</v>
      </c>
      <c r="T341" s="21" t="str">
        <f>IF(LEN(MONTH(P341))=1,CONCATENATE("0",MONTH(P341)),MONTH(P341))</f>
        <v>06</v>
      </c>
      <c r="U341" s="21">
        <f>IF(LEN(DAY(P341))=1,CONCATENATE("0",DAY(P341)),DAY(P341))</f>
        <v>30</v>
      </c>
      <c r="V341" t="str">
        <f>CONCATENATE(S341,T341,U341)</f>
        <v>20220630</v>
      </c>
      <c r="W341">
        <f>IF(OR(MONTH(G341)=10,MONTH(G341)=11,MONTH(G341)=12),YEAR(G341)+1,YEAR(G341))</f>
        <v>2020</v>
      </c>
      <c r="X341">
        <f>IF(OR(MONTH(P341)=10,MONTH(P341)=11,MONTH(P341)=12),YEAR(P341)+1,YEAR(P341))</f>
        <v>2022</v>
      </c>
      <c r="Y341">
        <f>INDEX('Inflation Indices'!$B$2:$B$18,MATCH('MilCon Contracts Data'!W921,'Inflation Indices'!$A$2:$A$18,0))</f>
        <v>1.0992552112271903</v>
      </c>
      <c r="Z341">
        <f>ROUND(MEDIAN(W341,X341),0)</f>
        <v>2021</v>
      </c>
      <c r="AA341">
        <f>INDEX('Inflation Indices'!$B$2:$B$18,MATCH('MilCon Contracts Data'!Z921,'Inflation Indices'!$A$2:$A$18,0))</f>
        <v>1.0507009358578761</v>
      </c>
      <c r="AB341" s="22">
        <f>M341*Y341</f>
        <v>4361154.3458768399</v>
      </c>
      <c r="AC341" s="22">
        <f>AB341+(Q341*AA341)</f>
        <v>4361154.3458768399</v>
      </c>
      <c r="AD341" s="19">
        <f>IF(AB341="","",AC341-AB341)</f>
        <v>0</v>
      </c>
      <c r="AE341" s="23">
        <f>_xlfn.DAYS(P341,O341)</f>
        <v>0</v>
      </c>
      <c r="AF341" s="23">
        <f>_xlfn.DAYS(O341,G341)</f>
        <v>638</v>
      </c>
      <c r="AG341" s="24">
        <f>AE341/AF341</f>
        <v>0</v>
      </c>
    </row>
    <row r="342" spans="1:33" ht="30" customHeight="1" x14ac:dyDescent="0.25">
      <c r="A342" s="9">
        <v>44439</v>
      </c>
      <c r="B342" s="10">
        <v>2018</v>
      </c>
      <c r="C342" s="11" t="s">
        <v>145</v>
      </c>
      <c r="D342" s="12" t="s">
        <v>1038</v>
      </c>
      <c r="E342" s="12" t="s">
        <v>35</v>
      </c>
      <c r="F342" s="9">
        <v>43319</v>
      </c>
      <c r="G342" s="9">
        <v>43490</v>
      </c>
      <c r="H342" s="12" t="s">
        <v>1039</v>
      </c>
      <c r="I342" s="13" t="str">
        <f>LEFT(J342,6)</f>
        <v>W912PL</v>
      </c>
      <c r="J342" s="14" t="s">
        <v>1040</v>
      </c>
      <c r="K342" s="15" t="s">
        <v>1040</v>
      </c>
      <c r="L342" s="15" t="str">
        <f>CONCATENATE(D342,",",J342)</f>
        <v>80748,W912PL19C0007</v>
      </c>
      <c r="M342" s="16">
        <v>3994000</v>
      </c>
      <c r="N342" s="16">
        <v>3994000</v>
      </c>
      <c r="O342" s="17">
        <v>44301</v>
      </c>
      <c r="P342" s="18">
        <v>44343</v>
      </c>
      <c r="Q342" s="19">
        <f>IF(M342="","",N342-M342)</f>
        <v>0</v>
      </c>
      <c r="R342" s="20">
        <f>IF(P342="","",P342-O342)</f>
        <v>42</v>
      </c>
      <c r="S342">
        <f>YEAR(P342)</f>
        <v>2021</v>
      </c>
      <c r="T342" s="21" t="str">
        <f>IF(LEN(MONTH(P342))=1,CONCATENATE("0",MONTH(P342)),MONTH(P342))</f>
        <v>05</v>
      </c>
      <c r="U342" s="21">
        <f>IF(LEN(DAY(P342))=1,CONCATENATE("0",DAY(P342)),DAY(P342))</f>
        <v>27</v>
      </c>
      <c r="V342" t="str">
        <f>CONCATENATE(S342,T342,U342)</f>
        <v>20210527</v>
      </c>
      <c r="W342">
        <f>IF(OR(MONTH(G342)=10,MONTH(G342)=11,MONTH(G342)=12),YEAR(G342)+1,YEAR(G342))</f>
        <v>2019</v>
      </c>
      <c r="X342">
        <f>IF(OR(MONTH(P342)=10,MONTH(P342)=11,MONTH(P342)=12),YEAR(P342)+1,YEAR(P342))</f>
        <v>2021</v>
      </c>
      <c r="Y342">
        <f>INDEX('Inflation Indices'!$B$2:$B$18,MATCH('MilCon Contracts Data'!W813,'Inflation Indices'!$A$2:$A$18,0))</f>
        <v>0.97697771649446541</v>
      </c>
      <c r="Z342">
        <f>ROUND(MEDIAN(W342,X342),0)</f>
        <v>2020</v>
      </c>
      <c r="AA342">
        <f>INDEX('Inflation Indices'!$B$2:$B$18,MATCH('MilCon Contracts Data'!Z813,'Inflation Indices'!$A$2:$A$18,0))</f>
        <v>0.93819806468133926</v>
      </c>
      <c r="AB342" s="22">
        <f>M342*Y342</f>
        <v>3902048.9996788949</v>
      </c>
      <c r="AC342" s="22">
        <f>AB342+(Q342*AA342)</f>
        <v>3902048.9996788949</v>
      </c>
      <c r="AD342" s="19">
        <f>IF(AB342="","",AC342-AB342)</f>
        <v>0</v>
      </c>
      <c r="AE342" s="23">
        <f>_xlfn.DAYS(P342,O342)</f>
        <v>42</v>
      </c>
      <c r="AF342" s="23">
        <f>_xlfn.DAYS(O342,G342)</f>
        <v>811</v>
      </c>
      <c r="AG342" s="24">
        <f>AE342/AF342</f>
        <v>5.1787916152897656E-2</v>
      </c>
    </row>
    <row r="343" spans="1:33" ht="30" customHeight="1" x14ac:dyDescent="0.25">
      <c r="A343" s="9">
        <v>44439</v>
      </c>
      <c r="B343" s="10">
        <v>2018</v>
      </c>
      <c r="C343" s="11" t="s">
        <v>145</v>
      </c>
      <c r="D343" s="12" t="s">
        <v>1041</v>
      </c>
      <c r="E343" s="12" t="s">
        <v>35</v>
      </c>
      <c r="F343" s="9">
        <v>43599</v>
      </c>
      <c r="G343" s="9">
        <v>43781</v>
      </c>
      <c r="H343" s="12" t="s">
        <v>1042</v>
      </c>
      <c r="I343" s="13" t="str">
        <f>LEFT(J343,6)</f>
        <v>W9126G</v>
      </c>
      <c r="J343" s="14" t="s">
        <v>1043</v>
      </c>
      <c r="K343" s="15" t="s">
        <v>1043</v>
      </c>
      <c r="L343" s="15" t="str">
        <f>CONCATENATE(D343,",",J343)</f>
        <v>88844,W9126G20C0004</v>
      </c>
      <c r="M343" s="16">
        <v>3999000</v>
      </c>
      <c r="N343" s="16">
        <v>3999000</v>
      </c>
      <c r="O343" s="17">
        <v>44211</v>
      </c>
      <c r="P343" s="18">
        <v>44403</v>
      </c>
      <c r="Q343" s="19">
        <f>IF(M343="","",N343-M343)</f>
        <v>0</v>
      </c>
      <c r="R343" s="20">
        <f>IF(P343="","",P343-O343)</f>
        <v>192</v>
      </c>
      <c r="S343">
        <f>YEAR(P343)</f>
        <v>2021</v>
      </c>
      <c r="T343" s="21" t="str">
        <f>IF(LEN(MONTH(P343))=1,CONCATENATE("0",MONTH(P343)),MONTH(P343))</f>
        <v>07</v>
      </c>
      <c r="U343" s="21">
        <f>IF(LEN(DAY(P343))=1,CONCATENATE("0",DAY(P343)),DAY(P343))</f>
        <v>26</v>
      </c>
      <c r="V343" t="str">
        <f>CONCATENATE(S343,T343,U343)</f>
        <v>20210726</v>
      </c>
      <c r="W343">
        <f>IF(OR(MONTH(G343)=10,MONTH(G343)=11,MONTH(G343)=12),YEAR(G343)+1,YEAR(G343))</f>
        <v>2020</v>
      </c>
      <c r="X343">
        <f>IF(OR(MONTH(P343)=10,MONTH(P343)=11,MONTH(P343)=12),YEAR(P343)+1,YEAR(P343))</f>
        <v>2021</v>
      </c>
      <c r="Y343">
        <f>INDEX('Inflation Indices'!$B$2:$B$18,MATCH('MilCon Contracts Data'!W991,'Inflation Indices'!$A$2:$A$18,0))</f>
        <v>1.0006103417743548</v>
      </c>
      <c r="Z343">
        <f>ROUND(MEDIAN(W343,X343),0)</f>
        <v>2021</v>
      </c>
      <c r="AA343">
        <f>INDEX('Inflation Indices'!$B$2:$B$18,MATCH('MilCon Contracts Data'!Z991,'Inflation Indices'!$A$2:$A$18,0))</f>
        <v>0.95701202597496626</v>
      </c>
      <c r="AB343" s="22">
        <f>M343*Y343</f>
        <v>4001440.7567556449</v>
      </c>
      <c r="AC343" s="22">
        <f>AB343+(Q343*AA343)</f>
        <v>4001440.7567556449</v>
      </c>
      <c r="AD343" s="19">
        <f>IF(AB343="","",AC343-AB343)</f>
        <v>0</v>
      </c>
      <c r="AE343" s="23">
        <f>_xlfn.DAYS(P343,O343)</f>
        <v>192</v>
      </c>
      <c r="AF343" s="23">
        <f>_xlfn.DAYS(O343,G343)</f>
        <v>430</v>
      </c>
      <c r="AG343" s="24">
        <f>AE343/AF343</f>
        <v>0.44651162790697674</v>
      </c>
    </row>
    <row r="344" spans="1:33" ht="30" customHeight="1" x14ac:dyDescent="0.25">
      <c r="A344" s="9">
        <v>44561</v>
      </c>
      <c r="B344" s="10">
        <v>2018</v>
      </c>
      <c r="C344" s="11" t="s">
        <v>145</v>
      </c>
      <c r="D344" s="12" t="s">
        <v>1044</v>
      </c>
      <c r="E344" s="12" t="s">
        <v>35</v>
      </c>
      <c r="F344" s="9">
        <v>43214</v>
      </c>
      <c r="G344" s="9">
        <v>43327</v>
      </c>
      <c r="H344" s="12" t="s">
        <v>1045</v>
      </c>
      <c r="I344" s="13" t="str">
        <f>LEFT(J344,6)</f>
        <v>W912GB</v>
      </c>
      <c r="J344" s="14" t="s">
        <v>1046</v>
      </c>
      <c r="K344" s="15" t="s">
        <v>1047</v>
      </c>
      <c r="L344" s="15" t="str">
        <f>CONCATENATE(D344,",",J344)</f>
        <v>86832,W912GB-15-D-0084</v>
      </c>
      <c r="M344" s="16">
        <v>4004000</v>
      </c>
      <c r="N344" s="16">
        <v>9904000</v>
      </c>
      <c r="O344" s="17">
        <v>44645</v>
      </c>
      <c r="P344" s="18">
        <v>45200</v>
      </c>
      <c r="Q344" s="19">
        <f>IF(M344="","",N344-M344)</f>
        <v>5900000</v>
      </c>
      <c r="R344" s="20">
        <f>IF(P344="","",P344-O344)</f>
        <v>555</v>
      </c>
      <c r="S344">
        <f>YEAR(P344)</f>
        <v>2023</v>
      </c>
      <c r="T344" s="21">
        <f>IF(LEN(MONTH(P344))=1,CONCATENATE("0",MONTH(P344)),MONTH(P344))</f>
        <v>10</v>
      </c>
      <c r="U344" s="21" t="str">
        <f>IF(LEN(DAY(P344))=1,CONCATENATE("0",DAY(P344)),DAY(P344))</f>
        <v>01</v>
      </c>
      <c r="V344" t="str">
        <f>CONCATENATE(S344,T344,U344)</f>
        <v>20231001</v>
      </c>
      <c r="W344">
        <f>IF(OR(MONTH(G344)=10,MONTH(G344)=11,MONTH(G344)=12),YEAR(G344)+1,YEAR(G344))</f>
        <v>2018</v>
      </c>
      <c r="X344">
        <f>IF(OR(MONTH(P344)=10,MONTH(P344)=11,MONTH(P344)=12),YEAR(P344)+1,YEAR(P344))</f>
        <v>2024</v>
      </c>
      <c r="Y344">
        <f>INDEX('Inflation Indices'!$B$2:$B$18,MATCH('MilCon Contracts Data'!W544,'Inflation Indices'!$A$2:$A$18,0))</f>
        <v>1.027591137340192</v>
      </c>
      <c r="Z344">
        <f>ROUND(MEDIAN(W344,X344),0)</f>
        <v>2021</v>
      </c>
      <c r="AA344">
        <f>INDEX('Inflation Indices'!$B$2:$B$18,MATCH('MilCon Contracts Data'!Z544,'Inflation Indices'!$A$2:$A$18,0))</f>
        <v>1.0006103417743548</v>
      </c>
      <c r="AB344" s="22">
        <f>M344*Y344</f>
        <v>4114474.9139101291</v>
      </c>
      <c r="AC344" s="22">
        <f>AB344+(Q344*AA344)</f>
        <v>10018075.930378823</v>
      </c>
      <c r="AD344" s="19">
        <f>IF(AB344="","",AC344-AB344)</f>
        <v>5903601.0164686935</v>
      </c>
      <c r="AE344" s="23">
        <f>_xlfn.DAYS(P344,O344)</f>
        <v>555</v>
      </c>
      <c r="AF344" s="23">
        <f>_xlfn.DAYS(O344,G344)</f>
        <v>1318</v>
      </c>
      <c r="AG344" s="24">
        <f>AE344/AF344</f>
        <v>0.421092564491654</v>
      </c>
    </row>
    <row r="345" spans="1:33" ht="30" customHeight="1" x14ac:dyDescent="0.25">
      <c r="A345" s="9">
        <v>44561</v>
      </c>
      <c r="B345" s="10">
        <v>2017</v>
      </c>
      <c r="C345" s="11" t="s">
        <v>68</v>
      </c>
      <c r="D345" s="12" t="s">
        <v>1048</v>
      </c>
      <c r="E345" s="12" t="s">
        <v>35</v>
      </c>
      <c r="F345" s="9">
        <v>43628</v>
      </c>
      <c r="G345" s="9">
        <v>43979</v>
      </c>
      <c r="H345" s="12" t="s">
        <v>1049</v>
      </c>
      <c r="I345" s="13" t="str">
        <f>LEFT(J345,6)</f>
        <v>N69450</v>
      </c>
      <c r="J345" s="14" t="s">
        <v>971</v>
      </c>
      <c r="K345" s="15" t="s">
        <v>971</v>
      </c>
      <c r="L345" s="15" t="str">
        <f>CONCATENATE(D345,",",J345)</f>
        <v>MAHG173003,N6945019D0921</v>
      </c>
      <c r="M345" s="16">
        <v>4007591</v>
      </c>
      <c r="N345" s="16">
        <v>4007591</v>
      </c>
      <c r="O345" s="17">
        <v>44372</v>
      </c>
      <c r="P345" s="18">
        <v>44372</v>
      </c>
      <c r="Q345" s="19">
        <f>IF(M345="","",N345-M345)</f>
        <v>0</v>
      </c>
      <c r="R345" s="20">
        <f>IF(P345="","",P345-O345)</f>
        <v>0</v>
      </c>
      <c r="S345">
        <f>YEAR(P345)</f>
        <v>2021</v>
      </c>
      <c r="T345" s="21" t="str">
        <f>IF(LEN(MONTH(P345))=1,CONCATENATE("0",MONTH(P345)),MONTH(P345))</f>
        <v>06</v>
      </c>
      <c r="U345" s="21">
        <f>IF(LEN(DAY(P345))=1,CONCATENATE("0",DAY(P345)),DAY(P345))</f>
        <v>25</v>
      </c>
      <c r="V345" t="str">
        <f>CONCATENATE(S345,T345,U345)</f>
        <v>20210625</v>
      </c>
      <c r="W345">
        <f>IF(OR(MONTH(G345)=10,MONTH(G345)=11,MONTH(G345)=12),YEAR(G345)+1,YEAR(G345))</f>
        <v>2020</v>
      </c>
      <c r="X345">
        <f>IF(OR(MONTH(P345)=10,MONTH(P345)=11,MONTH(P345)=12),YEAR(P345)+1,YEAR(P345))</f>
        <v>2021</v>
      </c>
      <c r="Y345">
        <f>INDEX('Inflation Indices'!$B$2:$B$18,MATCH('MilCon Contracts Data'!W962,'Inflation Indices'!$A$2:$A$18,0))</f>
        <v>1.0992552112271903</v>
      </c>
      <c r="Z345">
        <f>ROUND(MEDIAN(W345,X345),0)</f>
        <v>2021</v>
      </c>
      <c r="AA345">
        <f>INDEX('Inflation Indices'!$B$2:$B$18,MATCH('MilCon Contracts Data'!Z962,'Inflation Indices'!$A$2:$A$18,0))</f>
        <v>1.0507009358578761</v>
      </c>
      <c r="AB345" s="22">
        <f>M345*Y345</f>
        <v>4405365.2912171865</v>
      </c>
      <c r="AC345" s="22">
        <f>AB345+(Q345*AA345)</f>
        <v>4405365.2912171865</v>
      </c>
      <c r="AD345" s="19">
        <f>IF(AB345="","",AC345-AB345)</f>
        <v>0</v>
      </c>
      <c r="AE345" s="23">
        <f>_xlfn.DAYS(P345,O345)</f>
        <v>0</v>
      </c>
      <c r="AF345" s="23">
        <f>_xlfn.DAYS(O345,G345)</f>
        <v>393</v>
      </c>
      <c r="AG345" s="24">
        <f>AE345/AF345</f>
        <v>0</v>
      </c>
    </row>
    <row r="346" spans="1:33" ht="30" customHeight="1" x14ac:dyDescent="0.25">
      <c r="A346" s="9">
        <v>44574</v>
      </c>
      <c r="B346" s="10">
        <v>2010</v>
      </c>
      <c r="C346" s="11" t="s">
        <v>39</v>
      </c>
      <c r="D346" s="12" t="s">
        <v>355</v>
      </c>
      <c r="E346" s="12" t="s">
        <v>1050</v>
      </c>
      <c r="F346" s="9">
        <v>40947</v>
      </c>
      <c r="G346" s="9">
        <v>41156</v>
      </c>
      <c r="H346" s="12" t="s">
        <v>1051</v>
      </c>
      <c r="I346" s="13" t="str">
        <f>LEFT(J346,6)</f>
        <v>W9126G</v>
      </c>
      <c r="J346" s="14" t="s">
        <v>1052</v>
      </c>
      <c r="K346" s="15" t="s">
        <v>1053</v>
      </c>
      <c r="L346" s="15" t="str">
        <f>CONCATENATE(D346,",",J346)</f>
        <v>72481,W9126G-12-P-0014</v>
      </c>
      <c r="M346" s="16">
        <v>4047000</v>
      </c>
      <c r="N346" s="16">
        <v>4047000</v>
      </c>
      <c r="O346" s="17">
        <v>41643</v>
      </c>
      <c r="P346" s="18">
        <v>42263</v>
      </c>
      <c r="Q346" s="19">
        <f>IF(M346="","",N346-M346)</f>
        <v>0</v>
      </c>
      <c r="R346" s="20">
        <f>IF(P346="","",P346-O346)</f>
        <v>620</v>
      </c>
      <c r="S346">
        <f>YEAR(P346)</f>
        <v>2015</v>
      </c>
      <c r="T346" s="21" t="str">
        <f>IF(LEN(MONTH(P346))=1,CONCATENATE("0",MONTH(P346)),MONTH(P346))</f>
        <v>09</v>
      </c>
      <c r="U346" s="21">
        <f>IF(LEN(DAY(P346))=1,CONCATENATE("0",DAY(P346)),DAY(P346))</f>
        <v>16</v>
      </c>
      <c r="V346" t="str">
        <f>CONCATENATE(S346,T346,U346)</f>
        <v>20150916</v>
      </c>
      <c r="W346">
        <f>IF(OR(MONTH(G346)=10,MONTH(G346)=11,MONTH(G346)=12),YEAR(G346)+1,YEAR(G346))</f>
        <v>2012</v>
      </c>
      <c r="X346">
        <f>IF(OR(MONTH(P346)=10,MONTH(P346)=11,MONTH(P346)=12),YEAR(P346)+1,YEAR(P346))</f>
        <v>2015</v>
      </c>
      <c r="Y346">
        <f>INDEX('Inflation Indices'!$B$2:$B$18,MATCH('MilCon Contracts Data'!W80,'Inflation Indices'!$A$2:$A$18,0))</f>
        <v>1.0992552112271903</v>
      </c>
      <c r="Z346">
        <f>ROUND(MEDIAN(W346,X346),0)</f>
        <v>2014</v>
      </c>
      <c r="AA346">
        <f>INDEX('Inflation Indices'!$B$2:$B$18,MATCH('MilCon Contracts Data'!Z80,'Inflation Indices'!$A$2:$A$18,0))</f>
        <v>1.0750776974914733</v>
      </c>
      <c r="AB346" s="22">
        <f>M346*Y346</f>
        <v>4448685.8398364391</v>
      </c>
      <c r="AC346" s="22">
        <f>AB346+(Q346*AA346)</f>
        <v>4448685.8398364391</v>
      </c>
      <c r="AD346" s="19">
        <f>IF(AB346="","",AC346-AB346)</f>
        <v>0</v>
      </c>
      <c r="AE346" s="23">
        <f>_xlfn.DAYS(P346,O346)</f>
        <v>620</v>
      </c>
      <c r="AF346" s="23">
        <f>_xlfn.DAYS(O346,G346)</f>
        <v>487</v>
      </c>
      <c r="AG346" s="24">
        <f>AE346/AF346</f>
        <v>1.2731006160164271</v>
      </c>
    </row>
    <row r="347" spans="1:33" ht="30" customHeight="1" x14ac:dyDescent="0.25">
      <c r="A347" s="9">
        <v>44560</v>
      </c>
      <c r="B347" s="10">
        <v>2017</v>
      </c>
      <c r="C347" s="11" t="s">
        <v>496</v>
      </c>
      <c r="D347" s="12" t="s">
        <v>1054</v>
      </c>
      <c r="E347" s="12" t="s">
        <v>35</v>
      </c>
      <c r="F347" s="9">
        <v>42765</v>
      </c>
      <c r="G347" s="9">
        <v>42954</v>
      </c>
      <c r="H347" s="12" t="s">
        <v>1055</v>
      </c>
      <c r="I347" s="13" t="str">
        <f>LEFT(J347,6)</f>
        <v>W911KB</v>
      </c>
      <c r="J347" s="14" t="s">
        <v>1056</v>
      </c>
      <c r="K347" s="15" t="s">
        <v>1057</v>
      </c>
      <c r="L347" s="15" t="str">
        <f>CONCATENATE(D347,",",J347)</f>
        <v>DESC1707,W911KB-17-C-0030</v>
      </c>
      <c r="M347" s="16">
        <v>4088355</v>
      </c>
      <c r="N347" s="16">
        <v>4129621</v>
      </c>
      <c r="O347" s="17">
        <v>43449</v>
      </c>
      <c r="P347" s="18">
        <v>43437</v>
      </c>
      <c r="Q347" s="19">
        <f>IF(M347="","",N347-M347)</f>
        <v>41266</v>
      </c>
      <c r="R347" s="20">
        <f>IF(P347="","",P347-O347)</f>
        <v>-12</v>
      </c>
      <c r="S347">
        <f>YEAR(P347)</f>
        <v>2018</v>
      </c>
      <c r="T347" s="21">
        <f>IF(LEN(MONTH(P347))=1,CONCATENATE("0",MONTH(P347)),MONTH(P347))</f>
        <v>12</v>
      </c>
      <c r="U347" s="21" t="str">
        <f>IF(LEN(DAY(P347))=1,CONCATENATE("0",DAY(P347)),DAY(P347))</f>
        <v>03</v>
      </c>
      <c r="V347" t="str">
        <f>CONCATENATE(S347,T347,U347)</f>
        <v>20181203</v>
      </c>
      <c r="W347">
        <f>IF(OR(MONTH(G347)=10,MONTH(G347)=11,MONTH(G347)=12),YEAR(G347)+1,YEAR(G347))</f>
        <v>2017</v>
      </c>
      <c r="X347">
        <f>IF(OR(MONTH(P347)=10,MONTH(P347)=11,MONTH(P347)=12),YEAR(P347)+1,YEAR(P347))</f>
        <v>2019</v>
      </c>
      <c r="Y347">
        <f>INDEX('Inflation Indices'!$B$2:$B$18,MATCH('MilCon Contracts Data'!W349,'Inflation Indices'!$A$2:$A$18,0))</f>
        <v>1.027591137340192</v>
      </c>
      <c r="Z347">
        <f>ROUND(MEDIAN(W347,X347),0)</f>
        <v>2018</v>
      </c>
      <c r="AA347">
        <f>INDEX('Inflation Indices'!$B$2:$B$18,MATCH('MilCon Contracts Data'!Z349,'Inflation Indices'!$A$2:$A$18,0))</f>
        <v>1.0006103417743548</v>
      </c>
      <c r="AB347" s="22">
        <f>M347*Y347</f>
        <v>4201157.3643004606</v>
      </c>
      <c r="AC347" s="22">
        <f>AB347+(Q347*AA347)</f>
        <v>4242448.5506641213</v>
      </c>
      <c r="AD347" s="19">
        <f>IF(AB347="","",AC347-AB347)</f>
        <v>41291.18636366073</v>
      </c>
      <c r="AE347" s="23">
        <f>_xlfn.DAYS(P347,O347)</f>
        <v>-12</v>
      </c>
      <c r="AF347" s="23">
        <f>_xlfn.DAYS(O347,G347)</f>
        <v>495</v>
      </c>
      <c r="AG347" s="24">
        <f>AE347/AF347</f>
        <v>-2.4242424242424242E-2</v>
      </c>
    </row>
    <row r="348" spans="1:33" ht="30" customHeight="1" x14ac:dyDescent="0.25">
      <c r="A348" s="9">
        <v>44567</v>
      </c>
      <c r="B348" s="10">
        <v>2011</v>
      </c>
      <c r="C348" s="11" t="s">
        <v>33</v>
      </c>
      <c r="D348" s="12" t="s">
        <v>1058</v>
      </c>
      <c r="E348" s="12" t="s">
        <v>35</v>
      </c>
      <c r="F348" s="9">
        <v>40550</v>
      </c>
      <c r="G348" s="9">
        <v>40686</v>
      </c>
      <c r="H348" s="12" t="s">
        <v>1059</v>
      </c>
      <c r="I348" s="13" t="str">
        <f>LEFT(J348,6)</f>
        <v>W91278</v>
      </c>
      <c r="J348" s="14" t="s">
        <v>1060</v>
      </c>
      <c r="K348" s="15" t="s">
        <v>1061</v>
      </c>
      <c r="L348" s="15" t="str">
        <f>CONCATENATE(D348,",",J348)</f>
        <v>69449,W91278-10-D-0072</v>
      </c>
      <c r="M348" s="16">
        <v>4110280</v>
      </c>
      <c r="N348" s="16">
        <v>4984696</v>
      </c>
      <c r="O348" s="17">
        <v>41178</v>
      </c>
      <c r="P348" s="18">
        <v>41261</v>
      </c>
      <c r="Q348" s="19">
        <f>IF(M348="","",N348-M348)</f>
        <v>874416</v>
      </c>
      <c r="R348" s="20">
        <f>IF(P348="","",P348-O348)</f>
        <v>83</v>
      </c>
      <c r="S348">
        <f>YEAR(P348)</f>
        <v>2012</v>
      </c>
      <c r="T348" s="21">
        <f>IF(LEN(MONTH(P348))=1,CONCATENATE("0",MONTH(P348)),MONTH(P348))</f>
        <v>12</v>
      </c>
      <c r="U348" s="21">
        <f>IF(LEN(DAY(P348))=1,CONCATENATE("0",DAY(P348)),DAY(P348))</f>
        <v>18</v>
      </c>
      <c r="V348" t="str">
        <f>CONCATENATE(S348,T348,U348)</f>
        <v>20121218</v>
      </c>
      <c r="W348">
        <f>IF(OR(MONTH(G348)=10,MONTH(G348)=11,MONTH(G348)=12),YEAR(G348)+1,YEAR(G348))</f>
        <v>2011</v>
      </c>
      <c r="X348">
        <f>IF(OR(MONTH(P348)=10,MONTH(P348)=11,MONTH(P348)=12),YEAR(P348)+1,YEAR(P348))</f>
        <v>2013</v>
      </c>
      <c r="Y348">
        <f>INDEX('Inflation Indices'!$B$2:$B$18,MATCH('MilCon Contracts Data'!W56,'Inflation Indices'!$A$2:$A$18,0))</f>
        <v>1.027591137340192</v>
      </c>
      <c r="Z348">
        <f>ROUND(MEDIAN(W348,X348),0)</f>
        <v>2012</v>
      </c>
      <c r="AA348">
        <f>INDEX('Inflation Indices'!$B$2:$B$18,MATCH('MilCon Contracts Data'!Z56,'Inflation Indices'!$A$2:$A$18,0))</f>
        <v>1.0006103417743548</v>
      </c>
      <c r="AB348" s="22">
        <f>M348*Y348</f>
        <v>4223687.2999866446</v>
      </c>
      <c r="AC348" s="22">
        <f>AB348+(Q348*AA348)</f>
        <v>5098636.9925996084</v>
      </c>
      <c r="AD348" s="19">
        <f>IF(AB348="","",AC348-AB348)</f>
        <v>874949.69261296373</v>
      </c>
      <c r="AE348" s="23">
        <f>_xlfn.DAYS(P348,O348)</f>
        <v>83</v>
      </c>
      <c r="AF348" s="23">
        <f>_xlfn.DAYS(O348,G348)</f>
        <v>492</v>
      </c>
      <c r="AG348" s="24">
        <f>AE348/AF348</f>
        <v>0.16869918699186992</v>
      </c>
    </row>
    <row r="349" spans="1:33" ht="30" customHeight="1" x14ac:dyDescent="0.25">
      <c r="A349" s="9">
        <v>44574</v>
      </c>
      <c r="B349" s="10">
        <v>2018</v>
      </c>
      <c r="C349" s="11" t="s">
        <v>39</v>
      </c>
      <c r="D349" s="12" t="s">
        <v>1062</v>
      </c>
      <c r="E349" s="12" t="s">
        <v>35</v>
      </c>
      <c r="F349" s="9">
        <v>43385</v>
      </c>
      <c r="G349" s="9">
        <v>43565</v>
      </c>
      <c r="H349" s="12" t="s">
        <v>1063</v>
      </c>
      <c r="I349" s="13" t="str">
        <f>LEFT(J349,6)</f>
        <v>W912HV</v>
      </c>
      <c r="J349" s="14" t="s">
        <v>1064</v>
      </c>
      <c r="K349" s="15" t="s">
        <v>1065</v>
      </c>
      <c r="L349" s="15" t="str">
        <f>CONCATENATE(D349,",",J349)</f>
        <v>87208,W912HV-19-C-0005</v>
      </c>
      <c r="M349" s="16">
        <v>4111000</v>
      </c>
      <c r="N349" s="16">
        <v>4265000</v>
      </c>
      <c r="O349" s="17">
        <v>44064</v>
      </c>
      <c r="P349" s="18">
        <v>44226</v>
      </c>
      <c r="Q349" s="19">
        <f>IF(M349="","",N349-M349)</f>
        <v>154000</v>
      </c>
      <c r="R349" s="20">
        <f>IF(P349="","",P349-O349)</f>
        <v>162</v>
      </c>
      <c r="S349">
        <f>YEAR(P349)</f>
        <v>2021</v>
      </c>
      <c r="T349" s="21" t="str">
        <f>IF(LEN(MONTH(P349))=1,CONCATENATE("0",MONTH(P349)),MONTH(P349))</f>
        <v>01</v>
      </c>
      <c r="U349" s="21">
        <f>IF(LEN(DAY(P349))=1,CONCATENATE("0",DAY(P349)),DAY(P349))</f>
        <v>30</v>
      </c>
      <c r="V349" t="str">
        <f>CONCATENATE(S349,T349,U349)</f>
        <v>20210130</v>
      </c>
      <c r="W349">
        <f>IF(OR(MONTH(G349)=10,MONTH(G349)=11,MONTH(G349)=12),YEAR(G349)+1,YEAR(G349))</f>
        <v>2019</v>
      </c>
      <c r="X349">
        <f>IF(OR(MONTH(P349)=10,MONTH(P349)=11,MONTH(P349)=12),YEAR(P349)+1,YEAR(P349))</f>
        <v>2021</v>
      </c>
      <c r="Y349">
        <f>INDEX('Inflation Indices'!$B$2:$B$18,MATCH('MilCon Contracts Data'!W806,'Inflation Indices'!$A$2:$A$18,0))</f>
        <v>1.0750776974914733</v>
      </c>
      <c r="Z349">
        <f>ROUND(MEDIAN(W349,X349),0)</f>
        <v>2020</v>
      </c>
      <c r="AA349">
        <f>INDEX('Inflation Indices'!$B$2:$B$18,MATCH('MilCon Contracts Data'!Z806,'Inflation Indices'!$A$2:$A$18,0))</f>
        <v>1.0507009358578761</v>
      </c>
      <c r="AB349" s="22">
        <f>M349*Y349</f>
        <v>4419644.4143874468</v>
      </c>
      <c r="AC349" s="22">
        <f>AB349+(Q349*AA349)</f>
        <v>4581452.3585095601</v>
      </c>
      <c r="AD349" s="19">
        <f>IF(AB349="","",AC349-AB349)</f>
        <v>161807.94412211329</v>
      </c>
      <c r="AE349" s="23">
        <f>_xlfn.DAYS(P349,O349)</f>
        <v>162</v>
      </c>
      <c r="AF349" s="23">
        <f>_xlfn.DAYS(O349,G349)</f>
        <v>499</v>
      </c>
      <c r="AG349" s="24">
        <f>AE349/AF349</f>
        <v>0.32464929859719438</v>
      </c>
    </row>
    <row r="350" spans="1:33" ht="30" customHeight="1" x14ac:dyDescent="0.25">
      <c r="A350" s="9">
        <v>44567</v>
      </c>
      <c r="B350" s="10">
        <v>2018</v>
      </c>
      <c r="C350" s="11" t="s">
        <v>33</v>
      </c>
      <c r="D350" s="12" t="s">
        <v>1066</v>
      </c>
      <c r="E350" s="12" t="s">
        <v>35</v>
      </c>
      <c r="F350" s="9">
        <v>43270</v>
      </c>
      <c r="G350" s="9">
        <v>43360</v>
      </c>
      <c r="H350" s="12" t="s">
        <v>1067</v>
      </c>
      <c r="I350" s="13" t="str">
        <f>LEFT(J350,6)</f>
        <v>W912PM</v>
      </c>
      <c r="J350" s="14" t="s">
        <v>1068</v>
      </c>
      <c r="K350" s="15" t="s">
        <v>1068</v>
      </c>
      <c r="L350" s="15" t="str">
        <f>CONCATENATE(D350,",",J350)</f>
        <v>81894,W912PM18C0019</v>
      </c>
      <c r="M350" s="16">
        <v>4123177</v>
      </c>
      <c r="N350" s="16">
        <v>4581868</v>
      </c>
      <c r="O350" s="17">
        <v>43796</v>
      </c>
      <c r="P350" s="18">
        <v>44134</v>
      </c>
      <c r="Q350" s="19">
        <f>IF(M350="","",N350-M350)</f>
        <v>458691</v>
      </c>
      <c r="R350" s="20">
        <f>IF(P350="","",P350-O350)</f>
        <v>338</v>
      </c>
      <c r="S350">
        <f>YEAR(P350)</f>
        <v>2020</v>
      </c>
      <c r="T350" s="21">
        <f>IF(LEN(MONTH(P350))=1,CONCATENATE("0",MONTH(P350)),MONTH(P350))</f>
        <v>10</v>
      </c>
      <c r="U350" s="21">
        <f>IF(LEN(DAY(P350))=1,CONCATENATE("0",DAY(P350)),DAY(P350))</f>
        <v>30</v>
      </c>
      <c r="V350" t="str">
        <f>CONCATENATE(S350,T350,U350)</f>
        <v>20201030</v>
      </c>
      <c r="W350">
        <f>IF(OR(MONTH(G350)=10,MONTH(G350)=11,MONTH(G350)=12),YEAR(G350)+1,YEAR(G350))</f>
        <v>2018</v>
      </c>
      <c r="X350">
        <f>IF(OR(MONTH(P350)=10,MONTH(P350)=11,MONTH(P350)=12),YEAR(P350)+1,YEAR(P350))</f>
        <v>2021</v>
      </c>
      <c r="Y350">
        <f>INDEX('Inflation Indices'!$B$2:$B$18,MATCH('MilCon Contracts Data'!W571,'Inflation Indices'!$A$2:$A$18,0))</f>
        <v>0.97697771649446541</v>
      </c>
      <c r="Z350">
        <f>ROUND(MEDIAN(W350,X350),0)</f>
        <v>2020</v>
      </c>
      <c r="AA350">
        <f>INDEX('Inflation Indices'!$B$2:$B$18,MATCH('MilCon Contracts Data'!Z571,'Inflation Indices'!$A$2:$A$18,0))</f>
        <v>0.95701202597496626</v>
      </c>
      <c r="AB350" s="22">
        <f>M350*Y350</f>
        <v>4028252.0501625002</v>
      </c>
      <c r="AC350" s="22">
        <f>AB350+(Q350*AA350)</f>
        <v>4467224.8533689836</v>
      </c>
      <c r="AD350" s="19">
        <f>IF(AB350="","",AC350-AB350)</f>
        <v>438972.80320648337</v>
      </c>
      <c r="AE350" s="23">
        <f>_xlfn.DAYS(P350,O350)</f>
        <v>338</v>
      </c>
      <c r="AF350" s="23">
        <f>_xlfn.DAYS(O350,G350)</f>
        <v>436</v>
      </c>
      <c r="AG350" s="24">
        <f>AE350/AF350</f>
        <v>0.77522935779816515</v>
      </c>
    </row>
    <row r="351" spans="1:33" ht="30" customHeight="1" x14ac:dyDescent="0.25">
      <c r="A351" s="9">
        <v>44573</v>
      </c>
      <c r="B351" s="10">
        <v>2020</v>
      </c>
      <c r="C351" s="11" t="s">
        <v>478</v>
      </c>
      <c r="D351" s="12" t="s">
        <v>1069</v>
      </c>
      <c r="E351" s="12" t="s">
        <v>35</v>
      </c>
      <c r="F351" s="9">
        <v>44084</v>
      </c>
      <c r="G351" s="9">
        <v>44099</v>
      </c>
      <c r="H351" s="12" t="s">
        <v>480</v>
      </c>
      <c r="I351" s="13" t="str">
        <f>LEFT(J351,6)</f>
        <v>Y20410</v>
      </c>
      <c r="J351" s="14" t="s">
        <v>1070</v>
      </c>
      <c r="K351" s="15" t="s">
        <v>1070</v>
      </c>
      <c r="L351" s="15" t="str">
        <f>CONCATENATE(D351,",",J351)</f>
        <v>260269,Y20410</v>
      </c>
      <c r="M351" s="16">
        <v>4141000</v>
      </c>
      <c r="N351" s="16">
        <v>4055000</v>
      </c>
      <c r="O351" s="17">
        <v>44505</v>
      </c>
      <c r="P351" s="18">
        <v>44505</v>
      </c>
      <c r="Q351" s="19">
        <f>IF(M351="","",N351-M351)</f>
        <v>-86000</v>
      </c>
      <c r="R351" s="20">
        <f>IF(P351="","",P351-O351)</f>
        <v>0</v>
      </c>
      <c r="S351">
        <f>YEAR(P351)</f>
        <v>2021</v>
      </c>
      <c r="T351" s="21">
        <f>IF(LEN(MONTH(P351))=1,CONCATENATE("0",MONTH(P351)),MONTH(P351))</f>
        <v>11</v>
      </c>
      <c r="U351" s="21" t="str">
        <f>IF(LEN(DAY(P351))=1,CONCATENATE("0",DAY(P351)),DAY(P351))</f>
        <v>05</v>
      </c>
      <c r="V351" t="str">
        <f>CONCATENATE(S351,T351,U351)</f>
        <v>20211105</v>
      </c>
      <c r="W351">
        <f>IF(OR(MONTH(G351)=10,MONTH(G351)=11,MONTH(G351)=12),YEAR(G351)+1,YEAR(G351))</f>
        <v>2020</v>
      </c>
      <c r="X351">
        <f>IF(OR(MONTH(P351)=10,MONTH(P351)=11,MONTH(P351)=12),YEAR(P351)+1,YEAR(P351))</f>
        <v>2022</v>
      </c>
      <c r="Y351">
        <f>INDEX('Inflation Indices'!$B$2:$B$18,MATCH('MilCon Contracts Data'!W1103,'Inflation Indices'!$A$2:$A$18,0))</f>
        <v>1.0750776974914733</v>
      </c>
      <c r="Z351">
        <f>ROUND(MEDIAN(W351,X351),0)</f>
        <v>2021</v>
      </c>
      <c r="AA351">
        <f>INDEX('Inflation Indices'!$B$2:$B$18,MATCH('MilCon Contracts Data'!Z1103,'Inflation Indices'!$A$2:$A$18,0))</f>
        <v>1.0006103417743548</v>
      </c>
      <c r="AB351" s="22">
        <f>M351*Y351</f>
        <v>4451896.7453121906</v>
      </c>
      <c r="AC351" s="22">
        <f>AB351+(Q351*AA351)</f>
        <v>4365844.2559195962</v>
      </c>
      <c r="AD351" s="19">
        <f>IF(AB351="","",AC351-AB351)</f>
        <v>-86052.489392594434</v>
      </c>
      <c r="AE351" s="23">
        <f>_xlfn.DAYS(P351,O351)</f>
        <v>0</v>
      </c>
      <c r="AF351" s="23">
        <f>_xlfn.DAYS(O351,G351)</f>
        <v>406</v>
      </c>
      <c r="AG351" s="24">
        <f>AE351/AF351</f>
        <v>0</v>
      </c>
    </row>
    <row r="352" spans="1:33" ht="30" customHeight="1" x14ac:dyDescent="0.25">
      <c r="A352" s="9">
        <v>44439</v>
      </c>
      <c r="B352" s="10">
        <v>2016</v>
      </c>
      <c r="C352" s="11" t="s">
        <v>145</v>
      </c>
      <c r="D352" s="12" t="s">
        <v>1071</v>
      </c>
      <c r="E352" s="12" t="s">
        <v>35</v>
      </c>
      <c r="F352" s="9">
        <v>43332</v>
      </c>
      <c r="G352" s="9">
        <v>43556</v>
      </c>
      <c r="H352" s="12" t="s">
        <v>1072</v>
      </c>
      <c r="I352" s="13" t="str">
        <f>LEFT(J352,6)</f>
        <v>W912DS</v>
      </c>
      <c r="J352" s="14" t="s">
        <v>1073</v>
      </c>
      <c r="K352" s="15" t="s">
        <v>1073</v>
      </c>
      <c r="L352" s="15" t="str">
        <f>CONCATENATE(D352,",",J352)</f>
        <v>88231,W912DS19C0008</v>
      </c>
      <c r="M352" s="16">
        <v>4185000</v>
      </c>
      <c r="N352" s="16">
        <v>5123000</v>
      </c>
      <c r="O352" s="17">
        <v>43946</v>
      </c>
      <c r="P352" s="18">
        <v>44155</v>
      </c>
      <c r="Q352" s="19">
        <f>IF(M352="","",N352-M352)</f>
        <v>938000</v>
      </c>
      <c r="R352" s="20">
        <f>IF(P352="","",P352-O352)</f>
        <v>209</v>
      </c>
      <c r="S352">
        <f>YEAR(P352)</f>
        <v>2020</v>
      </c>
      <c r="T352" s="21">
        <f>IF(LEN(MONTH(P352))=1,CONCATENATE("0",MONTH(P352)),MONTH(P352))</f>
        <v>11</v>
      </c>
      <c r="U352" s="21">
        <f>IF(LEN(DAY(P352))=1,CONCATENATE("0",DAY(P352)),DAY(P352))</f>
        <v>20</v>
      </c>
      <c r="V352" t="str">
        <f>CONCATENATE(S352,T352,U352)</f>
        <v>20201120</v>
      </c>
      <c r="W352">
        <f>IF(OR(MONTH(G352)=10,MONTH(G352)=11,MONTH(G352)=12),YEAR(G352)+1,YEAR(G352))</f>
        <v>2019</v>
      </c>
      <c r="X352">
        <f>IF(OR(MONTH(P352)=10,MONTH(P352)=11,MONTH(P352)=12),YEAR(P352)+1,YEAR(P352))</f>
        <v>2021</v>
      </c>
      <c r="Y352">
        <f>INDEX('Inflation Indices'!$B$2:$B$18,MATCH('MilCon Contracts Data'!W773,'Inflation Indices'!$A$2:$A$18,0))</f>
        <v>1.0992552112271903</v>
      </c>
      <c r="Z352">
        <f>ROUND(MEDIAN(W352,X352),0)</f>
        <v>2020</v>
      </c>
      <c r="AA352">
        <f>INDEX('Inflation Indices'!$B$2:$B$18,MATCH('MilCon Contracts Data'!Z773,'Inflation Indices'!$A$2:$A$18,0))</f>
        <v>1.027591137340192</v>
      </c>
      <c r="AB352" s="22">
        <f>M352*Y352</f>
        <v>4600383.0589857912</v>
      </c>
      <c r="AC352" s="22">
        <f>AB352+(Q352*AA352)</f>
        <v>5564263.5458108913</v>
      </c>
      <c r="AD352" s="19">
        <f>IF(AB352="","",AC352-AB352)</f>
        <v>963880.48682510015</v>
      </c>
      <c r="AE352" s="23">
        <f>_xlfn.DAYS(P352,O352)</f>
        <v>209</v>
      </c>
      <c r="AF352" s="23">
        <f>_xlfn.DAYS(O352,G352)</f>
        <v>390</v>
      </c>
      <c r="AG352" s="24">
        <f>AE352/AF352</f>
        <v>0.53589743589743588</v>
      </c>
    </row>
    <row r="353" spans="1:33" ht="30" customHeight="1" x14ac:dyDescent="0.25">
      <c r="A353" s="9">
        <v>44573</v>
      </c>
      <c r="B353" s="10">
        <v>2018</v>
      </c>
      <c r="C353" s="11" t="s">
        <v>103</v>
      </c>
      <c r="D353" s="12" t="s">
        <v>1074</v>
      </c>
      <c r="E353" s="12" t="s">
        <v>35</v>
      </c>
      <c r="F353" s="9">
        <v>43279</v>
      </c>
      <c r="G353" s="9">
        <v>43334</v>
      </c>
      <c r="H353" s="12" t="s">
        <v>1075</v>
      </c>
      <c r="I353" s="13" t="str">
        <f>LEFT(J353,6)</f>
        <v>N69450</v>
      </c>
      <c r="J353" s="14" t="s">
        <v>1076</v>
      </c>
      <c r="K353" s="15" t="s">
        <v>1077</v>
      </c>
      <c r="L353" s="15" t="str">
        <f>CONCATENATE(D353,",",J353)</f>
        <v>N00216485,N6945016D0615 N6945018F2384</v>
      </c>
      <c r="M353" s="16">
        <v>4213000</v>
      </c>
      <c r="N353" s="16">
        <v>4597000</v>
      </c>
      <c r="O353" s="17">
        <v>43904</v>
      </c>
      <c r="P353" s="18">
        <v>44226</v>
      </c>
      <c r="Q353" s="19">
        <f>IF(M353="","",N353-M353)</f>
        <v>384000</v>
      </c>
      <c r="R353" s="20">
        <f>IF(P353="","",P353-O353)</f>
        <v>322</v>
      </c>
      <c r="S353">
        <f>YEAR(P353)</f>
        <v>2021</v>
      </c>
      <c r="T353" s="21" t="str">
        <f>IF(LEN(MONTH(P353))=1,CONCATENATE("0",MONTH(P353)),MONTH(P353))</f>
        <v>01</v>
      </c>
      <c r="U353" s="21">
        <f>IF(LEN(DAY(P353))=1,CONCATENATE("0",DAY(P353)),DAY(P353))</f>
        <v>30</v>
      </c>
      <c r="V353" t="str">
        <f>CONCATENATE(S353,T353,U353)</f>
        <v>20210130</v>
      </c>
      <c r="W353">
        <f>IF(OR(MONTH(G353)=10,MONTH(G353)=11,MONTH(G353)=12),YEAR(G353)+1,YEAR(G353))</f>
        <v>2018</v>
      </c>
      <c r="X353">
        <f>IF(OR(MONTH(P353)=10,MONTH(P353)=11,MONTH(P353)=12),YEAR(P353)+1,YEAR(P353))</f>
        <v>2021</v>
      </c>
      <c r="Y353">
        <f>INDEX('Inflation Indices'!$B$2:$B$18,MATCH('MilCon Contracts Data'!W495,'Inflation Indices'!$A$2:$A$18,0))</f>
        <v>1.0750776974914733</v>
      </c>
      <c r="Z353">
        <f>ROUND(MEDIAN(W353,X353),0)</f>
        <v>2020</v>
      </c>
      <c r="AA353">
        <f>INDEX('Inflation Indices'!$B$2:$B$18,MATCH('MilCon Contracts Data'!Z495,'Inflation Indices'!$A$2:$A$18,0))</f>
        <v>1.0507009358578761</v>
      </c>
      <c r="AB353" s="22">
        <f>M353*Y353</f>
        <v>4529302.3395315772</v>
      </c>
      <c r="AC353" s="22">
        <f>AB353+(Q353*AA353)</f>
        <v>4932771.4989010012</v>
      </c>
      <c r="AD353" s="19">
        <f>IF(AB353="","",AC353-AB353)</f>
        <v>403469.15936942399</v>
      </c>
      <c r="AE353" s="23">
        <f>_xlfn.DAYS(P353,O353)</f>
        <v>322</v>
      </c>
      <c r="AF353" s="23">
        <f>_xlfn.DAYS(O353,G353)</f>
        <v>570</v>
      </c>
      <c r="AG353" s="24">
        <f>AE353/AF353</f>
        <v>0.56491228070175437</v>
      </c>
    </row>
    <row r="354" spans="1:33" ht="30" customHeight="1" x14ac:dyDescent="0.25">
      <c r="A354" s="9">
        <v>44573</v>
      </c>
      <c r="B354" s="10">
        <v>2020</v>
      </c>
      <c r="C354" s="11" t="s">
        <v>103</v>
      </c>
      <c r="D354" s="12" t="s">
        <v>1078</v>
      </c>
      <c r="E354" s="12" t="s">
        <v>35</v>
      </c>
      <c r="F354" s="9">
        <v>44035</v>
      </c>
      <c r="G354" s="9">
        <v>44176</v>
      </c>
      <c r="H354" s="12" t="s">
        <v>1079</v>
      </c>
      <c r="I354" s="13" t="str">
        <f>LEFT(J354,6)</f>
        <v>N40085</v>
      </c>
      <c r="J354" s="14" t="s">
        <v>1080</v>
      </c>
      <c r="K354" s="15" t="s">
        <v>1081</v>
      </c>
      <c r="L354" s="15" t="str">
        <f>CONCATENATE(D354,",",J354)</f>
        <v>N601911026,N4008518D1144 N4008521F4343</v>
      </c>
      <c r="M354" s="16">
        <v>4218000</v>
      </c>
      <c r="N354" s="16">
        <v>4419000</v>
      </c>
      <c r="O354" s="17">
        <v>44722</v>
      </c>
      <c r="P354" s="18">
        <v>44852</v>
      </c>
      <c r="Q354" s="19">
        <f>IF(M354="","",N354-M354)</f>
        <v>201000</v>
      </c>
      <c r="R354" s="20">
        <f>IF(P354="","",P354-O354)</f>
        <v>130</v>
      </c>
      <c r="S354">
        <f>YEAR(P354)</f>
        <v>2022</v>
      </c>
      <c r="T354" s="21">
        <f>IF(LEN(MONTH(P354))=1,CONCATENATE("0",MONTH(P354)),MONTH(P354))</f>
        <v>10</v>
      </c>
      <c r="U354" s="21">
        <f>IF(LEN(DAY(P354))=1,CONCATENATE("0",DAY(P354)),DAY(P354))</f>
        <v>18</v>
      </c>
      <c r="V354" t="str">
        <f>CONCATENATE(S354,T354,U354)</f>
        <v>20221018</v>
      </c>
      <c r="W354">
        <f>IF(OR(MONTH(G354)=10,MONTH(G354)=11,MONTH(G354)=12),YEAR(G354)+1,YEAR(G354))</f>
        <v>2021</v>
      </c>
      <c r="X354">
        <f>IF(OR(MONTH(P354)=10,MONTH(P354)=11,MONTH(P354)=12),YEAR(P354)+1,YEAR(P354))</f>
        <v>2023</v>
      </c>
      <c r="Y354">
        <f>INDEX('Inflation Indices'!$B$2:$B$18,MATCH('MilCon Contracts Data'!W1131,'Inflation Indices'!$A$2:$A$18,0))</f>
        <v>1.0507009358578761</v>
      </c>
      <c r="Z354">
        <f>ROUND(MEDIAN(W354,X354),0)</f>
        <v>2022</v>
      </c>
      <c r="AA354">
        <f>INDEX('Inflation Indices'!$B$2:$B$18,MATCH('MilCon Contracts Data'!Z1131,'Inflation Indices'!$A$2:$A$18,0))</f>
        <v>1.0006103417743548</v>
      </c>
      <c r="AB354" s="22">
        <f>M354*Y354</f>
        <v>4431856.5474485215</v>
      </c>
      <c r="AC354" s="22">
        <f>AB354+(Q354*AA354)</f>
        <v>4632979.2261451669</v>
      </c>
      <c r="AD354" s="19">
        <f>IF(AB354="","",AC354-AB354)</f>
        <v>201122.67869664542</v>
      </c>
      <c r="AE354" s="23">
        <f>_xlfn.DAYS(P354,O354)</f>
        <v>130</v>
      </c>
      <c r="AF354" s="23">
        <f>_xlfn.DAYS(O354,G354)</f>
        <v>546</v>
      </c>
      <c r="AG354" s="24">
        <f>AE354/AF354</f>
        <v>0.23809523809523808</v>
      </c>
    </row>
    <row r="355" spans="1:33" ht="30" customHeight="1" x14ac:dyDescent="0.25">
      <c r="A355" s="9">
        <v>44594</v>
      </c>
      <c r="B355" s="10">
        <v>2016</v>
      </c>
      <c r="C355" s="11" t="s">
        <v>57</v>
      </c>
      <c r="D355" s="12" t="s">
        <v>1082</v>
      </c>
      <c r="E355" s="12" t="s">
        <v>1083</v>
      </c>
      <c r="F355" s="9">
        <v>42361</v>
      </c>
      <c r="G355" s="9">
        <v>42643</v>
      </c>
      <c r="H355" s="12" t="s">
        <v>1084</v>
      </c>
      <c r="I355" s="13" t="str">
        <f>LEFT(J355,6)</f>
        <v>W91278</v>
      </c>
      <c r="J355" s="14" t="s">
        <v>1085</v>
      </c>
      <c r="K355" s="15" t="s">
        <v>1086</v>
      </c>
      <c r="L355" s="15" t="str">
        <f>CONCATENATE(D355,",",J355)</f>
        <v>AM00048,W91278-12-D-0037/54560299</v>
      </c>
      <c r="M355" s="16">
        <v>4286000</v>
      </c>
      <c r="N355" s="16">
        <v>4286000</v>
      </c>
      <c r="O355" s="17">
        <v>43992</v>
      </c>
      <c r="P355" s="18">
        <v>44484</v>
      </c>
      <c r="Q355" s="19">
        <f>IF(M355="","",N355-M355)</f>
        <v>0</v>
      </c>
      <c r="R355" s="20">
        <f>IF(P355="","",P355-O355)</f>
        <v>492</v>
      </c>
      <c r="S355">
        <f>YEAR(P355)</f>
        <v>2021</v>
      </c>
      <c r="T355" s="21">
        <f>IF(LEN(MONTH(P355))=1,CONCATENATE("0",MONTH(P355)),MONTH(P355))</f>
        <v>10</v>
      </c>
      <c r="U355" s="21">
        <f>IF(LEN(DAY(P355))=1,CONCATENATE("0",DAY(P355)),DAY(P355))</f>
        <v>15</v>
      </c>
      <c r="V355" t="str">
        <f>CONCATENATE(S355,T355,U355)</f>
        <v>20211015</v>
      </c>
      <c r="W355">
        <f>IF(OR(MONTH(G355)=10,MONTH(G355)=11,MONTH(G355)=12),YEAR(G355)+1,YEAR(G355))</f>
        <v>2016</v>
      </c>
      <c r="X355">
        <f>IF(OR(MONTH(P355)=10,MONTH(P355)=11,MONTH(P355)=12),YEAR(P355)+1,YEAR(P355))</f>
        <v>2022</v>
      </c>
      <c r="Y355">
        <f>INDEX('Inflation Indices'!$B$2:$B$18,MATCH('MilCon Contracts Data'!W271,'Inflation Indices'!$A$2:$A$18,0))</f>
        <v>1.0992552112271903</v>
      </c>
      <c r="Z355">
        <f>ROUND(MEDIAN(W355,X355),0)</f>
        <v>2019</v>
      </c>
      <c r="AA355">
        <f>INDEX('Inflation Indices'!$B$2:$B$18,MATCH('MilCon Contracts Data'!Z271,'Inflation Indices'!$A$2:$A$18,0))</f>
        <v>1.0750776974914733</v>
      </c>
      <c r="AB355" s="22">
        <f>M355*Y355</f>
        <v>4711407.8353197379</v>
      </c>
      <c r="AC355" s="22">
        <f>AB355+(Q355*AA355)</f>
        <v>4711407.8353197379</v>
      </c>
      <c r="AD355" s="19">
        <f>IF(AB355="","",AC355-AB355)</f>
        <v>0</v>
      </c>
      <c r="AE355" s="23">
        <f>_xlfn.DAYS(P355,O355)</f>
        <v>492</v>
      </c>
      <c r="AF355" s="23">
        <f>_xlfn.DAYS(O355,G355)</f>
        <v>1349</v>
      </c>
      <c r="AG355" s="24">
        <f>AE355/AF355</f>
        <v>0.36471460340993328</v>
      </c>
    </row>
    <row r="356" spans="1:33" ht="30" customHeight="1" x14ac:dyDescent="0.25">
      <c r="A356" s="9">
        <v>44530</v>
      </c>
      <c r="B356" s="10">
        <v>2021</v>
      </c>
      <c r="C356" s="11" t="s">
        <v>482</v>
      </c>
      <c r="D356" s="12" t="s">
        <v>1087</v>
      </c>
      <c r="E356" s="12" t="s">
        <v>35</v>
      </c>
      <c r="F356" s="9">
        <v>44284</v>
      </c>
      <c r="G356" s="9">
        <v>44438</v>
      </c>
      <c r="H356" s="12" t="s">
        <v>1088</v>
      </c>
      <c r="I356" s="13" t="str">
        <f>LEFT(J356,6)</f>
        <v>101191</v>
      </c>
      <c r="J356" s="14" t="s">
        <v>1089</v>
      </c>
      <c r="K356" s="15">
        <v>10119102</v>
      </c>
      <c r="L356" s="15" t="str">
        <f>CONCATENATE(D356,",",J356)</f>
        <v>XHEA189054,10119102</v>
      </c>
      <c r="M356" s="16">
        <v>4329586</v>
      </c>
      <c r="N356" s="16">
        <v>3350722</v>
      </c>
      <c r="O356" s="17">
        <v>44803</v>
      </c>
      <c r="P356" s="18">
        <v>44803</v>
      </c>
      <c r="Q356" s="19">
        <f>IF(M356="","",N356-M356)</f>
        <v>-978864</v>
      </c>
      <c r="R356" s="20">
        <f>IF(P356="","",P356-O356)</f>
        <v>0</v>
      </c>
      <c r="S356">
        <f>YEAR(P356)</f>
        <v>2022</v>
      </c>
      <c r="T356" s="21" t="str">
        <f>IF(LEN(MONTH(P356))=1,CONCATENATE("0",MONTH(P356)),MONTH(P356))</f>
        <v>08</v>
      </c>
      <c r="U356" s="21">
        <f>IF(LEN(DAY(P356))=1,CONCATENATE("0",DAY(P356)),DAY(P356))</f>
        <v>30</v>
      </c>
      <c r="V356" t="str">
        <f>CONCATENATE(S356,T356,U356)</f>
        <v>20220830</v>
      </c>
      <c r="W356">
        <f>IF(OR(MONTH(G356)=10,MONTH(G356)=11,MONTH(G356)=12),YEAR(G356)+1,YEAR(G356))</f>
        <v>2021</v>
      </c>
      <c r="X356">
        <f>IF(OR(MONTH(P356)=10,MONTH(P356)=11,MONTH(P356)=12),YEAR(P356)+1,YEAR(P356))</f>
        <v>2022</v>
      </c>
      <c r="Y356">
        <f>INDEX('Inflation Indices'!$B$2:$B$18,MATCH('MilCon Contracts Data'!W1104,'Inflation Indices'!$A$2:$A$18,0))</f>
        <v>1.027591137340192</v>
      </c>
      <c r="Z356">
        <f>ROUND(MEDIAN(W356,X356),0)</f>
        <v>2022</v>
      </c>
      <c r="AA356">
        <f>INDEX('Inflation Indices'!$B$2:$B$18,MATCH('MilCon Contracts Data'!Z1104,'Inflation Indices'!$A$2:$A$18,0))</f>
        <v>0.97697771649446541</v>
      </c>
      <c r="AB356" s="22">
        <f>M356*Y356</f>
        <v>4449044.2019521724</v>
      </c>
      <c r="AC356" s="22">
        <f>AB356+(Q356*AA356)</f>
        <v>3492715.8864735342</v>
      </c>
      <c r="AD356" s="19">
        <f>IF(AB356="","",AC356-AB356)</f>
        <v>-956328.31547863828</v>
      </c>
      <c r="AE356" s="23">
        <f>_xlfn.DAYS(P356,O356)</f>
        <v>0</v>
      </c>
      <c r="AF356" s="23">
        <f>_xlfn.DAYS(O356,G356)</f>
        <v>365</v>
      </c>
      <c r="AG356" s="24">
        <f>AE356/AF356</f>
        <v>0</v>
      </c>
    </row>
    <row r="357" spans="1:33" ht="30" customHeight="1" x14ac:dyDescent="0.25">
      <c r="A357" s="9">
        <v>44560</v>
      </c>
      <c r="B357" s="10">
        <v>2021</v>
      </c>
      <c r="C357" s="11" t="s">
        <v>482</v>
      </c>
      <c r="D357" s="12" t="s">
        <v>1087</v>
      </c>
      <c r="E357" s="12" t="s">
        <v>35</v>
      </c>
      <c r="F357" s="9">
        <v>44284</v>
      </c>
      <c r="G357" s="9">
        <v>44438</v>
      </c>
      <c r="H357" s="12" t="s">
        <v>1088</v>
      </c>
      <c r="I357" s="13" t="str">
        <f>LEFT(J357,6)</f>
        <v>F9K3CE</v>
      </c>
      <c r="J357" s="14" t="s">
        <v>1090</v>
      </c>
      <c r="K357" s="15" t="s">
        <v>1090</v>
      </c>
      <c r="L357" s="15" t="str">
        <f>CONCATENATE(D357,",",J357)</f>
        <v>XHEA189054,F9K3CE1084MW01</v>
      </c>
      <c r="M357" s="16">
        <v>4329586</v>
      </c>
      <c r="N357" s="16">
        <v>3350722</v>
      </c>
      <c r="O357" s="17">
        <v>44803</v>
      </c>
      <c r="P357" s="18">
        <v>44803</v>
      </c>
      <c r="Q357" s="19">
        <f>IF(M357="","",N357-M357)</f>
        <v>-978864</v>
      </c>
      <c r="R357" s="20">
        <f>IF(P357="","",P357-O357)</f>
        <v>0</v>
      </c>
      <c r="S357">
        <f>YEAR(P357)</f>
        <v>2022</v>
      </c>
      <c r="T357" s="21" t="str">
        <f>IF(LEN(MONTH(P357))=1,CONCATENATE("0",MONTH(P357)),MONTH(P357))</f>
        <v>08</v>
      </c>
      <c r="U357" s="21">
        <f>IF(LEN(DAY(P357))=1,CONCATENATE("0",DAY(P357)),DAY(P357))</f>
        <v>30</v>
      </c>
      <c r="V357" t="str">
        <f>CONCATENATE(S357,T357,U357)</f>
        <v>20220830</v>
      </c>
      <c r="W357">
        <f>IF(OR(MONTH(G357)=10,MONTH(G357)=11,MONTH(G357)=12),YEAR(G357)+1,YEAR(G357))</f>
        <v>2021</v>
      </c>
      <c r="X357">
        <f>IF(OR(MONTH(P357)=10,MONTH(P357)=11,MONTH(P357)=12),YEAR(P357)+1,YEAR(P357))</f>
        <v>2022</v>
      </c>
      <c r="Y357">
        <f>INDEX('Inflation Indices'!$B$2:$B$18,MATCH('MilCon Contracts Data'!W1116,'Inflation Indices'!$A$2:$A$18,0))</f>
        <v>1.0992552112271903</v>
      </c>
      <c r="Z357">
        <f>ROUND(MEDIAN(W357,X357),0)</f>
        <v>2022</v>
      </c>
      <c r="AA357">
        <f>INDEX('Inflation Indices'!$B$2:$B$18,MATCH('MilCon Contracts Data'!Z1116,'Inflation Indices'!$A$2:$A$18,0))</f>
        <v>1.0507009358578761</v>
      </c>
      <c r="AB357" s="22">
        <f>M357*Y357</f>
        <v>4759319.9729562858</v>
      </c>
      <c r="AC357" s="22">
        <f>AB357+(Q357*AA357)</f>
        <v>3730826.6520787021</v>
      </c>
      <c r="AD357" s="19">
        <f>IF(AB357="","",AC357-AB357)</f>
        <v>-1028493.3208775837</v>
      </c>
      <c r="AE357" s="23">
        <f>_xlfn.DAYS(P357,O357)</f>
        <v>0</v>
      </c>
      <c r="AF357" s="23">
        <f>_xlfn.DAYS(O357,G357)</f>
        <v>365</v>
      </c>
      <c r="AG357" s="24">
        <f>AE357/AF357</f>
        <v>0</v>
      </c>
    </row>
    <row r="358" spans="1:33" ht="30" customHeight="1" x14ac:dyDescent="0.25">
      <c r="A358" s="9">
        <v>44561</v>
      </c>
      <c r="B358" s="10">
        <v>2016</v>
      </c>
      <c r="C358" s="11" t="s">
        <v>68</v>
      </c>
      <c r="D358" s="12" t="s">
        <v>1091</v>
      </c>
      <c r="E358" s="12" t="s">
        <v>35</v>
      </c>
      <c r="F358" s="9">
        <v>43229</v>
      </c>
      <c r="G358" s="9">
        <v>43320</v>
      </c>
      <c r="H358" s="12" t="s">
        <v>1092</v>
      </c>
      <c r="I358" s="13" t="str">
        <f>LEFT(J358,6)</f>
        <v>W4126C</v>
      </c>
      <c r="J358" s="14" t="s">
        <v>1093</v>
      </c>
      <c r="K358" s="15" t="s">
        <v>1093</v>
      </c>
      <c r="L358" s="15" t="str">
        <f>CONCATENATE(D358,",",J358)</f>
        <v>FNWZ100071A,W4126C18C0049</v>
      </c>
      <c r="M358" s="16">
        <v>4378953</v>
      </c>
      <c r="N358" s="16">
        <v>4378953</v>
      </c>
      <c r="O358" s="17">
        <v>43760</v>
      </c>
      <c r="P358" s="18">
        <v>43789</v>
      </c>
      <c r="Q358" s="19">
        <f>IF(M358="","",N358-M358)</f>
        <v>0</v>
      </c>
      <c r="R358" s="20">
        <f>IF(P358="","",P358-O358)</f>
        <v>29</v>
      </c>
      <c r="S358">
        <f>YEAR(P358)</f>
        <v>2019</v>
      </c>
      <c r="T358" s="21">
        <f>IF(LEN(MONTH(P358))=1,CONCATENATE("0",MONTH(P358)),MONTH(P358))</f>
        <v>11</v>
      </c>
      <c r="U358" s="21">
        <f>IF(LEN(DAY(P358))=1,CONCATENATE("0",DAY(P358)),DAY(P358))</f>
        <v>20</v>
      </c>
      <c r="V358" t="str">
        <f>CONCATENATE(S358,T358,U358)</f>
        <v>20191120</v>
      </c>
      <c r="W358">
        <f>IF(OR(MONTH(G358)=10,MONTH(G358)=11,MONTH(G358)=12),YEAR(G358)+1,YEAR(G358))</f>
        <v>2018</v>
      </c>
      <c r="X358">
        <f>IF(OR(MONTH(P358)=10,MONTH(P358)=11,MONTH(P358)=12),YEAR(P358)+1,YEAR(P358))</f>
        <v>2020</v>
      </c>
      <c r="Y358">
        <f>INDEX('Inflation Indices'!$B$2:$B$18,MATCH('MilCon Contracts Data'!W505,'Inflation Indices'!$A$2:$A$18,0))</f>
        <v>1.1518675949206576</v>
      </c>
      <c r="Z358">
        <f>ROUND(MEDIAN(W358,X358),0)</f>
        <v>2019</v>
      </c>
      <c r="AA358">
        <f>INDEX('Inflation Indices'!$B$2:$B$18,MATCH('MilCon Contracts Data'!Z505,'Inflation Indices'!$A$2:$A$18,0))</f>
        <v>1.0507009358578761</v>
      </c>
      <c r="AB358" s="22">
        <f>M358*Y358</f>
        <v>5043974.0603805985</v>
      </c>
      <c r="AC358" s="22">
        <f>AB358+(Q358*AA358)</f>
        <v>5043974.0603805985</v>
      </c>
      <c r="AD358" s="19">
        <f>IF(AB358="","",AC358-AB358)</f>
        <v>0</v>
      </c>
      <c r="AE358" s="23">
        <f>_xlfn.DAYS(P358,O358)</f>
        <v>29</v>
      </c>
      <c r="AF358" s="23">
        <f>_xlfn.DAYS(O358,G358)</f>
        <v>440</v>
      </c>
      <c r="AG358" s="24">
        <f>AE358/AF358</f>
        <v>6.5909090909090903E-2</v>
      </c>
    </row>
    <row r="359" spans="1:33" ht="30" customHeight="1" x14ac:dyDescent="0.25">
      <c r="A359" s="9">
        <v>44684</v>
      </c>
      <c r="B359" s="10">
        <v>2019</v>
      </c>
      <c r="C359" s="11" t="s">
        <v>496</v>
      </c>
      <c r="D359" s="12" t="s">
        <v>1094</v>
      </c>
      <c r="E359" s="12" t="s">
        <v>35</v>
      </c>
      <c r="F359" s="9">
        <v>43648</v>
      </c>
      <c r="G359" s="9">
        <v>43720</v>
      </c>
      <c r="H359" s="12" t="s">
        <v>1095</v>
      </c>
      <c r="I359" s="13" t="str">
        <f>LEFT(J359,6)</f>
        <v>N62473</v>
      </c>
      <c r="J359" s="14" t="s">
        <v>1096</v>
      </c>
      <c r="K359" s="15" t="s">
        <v>1096</v>
      </c>
      <c r="L359" s="15" t="str">
        <f>CONCATENATE(D359,",",J359)</f>
        <v>DESC17U3,N6247319F5135</v>
      </c>
      <c r="M359" s="16">
        <v>4384341</v>
      </c>
      <c r="N359" s="16">
        <v>4883963</v>
      </c>
      <c r="O359" s="17">
        <v>44211</v>
      </c>
      <c r="P359" s="18">
        <v>44597</v>
      </c>
      <c r="Q359" s="19">
        <f>IF(M359="","",N359-M359)</f>
        <v>499622</v>
      </c>
      <c r="R359" s="20">
        <f>IF(P359="","",P359-O359)</f>
        <v>386</v>
      </c>
      <c r="S359">
        <f>YEAR(P359)</f>
        <v>2022</v>
      </c>
      <c r="T359" s="21" t="str">
        <f>IF(LEN(MONTH(P359))=1,CONCATENATE("0",MONTH(P359)),MONTH(P359))</f>
        <v>02</v>
      </c>
      <c r="U359" s="21" t="str">
        <f>IF(LEN(DAY(P359))=1,CONCATENATE("0",DAY(P359)),DAY(P359))</f>
        <v>05</v>
      </c>
      <c r="V359" t="str">
        <f>CONCATENATE(S359,T359,U359)</f>
        <v>20220205</v>
      </c>
      <c r="W359">
        <f>IF(OR(MONTH(G359)=10,MONTH(G359)=11,MONTH(G359)=12),YEAR(G359)+1,YEAR(G359))</f>
        <v>2019</v>
      </c>
      <c r="X359">
        <f>IF(OR(MONTH(P359)=10,MONTH(P359)=11,MONTH(P359)=12),YEAR(P359)+1,YEAR(P359))</f>
        <v>2022</v>
      </c>
      <c r="Y359">
        <f>INDEX('Inflation Indices'!$B$2:$B$18,MATCH('MilCon Contracts Data'!W664,'Inflation Indices'!$A$2:$A$18,0))</f>
        <v>1.027591137340192</v>
      </c>
      <c r="Z359">
        <f>ROUND(MEDIAN(W359,X359),0)</f>
        <v>2021</v>
      </c>
      <c r="AA359">
        <f>INDEX('Inflation Indices'!$B$2:$B$18,MATCH('MilCon Contracts Data'!Z664,'Inflation Indices'!$A$2:$A$18,0))</f>
        <v>0.97697771649446541</v>
      </c>
      <c r="AB359" s="22">
        <f>M359*Y359</f>
        <v>4505309.9546772344</v>
      </c>
      <c r="AC359" s="22">
        <f>AB359+(Q359*AA359)</f>
        <v>4993429.5153476326</v>
      </c>
      <c r="AD359" s="19">
        <f>IF(AB359="","",AC359-AB359)</f>
        <v>488119.56067039818</v>
      </c>
      <c r="AE359" s="23">
        <f>_xlfn.DAYS(P359,O359)</f>
        <v>386</v>
      </c>
      <c r="AF359" s="23">
        <f>_xlfn.DAYS(O359,G359)</f>
        <v>491</v>
      </c>
      <c r="AG359" s="24">
        <f>AE359/AF359</f>
        <v>0.78615071283095728</v>
      </c>
    </row>
    <row r="360" spans="1:33" ht="30" customHeight="1" x14ac:dyDescent="0.25">
      <c r="A360" s="9">
        <v>44561</v>
      </c>
      <c r="B360" s="10">
        <v>2018</v>
      </c>
      <c r="C360" s="11" t="s">
        <v>68</v>
      </c>
      <c r="D360" s="12" t="s">
        <v>1097</v>
      </c>
      <c r="E360" s="12" t="s">
        <v>35</v>
      </c>
      <c r="F360" s="9">
        <v>43336</v>
      </c>
      <c r="G360" s="9">
        <v>43523</v>
      </c>
      <c r="H360" s="12" t="s">
        <v>1098</v>
      </c>
      <c r="I360" s="13" t="str">
        <f>LEFT(J360,6)</f>
        <v>W912DS</v>
      </c>
      <c r="J360" s="14" t="s">
        <v>1099</v>
      </c>
      <c r="K360" s="15" t="s">
        <v>1099</v>
      </c>
      <c r="L360" s="15" t="str">
        <f>CONCATENATE(D360,",",J360)</f>
        <v>PTFL163001,W912DS18B00210013</v>
      </c>
      <c r="M360" s="16">
        <v>4427200</v>
      </c>
      <c r="N360" s="16">
        <v>4557949</v>
      </c>
      <c r="O360" s="17">
        <v>44263</v>
      </c>
      <c r="P360" s="18">
        <v>44263</v>
      </c>
      <c r="Q360" s="19">
        <f>IF(M360="","",N360-M360)</f>
        <v>130749</v>
      </c>
      <c r="R360" s="20">
        <f>IF(P360="","",P360-O360)</f>
        <v>0</v>
      </c>
      <c r="S360">
        <f>YEAR(P360)</f>
        <v>2021</v>
      </c>
      <c r="T360" s="21" t="str">
        <f>IF(LEN(MONTH(P360))=1,CONCATENATE("0",MONTH(P360)),MONTH(P360))</f>
        <v>03</v>
      </c>
      <c r="U360" s="21" t="str">
        <f>IF(LEN(DAY(P360))=1,CONCATENATE("0",DAY(P360)),DAY(P360))</f>
        <v>08</v>
      </c>
      <c r="V360" t="str">
        <f>CONCATENATE(S360,T360,U360)</f>
        <v>20210308</v>
      </c>
      <c r="W360">
        <f>IF(OR(MONTH(G360)=10,MONTH(G360)=11,MONTH(G360)=12),YEAR(G360)+1,YEAR(G360))</f>
        <v>2019</v>
      </c>
      <c r="X360">
        <f>IF(OR(MONTH(P360)=10,MONTH(P360)=11,MONTH(P360)=12),YEAR(P360)+1,YEAR(P360))</f>
        <v>2021</v>
      </c>
      <c r="Y360">
        <f>INDEX('Inflation Indices'!$B$2:$B$18,MATCH('MilCon Contracts Data'!W771,'Inflation Indices'!$A$2:$A$18,0))</f>
        <v>1.0507009358578761</v>
      </c>
      <c r="Z360">
        <f>ROUND(MEDIAN(W360,X360),0)</f>
        <v>2020</v>
      </c>
      <c r="AA360">
        <f>INDEX('Inflation Indices'!$B$2:$B$18,MATCH('MilCon Contracts Data'!Z771,'Inflation Indices'!$A$2:$A$18,0))</f>
        <v>1.0006103417743548</v>
      </c>
      <c r="AB360" s="22">
        <f>M360*Y360</f>
        <v>4651663.1832299884</v>
      </c>
      <c r="AC360" s="22">
        <f>AB360+(Q360*AA360)</f>
        <v>4782491.9848066438</v>
      </c>
      <c r="AD360" s="19">
        <f>IF(AB360="","",AC360-AB360)</f>
        <v>130828.80157665536</v>
      </c>
      <c r="AE360" s="23">
        <f>_xlfn.DAYS(P360,O360)</f>
        <v>0</v>
      </c>
      <c r="AF360" s="23">
        <f>_xlfn.DAYS(O360,G360)</f>
        <v>740</v>
      </c>
      <c r="AG360" s="24">
        <f>AE360/AF360</f>
        <v>0</v>
      </c>
    </row>
    <row r="361" spans="1:33" ht="30" customHeight="1" x14ac:dyDescent="0.25">
      <c r="A361" s="9">
        <v>44174</v>
      </c>
      <c r="B361" s="10">
        <v>2010</v>
      </c>
      <c r="C361" s="11" t="s">
        <v>731</v>
      </c>
      <c r="D361" s="12" t="s">
        <v>1100</v>
      </c>
      <c r="E361" s="12" t="s">
        <v>35</v>
      </c>
      <c r="F361" s="9">
        <v>39937</v>
      </c>
      <c r="G361" s="9">
        <v>40416</v>
      </c>
      <c r="H361" s="12" t="s">
        <v>1101</v>
      </c>
      <c r="I361" s="13" t="str">
        <f>LEFT(J361,6)</f>
        <v>W912DR</v>
      </c>
      <c r="J361" s="14" t="s">
        <v>1102</v>
      </c>
      <c r="K361" s="15" t="s">
        <v>1103</v>
      </c>
      <c r="L361" s="15" t="str">
        <f>CONCATENATE(D361,",",J361)</f>
        <v>21372,W912DR-10-C-0035</v>
      </c>
      <c r="M361" s="16">
        <v>4443000</v>
      </c>
      <c r="N361" s="16">
        <v>4201000</v>
      </c>
      <c r="O361" s="17">
        <v>40812</v>
      </c>
      <c r="P361" s="18">
        <v>41089</v>
      </c>
      <c r="Q361" s="19">
        <f>IF(M361="","",N361-M361)</f>
        <v>-242000</v>
      </c>
      <c r="R361" s="20">
        <f>IF(P361="","",P361-O361)</f>
        <v>277</v>
      </c>
      <c r="S361">
        <f>YEAR(P361)</f>
        <v>2012</v>
      </c>
      <c r="T361" s="21" t="str">
        <f>IF(LEN(MONTH(P361))=1,CONCATENATE("0",MONTH(P361)),MONTH(P361))</f>
        <v>06</v>
      </c>
      <c r="U361" s="21">
        <f>IF(LEN(DAY(P361))=1,CONCATENATE("0",DAY(P361)),DAY(P361))</f>
        <v>29</v>
      </c>
      <c r="V361" t="str">
        <f>CONCATENATE(S361,T361,U361)</f>
        <v>20120629</v>
      </c>
      <c r="W361">
        <f>IF(OR(MONTH(G361)=10,MONTH(G361)=11,MONTH(G361)=12),YEAR(G361)+1,YEAR(G361))</f>
        <v>2010</v>
      </c>
      <c r="X361">
        <f>IF(OR(MONTH(P361)=10,MONTH(P361)=11,MONTH(P361)=12),YEAR(P361)+1,YEAR(P361))</f>
        <v>2012</v>
      </c>
      <c r="Y361">
        <f>INDEX('Inflation Indices'!$B$2:$B$18,MATCH('MilCon Contracts Data'!W37,'Inflation Indices'!$A$2:$A$18,0))</f>
        <v>1.1743184978402121</v>
      </c>
      <c r="Z361">
        <f>ROUND(MEDIAN(W361,X361),0)</f>
        <v>2011</v>
      </c>
      <c r="AA361">
        <f>INDEX('Inflation Indices'!$B$2:$B$18,MATCH('MilCon Contracts Data'!Z37,'Inflation Indices'!$A$2:$A$18,0))</f>
        <v>1.1518675949206576</v>
      </c>
      <c r="AB361" s="22">
        <f>M361*Y361</f>
        <v>5217497.0859040627</v>
      </c>
      <c r="AC361" s="22">
        <f>AB361+(Q361*AA361)</f>
        <v>4938745.1279332638</v>
      </c>
      <c r="AD361" s="19">
        <f>IF(AB361="","",AC361-AB361)</f>
        <v>-278751.95797079895</v>
      </c>
      <c r="AE361" s="23">
        <f>_xlfn.DAYS(P361,O361)</f>
        <v>277</v>
      </c>
      <c r="AF361" s="23">
        <f>_xlfn.DAYS(O361,G361)</f>
        <v>396</v>
      </c>
      <c r="AG361" s="24">
        <f>AE361/AF361</f>
        <v>0.6994949494949495</v>
      </c>
    </row>
    <row r="362" spans="1:33" ht="30" customHeight="1" x14ac:dyDescent="0.25">
      <c r="A362" s="9">
        <v>44567</v>
      </c>
      <c r="B362" s="10">
        <v>2013</v>
      </c>
      <c r="C362" s="11" t="s">
        <v>33</v>
      </c>
      <c r="D362" s="12" t="s">
        <v>1104</v>
      </c>
      <c r="E362" s="12" t="s">
        <v>35</v>
      </c>
      <c r="F362" s="9">
        <v>41409</v>
      </c>
      <c r="G362" s="9">
        <v>42095</v>
      </c>
      <c r="H362" s="12" t="s">
        <v>1105</v>
      </c>
      <c r="I362" s="13" t="str">
        <f>LEFT(J362,6)</f>
        <v>W912DW</v>
      </c>
      <c r="J362" s="14" t="s">
        <v>1106</v>
      </c>
      <c r="K362" s="15" t="s">
        <v>1107</v>
      </c>
      <c r="L362" s="15" t="str">
        <f>CONCATENATE(D362,",",J362)</f>
        <v>69257,W912DW-15-C-0003</v>
      </c>
      <c r="M362" s="16">
        <v>4484160</v>
      </c>
      <c r="N362" s="16">
        <v>5129236</v>
      </c>
      <c r="O362" s="17">
        <v>42628</v>
      </c>
      <c r="P362" s="18">
        <v>42818</v>
      </c>
      <c r="Q362" s="19">
        <f>IF(M362="","",N362-M362)</f>
        <v>645076</v>
      </c>
      <c r="R362" s="20">
        <f>IF(P362="","",P362-O362)</f>
        <v>190</v>
      </c>
      <c r="S362">
        <f>YEAR(P362)</f>
        <v>2017</v>
      </c>
      <c r="T362" s="21" t="str">
        <f>IF(LEN(MONTH(P362))=1,CONCATENATE("0",MONTH(P362)),MONTH(P362))</f>
        <v>03</v>
      </c>
      <c r="U362" s="21">
        <f>IF(LEN(DAY(P362))=1,CONCATENATE("0",DAY(P362)),DAY(P362))</f>
        <v>24</v>
      </c>
      <c r="V362" t="str">
        <f>CONCATENATE(S362,T362,U362)</f>
        <v>20170324</v>
      </c>
      <c r="W362">
        <f>IF(OR(MONTH(G362)=10,MONTH(G362)=11,MONTH(G362)=12),YEAR(G362)+1,YEAR(G362))</f>
        <v>2015</v>
      </c>
      <c r="X362">
        <f>IF(OR(MONTH(P362)=10,MONTH(P362)=11,MONTH(P362)=12),YEAR(P362)+1,YEAR(P362))</f>
        <v>2017</v>
      </c>
      <c r="Y362">
        <f>INDEX('Inflation Indices'!$B$2:$B$18,MATCH('MilCon Contracts Data'!W216,'Inflation Indices'!$A$2:$A$18,0))</f>
        <v>1.0006103417743548</v>
      </c>
      <c r="Z362">
        <f>ROUND(MEDIAN(W362,X362),0)</f>
        <v>2016</v>
      </c>
      <c r="AA362">
        <f>INDEX('Inflation Indices'!$B$2:$B$18,MATCH('MilCon Contracts Data'!Z216,'Inflation Indices'!$A$2:$A$18,0))</f>
        <v>0.97697771649446541</v>
      </c>
      <c r="AB362" s="22">
        <f>M362*Y362</f>
        <v>4486896.8701708913</v>
      </c>
      <c r="AC362" s="22">
        <f>AB362+(Q362*AA362)</f>
        <v>5117121.7476162752</v>
      </c>
      <c r="AD362" s="19">
        <f>IF(AB362="","",AC362-AB362)</f>
        <v>630224.87744538393</v>
      </c>
      <c r="AE362" s="23">
        <f>_xlfn.DAYS(P362,O362)</f>
        <v>190</v>
      </c>
      <c r="AF362" s="23">
        <f>_xlfn.DAYS(O362,G362)</f>
        <v>533</v>
      </c>
      <c r="AG362" s="24">
        <f>AE362/AF362</f>
        <v>0.35647279549718575</v>
      </c>
    </row>
    <row r="363" spans="1:33" ht="30" customHeight="1" x14ac:dyDescent="0.25">
      <c r="A363" s="9">
        <v>44560</v>
      </c>
      <c r="B363" s="10">
        <v>2014</v>
      </c>
      <c r="C363" s="11" t="s">
        <v>496</v>
      </c>
      <c r="D363" s="12" t="s">
        <v>1108</v>
      </c>
      <c r="E363" s="12" t="s">
        <v>1109</v>
      </c>
      <c r="F363" s="9">
        <v>41807</v>
      </c>
      <c r="G363" s="9">
        <v>42128</v>
      </c>
      <c r="H363" s="12" t="s">
        <v>1110</v>
      </c>
      <c r="I363" s="13" t="str">
        <f>LEFT(J363,6)</f>
        <v>W912BV</v>
      </c>
      <c r="J363" s="14" t="s">
        <v>1111</v>
      </c>
      <c r="K363" s="15" t="s">
        <v>1112</v>
      </c>
      <c r="L363" s="15" t="str">
        <f>CONCATENATE(D363,",",J363)</f>
        <v>DESC1502,W912BV-15-C-0017</v>
      </c>
      <c r="M363" s="16">
        <v>4556371</v>
      </c>
      <c r="N363" s="16">
        <v>4733000</v>
      </c>
      <c r="O363" s="17">
        <v>42666</v>
      </c>
      <c r="P363" s="18">
        <v>42986</v>
      </c>
      <c r="Q363" s="19">
        <f>IF(M363="","",N363-M363)</f>
        <v>176629</v>
      </c>
      <c r="R363" s="20">
        <f>IF(P363="","",P363-O363)</f>
        <v>320</v>
      </c>
      <c r="S363">
        <f>YEAR(P363)</f>
        <v>2017</v>
      </c>
      <c r="T363" s="21" t="str">
        <f>IF(LEN(MONTH(P363))=1,CONCATENATE("0",MONTH(P363)),MONTH(P363))</f>
        <v>09</v>
      </c>
      <c r="U363" s="21" t="str">
        <f>IF(LEN(DAY(P363))=1,CONCATENATE("0",DAY(P363)),DAY(P363))</f>
        <v>08</v>
      </c>
      <c r="V363" t="str">
        <f>CONCATENATE(S363,T363,U363)</f>
        <v>20170908</v>
      </c>
      <c r="W363">
        <f>IF(OR(MONTH(G363)=10,MONTH(G363)=11,MONTH(G363)=12),YEAR(G363)+1,YEAR(G363))</f>
        <v>2015</v>
      </c>
      <c r="X363">
        <f>IF(OR(MONTH(P363)=10,MONTH(P363)=11,MONTH(P363)=12),YEAR(P363)+1,YEAR(P363))</f>
        <v>2017</v>
      </c>
      <c r="Y363">
        <f>INDEX('Inflation Indices'!$B$2:$B$18,MATCH('MilCon Contracts Data'!W211,'Inflation Indices'!$A$2:$A$18,0))</f>
        <v>1.1226717559690906</v>
      </c>
      <c r="Z363">
        <f>ROUND(MEDIAN(W363,X363),0)</f>
        <v>2016</v>
      </c>
      <c r="AA363">
        <f>INDEX('Inflation Indices'!$B$2:$B$18,MATCH('MilCon Contracts Data'!Z211,'Inflation Indices'!$A$2:$A$18,0))</f>
        <v>1.0992552112271903</v>
      </c>
      <c r="AB363" s="22">
        <f>M363*Y363</f>
        <v>5115309.0314166415</v>
      </c>
      <c r="AC363" s="22">
        <f>AB363+(Q363*AA363)</f>
        <v>5309469.3801204888</v>
      </c>
      <c r="AD363" s="19">
        <f>IF(AB363="","",AC363-AB363)</f>
        <v>194160.34870384727</v>
      </c>
      <c r="AE363" s="23">
        <f>_xlfn.DAYS(P363,O363)</f>
        <v>320</v>
      </c>
      <c r="AF363" s="23">
        <f>_xlfn.DAYS(O363,G363)</f>
        <v>538</v>
      </c>
      <c r="AG363" s="24">
        <f>AE363/AF363</f>
        <v>0.59479553903345728</v>
      </c>
    </row>
    <row r="364" spans="1:33" ht="30" customHeight="1" x14ac:dyDescent="0.25">
      <c r="A364" s="9">
        <v>44567</v>
      </c>
      <c r="B364" s="10">
        <v>2008</v>
      </c>
      <c r="C364" s="11" t="s">
        <v>33</v>
      </c>
      <c r="D364" s="12" t="s">
        <v>1113</v>
      </c>
      <c r="E364" s="12" t="s">
        <v>35</v>
      </c>
      <c r="F364" s="9">
        <v>39437</v>
      </c>
      <c r="G364" s="9">
        <v>40912</v>
      </c>
      <c r="H364" s="12" t="s">
        <v>813</v>
      </c>
      <c r="I364" s="13" t="str">
        <f>LEFT(J364,6)</f>
        <v>W912ER</v>
      </c>
      <c r="J364" s="14" t="s">
        <v>814</v>
      </c>
      <c r="K364" s="15" t="s">
        <v>815</v>
      </c>
      <c r="L364" s="15" t="str">
        <f>CONCATENATE(D364,",",J364)</f>
        <v>33003,W912ER-12-C-0011</v>
      </c>
      <c r="M364" s="16">
        <v>4574738</v>
      </c>
      <c r="N364" s="16">
        <v>5123284</v>
      </c>
      <c r="O364" s="17">
        <v>41389</v>
      </c>
      <c r="P364" s="18">
        <v>42068</v>
      </c>
      <c r="Q364" s="19">
        <f>IF(M364="","",N364-M364)</f>
        <v>548546</v>
      </c>
      <c r="R364" s="20">
        <f>IF(P364="","",P364-O364)</f>
        <v>679</v>
      </c>
      <c r="S364">
        <f>YEAR(P364)</f>
        <v>2015</v>
      </c>
      <c r="T364" s="21" t="str">
        <f>IF(LEN(MONTH(P364))=1,CONCATENATE("0",MONTH(P364)),MONTH(P364))</f>
        <v>03</v>
      </c>
      <c r="U364" s="21" t="str">
        <f>IF(LEN(DAY(P364))=1,CONCATENATE("0",DAY(P364)),DAY(P364))</f>
        <v>05</v>
      </c>
      <c r="V364" t="str">
        <f>CONCATENATE(S364,T364,U364)</f>
        <v>20150305</v>
      </c>
      <c r="W364">
        <f>IF(OR(MONTH(G364)=10,MONTH(G364)=11,MONTH(G364)=12),YEAR(G364)+1,YEAR(G364))</f>
        <v>2012</v>
      </c>
      <c r="X364">
        <f>IF(OR(MONTH(P364)=10,MONTH(P364)=11,MONTH(P364)=12),YEAR(P364)+1,YEAR(P364))</f>
        <v>2015</v>
      </c>
      <c r="Y364">
        <f>INDEX('Inflation Indices'!$B$2:$B$18,MATCH('MilCon Contracts Data'!W85,'Inflation Indices'!$A$2:$A$18,0))</f>
        <v>1.0006103417743548</v>
      </c>
      <c r="Z364">
        <f>ROUND(MEDIAN(W364,X364),0)</f>
        <v>2014</v>
      </c>
      <c r="AA364">
        <f>INDEX('Inflation Indices'!$B$2:$B$18,MATCH('MilCon Contracts Data'!Z85,'Inflation Indices'!$A$2:$A$18,0))</f>
        <v>0.97697771649446541</v>
      </c>
      <c r="AB364" s="22">
        <f>M364*Y364</f>
        <v>4577530.1537081283</v>
      </c>
      <c r="AC364" s="22">
        <f>AB364+(Q364*AA364)</f>
        <v>5113447.3721803017</v>
      </c>
      <c r="AD364" s="19">
        <f>IF(AB364="","",AC364-AB364)</f>
        <v>535917.21847217344</v>
      </c>
      <c r="AE364" s="23">
        <f>_xlfn.DAYS(P364,O364)</f>
        <v>679</v>
      </c>
      <c r="AF364" s="23">
        <f>_xlfn.DAYS(O364,G364)</f>
        <v>477</v>
      </c>
      <c r="AG364" s="24">
        <f>AE364/AF364</f>
        <v>1.4234800838574424</v>
      </c>
    </row>
    <row r="365" spans="1:33" ht="30" customHeight="1" x14ac:dyDescent="0.25">
      <c r="A365" s="9">
        <v>44573</v>
      </c>
      <c r="B365" s="10">
        <v>2019</v>
      </c>
      <c r="C365" s="11" t="s">
        <v>103</v>
      </c>
      <c r="D365" s="12" t="s">
        <v>1114</v>
      </c>
      <c r="E365" s="12" t="s">
        <v>35</v>
      </c>
      <c r="F365" s="9">
        <v>43965</v>
      </c>
      <c r="G365" s="9">
        <v>44097</v>
      </c>
      <c r="H365" s="12" t="s">
        <v>1115</v>
      </c>
      <c r="I365" s="13" t="str">
        <f>LEFT(J365,6)</f>
        <v>N62470</v>
      </c>
      <c r="J365" s="14" t="s">
        <v>1116</v>
      </c>
      <c r="K365" s="15" t="s">
        <v>1117</v>
      </c>
      <c r="L365" s="15" t="str">
        <f>CONCATENATE(D365,",",J365)</f>
        <v>N62863812,N6247020C0009 AWD</v>
      </c>
      <c r="M365" s="26">
        <v>4598802.63</v>
      </c>
      <c r="N365" s="16">
        <v>5169000</v>
      </c>
      <c r="O365" s="17">
        <v>44742</v>
      </c>
      <c r="P365" s="18">
        <v>44742</v>
      </c>
      <c r="Q365" s="19">
        <f>IF(M365="","",N365-M365)</f>
        <v>570197.37000000011</v>
      </c>
      <c r="R365" s="20">
        <f>IF(P365="","",P365-O365)</f>
        <v>0</v>
      </c>
      <c r="S365">
        <f>YEAR(P365)</f>
        <v>2022</v>
      </c>
      <c r="T365" s="21" t="str">
        <f>IF(LEN(MONTH(P365))=1,CONCATENATE("0",MONTH(P365)),MONTH(P365))</f>
        <v>06</v>
      </c>
      <c r="U365" s="21">
        <f>IF(LEN(DAY(P365))=1,CONCATENATE("0",DAY(P365)),DAY(P365))</f>
        <v>30</v>
      </c>
      <c r="V365" t="str">
        <f>CONCATENATE(S365,T365,U365)</f>
        <v>20220630</v>
      </c>
      <c r="W365">
        <f>IF(OR(MONTH(G365)=10,MONTH(G365)=11,MONTH(G365)=12),YEAR(G365)+1,YEAR(G365))</f>
        <v>2020</v>
      </c>
      <c r="X365">
        <f>IF(OR(MONTH(P365)=10,MONTH(P365)=11,MONTH(P365)=12),YEAR(P365)+1,YEAR(P365))</f>
        <v>2022</v>
      </c>
      <c r="Y365">
        <f>INDEX('Inflation Indices'!$B$2:$B$18,MATCH('MilCon Contracts Data'!W925,'Inflation Indices'!$A$2:$A$18,0))</f>
        <v>1.0507009358578761</v>
      </c>
      <c r="Z365">
        <f>ROUND(MEDIAN(W365,X365),0)</f>
        <v>2021</v>
      </c>
      <c r="AA365">
        <f>INDEX('Inflation Indices'!$B$2:$B$18,MATCH('MilCon Contracts Data'!Z925,'Inflation Indices'!$A$2:$A$18,0))</f>
        <v>1.0006103417743548</v>
      </c>
      <c r="AB365" s="22">
        <f>M365*Y365</f>
        <v>4831966.227166662</v>
      </c>
      <c r="AC365" s="22">
        <f>AB365+(Q365*AA365)</f>
        <v>5402511.6124412008</v>
      </c>
      <c r="AD365" s="19">
        <f>IF(AB365="","",AC365-AB365)</f>
        <v>570545.38527453877</v>
      </c>
      <c r="AE365" s="23">
        <f>_xlfn.DAYS(P365,O365)</f>
        <v>0</v>
      </c>
      <c r="AF365" s="23">
        <f>_xlfn.DAYS(O365,G365)</f>
        <v>645</v>
      </c>
      <c r="AG365" s="24">
        <f>AE365/AF365</f>
        <v>0</v>
      </c>
    </row>
    <row r="366" spans="1:33" ht="30" customHeight="1" x14ac:dyDescent="0.25">
      <c r="A366" s="9">
        <v>44567</v>
      </c>
      <c r="B366" s="10">
        <v>2017</v>
      </c>
      <c r="C366" s="11" t="s">
        <v>33</v>
      </c>
      <c r="D366" s="12" t="s">
        <v>1118</v>
      </c>
      <c r="E366" s="12" t="s">
        <v>35</v>
      </c>
      <c r="F366" s="9">
        <v>42818</v>
      </c>
      <c r="G366" s="9">
        <v>42937</v>
      </c>
      <c r="H366" s="12" t="s">
        <v>1119</v>
      </c>
      <c r="I366" s="13" t="str">
        <f>LEFT(J366,6)</f>
        <v>W912HN</v>
      </c>
      <c r="J366" s="14" t="s">
        <v>1120</v>
      </c>
      <c r="K366" s="15" t="s">
        <v>1120</v>
      </c>
      <c r="L366" s="15" t="str">
        <f>CONCATENATE(D366,",",J366)</f>
        <v>61065,W912HN17C0008</v>
      </c>
      <c r="M366" s="16">
        <v>4609000</v>
      </c>
      <c r="N366" s="16">
        <v>5099620</v>
      </c>
      <c r="O366" s="17">
        <v>43435</v>
      </c>
      <c r="P366" s="18">
        <v>43664</v>
      </c>
      <c r="Q366" s="19">
        <f>IF(M366="","",N366-M366)</f>
        <v>490620</v>
      </c>
      <c r="R366" s="20">
        <f>IF(P366="","",P366-O366)</f>
        <v>229</v>
      </c>
      <c r="S366">
        <f>YEAR(P366)</f>
        <v>2019</v>
      </c>
      <c r="T366" s="21" t="str">
        <f>IF(LEN(MONTH(P366))=1,CONCATENATE("0",MONTH(P366)),MONTH(P366))</f>
        <v>07</v>
      </c>
      <c r="U366" s="21">
        <f>IF(LEN(DAY(P366))=1,CONCATENATE("0",DAY(P366)),DAY(P366))</f>
        <v>18</v>
      </c>
      <c r="V366" t="str">
        <f>CONCATENATE(S366,T366,U366)</f>
        <v>20190718</v>
      </c>
      <c r="W366">
        <f>IF(OR(MONTH(G366)=10,MONTH(G366)=11,MONTH(G366)=12),YEAR(G366)+1,YEAR(G366))</f>
        <v>2017</v>
      </c>
      <c r="X366">
        <f>IF(OR(MONTH(P366)=10,MONTH(P366)=11,MONTH(P366)=12),YEAR(P366)+1,YEAR(P366))</f>
        <v>2019</v>
      </c>
      <c r="Y366">
        <f>INDEX('Inflation Indices'!$B$2:$B$18,MATCH('MilCon Contracts Data'!W388,'Inflation Indices'!$A$2:$A$18,0))</f>
        <v>1.027591137340192</v>
      </c>
      <c r="Z366">
        <f>ROUND(MEDIAN(W366,X366),0)</f>
        <v>2018</v>
      </c>
      <c r="AA366">
        <f>INDEX('Inflation Indices'!$B$2:$B$18,MATCH('MilCon Contracts Data'!Z388,'Inflation Indices'!$A$2:$A$18,0))</f>
        <v>0.95701202597496626</v>
      </c>
      <c r="AB366" s="22">
        <f>M366*Y366</f>
        <v>4736167.5520009454</v>
      </c>
      <c r="AC366" s="22">
        <f>AB366+(Q366*AA366)</f>
        <v>5205696.7921847831</v>
      </c>
      <c r="AD366" s="19">
        <f>IF(AB366="","",AC366-AB366)</f>
        <v>469529.24018383771</v>
      </c>
      <c r="AE366" s="23">
        <f>_xlfn.DAYS(P366,O366)</f>
        <v>229</v>
      </c>
      <c r="AF366" s="23">
        <f>_xlfn.DAYS(O366,G366)</f>
        <v>498</v>
      </c>
      <c r="AG366" s="24">
        <f>AE366/AF366</f>
        <v>0.45983935742971888</v>
      </c>
    </row>
    <row r="367" spans="1:33" ht="30" customHeight="1" x14ac:dyDescent="0.25">
      <c r="A367" s="9">
        <v>44561</v>
      </c>
      <c r="B367" s="10">
        <v>2020</v>
      </c>
      <c r="C367" s="11" t="s">
        <v>145</v>
      </c>
      <c r="D367" s="12" t="s">
        <v>1121</v>
      </c>
      <c r="E367" s="12" t="s">
        <v>35</v>
      </c>
      <c r="F367" s="9">
        <v>44007</v>
      </c>
      <c r="G367" s="9">
        <v>44089</v>
      </c>
      <c r="H367" s="12" t="s">
        <v>1122</v>
      </c>
      <c r="I367" s="13" t="str">
        <f>LEFT(J367,6)</f>
        <v>W912BV</v>
      </c>
      <c r="J367" s="14" t="s">
        <v>1123</v>
      </c>
      <c r="K367" s="15" t="s">
        <v>1123</v>
      </c>
      <c r="L367" s="15" t="str">
        <f>CONCATENATE(D367,",",J367)</f>
        <v>91328,W912BV17D0017</v>
      </c>
      <c r="M367" s="16">
        <v>4623000</v>
      </c>
      <c r="N367" s="16">
        <v>4623000</v>
      </c>
      <c r="O367" s="17">
        <v>44509</v>
      </c>
      <c r="P367" s="18">
        <v>44509</v>
      </c>
      <c r="Q367" s="19">
        <f>IF(M367="","",N367-M367)</f>
        <v>0</v>
      </c>
      <c r="R367" s="20">
        <f>IF(P367="","",P367-O367)</f>
        <v>0</v>
      </c>
      <c r="S367">
        <f>YEAR(P367)</f>
        <v>2021</v>
      </c>
      <c r="T367" s="21">
        <f>IF(LEN(MONTH(P367))=1,CONCATENATE("0",MONTH(P367)),MONTH(P367))</f>
        <v>11</v>
      </c>
      <c r="U367" s="21" t="str">
        <f>IF(LEN(DAY(P367))=1,CONCATENATE("0",DAY(P367)),DAY(P367))</f>
        <v>09</v>
      </c>
      <c r="V367" t="str">
        <f>CONCATENATE(S367,T367,U367)</f>
        <v>20211109</v>
      </c>
      <c r="W367">
        <f>IF(OR(MONTH(G367)=10,MONTH(G367)=11,MONTH(G367)=12),YEAR(G367)+1,YEAR(G367))</f>
        <v>2020</v>
      </c>
      <c r="X367">
        <f>IF(OR(MONTH(P367)=10,MONTH(P367)=11,MONTH(P367)=12),YEAR(P367)+1,YEAR(P367))</f>
        <v>2022</v>
      </c>
      <c r="Y367">
        <f>INDEX('Inflation Indices'!$B$2:$B$18,MATCH('MilCon Contracts Data'!W1013,'Inflation Indices'!$A$2:$A$18,0))</f>
        <v>1.0507009358578761</v>
      </c>
      <c r="Z367">
        <f>ROUND(MEDIAN(W367,X367),0)</f>
        <v>2021</v>
      </c>
      <c r="AA367">
        <f>INDEX('Inflation Indices'!$B$2:$B$18,MATCH('MilCon Contracts Data'!Z1013,'Inflation Indices'!$A$2:$A$18,0))</f>
        <v>1.0006103417743548</v>
      </c>
      <c r="AB367" s="22">
        <f>M367*Y367</f>
        <v>4857390.4264709614</v>
      </c>
      <c r="AC367" s="22">
        <f>AB367+(Q367*AA367)</f>
        <v>4857390.4264709614</v>
      </c>
      <c r="AD367" s="19">
        <f>IF(AB367="","",AC367-AB367)</f>
        <v>0</v>
      </c>
      <c r="AE367" s="23">
        <f>_xlfn.DAYS(P367,O367)</f>
        <v>0</v>
      </c>
      <c r="AF367" s="23">
        <f>_xlfn.DAYS(O367,G367)</f>
        <v>420</v>
      </c>
      <c r="AG367" s="24">
        <f>AE367/AF367</f>
        <v>0</v>
      </c>
    </row>
    <row r="368" spans="1:33" ht="30" customHeight="1" x14ac:dyDescent="0.25">
      <c r="A368" s="9">
        <v>44561</v>
      </c>
      <c r="B368" s="10">
        <v>2018</v>
      </c>
      <c r="C368" s="11" t="s">
        <v>624</v>
      </c>
      <c r="D368" s="12" t="s">
        <v>1124</v>
      </c>
      <c r="E368" s="12" t="s">
        <v>35</v>
      </c>
      <c r="F368" s="9">
        <v>43983</v>
      </c>
      <c r="G368" s="9">
        <v>44103</v>
      </c>
      <c r="H368" s="12" t="s">
        <v>1125</v>
      </c>
      <c r="I368" s="13" t="str">
        <f>LEFT(J368,6)</f>
        <v>W912QR</v>
      </c>
      <c r="J368" s="14" t="s">
        <v>1126</v>
      </c>
      <c r="K368" s="15" t="s">
        <v>1126</v>
      </c>
      <c r="L368" s="15" t="str">
        <f>CONCATENATE(D368,",",J368)</f>
        <v>VKAG159026,W912QR20C0056</v>
      </c>
      <c r="M368" s="16">
        <v>4628152</v>
      </c>
      <c r="N368" s="16">
        <v>4628152</v>
      </c>
      <c r="O368" s="17">
        <v>44750</v>
      </c>
      <c r="P368" s="18">
        <v>44840</v>
      </c>
      <c r="Q368" s="19">
        <f>IF(M368="","",N368-M368)</f>
        <v>0</v>
      </c>
      <c r="R368" s="20">
        <f>IF(P368="","",P368-O368)</f>
        <v>90</v>
      </c>
      <c r="S368">
        <f>YEAR(P368)</f>
        <v>2022</v>
      </c>
      <c r="T368" s="21">
        <f>IF(LEN(MONTH(P368))=1,CONCATENATE("0",MONTH(P368)),MONTH(P368))</f>
        <v>10</v>
      </c>
      <c r="U368" s="21" t="str">
        <f>IF(LEN(DAY(P368))=1,CONCATENATE("0",DAY(P368)),DAY(P368))</f>
        <v>06</v>
      </c>
      <c r="V368" t="str">
        <f>CONCATENATE(S368,T368,U368)</f>
        <v>20221006</v>
      </c>
      <c r="W368">
        <f>IF(OR(MONTH(G368)=10,MONTH(G368)=11,MONTH(G368)=12),YEAR(G368)+1,YEAR(G368))</f>
        <v>2020</v>
      </c>
      <c r="X368">
        <f>IF(OR(MONTH(P368)=10,MONTH(P368)=11,MONTH(P368)=12),YEAR(P368)+1,YEAR(P368))</f>
        <v>2023</v>
      </c>
      <c r="Y368">
        <f>INDEX('Inflation Indices'!$B$2:$B$18,MATCH('MilCon Contracts Data'!W1097,'Inflation Indices'!$A$2:$A$18,0))</f>
        <v>1.0006103417743548</v>
      </c>
      <c r="Z368">
        <f>ROUND(MEDIAN(W368,X368),0)</f>
        <v>2022</v>
      </c>
      <c r="AA368">
        <f>INDEX('Inflation Indices'!$B$2:$B$18,MATCH('MilCon Contracts Data'!Z1097,'Inflation Indices'!$A$2:$A$18,0))</f>
        <v>0.95701202597496626</v>
      </c>
      <c r="AB368" s="22">
        <f>M368*Y368</f>
        <v>4630976.7545036636</v>
      </c>
      <c r="AC368" s="22">
        <f>AB368+(Q368*AA368)</f>
        <v>4630976.7545036636</v>
      </c>
      <c r="AD368" s="19">
        <f>IF(AB368="","",AC368-AB368)</f>
        <v>0</v>
      </c>
      <c r="AE368" s="23">
        <f>_xlfn.DAYS(P368,O368)</f>
        <v>90</v>
      </c>
      <c r="AF368" s="23">
        <f>_xlfn.DAYS(O368,G368)</f>
        <v>647</v>
      </c>
      <c r="AG368" s="24">
        <f>AE368/AF368</f>
        <v>0.13910355486862441</v>
      </c>
    </row>
    <row r="369" spans="1:33" ht="30" customHeight="1" x14ac:dyDescent="0.25">
      <c r="A369" s="9">
        <v>44573</v>
      </c>
      <c r="B369" s="10">
        <v>2019</v>
      </c>
      <c r="C369" s="11" t="s">
        <v>598</v>
      </c>
      <c r="D369" s="12" t="s">
        <v>1127</v>
      </c>
      <c r="E369" s="12" t="s">
        <v>35</v>
      </c>
      <c r="F369" s="9">
        <v>43741</v>
      </c>
      <c r="G369" s="9">
        <v>43839</v>
      </c>
      <c r="H369" s="12" t="s">
        <v>1128</v>
      </c>
      <c r="I369" s="13" t="str">
        <f>LEFT(J369,6)</f>
        <v>N69450</v>
      </c>
      <c r="J369" s="14" t="s">
        <v>1129</v>
      </c>
      <c r="K369" s="15" t="s">
        <v>1130</v>
      </c>
      <c r="L369" s="15" t="str">
        <f>CONCATENATE(D369,",",J369)</f>
        <v>N00206493,N6945018D1320 N6945020F0873</v>
      </c>
      <c r="M369" s="16">
        <v>4632000</v>
      </c>
      <c r="N369" s="16">
        <v>4478000</v>
      </c>
      <c r="O369" s="17">
        <v>44224</v>
      </c>
      <c r="P369" s="18">
        <v>44488</v>
      </c>
      <c r="Q369" s="19">
        <f>IF(M369="","",N369-M369)</f>
        <v>-154000</v>
      </c>
      <c r="R369" s="20">
        <f>IF(P369="","",P369-O369)</f>
        <v>264</v>
      </c>
      <c r="S369">
        <f>YEAR(P369)</f>
        <v>2021</v>
      </c>
      <c r="T369" s="21">
        <f>IF(LEN(MONTH(P369))=1,CONCATENATE("0",MONTH(P369)),MONTH(P369))</f>
        <v>10</v>
      </c>
      <c r="U369" s="21">
        <f>IF(LEN(DAY(P369))=1,CONCATENATE("0",DAY(P369)),DAY(P369))</f>
        <v>19</v>
      </c>
      <c r="V369" t="str">
        <f>CONCATENATE(S369,T369,U369)</f>
        <v>20211019</v>
      </c>
      <c r="W369">
        <f>IF(OR(MONTH(G369)=10,MONTH(G369)=11,MONTH(G369)=12),YEAR(G369)+1,YEAR(G369))</f>
        <v>2020</v>
      </c>
      <c r="X369">
        <f>IF(OR(MONTH(P369)=10,MONTH(P369)=11,MONTH(P369)=12),YEAR(P369)+1,YEAR(P369))</f>
        <v>2022</v>
      </c>
      <c r="Y369">
        <f>INDEX('Inflation Indices'!$B$2:$B$18,MATCH('MilCon Contracts Data'!W956,'Inflation Indices'!$A$2:$A$18,0))</f>
        <v>1.0507009358578761</v>
      </c>
      <c r="Z369">
        <f>ROUND(MEDIAN(W369,X369),0)</f>
        <v>2021</v>
      </c>
      <c r="AA369">
        <f>INDEX('Inflation Indices'!$B$2:$B$18,MATCH('MilCon Contracts Data'!Z956,'Inflation Indices'!$A$2:$A$18,0))</f>
        <v>1.0006103417743548</v>
      </c>
      <c r="AB369" s="22">
        <f>M369*Y369</f>
        <v>4866846.7348936815</v>
      </c>
      <c r="AC369" s="22">
        <f>AB369+(Q369*AA369)</f>
        <v>4712752.7422604309</v>
      </c>
      <c r="AD369" s="19">
        <f>IF(AB369="","",AC369-AB369)</f>
        <v>-154093.99263325054</v>
      </c>
      <c r="AE369" s="23">
        <f>_xlfn.DAYS(P369,O369)</f>
        <v>264</v>
      </c>
      <c r="AF369" s="23">
        <f>_xlfn.DAYS(O369,G369)</f>
        <v>385</v>
      </c>
      <c r="AG369" s="24">
        <f>AE369/AF369</f>
        <v>0.68571428571428572</v>
      </c>
    </row>
    <row r="370" spans="1:33" ht="30" customHeight="1" x14ac:dyDescent="0.25">
      <c r="A370" s="9">
        <v>44561</v>
      </c>
      <c r="B370" s="10">
        <v>2018</v>
      </c>
      <c r="C370" s="11" t="s">
        <v>145</v>
      </c>
      <c r="D370" s="12" t="s">
        <v>1131</v>
      </c>
      <c r="E370" s="12" t="s">
        <v>35</v>
      </c>
      <c r="F370" s="9">
        <v>43623</v>
      </c>
      <c r="G370" s="9">
        <v>43671</v>
      </c>
      <c r="H370" s="12" t="s">
        <v>1132</v>
      </c>
      <c r="I370" s="13" t="str">
        <f>LEFT(J370,6)</f>
        <v>W912HN</v>
      </c>
      <c r="J370" s="14" t="s">
        <v>1133</v>
      </c>
      <c r="K370" s="15" t="s">
        <v>1133</v>
      </c>
      <c r="L370" s="15" t="str">
        <f>CONCATENATE(D370,",",J370)</f>
        <v>92022,W912HN19C3008</v>
      </c>
      <c r="M370" s="16">
        <v>4635000</v>
      </c>
      <c r="N370" s="16">
        <v>4775000</v>
      </c>
      <c r="O370" s="17">
        <v>43999</v>
      </c>
      <c r="P370" s="18">
        <v>44502</v>
      </c>
      <c r="Q370" s="19">
        <f>IF(M370="","",N370-M370)</f>
        <v>140000</v>
      </c>
      <c r="R370" s="20">
        <f>IF(P370="","",P370-O370)</f>
        <v>503</v>
      </c>
      <c r="S370">
        <f>YEAR(P370)</f>
        <v>2021</v>
      </c>
      <c r="T370" s="21">
        <f>IF(LEN(MONTH(P370))=1,CONCATENATE("0",MONTH(P370)),MONTH(P370))</f>
        <v>11</v>
      </c>
      <c r="U370" s="21" t="str">
        <f>IF(LEN(DAY(P370))=1,CONCATENATE("0",DAY(P370)),DAY(P370))</f>
        <v>02</v>
      </c>
      <c r="V370" t="str">
        <f>CONCATENATE(S370,T370,U370)</f>
        <v>20211102</v>
      </c>
      <c r="W370">
        <f>IF(OR(MONTH(G370)=10,MONTH(G370)=11,MONTH(G370)=12),YEAR(G370)+1,YEAR(G370))</f>
        <v>2019</v>
      </c>
      <c r="X370">
        <f>IF(OR(MONTH(P370)=10,MONTH(P370)=11,MONTH(P370)=12),YEAR(P370)+1,YEAR(P370))</f>
        <v>2022</v>
      </c>
      <c r="Y370">
        <f>INDEX('Inflation Indices'!$B$2:$B$18,MATCH('MilCon Contracts Data'!W799,'Inflation Indices'!$A$2:$A$18,0))</f>
        <v>1.0992552112271903</v>
      </c>
      <c r="Z370">
        <f>ROUND(MEDIAN(W370,X370),0)</f>
        <v>2021</v>
      </c>
      <c r="AA370">
        <f>INDEX('Inflation Indices'!$B$2:$B$18,MATCH('MilCon Contracts Data'!Z799,'Inflation Indices'!$A$2:$A$18,0))</f>
        <v>1.0507009358578761</v>
      </c>
      <c r="AB370" s="22">
        <f>M370*Y370</f>
        <v>5095047.9040380269</v>
      </c>
      <c r="AC370" s="22">
        <f>AB370+(Q370*AA370)</f>
        <v>5242146.0350581296</v>
      </c>
      <c r="AD370" s="19">
        <f>IF(AB370="","",AC370-AB370)</f>
        <v>147098.13102010265</v>
      </c>
      <c r="AE370" s="23">
        <f>_xlfn.DAYS(P370,O370)</f>
        <v>503</v>
      </c>
      <c r="AF370" s="23">
        <f>_xlfn.DAYS(O370,G370)</f>
        <v>328</v>
      </c>
      <c r="AG370" s="24">
        <f>AE370/AF370</f>
        <v>1.5335365853658536</v>
      </c>
    </row>
    <row r="371" spans="1:33" ht="30" customHeight="1" x14ac:dyDescent="0.25">
      <c r="A371" s="9">
        <v>44561</v>
      </c>
      <c r="B371" s="10">
        <v>2020</v>
      </c>
      <c r="C371" s="11" t="s">
        <v>68</v>
      </c>
      <c r="D371" s="12" t="s">
        <v>1134</v>
      </c>
      <c r="E371" s="12" t="s">
        <v>35</v>
      </c>
      <c r="F371" s="9">
        <v>43784</v>
      </c>
      <c r="G371" s="9">
        <v>44095</v>
      </c>
      <c r="H371" s="12" t="s">
        <v>1135</v>
      </c>
      <c r="I371" s="13" t="str">
        <f>LEFT(J371,6)</f>
        <v>N62470</v>
      </c>
      <c r="J371" s="14" t="s">
        <v>1136</v>
      </c>
      <c r="K371" s="15" t="s">
        <v>1136</v>
      </c>
      <c r="L371" s="15" t="str">
        <f>CONCATENATE(D371,",",J371)</f>
        <v>BIKF190002,N6247020C0010</v>
      </c>
      <c r="M371" s="16">
        <v>4671392</v>
      </c>
      <c r="N371" s="16">
        <v>4671392</v>
      </c>
      <c r="O371" s="17">
        <v>45121</v>
      </c>
      <c r="P371" s="18">
        <v>45121</v>
      </c>
      <c r="Q371" s="19">
        <f>IF(M371="","",N371-M371)</f>
        <v>0</v>
      </c>
      <c r="R371" s="20">
        <f>IF(P371="","",P371-O371)</f>
        <v>0</v>
      </c>
      <c r="S371">
        <f>YEAR(P371)</f>
        <v>2023</v>
      </c>
      <c r="T371" s="21" t="str">
        <f>IF(LEN(MONTH(P371))=1,CONCATENATE("0",MONTH(P371)),MONTH(P371))</f>
        <v>07</v>
      </c>
      <c r="U371" s="21">
        <f>IF(LEN(DAY(P371))=1,CONCATENATE("0",DAY(P371)),DAY(P371))</f>
        <v>14</v>
      </c>
      <c r="V371" t="str">
        <f>CONCATENATE(S371,T371,U371)</f>
        <v>20230714</v>
      </c>
      <c r="W371">
        <f>IF(OR(MONTH(G371)=10,MONTH(G371)=11,MONTH(G371)=12),YEAR(G371)+1,YEAR(G371))</f>
        <v>2020</v>
      </c>
      <c r="X371">
        <f>IF(OR(MONTH(P371)=10,MONTH(P371)=11,MONTH(P371)=12),YEAR(P371)+1,YEAR(P371))</f>
        <v>2023</v>
      </c>
      <c r="Y371">
        <f>INDEX('Inflation Indices'!$B$2:$B$18,MATCH('MilCon Contracts Data'!W927,'Inflation Indices'!$A$2:$A$18,0))</f>
        <v>1.2082263446570523</v>
      </c>
      <c r="Z371">
        <f>ROUND(MEDIAN(W371,X371),0)</f>
        <v>2022</v>
      </c>
      <c r="AA371">
        <f>INDEX('Inflation Indices'!$B$2:$B$18,MATCH('MilCon Contracts Data'!Z927,'Inflation Indices'!$A$2:$A$18,0))</f>
        <v>1.1743184978402121</v>
      </c>
      <c r="AB371" s="22">
        <f>M371*Y371</f>
        <v>5644098.8806201965</v>
      </c>
      <c r="AC371" s="22">
        <f>AB371+(Q371*AA371)</f>
        <v>5644098.8806201965</v>
      </c>
      <c r="AD371" s="19">
        <f>IF(AB371="","",AC371-AB371)</f>
        <v>0</v>
      </c>
      <c r="AE371" s="23">
        <f>_xlfn.DAYS(P371,O371)</f>
        <v>0</v>
      </c>
      <c r="AF371" s="23">
        <f>_xlfn.DAYS(O371,G371)</f>
        <v>1026</v>
      </c>
      <c r="AG371" s="24">
        <f>AE371/AF371</f>
        <v>0</v>
      </c>
    </row>
    <row r="372" spans="1:33" ht="30" customHeight="1" x14ac:dyDescent="0.25">
      <c r="A372" s="9">
        <v>44560</v>
      </c>
      <c r="B372" s="10">
        <v>2021</v>
      </c>
      <c r="C372" s="11" t="s">
        <v>482</v>
      </c>
      <c r="D372" s="12" t="s">
        <v>1137</v>
      </c>
      <c r="E372" s="12" t="s">
        <v>35</v>
      </c>
      <c r="F372" s="9">
        <v>44335</v>
      </c>
      <c r="G372" s="9">
        <v>44469</v>
      </c>
      <c r="H372" s="12" t="s">
        <v>1138</v>
      </c>
      <c r="I372" s="13" t="str">
        <f>LEFT(J372,6)</f>
        <v>W50S87</v>
      </c>
      <c r="J372" s="14" t="s">
        <v>1139</v>
      </c>
      <c r="K372" s="15" t="s">
        <v>1139</v>
      </c>
      <c r="L372" s="15" t="str">
        <f>CONCATENATE(D372,",",J372)</f>
        <v>FJRP199040,W50S8721C5002</v>
      </c>
      <c r="M372" s="16">
        <v>4690132</v>
      </c>
      <c r="N372" s="16">
        <v>4598700</v>
      </c>
      <c r="O372" s="17">
        <v>44949</v>
      </c>
      <c r="P372" s="18">
        <v>44949</v>
      </c>
      <c r="Q372" s="19">
        <f>IF(M372="","",N372-M372)</f>
        <v>-91432</v>
      </c>
      <c r="R372" s="20">
        <f>IF(P372="","",P372-O372)</f>
        <v>0</v>
      </c>
      <c r="S372">
        <f>YEAR(P372)</f>
        <v>2023</v>
      </c>
      <c r="T372" s="21" t="str">
        <f>IF(LEN(MONTH(P372))=1,CONCATENATE("0",MONTH(P372)),MONTH(P372))</f>
        <v>01</v>
      </c>
      <c r="U372" s="21">
        <f>IF(LEN(DAY(P372))=1,CONCATENATE("0",DAY(P372)),DAY(P372))</f>
        <v>23</v>
      </c>
      <c r="V372" t="str">
        <f>CONCATENATE(S372,T372,U372)</f>
        <v>20230123</v>
      </c>
      <c r="W372">
        <f>IF(OR(MONTH(G372)=10,MONTH(G372)=11,MONTH(G372)=12),YEAR(G372)+1,YEAR(G372))</f>
        <v>2021</v>
      </c>
      <c r="X372">
        <f>IF(OR(MONTH(P372)=10,MONTH(P372)=11,MONTH(P372)=12),YEAR(P372)+1,YEAR(P372))</f>
        <v>2023</v>
      </c>
      <c r="Y372">
        <f>INDEX('Inflation Indices'!$B$2:$B$18,MATCH('MilCon Contracts Data'!W1204,'Inflation Indices'!$A$2:$A$18,0))</f>
        <v>1.0006103417743548</v>
      </c>
      <c r="Z372">
        <f>ROUND(MEDIAN(W372,X372),0)</f>
        <v>2022</v>
      </c>
      <c r="AA372">
        <f>INDEX('Inflation Indices'!$B$2:$B$18,MATCH('MilCon Contracts Data'!Z1204,'Inflation Indices'!$A$2:$A$18,0))</f>
        <v>0.95701202597496626</v>
      </c>
      <c r="AB372" s="22">
        <f>M372*Y372</f>
        <v>4692994.5834868383</v>
      </c>
      <c r="AC372" s="22">
        <f>AB372+(Q372*AA372)</f>
        <v>4605493.0599278947</v>
      </c>
      <c r="AD372" s="19">
        <f>IF(AB372="","",AC372-AB372)</f>
        <v>-87501.523558943532</v>
      </c>
      <c r="AE372" s="23">
        <f>_xlfn.DAYS(P372,O372)</f>
        <v>0</v>
      </c>
      <c r="AF372" s="23">
        <f>_xlfn.DAYS(O372,G372)</f>
        <v>480</v>
      </c>
      <c r="AG372" s="24">
        <f>AE372/AF372</f>
        <v>0</v>
      </c>
    </row>
    <row r="373" spans="1:33" ht="30" customHeight="1" x14ac:dyDescent="0.25">
      <c r="A373" s="9">
        <v>44560</v>
      </c>
      <c r="B373" s="10">
        <v>2019</v>
      </c>
      <c r="C373" s="11" t="s">
        <v>482</v>
      </c>
      <c r="D373" s="12" t="s">
        <v>1140</v>
      </c>
      <c r="E373" s="12" t="s">
        <v>35</v>
      </c>
      <c r="F373" s="9">
        <v>44056</v>
      </c>
      <c r="G373" s="9">
        <v>44469</v>
      </c>
      <c r="H373" s="12" t="s">
        <v>1141</v>
      </c>
      <c r="I373" s="13" t="str">
        <f>LEFT(J373,6)</f>
        <v>W912QG</v>
      </c>
      <c r="J373" s="14" t="s">
        <v>1142</v>
      </c>
      <c r="K373" s="15" t="s">
        <v>1142</v>
      </c>
      <c r="L373" s="15" t="str">
        <f>CONCATENATE(D373,",",J373)</f>
        <v>PSTE089064,W912QG21C0004</v>
      </c>
      <c r="M373" s="16">
        <v>4748809</v>
      </c>
      <c r="N373" s="16">
        <v>4571407</v>
      </c>
      <c r="O373" s="17">
        <v>45229</v>
      </c>
      <c r="P373" s="18">
        <v>45229</v>
      </c>
      <c r="Q373" s="19">
        <f>IF(M373="","",N373-M373)</f>
        <v>-177402</v>
      </c>
      <c r="R373" s="20">
        <f>IF(P373="","",P373-O373)</f>
        <v>0</v>
      </c>
      <c r="S373">
        <f>YEAR(P373)</f>
        <v>2023</v>
      </c>
      <c r="T373" s="21">
        <f>IF(LEN(MONTH(P373))=1,CONCATENATE("0",MONTH(P373)),MONTH(P373))</f>
        <v>10</v>
      </c>
      <c r="U373" s="21">
        <f>IF(LEN(DAY(P373))=1,CONCATENATE("0",DAY(P373)),DAY(P373))</f>
        <v>30</v>
      </c>
      <c r="V373" t="str">
        <f>CONCATENATE(S373,T373,U373)</f>
        <v>20231030</v>
      </c>
      <c r="W373">
        <f>IF(OR(MONTH(G373)=10,MONTH(G373)=11,MONTH(G373)=12),YEAR(G373)+1,YEAR(G373))</f>
        <v>2021</v>
      </c>
      <c r="X373">
        <f>IF(OR(MONTH(P373)=10,MONTH(P373)=11,MONTH(P373)=12),YEAR(P373)+1,YEAR(P373))</f>
        <v>2024</v>
      </c>
      <c r="Y373">
        <f>INDEX('Inflation Indices'!$B$2:$B$18,MATCH('MilCon Contracts Data'!W1266,'Inflation Indices'!$A$2:$A$18,0))</f>
        <v>1.0006103417743548</v>
      </c>
      <c r="Z373">
        <f>ROUND(MEDIAN(W373,X373),0)</f>
        <v>2023</v>
      </c>
      <c r="AA373">
        <f>INDEX('Inflation Indices'!$B$2:$B$18,MATCH('MilCon Contracts Data'!Z1266,'Inflation Indices'!$A$2:$A$18,0))</f>
        <v>0.97697771649446541</v>
      </c>
      <c r="AB373" s="22">
        <f>M373*Y373</f>
        <v>4751707.3965111319</v>
      </c>
      <c r="AC373" s="22">
        <f>AB373+(Q373*AA373)</f>
        <v>4578389.5956495805</v>
      </c>
      <c r="AD373" s="19">
        <f>IF(AB373="","",AC373-AB373)</f>
        <v>-173317.80086155143</v>
      </c>
      <c r="AE373" s="23">
        <f>_xlfn.DAYS(P373,O373)</f>
        <v>0</v>
      </c>
      <c r="AF373" s="23">
        <f>_xlfn.DAYS(O373,G373)</f>
        <v>760</v>
      </c>
      <c r="AG373" s="24">
        <f>AE373/AF373</f>
        <v>0</v>
      </c>
    </row>
    <row r="374" spans="1:33" ht="30" customHeight="1" x14ac:dyDescent="0.25">
      <c r="A374" s="9">
        <v>44561</v>
      </c>
      <c r="B374" s="10">
        <v>2021</v>
      </c>
      <c r="C374" s="11" t="s">
        <v>68</v>
      </c>
      <c r="D374" s="12" t="s">
        <v>1143</v>
      </c>
      <c r="E374" s="12" t="s">
        <v>35</v>
      </c>
      <c r="F374" s="9">
        <v>44286</v>
      </c>
      <c r="G374" s="9">
        <v>44438</v>
      </c>
      <c r="H374" s="12" t="s">
        <v>1144</v>
      </c>
      <c r="I374" s="13" t="str">
        <f>LEFT(J374,6)</f>
        <v>N62473</v>
      </c>
      <c r="J374" s="14" t="s">
        <v>80</v>
      </c>
      <c r="K374" s="15" t="s">
        <v>80</v>
      </c>
      <c r="L374" s="15" t="str">
        <f>CONCATENATE(D374,",",J374)</f>
        <v>ACJP183018,N6247318D5817</v>
      </c>
      <c r="M374" s="16">
        <v>4749000</v>
      </c>
      <c r="N374" s="16">
        <v>4749000</v>
      </c>
      <c r="O374" s="17">
        <v>44878</v>
      </c>
      <c r="P374" s="18">
        <v>44878</v>
      </c>
      <c r="Q374" s="19">
        <f>IF(M374="","",N374-M374)</f>
        <v>0</v>
      </c>
      <c r="R374" s="20">
        <f>IF(P374="","",P374-O374)</f>
        <v>0</v>
      </c>
      <c r="S374">
        <f>YEAR(P374)</f>
        <v>2022</v>
      </c>
      <c r="T374" s="21">
        <f>IF(LEN(MONTH(P374))=1,CONCATENATE("0",MONTH(P374)),MONTH(P374))</f>
        <v>11</v>
      </c>
      <c r="U374" s="21">
        <f>IF(LEN(DAY(P374))=1,CONCATENATE("0",DAY(P374)),DAY(P374))</f>
        <v>13</v>
      </c>
      <c r="V374" t="str">
        <f>CONCATENATE(S374,T374,U374)</f>
        <v>20221113</v>
      </c>
      <c r="W374">
        <f>IF(OR(MONTH(G374)=10,MONTH(G374)=11,MONTH(G374)=12),YEAR(G374)+1,YEAR(G374))</f>
        <v>2021</v>
      </c>
      <c r="X374">
        <f>IF(OR(MONTH(P374)=10,MONTH(P374)=11,MONTH(P374)=12),YEAR(P374)+1,YEAR(P374))</f>
        <v>2023</v>
      </c>
      <c r="Y374">
        <f>INDEX('Inflation Indices'!$B$2:$B$18,MATCH('MilCon Contracts Data'!W1156,'Inflation Indices'!$A$2:$A$18,0))</f>
        <v>1.0006103417743548</v>
      </c>
      <c r="Z374">
        <f>ROUND(MEDIAN(W374,X374),0)</f>
        <v>2022</v>
      </c>
      <c r="AA374">
        <f>INDEX('Inflation Indices'!$B$2:$B$18,MATCH('MilCon Contracts Data'!Z1156,'Inflation Indices'!$A$2:$A$18,0))</f>
        <v>0.97697771649446541</v>
      </c>
      <c r="AB374" s="22">
        <f>M374*Y374</f>
        <v>4751898.5130864112</v>
      </c>
      <c r="AC374" s="22">
        <f>AB374+(Q374*AA374)</f>
        <v>4751898.5130864112</v>
      </c>
      <c r="AD374" s="19">
        <f>IF(AB374="","",AC374-AB374)</f>
        <v>0</v>
      </c>
      <c r="AE374" s="23">
        <f>_xlfn.DAYS(P374,O374)</f>
        <v>0</v>
      </c>
      <c r="AF374" s="23">
        <f>_xlfn.DAYS(O374,G374)</f>
        <v>440</v>
      </c>
      <c r="AG374" s="24">
        <f>AE374/AF374</f>
        <v>0</v>
      </c>
    </row>
    <row r="375" spans="1:33" ht="30" customHeight="1" x14ac:dyDescent="0.25">
      <c r="A375" s="9">
        <v>44561</v>
      </c>
      <c r="B375" s="10">
        <v>2019</v>
      </c>
      <c r="C375" s="11" t="s">
        <v>68</v>
      </c>
      <c r="D375" s="12" t="s">
        <v>1145</v>
      </c>
      <c r="E375" s="12" t="s">
        <v>35</v>
      </c>
      <c r="F375" s="9">
        <v>44027</v>
      </c>
      <c r="G375" s="9">
        <v>44099</v>
      </c>
      <c r="H375" s="12" t="s">
        <v>1146</v>
      </c>
      <c r="I375" s="13" t="str">
        <f>LEFT(J375,6)</f>
        <v>W9128F</v>
      </c>
      <c r="J375" s="14" t="s">
        <v>1147</v>
      </c>
      <c r="K375" s="15" t="s">
        <v>1147</v>
      </c>
      <c r="L375" s="15" t="str">
        <f>CONCATENATE(D375,",",J375)</f>
        <v>CRWU173001,W9128F20C0048</v>
      </c>
      <c r="M375" s="16">
        <v>4763991</v>
      </c>
      <c r="N375" s="16">
        <v>4849127</v>
      </c>
      <c r="O375" s="17">
        <v>44542</v>
      </c>
      <c r="P375" s="18">
        <v>44621</v>
      </c>
      <c r="Q375" s="19">
        <f>IF(M375="","",N375-M375)</f>
        <v>85136</v>
      </c>
      <c r="R375" s="20">
        <f>IF(P375="","",P375-O375)</f>
        <v>79</v>
      </c>
      <c r="S375">
        <f>YEAR(P375)</f>
        <v>2022</v>
      </c>
      <c r="T375" s="21" t="str">
        <f>IF(LEN(MONTH(P375))=1,CONCATENATE("0",MONTH(P375)),MONTH(P375))</f>
        <v>03</v>
      </c>
      <c r="U375" s="21" t="str">
        <f>IF(LEN(DAY(P375))=1,CONCATENATE("0",DAY(P375)),DAY(P375))</f>
        <v>01</v>
      </c>
      <c r="V375" t="str">
        <f>CONCATENATE(S375,T375,U375)</f>
        <v>20220301</v>
      </c>
      <c r="W375">
        <f>IF(OR(MONTH(G375)=10,MONTH(G375)=11,MONTH(G375)=12),YEAR(G375)+1,YEAR(G375))</f>
        <v>2020</v>
      </c>
      <c r="X375">
        <f>IF(OR(MONTH(P375)=10,MONTH(P375)=11,MONTH(P375)=12),YEAR(P375)+1,YEAR(P375))</f>
        <v>2022</v>
      </c>
      <c r="Y375">
        <f>INDEX('Inflation Indices'!$B$2:$B$18,MATCH('MilCon Contracts Data'!W1009,'Inflation Indices'!$A$2:$A$18,0))</f>
        <v>1.0507009358578761</v>
      </c>
      <c r="Z375">
        <f>ROUND(MEDIAN(W375,X375),0)</f>
        <v>2021</v>
      </c>
      <c r="AA375">
        <f>INDEX('Inflation Indices'!$B$2:$B$18,MATCH('MilCon Contracts Data'!Z1009,'Inflation Indices'!$A$2:$A$18,0))</f>
        <v>1.0006103417743548</v>
      </c>
      <c r="AB375" s="22">
        <f>M375*Y375</f>
        <v>5005529.8021184988</v>
      </c>
      <c r="AC375" s="22">
        <f>AB375+(Q375*AA375)</f>
        <v>5090717.7641758006</v>
      </c>
      <c r="AD375" s="19">
        <f>IF(AB375="","",AC375-AB375)</f>
        <v>85187.962057301775</v>
      </c>
      <c r="AE375" s="23">
        <f>_xlfn.DAYS(P375,O375)</f>
        <v>79</v>
      </c>
      <c r="AF375" s="23">
        <f>_xlfn.DAYS(O375,G375)</f>
        <v>443</v>
      </c>
      <c r="AG375" s="24">
        <f>AE375/AF375</f>
        <v>0.17832957110609482</v>
      </c>
    </row>
    <row r="376" spans="1:33" ht="30" customHeight="1" x14ac:dyDescent="0.25">
      <c r="A376" s="9">
        <v>44567</v>
      </c>
      <c r="B376" s="10">
        <v>2012</v>
      </c>
      <c r="C376" s="11" t="s">
        <v>33</v>
      </c>
      <c r="D376" s="12" t="s">
        <v>1148</v>
      </c>
      <c r="E376" s="12" t="s">
        <v>35</v>
      </c>
      <c r="F376" s="9">
        <v>40939</v>
      </c>
      <c r="G376" s="9">
        <v>41023</v>
      </c>
      <c r="H376" s="12" t="s">
        <v>1149</v>
      </c>
      <c r="I376" s="13" t="str">
        <f>LEFT(J376,6)</f>
        <v>W912HN</v>
      </c>
      <c r="J376" s="14" t="s">
        <v>1150</v>
      </c>
      <c r="K376" s="15" t="s">
        <v>1151</v>
      </c>
      <c r="L376" s="15" t="str">
        <f>CONCATENATE(D376,",",J376)</f>
        <v>43055,W912HN-10-D-0063</v>
      </c>
      <c r="M376" s="16">
        <v>4773799</v>
      </c>
      <c r="N376" s="16">
        <v>5344212</v>
      </c>
      <c r="O376" s="17">
        <v>41600</v>
      </c>
      <c r="P376" s="18">
        <v>41955</v>
      </c>
      <c r="Q376" s="19">
        <f>IF(M376="","",N376-M376)</f>
        <v>570413</v>
      </c>
      <c r="R376" s="20">
        <f>IF(P376="","",P376-O376)</f>
        <v>355</v>
      </c>
      <c r="S376">
        <f>YEAR(P376)</f>
        <v>2014</v>
      </c>
      <c r="T376" s="21">
        <f>IF(LEN(MONTH(P376))=1,CONCATENATE("0",MONTH(P376)),MONTH(P376))</f>
        <v>11</v>
      </c>
      <c r="U376" s="21">
        <f>IF(LEN(DAY(P376))=1,CONCATENATE("0",DAY(P376)),DAY(P376))</f>
        <v>12</v>
      </c>
      <c r="V376" t="str">
        <f>CONCATENATE(S376,T376,U376)</f>
        <v>20141112</v>
      </c>
      <c r="W376">
        <f>IF(OR(MONTH(G376)=10,MONTH(G376)=11,MONTH(G376)=12),YEAR(G376)+1,YEAR(G376))</f>
        <v>2012</v>
      </c>
      <c r="X376">
        <f>IF(OR(MONTH(P376)=10,MONTH(P376)=11,MONTH(P376)=12),YEAR(P376)+1,YEAR(P376))</f>
        <v>2015</v>
      </c>
      <c r="Y376">
        <f>INDEX('Inflation Indices'!$B$2:$B$18,MATCH('MilCon Contracts Data'!W108,'Inflation Indices'!$A$2:$A$18,0))</f>
        <v>1.0006103417743548</v>
      </c>
      <c r="Z376">
        <f>ROUND(MEDIAN(W376,X376),0)</f>
        <v>2014</v>
      </c>
      <c r="AA376">
        <f>INDEX('Inflation Indices'!$B$2:$B$18,MATCH('MilCon Contracts Data'!Z108,'Inflation Indices'!$A$2:$A$18,0))</f>
        <v>0.93819806468133926</v>
      </c>
      <c r="AB376" s="22">
        <f>M376*Y376</f>
        <v>4776712.6489520734</v>
      </c>
      <c r="AC376" s="22">
        <f>AB376+(Q376*AA376)</f>
        <v>5311873.02162115</v>
      </c>
      <c r="AD376" s="19">
        <f>IF(AB376="","",AC376-AB376)</f>
        <v>535160.37266907655</v>
      </c>
      <c r="AE376" s="23">
        <f>_xlfn.DAYS(P376,O376)</f>
        <v>355</v>
      </c>
      <c r="AF376" s="23">
        <f>_xlfn.DAYS(O376,G376)</f>
        <v>577</v>
      </c>
      <c r="AG376" s="24">
        <f>AE376/AF376</f>
        <v>0.6152512998266898</v>
      </c>
    </row>
    <row r="377" spans="1:33" ht="30" customHeight="1" x14ac:dyDescent="0.25">
      <c r="A377" s="9">
        <v>44286</v>
      </c>
      <c r="B377" s="10">
        <v>2018</v>
      </c>
      <c r="C377" s="11" t="s">
        <v>731</v>
      </c>
      <c r="D377" s="12" t="s">
        <v>1152</v>
      </c>
      <c r="E377" s="12" t="s">
        <v>35</v>
      </c>
      <c r="F377" s="9">
        <v>43300</v>
      </c>
      <c r="G377" s="9">
        <v>43373</v>
      </c>
      <c r="H377" s="12" t="s">
        <v>1153</v>
      </c>
      <c r="I377" s="13" t="str">
        <f>LEFT(J377,6)</f>
        <v>W9128A</v>
      </c>
      <c r="J377" s="14" t="s">
        <v>1154</v>
      </c>
      <c r="K377" s="15" t="s">
        <v>1155</v>
      </c>
      <c r="L377" s="15" t="str">
        <f>CONCATENATE(D377,",",J377)</f>
        <v>30439,W9128A-18-C-0016</v>
      </c>
      <c r="M377" s="16">
        <v>4800000</v>
      </c>
      <c r="N377" s="16">
        <v>4800000</v>
      </c>
      <c r="O377" s="17">
        <v>43891</v>
      </c>
      <c r="P377" s="18">
        <v>44280</v>
      </c>
      <c r="Q377" s="19">
        <f>IF(M377="","",N377-M377)</f>
        <v>0</v>
      </c>
      <c r="R377" s="20">
        <f>IF(P377="","",P377-O377)</f>
        <v>389</v>
      </c>
      <c r="S377">
        <f>YEAR(P377)</f>
        <v>2021</v>
      </c>
      <c r="T377" s="21" t="str">
        <f>IF(LEN(MONTH(P377))=1,CONCATENATE("0",MONTH(P377)),MONTH(P377))</f>
        <v>03</v>
      </c>
      <c r="U377" s="21">
        <f>IF(LEN(DAY(P377))=1,CONCATENATE("0",DAY(P377)),DAY(P377))</f>
        <v>25</v>
      </c>
      <c r="V377" t="str">
        <f>CONCATENATE(S377,T377,U377)</f>
        <v>20210325</v>
      </c>
      <c r="W377">
        <f>IF(OR(MONTH(G377)=10,MONTH(G377)=11,MONTH(G377)=12),YEAR(G377)+1,YEAR(G377))</f>
        <v>2018</v>
      </c>
      <c r="X377">
        <f>IF(OR(MONTH(P377)=10,MONTH(P377)=11,MONTH(P377)=12),YEAR(P377)+1,YEAR(P377))</f>
        <v>2021</v>
      </c>
      <c r="Y377">
        <f>INDEX('Inflation Indices'!$B$2:$B$18,MATCH('MilCon Contracts Data'!W532,'Inflation Indices'!$A$2:$A$18,0))</f>
        <v>1.1518675949206576</v>
      </c>
      <c r="Z377">
        <f>ROUND(MEDIAN(W377,X377),0)</f>
        <v>2020</v>
      </c>
      <c r="AA377">
        <f>INDEX('Inflation Indices'!$B$2:$B$18,MATCH('MilCon Contracts Data'!Z532,'Inflation Indices'!$A$2:$A$18,0))</f>
        <v>1.0992552112271903</v>
      </c>
      <c r="AB377" s="22">
        <f>M377*Y377</f>
        <v>5528964.4556191564</v>
      </c>
      <c r="AC377" s="22">
        <f>AB377+(Q377*AA377)</f>
        <v>5528964.4556191564</v>
      </c>
      <c r="AD377" s="19">
        <f>IF(AB377="","",AC377-AB377)</f>
        <v>0</v>
      </c>
      <c r="AE377" s="23">
        <f>_xlfn.DAYS(P377,O377)</f>
        <v>389</v>
      </c>
      <c r="AF377" s="23">
        <f>_xlfn.DAYS(O377,G377)</f>
        <v>518</v>
      </c>
      <c r="AG377" s="24">
        <f>AE377/AF377</f>
        <v>0.75096525096525102</v>
      </c>
    </row>
    <row r="378" spans="1:33" ht="30" customHeight="1" x14ac:dyDescent="0.25">
      <c r="A378" s="9">
        <v>44573</v>
      </c>
      <c r="B378" s="10">
        <v>2019</v>
      </c>
      <c r="C378" s="11" t="s">
        <v>98</v>
      </c>
      <c r="D378" s="12" t="s">
        <v>1156</v>
      </c>
      <c r="E378" s="12" t="s">
        <v>35</v>
      </c>
      <c r="F378" s="9">
        <v>43468</v>
      </c>
      <c r="G378" s="9">
        <v>43532</v>
      </c>
      <c r="H378" s="12" t="s">
        <v>1157</v>
      </c>
      <c r="I378" s="13" t="str">
        <f>LEFT(J378,6)</f>
        <v>N62473</v>
      </c>
      <c r="J378" s="14" t="s">
        <v>1158</v>
      </c>
      <c r="K378" s="15" t="s">
        <v>1158</v>
      </c>
      <c r="L378" s="15" t="str">
        <f>CONCATENATE(D378,",",J378)</f>
        <v>M67865238,N6247319C2425</v>
      </c>
      <c r="M378" s="16">
        <v>4828000</v>
      </c>
      <c r="N378" s="16">
        <v>7006000</v>
      </c>
      <c r="O378" s="17">
        <v>43927</v>
      </c>
      <c r="P378" s="18">
        <v>43927</v>
      </c>
      <c r="Q378" s="19">
        <f>IF(M378="","",N378-M378)</f>
        <v>2178000</v>
      </c>
      <c r="R378" s="20">
        <f>IF(P378="","",P378-O378)</f>
        <v>0</v>
      </c>
      <c r="S378">
        <f>YEAR(P378)</f>
        <v>2020</v>
      </c>
      <c r="T378" s="21" t="str">
        <f>IF(LEN(MONTH(P378))=1,CONCATENATE("0",MONTH(P378)),MONTH(P378))</f>
        <v>04</v>
      </c>
      <c r="U378" s="21" t="str">
        <f>IF(LEN(DAY(P378))=1,CONCATENATE("0",DAY(P378)),DAY(P378))</f>
        <v>06</v>
      </c>
      <c r="V378" t="str">
        <f>CONCATENATE(S378,T378,U378)</f>
        <v>20200406</v>
      </c>
      <c r="W378">
        <f>IF(OR(MONTH(G378)=10,MONTH(G378)=11,MONTH(G378)=12),YEAR(G378)+1,YEAR(G378))</f>
        <v>2019</v>
      </c>
      <c r="X378">
        <f>IF(OR(MONTH(P378)=10,MONTH(P378)=11,MONTH(P378)=12),YEAR(P378)+1,YEAR(P378))</f>
        <v>2020</v>
      </c>
      <c r="Y378">
        <f>INDEX('Inflation Indices'!$B$2:$B$18,MATCH('MilCon Contracts Data'!W658,'Inflation Indices'!$A$2:$A$18,0))</f>
        <v>1.1226717559690906</v>
      </c>
      <c r="Z378">
        <f>ROUND(MEDIAN(W378,X378),0)</f>
        <v>2020</v>
      </c>
      <c r="AA378">
        <f>INDEX('Inflation Indices'!$B$2:$B$18,MATCH('MilCon Contracts Data'!Z658,'Inflation Indices'!$A$2:$A$18,0))</f>
        <v>1.0992552112271903</v>
      </c>
      <c r="AB378" s="22">
        <f>M378*Y378</f>
        <v>5420259.2378187692</v>
      </c>
      <c r="AC378" s="22">
        <f>AB378+(Q378*AA378)</f>
        <v>7814437.0878715897</v>
      </c>
      <c r="AD378" s="19">
        <f>IF(AB378="","",AC378-AB378)</f>
        <v>2394177.8500528205</v>
      </c>
      <c r="AE378" s="23">
        <f>_xlfn.DAYS(P378,O378)</f>
        <v>0</v>
      </c>
      <c r="AF378" s="23">
        <f>_xlfn.DAYS(O378,G378)</f>
        <v>395</v>
      </c>
      <c r="AG378" s="24">
        <f>AE378/AF378</f>
        <v>0</v>
      </c>
    </row>
    <row r="379" spans="1:33" ht="30" customHeight="1" x14ac:dyDescent="0.25">
      <c r="A379" s="9">
        <v>44592</v>
      </c>
      <c r="B379" s="10">
        <v>2013</v>
      </c>
      <c r="C379" s="11" t="s">
        <v>723</v>
      </c>
      <c r="D379" s="12" t="s">
        <v>1159</v>
      </c>
      <c r="E379" s="12" t="s">
        <v>35</v>
      </c>
      <c r="F379" s="9">
        <v>42725</v>
      </c>
      <c r="G379" s="9">
        <v>42887</v>
      </c>
      <c r="H379" s="12" t="s">
        <v>1160</v>
      </c>
      <c r="I379" s="13" t="str">
        <f>LEFT(J379,6)</f>
        <v>W912DR</v>
      </c>
      <c r="J379" s="14" t="s">
        <v>1161</v>
      </c>
      <c r="K379" s="15" t="s">
        <v>1162</v>
      </c>
      <c r="L379" s="15" t="str">
        <f>CONCATENATE(D379,",",J379)</f>
        <v>DCX1305,W912DR-17-C-0022</v>
      </c>
      <c r="M379" s="16">
        <v>4831000</v>
      </c>
      <c r="N379" s="16">
        <v>4865000</v>
      </c>
      <c r="O379" s="17">
        <v>43642</v>
      </c>
      <c r="P379" s="18">
        <v>43892</v>
      </c>
      <c r="Q379" s="19">
        <f>IF(M379="","",N379-M379)</f>
        <v>34000</v>
      </c>
      <c r="R379" s="20">
        <f>IF(P379="","",P379-O379)</f>
        <v>250</v>
      </c>
      <c r="S379">
        <f>YEAR(P379)</f>
        <v>2020</v>
      </c>
      <c r="T379" s="21" t="str">
        <f>IF(LEN(MONTH(P379))=1,CONCATENATE("0",MONTH(P379)),MONTH(P379))</f>
        <v>03</v>
      </c>
      <c r="U379" s="21" t="str">
        <f>IF(LEN(DAY(P379))=1,CONCATENATE("0",DAY(P379)),DAY(P379))</f>
        <v>02</v>
      </c>
      <c r="V379" t="str">
        <f>CONCATENATE(S379,T379,U379)</f>
        <v>20200302</v>
      </c>
      <c r="W379">
        <f>IF(OR(MONTH(G379)=10,MONTH(G379)=11,MONTH(G379)=12),YEAR(G379)+1,YEAR(G379))</f>
        <v>2017</v>
      </c>
      <c r="X379">
        <f>IF(OR(MONTH(P379)=10,MONTH(P379)=11,MONTH(P379)=12),YEAR(P379)+1,YEAR(P379))</f>
        <v>2020</v>
      </c>
      <c r="Y379">
        <f>INDEX('Inflation Indices'!$B$2:$B$18,MATCH('MilCon Contracts Data'!W369,'Inflation Indices'!$A$2:$A$18,0))</f>
        <v>1.0006103417743548</v>
      </c>
      <c r="Z379">
        <f>ROUND(MEDIAN(W379,X379),0)</f>
        <v>2019</v>
      </c>
      <c r="AA379">
        <f>INDEX('Inflation Indices'!$B$2:$B$18,MATCH('MilCon Contracts Data'!Z369,'Inflation Indices'!$A$2:$A$18,0))</f>
        <v>0.97697771649446541</v>
      </c>
      <c r="AB379" s="22">
        <f>M379*Y379</f>
        <v>4833948.5611119084</v>
      </c>
      <c r="AC379" s="22">
        <f>AB379+(Q379*AA379)</f>
        <v>4867165.8034727201</v>
      </c>
      <c r="AD379" s="19">
        <f>IF(AB379="","",AC379-AB379)</f>
        <v>33217.242360811681</v>
      </c>
      <c r="AE379" s="23">
        <f>_xlfn.DAYS(P379,O379)</f>
        <v>250</v>
      </c>
      <c r="AF379" s="23">
        <f>_xlfn.DAYS(O379,G379)</f>
        <v>755</v>
      </c>
      <c r="AG379" s="24">
        <f>AE379/AF379</f>
        <v>0.33112582781456956</v>
      </c>
    </row>
    <row r="380" spans="1:33" ht="30" customHeight="1" x14ac:dyDescent="0.25">
      <c r="A380" s="9">
        <v>44567</v>
      </c>
      <c r="B380" s="10">
        <v>2009</v>
      </c>
      <c r="C380" s="11" t="s">
        <v>33</v>
      </c>
      <c r="D380" s="12" t="s">
        <v>1163</v>
      </c>
      <c r="E380" s="12" t="s">
        <v>35</v>
      </c>
      <c r="F380" s="9">
        <v>39794</v>
      </c>
      <c r="G380" s="9">
        <v>39933</v>
      </c>
      <c r="H380" s="12" t="s">
        <v>1164</v>
      </c>
      <c r="I380" s="13" t="str">
        <f>LEFT(J380,6)</f>
        <v>W912HN</v>
      </c>
      <c r="J380" s="14" t="s">
        <v>1165</v>
      </c>
      <c r="K380" s="15" t="s">
        <v>1166</v>
      </c>
      <c r="L380" s="15" t="str">
        <f>CONCATENATE(D380,",",J380)</f>
        <v>60815,W912HN-09-C-0022</v>
      </c>
      <c r="M380" s="16">
        <v>4847000</v>
      </c>
      <c r="N380" s="16">
        <v>5753585</v>
      </c>
      <c r="O380" s="17">
        <v>40506</v>
      </c>
      <c r="P380" s="18">
        <v>40645</v>
      </c>
      <c r="Q380" s="19">
        <f>IF(M380="","",N380-M380)</f>
        <v>906585</v>
      </c>
      <c r="R380" s="20">
        <f>IF(P380="","",P380-O380)</f>
        <v>139</v>
      </c>
      <c r="S380">
        <f>YEAR(P380)</f>
        <v>2011</v>
      </c>
      <c r="T380" s="21" t="str">
        <f>IF(LEN(MONTH(P380))=1,CONCATENATE("0",MONTH(P380)),MONTH(P380))</f>
        <v>04</v>
      </c>
      <c r="U380" s="21">
        <f>IF(LEN(DAY(P380))=1,CONCATENATE("0",DAY(P380)),DAY(P380))</f>
        <v>12</v>
      </c>
      <c r="V380" t="str">
        <f>CONCATENATE(S380,T380,U380)</f>
        <v>20110412</v>
      </c>
      <c r="W380">
        <f>IF(OR(MONTH(G380)=10,MONTH(G380)=11,MONTH(G380)=12),YEAR(G380)+1,YEAR(G380))</f>
        <v>2009</v>
      </c>
      <c r="X380">
        <f>IF(OR(MONTH(P380)=10,MONTH(P380)=11,MONTH(P380)=12),YEAR(P380)+1,YEAR(P380))</f>
        <v>2011</v>
      </c>
      <c r="Y380">
        <f>INDEX('Inflation Indices'!$B$2:$B$18,MATCH('MilCon Contracts Data'!W26,'Inflation Indices'!$A$2:$A$18,0))</f>
        <v>0.97697771649446541</v>
      </c>
      <c r="Z380">
        <f>ROUND(MEDIAN(W380,X380),0)</f>
        <v>2010</v>
      </c>
      <c r="AA380">
        <f>INDEX('Inflation Indices'!$B$2:$B$18,MATCH('MilCon Contracts Data'!Z26,'Inflation Indices'!$A$2:$A$18,0))</f>
        <v>0.95701202597496626</v>
      </c>
      <c r="AB380" s="22">
        <f>M380*Y380</f>
        <v>4735410.9918486737</v>
      </c>
      <c r="AC380" s="22">
        <f>AB380+(Q380*AA380)</f>
        <v>5603023.7394171888</v>
      </c>
      <c r="AD380" s="19">
        <f>IF(AB380="","",AC380-AB380)</f>
        <v>867612.74756851513</v>
      </c>
      <c r="AE380" s="23">
        <f>_xlfn.DAYS(P380,O380)</f>
        <v>139</v>
      </c>
      <c r="AF380" s="23">
        <f>_xlfn.DAYS(O380,G380)</f>
        <v>573</v>
      </c>
      <c r="AG380" s="24">
        <f>AE380/AF380</f>
        <v>0.2425828970331588</v>
      </c>
    </row>
    <row r="381" spans="1:33" ht="30" customHeight="1" x14ac:dyDescent="0.25">
      <c r="A381" s="9">
        <v>44573</v>
      </c>
      <c r="B381" s="10">
        <v>2017</v>
      </c>
      <c r="C381" s="11" t="s">
        <v>103</v>
      </c>
      <c r="D381" s="12" t="s">
        <v>1167</v>
      </c>
      <c r="E381" s="12" t="s">
        <v>35</v>
      </c>
      <c r="F381" s="9">
        <v>43321</v>
      </c>
      <c r="G381" s="9">
        <v>43454</v>
      </c>
      <c r="H381" s="12" t="s">
        <v>1168</v>
      </c>
      <c r="I381" s="13" t="str">
        <f>LEFT(J381,6)</f>
        <v>N62470</v>
      </c>
      <c r="J381" s="14" t="s">
        <v>1169</v>
      </c>
      <c r="K381" s="15" t="s">
        <v>1170</v>
      </c>
      <c r="L381" s="15" t="str">
        <f>CONCATENATE(D381,",",J381)</f>
        <v>N62588308,N6247019C5009 AWD</v>
      </c>
      <c r="M381" s="16">
        <v>4894000</v>
      </c>
      <c r="N381" s="16">
        <v>4760000</v>
      </c>
      <c r="O381" s="17">
        <v>44236</v>
      </c>
      <c r="P381" s="18">
        <v>44398</v>
      </c>
      <c r="Q381" s="19">
        <f>IF(M381="","",N381-M381)</f>
        <v>-134000</v>
      </c>
      <c r="R381" s="20">
        <f>IF(P381="","",P381-O381)</f>
        <v>162</v>
      </c>
      <c r="S381">
        <f>YEAR(P381)</f>
        <v>2021</v>
      </c>
      <c r="T381" s="21" t="str">
        <f>IF(LEN(MONTH(P381))=1,CONCATENATE("0",MONTH(P381)),MONTH(P381))</f>
        <v>07</v>
      </c>
      <c r="U381" s="21">
        <f>IF(LEN(DAY(P381))=1,CONCATENATE("0",DAY(P381)),DAY(P381))</f>
        <v>21</v>
      </c>
      <c r="V381" t="str">
        <f>CONCATENATE(S381,T381,U381)</f>
        <v>20210721</v>
      </c>
      <c r="W381">
        <f>IF(OR(MONTH(G381)=10,MONTH(G381)=11,MONTH(G381)=12),YEAR(G381)+1,YEAR(G381))</f>
        <v>2019</v>
      </c>
      <c r="X381">
        <f>IF(OR(MONTH(P381)=10,MONTH(P381)=11,MONTH(P381)=12),YEAR(P381)+1,YEAR(P381))</f>
        <v>2021</v>
      </c>
      <c r="Y381">
        <f>INDEX('Inflation Indices'!$B$2:$B$18,MATCH('MilCon Contracts Data'!W635,'Inflation Indices'!$A$2:$A$18,0))</f>
        <v>1.027591137340192</v>
      </c>
      <c r="Z381">
        <f>ROUND(MEDIAN(W381,X381),0)</f>
        <v>2020</v>
      </c>
      <c r="AA381">
        <f>INDEX('Inflation Indices'!$B$2:$B$18,MATCH('MilCon Contracts Data'!Z635,'Inflation Indices'!$A$2:$A$18,0))</f>
        <v>1.0006103417743548</v>
      </c>
      <c r="AB381" s="22">
        <f>M381*Y381</f>
        <v>5029031.0261428999</v>
      </c>
      <c r="AC381" s="22">
        <f>AB381+(Q381*AA381)</f>
        <v>4894949.2403451363</v>
      </c>
      <c r="AD381" s="19">
        <f>IF(AB381="","",AC381-AB381)</f>
        <v>-134081.78579776362</v>
      </c>
      <c r="AE381" s="23">
        <f>_xlfn.DAYS(P381,O381)</f>
        <v>162</v>
      </c>
      <c r="AF381" s="23">
        <f>_xlfn.DAYS(O381,G381)</f>
        <v>782</v>
      </c>
      <c r="AG381" s="24">
        <f>AE381/AF381</f>
        <v>0.20716112531969311</v>
      </c>
    </row>
    <row r="382" spans="1:33" ht="30" customHeight="1" x14ac:dyDescent="0.25">
      <c r="A382" s="9">
        <v>44561</v>
      </c>
      <c r="B382" s="10">
        <v>2019</v>
      </c>
      <c r="C382" s="11" t="s">
        <v>68</v>
      </c>
      <c r="D382" s="12" t="s">
        <v>621</v>
      </c>
      <c r="E382" s="12" t="s">
        <v>35</v>
      </c>
      <c r="F382" s="9">
        <v>43758</v>
      </c>
      <c r="G382" s="9">
        <v>43788</v>
      </c>
      <c r="H382" s="12" t="s">
        <v>1171</v>
      </c>
      <c r="I382" s="13" t="str">
        <f>LEFT(J382,6)</f>
        <v>W912QR</v>
      </c>
      <c r="J382" s="14" t="s">
        <v>1172</v>
      </c>
      <c r="K382" s="15" t="s">
        <v>1172</v>
      </c>
      <c r="L382" s="15" t="str">
        <f>CONCATENATE(D382,",",J382)</f>
        <v>ZHTV093301,W912QR19B00160005</v>
      </c>
      <c r="M382" s="16">
        <v>4911384</v>
      </c>
      <c r="N382" s="16">
        <v>4911384</v>
      </c>
      <c r="O382" s="17">
        <v>44118</v>
      </c>
      <c r="P382" s="18">
        <v>45453</v>
      </c>
      <c r="Q382" s="19">
        <f>IF(M382="","",N382-M382)</f>
        <v>0</v>
      </c>
      <c r="R382" s="20">
        <f>IF(P382="","",P382-O382)</f>
        <v>1335</v>
      </c>
      <c r="S382">
        <f>YEAR(P382)</f>
        <v>2024</v>
      </c>
      <c r="T382" s="21" t="str">
        <f>IF(LEN(MONTH(P382))=1,CONCATENATE("0",MONTH(P382)),MONTH(P382))</f>
        <v>06</v>
      </c>
      <c r="U382" s="21">
        <f>IF(LEN(DAY(P382))=1,CONCATENATE("0",DAY(P382)),DAY(P382))</f>
        <v>10</v>
      </c>
      <c r="V382" t="str">
        <f>CONCATENATE(S382,T382,U382)</f>
        <v>20240610</v>
      </c>
      <c r="W382">
        <f>IF(OR(MONTH(G382)=10,MONTH(G382)=11,MONTH(G382)=12),YEAR(G382)+1,YEAR(G382))</f>
        <v>2020</v>
      </c>
      <c r="X382">
        <f>IF(OR(MONTH(P382)=10,MONTH(P382)=11,MONTH(P382)=12),YEAR(P382)+1,YEAR(P382))</f>
        <v>2024</v>
      </c>
      <c r="Y382">
        <f>INDEX('Inflation Indices'!$B$2:$B$18,MATCH('MilCon Contracts Data'!W1083,'Inflation Indices'!$A$2:$A$18,0))</f>
        <v>1.1743184978402121</v>
      </c>
      <c r="Z382">
        <f>ROUND(MEDIAN(W382,X382),0)</f>
        <v>2022</v>
      </c>
      <c r="AA382">
        <f>INDEX('Inflation Indices'!$B$2:$B$18,MATCH('MilCon Contracts Data'!Z1083,'Inflation Indices'!$A$2:$A$18,0))</f>
        <v>1.0992552112271903</v>
      </c>
      <c r="AB382" s="22">
        <f>M382*Y382</f>
        <v>5767529.0811964525</v>
      </c>
      <c r="AC382" s="22">
        <f>AB382+(Q382*AA382)</f>
        <v>5767529.0811964525</v>
      </c>
      <c r="AD382" s="19">
        <f>IF(AB382="","",AC382-AB382)</f>
        <v>0</v>
      </c>
      <c r="AE382" s="23">
        <f>_xlfn.DAYS(P382,O382)</f>
        <v>1335</v>
      </c>
      <c r="AF382" s="23">
        <f>_xlfn.DAYS(O382,G382)</f>
        <v>330</v>
      </c>
      <c r="AG382" s="24">
        <f>AE382/AF382</f>
        <v>4.0454545454545459</v>
      </c>
    </row>
    <row r="383" spans="1:33" ht="30" customHeight="1" x14ac:dyDescent="0.25">
      <c r="A383" s="9">
        <v>44561</v>
      </c>
      <c r="B383" s="10">
        <v>2017</v>
      </c>
      <c r="C383" s="11" t="s">
        <v>68</v>
      </c>
      <c r="D383" s="12" t="s">
        <v>1173</v>
      </c>
      <c r="E383" s="12" t="s">
        <v>35</v>
      </c>
      <c r="F383" s="9">
        <v>43014</v>
      </c>
      <c r="G383" s="9">
        <v>43220</v>
      </c>
      <c r="H383" s="12" t="s">
        <v>895</v>
      </c>
      <c r="I383" s="13" t="str">
        <f>LEFT(J383,6)</f>
        <v>N33191</v>
      </c>
      <c r="J383" s="14" t="s">
        <v>896</v>
      </c>
      <c r="K383" s="15" t="s">
        <v>896</v>
      </c>
      <c r="L383" s="15" t="str">
        <f>CONCATENATE(D383,",",J383)</f>
        <v>CADJ170002,N3319116D1035</v>
      </c>
      <c r="M383" s="16">
        <v>4911856</v>
      </c>
      <c r="N383" s="16">
        <v>5442283</v>
      </c>
      <c r="O383" s="17">
        <v>43867</v>
      </c>
      <c r="P383" s="18">
        <v>44662</v>
      </c>
      <c r="Q383" s="19">
        <f>IF(M383="","",N383-M383)</f>
        <v>530427</v>
      </c>
      <c r="R383" s="20">
        <f>IF(P383="","",P383-O383)</f>
        <v>795</v>
      </c>
      <c r="S383">
        <f>YEAR(P383)</f>
        <v>2022</v>
      </c>
      <c r="T383" s="21" t="str">
        <f>IF(LEN(MONTH(P383))=1,CONCATENATE("0",MONTH(P383)),MONTH(P383))</f>
        <v>04</v>
      </c>
      <c r="U383" s="21">
        <f>IF(LEN(DAY(P383))=1,CONCATENATE("0",DAY(P383)),DAY(P383))</f>
        <v>11</v>
      </c>
      <c r="V383" t="str">
        <f>CONCATENATE(S383,T383,U383)</f>
        <v>20220411</v>
      </c>
      <c r="W383">
        <f>IF(OR(MONTH(G383)=10,MONTH(G383)=11,MONTH(G383)=12),YEAR(G383)+1,YEAR(G383))</f>
        <v>2018</v>
      </c>
      <c r="X383">
        <f>IF(OR(MONTH(P383)=10,MONTH(P383)=11,MONTH(P383)=12),YEAR(P383)+1,YEAR(P383))</f>
        <v>2022</v>
      </c>
      <c r="Y383">
        <f>INDEX('Inflation Indices'!$B$2:$B$18,MATCH('MilCon Contracts Data'!W421,'Inflation Indices'!$A$2:$A$18,0))</f>
        <v>1.258060736811446</v>
      </c>
      <c r="Z383">
        <f>ROUND(MEDIAN(W383,X383),0)</f>
        <v>2020</v>
      </c>
      <c r="AA383">
        <f>INDEX('Inflation Indices'!$B$2:$B$18,MATCH('MilCon Contracts Data'!Z421,'Inflation Indices'!$A$2:$A$18,0))</f>
        <v>1.2319371555441641</v>
      </c>
      <c r="AB383" s="22">
        <f>M383*Y383</f>
        <v>6179413.1784717217</v>
      </c>
      <c r="AC383" s="22">
        <f>AB383+(Q383*AA383)</f>
        <v>6832865.9080755459</v>
      </c>
      <c r="AD383" s="19">
        <f>IF(AB383="","",AC383-AB383)</f>
        <v>653452.72960382421</v>
      </c>
      <c r="AE383" s="23">
        <f>_xlfn.DAYS(P383,O383)</f>
        <v>795</v>
      </c>
      <c r="AF383" s="23">
        <f>_xlfn.DAYS(O383,G383)</f>
        <v>647</v>
      </c>
      <c r="AG383" s="24">
        <f>AE383/AF383</f>
        <v>1.2287480680061824</v>
      </c>
    </row>
    <row r="384" spans="1:33" ht="30" customHeight="1" x14ac:dyDescent="0.25">
      <c r="A384" s="9">
        <v>44684</v>
      </c>
      <c r="B384" s="10">
        <v>2019</v>
      </c>
      <c r="C384" s="11" t="s">
        <v>496</v>
      </c>
      <c r="D384" s="12" t="s">
        <v>1174</v>
      </c>
      <c r="E384" s="12" t="s">
        <v>35</v>
      </c>
      <c r="F384" s="9">
        <v>43662</v>
      </c>
      <c r="G384" s="9">
        <v>43738</v>
      </c>
      <c r="H384" s="12" t="s">
        <v>1175</v>
      </c>
      <c r="I384" s="13" t="str">
        <f>LEFT(J384,6)</f>
        <v>W91236</v>
      </c>
      <c r="J384" s="14" t="s">
        <v>1176</v>
      </c>
      <c r="K384" s="15" t="s">
        <v>1177</v>
      </c>
      <c r="L384" s="15" t="str">
        <f>CONCATENATE(D384,",",J384)</f>
        <v>DESC1914,W9123619C0043 / 56747799</v>
      </c>
      <c r="M384" s="16">
        <v>4917000</v>
      </c>
      <c r="N384" s="16">
        <v>5048000</v>
      </c>
      <c r="O384" s="17">
        <v>44169</v>
      </c>
      <c r="P384" s="18">
        <v>44469</v>
      </c>
      <c r="Q384" s="19">
        <f>IF(M384="","",N384-M384)</f>
        <v>131000</v>
      </c>
      <c r="R384" s="20">
        <f>IF(P384="","",P384-O384)</f>
        <v>300</v>
      </c>
      <c r="S384">
        <f>YEAR(P384)</f>
        <v>2021</v>
      </c>
      <c r="T384" s="21" t="str">
        <f>IF(LEN(MONTH(P384))=1,CONCATENATE("0",MONTH(P384)),MONTH(P384))</f>
        <v>09</v>
      </c>
      <c r="U384" s="21">
        <f>IF(LEN(DAY(P384))=1,CONCATENATE("0",DAY(P384)),DAY(P384))</f>
        <v>30</v>
      </c>
      <c r="V384" t="str">
        <f>CONCATENATE(S384,T384,U384)</f>
        <v>20210930</v>
      </c>
      <c r="W384">
        <f>IF(OR(MONTH(G384)=10,MONTH(G384)=11,MONTH(G384)=12),YEAR(G384)+1,YEAR(G384))</f>
        <v>2019</v>
      </c>
      <c r="X384">
        <f>IF(OR(MONTH(P384)=10,MONTH(P384)=11,MONTH(P384)=12),YEAR(P384)+1,YEAR(P384))</f>
        <v>2021</v>
      </c>
      <c r="Y384">
        <f>INDEX('Inflation Indices'!$B$2:$B$18,MATCH('MilCon Contracts Data'!W709,'Inflation Indices'!$A$2:$A$18,0))</f>
        <v>1.027591137340192</v>
      </c>
      <c r="Z384">
        <f>ROUND(MEDIAN(W384,X384),0)</f>
        <v>2020</v>
      </c>
      <c r="AA384">
        <f>INDEX('Inflation Indices'!$B$2:$B$18,MATCH('MilCon Contracts Data'!Z709,'Inflation Indices'!$A$2:$A$18,0))</f>
        <v>0.97697771649446541</v>
      </c>
      <c r="AB384" s="22">
        <f>M384*Y384</f>
        <v>5052665.6223017238</v>
      </c>
      <c r="AC384" s="22">
        <f>AB384+(Q384*AA384)</f>
        <v>5180649.7031624988</v>
      </c>
      <c r="AD384" s="19">
        <f>IF(AB384="","",AC384-AB384)</f>
        <v>127984.08086077496</v>
      </c>
      <c r="AE384" s="23">
        <f>_xlfn.DAYS(P384,O384)</f>
        <v>300</v>
      </c>
      <c r="AF384" s="23">
        <f>_xlfn.DAYS(O384,G384)</f>
        <v>431</v>
      </c>
      <c r="AG384" s="24">
        <f>AE384/AF384</f>
        <v>0.69605568445475641</v>
      </c>
    </row>
    <row r="385" spans="1:33" ht="30" customHeight="1" x14ac:dyDescent="0.25">
      <c r="A385" s="9">
        <v>44561</v>
      </c>
      <c r="B385" s="10">
        <v>2022</v>
      </c>
      <c r="C385" s="11" t="s">
        <v>557</v>
      </c>
      <c r="D385" s="12" t="s">
        <v>1178</v>
      </c>
      <c r="E385" s="12" t="s">
        <v>35</v>
      </c>
      <c r="F385" s="9">
        <v>44425</v>
      </c>
      <c r="G385" s="9">
        <v>44512</v>
      </c>
      <c r="H385" s="12" t="s">
        <v>1179</v>
      </c>
      <c r="I385" s="13" t="str">
        <f>LEFT(J385,6)</f>
        <v>W912QR</v>
      </c>
      <c r="J385" s="14" t="s">
        <v>1180</v>
      </c>
      <c r="K385" s="15" t="s">
        <v>1180</v>
      </c>
      <c r="L385" s="15" t="str">
        <f>CONCATENATE(D385,",",J385)</f>
        <v>92098,W912QR20D0024</v>
      </c>
      <c r="M385" s="16">
        <v>4924000</v>
      </c>
      <c r="N385" s="16">
        <v>4924000</v>
      </c>
      <c r="O385" s="17">
        <v>45122</v>
      </c>
      <c r="P385" s="18">
        <v>45122</v>
      </c>
      <c r="Q385" s="19">
        <f>IF(M385="","",N385-M385)</f>
        <v>0</v>
      </c>
      <c r="R385" s="20">
        <f>IF(P385="","",P385-O385)</f>
        <v>0</v>
      </c>
      <c r="S385">
        <f>YEAR(P385)</f>
        <v>2023</v>
      </c>
      <c r="T385" s="21" t="str">
        <f>IF(LEN(MONTH(P385))=1,CONCATENATE("0",MONTH(P385)),MONTH(P385))</f>
        <v>07</v>
      </c>
      <c r="U385" s="21">
        <f>IF(LEN(DAY(P385))=1,CONCATENATE("0",DAY(P385)),DAY(P385))</f>
        <v>15</v>
      </c>
      <c r="V385" t="str">
        <f>CONCATENATE(S385,T385,U385)</f>
        <v>20230715</v>
      </c>
      <c r="W385">
        <f>IF(OR(MONTH(G385)=10,MONTH(G385)=11,MONTH(G385)=12),YEAR(G385)+1,YEAR(G385))</f>
        <v>2022</v>
      </c>
      <c r="X385">
        <f>IF(OR(MONTH(P385)=10,MONTH(P385)=11,MONTH(P385)=12),YEAR(P385)+1,YEAR(P385))</f>
        <v>2023</v>
      </c>
      <c r="Y385">
        <f>INDEX('Inflation Indices'!$B$2:$B$18,MATCH('MilCon Contracts Data'!W1289,'Inflation Indices'!$A$2:$A$18,0))</f>
        <v>0.97697771649446541</v>
      </c>
      <c r="Z385">
        <f>ROUND(MEDIAN(W385,X385),0)</f>
        <v>2023</v>
      </c>
      <c r="AA385">
        <f>INDEX('Inflation Indices'!$B$2:$B$18,MATCH('MilCon Contracts Data'!Z1289,'Inflation Indices'!$A$2:$A$18,0))</f>
        <v>0.95701202597496626</v>
      </c>
      <c r="AB385" s="22">
        <f>M385*Y385</f>
        <v>4810638.2760187481</v>
      </c>
      <c r="AC385" s="22">
        <f>AB385+(Q385*AA385)</f>
        <v>4810638.2760187481</v>
      </c>
      <c r="AD385" s="19">
        <f>IF(AB385="","",AC385-AB385)</f>
        <v>0</v>
      </c>
      <c r="AE385" s="23">
        <f>_xlfn.DAYS(P385,O385)</f>
        <v>0</v>
      </c>
      <c r="AF385" s="23">
        <f>_xlfn.DAYS(O385,G385)</f>
        <v>610</v>
      </c>
      <c r="AG385" s="24">
        <f>AE385/AF385</f>
        <v>0</v>
      </c>
    </row>
    <row r="386" spans="1:33" ht="30" customHeight="1" x14ac:dyDescent="0.25">
      <c r="A386" s="9">
        <v>44561</v>
      </c>
      <c r="B386" s="10">
        <v>2016</v>
      </c>
      <c r="C386" s="11" t="s">
        <v>624</v>
      </c>
      <c r="D386" s="12" t="s">
        <v>1181</v>
      </c>
      <c r="E386" s="12" t="s">
        <v>35</v>
      </c>
      <c r="F386" s="9">
        <v>43332</v>
      </c>
      <c r="G386" s="9">
        <v>43357</v>
      </c>
      <c r="H386" s="12" t="s">
        <v>1182</v>
      </c>
      <c r="I386" s="13" t="str">
        <f>LEFT(J386,6)</f>
        <v>W912QR</v>
      </c>
      <c r="J386" s="14" t="s">
        <v>1183</v>
      </c>
      <c r="K386" s="15" t="s">
        <v>1183</v>
      </c>
      <c r="L386" s="15" t="str">
        <f>CONCATENATE(D386,",",J386)</f>
        <v>PDPG120514,W912QR18C0031</v>
      </c>
      <c r="M386" s="16">
        <v>4968200</v>
      </c>
      <c r="N386" s="16">
        <v>5056600</v>
      </c>
      <c r="O386" s="17">
        <v>43777</v>
      </c>
      <c r="P386" s="18">
        <v>44347</v>
      </c>
      <c r="Q386" s="19">
        <f>IF(M386="","",N386-M386)</f>
        <v>88400</v>
      </c>
      <c r="R386" s="20">
        <f>IF(P386="","",P386-O386)</f>
        <v>570</v>
      </c>
      <c r="S386">
        <f>YEAR(P386)</f>
        <v>2021</v>
      </c>
      <c r="T386" s="21" t="str">
        <f>IF(LEN(MONTH(P386))=1,CONCATENATE("0",MONTH(P386)),MONTH(P386))</f>
        <v>05</v>
      </c>
      <c r="U386" s="21">
        <f>IF(LEN(DAY(P386))=1,CONCATENATE("0",DAY(P386)),DAY(P386))</f>
        <v>31</v>
      </c>
      <c r="V386" t="str">
        <f>CONCATENATE(S386,T386,U386)</f>
        <v>20210531</v>
      </c>
      <c r="W386">
        <f>IF(OR(MONTH(G386)=10,MONTH(G386)=11,MONTH(G386)=12),YEAR(G386)+1,YEAR(G386))</f>
        <v>2018</v>
      </c>
      <c r="X386">
        <f>IF(OR(MONTH(P386)=10,MONTH(P386)=11,MONTH(P386)=12),YEAR(P386)+1,YEAR(P386))</f>
        <v>2021</v>
      </c>
      <c r="Y386">
        <f>INDEX('Inflation Indices'!$B$2:$B$18,MATCH('MilCon Contracts Data'!W578,'Inflation Indices'!$A$2:$A$18,0))</f>
        <v>1.027591137340192</v>
      </c>
      <c r="Z386">
        <f>ROUND(MEDIAN(W386,X386),0)</f>
        <v>2020</v>
      </c>
      <c r="AA386">
        <f>INDEX('Inflation Indices'!$B$2:$B$18,MATCH('MilCon Contracts Data'!Z578,'Inflation Indices'!$A$2:$A$18,0))</f>
        <v>1.0006103417743548</v>
      </c>
      <c r="AB386" s="22">
        <f>M386*Y386</f>
        <v>5105278.2885335423</v>
      </c>
      <c r="AC386" s="22">
        <f>AB386+(Q386*AA386)</f>
        <v>5193732.2427463951</v>
      </c>
      <c r="AD386" s="19">
        <f>IF(AB386="","",AC386-AB386)</f>
        <v>88453.954212852754</v>
      </c>
      <c r="AE386" s="23">
        <f>_xlfn.DAYS(P386,O386)</f>
        <v>570</v>
      </c>
      <c r="AF386" s="23">
        <f>_xlfn.DAYS(O386,G386)</f>
        <v>420</v>
      </c>
      <c r="AG386" s="24">
        <f>AE386/AF386</f>
        <v>1.3571428571428572</v>
      </c>
    </row>
    <row r="387" spans="1:33" ht="30" customHeight="1" x14ac:dyDescent="0.25">
      <c r="A387" s="9">
        <v>44567</v>
      </c>
      <c r="B387" s="10">
        <v>2019</v>
      </c>
      <c r="C387" s="11" t="s">
        <v>33</v>
      </c>
      <c r="D387" s="12" t="s">
        <v>1184</v>
      </c>
      <c r="E387" s="12" t="s">
        <v>35</v>
      </c>
      <c r="F387" s="9">
        <v>43613</v>
      </c>
      <c r="G387" s="9">
        <v>44165</v>
      </c>
      <c r="H387" s="12" t="s">
        <v>1185</v>
      </c>
      <c r="I387" s="13" t="str">
        <f>LEFT(J387,6)</f>
        <v>W912QR</v>
      </c>
      <c r="J387" s="14" t="s">
        <v>1186</v>
      </c>
      <c r="K387" s="15" t="s">
        <v>1186</v>
      </c>
      <c r="L387" s="15" t="str">
        <f>CONCATENATE(D387,",",J387)</f>
        <v>87438,W912QR21C0003</v>
      </c>
      <c r="M387" s="16">
        <v>4970375</v>
      </c>
      <c r="N387" s="16">
        <v>5035427</v>
      </c>
      <c r="O387" s="17">
        <v>44682</v>
      </c>
      <c r="P387" s="18">
        <v>44682</v>
      </c>
      <c r="Q387" s="19">
        <f>IF(M387="","",N387-M387)</f>
        <v>65052</v>
      </c>
      <c r="R387" s="20">
        <f>IF(P387="","",P387-O387)</f>
        <v>0</v>
      </c>
      <c r="S387">
        <f>YEAR(P387)</f>
        <v>2022</v>
      </c>
      <c r="T387" s="21" t="str">
        <f>IF(LEN(MONTH(P387))=1,CONCATENATE("0",MONTH(P387)),MONTH(P387))</f>
        <v>05</v>
      </c>
      <c r="U387" s="21" t="str">
        <f>IF(LEN(DAY(P387))=1,CONCATENATE("0",DAY(P387)),DAY(P387))</f>
        <v>01</v>
      </c>
      <c r="V387" t="str">
        <f>CONCATENATE(S387,T387,U387)</f>
        <v>20220501</v>
      </c>
      <c r="W387">
        <f>IF(OR(MONTH(G387)=10,MONTH(G387)=11,MONTH(G387)=12),YEAR(G387)+1,YEAR(G387))</f>
        <v>2021</v>
      </c>
      <c r="X387">
        <f>IF(OR(MONTH(P387)=10,MONTH(P387)=11,MONTH(P387)=12),YEAR(P387)+1,YEAR(P387))</f>
        <v>2022</v>
      </c>
      <c r="Y387">
        <f>INDEX('Inflation Indices'!$B$2:$B$18,MATCH('MilCon Contracts Data'!W1268,'Inflation Indices'!$A$2:$A$18,0))</f>
        <v>1.0750776974914733</v>
      </c>
      <c r="Z387">
        <f>ROUND(MEDIAN(W387,X387),0)</f>
        <v>2022</v>
      </c>
      <c r="AA387">
        <f>INDEX('Inflation Indices'!$B$2:$B$18,MATCH('MilCon Contracts Data'!Z1268,'Inflation Indices'!$A$2:$A$18,0))</f>
        <v>1.0006103417743548</v>
      </c>
      <c r="AB387" s="22">
        <f>M387*Y387</f>
        <v>5343539.3106691819</v>
      </c>
      <c r="AC387" s="22">
        <f>AB387+(Q387*AA387)</f>
        <v>5408631.0146222869</v>
      </c>
      <c r="AD387" s="19">
        <f>IF(AB387="","",AC387-AB387)</f>
        <v>65091.703953105025</v>
      </c>
      <c r="AE387" s="23">
        <f>_xlfn.DAYS(P387,O387)</f>
        <v>0</v>
      </c>
      <c r="AF387" s="23">
        <f>_xlfn.DAYS(O387,G387)</f>
        <v>517</v>
      </c>
      <c r="AG387" s="24">
        <f>AE387/AF387</f>
        <v>0</v>
      </c>
    </row>
    <row r="388" spans="1:33" ht="30" customHeight="1" x14ac:dyDescent="0.25">
      <c r="A388" s="9">
        <v>44560</v>
      </c>
      <c r="B388" s="10">
        <v>2018</v>
      </c>
      <c r="C388" s="11" t="s">
        <v>482</v>
      </c>
      <c r="D388" s="12" t="s">
        <v>1187</v>
      </c>
      <c r="E388" s="12" t="s">
        <v>35</v>
      </c>
      <c r="F388" s="9">
        <v>43281</v>
      </c>
      <c r="G388" s="9">
        <v>43452</v>
      </c>
      <c r="H388" s="12" t="s">
        <v>1188</v>
      </c>
      <c r="I388" s="13" t="str">
        <f>LEFT(J388,6)</f>
        <v>W91ZRS</v>
      </c>
      <c r="J388" s="14" t="s">
        <v>1189</v>
      </c>
      <c r="K388" s="15" t="s">
        <v>1189</v>
      </c>
      <c r="L388" s="15" t="str">
        <f>CONCATENATE(D388,",",J388)</f>
        <v>CEKT149052,W91ZRS18R50010002</v>
      </c>
      <c r="M388" s="16">
        <v>4979466</v>
      </c>
      <c r="N388" s="16">
        <v>4990118</v>
      </c>
      <c r="O388" s="17">
        <v>45652</v>
      </c>
      <c r="P388" s="18">
        <v>45652</v>
      </c>
      <c r="Q388" s="19">
        <f>IF(M388="","",N388-M388)</f>
        <v>10652</v>
      </c>
      <c r="R388" s="20">
        <f>IF(P388="","",P388-O388)</f>
        <v>0</v>
      </c>
      <c r="S388">
        <f>YEAR(P388)</f>
        <v>2024</v>
      </c>
      <c r="T388" s="21">
        <f>IF(LEN(MONTH(P388))=1,CONCATENATE("0",MONTH(P388)),MONTH(P388))</f>
        <v>12</v>
      </c>
      <c r="U388" s="21">
        <f>IF(LEN(DAY(P388))=1,CONCATENATE("0",DAY(P388)),DAY(P388))</f>
        <v>26</v>
      </c>
      <c r="V388" t="str">
        <f>CONCATENATE(S388,T388,U388)</f>
        <v>20241226</v>
      </c>
      <c r="W388">
        <f>IF(OR(MONTH(G388)=10,MONTH(G388)=11,MONTH(G388)=12),YEAR(G388)+1,YEAR(G388))</f>
        <v>2019</v>
      </c>
      <c r="X388">
        <f>IF(OR(MONTH(P388)=10,MONTH(P388)=11,MONTH(P388)=12),YEAR(P388)+1,YEAR(P388))</f>
        <v>2025</v>
      </c>
      <c r="Y388">
        <f>INDEX('Inflation Indices'!$B$2:$B$18,MATCH('MilCon Contracts Data'!W856,'Inflation Indices'!$A$2:$A$18,0))</f>
        <v>1.2082263446570523</v>
      </c>
      <c r="Z388">
        <f>ROUND(MEDIAN(W388,X388),0)</f>
        <v>2022</v>
      </c>
      <c r="AA388">
        <f>INDEX('Inflation Indices'!$B$2:$B$18,MATCH('MilCon Contracts Data'!Z856,'Inflation Indices'!$A$2:$A$18,0))</f>
        <v>1.1913606177254064</v>
      </c>
      <c r="AB388" s="22">
        <f>M388*Y388</f>
        <v>6016322.0035240734</v>
      </c>
      <c r="AC388" s="22">
        <f>AB388+(Q388*AA388)</f>
        <v>6029012.3768240847</v>
      </c>
      <c r="AD388" s="19">
        <f>IF(AB388="","",AC388-AB388)</f>
        <v>12690.37330001127</v>
      </c>
      <c r="AE388" s="23">
        <f>_xlfn.DAYS(P388,O388)</f>
        <v>0</v>
      </c>
      <c r="AF388" s="23">
        <f>_xlfn.DAYS(O388,G388)</f>
        <v>2200</v>
      </c>
      <c r="AG388" s="24">
        <f>AE388/AF388</f>
        <v>0</v>
      </c>
    </row>
    <row r="389" spans="1:33" ht="30" customHeight="1" x14ac:dyDescent="0.25">
      <c r="A389" s="9">
        <v>44561</v>
      </c>
      <c r="B389" s="10">
        <v>2017</v>
      </c>
      <c r="C389" s="11" t="s">
        <v>145</v>
      </c>
      <c r="D389" s="12" t="s">
        <v>1190</v>
      </c>
      <c r="E389" s="12" t="s">
        <v>35</v>
      </c>
      <c r="F389" s="9">
        <v>43508</v>
      </c>
      <c r="G389" s="9">
        <v>43782</v>
      </c>
      <c r="H389" s="12" t="s">
        <v>1191</v>
      </c>
      <c r="I389" s="13" t="str">
        <f>LEFT(J389,6)</f>
        <v>W912HN</v>
      </c>
      <c r="J389" s="14" t="s">
        <v>1192</v>
      </c>
      <c r="K389" s="15" t="s">
        <v>1192</v>
      </c>
      <c r="L389" s="15" t="str">
        <f>CONCATENATE(D389,",",J389)</f>
        <v>89215,W912HN20C3002</v>
      </c>
      <c r="M389" s="16">
        <v>4996000</v>
      </c>
      <c r="N389" s="16">
        <v>5081000</v>
      </c>
      <c r="O389" s="17">
        <v>44205</v>
      </c>
      <c r="P389" s="18">
        <v>44530</v>
      </c>
      <c r="Q389" s="19">
        <f>IF(M389="","",N389-M389)</f>
        <v>85000</v>
      </c>
      <c r="R389" s="20">
        <f>IF(P389="","",P389-O389)</f>
        <v>325</v>
      </c>
      <c r="S389">
        <f>YEAR(P389)</f>
        <v>2021</v>
      </c>
      <c r="T389" s="21">
        <f>IF(LEN(MONTH(P389))=1,CONCATENATE("0",MONTH(P389)),MONTH(P389))</f>
        <v>11</v>
      </c>
      <c r="U389" s="21">
        <f>IF(LEN(DAY(P389))=1,CONCATENATE("0",DAY(P389)),DAY(P389))</f>
        <v>30</v>
      </c>
      <c r="V389" t="str">
        <f>CONCATENATE(S389,T389,U389)</f>
        <v>20211130</v>
      </c>
      <c r="W389">
        <f>IF(OR(MONTH(G389)=10,MONTH(G389)=11,MONTH(G389)=12),YEAR(G389)+1,YEAR(G389))</f>
        <v>2020</v>
      </c>
      <c r="X389">
        <f>IF(OR(MONTH(P389)=10,MONTH(P389)=11,MONTH(P389)=12),YEAR(P389)+1,YEAR(P389))</f>
        <v>2022</v>
      </c>
      <c r="Y389">
        <f>INDEX('Inflation Indices'!$B$2:$B$18,MATCH('MilCon Contracts Data'!W1048,'Inflation Indices'!$A$2:$A$18,0))</f>
        <v>1.0750776974914733</v>
      </c>
      <c r="Z389">
        <f>ROUND(MEDIAN(W389,X389),0)</f>
        <v>2021</v>
      </c>
      <c r="AA389">
        <f>INDEX('Inflation Indices'!$B$2:$B$18,MATCH('MilCon Contracts Data'!Z1048,'Inflation Indices'!$A$2:$A$18,0))</f>
        <v>1.0507009358578761</v>
      </c>
      <c r="AB389" s="22">
        <f>M389*Y389</f>
        <v>5371088.1766674006</v>
      </c>
      <c r="AC389" s="22">
        <f>AB389+(Q389*AA389)</f>
        <v>5460397.75621532</v>
      </c>
      <c r="AD389" s="19">
        <f>IF(AB389="","",AC389-AB389)</f>
        <v>89309.579547919333</v>
      </c>
      <c r="AE389" s="23">
        <f>_xlfn.DAYS(P389,O389)</f>
        <v>325</v>
      </c>
      <c r="AF389" s="23">
        <f>_xlfn.DAYS(O389,G389)</f>
        <v>423</v>
      </c>
      <c r="AG389" s="24">
        <f>AE389/AF389</f>
        <v>0.76832151300236406</v>
      </c>
    </row>
    <row r="390" spans="1:33" ht="30" customHeight="1" x14ac:dyDescent="0.25">
      <c r="A390" s="9">
        <v>44573</v>
      </c>
      <c r="B390" s="10">
        <v>2019</v>
      </c>
      <c r="C390" s="11" t="s">
        <v>478</v>
      </c>
      <c r="D390" s="12" t="s">
        <v>1193</v>
      </c>
      <c r="E390" s="12" t="s">
        <v>35</v>
      </c>
      <c r="F390" s="9">
        <v>43718</v>
      </c>
      <c r="G390" s="9">
        <v>43721</v>
      </c>
      <c r="H390" s="12" t="s">
        <v>1194</v>
      </c>
      <c r="I390" s="13" t="str">
        <f>LEFT(J390,6)</f>
        <v>W91SMC</v>
      </c>
      <c r="J390" s="14" t="s">
        <v>1195</v>
      </c>
      <c r="K390" s="15" t="s">
        <v>1196</v>
      </c>
      <c r="L390" s="15" t="str">
        <f>CONCATENATE(D390,",",J390)</f>
        <v>171510,W91SMC-19-2-2001</v>
      </c>
      <c r="M390" s="16">
        <v>5000000</v>
      </c>
      <c r="N390" s="16">
        <v>4555000</v>
      </c>
      <c r="O390" s="17">
        <v>44120</v>
      </c>
      <c r="P390" s="18">
        <v>44518</v>
      </c>
      <c r="Q390" s="19">
        <f>IF(M390="","",N390-M390)</f>
        <v>-445000</v>
      </c>
      <c r="R390" s="20">
        <f>IF(P390="","",P390-O390)</f>
        <v>398</v>
      </c>
      <c r="S390">
        <f>YEAR(P390)</f>
        <v>2021</v>
      </c>
      <c r="T390" s="21">
        <f>IF(LEN(MONTH(P390))=1,CONCATENATE("0",MONTH(P390)),MONTH(P390))</f>
        <v>11</v>
      </c>
      <c r="U390" s="21">
        <f>IF(LEN(DAY(P390))=1,CONCATENATE("0",DAY(P390)),DAY(P390))</f>
        <v>18</v>
      </c>
      <c r="V390" t="str">
        <f>CONCATENATE(S390,T390,U390)</f>
        <v>20211118</v>
      </c>
      <c r="W390">
        <f>IF(OR(MONTH(G390)=10,MONTH(G390)=11,MONTH(G390)=12),YEAR(G390)+1,YEAR(G390))</f>
        <v>2019</v>
      </c>
      <c r="X390">
        <f>IF(OR(MONTH(P390)=10,MONTH(P390)=11,MONTH(P390)=12),YEAR(P390)+1,YEAR(P390))</f>
        <v>2022</v>
      </c>
      <c r="Y390">
        <f>INDEX('Inflation Indices'!$B$2:$B$18,MATCH('MilCon Contracts Data'!W853,'Inflation Indices'!$A$2:$A$18,0))</f>
        <v>1.0750776974914733</v>
      </c>
      <c r="Z390">
        <f>ROUND(MEDIAN(W390,X390),0)</f>
        <v>2021</v>
      </c>
      <c r="AA390">
        <f>INDEX('Inflation Indices'!$B$2:$B$18,MATCH('MilCon Contracts Data'!Z853,'Inflation Indices'!$A$2:$A$18,0))</f>
        <v>1.0006103417743548</v>
      </c>
      <c r="AB390" s="22">
        <f>M390*Y390</f>
        <v>5375388.4874573667</v>
      </c>
      <c r="AC390" s="22">
        <f>AB390+(Q390*AA390)</f>
        <v>4930116.8853677791</v>
      </c>
      <c r="AD390" s="19">
        <f>IF(AB390="","",AC390-AB390)</f>
        <v>-445271.6020895876</v>
      </c>
      <c r="AE390" s="23">
        <f>_xlfn.DAYS(P390,O390)</f>
        <v>398</v>
      </c>
      <c r="AF390" s="23">
        <f>_xlfn.DAYS(O390,G390)</f>
        <v>399</v>
      </c>
      <c r="AG390" s="24">
        <f>AE390/AF390</f>
        <v>0.99749373433583954</v>
      </c>
    </row>
    <row r="391" spans="1:33" ht="30" customHeight="1" x14ac:dyDescent="0.25">
      <c r="A391" s="9">
        <v>44561</v>
      </c>
      <c r="B391" s="10">
        <v>2020</v>
      </c>
      <c r="C391" s="11" t="s">
        <v>68</v>
      </c>
      <c r="D391" s="12" t="s">
        <v>1197</v>
      </c>
      <c r="E391" s="12" t="s">
        <v>35</v>
      </c>
      <c r="F391" s="9">
        <v>44097</v>
      </c>
      <c r="G391" s="9">
        <v>44225</v>
      </c>
      <c r="H391" s="12" t="s">
        <v>1198</v>
      </c>
      <c r="I391" s="13" t="str">
        <f>LEFT(J391,6)</f>
        <v>W9128F</v>
      </c>
      <c r="J391" s="14" t="s">
        <v>1199</v>
      </c>
      <c r="K391" s="15" t="s">
        <v>1199</v>
      </c>
      <c r="L391" s="15" t="str">
        <f>CONCATENATE(D391,",",J391)</f>
        <v>XQPZ174006,W9128F21C0013</v>
      </c>
      <c r="M391" s="16">
        <v>5040100</v>
      </c>
      <c r="N391" s="16">
        <v>5040100</v>
      </c>
      <c r="O391" s="17">
        <v>44984</v>
      </c>
      <c r="P391" s="18">
        <v>44984</v>
      </c>
      <c r="Q391" s="19">
        <f>IF(M391="","",N391-M391)</f>
        <v>0</v>
      </c>
      <c r="R391" s="20">
        <f>IF(P391="","",P391-O391)</f>
        <v>0</v>
      </c>
      <c r="S391">
        <f>YEAR(P391)</f>
        <v>2023</v>
      </c>
      <c r="T391" s="21" t="str">
        <f>IF(LEN(MONTH(P391))=1,CONCATENATE("0",MONTH(P391)),MONTH(P391))</f>
        <v>02</v>
      </c>
      <c r="U391" s="21">
        <f>IF(LEN(DAY(P391))=1,CONCATENATE("0",DAY(P391)),DAY(P391))</f>
        <v>27</v>
      </c>
      <c r="V391" t="str">
        <f>CONCATENATE(S391,T391,U391)</f>
        <v>20230227</v>
      </c>
      <c r="W391">
        <f>IF(OR(MONTH(G391)=10,MONTH(G391)=11,MONTH(G391)=12),YEAR(G391)+1,YEAR(G391))</f>
        <v>2021</v>
      </c>
      <c r="X391">
        <f>IF(OR(MONTH(P391)=10,MONTH(P391)=11,MONTH(P391)=12),YEAR(P391)+1,YEAR(P391))</f>
        <v>2023</v>
      </c>
      <c r="Y391">
        <f>INDEX('Inflation Indices'!$B$2:$B$18,MATCH('MilCon Contracts Data'!W1231,'Inflation Indices'!$A$2:$A$18,0))</f>
        <v>1.2082263446570523</v>
      </c>
      <c r="Z391">
        <f>ROUND(MEDIAN(W391,X391),0)</f>
        <v>2022</v>
      </c>
      <c r="AA391">
        <f>INDEX('Inflation Indices'!$B$2:$B$18,MATCH('MilCon Contracts Data'!Z1231,'Inflation Indices'!$A$2:$A$18,0))</f>
        <v>1.0992552112271903</v>
      </c>
      <c r="AB391" s="22">
        <f>M391*Y391</f>
        <v>6089581.599706009</v>
      </c>
      <c r="AC391" s="22">
        <f>AB391+(Q391*AA391)</f>
        <v>6089581.599706009</v>
      </c>
      <c r="AD391" s="19">
        <f>IF(AB391="","",AC391-AB391)</f>
        <v>0</v>
      </c>
      <c r="AE391" s="23">
        <f>_xlfn.DAYS(P391,O391)</f>
        <v>0</v>
      </c>
      <c r="AF391" s="23">
        <f>_xlfn.DAYS(O391,G391)</f>
        <v>759</v>
      </c>
      <c r="AG391" s="24">
        <f>AE391/AF391</f>
        <v>0</v>
      </c>
    </row>
    <row r="392" spans="1:33" ht="30" customHeight="1" x14ac:dyDescent="0.25">
      <c r="A392" s="9">
        <v>44561</v>
      </c>
      <c r="B392" s="10">
        <v>2019</v>
      </c>
      <c r="C392" s="11" t="s">
        <v>624</v>
      </c>
      <c r="D392" s="12" t="s">
        <v>1200</v>
      </c>
      <c r="E392" s="12" t="s">
        <v>35</v>
      </c>
      <c r="F392" s="9">
        <v>43739</v>
      </c>
      <c r="G392" s="9">
        <v>43810</v>
      </c>
      <c r="H392" s="12" t="s">
        <v>1201</v>
      </c>
      <c r="I392" s="13" t="str">
        <f>LEFT(J392,6)</f>
        <v>N69450</v>
      </c>
      <c r="J392" s="14" t="s">
        <v>1202</v>
      </c>
      <c r="K392" s="15" t="s">
        <v>1202</v>
      </c>
      <c r="L392" s="15" t="str">
        <f>CONCATENATE(D392,",",J392)</f>
        <v>MAHG063004,N6945020F0870</v>
      </c>
      <c r="M392" s="16">
        <v>5057057</v>
      </c>
      <c r="N392" s="16">
        <v>5057057</v>
      </c>
      <c r="O392" s="17">
        <v>44135</v>
      </c>
      <c r="P392" s="18">
        <v>44438</v>
      </c>
      <c r="Q392" s="19">
        <f>IF(M392="","",N392-M392)</f>
        <v>0</v>
      </c>
      <c r="R392" s="20">
        <f>IF(P392="","",P392-O392)</f>
        <v>303</v>
      </c>
      <c r="S392">
        <f>YEAR(P392)</f>
        <v>2021</v>
      </c>
      <c r="T392" s="21" t="str">
        <f>IF(LEN(MONTH(P392))=1,CONCATENATE("0",MONTH(P392)),MONTH(P392))</f>
        <v>08</v>
      </c>
      <c r="U392" s="21">
        <f>IF(LEN(DAY(P392))=1,CONCATENATE("0",DAY(P392)),DAY(P392))</f>
        <v>30</v>
      </c>
      <c r="V392" t="str">
        <f>CONCATENATE(S392,T392,U392)</f>
        <v>20210830</v>
      </c>
      <c r="W392">
        <f>IF(OR(MONTH(G392)=10,MONTH(G392)=11,MONTH(G392)=12),YEAR(G392)+1,YEAR(G392))</f>
        <v>2020</v>
      </c>
      <c r="X392">
        <f>IF(OR(MONTH(P392)=10,MONTH(P392)=11,MONTH(P392)=12),YEAR(P392)+1,YEAR(P392))</f>
        <v>2021</v>
      </c>
      <c r="Y392">
        <f>INDEX('Inflation Indices'!$B$2:$B$18,MATCH('MilCon Contracts Data'!W965,'Inflation Indices'!$A$2:$A$18,0))</f>
        <v>1.0992552112271903</v>
      </c>
      <c r="Z392">
        <f>ROUND(MEDIAN(W392,X392),0)</f>
        <v>2021</v>
      </c>
      <c r="AA392">
        <f>INDEX('Inflation Indices'!$B$2:$B$18,MATCH('MilCon Contracts Data'!Z965,'Inflation Indices'!$A$2:$A$18,0))</f>
        <v>1.0507009358578761</v>
      </c>
      <c r="AB392" s="22">
        <f>M392*Y392</f>
        <v>5558996.2607229408</v>
      </c>
      <c r="AC392" s="22">
        <f>AB392+(Q392*AA392)</f>
        <v>5558996.2607229408</v>
      </c>
      <c r="AD392" s="19">
        <f>IF(AB392="","",AC392-AB392)</f>
        <v>0</v>
      </c>
      <c r="AE392" s="23">
        <f>_xlfn.DAYS(P392,O392)</f>
        <v>303</v>
      </c>
      <c r="AF392" s="23">
        <f>_xlfn.DAYS(O392,G392)</f>
        <v>325</v>
      </c>
      <c r="AG392" s="24">
        <f>AE392/AF392</f>
        <v>0.93230769230769228</v>
      </c>
    </row>
    <row r="393" spans="1:33" ht="30" customHeight="1" x14ac:dyDescent="0.25">
      <c r="A393" s="9">
        <v>44561</v>
      </c>
      <c r="B393" s="10">
        <v>2018</v>
      </c>
      <c r="C393" s="11" t="s">
        <v>145</v>
      </c>
      <c r="D393" s="12" t="s">
        <v>1203</v>
      </c>
      <c r="E393" s="12" t="s">
        <v>35</v>
      </c>
      <c r="F393" s="9">
        <v>43579</v>
      </c>
      <c r="G393" s="9">
        <v>43663</v>
      </c>
      <c r="H393" s="12" t="s">
        <v>1204</v>
      </c>
      <c r="I393" s="13" t="str">
        <f>LEFT(J393,6)</f>
        <v>W912DW</v>
      </c>
      <c r="J393" s="14" t="s">
        <v>1205</v>
      </c>
      <c r="K393" s="15" t="s">
        <v>1205</v>
      </c>
      <c r="L393" s="15" t="str">
        <f>CONCATENATE(D393,",",J393)</f>
        <v>86518,W912DW19C0012</v>
      </c>
      <c r="M393" s="16">
        <v>5076000</v>
      </c>
      <c r="N393" s="16">
        <v>5223000</v>
      </c>
      <c r="O393" s="17">
        <v>44058</v>
      </c>
      <c r="P393" s="18">
        <v>44629</v>
      </c>
      <c r="Q393" s="19">
        <f>IF(M393="","",N393-M393)</f>
        <v>147000</v>
      </c>
      <c r="R393" s="20">
        <f>IF(P393="","",P393-O393)</f>
        <v>571</v>
      </c>
      <c r="S393">
        <f>YEAR(P393)</f>
        <v>2022</v>
      </c>
      <c r="T393" s="21" t="str">
        <f>IF(LEN(MONTH(P393))=1,CONCATENATE("0",MONTH(P393)),MONTH(P393))</f>
        <v>03</v>
      </c>
      <c r="U393" s="21" t="str">
        <f>IF(LEN(DAY(P393))=1,CONCATENATE("0",DAY(P393)),DAY(P393))</f>
        <v>09</v>
      </c>
      <c r="V393" t="str">
        <f>CONCATENATE(S393,T393,U393)</f>
        <v>20220309</v>
      </c>
      <c r="W393">
        <f>IF(OR(MONTH(G393)=10,MONTH(G393)=11,MONTH(G393)=12),YEAR(G393)+1,YEAR(G393))</f>
        <v>2019</v>
      </c>
      <c r="X393">
        <f>IF(OR(MONTH(P393)=10,MONTH(P393)=11,MONTH(P393)=12),YEAR(P393)+1,YEAR(P393))</f>
        <v>2022</v>
      </c>
      <c r="Y393">
        <f>INDEX('Inflation Indices'!$B$2:$B$18,MATCH('MilCon Contracts Data'!W779,'Inflation Indices'!$A$2:$A$18,0))</f>
        <v>1.0006103417743548</v>
      </c>
      <c r="Z393">
        <f>ROUND(MEDIAN(W393,X393),0)</f>
        <v>2021</v>
      </c>
      <c r="AA393">
        <f>INDEX('Inflation Indices'!$B$2:$B$18,MATCH('MilCon Contracts Data'!Z779,'Inflation Indices'!$A$2:$A$18,0))</f>
        <v>0.95701202597496626</v>
      </c>
      <c r="AB393" s="22">
        <f>M393*Y393</f>
        <v>5079098.0948466249</v>
      </c>
      <c r="AC393" s="22">
        <f>AB393+(Q393*AA393)</f>
        <v>5219778.8626649445</v>
      </c>
      <c r="AD393" s="19">
        <f>IF(AB393="","",AC393-AB393)</f>
        <v>140680.76781831961</v>
      </c>
      <c r="AE393" s="23">
        <f>_xlfn.DAYS(P393,O393)</f>
        <v>571</v>
      </c>
      <c r="AF393" s="23">
        <f>_xlfn.DAYS(O393,G393)</f>
        <v>395</v>
      </c>
      <c r="AG393" s="24">
        <f>AE393/AF393</f>
        <v>1.4455696202531645</v>
      </c>
    </row>
    <row r="394" spans="1:33" ht="30" customHeight="1" x14ac:dyDescent="0.25">
      <c r="A394" s="9">
        <v>44561</v>
      </c>
      <c r="B394" s="10">
        <v>2018</v>
      </c>
      <c r="C394" s="11" t="s">
        <v>145</v>
      </c>
      <c r="D394" s="12" t="s">
        <v>1206</v>
      </c>
      <c r="E394" s="12" t="s">
        <v>35</v>
      </c>
      <c r="F394" s="9">
        <v>43480</v>
      </c>
      <c r="G394" s="9">
        <v>43634</v>
      </c>
      <c r="H394" s="12" t="s">
        <v>1207</v>
      </c>
      <c r="I394" s="13" t="str">
        <f>LEFT(J394,6)</f>
        <v>W912PL</v>
      </c>
      <c r="J394" s="14" t="s">
        <v>1208</v>
      </c>
      <c r="K394" s="15" t="s">
        <v>1208</v>
      </c>
      <c r="L394" s="15" t="str">
        <f>CONCATENATE(D394,",",J394)</f>
        <v>91528,W912PL19C0017</v>
      </c>
      <c r="M394" s="16">
        <v>5099000</v>
      </c>
      <c r="N394" s="16">
        <v>5443000</v>
      </c>
      <c r="O394" s="17">
        <v>44089</v>
      </c>
      <c r="P394" s="18">
        <v>44530</v>
      </c>
      <c r="Q394" s="19">
        <f>IF(M394="","",N394-M394)</f>
        <v>344000</v>
      </c>
      <c r="R394" s="20">
        <f>IF(P394="","",P394-O394)</f>
        <v>441</v>
      </c>
      <c r="S394">
        <f>YEAR(P394)</f>
        <v>2021</v>
      </c>
      <c r="T394" s="21">
        <f>IF(LEN(MONTH(P394))=1,CONCATENATE("0",MONTH(P394)),MONTH(P394))</f>
        <v>11</v>
      </c>
      <c r="U394" s="21">
        <f>IF(LEN(DAY(P394))=1,CONCATENATE("0",DAY(P394)),DAY(P394))</f>
        <v>30</v>
      </c>
      <c r="V394" t="str">
        <f>CONCATENATE(S394,T394,U394)</f>
        <v>20211130</v>
      </c>
      <c r="W394">
        <f>IF(OR(MONTH(G394)=10,MONTH(G394)=11,MONTH(G394)=12),YEAR(G394)+1,YEAR(G394))</f>
        <v>2019</v>
      </c>
      <c r="X394">
        <f>IF(OR(MONTH(P394)=10,MONTH(P394)=11,MONTH(P394)=12),YEAR(P394)+1,YEAR(P394))</f>
        <v>2022</v>
      </c>
      <c r="Y394">
        <f>INDEX('Inflation Indices'!$B$2:$B$18,MATCH('MilCon Contracts Data'!W814,'Inflation Indices'!$A$2:$A$18,0))</f>
        <v>1.027591137340192</v>
      </c>
      <c r="Z394">
        <f>ROUND(MEDIAN(W394,X394),0)</f>
        <v>2021</v>
      </c>
      <c r="AA394">
        <f>INDEX('Inflation Indices'!$B$2:$B$18,MATCH('MilCon Contracts Data'!Z814,'Inflation Indices'!$A$2:$A$18,0))</f>
        <v>0.97697771649446541</v>
      </c>
      <c r="AB394" s="22">
        <f>M394*Y394</f>
        <v>5239687.2092976393</v>
      </c>
      <c r="AC394" s="22">
        <f>AB394+(Q394*AA394)</f>
        <v>5575767.5437717354</v>
      </c>
      <c r="AD394" s="19">
        <f>IF(AB394="","",AC394-AB394)</f>
        <v>336080.33447409607</v>
      </c>
      <c r="AE394" s="23">
        <f>_xlfn.DAYS(P394,O394)</f>
        <v>441</v>
      </c>
      <c r="AF394" s="23">
        <f>_xlfn.DAYS(O394,G394)</f>
        <v>455</v>
      </c>
      <c r="AG394" s="24">
        <f>AE394/AF394</f>
        <v>0.96923076923076923</v>
      </c>
    </row>
    <row r="395" spans="1:33" ht="30" customHeight="1" x14ac:dyDescent="0.25">
      <c r="A395" s="9">
        <v>44567</v>
      </c>
      <c r="B395" s="10">
        <v>2008</v>
      </c>
      <c r="C395" s="11" t="s">
        <v>33</v>
      </c>
      <c r="D395" s="12" t="s">
        <v>1209</v>
      </c>
      <c r="E395" s="12" t="s">
        <v>35</v>
      </c>
      <c r="F395" s="9">
        <v>39364</v>
      </c>
      <c r="G395" s="9">
        <v>39492</v>
      </c>
      <c r="H395" s="12" t="s">
        <v>1210</v>
      </c>
      <c r="I395" s="13" t="str">
        <f>LEFT(J395,6)</f>
        <v>W912HN</v>
      </c>
      <c r="J395" s="14" t="s">
        <v>1211</v>
      </c>
      <c r="K395" s="15" t="s">
        <v>1212</v>
      </c>
      <c r="L395" s="15"/>
      <c r="M395" s="16">
        <v>5143000</v>
      </c>
      <c r="N395" s="16">
        <v>5507227</v>
      </c>
      <c r="O395" s="17">
        <v>39908</v>
      </c>
      <c r="P395" s="18">
        <v>39980</v>
      </c>
      <c r="Q395" s="19">
        <f>IF(M395="","",N395-M395)</f>
        <v>364227</v>
      </c>
      <c r="R395" s="20">
        <f>IF(P395="","",P395-O395)</f>
        <v>72</v>
      </c>
      <c r="S395">
        <f>YEAR(P395)</f>
        <v>2009</v>
      </c>
      <c r="T395" s="21" t="str">
        <f>IF(LEN(MONTH(P395))=1,CONCATENATE("0",MONTH(P395)),MONTH(P395))</f>
        <v>06</v>
      </c>
      <c r="U395" s="21">
        <f>IF(LEN(DAY(P395))=1,CONCATENATE("0",DAY(P395)),DAY(P395))</f>
        <v>16</v>
      </c>
      <c r="V395" t="str">
        <f>CONCATENATE(S395,T395,U395)</f>
        <v>20090616</v>
      </c>
      <c r="W395">
        <f>IF(OR(MONTH(G395)=10,MONTH(G395)=11,MONTH(G395)=12),YEAR(G395)+1,YEAR(G395))</f>
        <v>2008</v>
      </c>
      <c r="X395">
        <f>IF(OR(MONTH(P395)=10,MONTH(P395)=11,MONTH(P395)=12),YEAR(P395)+1,YEAR(P395))</f>
        <v>2009</v>
      </c>
      <c r="Y395">
        <f>INDEX('Inflation Indices'!$B$2:$B$18,MATCH('MilCon Contracts Data'!W10,'Inflation Indices'!$A$2:$A$18,0))</f>
        <v>1.027591137340192</v>
      </c>
      <c r="Z395">
        <f>ROUND(MEDIAN(W395,X395),0)</f>
        <v>2009</v>
      </c>
      <c r="AA395">
        <f>INDEX('Inflation Indices'!$B$2:$B$18,MATCH('MilCon Contracts Data'!Z10,'Inflation Indices'!$A$2:$A$18,0))</f>
        <v>1.0006103417743548</v>
      </c>
      <c r="AB395" s="22">
        <f>M395*Y395</f>
        <v>5284901.2193406075</v>
      </c>
      <c r="AC395" s="22">
        <f>AB395+(Q395*AA395)</f>
        <v>5649350.5222940557</v>
      </c>
      <c r="AD395" s="19">
        <f>IF(AB395="","",AC395-AB395)</f>
        <v>364449.30295344815</v>
      </c>
      <c r="AE395" s="23">
        <f>_xlfn.DAYS(P395,O395)</f>
        <v>72</v>
      </c>
      <c r="AF395" s="23">
        <f>_xlfn.DAYS(O395,G395)</f>
        <v>416</v>
      </c>
      <c r="AG395" s="24">
        <f>AE395/AF395</f>
        <v>0.17307692307692307</v>
      </c>
    </row>
    <row r="396" spans="1:33" ht="30" customHeight="1" x14ac:dyDescent="0.25">
      <c r="A396" s="9">
        <v>44561</v>
      </c>
      <c r="B396" s="10">
        <v>2016</v>
      </c>
      <c r="C396" s="11" t="s">
        <v>145</v>
      </c>
      <c r="D396" s="12" t="s">
        <v>1213</v>
      </c>
      <c r="E396" s="12" t="s">
        <v>35</v>
      </c>
      <c r="F396" s="9">
        <v>43508</v>
      </c>
      <c r="G396" s="9">
        <v>43781</v>
      </c>
      <c r="H396" s="12" t="s">
        <v>1191</v>
      </c>
      <c r="I396" s="13" t="str">
        <f>LEFT(J396,6)</f>
        <v>W912HN</v>
      </c>
      <c r="J396" s="14" t="s">
        <v>1214</v>
      </c>
      <c r="K396" s="15" t="s">
        <v>1214</v>
      </c>
      <c r="L396" s="15" t="str">
        <f>CONCATENATE(D396,",",J396)</f>
        <v>87980,W912HN20C3001</v>
      </c>
      <c r="M396" s="16">
        <v>5155000</v>
      </c>
      <c r="N396" s="16">
        <v>5230000</v>
      </c>
      <c r="O396" s="17">
        <v>44205</v>
      </c>
      <c r="P396" s="18">
        <v>44530</v>
      </c>
      <c r="Q396" s="19">
        <f>IF(M396="","",N396-M396)</f>
        <v>75000</v>
      </c>
      <c r="R396" s="20">
        <f>IF(P396="","",P396-O396)</f>
        <v>325</v>
      </c>
      <c r="S396">
        <f>YEAR(P396)</f>
        <v>2021</v>
      </c>
      <c r="T396" s="21">
        <f>IF(LEN(MONTH(P396))=1,CONCATENATE("0",MONTH(P396)),MONTH(P396))</f>
        <v>11</v>
      </c>
      <c r="U396" s="21">
        <f>IF(LEN(DAY(P396))=1,CONCATENATE("0",DAY(P396)),DAY(P396))</f>
        <v>30</v>
      </c>
      <c r="V396" t="str">
        <f>CONCATENATE(S396,T396,U396)</f>
        <v>20211130</v>
      </c>
      <c r="W396">
        <f>IF(OR(MONTH(G396)=10,MONTH(G396)=11,MONTH(G396)=12),YEAR(G396)+1,YEAR(G396))</f>
        <v>2020</v>
      </c>
      <c r="X396">
        <f>IF(OR(MONTH(P396)=10,MONTH(P396)=11,MONTH(P396)=12),YEAR(P396)+1,YEAR(P396))</f>
        <v>2022</v>
      </c>
      <c r="Y396">
        <f>INDEX('Inflation Indices'!$B$2:$B$18,MATCH('MilCon Contracts Data'!W1047,'Inflation Indices'!$A$2:$A$18,0))</f>
        <v>1.0507009358578761</v>
      </c>
      <c r="Z396">
        <f>ROUND(MEDIAN(W396,X396),0)</f>
        <v>2021</v>
      </c>
      <c r="AA396">
        <f>INDEX('Inflation Indices'!$B$2:$B$18,MATCH('MilCon Contracts Data'!Z1047,'Inflation Indices'!$A$2:$A$18,0))</f>
        <v>1.0006103417743548</v>
      </c>
      <c r="AB396" s="22">
        <f>M396*Y396</f>
        <v>5416363.3243473507</v>
      </c>
      <c r="AC396" s="22">
        <f>AB396+(Q396*AA396)</f>
        <v>5491409.099980427</v>
      </c>
      <c r="AD396" s="19">
        <f>IF(AB396="","",AC396-AB396)</f>
        <v>75045.775633076206</v>
      </c>
      <c r="AE396" s="23">
        <f>_xlfn.DAYS(P396,O396)</f>
        <v>325</v>
      </c>
      <c r="AF396" s="23">
        <f>_xlfn.DAYS(O396,G396)</f>
        <v>424</v>
      </c>
      <c r="AG396" s="24">
        <f>AE396/AF396</f>
        <v>0.76650943396226412</v>
      </c>
    </row>
    <row r="397" spans="1:33" ht="30" customHeight="1" x14ac:dyDescent="0.25">
      <c r="A397" s="9">
        <v>44561</v>
      </c>
      <c r="B397" s="10">
        <v>2017</v>
      </c>
      <c r="C397" s="11" t="s">
        <v>68</v>
      </c>
      <c r="D397" s="12" t="s">
        <v>1215</v>
      </c>
      <c r="E397" s="12" t="s">
        <v>35</v>
      </c>
      <c r="F397" s="9">
        <v>42871</v>
      </c>
      <c r="G397" s="9">
        <v>42901</v>
      </c>
      <c r="H397" s="12" t="s">
        <v>1216</v>
      </c>
      <c r="I397" s="13" t="str">
        <f>LEFT(J397,6)</f>
        <v>W9128F</v>
      </c>
      <c r="J397" s="14" t="s">
        <v>1217</v>
      </c>
      <c r="K397" s="15" t="s">
        <v>1217</v>
      </c>
      <c r="L397" s="15" t="str">
        <f>CONCATENATE(D397,",",J397)</f>
        <v>GHLN083004,W9128F16D00550001</v>
      </c>
      <c r="M397" s="16">
        <v>5168580</v>
      </c>
      <c r="N397" s="16">
        <v>5168580</v>
      </c>
      <c r="O397" s="17">
        <v>43486</v>
      </c>
      <c r="P397" s="18">
        <v>44196</v>
      </c>
      <c r="Q397" s="19">
        <f>IF(M397="","",N397-M397)</f>
        <v>0</v>
      </c>
      <c r="R397" s="20">
        <f>IF(P397="","",P397-O397)</f>
        <v>710</v>
      </c>
      <c r="S397">
        <f>YEAR(P397)</f>
        <v>2020</v>
      </c>
      <c r="T397" s="21">
        <f>IF(LEN(MONTH(P397))=1,CONCATENATE("0",MONTH(P397)),MONTH(P397))</f>
        <v>12</v>
      </c>
      <c r="U397" s="21">
        <f>IF(LEN(DAY(P397))=1,CONCATENATE("0",DAY(P397)),DAY(P397))</f>
        <v>31</v>
      </c>
      <c r="V397" t="str">
        <f>CONCATENATE(S397,T397,U397)</f>
        <v>20201231</v>
      </c>
      <c r="W397">
        <f>IF(OR(MONTH(G397)=10,MONTH(G397)=11,MONTH(G397)=12),YEAR(G397)+1,YEAR(G397))</f>
        <v>2017</v>
      </c>
      <c r="X397">
        <f>IF(OR(MONTH(P397)=10,MONTH(P397)=11,MONTH(P397)=12),YEAR(P397)+1,YEAR(P397))</f>
        <v>2021</v>
      </c>
      <c r="Y397">
        <f>INDEX('Inflation Indices'!$B$2:$B$18,MATCH('MilCon Contracts Data'!W361,'Inflation Indices'!$A$2:$A$18,0))</f>
        <v>1.2319371555441641</v>
      </c>
      <c r="Z397">
        <f>ROUND(MEDIAN(W397,X397),0)</f>
        <v>2019</v>
      </c>
      <c r="AA397">
        <f>INDEX('Inflation Indices'!$B$2:$B$18,MATCH('MilCon Contracts Data'!Z361,'Inflation Indices'!$A$2:$A$18,0))</f>
        <v>1.2082263446570523</v>
      </c>
      <c r="AB397" s="22">
        <f>M397*Y397</f>
        <v>6367365.743402455</v>
      </c>
      <c r="AC397" s="22">
        <f>AB397+(Q397*AA397)</f>
        <v>6367365.743402455</v>
      </c>
      <c r="AD397" s="19">
        <f>IF(AB397="","",AC397-AB397)</f>
        <v>0</v>
      </c>
      <c r="AE397" s="23">
        <f>_xlfn.DAYS(P397,O397)</f>
        <v>710</v>
      </c>
      <c r="AF397" s="23">
        <f>_xlfn.DAYS(O397,G397)</f>
        <v>585</v>
      </c>
      <c r="AG397" s="24">
        <f>AE397/AF397</f>
        <v>1.2136752136752136</v>
      </c>
    </row>
    <row r="398" spans="1:33" ht="30" customHeight="1" x14ac:dyDescent="0.25">
      <c r="A398" s="9">
        <v>44560</v>
      </c>
      <c r="B398" s="10">
        <v>2019</v>
      </c>
      <c r="C398" s="11" t="s">
        <v>482</v>
      </c>
      <c r="D398" s="12" t="s">
        <v>1218</v>
      </c>
      <c r="E398" s="12" t="s">
        <v>35</v>
      </c>
      <c r="F398" s="9">
        <v>43552</v>
      </c>
      <c r="G398" s="9">
        <v>43658</v>
      </c>
      <c r="H398" s="12" t="s">
        <v>1219</v>
      </c>
      <c r="I398" s="13" t="str">
        <f>LEFT(J398,6)</f>
        <v>W91242</v>
      </c>
      <c r="J398" s="14" t="s">
        <v>1220</v>
      </c>
      <c r="K398" s="15" t="s">
        <v>1220</v>
      </c>
      <c r="L398" s="15" t="str">
        <f>CONCATENATE(D398,",",J398)</f>
        <v>FJRP199080,W9124219C5007</v>
      </c>
      <c r="M398" s="16">
        <v>5224985</v>
      </c>
      <c r="N398" s="16">
        <v>5049432</v>
      </c>
      <c r="O398" s="17">
        <v>44069</v>
      </c>
      <c r="P398" s="18">
        <v>44069</v>
      </c>
      <c r="Q398" s="19">
        <f>IF(M398="","",N398-M398)</f>
        <v>-175553</v>
      </c>
      <c r="R398" s="20">
        <f>IF(P398="","",P398-O398)</f>
        <v>0</v>
      </c>
      <c r="S398">
        <f>YEAR(P398)</f>
        <v>2020</v>
      </c>
      <c r="T398" s="21" t="str">
        <f>IF(LEN(MONTH(P398))=1,CONCATENATE("0",MONTH(P398)),MONTH(P398))</f>
        <v>08</v>
      </c>
      <c r="U398" s="21">
        <f>IF(LEN(DAY(P398))=1,CONCATENATE("0",DAY(P398)),DAY(P398))</f>
        <v>26</v>
      </c>
      <c r="V398" t="str">
        <f>CONCATENATE(S398,T398,U398)</f>
        <v>20200826</v>
      </c>
      <c r="W398">
        <f>IF(OR(MONTH(G398)=10,MONTH(G398)=11,MONTH(G398)=12),YEAR(G398)+1,YEAR(G398))</f>
        <v>2019</v>
      </c>
      <c r="X398">
        <f>IF(OR(MONTH(P398)=10,MONTH(P398)=11,MONTH(P398)=12),YEAR(P398)+1,YEAR(P398))</f>
        <v>2020</v>
      </c>
      <c r="Y398">
        <f>INDEX('Inflation Indices'!$B$2:$B$18,MATCH('MilCon Contracts Data'!W715,'Inflation Indices'!$A$2:$A$18,0))</f>
        <v>1.1913606177254064</v>
      </c>
      <c r="Z398">
        <f>ROUND(MEDIAN(W398,X398),0)</f>
        <v>2020</v>
      </c>
      <c r="AA398">
        <f>INDEX('Inflation Indices'!$B$2:$B$18,MATCH('MilCon Contracts Data'!Z715,'Inflation Indices'!$A$2:$A$18,0))</f>
        <v>1.1518675949206576</v>
      </c>
      <c r="AB398" s="22">
        <f>M398*Y398</f>
        <v>6224841.3572059823</v>
      </c>
      <c r="AC398" s="22">
        <f>AB398+(Q398*AA398)</f>
        <v>6022627.5453148764</v>
      </c>
      <c r="AD398" s="19">
        <f>IF(AB398="","",AC398-AB398)</f>
        <v>-202213.81189110596</v>
      </c>
      <c r="AE398" s="23">
        <f>_xlfn.DAYS(P398,O398)</f>
        <v>0</v>
      </c>
      <c r="AF398" s="23">
        <f>_xlfn.DAYS(O398,G398)</f>
        <v>411</v>
      </c>
      <c r="AG398" s="24">
        <f>AE398/AF398</f>
        <v>0</v>
      </c>
    </row>
    <row r="399" spans="1:33" ht="30" customHeight="1" x14ac:dyDescent="0.25">
      <c r="A399" s="9">
        <v>44574</v>
      </c>
      <c r="B399" s="10">
        <v>2012</v>
      </c>
      <c r="C399" s="11" t="s">
        <v>39</v>
      </c>
      <c r="D399" s="12" t="s">
        <v>157</v>
      </c>
      <c r="E399" s="12" t="s">
        <v>1221</v>
      </c>
      <c r="F399" s="9">
        <v>40940</v>
      </c>
      <c r="G399" s="9">
        <v>40983</v>
      </c>
      <c r="H399" s="12" t="s">
        <v>1222</v>
      </c>
      <c r="I399" s="13" t="str">
        <f>LEFT(J399,6)</f>
        <v>W912GB</v>
      </c>
      <c r="J399" s="14" t="s">
        <v>1223</v>
      </c>
      <c r="K399" s="15" t="s">
        <v>161</v>
      </c>
      <c r="L399" s="15" t="str">
        <f>CONCATENATE(D399,",",J399)</f>
        <v>76007,W912GB-10-C-0031, ABG4 P00039</v>
      </c>
      <c r="M399" s="16">
        <v>5235000</v>
      </c>
      <c r="N399" s="16">
        <v>7121000</v>
      </c>
      <c r="O399" s="17">
        <v>46021</v>
      </c>
      <c r="P399" s="18">
        <v>46660</v>
      </c>
      <c r="Q399" s="19">
        <f>IF(M399="","",N399-M399)</f>
        <v>1886000</v>
      </c>
      <c r="R399" s="20">
        <f>IF(P399="","",P399-O399)</f>
        <v>639</v>
      </c>
      <c r="S399">
        <f>YEAR(P399)</f>
        <v>2027</v>
      </c>
      <c r="T399" s="21" t="str">
        <f>IF(LEN(MONTH(P399))=1,CONCATENATE("0",MONTH(P399)),MONTH(P399))</f>
        <v>09</v>
      </c>
      <c r="U399" s="21">
        <f>IF(LEN(DAY(P399))=1,CONCATENATE("0",DAY(P399)),DAY(P399))</f>
        <v>30</v>
      </c>
      <c r="V399" t="str">
        <f>CONCATENATE(S399,T399,U399)</f>
        <v>20270930</v>
      </c>
      <c r="W399">
        <f>IF(OR(MONTH(G399)=10,MONTH(G399)=11,MONTH(G399)=12),YEAR(G399)+1,YEAR(G399))</f>
        <v>2012</v>
      </c>
      <c r="X399">
        <f>IF(OR(MONTH(P399)=10,MONTH(P399)=11,MONTH(P399)=12),YEAR(P399)+1,YEAR(P399))</f>
        <v>2027</v>
      </c>
      <c r="Y399">
        <f>INDEX('Inflation Indices'!$B$2:$B$18,MATCH('MilCon Contracts Data'!W95,'Inflation Indices'!$A$2:$A$18,0))</f>
        <v>1.0006103417743548</v>
      </c>
      <c r="Z399">
        <f>ROUND(MEDIAN(W399,X399),0)</f>
        <v>2020</v>
      </c>
      <c r="AA399">
        <f>INDEX('Inflation Indices'!$B$2:$B$18,MATCH('MilCon Contracts Data'!Z95,'Inflation Indices'!$A$2:$A$18,0))</f>
        <v>0.97697771649446541</v>
      </c>
      <c r="AB399" s="22">
        <f>M399*Y399</f>
        <v>5238195.1391887479</v>
      </c>
      <c r="AC399" s="22">
        <f>AB399+(Q399*AA399)</f>
        <v>7080775.1124973092</v>
      </c>
      <c r="AD399" s="19">
        <f>IF(AB399="","",AC399-AB399)</f>
        <v>1842579.9733085614</v>
      </c>
      <c r="AE399" s="23">
        <f>_xlfn.DAYS(P399,O399)</f>
        <v>639</v>
      </c>
      <c r="AF399" s="23">
        <f>_xlfn.DAYS(O399,G399)</f>
        <v>5038</v>
      </c>
      <c r="AG399" s="24">
        <f>AE399/AF399</f>
        <v>0.12683604605001986</v>
      </c>
    </row>
    <row r="400" spans="1:33" ht="30" customHeight="1" x14ac:dyDescent="0.25">
      <c r="A400" s="9">
        <v>44567</v>
      </c>
      <c r="B400" s="10">
        <v>2009</v>
      </c>
      <c r="C400" s="11" t="s">
        <v>33</v>
      </c>
      <c r="D400" s="12" t="s">
        <v>1224</v>
      </c>
      <c r="E400" s="12" t="s">
        <v>35</v>
      </c>
      <c r="F400" s="9">
        <v>39736</v>
      </c>
      <c r="G400" s="9">
        <v>39875</v>
      </c>
      <c r="H400" s="12" t="s">
        <v>1225</v>
      </c>
      <c r="I400" s="13" t="str">
        <f>LEFT(J400,6)</f>
        <v>W91278</v>
      </c>
      <c r="J400" s="14" t="s">
        <v>1226</v>
      </c>
      <c r="K400" s="15" t="s">
        <v>1227</v>
      </c>
      <c r="L400" s="15"/>
      <c r="M400" s="16">
        <v>5240500</v>
      </c>
      <c r="N400" s="16">
        <v>6602985</v>
      </c>
      <c r="O400" s="17">
        <v>40449</v>
      </c>
      <c r="P400" s="18">
        <v>40702</v>
      </c>
      <c r="Q400" s="19">
        <f>IF(M400="","",N400-M400)</f>
        <v>1362485</v>
      </c>
      <c r="R400" s="20">
        <f>IF(P400="","",P400-O400)</f>
        <v>253</v>
      </c>
      <c r="S400">
        <f>YEAR(P400)</f>
        <v>2011</v>
      </c>
      <c r="T400" s="21" t="str">
        <f>IF(LEN(MONTH(P400))=1,CONCATENATE("0",MONTH(P400)),MONTH(P400))</f>
        <v>06</v>
      </c>
      <c r="U400" s="21" t="str">
        <f>IF(LEN(DAY(P400))=1,CONCATENATE("0",DAY(P400)),DAY(P400))</f>
        <v>08</v>
      </c>
      <c r="V400" t="str">
        <f>CONCATENATE(S400,T400,U400)</f>
        <v>20110608</v>
      </c>
      <c r="W400">
        <f>IF(OR(MONTH(G400)=10,MONTH(G400)=11,MONTH(G400)=12),YEAR(G400)+1,YEAR(G400))</f>
        <v>2009</v>
      </c>
      <c r="X400">
        <f>IF(OR(MONTH(P400)=10,MONTH(P400)=11,MONTH(P400)=12),YEAR(P400)+1,YEAR(P400))</f>
        <v>2011</v>
      </c>
      <c r="Y400">
        <f>INDEX('Inflation Indices'!$B$2:$B$18,MATCH('MilCon Contracts Data'!W15,'Inflation Indices'!$A$2:$A$18,0))</f>
        <v>1.0006103417743548</v>
      </c>
      <c r="Z400">
        <f>ROUND(MEDIAN(W400,X400),0)</f>
        <v>2010</v>
      </c>
      <c r="AA400">
        <f>INDEX('Inflation Indices'!$B$2:$B$18,MATCH('MilCon Contracts Data'!Z15,'Inflation Indices'!$A$2:$A$18,0))</f>
        <v>0.95701202597496626</v>
      </c>
      <c r="AB400" s="22">
        <f>M400*Y400</f>
        <v>5243698.4960685065</v>
      </c>
      <c r="AC400" s="22">
        <f>AB400+(Q400*AA400)</f>
        <v>6547613.026279008</v>
      </c>
      <c r="AD400" s="19">
        <f>IF(AB400="","",AC400-AB400)</f>
        <v>1303914.5302105015</v>
      </c>
      <c r="AE400" s="23">
        <f>_xlfn.DAYS(P400,O400)</f>
        <v>253</v>
      </c>
      <c r="AF400" s="23">
        <f>_xlfn.DAYS(O400,G400)</f>
        <v>574</v>
      </c>
      <c r="AG400" s="24">
        <f>AE400/AF400</f>
        <v>0.44076655052264807</v>
      </c>
    </row>
    <row r="401" spans="1:33" ht="30" customHeight="1" x14ac:dyDescent="0.25">
      <c r="A401" s="9">
        <v>44174</v>
      </c>
      <c r="B401" s="10">
        <v>2010</v>
      </c>
      <c r="C401" s="11" t="s">
        <v>731</v>
      </c>
      <c r="D401" s="12" t="s">
        <v>1228</v>
      </c>
      <c r="E401" s="12" t="s">
        <v>35</v>
      </c>
      <c r="F401" s="9">
        <v>41199</v>
      </c>
      <c r="G401" s="9">
        <v>41324</v>
      </c>
      <c r="H401" s="12" t="s">
        <v>1229</v>
      </c>
      <c r="I401" s="13" t="str">
        <f>LEFT(J401,6)</f>
        <v>W912DR</v>
      </c>
      <c r="J401" s="14" t="s">
        <v>1230</v>
      </c>
      <c r="K401" s="15" t="s">
        <v>1231</v>
      </c>
      <c r="L401" s="15" t="str">
        <f>CONCATENATE(D401,",",J401)</f>
        <v>25047,W912DR-13-C-0021</v>
      </c>
      <c r="M401" s="16">
        <v>5253000</v>
      </c>
      <c r="N401" s="16">
        <v>5792000</v>
      </c>
      <c r="O401" s="17">
        <v>41705</v>
      </c>
      <c r="P401" s="18">
        <v>42128</v>
      </c>
      <c r="Q401" s="19">
        <f>IF(M401="","",N401-M401)</f>
        <v>539000</v>
      </c>
      <c r="R401" s="20">
        <f>IF(P401="","",P401-O401)</f>
        <v>423</v>
      </c>
      <c r="S401">
        <f>YEAR(P401)</f>
        <v>2015</v>
      </c>
      <c r="T401" s="21" t="str">
        <f>IF(LEN(MONTH(P401))=1,CONCATENATE("0",MONTH(P401)),MONTH(P401))</f>
        <v>05</v>
      </c>
      <c r="U401" s="21" t="str">
        <f>IF(LEN(DAY(P401))=1,CONCATENATE("0",DAY(P401)),DAY(P401))</f>
        <v>04</v>
      </c>
      <c r="V401" t="str">
        <f>CONCATENATE(S401,T401,U401)</f>
        <v>20150504</v>
      </c>
      <c r="W401">
        <f>IF(OR(MONTH(G401)=10,MONTH(G401)=11,MONTH(G401)=12),YEAR(G401)+1,YEAR(G401))</f>
        <v>2013</v>
      </c>
      <c r="X401">
        <f>IF(OR(MONTH(P401)=10,MONTH(P401)=11,MONTH(P401)=12),YEAR(P401)+1,YEAR(P401))</f>
        <v>2015</v>
      </c>
      <c r="Y401">
        <f>INDEX('Inflation Indices'!$B$2:$B$18,MATCH('MilCon Contracts Data'!W138,'Inflation Indices'!$A$2:$A$18,0))</f>
        <v>1.0507009358578761</v>
      </c>
      <c r="Z401">
        <f>ROUND(MEDIAN(W401,X401),0)</f>
        <v>2014</v>
      </c>
      <c r="AA401">
        <f>INDEX('Inflation Indices'!$B$2:$B$18,MATCH('MilCon Contracts Data'!Z138,'Inflation Indices'!$A$2:$A$18,0))</f>
        <v>1.0006103417743548</v>
      </c>
      <c r="AB401" s="22">
        <f>M401*Y401</f>
        <v>5519332.0160614233</v>
      </c>
      <c r="AC401" s="22">
        <f>AB401+(Q401*AA401)</f>
        <v>6058660.9902778007</v>
      </c>
      <c r="AD401" s="19">
        <f>IF(AB401="","",AC401-AB401)</f>
        <v>539328.97421637736</v>
      </c>
      <c r="AE401" s="23">
        <f>_xlfn.DAYS(P401,O401)</f>
        <v>423</v>
      </c>
      <c r="AF401" s="23">
        <f>_xlfn.DAYS(O401,G401)</f>
        <v>381</v>
      </c>
      <c r="AG401" s="24">
        <f>AE401/AF401</f>
        <v>1.110236220472441</v>
      </c>
    </row>
    <row r="402" spans="1:33" ht="30" customHeight="1" x14ac:dyDescent="0.25">
      <c r="A402" s="9">
        <v>44574</v>
      </c>
      <c r="B402" s="10">
        <v>2013</v>
      </c>
      <c r="C402" s="11" t="s">
        <v>39</v>
      </c>
      <c r="D402" s="12" t="s">
        <v>1232</v>
      </c>
      <c r="E402" s="12" t="s">
        <v>35</v>
      </c>
      <c r="F402" s="9">
        <v>41480</v>
      </c>
      <c r="G402" s="9">
        <v>41529</v>
      </c>
      <c r="H402" s="12" t="s">
        <v>1233</v>
      </c>
      <c r="I402" s="13" t="str">
        <f>LEFT(J402,6)</f>
        <v>N40080</v>
      </c>
      <c r="J402" s="14" t="s">
        <v>1234</v>
      </c>
      <c r="K402" s="15" t="s">
        <v>1235</v>
      </c>
      <c r="L402" s="15" t="str">
        <f>CONCATENATE(D402,",",J402)</f>
        <v>80306,N4008010D0498  DO 0025</v>
      </c>
      <c r="M402" s="16">
        <v>5286000</v>
      </c>
      <c r="N402" s="16">
        <v>5217000</v>
      </c>
      <c r="O402" s="17">
        <v>41621</v>
      </c>
      <c r="P402" s="18">
        <v>41723</v>
      </c>
      <c r="Q402" s="19">
        <f>IF(M402="","",N402-M402)</f>
        <v>-69000</v>
      </c>
      <c r="R402" s="20">
        <f>IF(P402="","",P402-O402)</f>
        <v>102</v>
      </c>
      <c r="S402">
        <f>YEAR(P402)</f>
        <v>2014</v>
      </c>
      <c r="T402" s="21" t="str">
        <f>IF(LEN(MONTH(P402))=1,CONCATENATE("0",MONTH(P402)),MONTH(P402))</f>
        <v>03</v>
      </c>
      <c r="U402" s="21">
        <f>IF(LEN(DAY(P402))=1,CONCATENATE("0",DAY(P402)),DAY(P402))</f>
        <v>25</v>
      </c>
      <c r="V402" t="str">
        <f>CONCATENATE(S402,T402,U402)</f>
        <v>20140325</v>
      </c>
      <c r="W402">
        <f>IF(OR(MONTH(G402)=10,MONTH(G402)=11,MONTH(G402)=12),YEAR(G402)+1,YEAR(G402))</f>
        <v>2013</v>
      </c>
      <c r="X402">
        <f>IF(OR(MONTH(P402)=10,MONTH(P402)=11,MONTH(P402)=12),YEAR(P402)+1,YEAR(P402))</f>
        <v>2014</v>
      </c>
      <c r="Y402">
        <f>INDEX('Inflation Indices'!$B$2:$B$18,MATCH('MilCon Contracts Data'!W121,'Inflation Indices'!$A$2:$A$18,0))</f>
        <v>1.0750776974914733</v>
      </c>
      <c r="Z402">
        <f>ROUND(MEDIAN(W402,X402),0)</f>
        <v>2014</v>
      </c>
      <c r="AA402">
        <f>INDEX('Inflation Indices'!$B$2:$B$18,MATCH('MilCon Contracts Data'!Z121,'Inflation Indices'!$A$2:$A$18,0))</f>
        <v>1.027591137340192</v>
      </c>
      <c r="AB402" s="22">
        <f>M402*Y402</f>
        <v>5682860.7089399276</v>
      </c>
      <c r="AC402" s="22">
        <f>AB402+(Q402*AA402)</f>
        <v>5611956.920463454</v>
      </c>
      <c r="AD402" s="19">
        <f>IF(AB402="","",AC402-AB402)</f>
        <v>-70903.788476473652</v>
      </c>
      <c r="AE402" s="23">
        <f>_xlfn.DAYS(P402,O402)</f>
        <v>102</v>
      </c>
      <c r="AF402" s="23">
        <f>_xlfn.DAYS(O402,G402)</f>
        <v>92</v>
      </c>
      <c r="AG402" s="24">
        <f>AE402/AF402</f>
        <v>1.1086956521739131</v>
      </c>
    </row>
    <row r="403" spans="1:33" ht="30" customHeight="1" x14ac:dyDescent="0.25">
      <c r="A403" s="9">
        <v>44561</v>
      </c>
      <c r="B403" s="10">
        <v>2018</v>
      </c>
      <c r="C403" s="11" t="s">
        <v>145</v>
      </c>
      <c r="D403" s="12" t="s">
        <v>1236</v>
      </c>
      <c r="E403" s="12" t="s">
        <v>35</v>
      </c>
      <c r="F403" s="9">
        <v>43767</v>
      </c>
      <c r="G403" s="9">
        <v>43861</v>
      </c>
      <c r="H403" s="12" t="s">
        <v>1237</v>
      </c>
      <c r="I403" s="13" t="str">
        <f>LEFT(J403,6)</f>
        <v>W91278</v>
      </c>
      <c r="J403" s="14" t="s">
        <v>1238</v>
      </c>
      <c r="K403" s="15" t="s">
        <v>1238</v>
      </c>
      <c r="L403" s="15" t="str">
        <f>CONCATENATE(D403,",",J403)</f>
        <v>89946,W9127820C0008</v>
      </c>
      <c r="M403" s="16">
        <v>5292000</v>
      </c>
      <c r="N403" s="16">
        <v>5551000</v>
      </c>
      <c r="O403" s="17">
        <v>44338</v>
      </c>
      <c r="P403" s="18">
        <v>44540</v>
      </c>
      <c r="Q403" s="19">
        <f>IF(M403="","",N403-M403)</f>
        <v>259000</v>
      </c>
      <c r="R403" s="20">
        <f>IF(P403="","",P403-O403)</f>
        <v>202</v>
      </c>
      <c r="S403">
        <f>YEAR(P403)</f>
        <v>2021</v>
      </c>
      <c r="T403" s="21">
        <f>IF(LEN(MONTH(P403))=1,CONCATENATE("0",MONTH(P403)),MONTH(P403))</f>
        <v>12</v>
      </c>
      <c r="U403" s="21">
        <f>IF(LEN(DAY(P403))=1,CONCATENATE("0",DAY(P403)),DAY(P403))</f>
        <v>10</v>
      </c>
      <c r="V403" t="str">
        <f>CONCATENATE(S403,T403,U403)</f>
        <v>20211210</v>
      </c>
      <c r="W403">
        <f>IF(OR(MONTH(G403)=10,MONTH(G403)=11,MONTH(G403)=12),YEAR(G403)+1,YEAR(G403))</f>
        <v>2020</v>
      </c>
      <c r="X403">
        <f>IF(OR(MONTH(P403)=10,MONTH(P403)=11,MONTH(P403)=12),YEAR(P403)+1,YEAR(P403))</f>
        <v>2022</v>
      </c>
      <c r="Y403">
        <f>INDEX('Inflation Indices'!$B$2:$B$18,MATCH('MilCon Contracts Data'!W996,'Inflation Indices'!$A$2:$A$18,0))</f>
        <v>1.0006103417743548</v>
      </c>
      <c r="Z403">
        <f>ROUND(MEDIAN(W403,X403),0)</f>
        <v>2021</v>
      </c>
      <c r="AA403">
        <f>INDEX('Inflation Indices'!$B$2:$B$18,MATCH('MilCon Contracts Data'!Z996,'Inflation Indices'!$A$2:$A$18,0))</f>
        <v>0.97697771649446541</v>
      </c>
      <c r="AB403" s="22">
        <f>M403*Y403</f>
        <v>5295229.9286698857</v>
      </c>
      <c r="AC403" s="22">
        <f>AB403+(Q403*AA403)</f>
        <v>5548267.1572419526</v>
      </c>
      <c r="AD403" s="19">
        <f>IF(AB403="","",AC403-AB403)</f>
        <v>253037.22857206687</v>
      </c>
      <c r="AE403" s="23">
        <f>_xlfn.DAYS(P403,O403)</f>
        <v>202</v>
      </c>
      <c r="AF403" s="23">
        <f>_xlfn.DAYS(O403,G403)</f>
        <v>477</v>
      </c>
      <c r="AG403" s="24">
        <f>AE403/AF403</f>
        <v>0.42348008385744235</v>
      </c>
    </row>
    <row r="404" spans="1:33" ht="30" customHeight="1" x14ac:dyDescent="0.25">
      <c r="A404" s="9">
        <v>44574</v>
      </c>
      <c r="B404" s="10">
        <v>2012</v>
      </c>
      <c r="C404" s="11" t="s">
        <v>39</v>
      </c>
      <c r="D404" s="12" t="s">
        <v>157</v>
      </c>
      <c r="E404" s="12" t="s">
        <v>1239</v>
      </c>
      <c r="F404" s="9">
        <v>40940</v>
      </c>
      <c r="G404" s="9">
        <v>40983</v>
      </c>
      <c r="H404" s="12" t="s">
        <v>438</v>
      </c>
      <c r="I404" s="13" t="str">
        <f>LEFT(J404,6)</f>
        <v>W912GB</v>
      </c>
      <c r="J404" s="14" t="s">
        <v>1240</v>
      </c>
      <c r="K404" s="15" t="s">
        <v>161</v>
      </c>
      <c r="L404" s="15" t="str">
        <f>CONCATENATE(D404,",",J404)</f>
        <v>76007,W912GB-10-C-0031, ABG4 P00043</v>
      </c>
      <c r="M404" s="16">
        <v>5321000</v>
      </c>
      <c r="N404" s="16">
        <v>6586000</v>
      </c>
      <c r="O404" s="17">
        <v>42490</v>
      </c>
      <c r="P404" s="18">
        <v>42946</v>
      </c>
      <c r="Q404" s="19">
        <f>IF(M404="","",N404-M404)</f>
        <v>1265000</v>
      </c>
      <c r="R404" s="20">
        <f>IF(P404="","",P404-O404)</f>
        <v>456</v>
      </c>
      <c r="S404">
        <f>YEAR(P404)</f>
        <v>2017</v>
      </c>
      <c r="T404" s="21" t="str">
        <f>IF(LEN(MONTH(P404))=1,CONCATENATE("0",MONTH(P404)),MONTH(P404))</f>
        <v>07</v>
      </c>
      <c r="U404" s="21">
        <f>IF(LEN(DAY(P404))=1,CONCATENATE("0",DAY(P404)),DAY(P404))</f>
        <v>30</v>
      </c>
      <c r="V404" t="str">
        <f>CONCATENATE(S404,T404,U404)</f>
        <v>20170730</v>
      </c>
      <c r="W404">
        <f>IF(OR(MONTH(G404)=10,MONTH(G404)=11,MONTH(G404)=12),YEAR(G404)+1,YEAR(G404))</f>
        <v>2012</v>
      </c>
      <c r="X404">
        <f>IF(OR(MONTH(P404)=10,MONTH(P404)=11,MONTH(P404)=12),YEAR(P404)+1,YEAR(P404))</f>
        <v>2017</v>
      </c>
      <c r="Y404">
        <f>INDEX('Inflation Indices'!$B$2:$B$18,MATCH('MilCon Contracts Data'!W96,'Inflation Indices'!$A$2:$A$18,0))</f>
        <v>1.0006103417743548</v>
      </c>
      <c r="Z404">
        <f>ROUND(MEDIAN(W404,X404),0)</f>
        <v>2015</v>
      </c>
      <c r="AA404">
        <f>INDEX('Inflation Indices'!$B$2:$B$18,MATCH('MilCon Contracts Data'!Z96,'Inflation Indices'!$A$2:$A$18,0))</f>
        <v>0.97697771649446541</v>
      </c>
      <c r="AB404" s="22">
        <f>M404*Y404</f>
        <v>5324247.6285813423</v>
      </c>
      <c r="AC404" s="22">
        <f>AB404+(Q404*AA404)</f>
        <v>6560124.4399468414</v>
      </c>
      <c r="AD404" s="19">
        <f>IF(AB404="","",AC404-AB404)</f>
        <v>1235876.8113654992</v>
      </c>
      <c r="AE404" s="23">
        <f>_xlfn.DAYS(P404,O404)</f>
        <v>456</v>
      </c>
      <c r="AF404" s="23">
        <f>_xlfn.DAYS(O404,G404)</f>
        <v>1507</v>
      </c>
      <c r="AG404" s="24">
        <f>AE404/AF404</f>
        <v>0.30258792302587922</v>
      </c>
    </row>
    <row r="405" spans="1:33" ht="30" customHeight="1" x14ac:dyDescent="0.25">
      <c r="A405" s="9">
        <v>44439</v>
      </c>
      <c r="B405" s="10">
        <v>2019</v>
      </c>
      <c r="C405" s="11" t="s">
        <v>145</v>
      </c>
      <c r="D405" s="12" t="s">
        <v>1241</v>
      </c>
      <c r="E405" s="12" t="s">
        <v>35</v>
      </c>
      <c r="F405" s="9">
        <v>43553</v>
      </c>
      <c r="G405" s="9">
        <v>43616</v>
      </c>
      <c r="H405" s="12" t="s">
        <v>1242</v>
      </c>
      <c r="I405" s="13" t="str">
        <f>LEFT(J405,6)</f>
        <v>W911KB</v>
      </c>
      <c r="J405" s="14" t="s">
        <v>1243</v>
      </c>
      <c r="K405" s="15" t="s">
        <v>1244</v>
      </c>
      <c r="L405" s="15" t="str">
        <f>CONCATENATE(D405,",",J405)</f>
        <v>93022,W911KB-17-D-0012</v>
      </c>
      <c r="M405" s="16">
        <v>5379000</v>
      </c>
      <c r="N405" s="16">
        <v>6563000</v>
      </c>
      <c r="O405" s="17">
        <v>44083</v>
      </c>
      <c r="P405" s="18">
        <v>44405</v>
      </c>
      <c r="Q405" s="19">
        <f>IF(M405="","",N405-M405)</f>
        <v>1184000</v>
      </c>
      <c r="R405" s="20">
        <f>IF(P405="","",P405-O405)</f>
        <v>322</v>
      </c>
      <c r="S405">
        <f>YEAR(P405)</f>
        <v>2021</v>
      </c>
      <c r="T405" s="21" t="str">
        <f>IF(LEN(MONTH(P405))=1,CONCATENATE("0",MONTH(P405)),MONTH(P405))</f>
        <v>07</v>
      </c>
      <c r="U405" s="21">
        <f>IF(LEN(DAY(P405))=1,CONCATENATE("0",DAY(P405)),DAY(P405))</f>
        <v>28</v>
      </c>
      <c r="V405" t="str">
        <f>CONCATENATE(S405,T405,U405)</f>
        <v>20210728</v>
      </c>
      <c r="W405">
        <f>IF(OR(MONTH(G405)=10,MONTH(G405)=11,MONTH(G405)=12),YEAR(G405)+1,YEAR(G405))</f>
        <v>2019</v>
      </c>
      <c r="X405">
        <f>IF(OR(MONTH(P405)=10,MONTH(P405)=11,MONTH(P405)=12),YEAR(P405)+1,YEAR(P405))</f>
        <v>2021</v>
      </c>
      <c r="Y405">
        <f>INDEX('Inflation Indices'!$B$2:$B$18,MATCH('MilCon Contracts Data'!W699,'Inflation Indices'!$A$2:$A$18,0))</f>
        <v>1.1226717559690906</v>
      </c>
      <c r="Z405">
        <f>ROUND(MEDIAN(W405,X405),0)</f>
        <v>2020</v>
      </c>
      <c r="AA405">
        <f>INDEX('Inflation Indices'!$B$2:$B$18,MATCH('MilCon Contracts Data'!Z699,'Inflation Indices'!$A$2:$A$18,0))</f>
        <v>1.0750776974914733</v>
      </c>
      <c r="AB405" s="22">
        <f>M405*Y405</f>
        <v>6038851.3753577387</v>
      </c>
      <c r="AC405" s="22">
        <f>AB405+(Q405*AA405)</f>
        <v>7311743.3691876428</v>
      </c>
      <c r="AD405" s="19">
        <f>IF(AB405="","",AC405-AB405)</f>
        <v>1272891.9938299041</v>
      </c>
      <c r="AE405" s="23">
        <f>_xlfn.DAYS(P405,O405)</f>
        <v>322</v>
      </c>
      <c r="AF405" s="23">
        <f>_xlfn.DAYS(O405,G405)</f>
        <v>467</v>
      </c>
      <c r="AG405" s="24">
        <f>AE405/AF405</f>
        <v>0.68950749464668093</v>
      </c>
    </row>
    <row r="406" spans="1:33" ht="30" customHeight="1" x14ac:dyDescent="0.25">
      <c r="A406" s="9">
        <v>44567</v>
      </c>
      <c r="B406" s="10">
        <v>2019</v>
      </c>
      <c r="C406" s="11" t="s">
        <v>33</v>
      </c>
      <c r="D406" s="12" t="s">
        <v>1245</v>
      </c>
      <c r="E406" s="12" t="s">
        <v>35</v>
      </c>
      <c r="F406" s="9">
        <v>43360</v>
      </c>
      <c r="G406" s="9">
        <v>43608</v>
      </c>
      <c r="H406" s="12" t="s">
        <v>1246</v>
      </c>
      <c r="I406" s="13" t="str">
        <f>LEFT(J406,6)</f>
        <v>W912QR</v>
      </c>
      <c r="J406" s="14" t="s">
        <v>1247</v>
      </c>
      <c r="K406" s="15" t="s">
        <v>1248</v>
      </c>
      <c r="L406" s="15" t="str">
        <f>CONCATENATE(D406,",",J406)</f>
        <v>66813,W912QR-15-D-0001</v>
      </c>
      <c r="M406" s="16">
        <v>5405390</v>
      </c>
      <c r="N406" s="16">
        <v>5682502</v>
      </c>
      <c r="O406" s="17">
        <v>44168</v>
      </c>
      <c r="P406" s="18">
        <v>44364</v>
      </c>
      <c r="Q406" s="19">
        <f>IF(M406="","",N406-M406)</f>
        <v>277112</v>
      </c>
      <c r="R406" s="20">
        <f>IF(P406="","",P406-O406)</f>
        <v>196</v>
      </c>
      <c r="S406">
        <f>YEAR(P406)</f>
        <v>2021</v>
      </c>
      <c r="T406" s="21" t="str">
        <f>IF(LEN(MONTH(P406))=1,CONCATENATE("0",MONTH(P406)),MONTH(P406))</f>
        <v>06</v>
      </c>
      <c r="U406" s="21">
        <f>IF(LEN(DAY(P406))=1,CONCATENATE("0",DAY(P406)),DAY(P406))</f>
        <v>17</v>
      </c>
      <c r="V406" t="str">
        <f>CONCATENATE(S406,T406,U406)</f>
        <v>20210617</v>
      </c>
      <c r="W406">
        <f>IF(OR(MONTH(G406)=10,MONTH(G406)=11,MONTH(G406)=12),YEAR(G406)+1,YEAR(G406))</f>
        <v>2019</v>
      </c>
      <c r="X406">
        <f>IF(OR(MONTH(P406)=10,MONTH(P406)=11,MONTH(P406)=12),YEAR(P406)+1,YEAR(P406))</f>
        <v>2021</v>
      </c>
      <c r="Y406">
        <f>INDEX('Inflation Indices'!$B$2:$B$18,MATCH('MilCon Contracts Data'!W831,'Inflation Indices'!$A$2:$A$18,0))</f>
        <v>1.1913606177254064</v>
      </c>
      <c r="Z406">
        <f>ROUND(MEDIAN(W406,X406),0)</f>
        <v>2020</v>
      </c>
      <c r="AA406">
        <f>INDEX('Inflation Indices'!$B$2:$B$18,MATCH('MilCon Contracts Data'!Z831,'Inflation Indices'!$A$2:$A$18,0))</f>
        <v>1.1743184978402121</v>
      </c>
      <c r="AB406" s="22">
        <f>M406*Y406</f>
        <v>6439768.7694467343</v>
      </c>
      <c r="AC406" s="22">
        <f>AB406+(Q406*AA406)</f>
        <v>6765186.5170202311</v>
      </c>
      <c r="AD406" s="19">
        <f>IF(AB406="","",AC406-AB406)</f>
        <v>325417.74757349677</v>
      </c>
      <c r="AE406" s="23">
        <f>_xlfn.DAYS(P406,O406)</f>
        <v>196</v>
      </c>
      <c r="AF406" s="23">
        <f>_xlfn.DAYS(O406,G406)</f>
        <v>560</v>
      </c>
      <c r="AG406" s="24">
        <f>AE406/AF406</f>
        <v>0.35</v>
      </c>
    </row>
    <row r="407" spans="1:33" ht="30" customHeight="1" x14ac:dyDescent="0.25">
      <c r="A407" s="9">
        <v>44574</v>
      </c>
      <c r="B407" s="10">
        <v>2012</v>
      </c>
      <c r="C407" s="11" t="s">
        <v>39</v>
      </c>
      <c r="D407" s="12" t="s">
        <v>157</v>
      </c>
      <c r="E407" s="12" t="s">
        <v>1249</v>
      </c>
      <c r="F407" s="9">
        <v>40940</v>
      </c>
      <c r="G407" s="9">
        <v>40983</v>
      </c>
      <c r="H407" s="12" t="s">
        <v>1250</v>
      </c>
      <c r="I407" s="13" t="str">
        <f>LEFT(J407,6)</f>
        <v>W912GB</v>
      </c>
      <c r="J407" s="14" t="s">
        <v>1251</v>
      </c>
      <c r="K407" s="15" t="s">
        <v>161</v>
      </c>
      <c r="L407" s="15" t="str">
        <f>CONCATENATE(D407,",",J407)</f>
        <v>76007,W912GB-10-C-0031, ABG4 P00062</v>
      </c>
      <c r="M407" s="16">
        <v>5444000</v>
      </c>
      <c r="N407" s="16">
        <v>6199000</v>
      </c>
      <c r="O407" s="17">
        <v>42719</v>
      </c>
      <c r="P407" s="18">
        <v>43084</v>
      </c>
      <c r="Q407" s="19">
        <f>IF(M407="","",N407-M407)</f>
        <v>755000</v>
      </c>
      <c r="R407" s="20">
        <f>IF(P407="","",P407-O407)</f>
        <v>365</v>
      </c>
      <c r="S407">
        <f>YEAR(P407)</f>
        <v>2017</v>
      </c>
      <c r="T407" s="21">
        <f>IF(LEN(MONTH(P407))=1,CONCATENATE("0",MONTH(P407)),MONTH(P407))</f>
        <v>12</v>
      </c>
      <c r="U407" s="21">
        <f>IF(LEN(DAY(P407))=1,CONCATENATE("0",DAY(P407)),DAY(P407))</f>
        <v>15</v>
      </c>
      <c r="V407" t="str">
        <f>CONCATENATE(S407,T407,U407)</f>
        <v>20171215</v>
      </c>
      <c r="W407">
        <f>IF(OR(MONTH(G407)=10,MONTH(G407)=11,MONTH(G407)=12),YEAR(G407)+1,YEAR(G407))</f>
        <v>2012</v>
      </c>
      <c r="X407">
        <f>IF(OR(MONTH(P407)=10,MONTH(P407)=11,MONTH(P407)=12),YEAR(P407)+1,YEAR(P407))</f>
        <v>2018</v>
      </c>
      <c r="Y407">
        <f>INDEX('Inflation Indices'!$B$2:$B$18,MATCH('MilCon Contracts Data'!W97,'Inflation Indices'!$A$2:$A$18,0))</f>
        <v>1.027591137340192</v>
      </c>
      <c r="Z407">
        <f>ROUND(MEDIAN(W407,X407),0)</f>
        <v>2015</v>
      </c>
      <c r="AA407">
        <f>INDEX('Inflation Indices'!$B$2:$B$18,MATCH('MilCon Contracts Data'!Z97,'Inflation Indices'!$A$2:$A$18,0))</f>
        <v>1.0006103417743548</v>
      </c>
      <c r="AB407" s="22">
        <f>M407*Y407</f>
        <v>5594206.1516800057</v>
      </c>
      <c r="AC407" s="22">
        <f>AB407+(Q407*AA407)</f>
        <v>6349666.9597196439</v>
      </c>
      <c r="AD407" s="19">
        <f>IF(AB407="","",AC407-AB407)</f>
        <v>755460.80803963821</v>
      </c>
      <c r="AE407" s="23">
        <f>_xlfn.DAYS(P407,O407)</f>
        <v>365</v>
      </c>
      <c r="AF407" s="23">
        <f>_xlfn.DAYS(O407,G407)</f>
        <v>1736</v>
      </c>
      <c r="AG407" s="24">
        <f>AE407/AF407</f>
        <v>0.21025345622119815</v>
      </c>
    </row>
    <row r="408" spans="1:33" ht="30" customHeight="1" x14ac:dyDescent="0.25">
      <c r="A408" s="9">
        <v>44561</v>
      </c>
      <c r="B408" s="10">
        <v>2019</v>
      </c>
      <c r="C408" s="11" t="s">
        <v>145</v>
      </c>
      <c r="D408" s="12" t="s">
        <v>1252</v>
      </c>
      <c r="E408" s="12" t="s">
        <v>35</v>
      </c>
      <c r="F408" s="9">
        <v>43900</v>
      </c>
      <c r="G408" s="9">
        <v>44005</v>
      </c>
      <c r="H408" s="12" t="s">
        <v>979</v>
      </c>
      <c r="I408" s="13" t="str">
        <f>LEFT(J408,6)</f>
        <v>W912PL</v>
      </c>
      <c r="J408" s="14" t="s">
        <v>1253</v>
      </c>
      <c r="K408" s="15" t="s">
        <v>1253</v>
      </c>
      <c r="L408" s="15" t="str">
        <f>CONCATENATE(D408,",",J408)</f>
        <v>81316,W912PL20C0019</v>
      </c>
      <c r="M408" s="16">
        <v>5481000</v>
      </c>
      <c r="N408" s="16">
        <v>5800000</v>
      </c>
      <c r="O408" s="17">
        <v>44426</v>
      </c>
      <c r="P408" s="18">
        <v>44542</v>
      </c>
      <c r="Q408" s="19">
        <f>IF(M408="","",N408-M408)</f>
        <v>319000</v>
      </c>
      <c r="R408" s="20">
        <f>IF(P408="","",P408-O408)</f>
        <v>116</v>
      </c>
      <c r="S408">
        <f>YEAR(P408)</f>
        <v>2021</v>
      </c>
      <c r="T408" s="21">
        <f>IF(LEN(MONTH(P408))=1,CONCATENATE("0",MONTH(P408)),MONTH(P408))</f>
        <v>12</v>
      </c>
      <c r="U408" s="21">
        <f>IF(LEN(DAY(P408))=1,CONCATENATE("0",DAY(P408)),DAY(P408))</f>
        <v>12</v>
      </c>
      <c r="V408" t="str">
        <f>CONCATENATE(S408,T408,U408)</f>
        <v>20211212</v>
      </c>
      <c r="W408">
        <f>IF(OR(MONTH(G408)=10,MONTH(G408)=11,MONTH(G408)=12),YEAR(G408)+1,YEAR(G408))</f>
        <v>2020</v>
      </c>
      <c r="X408">
        <f>IF(OR(MONTH(P408)=10,MONTH(P408)=11,MONTH(P408)=12),YEAR(P408)+1,YEAR(P408))</f>
        <v>2022</v>
      </c>
      <c r="Y408">
        <f>INDEX('Inflation Indices'!$B$2:$B$18,MATCH('MilCon Contracts Data'!W1074,'Inflation Indices'!$A$2:$A$18,0))</f>
        <v>1.0006103417743548</v>
      </c>
      <c r="Z408">
        <f>ROUND(MEDIAN(W408,X408),0)</f>
        <v>2021</v>
      </c>
      <c r="AA408">
        <f>INDEX('Inflation Indices'!$B$2:$B$18,MATCH('MilCon Contracts Data'!Z1074,'Inflation Indices'!$A$2:$A$18,0))</f>
        <v>0.95701202597496626</v>
      </c>
      <c r="AB408" s="22">
        <f>M408*Y408</f>
        <v>5484345.2832652386</v>
      </c>
      <c r="AC408" s="22">
        <f>AB408+(Q408*AA408)</f>
        <v>5789632.1195512526</v>
      </c>
      <c r="AD408" s="19">
        <f>IF(AB408="","",AC408-AB408)</f>
        <v>305286.83628601395</v>
      </c>
      <c r="AE408" s="23">
        <f>_xlfn.DAYS(P408,O408)</f>
        <v>116</v>
      </c>
      <c r="AF408" s="23">
        <f>_xlfn.DAYS(O408,G408)</f>
        <v>421</v>
      </c>
      <c r="AG408" s="24">
        <f>AE408/AF408</f>
        <v>0.27553444180522563</v>
      </c>
    </row>
    <row r="409" spans="1:33" ht="30" customHeight="1" x14ac:dyDescent="0.25">
      <c r="A409" s="9">
        <v>44573</v>
      </c>
      <c r="B409" s="10">
        <v>2018</v>
      </c>
      <c r="C409" s="11" t="s">
        <v>478</v>
      </c>
      <c r="D409" s="12" t="s">
        <v>1254</v>
      </c>
      <c r="E409" s="12" t="s">
        <v>35</v>
      </c>
      <c r="F409" s="9">
        <v>43928</v>
      </c>
      <c r="G409" s="9">
        <v>43934</v>
      </c>
      <c r="H409" s="12" t="s">
        <v>966</v>
      </c>
      <c r="I409" s="13" t="str">
        <f>LEFT(J409,6)</f>
        <v>W912LC</v>
      </c>
      <c r="J409" s="14" t="s">
        <v>1255</v>
      </c>
      <c r="K409" s="15" t="s">
        <v>1256</v>
      </c>
      <c r="L409" s="15" t="str">
        <f>CONCATENATE(D409,",",J409)</f>
        <v>080220,W912LC-18-2-2001</v>
      </c>
      <c r="M409" s="16">
        <v>5519955</v>
      </c>
      <c r="N409" s="16">
        <v>6000000</v>
      </c>
      <c r="O409" s="17">
        <v>44317</v>
      </c>
      <c r="P409" s="18">
        <v>44561</v>
      </c>
      <c r="Q409" s="19">
        <f>IF(M409="","",N409-M409)</f>
        <v>480045</v>
      </c>
      <c r="R409" s="20">
        <f>IF(P409="","",P409-O409)</f>
        <v>244</v>
      </c>
      <c r="S409">
        <f>YEAR(P409)</f>
        <v>2021</v>
      </c>
      <c r="T409" s="21">
        <f>IF(LEN(MONTH(P409))=1,CONCATENATE("0",MONTH(P409)),MONTH(P409))</f>
        <v>12</v>
      </c>
      <c r="U409" s="21">
        <f>IF(LEN(DAY(P409))=1,CONCATENATE("0",DAY(P409)),DAY(P409))</f>
        <v>31</v>
      </c>
      <c r="V409" t="str">
        <f>CONCATENATE(S409,T409,U409)</f>
        <v>20211231</v>
      </c>
      <c r="W409">
        <f>IF(OR(MONTH(G409)=10,MONTH(G409)=11,MONTH(G409)=12),YEAR(G409)+1,YEAR(G409))</f>
        <v>2020</v>
      </c>
      <c r="X409">
        <f>IF(OR(MONTH(P409)=10,MONTH(P409)=11,MONTH(P409)=12),YEAR(P409)+1,YEAR(P409))</f>
        <v>2022</v>
      </c>
      <c r="Y409">
        <f>INDEX('Inflation Indices'!$B$2:$B$18,MATCH('MilCon Contracts Data'!W1065,'Inflation Indices'!$A$2:$A$18,0))</f>
        <v>1.0006103417743548</v>
      </c>
      <c r="Z409">
        <f>ROUND(MEDIAN(W409,X409),0)</f>
        <v>2021</v>
      </c>
      <c r="AA409">
        <f>INDEX('Inflation Indices'!$B$2:$B$18,MATCH('MilCon Contracts Data'!Z1065,'Inflation Indices'!$A$2:$A$18,0))</f>
        <v>0.95701202597496626</v>
      </c>
      <c r="AB409" s="22">
        <f>M409*Y409</f>
        <v>5523324.0591290584</v>
      </c>
      <c r="AC409" s="22">
        <f>AB409+(Q409*AA409)</f>
        <v>5982732.8971382109</v>
      </c>
      <c r="AD409" s="19">
        <f>IF(AB409="","",AC409-AB409)</f>
        <v>459408.83800915256</v>
      </c>
      <c r="AE409" s="23">
        <f>_xlfn.DAYS(P409,O409)</f>
        <v>244</v>
      </c>
      <c r="AF409" s="23">
        <f>_xlfn.DAYS(O409,G409)</f>
        <v>383</v>
      </c>
      <c r="AG409" s="24">
        <f>AE409/AF409</f>
        <v>0.63707571801566576</v>
      </c>
    </row>
    <row r="410" spans="1:33" ht="30" customHeight="1" x14ac:dyDescent="0.25">
      <c r="A410" s="9">
        <v>44560</v>
      </c>
      <c r="B410" s="10">
        <v>2021</v>
      </c>
      <c r="C410" s="11" t="s">
        <v>482</v>
      </c>
      <c r="D410" s="12" t="s">
        <v>1257</v>
      </c>
      <c r="E410" s="12" t="s">
        <v>35</v>
      </c>
      <c r="F410" s="9">
        <v>44309</v>
      </c>
      <c r="G410" s="9">
        <v>44515</v>
      </c>
      <c r="H410" s="12" t="s">
        <v>1258</v>
      </c>
      <c r="I410" s="13" t="str">
        <f>LEFT(J410,6)</f>
        <v>W50S8W</v>
      </c>
      <c r="J410" s="14" t="s">
        <v>1259</v>
      </c>
      <c r="K410" s="15" t="s">
        <v>1259</v>
      </c>
      <c r="L410" s="15" t="str">
        <f>CONCATENATE(D410,",",J410)</f>
        <v>DPEZ029038,W50S8W22C0001</v>
      </c>
      <c r="M410" s="16">
        <v>5527675</v>
      </c>
      <c r="N410" s="16">
        <v>5375875</v>
      </c>
      <c r="O410" s="17">
        <v>44985</v>
      </c>
      <c r="P410" s="18">
        <v>44985</v>
      </c>
      <c r="Q410" s="19">
        <f>IF(M410="","",N410-M410)</f>
        <v>-151800</v>
      </c>
      <c r="R410" s="20">
        <f>IF(P410="","",P410-O410)</f>
        <v>0</v>
      </c>
      <c r="S410">
        <f>YEAR(P410)</f>
        <v>2023</v>
      </c>
      <c r="T410" s="21" t="str">
        <f>IF(LEN(MONTH(P410))=1,CONCATENATE("0",MONTH(P410)),MONTH(P410))</f>
        <v>02</v>
      </c>
      <c r="U410" s="21">
        <f>IF(LEN(DAY(P410))=1,CONCATENATE("0",DAY(P410)),DAY(P410))</f>
        <v>28</v>
      </c>
      <c r="V410" t="str">
        <f>CONCATENATE(S410,T410,U410)</f>
        <v>20230228</v>
      </c>
      <c r="W410">
        <f>IF(OR(MONTH(G410)=10,MONTH(G410)=11,MONTH(G410)=12),YEAR(G410)+1,YEAR(G410))</f>
        <v>2022</v>
      </c>
      <c r="X410">
        <f>IF(OR(MONTH(P410)=10,MONTH(P410)=11,MONTH(P410)=12),YEAR(P410)+1,YEAR(P410))</f>
        <v>2023</v>
      </c>
      <c r="Y410">
        <f>INDEX('Inflation Indices'!$B$2:$B$18,MATCH('MilCon Contracts Data'!W1283,'Inflation Indices'!$A$2:$A$18,0))</f>
        <v>1.1743184978402121</v>
      </c>
      <c r="Z410">
        <f>ROUND(MEDIAN(W410,X410),0)</f>
        <v>2023</v>
      </c>
      <c r="AA410">
        <f>INDEX('Inflation Indices'!$B$2:$B$18,MATCH('MilCon Contracts Data'!Z1283,'Inflation Indices'!$A$2:$A$18,0))</f>
        <v>1.1226717559690906</v>
      </c>
      <c r="AB410" s="22">
        <f>M410*Y410</f>
        <v>6491251.0025488948</v>
      </c>
      <c r="AC410" s="22">
        <f>AB410+(Q410*AA410)</f>
        <v>6320829.4299927866</v>
      </c>
      <c r="AD410" s="19">
        <f>IF(AB410="","",AC410-AB410)</f>
        <v>-170421.57255610824</v>
      </c>
      <c r="AE410" s="23">
        <f>_xlfn.DAYS(P410,O410)</f>
        <v>0</v>
      </c>
      <c r="AF410" s="23">
        <f>_xlfn.DAYS(O410,G410)</f>
        <v>470</v>
      </c>
      <c r="AG410" s="24">
        <f>AE410/AF410</f>
        <v>0</v>
      </c>
    </row>
    <row r="411" spans="1:33" ht="30" customHeight="1" x14ac:dyDescent="0.25">
      <c r="A411" s="9">
        <v>44561</v>
      </c>
      <c r="B411" s="10">
        <v>2016</v>
      </c>
      <c r="C411" s="11" t="s">
        <v>68</v>
      </c>
      <c r="D411" s="12" t="s">
        <v>1260</v>
      </c>
      <c r="E411" s="12" t="s">
        <v>35</v>
      </c>
      <c r="F411" s="9">
        <v>43612</v>
      </c>
      <c r="G411" s="9">
        <v>43642</v>
      </c>
      <c r="H411" s="12" t="s">
        <v>1261</v>
      </c>
      <c r="I411" s="13" t="str">
        <f>LEFT(J411,6)</f>
        <v>W9126G</v>
      </c>
      <c r="J411" s="14" t="s">
        <v>1262</v>
      </c>
      <c r="K411" s="15" t="s">
        <v>1262</v>
      </c>
      <c r="L411" s="15" t="str">
        <f>CONCATENATE(D411,",",J411)</f>
        <v>MPLS083737R5,W9126G19C0035</v>
      </c>
      <c r="M411" s="16">
        <v>5546178</v>
      </c>
      <c r="N411" s="16">
        <v>5546178</v>
      </c>
      <c r="O411" s="17">
        <v>43672</v>
      </c>
      <c r="P411" s="18">
        <v>44837</v>
      </c>
      <c r="Q411" s="19">
        <f>IF(M411="","",N411-M411)</f>
        <v>0</v>
      </c>
      <c r="R411" s="20">
        <f>IF(P411="","",P411-O411)</f>
        <v>1165</v>
      </c>
      <c r="S411">
        <f>YEAR(P411)</f>
        <v>2022</v>
      </c>
      <c r="T411" s="21">
        <f>IF(LEN(MONTH(P411))=1,CONCATENATE("0",MONTH(P411)),MONTH(P411))</f>
        <v>10</v>
      </c>
      <c r="U411" s="21" t="str">
        <f>IF(LEN(DAY(P411))=1,CONCATENATE("0",DAY(P411)),DAY(P411))</f>
        <v>03</v>
      </c>
      <c r="V411" t="str">
        <f>CONCATENATE(S411,T411,U411)</f>
        <v>20221003</v>
      </c>
      <c r="W411">
        <f>IF(OR(MONTH(G411)=10,MONTH(G411)=11,MONTH(G411)=12),YEAR(G411)+1,YEAR(G411))</f>
        <v>2019</v>
      </c>
      <c r="X411">
        <f>IF(OR(MONTH(P411)=10,MONTH(P411)=11,MONTH(P411)=12),YEAR(P411)+1,YEAR(P411))</f>
        <v>2023</v>
      </c>
      <c r="Y411">
        <f>INDEX('Inflation Indices'!$B$2:$B$18,MATCH('MilCon Contracts Data'!W723,'Inflation Indices'!$A$2:$A$18,0))</f>
        <v>1.027591137340192</v>
      </c>
      <c r="Z411">
        <f>ROUND(MEDIAN(W411,X411),0)</f>
        <v>2021</v>
      </c>
      <c r="AA411">
        <f>INDEX('Inflation Indices'!$B$2:$B$18,MATCH('MilCon Contracts Data'!Z723,'Inflation Indices'!$A$2:$A$18,0))</f>
        <v>0.97697771649446541</v>
      </c>
      <c r="AB411" s="22">
        <f>M411*Y411</f>
        <v>5699203.358911152</v>
      </c>
      <c r="AC411" s="22">
        <f>AB411+(Q411*AA411)</f>
        <v>5699203.358911152</v>
      </c>
      <c r="AD411" s="19">
        <f>IF(AB411="","",AC411-AB411)</f>
        <v>0</v>
      </c>
      <c r="AE411" s="23">
        <f>_xlfn.DAYS(P411,O411)</f>
        <v>1165</v>
      </c>
      <c r="AF411" s="23">
        <f>_xlfn.DAYS(O411,G411)</f>
        <v>30</v>
      </c>
      <c r="AG411" s="24">
        <f>AE411/AF411</f>
        <v>38.833333333333336</v>
      </c>
    </row>
    <row r="412" spans="1:33" ht="30" customHeight="1" x14ac:dyDescent="0.25">
      <c r="A412" s="9">
        <v>44561</v>
      </c>
      <c r="B412" s="10">
        <v>2019</v>
      </c>
      <c r="C412" s="11" t="s">
        <v>68</v>
      </c>
      <c r="D412" s="12" t="s">
        <v>1263</v>
      </c>
      <c r="E412" s="12" t="s">
        <v>35</v>
      </c>
      <c r="F412" s="9">
        <v>43572</v>
      </c>
      <c r="G412" s="9">
        <v>43704</v>
      </c>
      <c r="H412" s="12" t="s">
        <v>1264</v>
      </c>
      <c r="I412" s="13" t="str">
        <f>LEFT(J412,6)</f>
        <v>W912PL</v>
      </c>
      <c r="J412" s="14" t="s">
        <v>1265</v>
      </c>
      <c r="K412" s="15" t="s">
        <v>1265</v>
      </c>
      <c r="L412" s="15" t="str">
        <f>CONCATENATE(D412,",",J412)</f>
        <v>RKMF123009,W912PL19C0024</v>
      </c>
      <c r="M412" s="16">
        <v>5555674</v>
      </c>
      <c r="N412" s="16">
        <v>5822833</v>
      </c>
      <c r="O412" s="17">
        <v>44349</v>
      </c>
      <c r="P412" s="18">
        <v>44771</v>
      </c>
      <c r="Q412" s="19">
        <f>IF(M412="","",N412-M412)</f>
        <v>267159</v>
      </c>
      <c r="R412" s="20">
        <f>IF(P412="","",P412-O412)</f>
        <v>422</v>
      </c>
      <c r="S412">
        <f>YEAR(P412)</f>
        <v>2022</v>
      </c>
      <c r="T412" s="21" t="str">
        <f>IF(LEN(MONTH(P412))=1,CONCATENATE("0",MONTH(P412)),MONTH(P412))</f>
        <v>07</v>
      </c>
      <c r="U412" s="21">
        <f>IF(LEN(DAY(P412))=1,CONCATENATE("0",DAY(P412)),DAY(P412))</f>
        <v>29</v>
      </c>
      <c r="V412" t="str">
        <f>CONCATENATE(S412,T412,U412)</f>
        <v>20220729</v>
      </c>
      <c r="W412">
        <f>IF(OR(MONTH(G412)=10,MONTH(G412)=11,MONTH(G412)=12),YEAR(G412)+1,YEAR(G412))</f>
        <v>2019</v>
      </c>
      <c r="X412">
        <f>IF(OR(MONTH(P412)=10,MONTH(P412)=11,MONTH(P412)=12),YEAR(P412)+1,YEAR(P412))</f>
        <v>2022</v>
      </c>
      <c r="Y412">
        <f>INDEX('Inflation Indices'!$B$2:$B$18,MATCH('MilCon Contracts Data'!W816,'Inflation Indices'!$A$2:$A$18,0))</f>
        <v>1.0507009358578761</v>
      </c>
      <c r="Z412">
        <f>ROUND(MEDIAN(W412,X412),0)</f>
        <v>2021</v>
      </c>
      <c r="AA412">
        <f>INDEX('Inflation Indices'!$B$2:$B$18,MATCH('MilCon Contracts Data'!Z816,'Inflation Indices'!$A$2:$A$18,0))</f>
        <v>1.027591137340192</v>
      </c>
      <c r="AB412" s="22">
        <f>M412*Y412</f>
        <v>5837351.8711212697</v>
      </c>
      <c r="AC412" s="22">
        <f>AB412+(Q412*AA412)</f>
        <v>6111882.0917819384</v>
      </c>
      <c r="AD412" s="19">
        <f>IF(AB412="","",AC412-AB412)</f>
        <v>274530.2206606688</v>
      </c>
      <c r="AE412" s="23">
        <f>_xlfn.DAYS(P412,O412)</f>
        <v>422</v>
      </c>
      <c r="AF412" s="23">
        <f>_xlfn.DAYS(O412,G412)</f>
        <v>645</v>
      </c>
      <c r="AG412" s="24">
        <f>AE412/AF412</f>
        <v>0.65426356589147283</v>
      </c>
    </row>
    <row r="413" spans="1:33" ht="30" customHeight="1" x14ac:dyDescent="0.25">
      <c r="A413" s="9">
        <v>44174</v>
      </c>
      <c r="B413" s="10">
        <v>2012</v>
      </c>
      <c r="C413" s="11" t="s">
        <v>731</v>
      </c>
      <c r="D413" s="12" t="s">
        <v>1266</v>
      </c>
      <c r="E413" s="12" t="s">
        <v>1267</v>
      </c>
      <c r="F413" s="9">
        <v>40953</v>
      </c>
      <c r="G413" s="9">
        <v>41546</v>
      </c>
      <c r="H413" s="12" t="s">
        <v>1268</v>
      </c>
      <c r="I413" s="13" t="str">
        <f>LEFT(J413,6)</f>
        <v>W912DR</v>
      </c>
      <c r="J413" s="14" t="s">
        <v>1269</v>
      </c>
      <c r="K413" s="15" t="s">
        <v>1270</v>
      </c>
      <c r="L413" s="15" t="str">
        <f>CONCATENATE(D413,",",J413)</f>
        <v>23051,W912DR-12-F-0081</v>
      </c>
      <c r="M413" s="16">
        <v>5621000</v>
      </c>
      <c r="N413" s="16">
        <v>5621000</v>
      </c>
      <c r="O413" s="17">
        <v>41684</v>
      </c>
      <c r="P413" s="18">
        <v>42277</v>
      </c>
      <c r="Q413" s="19">
        <f>IF(M413="","",N413-M413)</f>
        <v>0</v>
      </c>
      <c r="R413" s="20">
        <f>IF(P413="","",P413-O413)</f>
        <v>593</v>
      </c>
      <c r="S413">
        <f>YEAR(P413)</f>
        <v>2015</v>
      </c>
      <c r="T413" s="21" t="str">
        <f>IF(LEN(MONTH(P413))=1,CONCATENATE("0",MONTH(P413)),MONTH(P413))</f>
        <v>09</v>
      </c>
      <c r="U413" s="21">
        <f>IF(LEN(DAY(P413))=1,CONCATENATE("0",DAY(P413)),DAY(P413))</f>
        <v>30</v>
      </c>
      <c r="V413" t="str">
        <f>CONCATENATE(S413,T413,U413)</f>
        <v>20150930</v>
      </c>
      <c r="W413">
        <f>IF(OR(MONTH(G413)=10,MONTH(G413)=11,MONTH(G413)=12),YEAR(G413)+1,YEAR(G413))</f>
        <v>2013</v>
      </c>
      <c r="X413">
        <f>IF(OR(MONTH(P413)=10,MONTH(P413)=11,MONTH(P413)=12),YEAR(P413)+1,YEAR(P413))</f>
        <v>2015</v>
      </c>
      <c r="Y413">
        <f>INDEX('Inflation Indices'!$B$2:$B$18,MATCH('MilCon Contracts Data'!W136,'Inflation Indices'!$A$2:$A$18,0))</f>
        <v>0.97697771649446541</v>
      </c>
      <c r="Z413">
        <f>ROUND(MEDIAN(W413,X413),0)</f>
        <v>2014</v>
      </c>
      <c r="AA413">
        <f>INDEX('Inflation Indices'!$B$2:$B$18,MATCH('MilCon Contracts Data'!Z136,'Inflation Indices'!$A$2:$A$18,0))</f>
        <v>0.93819806468133926</v>
      </c>
      <c r="AB413" s="22">
        <f>M413*Y413</f>
        <v>5491591.7444153903</v>
      </c>
      <c r="AC413" s="22">
        <f>AB413+(Q413*AA413)</f>
        <v>5491591.7444153903</v>
      </c>
      <c r="AD413" s="19">
        <f>IF(AB413="","",AC413-AB413)</f>
        <v>0</v>
      </c>
      <c r="AE413" s="23">
        <f>_xlfn.DAYS(P413,O413)</f>
        <v>593</v>
      </c>
      <c r="AF413" s="23">
        <f>_xlfn.DAYS(O413,G413)</f>
        <v>138</v>
      </c>
      <c r="AG413" s="24">
        <f>AE413/AF413</f>
        <v>4.2971014492753623</v>
      </c>
    </row>
    <row r="414" spans="1:33" ht="30" customHeight="1" x14ac:dyDescent="0.25">
      <c r="A414" s="9">
        <v>44574</v>
      </c>
      <c r="B414" s="10">
        <v>2019</v>
      </c>
      <c r="C414" s="11" t="s">
        <v>39</v>
      </c>
      <c r="D414" s="12" t="s">
        <v>1271</v>
      </c>
      <c r="E414" s="12" t="s">
        <v>35</v>
      </c>
      <c r="F414" s="9">
        <v>44361</v>
      </c>
      <c r="G414" s="9">
        <v>44433</v>
      </c>
      <c r="H414" s="12" t="s">
        <v>1272</v>
      </c>
      <c r="I414" s="13" t="str">
        <f>LEFT(J414,6)</f>
        <v>N69450</v>
      </c>
      <c r="J414" s="14" t="s">
        <v>1273</v>
      </c>
      <c r="K414" s="15" t="s">
        <v>1273</v>
      </c>
      <c r="L414" s="15" t="str">
        <f>CONCATENATE(D414,",",J414)</f>
        <v>89839,N6945018D1317</v>
      </c>
      <c r="M414" s="16">
        <v>5634000</v>
      </c>
      <c r="N414" s="16">
        <v>5634000</v>
      </c>
      <c r="O414" s="17">
        <v>45079</v>
      </c>
      <c r="P414" s="18">
        <v>45079</v>
      </c>
      <c r="Q414" s="19">
        <f>IF(M414="","",N414-M414)</f>
        <v>0</v>
      </c>
      <c r="R414" s="20">
        <f>IF(P414="","",P414-O414)</f>
        <v>0</v>
      </c>
      <c r="S414">
        <f>YEAR(P414)</f>
        <v>2023</v>
      </c>
      <c r="T414" s="21" t="str">
        <f>IF(LEN(MONTH(P414))=1,CONCATENATE("0",MONTH(P414)),MONTH(P414))</f>
        <v>06</v>
      </c>
      <c r="U414" s="21" t="str">
        <f>IF(LEN(DAY(P414))=1,CONCATENATE("0",DAY(P414)),DAY(P414))</f>
        <v>02</v>
      </c>
      <c r="V414" t="str">
        <f>CONCATENATE(S414,T414,U414)</f>
        <v>20230602</v>
      </c>
      <c r="W414">
        <f>IF(OR(MONTH(G414)=10,MONTH(G414)=11,MONTH(G414)=12),YEAR(G414)+1,YEAR(G414))</f>
        <v>2021</v>
      </c>
      <c r="X414">
        <f>IF(OR(MONTH(P414)=10,MONTH(P414)=11,MONTH(P414)=12),YEAR(P414)+1,YEAR(P414))</f>
        <v>2023</v>
      </c>
      <c r="Y414">
        <f>INDEX('Inflation Indices'!$B$2:$B$18,MATCH('MilCon Contracts Data'!W1180,'Inflation Indices'!$A$2:$A$18,0))</f>
        <v>1.027591137340192</v>
      </c>
      <c r="Z414">
        <f>ROUND(MEDIAN(W414,X414),0)</f>
        <v>2022</v>
      </c>
      <c r="AA414">
        <f>INDEX('Inflation Indices'!$B$2:$B$18,MATCH('MilCon Contracts Data'!Z1180,'Inflation Indices'!$A$2:$A$18,0))</f>
        <v>0.97697771649446541</v>
      </c>
      <c r="AB414" s="22">
        <f>M414*Y414</f>
        <v>5789448.4677746417</v>
      </c>
      <c r="AC414" s="22">
        <f>AB414+(Q414*AA414)</f>
        <v>5789448.4677746417</v>
      </c>
      <c r="AD414" s="19">
        <f>IF(AB414="","",AC414-AB414)</f>
        <v>0</v>
      </c>
      <c r="AE414" s="23">
        <f>_xlfn.DAYS(P414,O414)</f>
        <v>0</v>
      </c>
      <c r="AF414" s="23">
        <f>_xlfn.DAYS(O414,G414)</f>
        <v>646</v>
      </c>
      <c r="AG414" s="24">
        <f>AE414/AF414</f>
        <v>0</v>
      </c>
    </row>
    <row r="415" spans="1:33" ht="30" customHeight="1" x14ac:dyDescent="0.25">
      <c r="A415" s="9">
        <v>44561</v>
      </c>
      <c r="B415" s="10">
        <v>2020</v>
      </c>
      <c r="C415" s="11" t="s">
        <v>68</v>
      </c>
      <c r="D415" s="12" t="s">
        <v>1274</v>
      </c>
      <c r="E415" s="12" t="s">
        <v>35</v>
      </c>
      <c r="F415" s="9">
        <v>43997</v>
      </c>
      <c r="G415" s="9">
        <v>44090</v>
      </c>
      <c r="H415" s="12" t="s">
        <v>1275</v>
      </c>
      <c r="I415" s="13" t="str">
        <f>LEFT(J415,6)</f>
        <v>W912PL</v>
      </c>
      <c r="J415" s="14" t="s">
        <v>1276</v>
      </c>
      <c r="K415" s="15" t="s">
        <v>1276</v>
      </c>
      <c r="L415" s="15" t="str">
        <f>CONCATENATE(D415,",",J415)</f>
        <v>RKMF203001,W912PL20C0035</v>
      </c>
      <c r="M415" s="16">
        <v>5659450</v>
      </c>
      <c r="N415" s="16">
        <v>5659450</v>
      </c>
      <c r="O415" s="17">
        <v>44531</v>
      </c>
      <c r="P415" s="18">
        <v>44531</v>
      </c>
      <c r="Q415" s="19">
        <f>IF(M415="","",N415-M415)</f>
        <v>0</v>
      </c>
      <c r="R415" s="20">
        <f>IF(P415="","",P415-O415)</f>
        <v>0</v>
      </c>
      <c r="S415">
        <f>YEAR(P415)</f>
        <v>2021</v>
      </c>
      <c r="T415" s="21">
        <f>IF(LEN(MONTH(P415))=1,CONCATENATE("0",MONTH(P415)),MONTH(P415))</f>
        <v>12</v>
      </c>
      <c r="U415" s="21" t="str">
        <f>IF(LEN(DAY(P415))=1,CONCATENATE("0",DAY(P415)),DAY(P415))</f>
        <v>01</v>
      </c>
      <c r="V415" t="str">
        <f>CONCATENATE(S415,T415,U415)</f>
        <v>20211201</v>
      </c>
      <c r="W415">
        <f>IF(OR(MONTH(G415)=10,MONTH(G415)=11,MONTH(G415)=12),YEAR(G415)+1,YEAR(G415))</f>
        <v>2020</v>
      </c>
      <c r="X415">
        <f>IF(OR(MONTH(P415)=10,MONTH(P415)=11,MONTH(P415)=12),YEAR(P415)+1,YEAR(P415))</f>
        <v>2022</v>
      </c>
      <c r="Y415">
        <f>INDEX('Inflation Indices'!$B$2:$B$18,MATCH('MilCon Contracts Data'!W1077,'Inflation Indices'!$A$2:$A$18,0))</f>
        <v>1.0006103417743548</v>
      </c>
      <c r="Z415">
        <f>ROUND(MEDIAN(W415,X415),0)</f>
        <v>2021</v>
      </c>
      <c r="AA415">
        <f>INDEX('Inflation Indices'!$B$2:$B$18,MATCH('MilCon Contracts Data'!Z1077,'Inflation Indices'!$A$2:$A$18,0))</f>
        <v>0.97697771649446541</v>
      </c>
      <c r="AB415" s="22">
        <f>M415*Y415</f>
        <v>5662904.1987548722</v>
      </c>
      <c r="AC415" s="22">
        <f>AB415+(Q415*AA415)</f>
        <v>5662904.1987548722</v>
      </c>
      <c r="AD415" s="19">
        <f>IF(AB415="","",AC415-AB415)</f>
        <v>0</v>
      </c>
      <c r="AE415" s="23">
        <f>_xlfn.DAYS(P415,O415)</f>
        <v>0</v>
      </c>
      <c r="AF415" s="23">
        <f>_xlfn.DAYS(O415,G415)</f>
        <v>441</v>
      </c>
      <c r="AG415" s="24">
        <f>AE415/AF415</f>
        <v>0</v>
      </c>
    </row>
    <row r="416" spans="1:33" ht="30" customHeight="1" x14ac:dyDescent="0.25">
      <c r="A416" s="9">
        <v>44567</v>
      </c>
      <c r="B416" s="10">
        <v>2018</v>
      </c>
      <c r="C416" s="11" t="s">
        <v>33</v>
      </c>
      <c r="D416" s="12" t="s">
        <v>1277</v>
      </c>
      <c r="E416" s="12" t="s">
        <v>35</v>
      </c>
      <c r="F416" s="9">
        <v>43216</v>
      </c>
      <c r="G416" s="9">
        <v>43371</v>
      </c>
      <c r="H416" s="12" t="s">
        <v>1278</v>
      </c>
      <c r="I416" s="13" t="str">
        <f>LEFT(J416,6)</f>
        <v>W912PP</v>
      </c>
      <c r="J416" s="14" t="s">
        <v>1279</v>
      </c>
      <c r="K416" s="15" t="s">
        <v>1279</v>
      </c>
      <c r="L416" s="15" t="str">
        <f>CONCATENATE(D416,",",J416)</f>
        <v>CZQZ103006,W912PP18C0022</v>
      </c>
      <c r="M416" s="16">
        <v>5732950</v>
      </c>
      <c r="N416" s="16">
        <v>5868773</v>
      </c>
      <c r="O416" s="17">
        <v>43843</v>
      </c>
      <c r="P416" s="18">
        <v>43978</v>
      </c>
      <c r="Q416" s="19">
        <f>IF(M416="","",N416-M416)</f>
        <v>135823</v>
      </c>
      <c r="R416" s="20">
        <f>IF(P416="","",P416-O416)</f>
        <v>135</v>
      </c>
      <c r="S416">
        <f>YEAR(P416)</f>
        <v>2020</v>
      </c>
      <c r="T416" s="21" t="str">
        <f>IF(LEN(MONTH(P416))=1,CONCATENATE("0",MONTH(P416)),MONTH(P416))</f>
        <v>05</v>
      </c>
      <c r="U416" s="21">
        <f>IF(LEN(DAY(P416))=1,CONCATENATE("0",DAY(P416)),DAY(P416))</f>
        <v>27</v>
      </c>
      <c r="V416" t="str">
        <f>CONCATENATE(S416,T416,U416)</f>
        <v>20200527</v>
      </c>
      <c r="W416">
        <f>IF(OR(MONTH(G416)=10,MONTH(G416)=11,MONTH(G416)=12),YEAR(G416)+1,YEAR(G416))</f>
        <v>2018</v>
      </c>
      <c r="X416">
        <f>IF(OR(MONTH(P416)=10,MONTH(P416)=11,MONTH(P416)=12),YEAR(P416)+1,YEAR(P416))</f>
        <v>2020</v>
      </c>
      <c r="Y416">
        <f>INDEX('Inflation Indices'!$B$2:$B$18,MATCH('MilCon Contracts Data'!W572,'Inflation Indices'!$A$2:$A$18,0))</f>
        <v>1.027591137340192</v>
      </c>
      <c r="Z416">
        <f>ROUND(MEDIAN(W416,X416),0)</f>
        <v>2019</v>
      </c>
      <c r="AA416">
        <f>INDEX('Inflation Indices'!$B$2:$B$18,MATCH('MilCon Contracts Data'!Z572,'Inflation Indices'!$A$2:$A$18,0))</f>
        <v>0.97697771649446541</v>
      </c>
      <c r="AB416" s="22">
        <f>M416*Y416</f>
        <v>5891128.610814454</v>
      </c>
      <c r="AC416" s="22">
        <f>AB416+(Q416*AA416)</f>
        <v>6023824.6552018821</v>
      </c>
      <c r="AD416" s="19">
        <f>IF(AB416="","",AC416-AB416)</f>
        <v>132696.04438742809</v>
      </c>
      <c r="AE416" s="23">
        <f>_xlfn.DAYS(P416,O416)</f>
        <v>135</v>
      </c>
      <c r="AF416" s="23">
        <f>_xlfn.DAYS(O416,G416)</f>
        <v>472</v>
      </c>
      <c r="AG416" s="24">
        <f>AE416/AF416</f>
        <v>0.28601694915254239</v>
      </c>
    </row>
    <row r="417" spans="1:33" ht="30" customHeight="1" x14ac:dyDescent="0.25">
      <c r="A417" s="9">
        <v>44573</v>
      </c>
      <c r="B417" s="10">
        <v>2019</v>
      </c>
      <c r="C417" s="11" t="s">
        <v>98</v>
      </c>
      <c r="D417" s="12" t="s">
        <v>1280</v>
      </c>
      <c r="E417" s="12" t="s">
        <v>35</v>
      </c>
      <c r="F417" s="9">
        <v>43682</v>
      </c>
      <c r="G417" s="9">
        <v>43822</v>
      </c>
      <c r="H417" s="12" t="s">
        <v>1281</v>
      </c>
      <c r="I417" s="13" t="str">
        <f>LEFT(J417,6)</f>
        <v>N40085</v>
      </c>
      <c r="J417" s="14" t="s">
        <v>1282</v>
      </c>
      <c r="K417" s="15" t="s">
        <v>1283</v>
      </c>
      <c r="L417" s="15" t="str">
        <f>CONCATENATE(D417,",",J417)</f>
        <v>M00146199,N4008520C8501 AWD</v>
      </c>
      <c r="M417" s="16">
        <v>5813000</v>
      </c>
      <c r="N417" s="16">
        <v>128433000</v>
      </c>
      <c r="O417" s="17">
        <v>44756</v>
      </c>
      <c r="P417" s="18">
        <v>44925</v>
      </c>
      <c r="Q417" s="19">
        <f>IF(M417="","",N417-M417)</f>
        <v>122620000</v>
      </c>
      <c r="R417" s="20">
        <f>IF(P417="","",P417-O417)</f>
        <v>169</v>
      </c>
      <c r="S417">
        <f>YEAR(P417)</f>
        <v>2022</v>
      </c>
      <c r="T417" s="21">
        <f>IF(LEN(MONTH(P417))=1,CONCATENATE("0",MONTH(P417)),MONTH(P417))</f>
        <v>12</v>
      </c>
      <c r="U417" s="21">
        <f>IF(LEN(DAY(P417))=1,CONCATENATE("0",DAY(P417)),DAY(P417))</f>
        <v>30</v>
      </c>
      <c r="V417" t="str">
        <f>CONCATENATE(S417,T417,U417)</f>
        <v>20221230</v>
      </c>
      <c r="W417">
        <f>IF(OR(MONTH(G417)=10,MONTH(G417)=11,MONTH(G417)=12),YEAR(G417)+1,YEAR(G417))</f>
        <v>2020</v>
      </c>
      <c r="X417">
        <f>IF(OR(MONTH(P417)=10,MONTH(P417)=11,MONTH(P417)=12),YEAR(P417)+1,YEAR(P417))</f>
        <v>2023</v>
      </c>
      <c r="Y417">
        <f>INDEX('Inflation Indices'!$B$2:$B$18,MATCH('MilCon Contracts Data'!W905,'Inflation Indices'!$A$2:$A$18,0))</f>
        <v>1.0750776974914733</v>
      </c>
      <c r="Z417">
        <f>ROUND(MEDIAN(W417,X417),0)</f>
        <v>2022</v>
      </c>
      <c r="AA417">
        <f>INDEX('Inflation Indices'!$B$2:$B$18,MATCH('MilCon Contracts Data'!Z905,'Inflation Indices'!$A$2:$A$18,0))</f>
        <v>1.0507009358578761</v>
      </c>
      <c r="AB417" s="22">
        <f>M417*Y417</f>
        <v>6249426.6555179339</v>
      </c>
      <c r="AC417" s="22">
        <f>AB417+(Q417*AA417)</f>
        <v>135086375.4104107</v>
      </c>
      <c r="AD417" s="19">
        <f>IF(AB417="","",AC417-AB417)</f>
        <v>128836948.75489277</v>
      </c>
      <c r="AE417" s="23">
        <f>_xlfn.DAYS(P417,O417)</f>
        <v>169</v>
      </c>
      <c r="AF417" s="23">
        <f>_xlfn.DAYS(O417,G417)</f>
        <v>934</v>
      </c>
      <c r="AG417" s="24">
        <f>AE417/AF417</f>
        <v>0.18094218415417559</v>
      </c>
    </row>
    <row r="418" spans="1:33" ht="30" customHeight="1" x14ac:dyDescent="0.25">
      <c r="A418" s="9">
        <v>44561</v>
      </c>
      <c r="B418" s="10">
        <v>2019</v>
      </c>
      <c r="C418" s="11" t="s">
        <v>145</v>
      </c>
      <c r="D418" s="12" t="s">
        <v>1284</v>
      </c>
      <c r="E418" s="12" t="s">
        <v>35</v>
      </c>
      <c r="F418" s="9">
        <v>43762</v>
      </c>
      <c r="G418" s="9">
        <v>43928</v>
      </c>
      <c r="H418" s="12" t="s">
        <v>1285</v>
      </c>
      <c r="I418" s="13" t="str">
        <f>LEFT(J418,6)</f>
        <v>W9128A</v>
      </c>
      <c r="J418" s="14" t="s">
        <v>1286</v>
      </c>
      <c r="K418" s="15" t="s">
        <v>1287</v>
      </c>
      <c r="L418" s="15" t="str">
        <f>CONCATENATE(D418,",",J418)</f>
        <v>93021,W9128A-16-D-0005</v>
      </c>
      <c r="M418" s="16">
        <v>5827000</v>
      </c>
      <c r="N418" s="16">
        <v>5827000</v>
      </c>
      <c r="O418" s="17">
        <v>44569</v>
      </c>
      <c r="P418" s="18">
        <v>44569</v>
      </c>
      <c r="Q418" s="19">
        <f>IF(M418="","",N418-M418)</f>
        <v>0</v>
      </c>
      <c r="R418" s="20">
        <f>IF(P418="","",P418-O418)</f>
        <v>0</v>
      </c>
      <c r="S418">
        <f>YEAR(P418)</f>
        <v>2022</v>
      </c>
      <c r="T418" s="21" t="str">
        <f>IF(LEN(MONTH(P418))=1,CONCATENATE("0",MONTH(P418)),MONTH(P418))</f>
        <v>01</v>
      </c>
      <c r="U418" s="21" t="str">
        <f>IF(LEN(DAY(P418))=1,CONCATENATE("0",DAY(P418)),DAY(P418))</f>
        <v>08</v>
      </c>
      <c r="V418" t="str">
        <f>CONCATENATE(S418,T418,U418)</f>
        <v>20220108</v>
      </c>
      <c r="W418">
        <f>IF(OR(MONTH(G418)=10,MONTH(G418)=11,MONTH(G418)=12),YEAR(G418)+1,YEAR(G418))</f>
        <v>2020</v>
      </c>
      <c r="X418">
        <f>IF(OR(MONTH(P418)=10,MONTH(P418)=11,MONTH(P418)=12),YEAR(P418)+1,YEAR(P418))</f>
        <v>2022</v>
      </c>
      <c r="Y418">
        <f>INDEX('Inflation Indices'!$B$2:$B$18,MATCH('MilCon Contracts Data'!W1002,'Inflation Indices'!$A$2:$A$18,0))</f>
        <v>1.0507009358578761</v>
      </c>
      <c r="Z418">
        <f>ROUND(MEDIAN(W418,X418),0)</f>
        <v>2021</v>
      </c>
      <c r="AA418">
        <f>INDEX('Inflation Indices'!$B$2:$B$18,MATCH('MilCon Contracts Data'!Z1002,'Inflation Indices'!$A$2:$A$18,0))</f>
        <v>1.0006103417743548</v>
      </c>
      <c r="AB418" s="22">
        <f>M418*Y418</f>
        <v>6122434.3532438437</v>
      </c>
      <c r="AC418" s="22">
        <f>AB418+(Q418*AA418)</f>
        <v>6122434.3532438437</v>
      </c>
      <c r="AD418" s="19">
        <f>IF(AB418="","",AC418-AB418)</f>
        <v>0</v>
      </c>
      <c r="AE418" s="23">
        <f>_xlfn.DAYS(P418,O418)</f>
        <v>0</v>
      </c>
      <c r="AF418" s="23">
        <f>_xlfn.DAYS(O418,G418)</f>
        <v>641</v>
      </c>
      <c r="AG418" s="24">
        <f>AE418/AF418</f>
        <v>0</v>
      </c>
    </row>
    <row r="419" spans="1:33" ht="30" customHeight="1" x14ac:dyDescent="0.25">
      <c r="A419" s="9">
        <v>44573</v>
      </c>
      <c r="B419" s="10">
        <v>2020</v>
      </c>
      <c r="C419" s="11" t="s">
        <v>98</v>
      </c>
      <c r="D419" s="12" t="s">
        <v>1288</v>
      </c>
      <c r="E419" s="12" t="s">
        <v>35</v>
      </c>
      <c r="F419" s="9">
        <v>44022</v>
      </c>
      <c r="G419" s="9">
        <v>44187</v>
      </c>
      <c r="H419" s="12" t="s">
        <v>1289</v>
      </c>
      <c r="I419" s="13" t="str">
        <f>LEFT(J419,6)</f>
        <v>N40085</v>
      </c>
      <c r="J419" s="25" t="s">
        <v>1290</v>
      </c>
      <c r="K419" s="15" t="s">
        <v>1290</v>
      </c>
      <c r="L419" s="15" t="str">
        <f>CONCATENATE(D419,",",J419)</f>
        <v>M670011800,N4008521C0017</v>
      </c>
      <c r="M419" s="16">
        <v>5850000</v>
      </c>
      <c r="N419" s="16">
        <v>82095000</v>
      </c>
      <c r="O419" s="17">
        <v>46226</v>
      </c>
      <c r="P419" s="18">
        <v>46466</v>
      </c>
      <c r="Q419" s="19">
        <f>IF(M419="","",N419-M419)</f>
        <v>76245000</v>
      </c>
      <c r="R419" s="20">
        <f>IF(P419="","",P419-O419)</f>
        <v>240</v>
      </c>
      <c r="S419">
        <f>YEAR(P419)</f>
        <v>2027</v>
      </c>
      <c r="T419" s="21" t="str">
        <f>IF(LEN(MONTH(P419))=1,CONCATENATE("0",MONTH(P419)),MONTH(P419))</f>
        <v>03</v>
      </c>
      <c r="U419" s="21">
        <f>IF(LEN(DAY(P419))=1,CONCATENATE("0",DAY(P419)),DAY(P419))</f>
        <v>20</v>
      </c>
      <c r="V419" t="str">
        <f>CONCATENATE(S419,T419,U419)</f>
        <v>20270320</v>
      </c>
      <c r="W419">
        <f>IF(OR(MONTH(G419)=10,MONTH(G419)=11,MONTH(G419)=12),YEAR(G419)+1,YEAR(G419))</f>
        <v>2021</v>
      </c>
      <c r="X419">
        <f>IF(OR(MONTH(P419)=10,MONTH(P419)=11,MONTH(P419)=12),YEAR(P419)+1,YEAR(P419))</f>
        <v>2027</v>
      </c>
      <c r="Y419">
        <f>INDEX('Inflation Indices'!$B$2:$B$18,MATCH('MilCon Contracts Data'!W1144,'Inflation Indices'!$A$2:$A$18,0))</f>
        <v>0.97697771649446541</v>
      </c>
      <c r="Z419">
        <f>ROUND(MEDIAN(W419,X419),0)</f>
        <v>2024</v>
      </c>
      <c r="AA419">
        <f>INDEX('Inflation Indices'!$B$2:$B$18,MATCH('MilCon Contracts Data'!Z1144,'Inflation Indices'!$A$2:$A$18,0))</f>
        <v>0.93819806468133926</v>
      </c>
      <c r="AB419" s="22">
        <f>M419*Y419</f>
        <v>5715319.6414926229</v>
      </c>
      <c r="AC419" s="22">
        <f>AB419+(Q419*AA419)</f>
        <v>77248231.08312133</v>
      </c>
      <c r="AD419" s="19">
        <f>IF(AB419="","",AC419-AB419)</f>
        <v>71532911.441628709</v>
      </c>
      <c r="AE419" s="23">
        <f>_xlfn.DAYS(P419,O419)</f>
        <v>240</v>
      </c>
      <c r="AF419" s="23">
        <f>_xlfn.DAYS(O419,G419)</f>
        <v>2039</v>
      </c>
      <c r="AG419" s="24">
        <f>AE419/AF419</f>
        <v>0.11770475723393821</v>
      </c>
    </row>
    <row r="420" spans="1:33" ht="30" customHeight="1" x14ac:dyDescent="0.25">
      <c r="A420" s="9">
        <v>44573</v>
      </c>
      <c r="B420" s="10">
        <v>2020</v>
      </c>
      <c r="C420" s="11" t="s">
        <v>98</v>
      </c>
      <c r="D420" s="12" t="s">
        <v>1291</v>
      </c>
      <c r="E420" s="12" t="s">
        <v>35</v>
      </c>
      <c r="F420" s="9">
        <v>44022</v>
      </c>
      <c r="G420" s="9">
        <v>44187</v>
      </c>
      <c r="H420" s="12" t="s">
        <v>1289</v>
      </c>
      <c r="I420" s="13" t="str">
        <f>LEFT(J420,6)</f>
        <v>N40085</v>
      </c>
      <c r="J420" s="25" t="s">
        <v>1290</v>
      </c>
      <c r="K420" s="15" t="s">
        <v>1290</v>
      </c>
      <c r="L420" s="15" t="str">
        <f>CONCATENATE(D420,",",J420)</f>
        <v>M670011801,N4008521C0017</v>
      </c>
      <c r="M420" s="16">
        <v>5850000</v>
      </c>
      <c r="N420" s="16">
        <v>59867000</v>
      </c>
      <c r="O420" s="17">
        <v>46226</v>
      </c>
      <c r="P420" s="18">
        <v>46466</v>
      </c>
      <c r="Q420" s="19">
        <f>IF(M420="","",N420-M420)</f>
        <v>54017000</v>
      </c>
      <c r="R420" s="20">
        <f>IF(P420="","",P420-O420)</f>
        <v>240</v>
      </c>
      <c r="S420">
        <f>YEAR(P420)</f>
        <v>2027</v>
      </c>
      <c r="T420" s="21" t="str">
        <f>IF(LEN(MONTH(P420))=1,CONCATENATE("0",MONTH(P420)),MONTH(P420))</f>
        <v>03</v>
      </c>
      <c r="U420" s="21">
        <f>IF(LEN(DAY(P420))=1,CONCATENATE("0",DAY(P420)),DAY(P420))</f>
        <v>20</v>
      </c>
      <c r="V420" t="str">
        <f>CONCATENATE(S420,T420,U420)</f>
        <v>20270320</v>
      </c>
      <c r="W420">
        <f>IF(OR(MONTH(G420)=10,MONTH(G420)=11,MONTH(G420)=12),YEAR(G420)+1,YEAR(G420))</f>
        <v>2021</v>
      </c>
      <c r="X420">
        <f>IF(OR(MONTH(P420)=10,MONTH(P420)=11,MONTH(P420)=12),YEAR(P420)+1,YEAR(P420))</f>
        <v>2027</v>
      </c>
      <c r="Y420">
        <f>INDEX('Inflation Indices'!$B$2:$B$18,MATCH('MilCon Contracts Data'!W1145,'Inflation Indices'!$A$2:$A$18,0))</f>
        <v>1.0006103417743548</v>
      </c>
      <c r="Z420">
        <f>ROUND(MEDIAN(W420,X420),0)</f>
        <v>2024</v>
      </c>
      <c r="AA420">
        <f>INDEX('Inflation Indices'!$B$2:$B$18,MATCH('MilCon Contracts Data'!Z1145,'Inflation Indices'!$A$2:$A$18,0))</f>
        <v>0.93819806468133926</v>
      </c>
      <c r="AB420" s="22">
        <f>M420*Y420</f>
        <v>5853570.4993799757</v>
      </c>
      <c r="AC420" s="22">
        <f>AB420+(Q420*AA420)</f>
        <v>56532215.359271884</v>
      </c>
      <c r="AD420" s="19">
        <f>IF(AB420="","",AC420-AB420)</f>
        <v>50678644.859891906</v>
      </c>
      <c r="AE420" s="23">
        <f>_xlfn.DAYS(P420,O420)</f>
        <v>240</v>
      </c>
      <c r="AF420" s="23">
        <f>_xlfn.DAYS(O420,G420)</f>
        <v>2039</v>
      </c>
      <c r="AG420" s="24">
        <f>AE420/AF420</f>
        <v>0.11770475723393821</v>
      </c>
    </row>
    <row r="421" spans="1:33" ht="30" customHeight="1" x14ac:dyDescent="0.25">
      <c r="A421" s="9">
        <v>44567</v>
      </c>
      <c r="B421" s="10">
        <v>2009</v>
      </c>
      <c r="C421" s="11" t="s">
        <v>33</v>
      </c>
      <c r="D421" s="12" t="s">
        <v>1292</v>
      </c>
      <c r="E421" s="12" t="s">
        <v>35</v>
      </c>
      <c r="F421" s="9">
        <v>39776</v>
      </c>
      <c r="G421" s="9">
        <v>39899</v>
      </c>
      <c r="H421" s="12" t="s">
        <v>1293</v>
      </c>
      <c r="I421" s="13" t="str">
        <f>LEFT(J421,6)</f>
        <v>W912PP</v>
      </c>
      <c r="J421" s="14" t="s">
        <v>1294</v>
      </c>
      <c r="K421" s="15" t="s">
        <v>1295</v>
      </c>
      <c r="L421" s="15" t="str">
        <f>CONCATENATE(D421,",",J421)</f>
        <v>63027,W912PP-09-C-0006</v>
      </c>
      <c r="M421" s="16">
        <v>5885533</v>
      </c>
      <c r="N421" s="16">
        <v>6043246</v>
      </c>
      <c r="O421" s="17">
        <v>40431</v>
      </c>
      <c r="P421" s="18">
        <v>40696</v>
      </c>
      <c r="Q421" s="19">
        <f>IF(M421="","",N421-M421)</f>
        <v>157713</v>
      </c>
      <c r="R421" s="20">
        <f>IF(P421="","",P421-O421)</f>
        <v>265</v>
      </c>
      <c r="S421">
        <f>YEAR(P421)</f>
        <v>2011</v>
      </c>
      <c r="T421" s="21" t="str">
        <f>IF(LEN(MONTH(P421))=1,CONCATENATE("0",MONTH(P421)),MONTH(P421))</f>
        <v>06</v>
      </c>
      <c r="U421" s="21" t="str">
        <f>IF(LEN(DAY(P421))=1,CONCATENATE("0",DAY(P421)),DAY(P421))</f>
        <v>02</v>
      </c>
      <c r="V421" t="str">
        <f>CONCATENATE(S421,T421,U421)</f>
        <v>20110602</v>
      </c>
      <c r="W421">
        <f>IF(OR(MONTH(G421)=10,MONTH(G421)=11,MONTH(G421)=12),YEAR(G421)+1,YEAR(G421))</f>
        <v>2009</v>
      </c>
      <c r="X421">
        <f>IF(OR(MONTH(P421)=10,MONTH(P421)=11,MONTH(P421)=12),YEAR(P421)+1,YEAR(P421))</f>
        <v>2011</v>
      </c>
      <c r="Y421">
        <f>INDEX('Inflation Indices'!$B$2:$B$18,MATCH('MilCon Contracts Data'!W30,'Inflation Indices'!$A$2:$A$18,0))</f>
        <v>0.95701202597496626</v>
      </c>
      <c r="Z421">
        <f>ROUND(MEDIAN(W421,X421),0)</f>
        <v>2010</v>
      </c>
      <c r="AA421">
        <f>INDEX('Inflation Indices'!$B$2:$B$18,MATCH('MilCon Contracts Data'!Z30,'Inflation Indices'!$A$2:$A$18,0))</f>
        <v>0.93819806468133926</v>
      </c>
      <c r="AB421" s="22">
        <f>M421*Y421</f>
        <v>5632525.8602725212</v>
      </c>
      <c r="AC421" s="22">
        <f>AB421+(Q421*AA421)</f>
        <v>5780491.891647609</v>
      </c>
      <c r="AD421" s="19">
        <f>IF(AB421="","",AC421-AB421)</f>
        <v>147966.0313750878</v>
      </c>
      <c r="AE421" s="23">
        <f>_xlfn.DAYS(P421,O421)</f>
        <v>265</v>
      </c>
      <c r="AF421" s="23">
        <f>_xlfn.DAYS(O421,G421)</f>
        <v>532</v>
      </c>
      <c r="AG421" s="24">
        <f>AE421/AF421</f>
        <v>0.49812030075187969</v>
      </c>
    </row>
    <row r="422" spans="1:33" ht="30" customHeight="1" x14ac:dyDescent="0.25">
      <c r="A422" s="9">
        <v>44573</v>
      </c>
      <c r="B422" s="10">
        <v>2020</v>
      </c>
      <c r="C422" s="11" t="s">
        <v>478</v>
      </c>
      <c r="D422" s="12" t="s">
        <v>1296</v>
      </c>
      <c r="E422" s="12" t="s">
        <v>35</v>
      </c>
      <c r="F422" s="9">
        <v>44077</v>
      </c>
      <c r="G422" s="9">
        <v>44095</v>
      </c>
      <c r="H422" s="12" t="s">
        <v>1297</v>
      </c>
      <c r="I422" s="13" t="str">
        <f>LEFT(J422,6)</f>
        <v>W912TF</v>
      </c>
      <c r="J422" s="14" t="s">
        <v>1298</v>
      </c>
      <c r="K422" s="15" t="s">
        <v>1299</v>
      </c>
      <c r="L422" s="15" t="str">
        <f>CONCATENATE(D422,",",J422)</f>
        <v>330050,W912TF-18-2-2001</v>
      </c>
      <c r="M422" s="16">
        <v>5950000</v>
      </c>
      <c r="N422" s="16">
        <v>6539000</v>
      </c>
      <c r="O422" s="17">
        <v>44806</v>
      </c>
      <c r="P422" s="18">
        <v>44806</v>
      </c>
      <c r="Q422" s="19">
        <f>IF(M422="","",N422-M422)</f>
        <v>589000</v>
      </c>
      <c r="R422" s="20">
        <f>IF(P422="","",P422-O422)</f>
        <v>0</v>
      </c>
      <c r="S422">
        <f>YEAR(P422)</f>
        <v>2022</v>
      </c>
      <c r="T422" s="21" t="str">
        <f>IF(LEN(MONTH(P422))=1,CONCATENATE("0",MONTH(P422)),MONTH(P422))</f>
        <v>09</v>
      </c>
      <c r="U422" s="21" t="str">
        <f>IF(LEN(DAY(P422))=1,CONCATENATE("0",DAY(P422)),DAY(P422))</f>
        <v>02</v>
      </c>
      <c r="V422" t="str">
        <f>CONCATENATE(S422,T422,U422)</f>
        <v>20220902</v>
      </c>
      <c r="W422">
        <f>IF(OR(MONTH(G422)=10,MONTH(G422)=11,MONTH(G422)=12),YEAR(G422)+1,YEAR(G422))</f>
        <v>2020</v>
      </c>
      <c r="X422">
        <f>IF(OR(MONTH(P422)=10,MONTH(P422)=11,MONTH(P422)=12),YEAR(P422)+1,YEAR(P422))</f>
        <v>2022</v>
      </c>
      <c r="Y422">
        <f>INDEX('Inflation Indices'!$B$2:$B$18,MATCH('MilCon Contracts Data'!W1098,'Inflation Indices'!$A$2:$A$18,0))</f>
        <v>1.0006103417743548</v>
      </c>
      <c r="Z422">
        <f>ROUND(MEDIAN(W422,X422),0)</f>
        <v>2021</v>
      </c>
      <c r="AA422">
        <f>INDEX('Inflation Indices'!$B$2:$B$18,MATCH('MilCon Contracts Data'!Z1098,'Inflation Indices'!$A$2:$A$18,0))</f>
        <v>0.97697771649446541</v>
      </c>
      <c r="AB422" s="22">
        <f>M422*Y422</f>
        <v>5953631.5335574113</v>
      </c>
      <c r="AC422" s="22">
        <f>AB422+(Q422*AA422)</f>
        <v>6529071.4085726514</v>
      </c>
      <c r="AD422" s="19">
        <f>IF(AB422="","",AC422-AB422)</f>
        <v>575439.87501524016</v>
      </c>
      <c r="AE422" s="23">
        <f>_xlfn.DAYS(P422,O422)</f>
        <v>0</v>
      </c>
      <c r="AF422" s="23">
        <f>_xlfn.DAYS(O422,G422)</f>
        <v>711</v>
      </c>
      <c r="AG422" s="24">
        <f>AE422/AF422</f>
        <v>0</v>
      </c>
    </row>
    <row r="423" spans="1:33" ht="30" customHeight="1" x14ac:dyDescent="0.25">
      <c r="A423" s="9">
        <v>44560</v>
      </c>
      <c r="B423" s="10">
        <v>2020</v>
      </c>
      <c r="C423" s="11" t="s">
        <v>482</v>
      </c>
      <c r="D423" s="12" t="s">
        <v>1300</v>
      </c>
      <c r="E423" s="12" t="s">
        <v>35</v>
      </c>
      <c r="F423" s="9">
        <v>43991</v>
      </c>
      <c r="G423" s="9">
        <v>44076</v>
      </c>
      <c r="H423" s="12" t="s">
        <v>1301</v>
      </c>
      <c r="I423" s="13" t="str">
        <f>LEFT(J423,6)</f>
        <v>W50S7G</v>
      </c>
      <c r="J423" s="14" t="s">
        <v>1302</v>
      </c>
      <c r="K423" s="15" t="s">
        <v>1302</v>
      </c>
      <c r="L423" s="15" t="str">
        <f>CONCATENATE(D423,",",J423)</f>
        <v>ULYB169010,W50S7G20C0001</v>
      </c>
      <c r="M423" s="16">
        <v>5962100</v>
      </c>
      <c r="N423" s="16">
        <v>5653014</v>
      </c>
      <c r="O423" s="17">
        <v>44651</v>
      </c>
      <c r="P423" s="18">
        <v>44651</v>
      </c>
      <c r="Q423" s="19">
        <f>IF(M423="","",N423-M423)</f>
        <v>-309086</v>
      </c>
      <c r="R423" s="20">
        <f>IF(P423="","",P423-O423)</f>
        <v>0</v>
      </c>
      <c r="S423">
        <f>YEAR(P423)</f>
        <v>2022</v>
      </c>
      <c r="T423" s="21" t="str">
        <f>IF(LEN(MONTH(P423))=1,CONCATENATE("0",MONTH(P423)),MONTH(P423))</f>
        <v>03</v>
      </c>
      <c r="U423" s="21">
        <f>IF(LEN(DAY(P423))=1,CONCATENATE("0",DAY(P423)),DAY(P423))</f>
        <v>31</v>
      </c>
      <c r="V423" t="str">
        <f>CONCATENATE(S423,T423,U423)</f>
        <v>20220331</v>
      </c>
      <c r="W423">
        <f>IF(OR(MONTH(G423)=10,MONTH(G423)=11,MONTH(G423)=12),YEAR(G423)+1,YEAR(G423))</f>
        <v>2020</v>
      </c>
      <c r="X423">
        <f>IF(OR(MONTH(P423)=10,MONTH(P423)=11,MONTH(P423)=12),YEAR(P423)+1,YEAR(P423))</f>
        <v>2022</v>
      </c>
      <c r="Y423">
        <f>INDEX('Inflation Indices'!$B$2:$B$18,MATCH('MilCon Contracts Data'!W970,'Inflation Indices'!$A$2:$A$18,0))</f>
        <v>1.0507009358578761</v>
      </c>
      <c r="Z423">
        <f>ROUND(MEDIAN(W423,X423),0)</f>
        <v>2021</v>
      </c>
      <c r="AA423">
        <f>INDEX('Inflation Indices'!$B$2:$B$18,MATCH('MilCon Contracts Data'!Z970,'Inflation Indices'!$A$2:$A$18,0))</f>
        <v>1.0006103417743548</v>
      </c>
      <c r="AB423" s="22">
        <f>M423*Y423</f>
        <v>6264384.0496782428</v>
      </c>
      <c r="AC423" s="22">
        <f>AB423+(Q423*AA423)</f>
        <v>5955109.4015805749</v>
      </c>
      <c r="AD423" s="19">
        <f>IF(AB423="","",AC423-AB423)</f>
        <v>-309274.64809766784</v>
      </c>
      <c r="AE423" s="23">
        <f>_xlfn.DAYS(P423,O423)</f>
        <v>0</v>
      </c>
      <c r="AF423" s="23">
        <f>_xlfn.DAYS(O423,G423)</f>
        <v>575</v>
      </c>
      <c r="AG423" s="24">
        <f>AE423/AF423</f>
        <v>0</v>
      </c>
    </row>
    <row r="424" spans="1:33" ht="30" customHeight="1" x14ac:dyDescent="0.25">
      <c r="A424" s="9">
        <v>44567</v>
      </c>
      <c r="B424" s="10">
        <v>2015</v>
      </c>
      <c r="C424" s="11" t="s">
        <v>33</v>
      </c>
      <c r="D424" s="12" t="s">
        <v>1303</v>
      </c>
      <c r="E424" s="12" t="s">
        <v>35</v>
      </c>
      <c r="F424" s="9">
        <v>42145</v>
      </c>
      <c r="G424" s="9">
        <v>42247</v>
      </c>
      <c r="H424" s="12" t="s">
        <v>1304</v>
      </c>
      <c r="I424" s="13" t="str">
        <f>LEFT(J424,6)</f>
        <v>W912HN</v>
      </c>
      <c r="J424" s="14" t="s">
        <v>1305</v>
      </c>
      <c r="K424" s="15" t="s">
        <v>1306</v>
      </c>
      <c r="L424" s="15" t="str">
        <f>CONCATENATE(D424,",",J424)</f>
        <v>79456,W912HN-13-D-0002</v>
      </c>
      <c r="M424" s="16">
        <v>5997470</v>
      </c>
      <c r="N424" s="16">
        <v>6178195</v>
      </c>
      <c r="O424" s="17">
        <v>42685</v>
      </c>
      <c r="P424" s="18">
        <v>42779</v>
      </c>
      <c r="Q424" s="19">
        <f>IF(M424="","",N424-M424)</f>
        <v>180725</v>
      </c>
      <c r="R424" s="20">
        <f>IF(P424="","",P424-O424)</f>
        <v>94</v>
      </c>
      <c r="S424">
        <f>YEAR(P424)</f>
        <v>2017</v>
      </c>
      <c r="T424" s="21" t="str">
        <f>IF(LEN(MONTH(P424))=1,CONCATENATE("0",MONTH(P424)),MONTH(P424))</f>
        <v>02</v>
      </c>
      <c r="U424" s="21">
        <f>IF(LEN(DAY(P424))=1,CONCATENATE("0",DAY(P424)),DAY(P424))</f>
        <v>13</v>
      </c>
      <c r="V424" t="str">
        <f>CONCATENATE(S424,T424,U424)</f>
        <v>20170213</v>
      </c>
      <c r="W424">
        <f>IF(OR(MONTH(G424)=10,MONTH(G424)=11,MONTH(G424)=12),YEAR(G424)+1,YEAR(G424))</f>
        <v>2015</v>
      </c>
      <c r="X424">
        <f>IF(OR(MONTH(P424)=10,MONTH(P424)=11,MONTH(P424)=12),YEAR(P424)+1,YEAR(P424))</f>
        <v>2017</v>
      </c>
      <c r="Y424">
        <f>INDEX('Inflation Indices'!$B$2:$B$18,MATCH('MilCon Contracts Data'!W221,'Inflation Indices'!$A$2:$A$18,0))</f>
        <v>1.0750776974914733</v>
      </c>
      <c r="Z424">
        <f>ROUND(MEDIAN(W424,X424),0)</f>
        <v>2016</v>
      </c>
      <c r="AA424">
        <f>INDEX('Inflation Indices'!$B$2:$B$18,MATCH('MilCon Contracts Data'!Z221,'Inflation Indices'!$A$2:$A$18,0))</f>
        <v>1.027591137340192</v>
      </c>
      <c r="AB424" s="22">
        <f>M424*Y424</f>
        <v>6447746.2383741867</v>
      </c>
      <c r="AC424" s="22">
        <f>AB424+(Q424*AA424)</f>
        <v>6633457.6466699932</v>
      </c>
      <c r="AD424" s="19">
        <f>IF(AB424="","",AC424-AB424)</f>
        <v>185711.4082958065</v>
      </c>
      <c r="AE424" s="23">
        <f>_xlfn.DAYS(P424,O424)</f>
        <v>94</v>
      </c>
      <c r="AF424" s="23">
        <f>_xlfn.DAYS(O424,G424)</f>
        <v>438</v>
      </c>
      <c r="AG424" s="24">
        <f>AE424/AF424</f>
        <v>0.21461187214611871</v>
      </c>
    </row>
    <row r="425" spans="1:33" ht="30" customHeight="1" x14ac:dyDescent="0.25">
      <c r="A425" s="9">
        <v>44573</v>
      </c>
      <c r="B425" s="10">
        <v>2019</v>
      </c>
      <c r="C425" s="11" t="s">
        <v>478</v>
      </c>
      <c r="D425" s="12" t="s">
        <v>1307</v>
      </c>
      <c r="E425" s="12" t="s">
        <v>35</v>
      </c>
      <c r="F425" s="9">
        <v>44090</v>
      </c>
      <c r="G425" s="9">
        <v>44092</v>
      </c>
      <c r="H425" s="12" t="s">
        <v>1308</v>
      </c>
      <c r="I425" s="13" t="str">
        <f>LEFT(J425,6)</f>
        <v>W912J7</v>
      </c>
      <c r="J425" s="14" t="s">
        <v>1309</v>
      </c>
      <c r="K425" s="15" t="s">
        <v>1310</v>
      </c>
      <c r="L425" s="15" t="str">
        <f>CONCATENATE(D425,",",J425)</f>
        <v>160193,W912J7-19-2-2002</v>
      </c>
      <c r="M425" s="16">
        <v>6000000</v>
      </c>
      <c r="N425" s="16">
        <v>5515000</v>
      </c>
      <c r="O425" s="17">
        <v>44428</v>
      </c>
      <c r="P425" s="18">
        <v>44499</v>
      </c>
      <c r="Q425" s="19">
        <f>IF(M425="","",N425-M425)</f>
        <v>-485000</v>
      </c>
      <c r="R425" s="20">
        <f>IF(P425="","",P425-O425)</f>
        <v>71</v>
      </c>
      <c r="S425">
        <f>YEAR(P425)</f>
        <v>2021</v>
      </c>
      <c r="T425" s="21">
        <f>IF(LEN(MONTH(P425))=1,CONCATENATE("0",MONTH(P425)),MONTH(P425))</f>
        <v>10</v>
      </c>
      <c r="U425" s="21">
        <f>IF(LEN(DAY(P425))=1,CONCATENATE("0",DAY(P425)),DAY(P425))</f>
        <v>30</v>
      </c>
      <c r="V425" t="str">
        <f>CONCATENATE(S425,T425,U425)</f>
        <v>20211030</v>
      </c>
      <c r="W425">
        <f>IF(OR(MONTH(G425)=10,MONTH(G425)=11,MONTH(G425)=12),YEAR(G425)+1,YEAR(G425))</f>
        <v>2020</v>
      </c>
      <c r="X425">
        <f>IF(OR(MONTH(P425)=10,MONTH(P425)=11,MONTH(P425)=12),YEAR(P425)+1,YEAR(P425))</f>
        <v>2022</v>
      </c>
      <c r="Y425">
        <f>INDEX('Inflation Indices'!$B$2:$B$18,MATCH('MilCon Contracts Data'!W1060,'Inflation Indices'!$A$2:$A$18,0))</f>
        <v>1.1226717559690906</v>
      </c>
      <c r="Z425">
        <f>ROUND(MEDIAN(W425,X425),0)</f>
        <v>2021</v>
      </c>
      <c r="AA425">
        <f>INDEX('Inflation Indices'!$B$2:$B$18,MATCH('MilCon Contracts Data'!Z1060,'Inflation Indices'!$A$2:$A$18,0))</f>
        <v>1.0750776974914733</v>
      </c>
      <c r="AB425" s="22">
        <f>M425*Y425</f>
        <v>6736030.5358145442</v>
      </c>
      <c r="AC425" s="22">
        <f>AB425+(Q425*AA425)</f>
        <v>6214617.8525311798</v>
      </c>
      <c r="AD425" s="19">
        <f>IF(AB425="","",AC425-AB425)</f>
        <v>-521412.6832833644</v>
      </c>
      <c r="AE425" s="23">
        <f>_xlfn.DAYS(P425,O425)</f>
        <v>71</v>
      </c>
      <c r="AF425" s="23">
        <f>_xlfn.DAYS(O425,G425)</f>
        <v>336</v>
      </c>
      <c r="AG425" s="24">
        <f>AE425/AF425</f>
        <v>0.21130952380952381</v>
      </c>
    </row>
    <row r="426" spans="1:33" ht="30" customHeight="1" x14ac:dyDescent="0.25">
      <c r="A426" s="9">
        <v>44573</v>
      </c>
      <c r="B426" s="10">
        <v>2015</v>
      </c>
      <c r="C426" s="11" t="s">
        <v>478</v>
      </c>
      <c r="D426" s="12" t="s">
        <v>1311</v>
      </c>
      <c r="E426" s="12" t="s">
        <v>35</v>
      </c>
      <c r="F426" s="9">
        <v>43629</v>
      </c>
      <c r="G426" s="9">
        <v>43728</v>
      </c>
      <c r="H426" s="12" t="s">
        <v>1312</v>
      </c>
      <c r="I426" s="13" t="str">
        <f>LEFT(J426,6)</f>
        <v>179997</v>
      </c>
      <c r="J426" s="14" t="s">
        <v>1313</v>
      </c>
      <c r="K426" s="15" t="s">
        <v>1313</v>
      </c>
      <c r="L426" s="15" t="str">
        <f>CONCATENATE(D426,",",J426)</f>
        <v>411300,179997D002</v>
      </c>
      <c r="M426" s="16">
        <v>6031000</v>
      </c>
      <c r="N426" s="16">
        <v>5900000</v>
      </c>
      <c r="O426" s="17">
        <v>44104</v>
      </c>
      <c r="P426" s="18">
        <v>44215</v>
      </c>
      <c r="Q426" s="19">
        <f>IF(M426="","",N426-M426)</f>
        <v>-131000</v>
      </c>
      <c r="R426" s="20">
        <f>IF(P426="","",P426-O426)</f>
        <v>111</v>
      </c>
      <c r="S426">
        <f>YEAR(P426)</f>
        <v>2021</v>
      </c>
      <c r="T426" s="21" t="str">
        <f>IF(LEN(MONTH(P426))=1,CONCATENATE("0",MONTH(P426)),MONTH(P426))</f>
        <v>01</v>
      </c>
      <c r="U426" s="21">
        <f>IF(LEN(DAY(P426))=1,CONCATENATE("0",DAY(P426)),DAY(P426))</f>
        <v>19</v>
      </c>
      <c r="V426" t="str">
        <f>CONCATENATE(S426,T426,U426)</f>
        <v>20210119</v>
      </c>
      <c r="W426">
        <f>IF(OR(MONTH(G426)=10,MONTH(G426)=11,MONTH(G426)=12),YEAR(G426)+1,YEAR(G426))</f>
        <v>2019</v>
      </c>
      <c r="X426">
        <f>IF(OR(MONTH(P426)=10,MONTH(P426)=11,MONTH(P426)=12),YEAR(P426)+1,YEAR(P426))</f>
        <v>2021</v>
      </c>
      <c r="Y426">
        <f>INDEX('Inflation Indices'!$B$2:$B$18,MATCH('MilCon Contracts Data'!W583,'Inflation Indices'!$A$2:$A$18,0))</f>
        <v>1.027591137340192</v>
      </c>
      <c r="Z426">
        <f>ROUND(MEDIAN(W426,X426),0)</f>
        <v>2020</v>
      </c>
      <c r="AA426">
        <f>INDEX('Inflation Indices'!$B$2:$B$18,MATCH('MilCon Contracts Data'!Z583,'Inflation Indices'!$A$2:$A$18,0))</f>
        <v>0.97697771649446541</v>
      </c>
      <c r="AB426" s="22">
        <f>M426*Y426</f>
        <v>6197402.1492986977</v>
      </c>
      <c r="AC426" s="22">
        <f>AB426+(Q426*AA426)</f>
        <v>6069418.0684379227</v>
      </c>
      <c r="AD426" s="19">
        <f>IF(AB426="","",AC426-AB426)</f>
        <v>-127984.08086077496</v>
      </c>
      <c r="AE426" s="23">
        <f>_xlfn.DAYS(P426,O426)</f>
        <v>111</v>
      </c>
      <c r="AF426" s="23">
        <f>_xlfn.DAYS(O426,G426)</f>
        <v>376</v>
      </c>
      <c r="AG426" s="24">
        <f>AE426/AF426</f>
        <v>0.29521276595744683</v>
      </c>
    </row>
    <row r="427" spans="1:33" ht="30" customHeight="1" x14ac:dyDescent="0.25">
      <c r="A427" s="9">
        <v>44560</v>
      </c>
      <c r="B427" s="10">
        <v>2018</v>
      </c>
      <c r="C427" s="11" t="s">
        <v>482</v>
      </c>
      <c r="D427" s="12" t="s">
        <v>854</v>
      </c>
      <c r="E427" s="12" t="s">
        <v>35</v>
      </c>
      <c r="F427" s="9">
        <v>43648</v>
      </c>
      <c r="G427" s="9">
        <v>43698</v>
      </c>
      <c r="H427" s="12" t="s">
        <v>1314</v>
      </c>
      <c r="I427" s="13" t="str">
        <f>LEFT(J427,6)</f>
        <v>W912NS</v>
      </c>
      <c r="J427" s="14" t="s">
        <v>1315</v>
      </c>
      <c r="K427" s="15" t="s">
        <v>1315</v>
      </c>
      <c r="L427" s="15" t="str">
        <f>CONCATENATE(D427,",",J427)</f>
        <v>ULYB049040,W912NS19C6003</v>
      </c>
      <c r="M427" s="16">
        <v>6052456</v>
      </c>
      <c r="N427" s="16">
        <v>6136064</v>
      </c>
      <c r="O427" s="17">
        <v>44278</v>
      </c>
      <c r="P427" s="18">
        <v>44278</v>
      </c>
      <c r="Q427" s="19">
        <f>IF(M427="","",N427-M427)</f>
        <v>83608</v>
      </c>
      <c r="R427" s="20">
        <f>IF(P427="","",P427-O427)</f>
        <v>0</v>
      </c>
      <c r="S427">
        <f>YEAR(P427)</f>
        <v>2021</v>
      </c>
      <c r="T427" s="21" t="str">
        <f>IF(LEN(MONTH(P427))=1,CONCATENATE("0",MONTH(P427)),MONTH(P427))</f>
        <v>03</v>
      </c>
      <c r="U427" s="21">
        <f>IF(LEN(DAY(P427))=1,CONCATENATE("0",DAY(P427)),DAY(P427))</f>
        <v>23</v>
      </c>
      <c r="V427" t="str">
        <f>CONCATENATE(S427,T427,U427)</f>
        <v>20210323</v>
      </c>
      <c r="W427">
        <f>IF(OR(MONTH(G427)=10,MONTH(G427)=11,MONTH(G427)=12),YEAR(G427)+1,YEAR(G427))</f>
        <v>2019</v>
      </c>
      <c r="X427">
        <f>IF(OR(MONTH(P427)=10,MONTH(P427)=11,MONTH(P427)=12),YEAR(P427)+1,YEAR(P427))</f>
        <v>2021</v>
      </c>
      <c r="Y427">
        <f>INDEX('Inflation Indices'!$B$2:$B$18,MATCH('MilCon Contracts Data'!W812,'Inflation Indices'!$A$2:$A$18,0))</f>
        <v>1.1226717559690906</v>
      </c>
      <c r="Z427">
        <f>ROUND(MEDIAN(W427,X427),0)</f>
        <v>2020</v>
      </c>
      <c r="AA427">
        <f>INDEX('Inflation Indices'!$B$2:$B$18,MATCH('MilCon Contracts Data'!Z812,'Inflation Indices'!$A$2:$A$18,0))</f>
        <v>1.0992552112271903</v>
      </c>
      <c r="AB427" s="22">
        <f>M427*Y427</f>
        <v>6794921.4054456586</v>
      </c>
      <c r="AC427" s="22">
        <f>AB427+(Q427*AA427)</f>
        <v>6886827.9351459416</v>
      </c>
      <c r="AD427" s="19">
        <f>IF(AB427="","",AC427-AB427)</f>
        <v>91906.529700282961</v>
      </c>
      <c r="AE427" s="23">
        <f>_xlfn.DAYS(P427,O427)</f>
        <v>0</v>
      </c>
      <c r="AF427" s="23">
        <f>_xlfn.DAYS(O427,G427)</f>
        <v>580</v>
      </c>
      <c r="AG427" s="24">
        <f>AE427/AF427</f>
        <v>0</v>
      </c>
    </row>
    <row r="428" spans="1:33" ht="30" customHeight="1" x14ac:dyDescent="0.25">
      <c r="A428" s="9">
        <v>44561</v>
      </c>
      <c r="B428" s="10">
        <v>2015</v>
      </c>
      <c r="C428" s="11" t="s">
        <v>68</v>
      </c>
      <c r="D428" s="12" t="s">
        <v>1316</v>
      </c>
      <c r="E428" s="12" t="s">
        <v>35</v>
      </c>
      <c r="F428" s="9">
        <v>42052</v>
      </c>
      <c r="G428" s="9">
        <v>42158</v>
      </c>
      <c r="H428" s="12" t="s">
        <v>1317</v>
      </c>
      <c r="I428" s="13" t="str">
        <f>LEFT(J428,6)</f>
        <v>W9126G</v>
      </c>
      <c r="J428" s="14" t="s">
        <v>1318</v>
      </c>
      <c r="K428" s="15" t="s">
        <v>1318</v>
      </c>
      <c r="L428" s="15" t="str">
        <f>CONCATENATE(D428,",",J428)</f>
        <v>MPLS3274JB,W9126G14D00500002</v>
      </c>
      <c r="M428" s="16">
        <v>6077000</v>
      </c>
      <c r="N428" s="16">
        <v>6133616</v>
      </c>
      <c r="O428" s="17">
        <v>42613</v>
      </c>
      <c r="P428" s="18">
        <v>43263</v>
      </c>
      <c r="Q428" s="19">
        <f>IF(M428="","",N428-M428)</f>
        <v>56616</v>
      </c>
      <c r="R428" s="20">
        <f>IF(P428="","",P428-O428)</f>
        <v>650</v>
      </c>
      <c r="S428">
        <f>YEAR(P428)</f>
        <v>2018</v>
      </c>
      <c r="T428" s="21" t="str">
        <f>IF(LEN(MONTH(P428))=1,CONCATENATE("0",MONTH(P428)),MONTH(P428))</f>
        <v>06</v>
      </c>
      <c r="U428" s="21">
        <f>IF(LEN(DAY(P428))=1,CONCATENATE("0",DAY(P428)),DAY(P428))</f>
        <v>12</v>
      </c>
      <c r="V428" t="str">
        <f>CONCATENATE(S428,T428,U428)</f>
        <v>20180612</v>
      </c>
      <c r="W428">
        <f>IF(OR(MONTH(G428)=10,MONTH(G428)=11,MONTH(G428)=12),YEAR(G428)+1,YEAR(G428))</f>
        <v>2015</v>
      </c>
      <c r="X428">
        <f>IF(OR(MONTH(P428)=10,MONTH(P428)=11,MONTH(P428)=12),YEAR(P428)+1,YEAR(P428))</f>
        <v>2018</v>
      </c>
      <c r="Y428">
        <f>INDEX('Inflation Indices'!$B$2:$B$18,MATCH('MilCon Contracts Data'!W202,'Inflation Indices'!$A$2:$A$18,0))</f>
        <v>1.0750776974914733</v>
      </c>
      <c r="Z428">
        <f>ROUND(MEDIAN(W428,X428),0)</f>
        <v>2017</v>
      </c>
      <c r="AA428">
        <f>INDEX('Inflation Indices'!$B$2:$B$18,MATCH('MilCon Contracts Data'!Z202,'Inflation Indices'!$A$2:$A$18,0))</f>
        <v>1.0006103417743548</v>
      </c>
      <c r="AB428" s="22">
        <f>M428*Y428</f>
        <v>6533247.1676556831</v>
      </c>
      <c r="AC428" s="22">
        <f>AB428+(Q428*AA428)</f>
        <v>6589897.7227655798</v>
      </c>
      <c r="AD428" s="19">
        <f>IF(AB428="","",AC428-AB428)</f>
        <v>56650.555109896697</v>
      </c>
      <c r="AE428" s="23">
        <f>_xlfn.DAYS(P428,O428)</f>
        <v>650</v>
      </c>
      <c r="AF428" s="23">
        <f>_xlfn.DAYS(O428,G428)</f>
        <v>455</v>
      </c>
      <c r="AG428" s="24">
        <f>AE428/AF428</f>
        <v>1.4285714285714286</v>
      </c>
    </row>
    <row r="429" spans="1:33" ht="30" customHeight="1" x14ac:dyDescent="0.25">
      <c r="A429" s="9">
        <v>44573</v>
      </c>
      <c r="B429" s="10">
        <v>2017</v>
      </c>
      <c r="C429" s="11" t="s">
        <v>103</v>
      </c>
      <c r="D429" s="12" t="s">
        <v>1319</v>
      </c>
      <c r="E429" s="12" t="s">
        <v>35</v>
      </c>
      <c r="F429" s="9">
        <v>42622</v>
      </c>
      <c r="G429" s="9">
        <v>42794</v>
      </c>
      <c r="H429" s="12" t="s">
        <v>1320</v>
      </c>
      <c r="I429" s="13" t="str">
        <f>LEFT(J429,6)</f>
        <v>N33191</v>
      </c>
      <c r="J429" s="14" t="s">
        <v>1321</v>
      </c>
      <c r="K429" s="15" t="s">
        <v>1322</v>
      </c>
      <c r="L429" s="15" t="str">
        <f>CONCATENATE(D429,",",J429)</f>
        <v>N62995737,N3319116D1010 JN01</v>
      </c>
      <c r="M429" s="16">
        <v>6096000</v>
      </c>
      <c r="N429" s="16">
        <v>12446000</v>
      </c>
      <c r="O429" s="17">
        <v>43334</v>
      </c>
      <c r="P429" s="18">
        <v>44217</v>
      </c>
      <c r="Q429" s="19">
        <f>IF(M429="","",N429-M429)</f>
        <v>6350000</v>
      </c>
      <c r="R429" s="20">
        <f>IF(P429="","",P429-O429)</f>
        <v>883</v>
      </c>
      <c r="S429">
        <f>YEAR(P429)</f>
        <v>2021</v>
      </c>
      <c r="T429" s="21" t="str">
        <f>IF(LEN(MONTH(P429))=1,CONCATENATE("0",MONTH(P429)),MONTH(P429))</f>
        <v>01</v>
      </c>
      <c r="U429" s="21">
        <f>IF(LEN(DAY(P429))=1,CONCATENATE("0",DAY(P429)),DAY(P429))</f>
        <v>21</v>
      </c>
      <c r="V429" t="str">
        <f>CONCATENATE(S429,T429,U429)</f>
        <v>20210121</v>
      </c>
      <c r="W429">
        <f>IF(OR(MONTH(G429)=10,MONTH(G429)=11,MONTH(G429)=12),YEAR(G429)+1,YEAR(G429))</f>
        <v>2017</v>
      </c>
      <c r="X429">
        <f>IF(OR(MONTH(P429)=10,MONTH(P429)=11,MONTH(P429)=12),YEAR(P429)+1,YEAR(P429))</f>
        <v>2021</v>
      </c>
      <c r="Y429">
        <f>INDEX('Inflation Indices'!$B$2:$B$18,MATCH('MilCon Contracts Data'!W299,'Inflation Indices'!$A$2:$A$18,0))</f>
        <v>1.258060736811446</v>
      </c>
      <c r="Z429">
        <f>ROUND(MEDIAN(W429,X429),0)</f>
        <v>2019</v>
      </c>
      <c r="AA429">
        <f>INDEX('Inflation Indices'!$B$2:$B$18,MATCH('MilCon Contracts Data'!Z299,'Inflation Indices'!$A$2:$A$18,0))</f>
        <v>1.0992552112271903</v>
      </c>
      <c r="AB429" s="22">
        <f>M429*Y429</f>
        <v>7669138.2516025752</v>
      </c>
      <c r="AC429" s="22">
        <f>AB429+(Q429*AA429)</f>
        <v>14649408.842895232</v>
      </c>
      <c r="AD429" s="19">
        <f>IF(AB429="","",AC429-AB429)</f>
        <v>6980270.591292657</v>
      </c>
      <c r="AE429" s="23">
        <f>_xlfn.DAYS(P429,O429)</f>
        <v>883</v>
      </c>
      <c r="AF429" s="23">
        <f>_xlfn.DAYS(O429,G429)</f>
        <v>540</v>
      </c>
      <c r="AG429" s="24">
        <f>AE429/AF429</f>
        <v>1.6351851851851851</v>
      </c>
    </row>
    <row r="430" spans="1:33" ht="30" customHeight="1" x14ac:dyDescent="0.25">
      <c r="A430" s="9">
        <v>44439</v>
      </c>
      <c r="B430" s="10">
        <v>2020</v>
      </c>
      <c r="C430" s="11" t="s">
        <v>145</v>
      </c>
      <c r="D430" s="12" t="s">
        <v>1323</v>
      </c>
      <c r="E430" s="12" t="s">
        <v>35</v>
      </c>
      <c r="F430" s="9">
        <v>43880</v>
      </c>
      <c r="G430" s="9">
        <v>43950</v>
      </c>
      <c r="H430" s="12" t="s">
        <v>1324</v>
      </c>
      <c r="I430" s="13" t="str">
        <f>LEFT(J430,6)</f>
        <v>W912QR</v>
      </c>
      <c r="J430" s="14" t="s">
        <v>1325</v>
      </c>
      <c r="K430" s="15" t="s">
        <v>1325</v>
      </c>
      <c r="L430" s="15" t="str">
        <f>CONCATENATE(D430,",",J430)</f>
        <v>71725,W912QR20C0019</v>
      </c>
      <c r="M430" s="16">
        <v>6106000</v>
      </c>
      <c r="N430" s="16">
        <v>6333000</v>
      </c>
      <c r="O430" s="17">
        <v>44328</v>
      </c>
      <c r="P430" s="18">
        <v>44439</v>
      </c>
      <c r="Q430" s="19">
        <f>IF(M430="","",N430-M430)</f>
        <v>227000</v>
      </c>
      <c r="R430" s="20">
        <f>IF(P430="","",P430-O430)</f>
        <v>111</v>
      </c>
      <c r="S430">
        <f>YEAR(P430)</f>
        <v>2021</v>
      </c>
      <c r="T430" s="21" t="str">
        <f>IF(LEN(MONTH(P430))=1,CONCATENATE("0",MONTH(P430)),MONTH(P430))</f>
        <v>08</v>
      </c>
      <c r="U430" s="21">
        <f>IF(LEN(DAY(P430))=1,CONCATENATE("0",DAY(P430)),DAY(P430))</f>
        <v>31</v>
      </c>
      <c r="V430" t="str">
        <f>CONCATENATE(S430,T430,U430)</f>
        <v>20210831</v>
      </c>
      <c r="W430">
        <f>IF(OR(MONTH(G430)=10,MONTH(G430)=11,MONTH(G430)=12),YEAR(G430)+1,YEAR(G430))</f>
        <v>2020</v>
      </c>
      <c r="X430">
        <f>IF(OR(MONTH(P430)=10,MONTH(P430)=11,MONTH(P430)=12),YEAR(P430)+1,YEAR(P430))</f>
        <v>2021</v>
      </c>
      <c r="Y430">
        <f>INDEX('Inflation Indices'!$B$2:$B$18,MATCH('MilCon Contracts Data'!W1087,'Inflation Indices'!$A$2:$A$18,0))</f>
        <v>1.027591137340192</v>
      </c>
      <c r="Z430">
        <f>ROUND(MEDIAN(W430,X430),0)</f>
        <v>2021</v>
      </c>
      <c r="AA430">
        <f>INDEX('Inflation Indices'!$B$2:$B$18,MATCH('MilCon Contracts Data'!Z1087,'Inflation Indices'!$A$2:$A$18,0))</f>
        <v>0.97697771649446541</v>
      </c>
      <c r="AB430" s="22">
        <f>M430*Y430</f>
        <v>6274471.4845992122</v>
      </c>
      <c r="AC430" s="22">
        <f>AB430+(Q430*AA430)</f>
        <v>6496245.4262434561</v>
      </c>
      <c r="AD430" s="19">
        <f>IF(AB430="","",AC430-AB430)</f>
        <v>221773.9416442439</v>
      </c>
      <c r="AE430" s="23">
        <f>_xlfn.DAYS(P430,O430)</f>
        <v>111</v>
      </c>
      <c r="AF430" s="23">
        <f>_xlfn.DAYS(O430,G430)</f>
        <v>378</v>
      </c>
      <c r="AG430" s="24">
        <f>AE430/AF430</f>
        <v>0.29365079365079366</v>
      </c>
    </row>
    <row r="431" spans="1:33" ht="30" customHeight="1" x14ac:dyDescent="0.25">
      <c r="A431" s="9">
        <v>44561</v>
      </c>
      <c r="B431" s="10">
        <v>2015</v>
      </c>
      <c r="C431" s="11" t="s">
        <v>145</v>
      </c>
      <c r="D431" s="12" t="s">
        <v>1326</v>
      </c>
      <c r="E431" s="12" t="s">
        <v>35</v>
      </c>
      <c r="F431" s="9">
        <v>42864</v>
      </c>
      <c r="G431" s="9">
        <v>43004</v>
      </c>
      <c r="H431" s="12" t="s">
        <v>452</v>
      </c>
      <c r="I431" s="13" t="str">
        <f>LEFT(J431,6)</f>
        <v>W912GB</v>
      </c>
      <c r="J431" s="14" t="s">
        <v>453</v>
      </c>
      <c r="K431" s="15" t="s">
        <v>453</v>
      </c>
      <c r="L431" s="15" t="str">
        <f>CONCATENATE(D431,",",J431)</f>
        <v>86404,W912GB17D0015</v>
      </c>
      <c r="M431" s="16">
        <v>6121000</v>
      </c>
      <c r="N431" s="16">
        <v>6783000</v>
      </c>
      <c r="O431" s="17">
        <v>43812</v>
      </c>
      <c r="P431" s="18">
        <v>44620</v>
      </c>
      <c r="Q431" s="19">
        <f>IF(M431="","",N431-M431)</f>
        <v>662000</v>
      </c>
      <c r="R431" s="20">
        <f>IF(P431="","",P431-O431)</f>
        <v>808</v>
      </c>
      <c r="S431">
        <f>YEAR(P431)</f>
        <v>2022</v>
      </c>
      <c r="T431" s="21" t="str">
        <f>IF(LEN(MONTH(P431))=1,CONCATENATE("0",MONTH(P431)),MONTH(P431))</f>
        <v>02</v>
      </c>
      <c r="U431" s="21">
        <f>IF(LEN(DAY(P431))=1,CONCATENATE("0",DAY(P431)),DAY(P431))</f>
        <v>28</v>
      </c>
      <c r="V431" t="str">
        <f>CONCATENATE(S431,T431,U431)</f>
        <v>20220228</v>
      </c>
      <c r="W431">
        <f>IF(OR(MONTH(G431)=10,MONTH(G431)=11,MONTH(G431)=12),YEAR(G431)+1,YEAR(G431))</f>
        <v>2017</v>
      </c>
      <c r="X431">
        <f>IF(OR(MONTH(P431)=10,MONTH(P431)=11,MONTH(P431)=12),YEAR(P431)+1,YEAR(P431))</f>
        <v>2022</v>
      </c>
      <c r="Y431">
        <f>INDEX('Inflation Indices'!$B$2:$B$18,MATCH('MilCon Contracts Data'!W385,'Inflation Indices'!$A$2:$A$18,0))</f>
        <v>0.95701202597496626</v>
      </c>
      <c r="Z431">
        <f>ROUND(MEDIAN(W431,X431),0)</f>
        <v>2020</v>
      </c>
      <c r="AA431">
        <f>INDEX('Inflation Indices'!$B$2:$B$18,MATCH('MilCon Contracts Data'!Z385,'Inflation Indices'!$A$2:$A$18,0))</f>
        <v>0.93819806468133926</v>
      </c>
      <c r="AB431" s="22">
        <f>M431*Y431</f>
        <v>5857870.6109927688</v>
      </c>
      <c r="AC431" s="22">
        <f>AB431+(Q431*AA431)</f>
        <v>6478957.7298118155</v>
      </c>
      <c r="AD431" s="19">
        <f>IF(AB431="","",AC431-AB431)</f>
        <v>621087.11881904677</v>
      </c>
      <c r="AE431" s="23">
        <f>_xlfn.DAYS(P431,O431)</f>
        <v>808</v>
      </c>
      <c r="AF431" s="23">
        <f>_xlfn.DAYS(O431,G431)</f>
        <v>808</v>
      </c>
      <c r="AG431" s="24">
        <f>AE431/AF431</f>
        <v>1</v>
      </c>
    </row>
    <row r="432" spans="1:33" ht="30" customHeight="1" x14ac:dyDescent="0.25">
      <c r="A432" s="9">
        <v>44560</v>
      </c>
      <c r="B432" s="10">
        <v>2016</v>
      </c>
      <c r="C432" s="11" t="s">
        <v>496</v>
      </c>
      <c r="D432" s="12" t="s">
        <v>1327</v>
      </c>
      <c r="E432" s="12" t="s">
        <v>35</v>
      </c>
      <c r="F432" s="9">
        <v>43081</v>
      </c>
      <c r="G432" s="9">
        <v>43322</v>
      </c>
      <c r="H432" s="12" t="s">
        <v>1328</v>
      </c>
      <c r="I432" s="13" t="str">
        <f>LEFT(J432,6)</f>
        <v>W912GB</v>
      </c>
      <c r="J432" s="14" t="s">
        <v>1329</v>
      </c>
      <c r="K432" s="15" t="s">
        <v>1330</v>
      </c>
      <c r="L432" s="15" t="str">
        <f>CONCATENATE(D432,",",J432)</f>
        <v>DESC1603,W912GB-14-C-0005</v>
      </c>
      <c r="M432" s="16">
        <v>6125000</v>
      </c>
      <c r="N432" s="16">
        <v>6125000</v>
      </c>
      <c r="O432" s="17">
        <v>43618</v>
      </c>
      <c r="P432" s="18">
        <v>43618</v>
      </c>
      <c r="Q432" s="19">
        <f>IF(M432="","",N432-M432)</f>
        <v>0</v>
      </c>
      <c r="R432" s="20">
        <f>IF(P432="","",P432-O432)</f>
        <v>0</v>
      </c>
      <c r="S432">
        <f>YEAR(P432)</f>
        <v>2019</v>
      </c>
      <c r="T432" s="21" t="str">
        <f>IF(LEN(MONTH(P432))=1,CONCATENATE("0",MONTH(P432)),MONTH(P432))</f>
        <v>06</v>
      </c>
      <c r="U432" s="21" t="str">
        <f>IF(LEN(DAY(P432))=1,CONCATENATE("0",DAY(P432)),DAY(P432))</f>
        <v>02</v>
      </c>
      <c r="V432" t="str">
        <f>CONCATENATE(S432,T432,U432)</f>
        <v>20190602</v>
      </c>
      <c r="W432">
        <f>IF(OR(MONTH(G432)=10,MONTH(G432)=11,MONTH(G432)=12),YEAR(G432)+1,YEAR(G432))</f>
        <v>2018</v>
      </c>
      <c r="X432">
        <f>IF(OR(MONTH(P432)=10,MONTH(P432)=11,MONTH(P432)=12),YEAR(P432)+1,YEAR(P432))</f>
        <v>2019</v>
      </c>
      <c r="Y432">
        <f>INDEX('Inflation Indices'!$B$2:$B$18,MATCH('MilCon Contracts Data'!W543,'Inflation Indices'!$A$2:$A$18,0))</f>
        <v>1.1913606177254064</v>
      </c>
      <c r="Z432">
        <f>ROUND(MEDIAN(W432,X432),0)</f>
        <v>2019</v>
      </c>
      <c r="AA432">
        <f>INDEX('Inflation Indices'!$B$2:$B$18,MATCH('MilCon Contracts Data'!Z543,'Inflation Indices'!$A$2:$A$18,0))</f>
        <v>1.1518675949206576</v>
      </c>
      <c r="AB432" s="22">
        <f>M432*Y432</f>
        <v>7297083.783568114</v>
      </c>
      <c r="AC432" s="22">
        <f>AB432+(Q432*AA432)</f>
        <v>7297083.783568114</v>
      </c>
      <c r="AD432" s="19">
        <f>IF(AB432="","",AC432-AB432)</f>
        <v>0</v>
      </c>
      <c r="AE432" s="23">
        <f>_xlfn.DAYS(P432,O432)</f>
        <v>0</v>
      </c>
      <c r="AF432" s="23">
        <f>_xlfn.DAYS(O432,G432)</f>
        <v>296</v>
      </c>
      <c r="AG432" s="24">
        <f>AE432/AF432</f>
        <v>0</v>
      </c>
    </row>
    <row r="433" spans="1:33" ht="30" customHeight="1" x14ac:dyDescent="0.25">
      <c r="A433" s="9">
        <v>44684</v>
      </c>
      <c r="B433" s="10">
        <v>2019</v>
      </c>
      <c r="C433" s="11" t="s">
        <v>496</v>
      </c>
      <c r="D433" s="12" t="s">
        <v>1331</v>
      </c>
      <c r="E433" s="12" t="s">
        <v>35</v>
      </c>
      <c r="F433" s="9">
        <v>43662</v>
      </c>
      <c r="G433" s="9">
        <v>43728</v>
      </c>
      <c r="H433" s="12" t="s">
        <v>1332</v>
      </c>
      <c r="I433" s="13" t="str">
        <f>LEFT(J433,6)</f>
        <v>W912BV</v>
      </c>
      <c r="J433" s="14" t="s">
        <v>1333</v>
      </c>
      <c r="K433" s="15" t="s">
        <v>1334</v>
      </c>
      <c r="L433" s="15" t="str">
        <f>CONCATENATE(D433,",",J433)</f>
        <v>DESC18S2,W912BV19C0022 / 56986550</v>
      </c>
      <c r="M433" s="16">
        <v>6186000</v>
      </c>
      <c r="N433" s="16">
        <v>6717000</v>
      </c>
      <c r="O433" s="17">
        <v>44196</v>
      </c>
      <c r="P433" s="18">
        <v>44470</v>
      </c>
      <c r="Q433" s="19">
        <f>IF(M433="","",N433-M433)</f>
        <v>531000</v>
      </c>
      <c r="R433" s="20">
        <f>IF(P433="","",P433-O433)</f>
        <v>274</v>
      </c>
      <c r="S433">
        <f>YEAR(P433)</f>
        <v>2021</v>
      </c>
      <c r="T433" s="21">
        <f>IF(LEN(MONTH(P433))=1,CONCATENATE("0",MONTH(P433)),MONTH(P433))</f>
        <v>10</v>
      </c>
      <c r="U433" s="21" t="str">
        <f>IF(LEN(DAY(P433))=1,CONCATENATE("0",DAY(P433)),DAY(P433))</f>
        <v>01</v>
      </c>
      <c r="V433" t="str">
        <f>CONCATENATE(S433,T433,U433)</f>
        <v>20211001</v>
      </c>
      <c r="W433">
        <f>IF(OR(MONTH(G433)=10,MONTH(G433)=11,MONTH(G433)=12),YEAR(G433)+1,YEAR(G433))</f>
        <v>2019</v>
      </c>
      <c r="X433">
        <f>IF(OR(MONTH(P433)=10,MONTH(P433)=11,MONTH(P433)=12),YEAR(P433)+1,YEAR(P433))</f>
        <v>2022</v>
      </c>
      <c r="Y433">
        <f>INDEX('Inflation Indices'!$B$2:$B$18,MATCH('MilCon Contracts Data'!W754,'Inflation Indices'!$A$2:$A$18,0))</f>
        <v>1.027591137340192</v>
      </c>
      <c r="Z433">
        <f>ROUND(MEDIAN(W433,X433),0)</f>
        <v>2021</v>
      </c>
      <c r="AA433">
        <f>INDEX('Inflation Indices'!$B$2:$B$18,MATCH('MilCon Contracts Data'!Z754,'Inflation Indices'!$A$2:$A$18,0))</f>
        <v>0.97697771649446541</v>
      </c>
      <c r="AB433" s="22">
        <f>M433*Y433</f>
        <v>6356678.7755864281</v>
      </c>
      <c r="AC433" s="22">
        <f>AB433+(Q433*AA433)</f>
        <v>6875453.9430449894</v>
      </c>
      <c r="AD433" s="19">
        <f>IF(AB433="","",AC433-AB433)</f>
        <v>518775.16745856125</v>
      </c>
      <c r="AE433" s="23">
        <f>_xlfn.DAYS(P433,O433)</f>
        <v>274</v>
      </c>
      <c r="AF433" s="23">
        <f>_xlfn.DAYS(O433,G433)</f>
        <v>468</v>
      </c>
      <c r="AG433" s="24">
        <f>AE433/AF433</f>
        <v>0.5854700854700855</v>
      </c>
    </row>
    <row r="434" spans="1:33" ht="30" customHeight="1" x14ac:dyDescent="0.25">
      <c r="A434" s="9">
        <v>44561</v>
      </c>
      <c r="B434" s="10">
        <v>2018</v>
      </c>
      <c r="C434" s="11" t="s">
        <v>145</v>
      </c>
      <c r="D434" s="12" t="s">
        <v>1335</v>
      </c>
      <c r="E434" s="12" t="s">
        <v>35</v>
      </c>
      <c r="F434" s="9">
        <v>43886</v>
      </c>
      <c r="G434" s="9">
        <v>43951</v>
      </c>
      <c r="H434" s="12" t="s">
        <v>1336</v>
      </c>
      <c r="I434" s="13" t="str">
        <f>LEFT(J434,6)</f>
        <v>W912HN</v>
      </c>
      <c r="J434" s="14" t="s">
        <v>1337</v>
      </c>
      <c r="K434" s="15" t="s">
        <v>1337</v>
      </c>
      <c r="L434" s="15" t="str">
        <f>CONCATENATE(D434,",",J434)</f>
        <v>87205,W912HN20C3004</v>
      </c>
      <c r="M434" s="16">
        <v>6187000</v>
      </c>
      <c r="N434" s="16">
        <v>10773000</v>
      </c>
      <c r="O434" s="17">
        <v>44835</v>
      </c>
      <c r="P434" s="18">
        <v>44835</v>
      </c>
      <c r="Q434" s="19">
        <f>IF(M434="","",N434-M434)</f>
        <v>4586000</v>
      </c>
      <c r="R434" s="20">
        <f>IF(P434="","",P434-O434)</f>
        <v>0</v>
      </c>
      <c r="S434">
        <f>YEAR(P434)</f>
        <v>2022</v>
      </c>
      <c r="T434" s="21">
        <f>IF(LEN(MONTH(P434))=1,CONCATENATE("0",MONTH(P434)),MONTH(P434))</f>
        <v>10</v>
      </c>
      <c r="U434" s="21" t="str">
        <f>IF(LEN(DAY(P434))=1,CONCATENATE("0",DAY(P434)),DAY(P434))</f>
        <v>01</v>
      </c>
      <c r="V434" t="str">
        <f>CONCATENATE(S434,T434,U434)</f>
        <v>20221001</v>
      </c>
      <c r="W434">
        <f>IF(OR(MONTH(G434)=10,MONTH(G434)=11,MONTH(G434)=12),YEAR(G434)+1,YEAR(G434))</f>
        <v>2020</v>
      </c>
      <c r="X434">
        <f>IF(OR(MONTH(P434)=10,MONTH(P434)=11,MONTH(P434)=12),YEAR(P434)+1,YEAR(P434))</f>
        <v>2023</v>
      </c>
      <c r="Y434">
        <f>INDEX('Inflation Indices'!$B$2:$B$18,MATCH('MilCon Contracts Data'!W1049,'Inflation Indices'!$A$2:$A$18,0))</f>
        <v>1.027591137340192</v>
      </c>
      <c r="Z434">
        <f>ROUND(MEDIAN(W434,X434),0)</f>
        <v>2022</v>
      </c>
      <c r="AA434">
        <f>INDEX('Inflation Indices'!$B$2:$B$18,MATCH('MilCon Contracts Data'!Z1049,'Inflation Indices'!$A$2:$A$18,0))</f>
        <v>0.95701202597496626</v>
      </c>
      <c r="AB434" s="22">
        <f>M434*Y434</f>
        <v>6357706.3667237684</v>
      </c>
      <c r="AC434" s="22">
        <f>AB434+(Q434*AA434)</f>
        <v>10746563.517844964</v>
      </c>
      <c r="AD434" s="19">
        <f>IF(AB434="","",AC434-AB434)</f>
        <v>4388857.1511211954</v>
      </c>
      <c r="AE434" s="23">
        <f>_xlfn.DAYS(P434,O434)</f>
        <v>0</v>
      </c>
      <c r="AF434" s="23">
        <f>_xlfn.DAYS(O434,G434)</f>
        <v>884</v>
      </c>
      <c r="AG434" s="24">
        <f>AE434/AF434</f>
        <v>0</v>
      </c>
    </row>
    <row r="435" spans="1:33" ht="30" customHeight="1" x14ac:dyDescent="0.25">
      <c r="A435" s="9">
        <v>44684</v>
      </c>
      <c r="B435" s="10">
        <v>2019</v>
      </c>
      <c r="C435" s="11" t="s">
        <v>496</v>
      </c>
      <c r="D435" s="12" t="s">
        <v>1338</v>
      </c>
      <c r="E435" s="12" t="s">
        <v>35</v>
      </c>
      <c r="F435" s="9">
        <v>43616</v>
      </c>
      <c r="G435" s="9">
        <v>43644</v>
      </c>
      <c r="H435" s="12" t="s">
        <v>1339</v>
      </c>
      <c r="I435" s="13" t="str">
        <f>LEFT(J435,6)</f>
        <v xml:space="preserve">PLACE </v>
      </c>
      <c r="J435" s="14" t="s">
        <v>1340</v>
      </c>
      <c r="K435" s="15" t="s">
        <v>1341</v>
      </c>
      <c r="L435" s="15" t="str">
        <f>CONCATENATE(D435,",",J435)</f>
        <v>DESC19S2,PLACE HOLDER</v>
      </c>
      <c r="M435" s="16">
        <v>6193389</v>
      </c>
      <c r="N435" s="16">
        <v>7190107</v>
      </c>
      <c r="O435" s="17">
        <v>44837</v>
      </c>
      <c r="P435" s="18">
        <v>44988</v>
      </c>
      <c r="Q435" s="19">
        <f>IF(M435="","",N435-M435)</f>
        <v>996718</v>
      </c>
      <c r="R435" s="20">
        <f>IF(P435="","",P435-O435)</f>
        <v>151</v>
      </c>
      <c r="S435">
        <f>YEAR(P435)</f>
        <v>2023</v>
      </c>
      <c r="T435" s="21" t="str">
        <f>IF(LEN(MONTH(P435))=1,CONCATENATE("0",MONTH(P435)),MONTH(P435))</f>
        <v>03</v>
      </c>
      <c r="U435" s="21" t="str">
        <f>IF(LEN(DAY(P435))=1,CONCATENATE("0",DAY(P435)),DAY(P435))</f>
        <v>03</v>
      </c>
      <c r="V435" t="str">
        <f>CONCATENATE(S435,T435,U435)</f>
        <v>20230303</v>
      </c>
      <c r="W435">
        <f>IF(OR(MONTH(G435)=10,MONTH(G435)=11,MONTH(G435)=12),YEAR(G435)+1,YEAR(G435))</f>
        <v>2019</v>
      </c>
      <c r="X435">
        <f>IF(OR(MONTH(P435)=10,MONTH(P435)=11,MONTH(P435)=12),YEAR(P435)+1,YEAR(P435))</f>
        <v>2023</v>
      </c>
      <c r="Y435">
        <f>INDEX('Inflation Indices'!$B$2:$B$18,MATCH('MilCon Contracts Data'!W696,'Inflation Indices'!$A$2:$A$18,0))</f>
        <v>0.97697771649446541</v>
      </c>
      <c r="Z435">
        <f>ROUND(MEDIAN(W435,X435),0)</f>
        <v>2021</v>
      </c>
      <c r="AA435" t="e">
        <f>INDEX('Inflation Indices'!$B$2:$B$18,MATCH('MilCon Contracts Data'!Z696,'Inflation Indices'!$A$2:$A$18,0))</f>
        <v>#VALUE!</v>
      </c>
      <c r="AB435" s="22">
        <f>M435*Y435</f>
        <v>6050803.042581941</v>
      </c>
      <c r="AC435" s="22" t="e">
        <f>AB435+(Q435*AA435)</f>
        <v>#VALUE!</v>
      </c>
      <c r="AD435" s="19" t="e">
        <f>IF(AB435="","",AC435-AB435)</f>
        <v>#VALUE!</v>
      </c>
      <c r="AE435" s="23">
        <f>_xlfn.DAYS(P435,O435)</f>
        <v>151</v>
      </c>
      <c r="AF435" s="23">
        <f>_xlfn.DAYS(O435,G435)</f>
        <v>1193</v>
      </c>
      <c r="AG435" s="24">
        <f>AE435/AF435</f>
        <v>0.12657166806370496</v>
      </c>
    </row>
    <row r="436" spans="1:33" ht="30" customHeight="1" x14ac:dyDescent="0.25">
      <c r="A436" s="9">
        <v>44561</v>
      </c>
      <c r="B436" s="10">
        <v>2018</v>
      </c>
      <c r="C436" s="11" t="s">
        <v>68</v>
      </c>
      <c r="D436" s="12" t="s">
        <v>1342</v>
      </c>
      <c r="E436" s="12" t="s">
        <v>35</v>
      </c>
      <c r="F436" s="9">
        <v>43259</v>
      </c>
      <c r="G436" s="9">
        <v>43418</v>
      </c>
      <c r="H436" s="12" t="s">
        <v>1343</v>
      </c>
      <c r="I436" s="13" t="str">
        <f>LEFT(J436,6)</f>
        <v>DIOCB2</v>
      </c>
      <c r="J436" s="14" t="s">
        <v>1344</v>
      </c>
      <c r="K436" s="15" t="s">
        <v>1344</v>
      </c>
      <c r="L436" s="15" t="str">
        <f>CONCATENATE(D436,",",J436)</f>
        <v>MSET153509,DIOCB2076</v>
      </c>
      <c r="M436" s="16">
        <v>6211718</v>
      </c>
      <c r="N436" s="16">
        <v>6211718</v>
      </c>
      <c r="O436" s="17">
        <v>45286</v>
      </c>
      <c r="P436" s="18">
        <v>45286</v>
      </c>
      <c r="Q436" s="19">
        <f>IF(M436="","",N436-M436)</f>
        <v>0</v>
      </c>
      <c r="R436" s="20">
        <f>IF(P436="","",P436-O436)</f>
        <v>0</v>
      </c>
      <c r="S436">
        <f>YEAR(P436)</f>
        <v>2023</v>
      </c>
      <c r="T436" s="21">
        <f>IF(LEN(MONTH(P436))=1,CONCATENATE("0",MONTH(P436)),MONTH(P436))</f>
        <v>12</v>
      </c>
      <c r="U436" s="21">
        <f>IF(LEN(DAY(P436))=1,CONCATENATE("0",DAY(P436)),DAY(P436))</f>
        <v>26</v>
      </c>
      <c r="V436" t="str">
        <f>CONCATENATE(S436,T436,U436)</f>
        <v>20231226</v>
      </c>
      <c r="W436">
        <f>IF(OR(MONTH(G436)=10,MONTH(G436)=11,MONTH(G436)=12),YEAR(G436)+1,YEAR(G436))</f>
        <v>2019</v>
      </c>
      <c r="X436">
        <f>IF(OR(MONTH(P436)=10,MONTH(P436)=11,MONTH(P436)=12),YEAR(P436)+1,YEAR(P436))</f>
        <v>2024</v>
      </c>
      <c r="Y436">
        <f>INDEX('Inflation Indices'!$B$2:$B$18,MATCH('MilCon Contracts Data'!W596,'Inflation Indices'!$A$2:$A$18,0))</f>
        <v>1.0507009358578761</v>
      </c>
      <c r="Z436">
        <f>ROUND(MEDIAN(W436,X436),0)</f>
        <v>2022</v>
      </c>
      <c r="AA436">
        <f>INDEX('Inflation Indices'!$B$2:$B$18,MATCH('MilCon Contracts Data'!Z596,'Inflation Indices'!$A$2:$A$18,0))</f>
        <v>0.97697771649446541</v>
      </c>
      <c r="AB436" s="22">
        <f>M436*Y436</f>
        <v>6526657.9158852138</v>
      </c>
      <c r="AC436" s="22">
        <f>AB436+(Q436*AA436)</f>
        <v>6526657.9158852138</v>
      </c>
      <c r="AD436" s="19">
        <f>IF(AB436="","",AC436-AB436)</f>
        <v>0</v>
      </c>
      <c r="AE436" s="23">
        <f>_xlfn.DAYS(P436,O436)</f>
        <v>0</v>
      </c>
      <c r="AF436" s="23">
        <f>_xlfn.DAYS(O436,G436)</f>
        <v>1868</v>
      </c>
      <c r="AG436" s="24">
        <f>AE436/AF436</f>
        <v>0</v>
      </c>
    </row>
    <row r="437" spans="1:33" ht="30" customHeight="1" x14ac:dyDescent="0.25">
      <c r="A437" s="9">
        <v>44592</v>
      </c>
      <c r="B437" s="10">
        <v>2015</v>
      </c>
      <c r="C437" s="11" t="s">
        <v>1345</v>
      </c>
      <c r="D437" s="12" t="s">
        <v>1346</v>
      </c>
      <c r="E437" s="12" t="s">
        <v>35</v>
      </c>
      <c r="F437" s="9">
        <v>42682</v>
      </c>
      <c r="G437" s="9">
        <v>43083</v>
      </c>
      <c r="H437" s="12" t="s">
        <v>1347</v>
      </c>
      <c r="I437" s="13" t="str">
        <f>LEFT(J437,6)</f>
        <v>W91236</v>
      </c>
      <c r="J437" s="14" t="s">
        <v>1348</v>
      </c>
      <c r="K437" s="15" t="s">
        <v>1349</v>
      </c>
      <c r="L437" s="15" t="str">
        <f>CONCATENATE(D437,",",J437)</f>
        <v>DSCR1501,W91236-18-C-0008</v>
      </c>
      <c r="M437" s="16">
        <v>6253160</v>
      </c>
      <c r="N437" s="16">
        <v>7509000</v>
      </c>
      <c r="O437" s="17">
        <v>43689</v>
      </c>
      <c r="P437" s="18">
        <v>44116</v>
      </c>
      <c r="Q437" s="19">
        <f>IF(M437="","",N437-M437)</f>
        <v>1255840</v>
      </c>
      <c r="R437" s="20">
        <f>IF(P437="","",P437-O437)</f>
        <v>427</v>
      </c>
      <c r="S437">
        <f>YEAR(P437)</f>
        <v>2020</v>
      </c>
      <c r="T437" s="21">
        <f>IF(LEN(MONTH(P437))=1,CONCATENATE("0",MONTH(P437)),MONTH(P437))</f>
        <v>10</v>
      </c>
      <c r="U437" s="21">
        <f>IF(LEN(DAY(P437))=1,CONCATENATE("0",DAY(P437)),DAY(P437))</f>
        <v>12</v>
      </c>
      <c r="V437" t="str">
        <f>CONCATENATE(S437,T437,U437)</f>
        <v>20201012</v>
      </c>
      <c r="W437">
        <f>IF(OR(MONTH(G437)=10,MONTH(G437)=11,MONTH(G437)=12),YEAR(G437)+1,YEAR(G437))</f>
        <v>2018</v>
      </c>
      <c r="X437">
        <f>IF(OR(MONTH(P437)=10,MONTH(P437)=11,MONTH(P437)=12),YEAR(P437)+1,YEAR(P437))</f>
        <v>2021</v>
      </c>
      <c r="Y437">
        <f>INDEX('Inflation Indices'!$B$2:$B$18,MATCH('MilCon Contracts Data'!W517,'Inflation Indices'!$A$2:$A$18,0))</f>
        <v>1.027591137340192</v>
      </c>
      <c r="Z437">
        <f>ROUND(MEDIAN(W437,X437),0)</f>
        <v>2020</v>
      </c>
      <c r="AA437">
        <f>INDEX('Inflation Indices'!$B$2:$B$18,MATCH('MilCon Contracts Data'!Z517,'Inflation Indices'!$A$2:$A$18,0))</f>
        <v>1.0006103417743548</v>
      </c>
      <c r="AB437" s="22">
        <f>M437*Y437</f>
        <v>6425691.7963701952</v>
      </c>
      <c r="AC437" s="22">
        <f>AB437+(Q437*AA437)</f>
        <v>7682298.2879841011</v>
      </c>
      <c r="AD437" s="19">
        <f>IF(AB437="","",AC437-AB437)</f>
        <v>1256606.4916139059</v>
      </c>
      <c r="AE437" s="23">
        <f>_xlfn.DAYS(P437,O437)</f>
        <v>427</v>
      </c>
      <c r="AF437" s="23">
        <f>_xlfn.DAYS(O437,G437)</f>
        <v>606</v>
      </c>
      <c r="AG437" s="24">
        <f>AE437/AF437</f>
        <v>0.70462046204620465</v>
      </c>
    </row>
    <row r="438" spans="1:33" ht="30" customHeight="1" x14ac:dyDescent="0.25">
      <c r="A438" s="9">
        <v>44469</v>
      </c>
      <c r="B438" s="10">
        <v>2017</v>
      </c>
      <c r="C438" s="11" t="s">
        <v>482</v>
      </c>
      <c r="D438" s="12" t="s">
        <v>1350</v>
      </c>
      <c r="E438" s="12" t="s">
        <v>35</v>
      </c>
      <c r="F438" s="9">
        <v>43242</v>
      </c>
      <c r="G438" s="9">
        <v>43399</v>
      </c>
      <c r="H438" s="12" t="s">
        <v>1351</v>
      </c>
      <c r="I438" s="13" t="str">
        <f>LEFT(J438,6)</f>
        <v>W911YN</v>
      </c>
      <c r="J438" s="14" t="s">
        <v>1352</v>
      </c>
      <c r="K438" s="15" t="s">
        <v>1352</v>
      </c>
      <c r="L438" s="15" t="str">
        <f>CONCATENATE(D438,",",J438)</f>
        <v>LSGA019179,W911YN19C0001</v>
      </c>
      <c r="M438" s="16">
        <v>6346208</v>
      </c>
      <c r="N438" s="16">
        <v>6410955</v>
      </c>
      <c r="O438" s="17">
        <v>45402</v>
      </c>
      <c r="P438" s="18">
        <v>45402</v>
      </c>
      <c r="Q438" s="19">
        <f>IF(M438="","",N438-M438)</f>
        <v>64747</v>
      </c>
      <c r="R438" s="20">
        <f>IF(P438="","",P438-O438)</f>
        <v>0</v>
      </c>
      <c r="S438">
        <f>YEAR(P438)</f>
        <v>2024</v>
      </c>
      <c r="T438" s="21" t="str">
        <f>IF(LEN(MONTH(P438))=1,CONCATENATE("0",MONTH(P438)),MONTH(P438))</f>
        <v>04</v>
      </c>
      <c r="U438" s="21">
        <f>IF(LEN(DAY(P438))=1,CONCATENATE("0",DAY(P438)),DAY(P438))</f>
        <v>20</v>
      </c>
      <c r="V438" t="str">
        <f>CONCATENATE(S438,T438,U438)</f>
        <v>20240420</v>
      </c>
      <c r="W438">
        <f>IF(OR(MONTH(G438)=10,MONTH(G438)=11,MONTH(G438)=12),YEAR(G438)+1,YEAR(G438))</f>
        <v>2019</v>
      </c>
      <c r="X438">
        <f>IF(OR(MONTH(P438)=10,MONTH(P438)=11,MONTH(P438)=12),YEAR(P438)+1,YEAR(P438))</f>
        <v>2024</v>
      </c>
      <c r="Y438">
        <f>INDEX('Inflation Indices'!$B$2:$B$18,MATCH('MilCon Contracts Data'!W707,'Inflation Indices'!$A$2:$A$18,0))</f>
        <v>1.0507009358578761</v>
      </c>
      <c r="Z438">
        <f>ROUND(MEDIAN(W438,X438),0)</f>
        <v>2022</v>
      </c>
      <c r="AA438">
        <f>INDEX('Inflation Indices'!$B$2:$B$18,MATCH('MilCon Contracts Data'!Z707,'Inflation Indices'!$A$2:$A$18,0))</f>
        <v>1.027591137340192</v>
      </c>
      <c r="AB438" s="22">
        <f>M438*Y438</f>
        <v>6667966.6847487399</v>
      </c>
      <c r="AC438" s="22">
        <f>AB438+(Q438*AA438)</f>
        <v>6734500.1281181052</v>
      </c>
      <c r="AD438" s="19">
        <f>IF(AB438="","",AC438-AB438)</f>
        <v>66533.443369365297</v>
      </c>
      <c r="AE438" s="23">
        <f>_xlfn.DAYS(P438,O438)</f>
        <v>0</v>
      </c>
      <c r="AF438" s="23">
        <f>_xlfn.DAYS(O438,G438)</f>
        <v>2003</v>
      </c>
      <c r="AG438" s="24">
        <f>AE438/AF438</f>
        <v>0</v>
      </c>
    </row>
    <row r="439" spans="1:33" ht="30" customHeight="1" x14ac:dyDescent="0.25">
      <c r="A439" s="9">
        <v>44439</v>
      </c>
      <c r="B439" s="10">
        <v>2019</v>
      </c>
      <c r="C439" s="11" t="s">
        <v>145</v>
      </c>
      <c r="D439" s="12" t="s">
        <v>1353</v>
      </c>
      <c r="E439" s="12" t="s">
        <v>35</v>
      </c>
      <c r="F439" s="9">
        <v>43634</v>
      </c>
      <c r="G439" s="9">
        <v>43696</v>
      </c>
      <c r="H439" s="12" t="s">
        <v>1354</v>
      </c>
      <c r="I439" s="13" t="str">
        <f>LEFT(J439,6)</f>
        <v>W911KB</v>
      </c>
      <c r="J439" s="14" t="s">
        <v>1355</v>
      </c>
      <c r="K439" s="15" t="s">
        <v>1356</v>
      </c>
      <c r="L439" s="15" t="str">
        <f>CONCATENATE(D439,",",J439)</f>
        <v>89227,W911KB-17-D-0010</v>
      </c>
      <c r="M439" s="16">
        <v>6390000</v>
      </c>
      <c r="N439" s="16">
        <v>6770000</v>
      </c>
      <c r="O439" s="17">
        <v>44156</v>
      </c>
      <c r="P439" s="18">
        <v>44264</v>
      </c>
      <c r="Q439" s="19">
        <f>IF(M439="","",N439-M439)</f>
        <v>380000</v>
      </c>
      <c r="R439" s="20">
        <f>IF(P439="","",P439-O439)</f>
        <v>108</v>
      </c>
      <c r="S439">
        <f>YEAR(P439)</f>
        <v>2021</v>
      </c>
      <c r="T439" s="21" t="str">
        <f>IF(LEN(MONTH(P439))=1,CONCATENATE("0",MONTH(P439)),MONTH(P439))</f>
        <v>03</v>
      </c>
      <c r="U439" s="21" t="str">
        <f>IF(LEN(DAY(P439))=1,CONCATENATE("0",DAY(P439)),DAY(P439))</f>
        <v>09</v>
      </c>
      <c r="V439" t="str">
        <f>CONCATENATE(S439,T439,U439)</f>
        <v>20210309</v>
      </c>
      <c r="W439">
        <f>IF(OR(MONTH(G439)=10,MONTH(G439)=11,MONTH(G439)=12),YEAR(G439)+1,YEAR(G439))</f>
        <v>2019</v>
      </c>
      <c r="X439">
        <f>IF(OR(MONTH(P439)=10,MONTH(P439)=11,MONTH(P439)=12),YEAR(P439)+1,YEAR(P439))</f>
        <v>2021</v>
      </c>
      <c r="Y439">
        <f>INDEX('Inflation Indices'!$B$2:$B$18,MATCH('MilCon Contracts Data'!W698,'Inflation Indices'!$A$2:$A$18,0))</f>
        <v>1.0507009358578761</v>
      </c>
      <c r="Z439">
        <f>ROUND(MEDIAN(W439,X439),0)</f>
        <v>2020</v>
      </c>
      <c r="AA439">
        <f>INDEX('Inflation Indices'!$B$2:$B$18,MATCH('MilCon Contracts Data'!Z698,'Inflation Indices'!$A$2:$A$18,0))</f>
        <v>1.0006103417743548</v>
      </c>
      <c r="AB439" s="22">
        <f>M439*Y439</f>
        <v>6713978.9801318282</v>
      </c>
      <c r="AC439" s="22">
        <f>AB439+(Q439*AA439)</f>
        <v>7094210.9100060835</v>
      </c>
      <c r="AD439" s="19">
        <f>IF(AB439="","",AC439-AB439)</f>
        <v>380231.92987425532</v>
      </c>
      <c r="AE439" s="23">
        <f>_xlfn.DAYS(P439,O439)</f>
        <v>108</v>
      </c>
      <c r="AF439" s="23">
        <f>_xlfn.DAYS(O439,G439)</f>
        <v>460</v>
      </c>
      <c r="AG439" s="24">
        <f>AE439/AF439</f>
        <v>0.23478260869565218</v>
      </c>
    </row>
    <row r="440" spans="1:33" ht="30" customHeight="1" x14ac:dyDescent="0.25">
      <c r="A440" s="9">
        <v>44560</v>
      </c>
      <c r="B440" s="10">
        <v>2019</v>
      </c>
      <c r="C440" s="11" t="s">
        <v>482</v>
      </c>
      <c r="D440" s="12" t="s">
        <v>1357</v>
      </c>
      <c r="E440" s="12" t="s">
        <v>35</v>
      </c>
      <c r="F440" s="9">
        <v>44348</v>
      </c>
      <c r="G440" s="9">
        <v>44475</v>
      </c>
      <c r="H440" s="12" t="s">
        <v>674</v>
      </c>
      <c r="I440" s="13" t="str">
        <f>LEFT(J440,6)</f>
        <v>W912LM</v>
      </c>
      <c r="J440" s="14" t="s">
        <v>1358</v>
      </c>
      <c r="K440" s="15" t="s">
        <v>1358</v>
      </c>
      <c r="L440" s="15" t="str">
        <f>CONCATENATE(D440,",",J440)</f>
        <v>FMKM179063,W912LM21R10010002</v>
      </c>
      <c r="M440" s="16">
        <v>6397054</v>
      </c>
      <c r="N440" s="16">
        <v>6232840</v>
      </c>
      <c r="O440" s="17">
        <v>44865</v>
      </c>
      <c r="P440" s="18">
        <v>44865</v>
      </c>
      <c r="Q440" s="19">
        <f>IF(M440="","",N440-M440)</f>
        <v>-164214</v>
      </c>
      <c r="R440" s="20">
        <f>IF(P440="","",P440-O440)</f>
        <v>0</v>
      </c>
      <c r="S440">
        <f>YEAR(P440)</f>
        <v>2022</v>
      </c>
      <c r="T440" s="21">
        <f>IF(LEN(MONTH(P440))=1,CONCATENATE("0",MONTH(P440)),MONTH(P440))</f>
        <v>10</v>
      </c>
      <c r="U440" s="21">
        <f>IF(LEN(DAY(P440))=1,CONCATENATE("0",DAY(P440)),DAY(P440))</f>
        <v>31</v>
      </c>
      <c r="V440" t="str">
        <f>CONCATENATE(S440,T440,U440)</f>
        <v>20221031</v>
      </c>
      <c r="W440">
        <f>IF(OR(MONTH(G440)=10,MONTH(G440)=11,MONTH(G440)=12),YEAR(G440)+1,YEAR(G440))</f>
        <v>2022</v>
      </c>
      <c r="X440">
        <f>IF(OR(MONTH(P440)=10,MONTH(P440)=11,MONTH(P440)=12),YEAR(P440)+1,YEAR(P440))</f>
        <v>2023</v>
      </c>
      <c r="Y440">
        <f>INDEX('Inflation Indices'!$B$2:$B$18,MATCH('MilCon Contracts Data'!W1288,'Inflation Indices'!$A$2:$A$18,0))</f>
        <v>1.1226717559690906</v>
      </c>
      <c r="Z440">
        <f>ROUND(MEDIAN(W440,X440),0)</f>
        <v>2023</v>
      </c>
      <c r="AA440">
        <f>INDEX('Inflation Indices'!$B$2:$B$18,MATCH('MilCon Contracts Data'!Z1288,'Inflation Indices'!$A$2:$A$18,0))</f>
        <v>0.97697771649446541</v>
      </c>
      <c r="AB440" s="22">
        <f>M440*Y440</f>
        <v>7181791.847209095</v>
      </c>
      <c r="AC440" s="22">
        <f>AB440+(Q440*AA440)</f>
        <v>7021358.4284726726</v>
      </c>
      <c r="AD440" s="19">
        <f>IF(AB440="","",AC440-AB440)</f>
        <v>-160433.41873642243</v>
      </c>
      <c r="AE440" s="23">
        <f>_xlfn.DAYS(P440,O440)</f>
        <v>0</v>
      </c>
      <c r="AF440" s="23">
        <f>_xlfn.DAYS(O440,G440)</f>
        <v>390</v>
      </c>
      <c r="AG440" s="24">
        <f>AE440/AF440</f>
        <v>0</v>
      </c>
    </row>
    <row r="441" spans="1:33" ht="30" customHeight="1" x14ac:dyDescent="0.25">
      <c r="A441" s="9">
        <v>44573</v>
      </c>
      <c r="B441" s="10">
        <v>2017</v>
      </c>
      <c r="C441" s="11" t="s">
        <v>103</v>
      </c>
      <c r="D441" s="12" t="s">
        <v>1359</v>
      </c>
      <c r="E441" s="12" t="s">
        <v>1360</v>
      </c>
      <c r="F441" s="9">
        <v>42172</v>
      </c>
      <c r="G441" s="9">
        <v>42852</v>
      </c>
      <c r="H441" s="12" t="s">
        <v>1361</v>
      </c>
      <c r="I441" s="13" t="str">
        <f>LEFT(J441,6)</f>
        <v>N40080</v>
      </c>
      <c r="J441" s="14" t="s">
        <v>1362</v>
      </c>
      <c r="K441" s="15" t="s">
        <v>1363</v>
      </c>
      <c r="L441" s="15" t="str">
        <f>CONCATENATE(D441,",",J441)</f>
        <v>N61151190,N4008017C0030 AWD</v>
      </c>
      <c r="M441" s="16">
        <v>6546000</v>
      </c>
      <c r="N441" s="16">
        <v>4583000</v>
      </c>
      <c r="O441" s="17">
        <v>43843</v>
      </c>
      <c r="P441" s="18">
        <v>44238</v>
      </c>
      <c r="Q441" s="19">
        <f>IF(M441="","",N441-M441)</f>
        <v>-1963000</v>
      </c>
      <c r="R441" s="20">
        <f>IF(P441="","",P441-O441)</f>
        <v>395</v>
      </c>
      <c r="S441">
        <f>YEAR(P441)</f>
        <v>2021</v>
      </c>
      <c r="T441" s="21" t="str">
        <f>IF(LEN(MONTH(P441))=1,CONCATENATE("0",MONTH(P441)),MONTH(P441))</f>
        <v>02</v>
      </c>
      <c r="U441" s="21">
        <f>IF(LEN(DAY(P441))=1,CONCATENATE("0",DAY(P441)),DAY(P441))</f>
        <v>11</v>
      </c>
      <c r="V441" t="str">
        <f>CONCATENATE(S441,T441,U441)</f>
        <v>20210211</v>
      </c>
      <c r="W441">
        <f>IF(OR(MONTH(G441)=10,MONTH(G441)=11,MONTH(G441)=12),YEAR(G441)+1,YEAR(G441))</f>
        <v>2017</v>
      </c>
      <c r="X441">
        <f>IF(OR(MONTH(P441)=10,MONTH(P441)=11,MONTH(P441)=12),YEAR(P441)+1,YEAR(P441))</f>
        <v>2021</v>
      </c>
      <c r="Y441">
        <f>INDEX('Inflation Indices'!$B$2:$B$18,MATCH('MilCon Contracts Data'!W303,'Inflation Indices'!$A$2:$A$18,0))</f>
        <v>0.97697771649446541</v>
      </c>
      <c r="Z441">
        <f>ROUND(MEDIAN(W441,X441),0)</f>
        <v>2019</v>
      </c>
      <c r="AA441">
        <f>INDEX('Inflation Indices'!$B$2:$B$18,MATCH('MilCon Contracts Data'!Z303,'Inflation Indices'!$A$2:$A$18,0))</f>
        <v>0.93819806468133926</v>
      </c>
      <c r="AB441" s="22">
        <f>M441*Y441</f>
        <v>6395296.1321727708</v>
      </c>
      <c r="AC441" s="22">
        <f>AB441+(Q441*AA441)</f>
        <v>4553613.3312033024</v>
      </c>
      <c r="AD441" s="19">
        <f>IF(AB441="","",AC441-AB441)</f>
        <v>-1841682.8009694684</v>
      </c>
      <c r="AE441" s="23">
        <f>_xlfn.DAYS(P441,O441)</f>
        <v>395</v>
      </c>
      <c r="AF441" s="23">
        <f>_xlfn.DAYS(O441,G441)</f>
        <v>991</v>
      </c>
      <c r="AG441" s="24">
        <f>AE441/AF441</f>
        <v>0.39858728557013118</v>
      </c>
    </row>
    <row r="442" spans="1:33" ht="30" customHeight="1" x14ac:dyDescent="0.25">
      <c r="A442" s="9">
        <v>44567</v>
      </c>
      <c r="B442" s="10">
        <v>2013</v>
      </c>
      <c r="C442" s="11" t="s">
        <v>33</v>
      </c>
      <c r="D442" s="12" t="s">
        <v>1364</v>
      </c>
      <c r="E442" s="12" t="s">
        <v>35</v>
      </c>
      <c r="F442" s="9">
        <v>41781</v>
      </c>
      <c r="G442" s="9">
        <v>41907</v>
      </c>
      <c r="H442" s="12" t="s">
        <v>1365</v>
      </c>
      <c r="I442" s="13" t="str">
        <f>LEFT(J442,6)</f>
        <v>W912PL</v>
      </c>
      <c r="J442" s="14" t="s">
        <v>1366</v>
      </c>
      <c r="K442" s="15" t="s">
        <v>1367</v>
      </c>
      <c r="L442" s="15" t="str">
        <f>CONCATENATE(D442,",",J442)</f>
        <v>53542,W912PL-14-C-0020</v>
      </c>
      <c r="M442" s="16">
        <v>6546920</v>
      </c>
      <c r="N442" s="16">
        <v>6674183</v>
      </c>
      <c r="O442" s="17">
        <v>42407</v>
      </c>
      <c r="P442" s="18">
        <v>42420</v>
      </c>
      <c r="Q442" s="19">
        <f>IF(M442="","",N442-M442)</f>
        <v>127263</v>
      </c>
      <c r="R442" s="20">
        <f>IF(P442="","",P442-O442)</f>
        <v>13</v>
      </c>
      <c r="S442">
        <f>YEAR(P442)</f>
        <v>2016</v>
      </c>
      <c r="T442" s="21" t="str">
        <f>IF(LEN(MONTH(P442))=1,CONCATENATE("0",MONTH(P442)),MONTH(P442))</f>
        <v>02</v>
      </c>
      <c r="U442" s="21">
        <f>IF(LEN(DAY(P442))=1,CONCATENATE("0",DAY(P442)),DAY(P442))</f>
        <v>20</v>
      </c>
      <c r="V442" t="str">
        <f>CONCATENATE(S442,T442,U442)</f>
        <v>20160220</v>
      </c>
      <c r="W442">
        <f>IF(OR(MONTH(G442)=10,MONTH(G442)=11,MONTH(G442)=12),YEAR(G442)+1,YEAR(G442))</f>
        <v>2014</v>
      </c>
      <c r="X442">
        <f>IF(OR(MONTH(P442)=10,MONTH(P442)=11,MONTH(P442)=12),YEAR(P442)+1,YEAR(P442))</f>
        <v>2016</v>
      </c>
      <c r="Y442">
        <f>INDEX('Inflation Indices'!$B$2:$B$18,MATCH('MilCon Contracts Data'!W174,'Inflation Indices'!$A$2:$A$18,0))</f>
        <v>1.0507009358578761</v>
      </c>
      <c r="Z442">
        <f>ROUND(MEDIAN(W442,X442),0)</f>
        <v>2015</v>
      </c>
      <c r="AA442">
        <f>INDEX('Inflation Indices'!$B$2:$B$18,MATCH('MilCon Contracts Data'!Z174,'Inflation Indices'!$A$2:$A$18,0))</f>
        <v>1.027591137340192</v>
      </c>
      <c r="AB442" s="22">
        <f>M442*Y442</f>
        <v>6878854.9709866457</v>
      </c>
      <c r="AC442" s="22">
        <f>AB442+(Q442*AA442)</f>
        <v>7009629.301897971</v>
      </c>
      <c r="AD442" s="19">
        <f>IF(AB442="","",AC442-AB442)</f>
        <v>130774.33091132529</v>
      </c>
      <c r="AE442" s="23">
        <f>_xlfn.DAYS(P442,O442)</f>
        <v>13</v>
      </c>
      <c r="AF442" s="23">
        <f>_xlfn.DAYS(O442,G442)</f>
        <v>500</v>
      </c>
      <c r="AG442" s="24">
        <f>AE442/AF442</f>
        <v>2.5999999999999999E-2</v>
      </c>
    </row>
    <row r="443" spans="1:33" ht="30" customHeight="1" x14ac:dyDescent="0.25">
      <c r="A443" s="9">
        <v>44439</v>
      </c>
      <c r="B443" s="10">
        <v>2019</v>
      </c>
      <c r="C443" s="11" t="s">
        <v>145</v>
      </c>
      <c r="D443" s="12" t="s">
        <v>1368</v>
      </c>
      <c r="E443" s="12" t="s">
        <v>35</v>
      </c>
      <c r="F443" s="9">
        <v>43518</v>
      </c>
      <c r="G443" s="9">
        <v>43600</v>
      </c>
      <c r="H443" s="12" t="s">
        <v>1369</v>
      </c>
      <c r="I443" s="13" t="str">
        <f>LEFT(J443,6)</f>
        <v>W9128F</v>
      </c>
      <c r="J443" s="14" t="s">
        <v>1370</v>
      </c>
      <c r="K443" s="15" t="s">
        <v>1370</v>
      </c>
      <c r="L443" s="15" t="str">
        <f>CONCATENATE(D443,",",J443)</f>
        <v>74618,W9128F19C0022</v>
      </c>
      <c r="M443" s="16">
        <v>6560000</v>
      </c>
      <c r="N443" s="16">
        <v>6633000</v>
      </c>
      <c r="O443" s="17">
        <v>43991</v>
      </c>
      <c r="P443" s="18">
        <v>44166</v>
      </c>
      <c r="Q443" s="19">
        <f>IF(M443="","",N443-M443)</f>
        <v>73000</v>
      </c>
      <c r="R443" s="20">
        <f>IF(P443="","",P443-O443)</f>
        <v>175</v>
      </c>
      <c r="S443">
        <f>YEAR(P443)</f>
        <v>2020</v>
      </c>
      <c r="T443" s="21">
        <f>IF(LEN(MONTH(P443))=1,CONCATENATE("0",MONTH(P443)),MONTH(P443))</f>
        <v>12</v>
      </c>
      <c r="U443" s="21" t="str">
        <f>IF(LEN(DAY(P443))=1,CONCATENATE("0",DAY(P443)),DAY(P443))</f>
        <v>01</v>
      </c>
      <c r="V443" t="str">
        <f>CONCATENATE(S443,T443,U443)</f>
        <v>20201201</v>
      </c>
      <c r="W443">
        <f>IF(OR(MONTH(G443)=10,MONTH(G443)=11,MONTH(G443)=12),YEAR(G443)+1,YEAR(G443))</f>
        <v>2019</v>
      </c>
      <c r="X443">
        <f>IF(OR(MONTH(P443)=10,MONTH(P443)=11,MONTH(P443)=12),YEAR(P443)+1,YEAR(P443))</f>
        <v>2021</v>
      </c>
      <c r="Y443">
        <f>INDEX('Inflation Indices'!$B$2:$B$18,MATCH('MilCon Contracts Data'!W744,'Inflation Indices'!$A$2:$A$18,0))</f>
        <v>1.027591137340192</v>
      </c>
      <c r="Z443">
        <f>ROUND(MEDIAN(W443,X443),0)</f>
        <v>2020</v>
      </c>
      <c r="AA443">
        <f>INDEX('Inflation Indices'!$B$2:$B$18,MATCH('MilCon Contracts Data'!Z744,'Inflation Indices'!$A$2:$A$18,0))</f>
        <v>0.97697771649446541</v>
      </c>
      <c r="AB443" s="22">
        <f>M443*Y443</f>
        <v>6740997.8609516593</v>
      </c>
      <c r="AC443" s="22">
        <f>AB443+(Q443*AA443)</f>
        <v>6812317.2342557553</v>
      </c>
      <c r="AD443" s="19">
        <f>IF(AB443="","",AC443-AB443)</f>
        <v>71319.373304096051</v>
      </c>
      <c r="AE443" s="23">
        <f>_xlfn.DAYS(P443,O443)</f>
        <v>175</v>
      </c>
      <c r="AF443" s="23">
        <f>_xlfn.DAYS(O443,G443)</f>
        <v>391</v>
      </c>
      <c r="AG443" s="24">
        <f>AE443/AF443</f>
        <v>0.4475703324808184</v>
      </c>
    </row>
    <row r="444" spans="1:33" ht="30" customHeight="1" x14ac:dyDescent="0.25">
      <c r="A444" s="9">
        <v>44561</v>
      </c>
      <c r="B444" s="10">
        <v>2018</v>
      </c>
      <c r="C444" s="11" t="s">
        <v>68</v>
      </c>
      <c r="D444" s="12" t="s">
        <v>1371</v>
      </c>
      <c r="E444" s="12" t="s">
        <v>35</v>
      </c>
      <c r="F444" s="9">
        <v>43857</v>
      </c>
      <c r="G444" s="9">
        <v>43935</v>
      </c>
      <c r="H444" s="12" t="s">
        <v>1372</v>
      </c>
      <c r="I444" s="13" t="str">
        <f>LEFT(J444,6)</f>
        <v>W912QR</v>
      </c>
      <c r="J444" s="14" t="s">
        <v>1373</v>
      </c>
      <c r="K444" s="15" t="s">
        <v>1373</v>
      </c>
      <c r="L444" s="15" t="str">
        <f>CONCATENATE(D444,",",J444)</f>
        <v>ZHTV153201,W912QR20C0011</v>
      </c>
      <c r="M444" s="16">
        <v>6610000</v>
      </c>
      <c r="N444" s="16">
        <v>6610000</v>
      </c>
      <c r="O444" s="17">
        <v>44454</v>
      </c>
      <c r="P444" s="18">
        <v>44454</v>
      </c>
      <c r="Q444" s="19">
        <f>IF(M444="","",N444-M444)</f>
        <v>0</v>
      </c>
      <c r="R444" s="20">
        <f>IF(P444="","",P444-O444)</f>
        <v>0</v>
      </c>
      <c r="S444">
        <f>YEAR(P444)</f>
        <v>2021</v>
      </c>
      <c r="T444" s="21" t="str">
        <f>IF(LEN(MONTH(P444))=1,CONCATENATE("0",MONTH(P444)),MONTH(P444))</f>
        <v>09</v>
      </c>
      <c r="U444" s="21">
        <f>IF(LEN(DAY(P444))=1,CONCATENATE("0",DAY(P444)),DAY(P444))</f>
        <v>15</v>
      </c>
      <c r="V444" t="str">
        <f>CONCATENATE(S444,T444,U444)</f>
        <v>20210915</v>
      </c>
      <c r="W444">
        <f>IF(OR(MONTH(G444)=10,MONTH(G444)=11,MONTH(G444)=12),YEAR(G444)+1,YEAR(G444))</f>
        <v>2020</v>
      </c>
      <c r="X444">
        <f>IF(OR(MONTH(P444)=10,MONTH(P444)=11,MONTH(P444)=12),YEAR(P444)+1,YEAR(P444))</f>
        <v>2021</v>
      </c>
      <c r="Y444">
        <f>INDEX('Inflation Indices'!$B$2:$B$18,MATCH('MilCon Contracts Data'!W1085,'Inflation Indices'!$A$2:$A$18,0))</f>
        <v>1.027591137340192</v>
      </c>
      <c r="Z444">
        <f>ROUND(MEDIAN(W444,X444),0)</f>
        <v>2021</v>
      </c>
      <c r="AA444">
        <f>INDEX('Inflation Indices'!$B$2:$B$18,MATCH('MilCon Contracts Data'!Z1085,'Inflation Indices'!$A$2:$A$18,0))</f>
        <v>0.97697771649446541</v>
      </c>
      <c r="AB444" s="22">
        <f>M444*Y444</f>
        <v>6792377.4178186692</v>
      </c>
      <c r="AC444" s="22">
        <f>AB444+(Q444*AA444)</f>
        <v>6792377.4178186692</v>
      </c>
      <c r="AD444" s="19">
        <f>IF(AB444="","",AC444-AB444)</f>
        <v>0</v>
      </c>
      <c r="AE444" s="23">
        <f>_xlfn.DAYS(P444,O444)</f>
        <v>0</v>
      </c>
      <c r="AF444" s="23">
        <f>_xlfn.DAYS(O444,G444)</f>
        <v>519</v>
      </c>
      <c r="AG444" s="24">
        <f>AE444/AF444</f>
        <v>0</v>
      </c>
    </row>
    <row r="445" spans="1:33" ht="30" customHeight="1" x14ac:dyDescent="0.25">
      <c r="A445" s="9">
        <v>44567</v>
      </c>
      <c r="B445" s="10">
        <v>2008</v>
      </c>
      <c r="C445" s="11" t="s">
        <v>33</v>
      </c>
      <c r="D445" s="12" t="s">
        <v>1374</v>
      </c>
      <c r="E445" s="12" t="s">
        <v>35</v>
      </c>
      <c r="F445" s="9">
        <v>39857</v>
      </c>
      <c r="G445" s="9">
        <v>40057</v>
      </c>
      <c r="H445" s="12" t="s">
        <v>1375</v>
      </c>
      <c r="I445" s="13" t="str">
        <f>LEFT(J445,6)</f>
        <v>W912ER</v>
      </c>
      <c r="J445" s="14" t="s">
        <v>1376</v>
      </c>
      <c r="K445" s="15" t="s">
        <v>1377</v>
      </c>
      <c r="L445" s="15"/>
      <c r="M445" s="16">
        <v>6639338</v>
      </c>
      <c r="N445" s="16">
        <v>6799124</v>
      </c>
      <c r="O445" s="17">
        <v>40579</v>
      </c>
      <c r="P445" s="18">
        <v>41228</v>
      </c>
      <c r="Q445" s="19">
        <f>IF(M445="","",N445-M445)</f>
        <v>159786</v>
      </c>
      <c r="R445" s="20">
        <f>IF(P445="","",P445-O445)</f>
        <v>649</v>
      </c>
      <c r="S445">
        <f>YEAR(P445)</f>
        <v>2012</v>
      </c>
      <c r="T445" s="21">
        <f>IF(LEN(MONTH(P445))=1,CONCATENATE("0",MONTH(P445)),MONTH(P445))</f>
        <v>11</v>
      </c>
      <c r="U445" s="21">
        <f>IF(LEN(DAY(P445))=1,CONCATENATE("0",DAY(P445)),DAY(P445))</f>
        <v>15</v>
      </c>
      <c r="V445" t="str">
        <f>CONCATENATE(S445,T445,U445)</f>
        <v>20121115</v>
      </c>
      <c r="W445">
        <f>IF(OR(MONTH(G445)=10,MONTH(G445)=11,MONTH(G445)=12),YEAR(G445)+1,YEAR(G445))</f>
        <v>2009</v>
      </c>
      <c r="X445">
        <f>IF(OR(MONTH(P445)=10,MONTH(P445)=11,MONTH(P445)=12),YEAR(P445)+1,YEAR(P445))</f>
        <v>2013</v>
      </c>
      <c r="Y445">
        <f>INDEX('Inflation Indices'!$B$2:$B$18,MATCH('MilCon Contracts Data'!W23,'Inflation Indices'!$A$2:$A$18,0))</f>
        <v>0.97697771649446541</v>
      </c>
      <c r="Z445">
        <f>ROUND(MEDIAN(W445,X445),0)</f>
        <v>2011</v>
      </c>
      <c r="AA445">
        <f>INDEX('Inflation Indices'!$B$2:$B$18,MATCH('MilCon Contracts Data'!Z23,'Inflation Indices'!$A$2:$A$18,0))</f>
        <v>0.93819806468133926</v>
      </c>
      <c r="AB445" s="22">
        <f>M445*Y445</f>
        <v>6486485.278274931</v>
      </c>
      <c r="AC445" s="22">
        <f>AB445+(Q445*AA445)</f>
        <v>6636396.1942381039</v>
      </c>
      <c r="AD445" s="19">
        <f>IF(AB445="","",AC445-AB445)</f>
        <v>149910.91596317291</v>
      </c>
      <c r="AE445" s="23">
        <f>_xlfn.DAYS(P445,O445)</f>
        <v>649</v>
      </c>
      <c r="AF445" s="23">
        <f>_xlfn.DAYS(O445,G445)</f>
        <v>522</v>
      </c>
      <c r="AG445" s="24">
        <f>AE445/AF445</f>
        <v>1.2432950191570882</v>
      </c>
    </row>
    <row r="446" spans="1:33" ht="30" customHeight="1" x14ac:dyDescent="0.25">
      <c r="A446" s="9">
        <v>44567</v>
      </c>
      <c r="B446" s="10">
        <v>2010</v>
      </c>
      <c r="C446" s="11" t="s">
        <v>33</v>
      </c>
      <c r="D446" s="12" t="s">
        <v>1378</v>
      </c>
      <c r="E446" s="12" t="s">
        <v>35</v>
      </c>
      <c r="F446" s="9">
        <v>40266</v>
      </c>
      <c r="G446" s="9">
        <v>40451</v>
      </c>
      <c r="H446" s="12" t="s">
        <v>1379</v>
      </c>
      <c r="I446" s="13" t="str">
        <f>LEFT(J446,6)</f>
        <v>W912HN</v>
      </c>
      <c r="J446" s="14" t="s">
        <v>1380</v>
      </c>
      <c r="K446" s="15" t="s">
        <v>1381</v>
      </c>
      <c r="L446" s="15" t="str">
        <f>CONCATENATE(D446,",",J446)</f>
        <v>64669,W912HN-10-C-0063</v>
      </c>
      <c r="M446" s="16">
        <v>6661700</v>
      </c>
      <c r="N446" s="16">
        <v>7560146</v>
      </c>
      <c r="O446" s="17">
        <v>41013</v>
      </c>
      <c r="P446" s="18">
        <v>41334</v>
      </c>
      <c r="Q446" s="19">
        <f>IF(M446="","",N446-M446)</f>
        <v>898446</v>
      </c>
      <c r="R446" s="20">
        <f>IF(P446="","",P446-O446)</f>
        <v>321</v>
      </c>
      <c r="S446">
        <f>YEAR(P446)</f>
        <v>2013</v>
      </c>
      <c r="T446" s="21" t="str">
        <f>IF(LEN(MONTH(P446))=1,CONCATENATE("0",MONTH(P446)),MONTH(P446))</f>
        <v>03</v>
      </c>
      <c r="U446" s="21" t="str">
        <f>IF(LEN(DAY(P446))=1,CONCATENATE("0",DAY(P446)),DAY(P446))</f>
        <v>01</v>
      </c>
      <c r="V446" t="str">
        <f>CONCATENATE(S446,T446,U446)</f>
        <v>20130301</v>
      </c>
      <c r="W446">
        <f>IF(OR(MONTH(G446)=10,MONTH(G446)=11,MONTH(G446)=12),YEAR(G446)+1,YEAR(G446))</f>
        <v>2010</v>
      </c>
      <c r="X446">
        <f>IF(OR(MONTH(P446)=10,MONTH(P446)=11,MONTH(P446)=12),YEAR(P446)+1,YEAR(P446))</f>
        <v>2013</v>
      </c>
      <c r="Y446">
        <f>INDEX('Inflation Indices'!$B$2:$B$18,MATCH('MilCon Contracts Data'!W46,'Inflation Indices'!$A$2:$A$18,0))</f>
        <v>1.027591137340192</v>
      </c>
      <c r="Z446">
        <f>ROUND(MEDIAN(W446,X446),0)</f>
        <v>2012</v>
      </c>
      <c r="AA446">
        <f>INDEX('Inflation Indices'!$B$2:$B$18,MATCH('MilCon Contracts Data'!Z46,'Inflation Indices'!$A$2:$A$18,0))</f>
        <v>0.97697771649446541</v>
      </c>
      <c r="AB446" s="22">
        <f>M446*Y446</f>
        <v>6845503.8796191569</v>
      </c>
      <c r="AC446" s="22">
        <f>AB446+(Q446*AA446)</f>
        <v>7723265.6010927437</v>
      </c>
      <c r="AD446" s="19">
        <f>IF(AB446="","",AC446-AB446)</f>
        <v>877761.72147358675</v>
      </c>
      <c r="AE446" s="23">
        <f>_xlfn.DAYS(P446,O446)</f>
        <v>321</v>
      </c>
      <c r="AF446" s="23">
        <f>_xlfn.DAYS(O446,G446)</f>
        <v>562</v>
      </c>
      <c r="AG446" s="24">
        <f>AE446/AF446</f>
        <v>0.57117437722419928</v>
      </c>
    </row>
    <row r="447" spans="1:33" ht="30" customHeight="1" x14ac:dyDescent="0.25">
      <c r="A447" s="9">
        <v>44560</v>
      </c>
      <c r="B447" s="10">
        <v>2018</v>
      </c>
      <c r="C447" s="11" t="s">
        <v>482</v>
      </c>
      <c r="D447" s="12" t="s">
        <v>1382</v>
      </c>
      <c r="E447" s="12" t="s">
        <v>35</v>
      </c>
      <c r="F447" s="9">
        <v>43281</v>
      </c>
      <c r="G447" s="9">
        <v>43424</v>
      </c>
      <c r="H447" s="12" t="s">
        <v>1188</v>
      </c>
      <c r="I447" s="13" t="str">
        <f>LEFT(J447,6)</f>
        <v>W91ZRS</v>
      </c>
      <c r="J447" s="14" t="s">
        <v>1383</v>
      </c>
      <c r="K447" s="15" t="s">
        <v>1383</v>
      </c>
      <c r="L447" s="15" t="str">
        <f>CONCATENATE(D447,",",J447)</f>
        <v>CEKT139029,W91ZRS18R00020002</v>
      </c>
      <c r="M447" s="16">
        <v>6707992</v>
      </c>
      <c r="N447" s="16">
        <v>6353569</v>
      </c>
      <c r="O447" s="17">
        <v>45432</v>
      </c>
      <c r="P447" s="18">
        <v>45432</v>
      </c>
      <c r="Q447" s="19">
        <f>IF(M447="","",N447-M447)</f>
        <v>-354423</v>
      </c>
      <c r="R447" s="20">
        <f>IF(P447="","",P447-O447)</f>
        <v>0</v>
      </c>
      <c r="S447">
        <f>YEAR(P447)</f>
        <v>2024</v>
      </c>
      <c r="T447" s="21" t="str">
        <f>IF(LEN(MONTH(P447))=1,CONCATENATE("0",MONTH(P447)),MONTH(P447))</f>
        <v>05</v>
      </c>
      <c r="U447" s="21">
        <f>IF(LEN(DAY(P447))=1,CONCATENATE("0",DAY(P447)),DAY(P447))</f>
        <v>20</v>
      </c>
      <c r="V447" t="str">
        <f>CONCATENATE(S447,T447,U447)</f>
        <v>20240520</v>
      </c>
      <c r="W447">
        <f>IF(OR(MONTH(G447)=10,MONTH(G447)=11,MONTH(G447)=12),YEAR(G447)+1,YEAR(G447))</f>
        <v>2019</v>
      </c>
      <c r="X447">
        <f>IF(OR(MONTH(P447)=10,MONTH(P447)=11,MONTH(P447)=12),YEAR(P447)+1,YEAR(P447))</f>
        <v>2024</v>
      </c>
      <c r="Y447">
        <f>INDEX('Inflation Indices'!$B$2:$B$18,MATCH('MilCon Contracts Data'!W855,'Inflation Indices'!$A$2:$A$18,0))</f>
        <v>1.027591137340192</v>
      </c>
      <c r="Z447">
        <f>ROUND(MEDIAN(W447,X447),0)</f>
        <v>2022</v>
      </c>
      <c r="AA447">
        <f>INDEX('Inflation Indices'!$B$2:$B$18,MATCH('MilCon Contracts Data'!Z855,'Inflation Indices'!$A$2:$A$18,0))</f>
        <v>1.0006103417743548</v>
      </c>
      <c r="AB447" s="22">
        <f>M447*Y447</f>
        <v>6893073.128548909</v>
      </c>
      <c r="AC447" s="22">
        <f>AB447+(Q447*AA447)</f>
        <v>6538433.809386217</v>
      </c>
      <c r="AD447" s="19">
        <f>IF(AB447="","",AC447-AB447)</f>
        <v>-354639.31916269194</v>
      </c>
      <c r="AE447" s="23">
        <f>_xlfn.DAYS(P447,O447)</f>
        <v>0</v>
      </c>
      <c r="AF447" s="23">
        <f>_xlfn.DAYS(O447,G447)</f>
        <v>2008</v>
      </c>
      <c r="AG447" s="24">
        <f>AE447/AF447</f>
        <v>0</v>
      </c>
    </row>
    <row r="448" spans="1:33" ht="30" customHeight="1" x14ac:dyDescent="0.25">
      <c r="A448" s="9">
        <v>44573</v>
      </c>
      <c r="B448" s="10">
        <v>2020</v>
      </c>
      <c r="C448" s="11" t="s">
        <v>598</v>
      </c>
      <c r="D448" s="12" t="s">
        <v>1384</v>
      </c>
      <c r="E448" s="12" t="s">
        <v>35</v>
      </c>
      <c r="F448" s="9">
        <v>43860</v>
      </c>
      <c r="G448" s="9">
        <v>44056</v>
      </c>
      <c r="H448" s="12" t="s">
        <v>1385</v>
      </c>
      <c r="I448" s="13" t="str">
        <f>LEFT(J448,6)</f>
        <v>N69450</v>
      </c>
      <c r="J448" s="14" t="s">
        <v>1386</v>
      </c>
      <c r="K448" s="15" t="s">
        <v>1387</v>
      </c>
      <c r="L448" s="15" t="str">
        <f>CONCATENATE(D448,",",J448)</f>
        <v>N00206475,N6945019D0908 N6945020F0891</v>
      </c>
      <c r="M448" s="16">
        <v>6796000</v>
      </c>
      <c r="N448" s="16">
        <v>26130000</v>
      </c>
      <c r="O448" s="17">
        <v>44991</v>
      </c>
      <c r="P448" s="18">
        <v>44991</v>
      </c>
      <c r="Q448" s="19">
        <f>IF(M448="","",N448-M448)</f>
        <v>19334000</v>
      </c>
      <c r="R448" s="20">
        <f>IF(P448="","",P448-O448)</f>
        <v>0</v>
      </c>
      <c r="S448">
        <f>YEAR(P448)</f>
        <v>2023</v>
      </c>
      <c r="T448" s="21" t="str">
        <f>IF(LEN(MONTH(P448))=1,CONCATENATE("0",MONTH(P448)),MONTH(P448))</f>
        <v>03</v>
      </c>
      <c r="U448" s="21" t="str">
        <f>IF(LEN(DAY(P448))=1,CONCATENATE("0",DAY(P448)),DAY(P448))</f>
        <v>06</v>
      </c>
      <c r="V448" t="str">
        <f>CONCATENATE(S448,T448,U448)</f>
        <v>20230306</v>
      </c>
      <c r="W448">
        <f>IF(OR(MONTH(G448)=10,MONTH(G448)=11,MONTH(G448)=12),YEAR(G448)+1,YEAR(G448))</f>
        <v>2020</v>
      </c>
      <c r="X448">
        <f>IF(OR(MONTH(P448)=10,MONTH(P448)=11,MONTH(P448)=12),YEAR(P448)+1,YEAR(P448))</f>
        <v>2023</v>
      </c>
      <c r="Y448">
        <f>INDEX('Inflation Indices'!$B$2:$B$18,MATCH('MilCon Contracts Data'!W957,'Inflation Indices'!$A$2:$A$18,0))</f>
        <v>1.027591137340192</v>
      </c>
      <c r="Z448">
        <f>ROUND(MEDIAN(W448,X448),0)</f>
        <v>2022</v>
      </c>
      <c r="AA448">
        <f>INDEX('Inflation Indices'!$B$2:$B$18,MATCH('MilCon Contracts Data'!Z957,'Inflation Indices'!$A$2:$A$18,0))</f>
        <v>0.97697771649446541</v>
      </c>
      <c r="AB448" s="22">
        <f>M448*Y448</f>
        <v>6983509.369363945</v>
      </c>
      <c r="AC448" s="22">
        <f>AB448+(Q448*AA448)</f>
        <v>25872396.540067941</v>
      </c>
      <c r="AD448" s="19">
        <f>IF(AB448="","",AC448-AB448)</f>
        <v>18888887.170703996</v>
      </c>
      <c r="AE448" s="23">
        <f>_xlfn.DAYS(P448,O448)</f>
        <v>0</v>
      </c>
      <c r="AF448" s="23">
        <f>_xlfn.DAYS(O448,G448)</f>
        <v>935</v>
      </c>
      <c r="AG448" s="24">
        <f>AE448/AF448</f>
        <v>0</v>
      </c>
    </row>
    <row r="449" spans="1:33" ht="30" customHeight="1" x14ac:dyDescent="0.25">
      <c r="A449" s="9">
        <v>44560</v>
      </c>
      <c r="B449" s="10">
        <v>2017</v>
      </c>
      <c r="C449" s="11" t="s">
        <v>496</v>
      </c>
      <c r="D449" s="12" t="s">
        <v>1388</v>
      </c>
      <c r="E449" s="12" t="s">
        <v>35</v>
      </c>
      <c r="F449" s="9">
        <v>42825</v>
      </c>
      <c r="G449" s="9">
        <v>42951</v>
      </c>
      <c r="H449" s="12" t="s">
        <v>1389</v>
      </c>
      <c r="I449" s="13" t="str">
        <f>LEFT(J449,6)</f>
        <v>W912HV</v>
      </c>
      <c r="J449" s="14" t="s">
        <v>1390</v>
      </c>
      <c r="K449" s="15" t="s">
        <v>1391</v>
      </c>
      <c r="L449" s="15" t="str">
        <f>CONCATENATE(D449,",",J449)</f>
        <v>DESC1708,W912HV-17-C-0008</v>
      </c>
      <c r="M449" s="16">
        <v>6804938</v>
      </c>
      <c r="N449" s="16">
        <v>6817433</v>
      </c>
      <c r="O449" s="17">
        <v>43716</v>
      </c>
      <c r="P449" s="18">
        <v>44812</v>
      </c>
      <c r="Q449" s="19">
        <f>IF(M449="","",N449-M449)</f>
        <v>12495</v>
      </c>
      <c r="R449" s="20">
        <f>IF(P449="","",P449-O449)</f>
        <v>1096</v>
      </c>
      <c r="S449">
        <f>YEAR(P449)</f>
        <v>2022</v>
      </c>
      <c r="T449" s="21" t="str">
        <f>IF(LEN(MONTH(P449))=1,CONCATENATE("0",MONTH(P449)),MONTH(P449))</f>
        <v>09</v>
      </c>
      <c r="U449" s="21" t="str">
        <f>IF(LEN(DAY(P449))=1,CONCATENATE("0",DAY(P449)),DAY(P449))</f>
        <v>08</v>
      </c>
      <c r="V449" t="str">
        <f>CONCATENATE(S449,T449,U449)</f>
        <v>20220908</v>
      </c>
      <c r="W449">
        <f>IF(OR(MONTH(G449)=10,MONTH(G449)=11,MONTH(G449)=12),YEAR(G449)+1,YEAR(G449))</f>
        <v>2017</v>
      </c>
      <c r="X449">
        <f>IF(OR(MONTH(P449)=10,MONTH(P449)=11,MONTH(P449)=12),YEAR(P449)+1,YEAR(P449))</f>
        <v>2022</v>
      </c>
      <c r="Y449">
        <f>INDEX('Inflation Indices'!$B$2:$B$18,MATCH('MilCon Contracts Data'!W392,'Inflation Indices'!$A$2:$A$18,0))</f>
        <v>1.0006103417743548</v>
      </c>
      <c r="Z449">
        <f>ROUND(MEDIAN(W449,X449),0)</f>
        <v>2020</v>
      </c>
      <c r="AA449">
        <f>INDEX('Inflation Indices'!$B$2:$B$18,MATCH('MilCon Contracts Data'!Z392,'Inflation Indices'!$A$2:$A$18,0))</f>
        <v>0.97697771649446541</v>
      </c>
      <c r="AB449" s="22">
        <f>M449*Y449</f>
        <v>6809091.3379332945</v>
      </c>
      <c r="AC449" s="22">
        <f>AB449+(Q449*AA449)</f>
        <v>6821298.6745008929</v>
      </c>
      <c r="AD449" s="19">
        <f>IF(AB449="","",AC449-AB449)</f>
        <v>12207.336567598395</v>
      </c>
      <c r="AE449" s="23">
        <f>_xlfn.DAYS(P449,O449)</f>
        <v>1096</v>
      </c>
      <c r="AF449" s="23">
        <f>_xlfn.DAYS(O449,G449)</f>
        <v>765</v>
      </c>
      <c r="AG449" s="24">
        <f>AE449/AF449</f>
        <v>1.4326797385620915</v>
      </c>
    </row>
    <row r="450" spans="1:33" ht="30" customHeight="1" x14ac:dyDescent="0.25">
      <c r="A450" s="9">
        <v>44560</v>
      </c>
      <c r="B450" s="10">
        <v>2019</v>
      </c>
      <c r="C450" s="11" t="s">
        <v>482</v>
      </c>
      <c r="D450" s="12" t="s">
        <v>1392</v>
      </c>
      <c r="E450" s="12" t="s">
        <v>35</v>
      </c>
      <c r="F450" s="9">
        <v>43640</v>
      </c>
      <c r="G450" s="9">
        <v>43689</v>
      </c>
      <c r="H450" s="12" t="s">
        <v>1393</v>
      </c>
      <c r="I450" s="13" t="str">
        <f>LEFT(J450,6)</f>
        <v>421901</v>
      </c>
      <c r="J450" s="14" t="s">
        <v>1394</v>
      </c>
      <c r="K450" s="15">
        <v>42190131</v>
      </c>
      <c r="L450" s="15" t="str">
        <f>CONCATENATE(D450,",",J450)</f>
        <v>LKLW099101,42190131</v>
      </c>
      <c r="M450" s="16">
        <v>6923749</v>
      </c>
      <c r="N450" s="16">
        <v>6767841</v>
      </c>
      <c r="O450" s="17">
        <v>44507</v>
      </c>
      <c r="P450" s="18">
        <v>44507</v>
      </c>
      <c r="Q450" s="19">
        <f>IF(M450="","",N450-M450)</f>
        <v>-155908</v>
      </c>
      <c r="R450" s="20">
        <f>IF(P450="","",P450-O450)</f>
        <v>0</v>
      </c>
      <c r="S450">
        <f>YEAR(P450)</f>
        <v>2021</v>
      </c>
      <c r="T450" s="21">
        <f>IF(LEN(MONTH(P450))=1,CONCATENATE("0",MONTH(P450)),MONTH(P450))</f>
        <v>11</v>
      </c>
      <c r="U450" s="21" t="str">
        <f>IF(LEN(DAY(P450))=1,CONCATENATE("0",DAY(P450)),DAY(P450))</f>
        <v>07</v>
      </c>
      <c r="V450" t="str">
        <f>CONCATENATE(S450,T450,U450)</f>
        <v>20211107</v>
      </c>
      <c r="W450">
        <f>IF(OR(MONTH(G450)=10,MONTH(G450)=11,MONTH(G450)=12),YEAR(G450)+1,YEAR(G450))</f>
        <v>2019</v>
      </c>
      <c r="X450">
        <f>IF(OR(MONTH(P450)=10,MONTH(P450)=11,MONTH(P450)=12),YEAR(P450)+1,YEAR(P450))</f>
        <v>2022</v>
      </c>
      <c r="Y450">
        <f>INDEX('Inflation Indices'!$B$2:$B$18,MATCH('MilCon Contracts Data'!W586,'Inflation Indices'!$A$2:$A$18,0))</f>
        <v>1.0507009358578761</v>
      </c>
      <c r="Z450">
        <f>ROUND(MEDIAN(W450,X450),0)</f>
        <v>2021</v>
      </c>
      <c r="AA450">
        <f>INDEX('Inflation Indices'!$B$2:$B$18,MATCH('MilCon Contracts Data'!Z586,'Inflation Indices'!$A$2:$A$18,0))</f>
        <v>1.027591137340192</v>
      </c>
      <c r="AB450" s="22">
        <f>M450*Y450</f>
        <v>7274789.5539450338</v>
      </c>
      <c r="AC450" s="22">
        <f>AB450+(Q450*AA450)</f>
        <v>7114579.874904599</v>
      </c>
      <c r="AD450" s="19">
        <f>IF(AB450="","",AC450-AB450)</f>
        <v>-160209.67904043477</v>
      </c>
      <c r="AE450" s="23">
        <f>_xlfn.DAYS(P450,O450)</f>
        <v>0</v>
      </c>
      <c r="AF450" s="23">
        <f>_xlfn.DAYS(O450,G450)</f>
        <v>818</v>
      </c>
      <c r="AG450" s="24">
        <f>AE450/AF450</f>
        <v>0</v>
      </c>
    </row>
    <row r="451" spans="1:33" ht="30" customHeight="1" x14ac:dyDescent="0.25">
      <c r="A451" s="9">
        <v>44561</v>
      </c>
      <c r="B451" s="10">
        <v>2019</v>
      </c>
      <c r="C451" s="11" t="s">
        <v>145</v>
      </c>
      <c r="D451" s="12" t="s">
        <v>1395</v>
      </c>
      <c r="E451" s="12" t="s">
        <v>35</v>
      </c>
      <c r="F451" s="9">
        <v>43648</v>
      </c>
      <c r="G451" s="9">
        <v>43703</v>
      </c>
      <c r="H451" s="12" t="s">
        <v>1396</v>
      </c>
      <c r="I451" s="13" t="str">
        <f>LEFT(J451,6)</f>
        <v>W912HN</v>
      </c>
      <c r="J451" s="14" t="s">
        <v>1397</v>
      </c>
      <c r="K451" s="15" t="s">
        <v>1397</v>
      </c>
      <c r="L451" s="15" t="str">
        <f>CONCATENATE(D451,",",J451)</f>
        <v>91311,W912HN19C3010</v>
      </c>
      <c r="M451" s="16">
        <v>6927000</v>
      </c>
      <c r="N451" s="16">
        <v>6943000</v>
      </c>
      <c r="O451" s="17">
        <v>44175</v>
      </c>
      <c r="P451" s="18">
        <v>44483</v>
      </c>
      <c r="Q451" s="19">
        <f>IF(M451="","",N451-M451)</f>
        <v>16000</v>
      </c>
      <c r="R451" s="20">
        <f>IF(P451="","",P451-O451)</f>
        <v>308</v>
      </c>
      <c r="S451">
        <f>YEAR(P451)</f>
        <v>2021</v>
      </c>
      <c r="T451" s="21">
        <f>IF(LEN(MONTH(P451))=1,CONCATENATE("0",MONTH(P451)),MONTH(P451))</f>
        <v>10</v>
      </c>
      <c r="U451" s="21">
        <f>IF(LEN(DAY(P451))=1,CONCATENATE("0",DAY(P451)),DAY(P451))</f>
        <v>14</v>
      </c>
      <c r="V451" t="str">
        <f>CONCATENATE(S451,T451,U451)</f>
        <v>20211014</v>
      </c>
      <c r="W451">
        <f>IF(OR(MONTH(G451)=10,MONTH(G451)=11,MONTH(G451)=12),YEAR(G451)+1,YEAR(G451))</f>
        <v>2019</v>
      </c>
      <c r="X451">
        <f>IF(OR(MONTH(P451)=10,MONTH(P451)=11,MONTH(P451)=12),YEAR(P451)+1,YEAR(P451))</f>
        <v>2022</v>
      </c>
      <c r="Y451">
        <f>INDEX('Inflation Indices'!$B$2:$B$18,MATCH('MilCon Contracts Data'!W800,'Inflation Indices'!$A$2:$A$18,0))</f>
        <v>1.0992552112271903</v>
      </c>
      <c r="Z451">
        <f>ROUND(MEDIAN(W451,X451),0)</f>
        <v>2021</v>
      </c>
      <c r="AA451">
        <f>INDEX('Inflation Indices'!$B$2:$B$18,MATCH('MilCon Contracts Data'!Z800,'Inflation Indices'!$A$2:$A$18,0))</f>
        <v>1.027591137340192</v>
      </c>
      <c r="AB451" s="22">
        <f>M451*Y451</f>
        <v>7614540.848170747</v>
      </c>
      <c r="AC451" s="22">
        <f>AB451+(Q451*AA451)</f>
        <v>7630982.3063681899</v>
      </c>
      <c r="AD451" s="19">
        <f>IF(AB451="","",AC451-AB451)</f>
        <v>16441.458197442815</v>
      </c>
      <c r="AE451" s="23">
        <f>_xlfn.DAYS(P451,O451)</f>
        <v>308</v>
      </c>
      <c r="AF451" s="23">
        <f>_xlfn.DAYS(O451,G451)</f>
        <v>472</v>
      </c>
      <c r="AG451" s="24">
        <f>AE451/AF451</f>
        <v>0.65254237288135597</v>
      </c>
    </row>
    <row r="452" spans="1:33" ht="30" customHeight="1" x14ac:dyDescent="0.25">
      <c r="A452" s="9">
        <v>44561</v>
      </c>
      <c r="B452" s="10">
        <v>2017</v>
      </c>
      <c r="C452" s="11" t="s">
        <v>454</v>
      </c>
      <c r="D452" s="12" t="s">
        <v>1398</v>
      </c>
      <c r="E452" s="12" t="s">
        <v>35</v>
      </c>
      <c r="F452" s="9">
        <v>42767</v>
      </c>
      <c r="G452" s="9">
        <v>42941</v>
      </c>
      <c r="H452" s="12" t="s">
        <v>1399</v>
      </c>
      <c r="I452" s="13" t="str">
        <f>LEFT(J452,6)</f>
        <v>W911KB</v>
      </c>
      <c r="J452" s="14" t="s">
        <v>1400</v>
      </c>
      <c r="K452" s="15" t="s">
        <v>1401</v>
      </c>
      <c r="L452" s="15" t="str">
        <f>CONCATENATE(D452,",",J452)</f>
        <v>653,W911KB-17-C-0029</v>
      </c>
      <c r="M452" s="16">
        <v>6954581</v>
      </c>
      <c r="N452" s="16">
        <v>8191098</v>
      </c>
      <c r="O452" s="17">
        <v>43691</v>
      </c>
      <c r="P452" s="18">
        <v>44468</v>
      </c>
      <c r="Q452" s="19">
        <f>IF(M452="","",N452-M452)</f>
        <v>1236517</v>
      </c>
      <c r="R452" s="20">
        <f>IF(P452="","",P452-O452)</f>
        <v>777</v>
      </c>
      <c r="S452">
        <f>YEAR(P452)</f>
        <v>2021</v>
      </c>
      <c r="T452" s="21" t="str">
        <f>IF(LEN(MONTH(P452))=1,CONCATENATE("0",MONTH(P452)),MONTH(P452))</f>
        <v>09</v>
      </c>
      <c r="U452" s="21">
        <f>IF(LEN(DAY(P452))=1,CONCATENATE("0",DAY(P452)),DAY(P452))</f>
        <v>29</v>
      </c>
      <c r="V452" t="str">
        <f>CONCATENATE(S452,T452,U452)</f>
        <v>20210929</v>
      </c>
      <c r="W452">
        <f>IF(OR(MONTH(G452)=10,MONTH(G452)=11,MONTH(G452)=12),YEAR(G452)+1,YEAR(G452))</f>
        <v>2017</v>
      </c>
      <c r="X452">
        <f>IF(OR(MONTH(P452)=10,MONTH(P452)=11,MONTH(P452)=12),YEAR(P452)+1,YEAR(P452))</f>
        <v>2021</v>
      </c>
      <c r="Y452">
        <f>INDEX('Inflation Indices'!$B$2:$B$18,MATCH('MilCon Contracts Data'!W348,'Inflation Indices'!$A$2:$A$18,0))</f>
        <v>1.2082263446570523</v>
      </c>
      <c r="Z452">
        <f>ROUND(MEDIAN(W452,X452),0)</f>
        <v>2019</v>
      </c>
      <c r="AA452">
        <f>INDEX('Inflation Indices'!$B$2:$B$18,MATCH('MilCon Contracts Data'!Z348,'Inflation Indices'!$A$2:$A$18,0))</f>
        <v>1.1913606177254064</v>
      </c>
      <c r="AB452" s="22">
        <f>M452*Y452</f>
        <v>8402707.9802513868</v>
      </c>
      <c r="AC452" s="22">
        <f>AB452+(Q452*AA452)</f>
        <v>9875845.6371993534</v>
      </c>
      <c r="AD452" s="19">
        <f>IF(AB452="","",AC452-AB452)</f>
        <v>1473137.6569479667</v>
      </c>
      <c r="AE452" s="23">
        <f>_xlfn.DAYS(P452,O452)</f>
        <v>777</v>
      </c>
      <c r="AF452" s="23">
        <f>_xlfn.DAYS(O452,G452)</f>
        <v>750</v>
      </c>
      <c r="AG452" s="24">
        <f>AE452/AF452</f>
        <v>1.036</v>
      </c>
    </row>
    <row r="453" spans="1:33" ht="30" customHeight="1" x14ac:dyDescent="0.25">
      <c r="A453" s="9">
        <v>44561</v>
      </c>
      <c r="B453" s="10">
        <v>2015</v>
      </c>
      <c r="C453" s="11" t="s">
        <v>557</v>
      </c>
      <c r="D453" s="12" t="s">
        <v>1402</v>
      </c>
      <c r="E453" s="12" t="s">
        <v>35</v>
      </c>
      <c r="F453" s="9">
        <v>43132</v>
      </c>
      <c r="G453" s="9">
        <v>43321</v>
      </c>
      <c r="H453" s="12" t="s">
        <v>1403</v>
      </c>
      <c r="I453" s="13" t="str">
        <f>LEFT(J453,6)</f>
        <v>W912QR</v>
      </c>
      <c r="J453" s="14" t="s">
        <v>1404</v>
      </c>
      <c r="K453" s="15" t="s">
        <v>1404</v>
      </c>
      <c r="L453" s="15" t="str">
        <f>CONCATENATE(D453,",",J453)</f>
        <v>67567,W912QR18C0026</v>
      </c>
      <c r="M453" s="16">
        <v>7030000</v>
      </c>
      <c r="N453" s="16">
        <v>7358000</v>
      </c>
      <c r="O453" s="17">
        <v>43821</v>
      </c>
      <c r="P453" s="18">
        <v>44545</v>
      </c>
      <c r="Q453" s="19">
        <f>IF(M453="","",N453-M453)</f>
        <v>328000</v>
      </c>
      <c r="R453" s="20">
        <f>IF(P453="","",P453-O453)</f>
        <v>724</v>
      </c>
      <c r="S453">
        <f>YEAR(P453)</f>
        <v>2021</v>
      </c>
      <c r="T453" s="21">
        <f>IF(LEN(MONTH(P453))=1,CONCATENATE("0",MONTH(P453)),MONTH(P453))</f>
        <v>12</v>
      </c>
      <c r="U453" s="21">
        <f>IF(LEN(DAY(P453))=1,CONCATENATE("0",DAY(P453)),DAY(P453))</f>
        <v>15</v>
      </c>
      <c r="V453" t="str">
        <f>CONCATENATE(S453,T453,U453)</f>
        <v>20211215</v>
      </c>
      <c r="W453">
        <f>IF(OR(MONTH(G453)=10,MONTH(G453)=11,MONTH(G453)=12),YEAR(G453)+1,YEAR(G453))</f>
        <v>2018</v>
      </c>
      <c r="X453">
        <f>IF(OR(MONTH(P453)=10,MONTH(P453)=11,MONTH(P453)=12),YEAR(P453)+1,YEAR(P453))</f>
        <v>2022</v>
      </c>
      <c r="Y453">
        <f>INDEX('Inflation Indices'!$B$2:$B$18,MATCH('MilCon Contracts Data'!W577,'Inflation Indices'!$A$2:$A$18,0))</f>
        <v>1.0006103417743548</v>
      </c>
      <c r="Z453">
        <f>ROUND(MEDIAN(W453,X453),0)</f>
        <v>2020</v>
      </c>
      <c r="AA453">
        <f>INDEX('Inflation Indices'!$B$2:$B$18,MATCH('MilCon Contracts Data'!Z577,'Inflation Indices'!$A$2:$A$18,0))</f>
        <v>0.97697771649446541</v>
      </c>
      <c r="AB453" s="22">
        <f>M453*Y453</f>
        <v>7034290.7026737146</v>
      </c>
      <c r="AC453" s="22">
        <f>AB453+(Q453*AA453)</f>
        <v>7354739.3936838992</v>
      </c>
      <c r="AD453" s="19">
        <f>IF(AB453="","",AC453-AB453)</f>
        <v>320448.69101018459</v>
      </c>
      <c r="AE453" s="23">
        <f>_xlfn.DAYS(P453,O453)</f>
        <v>724</v>
      </c>
      <c r="AF453" s="23">
        <f>_xlfn.DAYS(O453,G453)</f>
        <v>500</v>
      </c>
      <c r="AG453" s="24">
        <f>AE453/AF453</f>
        <v>1.448</v>
      </c>
    </row>
    <row r="454" spans="1:33" ht="30" customHeight="1" x14ac:dyDescent="0.25">
      <c r="A454" s="9">
        <v>44561</v>
      </c>
      <c r="B454" s="10">
        <v>2020</v>
      </c>
      <c r="C454" s="11" t="s">
        <v>145</v>
      </c>
      <c r="D454" s="12" t="s">
        <v>1405</v>
      </c>
      <c r="E454" s="12" t="s">
        <v>35</v>
      </c>
      <c r="F454" s="9">
        <v>44056</v>
      </c>
      <c r="G454" s="9">
        <v>44098</v>
      </c>
      <c r="H454" s="12" t="s">
        <v>1406</v>
      </c>
      <c r="I454" s="13" t="str">
        <f>LEFT(J454,6)</f>
        <v>W912HN</v>
      </c>
      <c r="J454" s="14" t="s">
        <v>1407</v>
      </c>
      <c r="K454" s="15" t="s">
        <v>1407</v>
      </c>
      <c r="L454" s="15" t="str">
        <f>CONCATENATE(D454,",",J454)</f>
        <v>91397,W912HN20C3011</v>
      </c>
      <c r="M454" s="16">
        <v>7034000</v>
      </c>
      <c r="N454" s="16">
        <v>7027000</v>
      </c>
      <c r="O454" s="17">
        <v>44515</v>
      </c>
      <c r="P454" s="18">
        <v>44552</v>
      </c>
      <c r="Q454" s="19">
        <f>IF(M454="","",N454-M454)</f>
        <v>-7000</v>
      </c>
      <c r="R454" s="20">
        <f>IF(P454="","",P454-O454)</f>
        <v>37</v>
      </c>
      <c r="S454">
        <f>YEAR(P454)</f>
        <v>2021</v>
      </c>
      <c r="T454" s="21">
        <f>IF(LEN(MONTH(P454))=1,CONCATENATE("0",MONTH(P454)),MONTH(P454))</f>
        <v>12</v>
      </c>
      <c r="U454" s="21">
        <f>IF(LEN(DAY(P454))=1,CONCATENATE("0",DAY(P454)),DAY(P454))</f>
        <v>22</v>
      </c>
      <c r="V454" t="str">
        <f>CONCATENATE(S454,T454,U454)</f>
        <v>20211222</v>
      </c>
      <c r="W454">
        <f>IF(OR(MONTH(G454)=10,MONTH(G454)=11,MONTH(G454)=12),YEAR(G454)+1,YEAR(G454))</f>
        <v>2020</v>
      </c>
      <c r="X454">
        <f>IF(OR(MONTH(P454)=10,MONTH(P454)=11,MONTH(P454)=12),YEAR(P454)+1,YEAR(P454))</f>
        <v>2022</v>
      </c>
      <c r="Y454">
        <f>INDEX('Inflation Indices'!$B$2:$B$18,MATCH('MilCon Contracts Data'!W1052,'Inflation Indices'!$A$2:$A$18,0))</f>
        <v>1.027591137340192</v>
      </c>
      <c r="Z454">
        <f>ROUND(MEDIAN(W454,X454),0)</f>
        <v>2021</v>
      </c>
      <c r="AA454">
        <f>INDEX('Inflation Indices'!$B$2:$B$18,MATCH('MilCon Contracts Data'!Z1052,'Inflation Indices'!$A$2:$A$18,0))</f>
        <v>0.97697771649446541</v>
      </c>
      <c r="AB454" s="22">
        <f>M454*Y454</f>
        <v>7228076.0600509103</v>
      </c>
      <c r="AC454" s="22">
        <f>AB454+(Q454*AA454)</f>
        <v>7221237.2160354489</v>
      </c>
      <c r="AD454" s="19">
        <f>IF(AB454="","",AC454-AB454)</f>
        <v>-6838.8440154613927</v>
      </c>
      <c r="AE454" s="23">
        <f>_xlfn.DAYS(P454,O454)</f>
        <v>37</v>
      </c>
      <c r="AF454" s="23">
        <f>_xlfn.DAYS(O454,G454)</f>
        <v>417</v>
      </c>
      <c r="AG454" s="24">
        <f>AE454/AF454</f>
        <v>8.8729016786570747E-2</v>
      </c>
    </row>
    <row r="455" spans="1:33" ht="30" customHeight="1" x14ac:dyDescent="0.25">
      <c r="A455" s="9">
        <v>44174</v>
      </c>
      <c r="B455" s="10">
        <v>2010</v>
      </c>
      <c r="C455" s="11" t="s">
        <v>731</v>
      </c>
      <c r="D455" s="12" t="s">
        <v>1408</v>
      </c>
      <c r="E455" s="12" t="s">
        <v>35</v>
      </c>
      <c r="F455" s="9">
        <v>40238</v>
      </c>
      <c r="G455" s="9">
        <v>41133</v>
      </c>
      <c r="H455" s="12" t="s">
        <v>1409</v>
      </c>
      <c r="I455" s="13" t="str">
        <f>LEFT(J455,6)</f>
        <v>MWHL10</v>
      </c>
      <c r="J455" s="14" t="s">
        <v>1410</v>
      </c>
      <c r="K455" s="15" t="s">
        <v>1411</v>
      </c>
      <c r="L455" s="15" t="str">
        <f>CONCATENATE(D455,",",J455)</f>
        <v>18054,MWHL10-3001</v>
      </c>
      <c r="M455" s="16">
        <v>7085000</v>
      </c>
      <c r="N455" s="16">
        <v>7316000</v>
      </c>
      <c r="O455" s="17">
        <v>41306</v>
      </c>
      <c r="P455" s="18">
        <v>41882</v>
      </c>
      <c r="Q455" s="19">
        <f>IF(M455="","",N455-M455)</f>
        <v>231000</v>
      </c>
      <c r="R455" s="20">
        <f>IF(P455="","",P455-O455)</f>
        <v>576</v>
      </c>
      <c r="S455">
        <f>YEAR(P455)</f>
        <v>2014</v>
      </c>
      <c r="T455" s="21" t="str">
        <f>IF(LEN(MONTH(P455))=1,CONCATENATE("0",MONTH(P455)),MONTH(P455))</f>
        <v>08</v>
      </c>
      <c r="U455" s="21">
        <f>IF(LEN(DAY(P455))=1,CONCATENATE("0",DAY(P455)),DAY(P455))</f>
        <v>31</v>
      </c>
      <c r="V455" t="str">
        <f>CONCATENATE(S455,T455,U455)</f>
        <v>20140831</v>
      </c>
      <c r="W455">
        <f>IF(OR(MONTH(G455)=10,MONTH(G455)=11,MONTH(G455)=12),YEAR(G455)+1,YEAR(G455))</f>
        <v>2012</v>
      </c>
      <c r="X455">
        <f>IF(OR(MONTH(P455)=10,MONTH(P455)=11,MONTH(P455)=12),YEAR(P455)+1,YEAR(P455))</f>
        <v>2014</v>
      </c>
      <c r="Y455">
        <f>INDEX('Inflation Indices'!$B$2:$B$18,MATCH('MilCon Contracts Data'!W76,'Inflation Indices'!$A$2:$A$18,0))</f>
        <v>1.1226717559690906</v>
      </c>
      <c r="Z455">
        <f>ROUND(MEDIAN(W455,X455),0)</f>
        <v>2013</v>
      </c>
      <c r="AA455">
        <f>INDEX('Inflation Indices'!$B$2:$B$18,MATCH('MilCon Contracts Data'!Z76,'Inflation Indices'!$A$2:$A$18,0))</f>
        <v>1.0750776974914733</v>
      </c>
      <c r="AB455" s="22">
        <f>M455*Y455</f>
        <v>7954129.3910410069</v>
      </c>
      <c r="AC455" s="22">
        <f>AB455+(Q455*AA455)</f>
        <v>8202472.3391615376</v>
      </c>
      <c r="AD455" s="19">
        <f>IF(AB455="","",AC455-AB455)</f>
        <v>248342.94812053069</v>
      </c>
      <c r="AE455" s="23">
        <f>_xlfn.DAYS(P455,O455)</f>
        <v>576</v>
      </c>
      <c r="AF455" s="23">
        <f>_xlfn.DAYS(O455,G455)</f>
        <v>173</v>
      </c>
      <c r="AG455" s="24">
        <f>AE455/AF455</f>
        <v>3.3294797687861273</v>
      </c>
    </row>
    <row r="456" spans="1:33" ht="30" customHeight="1" x14ac:dyDescent="0.25">
      <c r="A456" s="9">
        <v>44561</v>
      </c>
      <c r="B456" s="10">
        <v>2015</v>
      </c>
      <c r="C456" s="11" t="s">
        <v>68</v>
      </c>
      <c r="D456" s="12" t="s">
        <v>531</v>
      </c>
      <c r="E456" s="12" t="s">
        <v>35</v>
      </c>
      <c r="F456" s="9">
        <v>42673</v>
      </c>
      <c r="G456" s="9">
        <v>42703</v>
      </c>
      <c r="H456" s="12" t="s">
        <v>1412</v>
      </c>
      <c r="I456" s="13" t="str">
        <f>LEFT(J456,6)</f>
        <v>W912GB</v>
      </c>
      <c r="J456" s="14" t="s">
        <v>1413</v>
      </c>
      <c r="K456" s="15" t="s">
        <v>1413</v>
      </c>
      <c r="L456" s="15" t="str">
        <f>CONCATENATE(D456,",",J456)</f>
        <v>PAYZ15001B,W912GB15D00500002</v>
      </c>
      <c r="M456" s="16">
        <v>7097718</v>
      </c>
      <c r="N456" s="16">
        <v>7097718</v>
      </c>
      <c r="O456" s="17">
        <v>43288</v>
      </c>
      <c r="P456" s="18">
        <v>43288</v>
      </c>
      <c r="Q456" s="19">
        <f>IF(M456="","",N456-M456)</f>
        <v>0</v>
      </c>
      <c r="R456" s="20">
        <f>IF(P456="","",P456-O456)</f>
        <v>0</v>
      </c>
      <c r="S456">
        <f>YEAR(P456)</f>
        <v>2018</v>
      </c>
      <c r="T456" s="21" t="str">
        <f>IF(LEN(MONTH(P456))=1,CONCATENATE("0",MONTH(P456)),MONTH(P456))</f>
        <v>07</v>
      </c>
      <c r="U456" s="21" t="str">
        <f>IF(LEN(DAY(P456))=1,CONCATENATE("0",DAY(P456)),DAY(P456))</f>
        <v>07</v>
      </c>
      <c r="V456" t="str">
        <f>CONCATENATE(S456,T456,U456)</f>
        <v>20180707</v>
      </c>
      <c r="W456">
        <f>IF(OR(MONTH(G456)=10,MONTH(G456)=11,MONTH(G456)=12),YEAR(G456)+1,YEAR(G456))</f>
        <v>2017</v>
      </c>
      <c r="X456">
        <f>IF(OR(MONTH(P456)=10,MONTH(P456)=11,MONTH(P456)=12),YEAR(P456)+1,YEAR(P456))</f>
        <v>2018</v>
      </c>
      <c r="Y456">
        <f>INDEX('Inflation Indices'!$B$2:$B$18,MATCH('MilCon Contracts Data'!W380,'Inflation Indices'!$A$2:$A$18,0))</f>
        <v>1.258060736811446</v>
      </c>
      <c r="Z456">
        <f>ROUND(MEDIAN(W456,X456),0)</f>
        <v>2018</v>
      </c>
      <c r="AA456">
        <f>INDEX('Inflation Indices'!$B$2:$B$18,MATCH('MilCon Contracts Data'!Z380,'Inflation Indices'!$A$2:$A$18,0))</f>
        <v>1.2319371555441641</v>
      </c>
      <c r="AB456" s="22">
        <f>M456*Y456</f>
        <v>8929360.3367598634</v>
      </c>
      <c r="AC456" s="22">
        <f>AB456+(Q456*AA456)</f>
        <v>8929360.3367598634</v>
      </c>
      <c r="AD456" s="19">
        <f>IF(AB456="","",AC456-AB456)</f>
        <v>0</v>
      </c>
      <c r="AE456" s="23">
        <f>_xlfn.DAYS(P456,O456)</f>
        <v>0</v>
      </c>
      <c r="AF456" s="23">
        <f>_xlfn.DAYS(O456,G456)</f>
        <v>585</v>
      </c>
      <c r="AG456" s="24">
        <f>AE456/AF456</f>
        <v>0</v>
      </c>
    </row>
    <row r="457" spans="1:33" ht="30" customHeight="1" x14ac:dyDescent="0.25">
      <c r="A457" s="9">
        <v>44573</v>
      </c>
      <c r="B457" s="10">
        <v>2019</v>
      </c>
      <c r="C457" s="11" t="s">
        <v>103</v>
      </c>
      <c r="D457" s="12" t="s">
        <v>1414</v>
      </c>
      <c r="E457" s="12" t="s">
        <v>35</v>
      </c>
      <c r="F457" s="9">
        <v>43418</v>
      </c>
      <c r="G457" s="9">
        <v>43522</v>
      </c>
      <c r="H457" s="12" t="s">
        <v>1415</v>
      </c>
      <c r="I457" s="13" t="str">
        <f>LEFT(J457,6)</f>
        <v>N44255</v>
      </c>
      <c r="J457" s="14" t="s">
        <v>1416</v>
      </c>
      <c r="K457" s="15" t="s">
        <v>1417</v>
      </c>
      <c r="L457" s="15" t="str">
        <f>CONCATENATE(D457,",",J457)</f>
        <v>N00620258,N4425517D4014 N4425519F4091</v>
      </c>
      <c r="M457" s="16">
        <v>7114000</v>
      </c>
      <c r="N457" s="16">
        <v>7063000</v>
      </c>
      <c r="O457" s="17">
        <v>44263</v>
      </c>
      <c r="P457" s="18">
        <v>44225</v>
      </c>
      <c r="Q457" s="19">
        <f>IF(M457="","",N457-M457)</f>
        <v>-51000</v>
      </c>
      <c r="R457" s="20">
        <f>IF(P457="","",P457-O457)</f>
        <v>-38</v>
      </c>
      <c r="S457">
        <f>YEAR(P457)</f>
        <v>2021</v>
      </c>
      <c r="T457" s="21" t="str">
        <f>IF(LEN(MONTH(P457))=1,CONCATENATE("0",MONTH(P457)),MONTH(P457))</f>
        <v>01</v>
      </c>
      <c r="U457" s="21">
        <f>IF(LEN(DAY(P457))=1,CONCATENATE("0",DAY(P457)),DAY(P457))</f>
        <v>29</v>
      </c>
      <c r="V457" t="str">
        <f>CONCATENATE(S457,T457,U457)</f>
        <v>20210129</v>
      </c>
      <c r="W457">
        <f>IF(OR(MONTH(G457)=10,MONTH(G457)=11,MONTH(G457)=12),YEAR(G457)+1,YEAR(G457))</f>
        <v>2019</v>
      </c>
      <c r="X457">
        <f>IF(OR(MONTH(P457)=10,MONTH(P457)=11,MONTH(P457)=12),YEAR(P457)+1,YEAR(P457))</f>
        <v>2021</v>
      </c>
      <c r="Y457">
        <f>INDEX('Inflation Indices'!$B$2:$B$18,MATCH('MilCon Contracts Data'!W627,'Inflation Indices'!$A$2:$A$18,0))</f>
        <v>1.258060736811446</v>
      </c>
      <c r="Z457">
        <f>ROUND(MEDIAN(W457,X457),0)</f>
        <v>2020</v>
      </c>
      <c r="AA457">
        <f>INDEX('Inflation Indices'!$B$2:$B$18,MATCH('MilCon Contracts Data'!Z627,'Inflation Indices'!$A$2:$A$18,0))</f>
        <v>1.2082263446570523</v>
      </c>
      <c r="AB457" s="22">
        <f>M457*Y457</f>
        <v>8949844.0816766266</v>
      </c>
      <c r="AC457" s="22">
        <f>AB457+(Q457*AA457)</f>
        <v>8888224.5380991176</v>
      </c>
      <c r="AD457" s="19">
        <f>IF(AB457="","",AC457-AB457)</f>
        <v>-61619.543577509001</v>
      </c>
      <c r="AE457" s="23">
        <f>_xlfn.DAYS(P457,O457)</f>
        <v>-38</v>
      </c>
      <c r="AF457" s="23">
        <f>_xlfn.DAYS(O457,G457)</f>
        <v>741</v>
      </c>
      <c r="AG457" s="24">
        <f>AE457/AF457</f>
        <v>-5.128205128205128E-2</v>
      </c>
    </row>
    <row r="458" spans="1:33" ht="30" customHeight="1" x14ac:dyDescent="0.25">
      <c r="A458" s="9">
        <v>44573</v>
      </c>
      <c r="B458" s="10">
        <v>2020</v>
      </c>
      <c r="C458" s="11" t="s">
        <v>103</v>
      </c>
      <c r="D458" s="12" t="s">
        <v>1418</v>
      </c>
      <c r="E458" s="12" t="s">
        <v>35</v>
      </c>
      <c r="F458" s="9">
        <v>44077</v>
      </c>
      <c r="G458" s="9">
        <v>44298</v>
      </c>
      <c r="H458" s="12" t="s">
        <v>1419</v>
      </c>
      <c r="I458" s="13" t="str">
        <f>LEFT(J458,6)</f>
        <v>N33191</v>
      </c>
      <c r="J458" s="14" t="s">
        <v>1420</v>
      </c>
      <c r="K458" s="15" t="s">
        <v>1421</v>
      </c>
      <c r="L458" s="15" t="str">
        <f>CONCATENATE(D458,",",J458)</f>
        <v>N62863605,N3319119D0801 N3319121F4133</v>
      </c>
      <c r="M458" s="16">
        <v>7127000</v>
      </c>
      <c r="N458" s="16">
        <v>9126000</v>
      </c>
      <c r="O458" s="17">
        <v>44943</v>
      </c>
      <c r="P458" s="18">
        <v>44943</v>
      </c>
      <c r="Q458" s="19">
        <f>IF(M458="","",N458-M458)</f>
        <v>1999000</v>
      </c>
      <c r="R458" s="20">
        <f>IF(P458="","",P458-O458)</f>
        <v>0</v>
      </c>
      <c r="S458">
        <f>YEAR(P458)</f>
        <v>2023</v>
      </c>
      <c r="T458" s="21" t="str">
        <f>IF(LEN(MONTH(P458))=1,CONCATENATE("0",MONTH(P458)),MONTH(P458))</f>
        <v>01</v>
      </c>
      <c r="U458" s="21">
        <f>IF(LEN(DAY(P458))=1,CONCATENATE("0",DAY(P458)),DAY(P458))</f>
        <v>17</v>
      </c>
      <c r="V458" t="str">
        <f>CONCATENATE(S458,T458,U458)</f>
        <v>20230117</v>
      </c>
      <c r="W458">
        <f>IF(OR(MONTH(G458)=10,MONTH(G458)=11,MONTH(G458)=12),YEAR(G458)+1,YEAR(G458))</f>
        <v>2021</v>
      </c>
      <c r="X458">
        <f>IF(OR(MONTH(P458)=10,MONTH(P458)=11,MONTH(P458)=12),YEAR(P458)+1,YEAR(P458))</f>
        <v>2023</v>
      </c>
      <c r="Y458">
        <f>INDEX('Inflation Indices'!$B$2:$B$18,MATCH('MilCon Contracts Data'!W1120,'Inflation Indices'!$A$2:$A$18,0))</f>
        <v>1.0006103417743548</v>
      </c>
      <c r="Z458">
        <f>ROUND(MEDIAN(W458,X458),0)</f>
        <v>2022</v>
      </c>
      <c r="AA458">
        <f>INDEX('Inflation Indices'!$B$2:$B$18,MATCH('MilCon Contracts Data'!Z1120,'Inflation Indices'!$A$2:$A$18,0))</f>
        <v>0.93819806468133926</v>
      </c>
      <c r="AB458" s="22">
        <f>M458*Y458</f>
        <v>7131349.9058258263</v>
      </c>
      <c r="AC458" s="22">
        <f>AB458+(Q458*AA458)</f>
        <v>9006807.8371238243</v>
      </c>
      <c r="AD458" s="19">
        <f>IF(AB458="","",AC458-AB458)</f>
        <v>1875457.9312979979</v>
      </c>
      <c r="AE458" s="23">
        <f>_xlfn.DAYS(P458,O458)</f>
        <v>0</v>
      </c>
      <c r="AF458" s="23">
        <f>_xlfn.DAYS(O458,G458)</f>
        <v>645</v>
      </c>
      <c r="AG458" s="24">
        <f>AE458/AF458</f>
        <v>0</v>
      </c>
    </row>
    <row r="459" spans="1:33" ht="30" customHeight="1" x14ac:dyDescent="0.25">
      <c r="A459" s="9">
        <v>44567</v>
      </c>
      <c r="B459" s="10">
        <v>2009</v>
      </c>
      <c r="C459" s="11" t="s">
        <v>33</v>
      </c>
      <c r="D459" s="12" t="s">
        <v>1422</v>
      </c>
      <c r="E459" s="12" t="s">
        <v>35</v>
      </c>
      <c r="F459" s="9">
        <v>40479</v>
      </c>
      <c r="G459" s="9">
        <v>40632</v>
      </c>
      <c r="H459" s="12" t="s">
        <v>1423</v>
      </c>
      <c r="I459" s="13" t="str">
        <f>LEFT(J459,6)</f>
        <v>W91278</v>
      </c>
      <c r="J459" s="14" t="s">
        <v>1424</v>
      </c>
      <c r="K459" s="15" t="s">
        <v>1425</v>
      </c>
      <c r="L459" s="15" t="str">
        <f>CONCATENATE(D459,",",J459)</f>
        <v>63711,W91278-07-D-0026</v>
      </c>
      <c r="M459" s="16">
        <v>7175815</v>
      </c>
      <c r="N459" s="16">
        <v>9584934</v>
      </c>
      <c r="O459" s="17">
        <v>41195</v>
      </c>
      <c r="P459" s="18">
        <v>41557</v>
      </c>
      <c r="Q459" s="19">
        <f>IF(M459="","",N459-M459)</f>
        <v>2409119</v>
      </c>
      <c r="R459" s="20">
        <f>IF(P459="","",P459-O459)</f>
        <v>362</v>
      </c>
      <c r="S459">
        <f>YEAR(P459)</f>
        <v>2013</v>
      </c>
      <c r="T459" s="21">
        <f>IF(LEN(MONTH(P459))=1,CONCATENATE("0",MONTH(P459)),MONTH(P459))</f>
        <v>10</v>
      </c>
      <c r="U459" s="21">
        <f>IF(LEN(DAY(P459))=1,CONCATENATE("0",DAY(P459)),DAY(P459))</f>
        <v>10</v>
      </c>
      <c r="V459" t="str">
        <f>CONCATENATE(S459,T459,U459)</f>
        <v>20131010</v>
      </c>
      <c r="W459">
        <f>IF(OR(MONTH(G459)=10,MONTH(G459)=11,MONTH(G459)=12),YEAR(G459)+1,YEAR(G459))</f>
        <v>2011</v>
      </c>
      <c r="X459">
        <f>IF(OR(MONTH(P459)=10,MONTH(P459)=11,MONTH(P459)=12),YEAR(P459)+1,YEAR(P459))</f>
        <v>2014</v>
      </c>
      <c r="Y459">
        <f>INDEX('Inflation Indices'!$B$2:$B$18,MATCH('MilCon Contracts Data'!W54,'Inflation Indices'!$A$2:$A$18,0))</f>
        <v>0.97697771649446541</v>
      </c>
      <c r="Z459">
        <f>ROUND(MEDIAN(W459,X459),0)</f>
        <v>2013</v>
      </c>
      <c r="AA459">
        <f>INDEX('Inflation Indices'!$B$2:$B$18,MATCH('MilCon Contracts Data'!Z54,'Inflation Indices'!$A$2:$A$18,0))</f>
        <v>0.95701202597496626</v>
      </c>
      <c r="AB459" s="22">
        <f>M459*Y459</f>
        <v>7010611.3526867321</v>
      </c>
      <c r="AC459" s="22">
        <f>AB459+(Q459*AA459)</f>
        <v>9316167.2076915167</v>
      </c>
      <c r="AD459" s="19">
        <f>IF(AB459="","",AC459-AB459)</f>
        <v>2305555.8550047847</v>
      </c>
      <c r="AE459" s="23">
        <f>_xlfn.DAYS(P459,O459)</f>
        <v>362</v>
      </c>
      <c r="AF459" s="23">
        <f>_xlfn.DAYS(O459,G459)</f>
        <v>563</v>
      </c>
      <c r="AG459" s="24">
        <f>AE459/AF459</f>
        <v>0.6429840142095915</v>
      </c>
    </row>
    <row r="460" spans="1:33" ht="30" customHeight="1" x14ac:dyDescent="0.25">
      <c r="A460" s="9">
        <v>44567</v>
      </c>
      <c r="B460" s="10">
        <v>2008</v>
      </c>
      <c r="C460" s="11" t="s">
        <v>33</v>
      </c>
      <c r="D460" s="12" t="s">
        <v>1426</v>
      </c>
      <c r="E460" s="12" t="s">
        <v>35</v>
      </c>
      <c r="F460" s="9">
        <v>39412</v>
      </c>
      <c r="G460" s="9">
        <v>39535</v>
      </c>
      <c r="H460" s="12" t="s">
        <v>1427</v>
      </c>
      <c r="I460" s="13" t="str">
        <f>LEFT(J460,6)</f>
        <v>W912HN</v>
      </c>
      <c r="J460" s="14" t="s">
        <v>1428</v>
      </c>
      <c r="K460" s="15" t="s">
        <v>1429</v>
      </c>
      <c r="L460" s="15"/>
      <c r="M460" s="16">
        <v>7184356</v>
      </c>
      <c r="N460" s="16">
        <v>7193709</v>
      </c>
      <c r="O460" s="17">
        <v>40289</v>
      </c>
      <c r="P460" s="18">
        <v>40390</v>
      </c>
      <c r="Q460" s="19">
        <f>IF(M460="","",N460-M460)</f>
        <v>9353</v>
      </c>
      <c r="R460" s="20">
        <f>IF(P460="","",P460-O460)</f>
        <v>101</v>
      </c>
      <c r="S460">
        <f>YEAR(P460)</f>
        <v>2010</v>
      </c>
      <c r="T460" s="21" t="str">
        <f>IF(LEN(MONTH(P460))=1,CONCATENATE("0",MONTH(P460)),MONTH(P460))</f>
        <v>07</v>
      </c>
      <c r="U460" s="21">
        <f>IF(LEN(DAY(P460))=1,CONCATENATE("0",DAY(P460)),DAY(P460))</f>
        <v>31</v>
      </c>
      <c r="V460" t="str">
        <f>CONCATENATE(S460,T460,U460)</f>
        <v>20100731</v>
      </c>
      <c r="W460">
        <f>IF(OR(MONTH(G460)=10,MONTH(G460)=11,MONTH(G460)=12),YEAR(G460)+1,YEAR(G460))</f>
        <v>2008</v>
      </c>
      <c r="X460">
        <f>IF(OR(MONTH(P460)=10,MONTH(P460)=11,MONTH(P460)=12),YEAR(P460)+1,YEAR(P460))</f>
        <v>2010</v>
      </c>
      <c r="Y460">
        <f>INDEX('Inflation Indices'!$B$2:$B$18,MATCH('MilCon Contracts Data'!W9,'Inflation Indices'!$A$2:$A$18,0))</f>
        <v>1.027591137340192</v>
      </c>
      <c r="Z460">
        <f>ROUND(MEDIAN(W460,X460),0)</f>
        <v>2009</v>
      </c>
      <c r="AA460">
        <f>INDEX('Inflation Indices'!$B$2:$B$18,MATCH('MilCon Contracts Data'!Z9,'Inflation Indices'!$A$2:$A$18,0))</f>
        <v>0.97697771649446541</v>
      </c>
      <c r="AB460" s="22">
        <f>M460*Y460</f>
        <v>7382580.5530968327</v>
      </c>
      <c r="AC460" s="22">
        <f>AB460+(Q460*AA460)</f>
        <v>7391718.2256792057</v>
      </c>
      <c r="AD460" s="19">
        <f>IF(AB460="","",AC460-AB460)</f>
        <v>9137.672582373023</v>
      </c>
      <c r="AE460" s="23">
        <f>_xlfn.DAYS(P460,O460)</f>
        <v>101</v>
      </c>
      <c r="AF460" s="23">
        <f>_xlfn.DAYS(O460,G460)</f>
        <v>754</v>
      </c>
      <c r="AG460" s="24">
        <f>AE460/AF460</f>
        <v>0.13395225464190982</v>
      </c>
    </row>
    <row r="461" spans="1:33" ht="30" customHeight="1" x14ac:dyDescent="0.25">
      <c r="A461" s="9">
        <v>44567</v>
      </c>
      <c r="B461" s="10">
        <v>2014</v>
      </c>
      <c r="C461" s="11" t="s">
        <v>33</v>
      </c>
      <c r="D461" s="12" t="s">
        <v>1430</v>
      </c>
      <c r="E461" s="12" t="s">
        <v>35</v>
      </c>
      <c r="F461" s="9">
        <v>41731</v>
      </c>
      <c r="G461" s="9">
        <v>41879</v>
      </c>
      <c r="H461" s="12" t="s">
        <v>1431</v>
      </c>
      <c r="I461" s="13" t="str">
        <f>LEFT(J461,6)</f>
        <v>W91278</v>
      </c>
      <c r="J461" s="14" t="s">
        <v>1432</v>
      </c>
      <c r="K461" s="15" t="s">
        <v>1433</v>
      </c>
      <c r="L461" s="15" t="str">
        <f>CONCATENATE(D461,",",J461)</f>
        <v>79438,W91278-11-D-0029</v>
      </c>
      <c r="M461" s="16">
        <v>7193631</v>
      </c>
      <c r="N461" s="16">
        <v>7896819</v>
      </c>
      <c r="O461" s="17">
        <v>42479</v>
      </c>
      <c r="P461" s="18">
        <v>42669</v>
      </c>
      <c r="Q461" s="19">
        <f>IF(M461="","",N461-M461)</f>
        <v>703188</v>
      </c>
      <c r="R461" s="20">
        <f>IF(P461="","",P461-O461)</f>
        <v>190</v>
      </c>
      <c r="S461">
        <f>YEAR(P461)</f>
        <v>2016</v>
      </c>
      <c r="T461" s="21">
        <f>IF(LEN(MONTH(P461))=1,CONCATENATE("0",MONTH(P461)),MONTH(P461))</f>
        <v>10</v>
      </c>
      <c r="U461" s="21">
        <f>IF(LEN(DAY(P461))=1,CONCATENATE("0",DAY(P461)),DAY(P461))</f>
        <v>26</v>
      </c>
      <c r="V461" t="str">
        <f>CONCATENATE(S461,T461,U461)</f>
        <v>20161026</v>
      </c>
      <c r="W461">
        <f>IF(OR(MONTH(G461)=10,MONTH(G461)=11,MONTH(G461)=12),YEAR(G461)+1,YEAR(G461))</f>
        <v>2014</v>
      </c>
      <c r="X461">
        <f>IF(OR(MONTH(P461)=10,MONTH(P461)=11,MONTH(P461)=12),YEAR(P461)+1,YEAR(P461))</f>
        <v>2017</v>
      </c>
      <c r="Y461">
        <f>INDEX('Inflation Indices'!$B$2:$B$18,MATCH('MilCon Contracts Data'!W164,'Inflation Indices'!$A$2:$A$18,0))</f>
        <v>1.0006103417743548</v>
      </c>
      <c r="Z461">
        <f>ROUND(MEDIAN(W461,X461),0)</f>
        <v>2016</v>
      </c>
      <c r="AA461">
        <f>INDEX('Inflation Indices'!$B$2:$B$18,MATCH('MilCon Contracts Data'!Z164,'Inflation Indices'!$A$2:$A$18,0))</f>
        <v>1.0006103417743548</v>
      </c>
      <c r="AB461" s="22">
        <f>M461*Y461</f>
        <v>7198021.5735085942</v>
      </c>
      <c r="AC461" s="22">
        <f>AB461+(Q461*AA461)</f>
        <v>7901638.7585202195</v>
      </c>
      <c r="AD461" s="19">
        <f>IF(AB461="","",AC461-AB461)</f>
        <v>703617.18501162529</v>
      </c>
      <c r="AE461" s="23">
        <f>_xlfn.DAYS(P461,O461)</f>
        <v>190</v>
      </c>
      <c r="AF461" s="23">
        <f>_xlfn.DAYS(O461,G461)</f>
        <v>600</v>
      </c>
      <c r="AG461" s="24">
        <f>AE461/AF461</f>
        <v>0.31666666666666665</v>
      </c>
    </row>
    <row r="462" spans="1:33" ht="30" customHeight="1" x14ac:dyDescent="0.25">
      <c r="A462" s="9">
        <v>44538</v>
      </c>
      <c r="B462" s="10">
        <v>2017</v>
      </c>
      <c r="C462" s="11" t="s">
        <v>473</v>
      </c>
      <c r="D462" s="12" t="s">
        <v>1434</v>
      </c>
      <c r="E462" s="12" t="s">
        <v>35</v>
      </c>
      <c r="F462" s="9">
        <v>43551</v>
      </c>
      <c r="G462" s="9">
        <v>43851</v>
      </c>
      <c r="H462" s="12" t="s">
        <v>1435</v>
      </c>
      <c r="I462" s="13" t="str">
        <f>LEFT(J462,6)</f>
        <v>W912DR</v>
      </c>
      <c r="J462" s="14" t="s">
        <v>1436</v>
      </c>
      <c r="K462" s="15" t="s">
        <v>1437</v>
      </c>
      <c r="L462" s="15" t="str">
        <f>CONCATENATE(D462,",",J462)</f>
        <v>87744,W912DR-16-D-0017</v>
      </c>
      <c r="M462" s="16">
        <v>7232827</v>
      </c>
      <c r="N462" s="16"/>
      <c r="O462" s="17">
        <v>44421</v>
      </c>
      <c r="P462" s="18">
        <v>44421</v>
      </c>
      <c r="Q462" s="19">
        <f>IF(M462="","",N462-M462)</f>
        <v>-7232827</v>
      </c>
      <c r="R462" s="20">
        <f>IF(P462="","",P462-O462)</f>
        <v>0</v>
      </c>
      <c r="S462">
        <f>YEAR(P462)</f>
        <v>2021</v>
      </c>
      <c r="T462" s="21" t="str">
        <f>IF(LEN(MONTH(P462))=1,CONCATENATE("0",MONTH(P462)),MONTH(P462))</f>
        <v>08</v>
      </c>
      <c r="U462" s="21">
        <f>IF(LEN(DAY(P462))=1,CONCATENATE("0",DAY(P462)),DAY(P462))</f>
        <v>13</v>
      </c>
      <c r="V462" t="str">
        <f>CONCATENATE(S462,T462,U462)</f>
        <v>20210813</v>
      </c>
      <c r="W462">
        <f>IF(OR(MONTH(G462)=10,MONTH(G462)=11,MONTH(G462)=12),YEAR(G462)+1,YEAR(G462))</f>
        <v>2020</v>
      </c>
      <c r="X462">
        <f>IF(OR(MONTH(P462)=10,MONTH(P462)=11,MONTH(P462)=12),YEAR(P462)+1,YEAR(P462))</f>
        <v>2021</v>
      </c>
      <c r="Y462">
        <f>INDEX('Inflation Indices'!$B$2:$B$18,MATCH('MilCon Contracts Data'!W1016,'Inflation Indices'!$A$2:$A$18,0))</f>
        <v>1.027591137340192</v>
      </c>
      <c r="Z462">
        <f>ROUND(MEDIAN(W462,X462),0)</f>
        <v>2021</v>
      </c>
      <c r="AA462">
        <f>INDEX('Inflation Indices'!$B$2:$B$18,MATCH('MilCon Contracts Data'!Z1016,'Inflation Indices'!$A$2:$A$18,0))</f>
        <v>0.97697771649446541</v>
      </c>
      <c r="AB462" s="22">
        <f>M462*Y462</f>
        <v>7432388.9231148493</v>
      </c>
      <c r="AC462" s="22">
        <f>AB462+(Q462*AA462)</f>
        <v>366078.11685533449</v>
      </c>
      <c r="AD462" s="19">
        <f>IF(AB462="","",AC462-AB462)</f>
        <v>-7066310.8062595148</v>
      </c>
      <c r="AE462" s="23">
        <f>_xlfn.DAYS(P462,O462)</f>
        <v>0</v>
      </c>
      <c r="AF462" s="23">
        <f>_xlfn.DAYS(O462,G462)</f>
        <v>570</v>
      </c>
      <c r="AG462" s="24">
        <f>AE462/AF462</f>
        <v>0</v>
      </c>
    </row>
    <row r="463" spans="1:33" ht="30" customHeight="1" x14ac:dyDescent="0.25">
      <c r="A463" s="9">
        <v>44560</v>
      </c>
      <c r="B463" s="10">
        <v>2018</v>
      </c>
      <c r="C463" s="11" t="s">
        <v>482</v>
      </c>
      <c r="D463" s="12" t="s">
        <v>1438</v>
      </c>
      <c r="E463" s="12" t="s">
        <v>35</v>
      </c>
      <c r="F463" s="9">
        <v>44371</v>
      </c>
      <c r="G463" s="9">
        <v>44468</v>
      </c>
      <c r="H463" s="12" t="s">
        <v>1439</v>
      </c>
      <c r="I463" s="13" t="str">
        <f>LEFT(J463,6)</f>
        <v>W9127Q</v>
      </c>
      <c r="J463" s="14" t="s">
        <v>1440</v>
      </c>
      <c r="K463" s="15" t="s">
        <v>1440</v>
      </c>
      <c r="L463" s="15" t="str">
        <f>CONCATENATE(D463,",",J463)</f>
        <v>LRXQ159097,W9127Q21C0015</v>
      </c>
      <c r="M463" s="16">
        <v>7233035</v>
      </c>
      <c r="N463" s="16">
        <v>7123500</v>
      </c>
      <c r="O463" s="17">
        <v>44923</v>
      </c>
      <c r="P463" s="18">
        <v>44923</v>
      </c>
      <c r="Q463" s="19">
        <f>IF(M463="","",N463-M463)</f>
        <v>-109535</v>
      </c>
      <c r="R463" s="20">
        <f>IF(P463="","",P463-O463)</f>
        <v>0</v>
      </c>
      <c r="S463">
        <f>YEAR(P463)</f>
        <v>2022</v>
      </c>
      <c r="T463" s="21">
        <f>IF(LEN(MONTH(P463))=1,CONCATENATE("0",MONTH(P463)),MONTH(P463))</f>
        <v>12</v>
      </c>
      <c r="U463" s="21">
        <f>IF(LEN(DAY(P463))=1,CONCATENATE("0",DAY(P463)),DAY(P463))</f>
        <v>28</v>
      </c>
      <c r="V463" t="str">
        <f>CONCATENATE(S463,T463,U463)</f>
        <v>20221228</v>
      </c>
      <c r="W463">
        <f>IF(OR(MONTH(G463)=10,MONTH(G463)=11,MONTH(G463)=12),YEAR(G463)+1,YEAR(G463))</f>
        <v>2021</v>
      </c>
      <c r="X463">
        <f>IF(OR(MONTH(P463)=10,MONTH(P463)=11,MONTH(P463)=12),YEAR(P463)+1,YEAR(P463))</f>
        <v>2023</v>
      </c>
      <c r="Y463">
        <f>INDEX('Inflation Indices'!$B$2:$B$18,MATCH('MilCon Contracts Data'!W1229,'Inflation Indices'!$A$2:$A$18,0))</f>
        <v>1.027591137340192</v>
      </c>
      <c r="Z463">
        <f>ROUND(MEDIAN(W463,X463),0)</f>
        <v>2022</v>
      </c>
      <c r="AA463">
        <f>INDEX('Inflation Indices'!$B$2:$B$18,MATCH('MilCon Contracts Data'!Z1229,'Inflation Indices'!$A$2:$A$18,0))</f>
        <v>0.97697771649446541</v>
      </c>
      <c r="AB463" s="22">
        <f>M463*Y463</f>
        <v>7432602.6620714162</v>
      </c>
      <c r="AC463" s="22">
        <f>AB463+(Q463*AA463)</f>
        <v>7325589.4078951953</v>
      </c>
      <c r="AD463" s="19">
        <f>IF(AB463="","",AC463-AB463)</f>
        <v>-107013.25417622086</v>
      </c>
      <c r="AE463" s="23">
        <f>_xlfn.DAYS(P463,O463)</f>
        <v>0</v>
      </c>
      <c r="AF463" s="23">
        <f>_xlfn.DAYS(O463,G463)</f>
        <v>455</v>
      </c>
      <c r="AG463" s="24">
        <f>AE463/AF463</f>
        <v>0</v>
      </c>
    </row>
    <row r="464" spans="1:33" ht="30" customHeight="1" x14ac:dyDescent="0.25">
      <c r="A464" s="9">
        <v>44560</v>
      </c>
      <c r="B464" s="10">
        <v>2019</v>
      </c>
      <c r="C464" s="11" t="s">
        <v>482</v>
      </c>
      <c r="D464" s="12" t="s">
        <v>1441</v>
      </c>
      <c r="E464" s="12" t="s">
        <v>35</v>
      </c>
      <c r="F464" s="9">
        <v>44063</v>
      </c>
      <c r="G464" s="9">
        <v>44266</v>
      </c>
      <c r="H464" s="12" t="s">
        <v>1385</v>
      </c>
      <c r="I464" s="13" t="str">
        <f>LEFT(J464,6)</f>
        <v>N69450</v>
      </c>
      <c r="J464" s="14" t="s">
        <v>1442</v>
      </c>
      <c r="K464" s="15" t="s">
        <v>1442</v>
      </c>
      <c r="L464" s="15" t="str">
        <f>CONCATENATE(D464,",",J464)</f>
        <v>RQLH059034,N6945021C0005</v>
      </c>
      <c r="M464" s="16">
        <v>7261649</v>
      </c>
      <c r="N464" s="16">
        <v>6401000</v>
      </c>
      <c r="O464" s="17">
        <v>45566</v>
      </c>
      <c r="P464" s="18">
        <v>45566</v>
      </c>
      <c r="Q464" s="19">
        <f>IF(M464="","",N464-M464)</f>
        <v>-860649</v>
      </c>
      <c r="R464" s="20">
        <f>IF(P464="","",P464-O464)</f>
        <v>0</v>
      </c>
      <c r="S464">
        <f>YEAR(P464)</f>
        <v>2024</v>
      </c>
      <c r="T464" s="21">
        <f>IF(LEN(MONTH(P464))=1,CONCATENATE("0",MONTH(P464)),MONTH(P464))</f>
        <v>10</v>
      </c>
      <c r="U464" s="21" t="str">
        <f>IF(LEN(DAY(P464))=1,CONCATENATE("0",DAY(P464)),DAY(P464))</f>
        <v>01</v>
      </c>
      <c r="V464" t="str">
        <f>CONCATENATE(S464,T464,U464)</f>
        <v>20241001</v>
      </c>
      <c r="W464">
        <f>IF(OR(MONTH(G464)=10,MONTH(G464)=11,MONTH(G464)=12),YEAR(G464)+1,YEAR(G464))</f>
        <v>2021</v>
      </c>
      <c r="X464">
        <f>IF(OR(MONTH(P464)=10,MONTH(P464)=11,MONTH(P464)=12),YEAR(P464)+1,YEAR(P464))</f>
        <v>2025</v>
      </c>
      <c r="Y464">
        <f>INDEX('Inflation Indices'!$B$2:$B$18,MATCH('MilCon Contracts Data'!W1187,'Inflation Indices'!$A$2:$A$18,0))</f>
        <v>1.1743184978402121</v>
      </c>
      <c r="Z464">
        <f>ROUND(MEDIAN(W464,X464),0)</f>
        <v>2023</v>
      </c>
      <c r="AA464">
        <f>INDEX('Inflation Indices'!$B$2:$B$18,MATCH('MilCon Contracts Data'!Z1187,'Inflation Indices'!$A$2:$A$18,0))</f>
        <v>1.0507009358578761</v>
      </c>
      <c r="AB464" s="22">
        <f>M464*Y464</f>
        <v>8527488.7455228791</v>
      </c>
      <c r="AC464" s="22">
        <f>AB464+(Q464*AA464)</f>
        <v>7623204.0357777337</v>
      </c>
      <c r="AD464" s="19">
        <f>IF(AB464="","",AC464-AB464)</f>
        <v>-904284.7097451454</v>
      </c>
      <c r="AE464" s="23">
        <f>_xlfn.DAYS(P464,O464)</f>
        <v>0</v>
      </c>
      <c r="AF464" s="23">
        <f>_xlfn.DAYS(O464,G464)</f>
        <v>1300</v>
      </c>
      <c r="AG464" s="24">
        <f>AE464/AF464</f>
        <v>0</v>
      </c>
    </row>
    <row r="465" spans="1:33" ht="30" customHeight="1" x14ac:dyDescent="0.25">
      <c r="A465" s="9">
        <v>44573</v>
      </c>
      <c r="B465" s="10">
        <v>2019</v>
      </c>
      <c r="C465" s="11" t="s">
        <v>98</v>
      </c>
      <c r="D465" s="12" t="s">
        <v>1443</v>
      </c>
      <c r="E465" s="12" t="s">
        <v>35</v>
      </c>
      <c r="F465" s="9">
        <v>43875</v>
      </c>
      <c r="G465" s="9">
        <v>44036</v>
      </c>
      <c r="H465" s="12" t="s">
        <v>322</v>
      </c>
      <c r="I465" s="13" t="str">
        <f>LEFT(J465,6)</f>
        <v>N40085</v>
      </c>
      <c r="J465" s="14" t="s">
        <v>1444</v>
      </c>
      <c r="K465" s="15" t="s">
        <v>1445</v>
      </c>
      <c r="L465" s="15" t="str">
        <f>CONCATENATE(D465,",",J465)</f>
        <v>M670011525F,N4008520C0044 AWD</v>
      </c>
      <c r="M465" s="16">
        <v>7375000</v>
      </c>
      <c r="N465" s="16">
        <v>7549000</v>
      </c>
      <c r="O465" s="17">
        <v>44194</v>
      </c>
      <c r="P465" s="18">
        <v>45668</v>
      </c>
      <c r="Q465" s="19">
        <f>IF(M465="","",N465-M465)</f>
        <v>174000</v>
      </c>
      <c r="R465" s="20">
        <f>IF(P465="","",P465-O465)</f>
        <v>1474</v>
      </c>
      <c r="S465">
        <f>YEAR(P465)</f>
        <v>2025</v>
      </c>
      <c r="T465" s="21" t="str">
        <f>IF(LEN(MONTH(P465))=1,CONCATENATE("0",MONTH(P465)),MONTH(P465))</f>
        <v>01</v>
      </c>
      <c r="U465" s="21">
        <f>IF(LEN(DAY(P465))=1,CONCATENATE("0",DAY(P465)),DAY(P465))</f>
        <v>11</v>
      </c>
      <c r="V465" t="str">
        <f>CONCATENATE(S465,T465,U465)</f>
        <v>20250111</v>
      </c>
      <c r="W465">
        <f>IF(OR(MONTH(G465)=10,MONTH(G465)=11,MONTH(G465)=12),YEAR(G465)+1,YEAR(G465))</f>
        <v>2020</v>
      </c>
      <c r="X465">
        <f>IF(OR(MONTH(P465)=10,MONTH(P465)=11,MONTH(P465)=12),YEAR(P465)+1,YEAR(P465))</f>
        <v>2025</v>
      </c>
      <c r="Y465">
        <f>INDEX('Inflation Indices'!$B$2:$B$18,MATCH('MilCon Contracts Data'!W875,'Inflation Indices'!$A$2:$A$18,0))</f>
        <v>1.027591137340192</v>
      </c>
      <c r="Z465">
        <f>ROUND(MEDIAN(W465,X465),0)</f>
        <v>2023</v>
      </c>
      <c r="AA465">
        <f>INDEX('Inflation Indices'!$B$2:$B$18,MATCH('MilCon Contracts Data'!Z875,'Inflation Indices'!$A$2:$A$18,0))</f>
        <v>0.97697771649446541</v>
      </c>
      <c r="AB465" s="22">
        <f>M465*Y465</f>
        <v>7578484.6378839165</v>
      </c>
      <c r="AC465" s="22">
        <f>AB465+(Q465*AA465)</f>
        <v>7748478.7605539532</v>
      </c>
      <c r="AD465" s="19">
        <f>IF(AB465="","",AC465-AB465)</f>
        <v>169994.12267003674</v>
      </c>
      <c r="AE465" s="23">
        <f>_xlfn.DAYS(P465,O465)</f>
        <v>1474</v>
      </c>
      <c r="AF465" s="23">
        <f>_xlfn.DAYS(O465,G465)</f>
        <v>158</v>
      </c>
      <c r="AG465" s="24">
        <f>AE465/AF465</f>
        <v>9.3291139240506329</v>
      </c>
    </row>
    <row r="466" spans="1:33" ht="30" customHeight="1" x14ac:dyDescent="0.25">
      <c r="A466" s="9">
        <v>44573</v>
      </c>
      <c r="B466" s="10">
        <v>2016</v>
      </c>
      <c r="C466" s="11" t="s">
        <v>103</v>
      </c>
      <c r="D466" s="12" t="s">
        <v>1446</v>
      </c>
      <c r="E466" s="12" t="s">
        <v>35</v>
      </c>
      <c r="F466" s="9">
        <v>42348</v>
      </c>
      <c r="G466" s="9">
        <v>42500</v>
      </c>
      <c r="H466" s="12" t="s">
        <v>236</v>
      </c>
      <c r="I466" s="13" t="str">
        <f>LEFT(J466,6)</f>
        <v>N62473</v>
      </c>
      <c r="J466" s="14" t="s">
        <v>1447</v>
      </c>
      <c r="K466" s="15" t="s">
        <v>238</v>
      </c>
      <c r="L466" s="15" t="str">
        <f>CONCATENATE(D466,",",J466)</f>
        <v>N63042218,N6247315D2403 0003</v>
      </c>
      <c r="M466" s="16">
        <v>7386000</v>
      </c>
      <c r="N466" s="16">
        <v>7509000</v>
      </c>
      <c r="O466" s="17">
        <v>43055</v>
      </c>
      <c r="P466" s="18">
        <v>44091</v>
      </c>
      <c r="Q466" s="19">
        <f>IF(M466="","",N466-M466)</f>
        <v>123000</v>
      </c>
      <c r="R466" s="20">
        <f>IF(P466="","",P466-O466)</f>
        <v>1036</v>
      </c>
      <c r="S466">
        <f>YEAR(P466)</f>
        <v>2020</v>
      </c>
      <c r="T466" s="21" t="str">
        <f>IF(LEN(MONTH(P466))=1,CONCATENATE("0",MONTH(P466)),MONTH(P466))</f>
        <v>09</v>
      </c>
      <c r="U466" s="21">
        <f>IF(LEN(DAY(P466))=1,CONCATENATE("0",DAY(P466)),DAY(P466))</f>
        <v>17</v>
      </c>
      <c r="V466" t="str">
        <f>CONCATENATE(S466,T466,U466)</f>
        <v>20200917</v>
      </c>
      <c r="W466">
        <f>IF(OR(MONTH(G466)=10,MONTH(G466)=11,MONTH(G466)=12),YEAR(G466)+1,YEAR(G466))</f>
        <v>2016</v>
      </c>
      <c r="X466">
        <f>IF(OR(MONTH(P466)=10,MONTH(P466)=11,MONTH(P466)=12),YEAR(P466)+1,YEAR(P466))</f>
        <v>2020</v>
      </c>
      <c r="Y466">
        <f>INDEX('Inflation Indices'!$B$2:$B$18,MATCH('MilCon Contracts Data'!W253,'Inflation Indices'!$A$2:$A$18,0))</f>
        <v>1.0750776974914733</v>
      </c>
      <c r="Z466">
        <f>ROUND(MEDIAN(W466,X466),0)</f>
        <v>2018</v>
      </c>
      <c r="AA466">
        <f>INDEX('Inflation Indices'!$B$2:$B$18,MATCH('MilCon Contracts Data'!Z253,'Inflation Indices'!$A$2:$A$18,0))</f>
        <v>1.027591137340192</v>
      </c>
      <c r="AB466" s="22">
        <f>M466*Y466</f>
        <v>7940523.8736720216</v>
      </c>
      <c r="AC466" s="22">
        <f>AB466+(Q466*AA466)</f>
        <v>8066917.5835648654</v>
      </c>
      <c r="AD466" s="19">
        <f>IF(AB466="","",AC466-AB466)</f>
        <v>126393.70989284385</v>
      </c>
      <c r="AE466" s="23">
        <f>_xlfn.DAYS(P466,O466)</f>
        <v>1036</v>
      </c>
      <c r="AF466" s="23">
        <f>_xlfn.DAYS(O466,G466)</f>
        <v>555</v>
      </c>
      <c r="AG466" s="24">
        <f>AE466/AF466</f>
        <v>1.8666666666666667</v>
      </c>
    </row>
    <row r="467" spans="1:33" ht="30" customHeight="1" x14ac:dyDescent="0.25">
      <c r="A467" s="9">
        <v>44516</v>
      </c>
      <c r="B467" s="10">
        <v>2019</v>
      </c>
      <c r="C467" s="11" t="s">
        <v>478</v>
      </c>
      <c r="D467" s="12" t="s">
        <v>1448</v>
      </c>
      <c r="E467" s="12" t="s">
        <v>35</v>
      </c>
      <c r="F467" s="9">
        <v>44049</v>
      </c>
      <c r="G467" s="9">
        <v>44076</v>
      </c>
      <c r="H467" s="12" t="s">
        <v>1449</v>
      </c>
      <c r="I467" s="13" t="str">
        <f>LEFT(J467,6)</f>
        <v>W91364</v>
      </c>
      <c r="J467" s="14" t="s">
        <v>1450</v>
      </c>
      <c r="K467" s="15" t="s">
        <v>1451</v>
      </c>
      <c r="L467" s="15" t="str">
        <f>CONCATENATE(D467,",",J467)</f>
        <v>390285,W91364-20-B-0001</v>
      </c>
      <c r="M467" s="16">
        <v>7400000</v>
      </c>
      <c r="N467" s="16">
        <v>6945000</v>
      </c>
      <c r="O467" s="17">
        <v>44834</v>
      </c>
      <c r="P467" s="18">
        <v>44834</v>
      </c>
      <c r="Q467" s="19">
        <f>IF(M467="","",N467-M467)</f>
        <v>-455000</v>
      </c>
      <c r="R467" s="20">
        <f>IF(P467="","",P467-O467)</f>
        <v>0</v>
      </c>
      <c r="S467">
        <f>YEAR(P467)</f>
        <v>2022</v>
      </c>
      <c r="T467" s="21" t="str">
        <f>IF(LEN(MONTH(P467))=1,CONCATENATE("0",MONTH(P467)),MONTH(P467))</f>
        <v>09</v>
      </c>
      <c r="U467" s="21">
        <f>IF(LEN(DAY(P467))=1,CONCATENATE("0",DAY(P467)),DAY(P467))</f>
        <v>30</v>
      </c>
      <c r="V467" t="str">
        <f>CONCATENATE(S467,T467,U467)</f>
        <v>20220930</v>
      </c>
      <c r="W467">
        <f>IF(OR(MONTH(G467)=10,MONTH(G467)=11,MONTH(G467)=12),YEAR(G467)+1,YEAR(G467))</f>
        <v>2020</v>
      </c>
      <c r="X467">
        <f>IF(OR(MONTH(P467)=10,MONTH(P467)=11,MONTH(P467)=12),YEAR(P467)+1,YEAR(P467))</f>
        <v>2022</v>
      </c>
      <c r="Y467">
        <f>INDEX('Inflation Indices'!$B$2:$B$18,MATCH('MilCon Contracts Data'!W1100,'Inflation Indices'!$A$2:$A$18,0))</f>
        <v>1.0750776974914733</v>
      </c>
      <c r="Z467">
        <f>ROUND(MEDIAN(W467,X467),0)</f>
        <v>2021</v>
      </c>
      <c r="AA467">
        <f>INDEX('Inflation Indices'!$B$2:$B$18,MATCH('MilCon Contracts Data'!Z1100,'Inflation Indices'!$A$2:$A$18,0))</f>
        <v>1.027591137340192</v>
      </c>
      <c r="AB467" s="22">
        <f>M467*Y467</f>
        <v>7955574.9614369022</v>
      </c>
      <c r="AC467" s="22">
        <f>AB467+(Q467*AA467)</f>
        <v>7488020.9939471148</v>
      </c>
      <c r="AD467" s="19">
        <f>IF(AB467="","",AC467-AB467)</f>
        <v>-467553.96748978738</v>
      </c>
      <c r="AE467" s="23">
        <f>_xlfn.DAYS(P467,O467)</f>
        <v>0</v>
      </c>
      <c r="AF467" s="23">
        <f>_xlfn.DAYS(O467,G467)</f>
        <v>758</v>
      </c>
      <c r="AG467" s="24">
        <f>AE467/AF467</f>
        <v>0</v>
      </c>
    </row>
    <row r="468" spans="1:33" ht="30" customHeight="1" x14ac:dyDescent="0.25">
      <c r="A468" s="9">
        <v>44573</v>
      </c>
      <c r="B468" s="10">
        <v>2019</v>
      </c>
      <c r="C468" s="11" t="s">
        <v>478</v>
      </c>
      <c r="D468" s="12" t="s">
        <v>1448</v>
      </c>
      <c r="E468" s="12" t="s">
        <v>35</v>
      </c>
      <c r="F468" s="9">
        <v>44049</v>
      </c>
      <c r="G468" s="9">
        <v>44104</v>
      </c>
      <c r="H468" s="12" t="s">
        <v>1452</v>
      </c>
      <c r="I468" s="13" t="str">
        <f>LEFT(J468,6)</f>
        <v>W91364</v>
      </c>
      <c r="J468" s="14" t="s">
        <v>1453</v>
      </c>
      <c r="K468" s="15" t="s">
        <v>1453</v>
      </c>
      <c r="L468" s="15" t="str">
        <f>CONCATENATE(D468,",",J468)</f>
        <v>390285,W9136420C0002</v>
      </c>
      <c r="M468" s="16">
        <v>7400000</v>
      </c>
      <c r="N468" s="16">
        <v>6945000</v>
      </c>
      <c r="O468" s="17">
        <v>44834</v>
      </c>
      <c r="P468" s="18">
        <v>44834</v>
      </c>
      <c r="Q468" s="19">
        <f>IF(M468="","",N468-M468)</f>
        <v>-455000</v>
      </c>
      <c r="R468" s="20">
        <f>IF(P468="","",P468-O468)</f>
        <v>0</v>
      </c>
      <c r="S468">
        <f>YEAR(P468)</f>
        <v>2022</v>
      </c>
      <c r="T468" s="21" t="str">
        <f>IF(LEN(MONTH(P468))=1,CONCATENATE("0",MONTH(P468)),MONTH(P468))</f>
        <v>09</v>
      </c>
      <c r="U468" s="21">
        <f>IF(LEN(DAY(P468))=1,CONCATENATE("0",DAY(P468)),DAY(P468))</f>
        <v>30</v>
      </c>
      <c r="V468" t="str">
        <f>CONCATENATE(S468,T468,U468)</f>
        <v>20220930</v>
      </c>
      <c r="W468">
        <f>IF(OR(MONTH(G468)=10,MONTH(G468)=11,MONTH(G468)=12),YEAR(G468)+1,YEAR(G468))</f>
        <v>2020</v>
      </c>
      <c r="X468">
        <f>IF(OR(MONTH(P468)=10,MONTH(P468)=11,MONTH(P468)=12),YEAR(P468)+1,YEAR(P468))</f>
        <v>2022</v>
      </c>
      <c r="Y468">
        <f>INDEX('Inflation Indices'!$B$2:$B$18,MATCH('MilCon Contracts Data'!W1101,'Inflation Indices'!$A$2:$A$18,0))</f>
        <v>1.1226717559690906</v>
      </c>
      <c r="Z468">
        <f>ROUND(MEDIAN(W468,X468),0)</f>
        <v>2021</v>
      </c>
      <c r="AA468">
        <f>INDEX('Inflation Indices'!$B$2:$B$18,MATCH('MilCon Contracts Data'!Z1101,'Inflation Indices'!$A$2:$A$18,0))</f>
        <v>1.027591137340192</v>
      </c>
      <c r="AB468" s="22">
        <f>M468*Y468</f>
        <v>8307770.9941712711</v>
      </c>
      <c r="AC468" s="22">
        <f>AB468+(Q468*AA468)</f>
        <v>7840217.0266814837</v>
      </c>
      <c r="AD468" s="19">
        <f>IF(AB468="","",AC468-AB468)</f>
        <v>-467553.96748978738</v>
      </c>
      <c r="AE468" s="23">
        <f>_xlfn.DAYS(P468,O468)</f>
        <v>0</v>
      </c>
      <c r="AF468" s="23">
        <f>_xlfn.DAYS(O468,G468)</f>
        <v>730</v>
      </c>
      <c r="AG468" s="24">
        <f>AE468/AF468</f>
        <v>0</v>
      </c>
    </row>
    <row r="469" spans="1:33" ht="30" customHeight="1" x14ac:dyDescent="0.25">
      <c r="A469" s="9">
        <v>44560</v>
      </c>
      <c r="B469" s="10">
        <v>2019</v>
      </c>
      <c r="C469" s="11" t="s">
        <v>496</v>
      </c>
      <c r="D469" s="12" t="s">
        <v>1454</v>
      </c>
      <c r="E469" s="12" t="s">
        <v>35</v>
      </c>
      <c r="F469" s="9">
        <v>43313</v>
      </c>
      <c r="G469" s="9">
        <v>43644</v>
      </c>
      <c r="H469" s="12" t="s">
        <v>1455</v>
      </c>
      <c r="I469" s="13" t="str">
        <f>LEFT(J469,6)</f>
        <v>W9128F</v>
      </c>
      <c r="J469" s="14" t="s">
        <v>1456</v>
      </c>
      <c r="K469" s="15" t="s">
        <v>1457</v>
      </c>
      <c r="L469" s="15" t="str">
        <f>CONCATENATE(D469,",",J469)</f>
        <v>DESC1609,W9128F19C0032 / 42718510</v>
      </c>
      <c r="M469" s="16">
        <v>7499541</v>
      </c>
      <c r="N469" s="16">
        <v>7716000</v>
      </c>
      <c r="O469" s="17">
        <v>43652</v>
      </c>
      <c r="P469" s="18">
        <v>44392</v>
      </c>
      <c r="Q469" s="19">
        <f>IF(M469="","",N469-M469)</f>
        <v>216459</v>
      </c>
      <c r="R469" s="20">
        <f>IF(P469="","",P469-O469)</f>
        <v>740</v>
      </c>
      <c r="S469">
        <f>YEAR(P469)</f>
        <v>2021</v>
      </c>
      <c r="T469" s="21" t="str">
        <f>IF(LEN(MONTH(P469))=1,CONCATENATE("0",MONTH(P469)),MONTH(P469))</f>
        <v>07</v>
      </c>
      <c r="U469" s="21">
        <f>IF(LEN(DAY(P469))=1,CONCATENATE("0",DAY(P469)),DAY(P469))</f>
        <v>15</v>
      </c>
      <c r="V469" t="str">
        <f>CONCATENATE(S469,T469,U469)</f>
        <v>20210715</v>
      </c>
      <c r="W469">
        <f>IF(OR(MONTH(G469)=10,MONTH(G469)=11,MONTH(G469)=12),YEAR(G469)+1,YEAR(G469))</f>
        <v>2019</v>
      </c>
      <c r="X469">
        <f>IF(OR(MONTH(P469)=10,MONTH(P469)=11,MONTH(P469)=12),YEAR(P469)+1,YEAR(P469))</f>
        <v>2021</v>
      </c>
      <c r="Y469">
        <f>INDEX('Inflation Indices'!$B$2:$B$18,MATCH('MilCon Contracts Data'!W747,'Inflation Indices'!$A$2:$A$18,0))</f>
        <v>1.1743184978402121</v>
      </c>
      <c r="Z469">
        <f>ROUND(MEDIAN(W469,X469),0)</f>
        <v>2020</v>
      </c>
      <c r="AA469">
        <f>INDEX('Inflation Indices'!$B$2:$B$18,MATCH('MilCon Contracts Data'!Z747,'Inflation Indices'!$A$2:$A$18,0))</f>
        <v>1.0992552112271903</v>
      </c>
      <c r="AB469" s="22">
        <f>M469*Y469</f>
        <v>8806849.7216110826</v>
      </c>
      <c r="AC469" s="22">
        <f>AB469+(Q469*AA469)</f>
        <v>9044793.4053781088</v>
      </c>
      <c r="AD469" s="19">
        <f>IF(AB469="","",AC469-AB469)</f>
        <v>237943.68376702629</v>
      </c>
      <c r="AE469" s="23">
        <f>_xlfn.DAYS(P469,O469)</f>
        <v>740</v>
      </c>
      <c r="AF469" s="23">
        <f>_xlfn.DAYS(O469,G469)</f>
        <v>8</v>
      </c>
      <c r="AG469" s="24">
        <f>AE469/AF469</f>
        <v>92.5</v>
      </c>
    </row>
    <row r="470" spans="1:33" ht="30" customHeight="1" x14ac:dyDescent="0.25">
      <c r="A470" s="9">
        <v>44174</v>
      </c>
      <c r="B470" s="10">
        <v>2010</v>
      </c>
      <c r="C470" s="11" t="s">
        <v>731</v>
      </c>
      <c r="D470" s="12" t="s">
        <v>1458</v>
      </c>
      <c r="E470" s="12" t="s">
        <v>35</v>
      </c>
      <c r="F470" s="9">
        <v>40238</v>
      </c>
      <c r="G470" s="9">
        <v>40617</v>
      </c>
      <c r="H470" s="12" t="s">
        <v>1459</v>
      </c>
      <c r="I470" s="13" t="str">
        <f>LEFT(J470,6)</f>
        <v>MWHL10</v>
      </c>
      <c r="J470" s="14" t="s">
        <v>1410</v>
      </c>
      <c r="K470" s="15" t="s">
        <v>1411</v>
      </c>
      <c r="L470" s="15" t="str">
        <f>CONCATENATE(D470,",",J470)</f>
        <v>18052,MWHL10-3001</v>
      </c>
      <c r="M470" s="16">
        <v>7566000</v>
      </c>
      <c r="N470" s="16">
        <v>8257000</v>
      </c>
      <c r="O470" s="17">
        <v>41306</v>
      </c>
      <c r="P470" s="18">
        <v>41773</v>
      </c>
      <c r="Q470" s="19">
        <f>IF(M470="","",N470-M470)</f>
        <v>691000</v>
      </c>
      <c r="R470" s="20">
        <f>IF(P470="","",P470-O470)</f>
        <v>467</v>
      </c>
      <c r="S470">
        <f>YEAR(P470)</f>
        <v>2014</v>
      </c>
      <c r="T470" s="21" t="str">
        <f>IF(LEN(MONTH(P470))=1,CONCATENATE("0",MONTH(P470)),MONTH(P470))</f>
        <v>05</v>
      </c>
      <c r="U470" s="21">
        <f>IF(LEN(DAY(P470))=1,CONCATENATE("0",DAY(P470)),DAY(P470))</f>
        <v>14</v>
      </c>
      <c r="V470" t="str">
        <f>CONCATENATE(S470,T470,U470)</f>
        <v>20140514</v>
      </c>
      <c r="W470">
        <f>IF(OR(MONTH(G470)=10,MONTH(G470)=11,MONTH(G470)=12),YEAR(G470)+1,YEAR(G470))</f>
        <v>2011</v>
      </c>
      <c r="X470">
        <f>IF(OR(MONTH(P470)=10,MONTH(P470)=11,MONTH(P470)=12),YEAR(P470)+1,YEAR(P470))</f>
        <v>2014</v>
      </c>
      <c r="Y470">
        <f>INDEX('Inflation Indices'!$B$2:$B$18,MATCH('MilCon Contracts Data'!W51,'Inflation Indices'!$A$2:$A$18,0))</f>
        <v>1.0507009358578761</v>
      </c>
      <c r="Z470">
        <f>ROUND(MEDIAN(W470,X470),0)</f>
        <v>2013</v>
      </c>
      <c r="AA470">
        <f>INDEX('Inflation Indices'!$B$2:$B$18,MATCH('MilCon Contracts Data'!Z51,'Inflation Indices'!$A$2:$A$18,0))</f>
        <v>1.027591137340192</v>
      </c>
      <c r="AB470" s="22">
        <f>M470*Y470</f>
        <v>7949603.2807006901</v>
      </c>
      <c r="AC470" s="22">
        <f>AB470+(Q470*AA470)</f>
        <v>8659668.7566027623</v>
      </c>
      <c r="AD470" s="19">
        <f>IF(AB470="","",AC470-AB470)</f>
        <v>710065.47590207215</v>
      </c>
      <c r="AE470" s="23">
        <f>_xlfn.DAYS(P470,O470)</f>
        <v>467</v>
      </c>
      <c r="AF470" s="23">
        <f>_xlfn.DAYS(O470,G470)</f>
        <v>689</v>
      </c>
      <c r="AG470" s="24">
        <f>AE470/AF470</f>
        <v>0.67779390420899854</v>
      </c>
    </row>
    <row r="471" spans="1:33" ht="30" customHeight="1" x14ac:dyDescent="0.25">
      <c r="A471" s="9">
        <v>44560</v>
      </c>
      <c r="B471" s="10">
        <v>2019</v>
      </c>
      <c r="C471" s="11" t="s">
        <v>482</v>
      </c>
      <c r="D471" s="12" t="s">
        <v>1460</v>
      </c>
      <c r="E471" s="12" t="s">
        <v>35</v>
      </c>
      <c r="F471" s="9">
        <v>44138</v>
      </c>
      <c r="G471" s="9">
        <v>44188</v>
      </c>
      <c r="H471" s="12" t="s">
        <v>1461</v>
      </c>
      <c r="I471" s="13" t="str">
        <f>LEFT(J471,6)</f>
        <v>W91236</v>
      </c>
      <c r="J471" s="14" t="s">
        <v>1462</v>
      </c>
      <c r="K471" s="15" t="s">
        <v>1462</v>
      </c>
      <c r="L471" s="15" t="str">
        <f>CONCATENATE(D471,",",J471)</f>
        <v>MUHJ179000,W9123621C2013</v>
      </c>
      <c r="M471" s="16">
        <v>7644604</v>
      </c>
      <c r="N471" s="16">
        <v>6748367</v>
      </c>
      <c r="O471" s="17">
        <v>44957</v>
      </c>
      <c r="P471" s="18">
        <v>44957</v>
      </c>
      <c r="Q471" s="19">
        <f>IF(M471="","",N471-M471)</f>
        <v>-896237</v>
      </c>
      <c r="R471" s="20">
        <f>IF(P471="","",P471-O471)</f>
        <v>0</v>
      </c>
      <c r="S471">
        <f>YEAR(P471)</f>
        <v>2023</v>
      </c>
      <c r="T471" s="21" t="str">
        <f>IF(LEN(MONTH(P471))=1,CONCATENATE("0",MONTH(P471)),MONTH(P471))</f>
        <v>01</v>
      </c>
      <c r="U471" s="21">
        <f>IF(LEN(DAY(P471))=1,CONCATENATE("0",DAY(P471)),DAY(P471))</f>
        <v>31</v>
      </c>
      <c r="V471" t="str">
        <f>CONCATENATE(S471,T471,U471)</f>
        <v>20230131</v>
      </c>
      <c r="W471">
        <f>IF(OR(MONTH(G471)=10,MONTH(G471)=11,MONTH(G471)=12),YEAR(G471)+1,YEAR(G471))</f>
        <v>2021</v>
      </c>
      <c r="X471">
        <f>IF(OR(MONTH(P471)=10,MONTH(P471)=11,MONTH(P471)=12),YEAR(P471)+1,YEAR(P471))</f>
        <v>2023</v>
      </c>
      <c r="Y471">
        <f>INDEX('Inflation Indices'!$B$2:$B$18,MATCH('MilCon Contracts Data'!W1218,'Inflation Indices'!$A$2:$A$18,0))</f>
        <v>1.027591137340192</v>
      </c>
      <c r="Z471">
        <f>ROUND(MEDIAN(W471,X471),0)</f>
        <v>2022</v>
      </c>
      <c r="AA471">
        <f>INDEX('Inflation Indices'!$B$2:$B$18,MATCH('MilCon Contracts Data'!Z1218,'Inflation Indices'!$A$2:$A$18,0))</f>
        <v>0.97697771649446541</v>
      </c>
      <c r="AB471" s="22">
        <f>M471*Y471</f>
        <v>7855527.3188753817</v>
      </c>
      <c r="AC471" s="22">
        <f>AB471+(Q471*AA471)</f>
        <v>6979923.7411775319</v>
      </c>
      <c r="AD471" s="19">
        <f>IF(AB471="","",AC471-AB471)</f>
        <v>-875603.57769784983</v>
      </c>
      <c r="AE471" s="23">
        <f>_xlfn.DAYS(P471,O471)</f>
        <v>0</v>
      </c>
      <c r="AF471" s="23">
        <f>_xlfn.DAYS(O471,G471)</f>
        <v>769</v>
      </c>
      <c r="AG471" s="24">
        <f>AE471/AF471</f>
        <v>0</v>
      </c>
    </row>
    <row r="472" spans="1:33" ht="30" customHeight="1" x14ac:dyDescent="0.25">
      <c r="A472" s="9">
        <v>44561</v>
      </c>
      <c r="B472" s="10">
        <v>2017</v>
      </c>
      <c r="C472" s="11" t="s">
        <v>68</v>
      </c>
      <c r="D472" s="12" t="s">
        <v>1463</v>
      </c>
      <c r="E472" s="12" t="s">
        <v>35</v>
      </c>
      <c r="F472" s="9">
        <v>43258</v>
      </c>
      <c r="G472" s="9">
        <v>43539</v>
      </c>
      <c r="H472" s="12" t="s">
        <v>1464</v>
      </c>
      <c r="I472" s="13" t="str">
        <f>LEFT(J472,6)</f>
        <v>W91278</v>
      </c>
      <c r="J472" s="14" t="s">
        <v>1465</v>
      </c>
      <c r="K472" s="15" t="s">
        <v>1465</v>
      </c>
      <c r="L472" s="15" t="str">
        <f>CONCATENATE(D472,",",J472)</f>
        <v>FTFA043000,W9127816D0031</v>
      </c>
      <c r="M472" s="16">
        <v>7687194</v>
      </c>
      <c r="N472" s="16">
        <v>7712303</v>
      </c>
      <c r="O472" s="17">
        <v>43906</v>
      </c>
      <c r="P472" s="18">
        <v>43906</v>
      </c>
      <c r="Q472" s="19">
        <f>IF(M472="","",N472-M472)</f>
        <v>25109</v>
      </c>
      <c r="R472" s="20">
        <f>IF(P472="","",P472-O472)</f>
        <v>0</v>
      </c>
      <c r="S472">
        <f>YEAR(P472)</f>
        <v>2020</v>
      </c>
      <c r="T472" s="21" t="str">
        <f>IF(LEN(MONTH(P472))=1,CONCATENATE("0",MONTH(P472)),MONTH(P472))</f>
        <v>03</v>
      </c>
      <c r="U472" s="21">
        <f>IF(LEN(DAY(P472))=1,CONCATENATE("0",DAY(P472)),DAY(P472))</f>
        <v>16</v>
      </c>
      <c r="V472" t="str">
        <f>CONCATENATE(S472,T472,U472)</f>
        <v>20200316</v>
      </c>
      <c r="W472">
        <f>IF(OR(MONTH(G472)=10,MONTH(G472)=11,MONTH(G472)=12),YEAR(G472)+1,YEAR(G472))</f>
        <v>2019</v>
      </c>
      <c r="X472">
        <f>IF(OR(MONTH(P472)=10,MONTH(P472)=11,MONTH(P472)=12),YEAR(P472)+1,YEAR(P472))</f>
        <v>2020</v>
      </c>
      <c r="Y472">
        <f>INDEX('Inflation Indices'!$B$2:$B$18,MATCH('MilCon Contracts Data'!W728,'Inflation Indices'!$A$2:$A$18,0))</f>
        <v>1.0006103417743548</v>
      </c>
      <c r="Z472">
        <f>ROUND(MEDIAN(W472,X472),0)</f>
        <v>2020</v>
      </c>
      <c r="AA472">
        <f>INDEX('Inflation Indices'!$B$2:$B$18,MATCH('MilCon Contracts Data'!Z728,'Inflation Indices'!$A$2:$A$18,0))</f>
        <v>0.93819806468133926</v>
      </c>
      <c r="AB472" s="22">
        <f>M472*Y472</f>
        <v>7691885.81562577</v>
      </c>
      <c r="AC472" s="22">
        <f>AB472+(Q472*AA472)</f>
        <v>7715443.0308318539</v>
      </c>
      <c r="AD472" s="19">
        <f>IF(AB472="","",AC472-AB472)</f>
        <v>23557.215206083842</v>
      </c>
      <c r="AE472" s="23">
        <f>_xlfn.DAYS(P472,O472)</f>
        <v>0</v>
      </c>
      <c r="AF472" s="23">
        <f>_xlfn.DAYS(O472,G472)</f>
        <v>367</v>
      </c>
      <c r="AG472" s="24">
        <f>AE472/AF472</f>
        <v>0</v>
      </c>
    </row>
    <row r="473" spans="1:33" ht="30" customHeight="1" x14ac:dyDescent="0.25">
      <c r="A473" s="9">
        <v>44567</v>
      </c>
      <c r="B473" s="10">
        <v>2019</v>
      </c>
      <c r="C473" s="11" t="s">
        <v>33</v>
      </c>
      <c r="D473" s="12" t="s">
        <v>1466</v>
      </c>
      <c r="E473" s="12" t="s">
        <v>35</v>
      </c>
      <c r="F473" s="9">
        <v>44022</v>
      </c>
      <c r="G473" s="9">
        <v>44326</v>
      </c>
      <c r="H473" s="12" t="s">
        <v>1467</v>
      </c>
      <c r="I473" s="13" t="str">
        <f>LEFT(J473,6)</f>
        <v>W912DR</v>
      </c>
      <c r="J473" s="14" t="s">
        <v>1468</v>
      </c>
      <c r="K473" s="15" t="s">
        <v>1469</v>
      </c>
      <c r="L473" s="15" t="str">
        <f>CONCATENATE(D473,",",J473)</f>
        <v>80772,W912DR-17-D-0015</v>
      </c>
      <c r="M473" s="16">
        <v>7745692</v>
      </c>
      <c r="N473" s="16">
        <v>8571497</v>
      </c>
      <c r="O473" s="17">
        <v>45087</v>
      </c>
      <c r="P473" s="18">
        <v>45021</v>
      </c>
      <c r="Q473" s="19">
        <f>IF(M473="","",N473-M473)</f>
        <v>825805</v>
      </c>
      <c r="R473" s="20">
        <f>IF(P473="","",P473-O473)</f>
        <v>-66</v>
      </c>
      <c r="S473">
        <f>YEAR(P473)</f>
        <v>2023</v>
      </c>
      <c r="T473" s="21" t="str">
        <f>IF(LEN(MONTH(P473))=1,CONCATENATE("0",MONTH(P473)),MONTH(P473))</f>
        <v>04</v>
      </c>
      <c r="U473" s="21" t="str">
        <f>IF(LEN(DAY(P473))=1,CONCATENATE("0",DAY(P473)),DAY(P473))</f>
        <v>05</v>
      </c>
      <c r="V473" t="str">
        <f>CONCATENATE(S473,T473,U473)</f>
        <v>20230405</v>
      </c>
      <c r="W473">
        <f>IF(OR(MONTH(G473)=10,MONTH(G473)=11,MONTH(G473)=12),YEAR(G473)+1,YEAR(G473))</f>
        <v>2021</v>
      </c>
      <c r="X473">
        <f>IF(OR(MONTH(P473)=10,MONTH(P473)=11,MONTH(P473)=12),YEAR(P473)+1,YEAR(P473))</f>
        <v>2023</v>
      </c>
      <c r="Y473">
        <f>INDEX('Inflation Indices'!$B$2:$B$18,MATCH('MilCon Contracts Data'!W1236,'Inflation Indices'!$A$2:$A$18,0))</f>
        <v>1.0750776974914733</v>
      </c>
      <c r="Z473">
        <f>ROUND(MEDIAN(W473,X473),0)</f>
        <v>2022</v>
      </c>
      <c r="AA473">
        <f>INDEX('Inflation Indices'!$B$2:$B$18,MATCH('MilCon Contracts Data'!Z1236,'Inflation Indices'!$A$2:$A$18,0))</f>
        <v>1.027591137340192</v>
      </c>
      <c r="AB473" s="22">
        <f>M473*Y473</f>
        <v>8327220.7208381249</v>
      </c>
      <c r="AC473" s="22">
        <f>AB473+(Q473*AA473)</f>
        <v>9175810.6200093422</v>
      </c>
      <c r="AD473" s="19">
        <f>IF(AB473="","",AC473-AB473)</f>
        <v>848589.89917121734</v>
      </c>
      <c r="AE473" s="23">
        <f>_xlfn.DAYS(P473,O473)</f>
        <v>-66</v>
      </c>
      <c r="AF473" s="23">
        <f>_xlfn.DAYS(O473,G473)</f>
        <v>761</v>
      </c>
      <c r="AG473" s="24">
        <f>AE473/AF473</f>
        <v>-8.6727989487516421E-2</v>
      </c>
    </row>
    <row r="474" spans="1:33" ht="30" customHeight="1" x14ac:dyDescent="0.25">
      <c r="A474" s="9">
        <v>44574</v>
      </c>
      <c r="B474" s="10">
        <v>2007</v>
      </c>
      <c r="C474" s="11" t="s">
        <v>39</v>
      </c>
      <c r="D474" s="12" t="s">
        <v>40</v>
      </c>
      <c r="E474" s="12" t="s">
        <v>1470</v>
      </c>
      <c r="F474" s="9">
        <v>42072</v>
      </c>
      <c r="G474" s="9">
        <v>42265</v>
      </c>
      <c r="H474" s="12" t="s">
        <v>54</v>
      </c>
      <c r="I474" s="13" t="str">
        <f>LEFT(J474,6)</f>
        <v>W912DR</v>
      </c>
      <c r="J474" s="14" t="s">
        <v>55</v>
      </c>
      <c r="K474" s="15" t="s">
        <v>56</v>
      </c>
      <c r="L474" s="15" t="str">
        <f>CONCATENATE(D474,",",J474)</f>
        <v>58395,W912DR-15-C-0025</v>
      </c>
      <c r="M474" s="16">
        <v>7750000</v>
      </c>
      <c r="N474" s="16">
        <v>7335000</v>
      </c>
      <c r="O474" s="17">
        <v>42825</v>
      </c>
      <c r="P474" s="18">
        <v>42859</v>
      </c>
      <c r="Q474" s="19">
        <f>IF(M474="","",N474-M474)</f>
        <v>-415000</v>
      </c>
      <c r="R474" s="20">
        <f>IF(P474="","",P474-O474)</f>
        <v>34</v>
      </c>
      <c r="S474">
        <f>YEAR(P474)</f>
        <v>2017</v>
      </c>
      <c r="T474" s="21" t="str">
        <f>IF(LEN(MONTH(P474))=1,CONCATENATE("0",MONTH(P474)),MONTH(P474))</f>
        <v>05</v>
      </c>
      <c r="U474" s="21" t="str">
        <f>IF(LEN(DAY(P474))=1,CONCATENATE("0",DAY(P474)),DAY(P474))</f>
        <v>04</v>
      </c>
      <c r="V474" t="str">
        <f>CONCATENATE(S474,T474,U474)</f>
        <v>20170504</v>
      </c>
      <c r="W474">
        <f>IF(OR(MONTH(G474)=10,MONTH(G474)=11,MONTH(G474)=12),YEAR(G474)+1,YEAR(G474))</f>
        <v>2015</v>
      </c>
      <c r="X474">
        <f>IF(OR(MONTH(P474)=10,MONTH(P474)=11,MONTH(P474)=12),YEAR(P474)+1,YEAR(P474))</f>
        <v>2017</v>
      </c>
      <c r="Y474">
        <f>INDEX('Inflation Indices'!$B$2:$B$18,MATCH('MilCon Contracts Data'!W213,'Inflation Indices'!$A$2:$A$18,0))</f>
        <v>1.0507009358578761</v>
      </c>
      <c r="Z474">
        <f>ROUND(MEDIAN(W474,X474),0)</f>
        <v>2016</v>
      </c>
      <c r="AA474">
        <f>INDEX('Inflation Indices'!$B$2:$B$18,MATCH('MilCon Contracts Data'!Z213,'Inflation Indices'!$A$2:$A$18,0))</f>
        <v>0.97697771649446541</v>
      </c>
      <c r="AB474" s="22">
        <f>M474*Y474</f>
        <v>8142932.2528985394</v>
      </c>
      <c r="AC474" s="22">
        <f>AB474+(Q474*AA474)</f>
        <v>7737486.500553336</v>
      </c>
      <c r="AD474" s="19">
        <f>IF(AB474="","",AC474-AB474)</f>
        <v>-405445.75234520342</v>
      </c>
      <c r="AE474" s="23">
        <f>_xlfn.DAYS(P474,O474)</f>
        <v>34</v>
      </c>
      <c r="AF474" s="23">
        <f>_xlfn.DAYS(O474,G474)</f>
        <v>560</v>
      </c>
      <c r="AG474" s="24">
        <f>AE474/AF474</f>
        <v>6.0714285714285714E-2</v>
      </c>
    </row>
    <row r="475" spans="1:33" ht="30" customHeight="1" x14ac:dyDescent="0.25">
      <c r="A475" s="9">
        <v>44573</v>
      </c>
      <c r="B475" s="10">
        <v>2021</v>
      </c>
      <c r="C475" s="11" t="s">
        <v>478</v>
      </c>
      <c r="D475" s="12" t="s">
        <v>1471</v>
      </c>
      <c r="E475" s="12" t="s">
        <v>35</v>
      </c>
      <c r="F475" s="9">
        <v>44440</v>
      </c>
      <c r="G475" s="9">
        <v>44459</v>
      </c>
      <c r="H475" s="12" t="s">
        <v>1472</v>
      </c>
      <c r="I475" s="13" t="str">
        <f>LEFT(J475,6)</f>
        <v>W912l1</v>
      </c>
      <c r="J475" s="14" t="s">
        <v>1473</v>
      </c>
      <c r="K475" s="15" t="s">
        <v>1474</v>
      </c>
      <c r="L475" s="15" t="str">
        <f>CONCATENATE(D475,",",J475)</f>
        <v>481315,W912l1-20-2-2002</v>
      </c>
      <c r="M475" s="16">
        <v>7800000</v>
      </c>
      <c r="N475" s="16">
        <v>9228000</v>
      </c>
      <c r="O475" s="17">
        <v>45000</v>
      </c>
      <c r="P475" s="18">
        <v>45000</v>
      </c>
      <c r="Q475" s="19">
        <f>IF(M475="","",N475-M475)</f>
        <v>1428000</v>
      </c>
      <c r="R475" s="20">
        <f>IF(P475="","",P475-O475)</f>
        <v>0</v>
      </c>
      <c r="S475">
        <f>YEAR(P475)</f>
        <v>2023</v>
      </c>
      <c r="T475" s="21" t="str">
        <f>IF(LEN(MONTH(P475))=1,CONCATENATE("0",MONTH(P475)),MONTH(P475))</f>
        <v>03</v>
      </c>
      <c r="U475" s="21">
        <f>IF(LEN(DAY(P475))=1,CONCATENATE("0",DAY(P475)),DAY(P475))</f>
        <v>15</v>
      </c>
      <c r="V475" t="str">
        <f>CONCATENATE(S475,T475,U475)</f>
        <v>20230315</v>
      </c>
      <c r="W475">
        <f>IF(OR(MONTH(G475)=10,MONTH(G475)=11,MONTH(G475)=12),YEAR(G475)+1,YEAR(G475))</f>
        <v>2021</v>
      </c>
      <c r="X475">
        <f>IF(OR(MONTH(P475)=10,MONTH(P475)=11,MONTH(P475)=12),YEAR(P475)+1,YEAR(P475))</f>
        <v>2023</v>
      </c>
      <c r="Y475">
        <f>INDEX('Inflation Indices'!$B$2:$B$18,MATCH('MilCon Contracts Data'!W1257,'Inflation Indices'!$A$2:$A$18,0))</f>
        <v>1.0006103417743548</v>
      </c>
      <c r="Z475">
        <f>ROUND(MEDIAN(W475,X475),0)</f>
        <v>2022</v>
      </c>
      <c r="AA475">
        <f>INDEX('Inflation Indices'!$B$2:$B$18,MATCH('MilCon Contracts Data'!Z1257,'Inflation Indices'!$A$2:$A$18,0))</f>
        <v>0.97697771649446541</v>
      </c>
      <c r="AB475" s="22">
        <f>M475*Y475</f>
        <v>7804760.6658399673</v>
      </c>
      <c r="AC475" s="22">
        <f>AB475+(Q475*AA475)</f>
        <v>9199884.8449940644</v>
      </c>
      <c r="AD475" s="19">
        <f>IF(AB475="","",AC475-AB475)</f>
        <v>1395124.1791540971</v>
      </c>
      <c r="AE475" s="23">
        <f>_xlfn.DAYS(P475,O475)</f>
        <v>0</v>
      </c>
      <c r="AF475" s="23">
        <f>_xlfn.DAYS(O475,G475)</f>
        <v>541</v>
      </c>
      <c r="AG475" s="24">
        <f>AE475/AF475</f>
        <v>0</v>
      </c>
    </row>
    <row r="476" spans="1:33" ht="30" customHeight="1" x14ac:dyDescent="0.25">
      <c r="A476" s="9">
        <v>44560</v>
      </c>
      <c r="B476" s="10">
        <v>2018</v>
      </c>
      <c r="C476" s="11" t="s">
        <v>482</v>
      </c>
      <c r="D476" s="12" t="s">
        <v>1475</v>
      </c>
      <c r="E476" s="12" t="s">
        <v>35</v>
      </c>
      <c r="F476" s="9">
        <v>44097</v>
      </c>
      <c r="G476" s="9">
        <v>44246</v>
      </c>
      <c r="H476" s="12" t="s">
        <v>1476</v>
      </c>
      <c r="I476" s="13" t="str">
        <f>LEFT(J476,6)</f>
        <v>W50S8Z</v>
      </c>
      <c r="J476" s="14" t="s">
        <v>1477</v>
      </c>
      <c r="K476" s="15" t="s">
        <v>1477</v>
      </c>
      <c r="L476" s="15" t="str">
        <f>CONCATENATE(D476,",",J476)</f>
        <v>KJAQ159096,W50S8Z21C0001</v>
      </c>
      <c r="M476" s="16">
        <v>7873129</v>
      </c>
      <c r="N476" s="16">
        <v>7697582</v>
      </c>
      <c r="O476" s="17">
        <v>44686</v>
      </c>
      <c r="P476" s="18">
        <v>44686</v>
      </c>
      <c r="Q476" s="19">
        <f>IF(M476="","",N476-M476)</f>
        <v>-175547</v>
      </c>
      <c r="R476" s="20">
        <f>IF(P476="","",P476-O476)</f>
        <v>0</v>
      </c>
      <c r="S476">
        <f>YEAR(P476)</f>
        <v>2022</v>
      </c>
      <c r="T476" s="21" t="str">
        <f>IF(LEN(MONTH(P476))=1,CONCATENATE("0",MONTH(P476)),MONTH(P476))</f>
        <v>05</v>
      </c>
      <c r="U476" s="21" t="str">
        <f>IF(LEN(DAY(P476))=1,CONCATENATE("0",DAY(P476)),DAY(P476))</f>
        <v>05</v>
      </c>
      <c r="V476" t="str">
        <f>CONCATENATE(S476,T476,U476)</f>
        <v>20220505</v>
      </c>
      <c r="W476">
        <f>IF(OR(MONTH(G476)=10,MONTH(G476)=11,MONTH(G476)=12),YEAR(G476)+1,YEAR(G476))</f>
        <v>2021</v>
      </c>
      <c r="X476">
        <f>IF(OR(MONTH(P476)=10,MONTH(P476)=11,MONTH(P476)=12),YEAR(P476)+1,YEAR(P476))</f>
        <v>2022</v>
      </c>
      <c r="Y476">
        <f>INDEX('Inflation Indices'!$B$2:$B$18,MATCH('MilCon Contracts Data'!W1207,'Inflation Indices'!$A$2:$A$18,0))</f>
        <v>1.0006103417743548</v>
      </c>
      <c r="Z476">
        <f>ROUND(MEDIAN(W476,X476),0)</f>
        <v>2022</v>
      </c>
      <c r="AA476">
        <f>INDEX('Inflation Indices'!$B$2:$B$18,MATCH('MilCon Contracts Data'!Z1207,'Inflation Indices'!$A$2:$A$18,0))</f>
        <v>0.95701202597496626</v>
      </c>
      <c r="AB476" s="22">
        <f>M476*Y476</f>
        <v>7877934.2995235845</v>
      </c>
      <c r="AC476" s="22">
        <f>AB476+(Q476*AA476)</f>
        <v>7709933.709399757</v>
      </c>
      <c r="AD476" s="19">
        <f>IF(AB476="","",AC476-AB476)</f>
        <v>-168000.59012382757</v>
      </c>
      <c r="AE476" s="23">
        <f>_xlfn.DAYS(P476,O476)</f>
        <v>0</v>
      </c>
      <c r="AF476" s="23">
        <f>_xlfn.DAYS(O476,G476)</f>
        <v>440</v>
      </c>
      <c r="AG476" s="24">
        <f>AE476/AF476</f>
        <v>0</v>
      </c>
    </row>
    <row r="477" spans="1:33" ht="30" customHeight="1" x14ac:dyDescent="0.25">
      <c r="A477" s="9">
        <v>44574</v>
      </c>
      <c r="B477" s="10">
        <v>2009</v>
      </c>
      <c r="C477" s="11" t="s">
        <v>39</v>
      </c>
      <c r="D477" s="12" t="s">
        <v>412</v>
      </c>
      <c r="E477" s="12" t="s">
        <v>1478</v>
      </c>
      <c r="F477" s="9">
        <v>39869</v>
      </c>
      <c r="G477" s="9">
        <v>40039</v>
      </c>
      <c r="H477" s="12" t="s">
        <v>1479</v>
      </c>
      <c r="I477" s="13" t="str">
        <f>LEFT(J477,6)</f>
        <v>W912DR</v>
      </c>
      <c r="J477" s="14" t="s">
        <v>1480</v>
      </c>
      <c r="K477" s="15" t="s">
        <v>1481</v>
      </c>
      <c r="L477" s="15"/>
      <c r="M477" s="16">
        <v>7915345</v>
      </c>
      <c r="N477" s="16">
        <v>37771000</v>
      </c>
      <c r="O477" s="17">
        <v>41426</v>
      </c>
      <c r="P477" s="18">
        <v>42165</v>
      </c>
      <c r="Q477" s="19">
        <f>IF(M477="","",N477-M477)</f>
        <v>29855655</v>
      </c>
      <c r="R477" s="20">
        <f>IF(P477="","",P477-O477)</f>
        <v>739</v>
      </c>
      <c r="S477">
        <f>YEAR(P477)</f>
        <v>2015</v>
      </c>
      <c r="T477" s="21" t="str">
        <f>IF(LEN(MONTH(P477))=1,CONCATENATE("0",MONTH(P477)),MONTH(P477))</f>
        <v>06</v>
      </c>
      <c r="U477" s="21">
        <f>IF(LEN(DAY(P477))=1,CONCATENATE("0",DAY(P477)),DAY(P477))</f>
        <v>10</v>
      </c>
      <c r="V477" t="str">
        <f>CONCATENATE(S477,T477,U477)</f>
        <v>20150610</v>
      </c>
      <c r="W477">
        <f>IF(OR(MONTH(G477)=10,MONTH(G477)=11,MONTH(G477)=12),YEAR(G477)+1,YEAR(G477))</f>
        <v>2009</v>
      </c>
      <c r="X477">
        <f>IF(OR(MONTH(P477)=10,MONTH(P477)=11,MONTH(P477)=12),YEAR(P477)+1,YEAR(P477))</f>
        <v>2015</v>
      </c>
      <c r="Y477">
        <f>INDEX('Inflation Indices'!$B$2:$B$18,MATCH('MilCon Contracts Data'!W22,'Inflation Indices'!$A$2:$A$18,0))</f>
        <v>0.97697771649446541</v>
      </c>
      <c r="Z477">
        <f>ROUND(MEDIAN(W477,X477),0)</f>
        <v>2012</v>
      </c>
      <c r="AA477">
        <f>INDEX('Inflation Indices'!$B$2:$B$18,MATCH('MilCon Contracts Data'!Z22,'Inflation Indices'!$A$2:$A$18,0))</f>
        <v>0.93819806468133926</v>
      </c>
      <c r="AB477" s="22">
        <f>M477*Y477</f>
        <v>7733115.6833658842</v>
      </c>
      <c r="AC477" s="22">
        <f>AB477+(Q477*AA477)</f>
        <v>35743633.424159631</v>
      </c>
      <c r="AD477" s="19">
        <f>IF(AB477="","",AC477-AB477)</f>
        <v>28010517.740793746</v>
      </c>
      <c r="AE477" s="23">
        <f>_xlfn.DAYS(P477,O477)</f>
        <v>739</v>
      </c>
      <c r="AF477" s="23">
        <f>_xlfn.DAYS(O477,G477)</f>
        <v>1387</v>
      </c>
      <c r="AG477" s="24">
        <f>AE477/AF477</f>
        <v>0.53280461427541459</v>
      </c>
    </row>
    <row r="478" spans="1:33" ht="30" customHeight="1" x14ac:dyDescent="0.25">
      <c r="A478" s="9">
        <v>44561</v>
      </c>
      <c r="B478" s="10">
        <v>2021</v>
      </c>
      <c r="C478" s="11" t="s">
        <v>557</v>
      </c>
      <c r="D478" s="12" t="s">
        <v>1482</v>
      </c>
      <c r="E478" s="12" t="s">
        <v>35</v>
      </c>
      <c r="F478" s="9">
        <v>44431</v>
      </c>
      <c r="G478" s="9">
        <v>44468</v>
      </c>
      <c r="H478" s="12" t="s">
        <v>1483</v>
      </c>
      <c r="I478" s="13" t="str">
        <f>LEFT(J478,6)</f>
        <v>W912QR</v>
      </c>
      <c r="J478" s="14" t="s">
        <v>1484</v>
      </c>
      <c r="K478" s="15" t="s">
        <v>1484</v>
      </c>
      <c r="L478" s="15" t="str">
        <f>CONCATENATE(D478,",",J478)</f>
        <v>88752,W912QR21C0054</v>
      </c>
      <c r="M478" s="16">
        <v>7933000</v>
      </c>
      <c r="N478" s="16">
        <v>7933000</v>
      </c>
      <c r="O478" s="17">
        <v>45238</v>
      </c>
      <c r="P478" s="18">
        <v>45238</v>
      </c>
      <c r="Q478" s="19">
        <f>IF(M478="","",N478-M478)</f>
        <v>0</v>
      </c>
      <c r="R478" s="20">
        <f>IF(P478="","",P478-O478)</f>
        <v>0</v>
      </c>
      <c r="S478">
        <f>YEAR(P478)</f>
        <v>2023</v>
      </c>
      <c r="T478" s="21">
        <f>IF(LEN(MONTH(P478))=1,CONCATENATE("0",MONTH(P478)),MONTH(P478))</f>
        <v>11</v>
      </c>
      <c r="U478" s="21" t="str">
        <f>IF(LEN(DAY(P478))=1,CONCATENATE("0",DAY(P478)),DAY(P478))</f>
        <v>08</v>
      </c>
      <c r="V478" t="str">
        <f>CONCATENATE(S478,T478,U478)</f>
        <v>20231108</v>
      </c>
      <c r="W478">
        <f>IF(OR(MONTH(G478)=10,MONTH(G478)=11,MONTH(G478)=12),YEAR(G478)+1,YEAR(G478))</f>
        <v>2021</v>
      </c>
      <c r="X478">
        <f>IF(OR(MONTH(P478)=10,MONTH(P478)=11,MONTH(P478)=12),YEAR(P478)+1,YEAR(P478))</f>
        <v>2024</v>
      </c>
      <c r="Y478">
        <f>INDEX('Inflation Indices'!$B$2:$B$18,MATCH('MilCon Contracts Data'!W1275,'Inflation Indices'!$A$2:$A$18,0))</f>
        <v>1.027591137340192</v>
      </c>
      <c r="Z478">
        <f>ROUND(MEDIAN(W478,X478),0)</f>
        <v>2023</v>
      </c>
      <c r="AA478">
        <f>INDEX('Inflation Indices'!$B$2:$B$18,MATCH('MilCon Contracts Data'!Z1275,'Inflation Indices'!$A$2:$A$18,0))</f>
        <v>0.95701202597496626</v>
      </c>
      <c r="AB478" s="22">
        <f>M478*Y478</f>
        <v>8151880.4925197437</v>
      </c>
      <c r="AC478" s="22">
        <f>AB478+(Q478*AA478)</f>
        <v>8151880.4925197437</v>
      </c>
      <c r="AD478" s="19">
        <f>IF(AB478="","",AC478-AB478)</f>
        <v>0</v>
      </c>
      <c r="AE478" s="23">
        <f>_xlfn.DAYS(P478,O478)</f>
        <v>0</v>
      </c>
      <c r="AF478" s="23">
        <f>_xlfn.DAYS(O478,G478)</f>
        <v>770</v>
      </c>
      <c r="AG478" s="24">
        <f>AE478/AF478</f>
        <v>0</v>
      </c>
    </row>
    <row r="479" spans="1:33" ht="30" customHeight="1" x14ac:dyDescent="0.25">
      <c r="A479" s="9">
        <v>44561</v>
      </c>
      <c r="B479" s="10">
        <v>2017</v>
      </c>
      <c r="C479" s="11" t="s">
        <v>145</v>
      </c>
      <c r="D479" s="12" t="s">
        <v>1485</v>
      </c>
      <c r="E479" s="12" t="s">
        <v>35</v>
      </c>
      <c r="F479" s="9">
        <v>43143</v>
      </c>
      <c r="G479" s="9">
        <v>43290</v>
      </c>
      <c r="H479" s="12" t="s">
        <v>1486</v>
      </c>
      <c r="I479" s="13" t="str">
        <f>LEFT(J479,6)</f>
        <v>W91238</v>
      </c>
      <c r="J479" s="14" t="s">
        <v>1487</v>
      </c>
      <c r="K479" s="15" t="s">
        <v>1487</v>
      </c>
      <c r="L479" s="15" t="str">
        <f>CONCATENATE(D479,",",J479)</f>
        <v>77538,W9123818C0020</v>
      </c>
      <c r="M479" s="16">
        <v>7970000</v>
      </c>
      <c r="N479" s="16">
        <v>10413000</v>
      </c>
      <c r="O479" s="17">
        <v>43883</v>
      </c>
      <c r="P479" s="18">
        <v>44584</v>
      </c>
      <c r="Q479" s="19">
        <f>IF(M479="","",N479-M479)</f>
        <v>2443000</v>
      </c>
      <c r="R479" s="20">
        <f>IF(P479="","",P479-O479)</f>
        <v>701</v>
      </c>
      <c r="S479">
        <f>YEAR(P479)</f>
        <v>2022</v>
      </c>
      <c r="T479" s="21" t="str">
        <f>IF(LEN(MONTH(P479))=1,CONCATENATE("0",MONTH(P479)),MONTH(P479))</f>
        <v>01</v>
      </c>
      <c r="U479" s="21">
        <f>IF(LEN(DAY(P479))=1,CONCATENATE("0",DAY(P479)),DAY(P479))</f>
        <v>23</v>
      </c>
      <c r="V479" t="str">
        <f>CONCATENATE(S479,T479,U479)</f>
        <v>20220123</v>
      </c>
      <c r="W479">
        <f>IF(OR(MONTH(G479)=10,MONTH(G479)=11,MONTH(G479)=12),YEAR(G479)+1,YEAR(G479))</f>
        <v>2018</v>
      </c>
      <c r="X479">
        <f>IF(OR(MONTH(P479)=10,MONTH(P479)=11,MONTH(P479)=12),YEAR(P479)+1,YEAR(P479))</f>
        <v>2022</v>
      </c>
      <c r="Y479">
        <f>INDEX('Inflation Indices'!$B$2:$B$18,MATCH('MilCon Contracts Data'!W520,'Inflation Indices'!$A$2:$A$18,0))</f>
        <v>1.027591137340192</v>
      </c>
      <c r="Z479">
        <f>ROUND(MEDIAN(W479,X479),0)</f>
        <v>2020</v>
      </c>
      <c r="AA479">
        <f>INDEX('Inflation Indices'!$B$2:$B$18,MATCH('MilCon Contracts Data'!Z520,'Inflation Indices'!$A$2:$A$18,0))</f>
        <v>1.0006103417743548</v>
      </c>
      <c r="AB479" s="22">
        <f>M479*Y479</f>
        <v>8189901.3646013308</v>
      </c>
      <c r="AC479" s="22">
        <f>AB479+(Q479*AA479)</f>
        <v>10634392.429556079</v>
      </c>
      <c r="AD479" s="19">
        <f>IF(AB479="","",AC479-AB479)</f>
        <v>2444491.0649547484</v>
      </c>
      <c r="AE479" s="23">
        <f>_xlfn.DAYS(P479,O479)</f>
        <v>701</v>
      </c>
      <c r="AF479" s="23">
        <f>_xlfn.DAYS(O479,G479)</f>
        <v>593</v>
      </c>
      <c r="AG479" s="24">
        <f>AE479/AF479</f>
        <v>1.1821247892074198</v>
      </c>
    </row>
    <row r="480" spans="1:33" ht="30" customHeight="1" x14ac:dyDescent="0.25">
      <c r="A480" s="9">
        <v>44561</v>
      </c>
      <c r="B480" s="10">
        <v>2018</v>
      </c>
      <c r="C480" s="11" t="s">
        <v>68</v>
      </c>
      <c r="D480" s="12" t="s">
        <v>1488</v>
      </c>
      <c r="E480" s="12" t="s">
        <v>35</v>
      </c>
      <c r="F480" s="9">
        <v>43628</v>
      </c>
      <c r="G480" s="9">
        <v>43733</v>
      </c>
      <c r="H480" s="12" t="s">
        <v>1489</v>
      </c>
      <c r="I480" s="13" t="str">
        <f>LEFT(J480,6)</f>
        <v>W912DS</v>
      </c>
      <c r="J480" s="14" t="s">
        <v>1490</v>
      </c>
      <c r="K480" s="15" t="s">
        <v>1490</v>
      </c>
      <c r="L480" s="15" t="str">
        <f>CONCATENATE(D480,",",J480)</f>
        <v>PTFL163010,W912DS19B007</v>
      </c>
      <c r="M480" s="16">
        <v>7994996</v>
      </c>
      <c r="N480" s="16">
        <v>8056120</v>
      </c>
      <c r="O480" s="17">
        <v>44274</v>
      </c>
      <c r="P480" s="18">
        <v>44330</v>
      </c>
      <c r="Q480" s="19">
        <f>IF(M480="","",N480-M480)</f>
        <v>61124</v>
      </c>
      <c r="R480" s="20">
        <f>IF(P480="","",P480-O480)</f>
        <v>56</v>
      </c>
      <c r="S480">
        <f>YEAR(P480)</f>
        <v>2021</v>
      </c>
      <c r="T480" s="21" t="str">
        <f>IF(LEN(MONTH(P480))=1,CONCATENATE("0",MONTH(P480)),MONTH(P480))</f>
        <v>05</v>
      </c>
      <c r="U480" s="21">
        <f>IF(LEN(DAY(P480))=1,CONCATENATE("0",DAY(P480)),DAY(P480))</f>
        <v>14</v>
      </c>
      <c r="V480" t="str">
        <f>CONCATENATE(S480,T480,U480)</f>
        <v>20210514</v>
      </c>
      <c r="W480">
        <f>IF(OR(MONTH(G480)=10,MONTH(G480)=11,MONTH(G480)=12),YEAR(G480)+1,YEAR(G480))</f>
        <v>2019</v>
      </c>
      <c r="X480">
        <f>IF(OR(MONTH(P480)=10,MONTH(P480)=11,MONTH(P480)=12),YEAR(P480)+1,YEAR(P480))</f>
        <v>2021</v>
      </c>
      <c r="Y480">
        <f>INDEX('Inflation Indices'!$B$2:$B$18,MATCH('MilCon Contracts Data'!W772,'Inflation Indices'!$A$2:$A$18,0))</f>
        <v>1.2082263446570523</v>
      </c>
      <c r="Z480">
        <f>ROUND(MEDIAN(W480,X480),0)</f>
        <v>2020</v>
      </c>
      <c r="AA480">
        <f>INDEX('Inflation Indices'!$B$2:$B$18,MATCH('MilCon Contracts Data'!Z772,'Inflation Indices'!$A$2:$A$18,0))</f>
        <v>1.1743184978402121</v>
      </c>
      <c r="AB480" s="22">
        <f>M480*Y480</f>
        <v>9659764.7926277537</v>
      </c>
      <c r="AC480" s="22">
        <f>AB480+(Q480*AA480)</f>
        <v>9731543.8364897389</v>
      </c>
      <c r="AD480" s="19">
        <f>IF(AB480="","",AC480-AB480)</f>
        <v>71779.043861985207</v>
      </c>
      <c r="AE480" s="23">
        <f>_xlfn.DAYS(P480,O480)</f>
        <v>56</v>
      </c>
      <c r="AF480" s="23">
        <f>_xlfn.DAYS(O480,G480)</f>
        <v>541</v>
      </c>
      <c r="AG480" s="24">
        <f>AE480/AF480</f>
        <v>0.10351201478743069</v>
      </c>
    </row>
    <row r="481" spans="1:33" ht="30" customHeight="1" x14ac:dyDescent="0.25">
      <c r="A481" s="9">
        <v>44519</v>
      </c>
      <c r="B481" s="10">
        <v>2018</v>
      </c>
      <c r="C481" s="11" t="s">
        <v>482</v>
      </c>
      <c r="D481" s="12" t="s">
        <v>1491</v>
      </c>
      <c r="E481" s="12" t="s">
        <v>35</v>
      </c>
      <c r="F481" s="9">
        <v>43626</v>
      </c>
      <c r="G481" s="9">
        <v>43741</v>
      </c>
      <c r="H481" s="12" t="s">
        <v>1492</v>
      </c>
      <c r="I481" s="13" t="str">
        <f>LEFT(J481,6)</f>
        <v>W9128F</v>
      </c>
      <c r="J481" s="14" t="s">
        <v>1493</v>
      </c>
      <c r="K481" s="15" t="s">
        <v>1493</v>
      </c>
      <c r="L481" s="15" t="str">
        <f>CONCATENATE(D481,",",J481)</f>
        <v>XHZG179037,W9128F21C0040</v>
      </c>
      <c r="M481" s="16">
        <v>8000000</v>
      </c>
      <c r="N481" s="16">
        <v>8000000</v>
      </c>
      <c r="O481" s="17">
        <v>44136</v>
      </c>
      <c r="P481" s="18">
        <v>44136</v>
      </c>
      <c r="Q481" s="19">
        <f>IF(M481="","",N481-M481)</f>
        <v>0</v>
      </c>
      <c r="R481" s="20">
        <f>IF(P481="","",P481-O481)</f>
        <v>0</v>
      </c>
      <c r="S481">
        <f>YEAR(P481)</f>
        <v>2020</v>
      </c>
      <c r="T481" s="21">
        <f>IF(LEN(MONTH(P481))=1,CONCATENATE("0",MONTH(P481)),MONTH(P481))</f>
        <v>11</v>
      </c>
      <c r="U481" s="21" t="str">
        <f>IF(LEN(DAY(P481))=1,CONCATENATE("0",DAY(P481)),DAY(P481))</f>
        <v>01</v>
      </c>
      <c r="V481" t="str">
        <f>CONCATENATE(S481,T481,U481)</f>
        <v>20201101</v>
      </c>
      <c r="W481">
        <f>IF(OR(MONTH(G481)=10,MONTH(G481)=11,MONTH(G481)=12),YEAR(G481)+1,YEAR(G481))</f>
        <v>2020</v>
      </c>
      <c r="X481">
        <f>IF(OR(MONTH(P481)=10,MONTH(P481)=11,MONTH(P481)=12),YEAR(P481)+1,YEAR(P481))</f>
        <v>2021</v>
      </c>
      <c r="Y481">
        <f>INDEX('Inflation Indices'!$B$2:$B$18,MATCH('MilCon Contracts Data'!W1010,'Inflation Indices'!$A$2:$A$18,0))</f>
        <v>0.97697771649446541</v>
      </c>
      <c r="Z481">
        <f>ROUND(MEDIAN(W481,X481),0)</f>
        <v>2021</v>
      </c>
      <c r="AA481">
        <f>INDEX('Inflation Indices'!$B$2:$B$18,MATCH('MilCon Contracts Data'!Z1010,'Inflation Indices'!$A$2:$A$18,0))</f>
        <v>0.93819806468133926</v>
      </c>
      <c r="AB481" s="22">
        <f>M481*Y481</f>
        <v>7815821.7319557229</v>
      </c>
      <c r="AC481" s="22">
        <f>AB481+(Q481*AA481)</f>
        <v>7815821.7319557229</v>
      </c>
      <c r="AD481" s="19">
        <f>IF(AB481="","",AC481-AB481)</f>
        <v>0</v>
      </c>
      <c r="AE481" s="23">
        <f>_xlfn.DAYS(P481,O481)</f>
        <v>0</v>
      </c>
      <c r="AF481" s="23">
        <f>_xlfn.DAYS(O481,G481)</f>
        <v>395</v>
      </c>
      <c r="AG481" s="24">
        <f>AE481/AF481</f>
        <v>0</v>
      </c>
    </row>
    <row r="482" spans="1:33" ht="30" customHeight="1" x14ac:dyDescent="0.25">
      <c r="A482" s="9">
        <v>44530</v>
      </c>
      <c r="B482" s="10">
        <v>2018</v>
      </c>
      <c r="C482" s="11" t="s">
        <v>482</v>
      </c>
      <c r="D482" s="12" t="s">
        <v>1491</v>
      </c>
      <c r="E482" s="12" t="s">
        <v>35</v>
      </c>
      <c r="F482" s="9">
        <v>43723</v>
      </c>
      <c r="G482" s="9">
        <v>43741</v>
      </c>
      <c r="H482" s="12" t="s">
        <v>1492</v>
      </c>
      <c r="I482" s="13" t="str">
        <f>LEFT(J482,6)</f>
        <v>W912L1</v>
      </c>
      <c r="J482" s="14" t="s">
        <v>1494</v>
      </c>
      <c r="K482" s="15" t="s">
        <v>1494</v>
      </c>
      <c r="L482" s="15" t="str">
        <f>CONCATENATE(D482,",",J482)</f>
        <v>XHZG179037,W912L1922101</v>
      </c>
      <c r="M482" s="16">
        <v>8000000</v>
      </c>
      <c r="N482" s="16">
        <v>8000000</v>
      </c>
      <c r="O482" s="17">
        <v>44136</v>
      </c>
      <c r="P482" s="18">
        <v>44136</v>
      </c>
      <c r="Q482" s="19">
        <f>IF(M482="","",N482-M482)</f>
        <v>0</v>
      </c>
      <c r="R482" s="20">
        <f>IF(P482="","",P482-O482)</f>
        <v>0</v>
      </c>
      <c r="S482">
        <f>YEAR(P482)</f>
        <v>2020</v>
      </c>
      <c r="T482" s="21">
        <f>IF(LEN(MONTH(P482))=1,CONCATENATE("0",MONTH(P482)),MONTH(P482))</f>
        <v>11</v>
      </c>
      <c r="U482" s="21" t="str">
        <f>IF(LEN(DAY(P482))=1,CONCATENATE("0",DAY(P482)),DAY(P482))</f>
        <v>01</v>
      </c>
      <c r="V482" t="str">
        <f>CONCATENATE(S482,T482,U482)</f>
        <v>20201101</v>
      </c>
      <c r="W482">
        <f>IF(OR(MONTH(G482)=10,MONTH(G482)=11,MONTH(G482)=12),YEAR(G482)+1,YEAR(G482))</f>
        <v>2020</v>
      </c>
      <c r="X482">
        <f>IF(OR(MONTH(P482)=10,MONTH(P482)=11,MONTH(P482)=12),YEAR(P482)+1,YEAR(P482))</f>
        <v>2021</v>
      </c>
      <c r="Y482">
        <f>INDEX('Inflation Indices'!$B$2:$B$18,MATCH('MilCon Contracts Data'!W1062,'Inflation Indices'!$A$2:$A$18,0))</f>
        <v>1.027591137340192</v>
      </c>
      <c r="Z482">
        <f>ROUND(MEDIAN(W482,X482),0)</f>
        <v>2021</v>
      </c>
      <c r="AA482">
        <f>INDEX('Inflation Indices'!$B$2:$B$18,MATCH('MilCon Contracts Data'!Z1062,'Inflation Indices'!$A$2:$A$18,0))</f>
        <v>0.97697771649446541</v>
      </c>
      <c r="AB482" s="22">
        <f>M482*Y482</f>
        <v>8220729.0987215359</v>
      </c>
      <c r="AC482" s="22">
        <f>AB482+(Q482*AA482)</f>
        <v>8220729.0987215359</v>
      </c>
      <c r="AD482" s="19">
        <f>IF(AB482="","",AC482-AB482)</f>
        <v>0</v>
      </c>
      <c r="AE482" s="23">
        <f>_xlfn.DAYS(P482,O482)</f>
        <v>0</v>
      </c>
      <c r="AF482" s="23">
        <f>_xlfn.DAYS(O482,G482)</f>
        <v>395</v>
      </c>
      <c r="AG482" s="24">
        <f>AE482/AF482</f>
        <v>0</v>
      </c>
    </row>
    <row r="483" spans="1:33" ht="30" customHeight="1" x14ac:dyDescent="0.25">
      <c r="A483" s="9">
        <v>44560</v>
      </c>
      <c r="B483" s="10">
        <v>2018</v>
      </c>
      <c r="C483" s="11" t="s">
        <v>482</v>
      </c>
      <c r="D483" s="12" t="s">
        <v>1491</v>
      </c>
      <c r="E483" s="12" t="s">
        <v>35</v>
      </c>
      <c r="F483" s="9">
        <v>43723</v>
      </c>
      <c r="G483" s="9">
        <v>43741</v>
      </c>
      <c r="H483" s="12" t="s">
        <v>1495</v>
      </c>
      <c r="I483" s="13" t="str">
        <f>LEFT(J483,6)</f>
        <v>W912L6</v>
      </c>
      <c r="J483" s="14" t="s">
        <v>1496</v>
      </c>
      <c r="K483" s="15" t="s">
        <v>1496</v>
      </c>
      <c r="L483" s="15" t="str">
        <f>CONCATENATE(D483,",",J483)</f>
        <v>XHZG179037,W912L61922101</v>
      </c>
      <c r="M483" s="16">
        <v>8000000</v>
      </c>
      <c r="N483" s="16">
        <v>8000000</v>
      </c>
      <c r="O483" s="17">
        <v>44136</v>
      </c>
      <c r="P483" s="18">
        <v>44136</v>
      </c>
      <c r="Q483" s="19">
        <f>IF(M483="","",N483-M483)</f>
        <v>0</v>
      </c>
      <c r="R483" s="20">
        <f>IF(P483="","",P483-O483)</f>
        <v>0</v>
      </c>
      <c r="S483">
        <f>YEAR(P483)</f>
        <v>2020</v>
      </c>
      <c r="T483" s="21">
        <f>IF(LEN(MONTH(P483))=1,CONCATENATE("0",MONTH(P483)),MONTH(P483))</f>
        <v>11</v>
      </c>
      <c r="U483" s="21" t="str">
        <f>IF(LEN(DAY(P483))=1,CONCATENATE("0",DAY(P483)),DAY(P483))</f>
        <v>01</v>
      </c>
      <c r="V483" t="str">
        <f>CONCATENATE(S483,T483,U483)</f>
        <v>20201101</v>
      </c>
      <c r="W483">
        <f>IF(OR(MONTH(G483)=10,MONTH(G483)=11,MONTH(G483)=12),YEAR(G483)+1,YEAR(G483))</f>
        <v>2020</v>
      </c>
      <c r="X483">
        <f>IF(OR(MONTH(P483)=10,MONTH(P483)=11,MONTH(P483)=12),YEAR(P483)+1,YEAR(P483))</f>
        <v>2021</v>
      </c>
      <c r="Y483">
        <f>INDEX('Inflation Indices'!$B$2:$B$18,MATCH('MilCon Contracts Data'!W1063,'Inflation Indices'!$A$2:$A$18,0))</f>
        <v>1.0750776974914733</v>
      </c>
      <c r="Z483">
        <f>ROUND(MEDIAN(W483,X483),0)</f>
        <v>2021</v>
      </c>
      <c r="AA483">
        <f>INDEX('Inflation Indices'!$B$2:$B$18,MATCH('MilCon Contracts Data'!Z1063,'Inflation Indices'!$A$2:$A$18,0))</f>
        <v>1.027591137340192</v>
      </c>
      <c r="AB483" s="22">
        <f>M483*Y483</f>
        <v>8600621.5799317863</v>
      </c>
      <c r="AC483" s="22">
        <f>AB483+(Q483*AA483)</f>
        <v>8600621.5799317863</v>
      </c>
      <c r="AD483" s="19">
        <f>IF(AB483="","",AC483-AB483)</f>
        <v>0</v>
      </c>
      <c r="AE483" s="23">
        <f>_xlfn.DAYS(P483,O483)</f>
        <v>0</v>
      </c>
      <c r="AF483" s="23">
        <f>_xlfn.DAYS(O483,G483)</f>
        <v>395</v>
      </c>
      <c r="AG483" s="24">
        <f>AE483/AF483</f>
        <v>0</v>
      </c>
    </row>
    <row r="484" spans="1:33" ht="30" customHeight="1" x14ac:dyDescent="0.25">
      <c r="A484" s="9">
        <v>44561</v>
      </c>
      <c r="B484" s="10">
        <v>2018</v>
      </c>
      <c r="C484" s="11" t="s">
        <v>68</v>
      </c>
      <c r="D484" s="12" t="s">
        <v>1497</v>
      </c>
      <c r="E484" s="12" t="s">
        <v>35</v>
      </c>
      <c r="F484" s="9">
        <v>43279</v>
      </c>
      <c r="G484" s="9">
        <v>43371</v>
      </c>
      <c r="H484" s="12" t="s">
        <v>1498</v>
      </c>
      <c r="I484" s="13" t="str">
        <f>LEFT(J484,6)</f>
        <v>W91278</v>
      </c>
      <c r="J484" s="14" t="s">
        <v>1499</v>
      </c>
      <c r="K484" s="15" t="s">
        <v>1499</v>
      </c>
      <c r="L484" s="15" t="str">
        <f>CONCATENATE(D484,",",J484)</f>
        <v>FTFA163003,W9127818C0026</v>
      </c>
      <c r="M484" s="16">
        <v>8007902</v>
      </c>
      <c r="N484" s="16">
        <v>8052184</v>
      </c>
      <c r="O484" s="17">
        <v>44065</v>
      </c>
      <c r="P484" s="18">
        <v>44099</v>
      </c>
      <c r="Q484" s="19">
        <f>IF(M484="","",N484-M484)</f>
        <v>44282</v>
      </c>
      <c r="R484" s="20">
        <f>IF(P484="","",P484-O484)</f>
        <v>34</v>
      </c>
      <c r="S484">
        <f>YEAR(P484)</f>
        <v>2020</v>
      </c>
      <c r="T484" s="21" t="str">
        <f>IF(LEN(MONTH(P484))=1,CONCATENATE("0",MONTH(P484)),MONTH(P484))</f>
        <v>09</v>
      </c>
      <c r="U484" s="21">
        <f>IF(LEN(DAY(P484))=1,CONCATENATE("0",DAY(P484)),DAY(P484))</f>
        <v>25</v>
      </c>
      <c r="V484" t="str">
        <f>CONCATENATE(S484,T484,U484)</f>
        <v>20200925</v>
      </c>
      <c r="W484">
        <f>IF(OR(MONTH(G484)=10,MONTH(G484)=11,MONTH(G484)=12),YEAR(G484)+1,YEAR(G484))</f>
        <v>2018</v>
      </c>
      <c r="X484">
        <f>IF(OR(MONTH(P484)=10,MONTH(P484)=11,MONTH(P484)=12),YEAR(P484)+1,YEAR(P484))</f>
        <v>2020</v>
      </c>
      <c r="Y484">
        <f>INDEX('Inflation Indices'!$B$2:$B$18,MATCH('MilCon Contracts Data'!W528,'Inflation Indices'!$A$2:$A$18,0))</f>
        <v>1.2319371555441641</v>
      </c>
      <c r="Z484">
        <f>ROUND(MEDIAN(W484,X484),0)</f>
        <v>2019</v>
      </c>
      <c r="AA484">
        <f>INDEX('Inflation Indices'!$B$2:$B$18,MATCH('MilCon Contracts Data'!Z528,'Inflation Indices'!$A$2:$A$18,0))</f>
        <v>1.1913606177254064</v>
      </c>
      <c r="AB484" s="22">
        <f>M484*Y484</f>
        <v>9865232.011756422</v>
      </c>
      <c r="AC484" s="22">
        <f>AB484+(Q484*AA484)</f>
        <v>9917987.8426305391</v>
      </c>
      <c r="AD484" s="19">
        <f>IF(AB484="","",AC484-AB484)</f>
        <v>52755.830874117091</v>
      </c>
      <c r="AE484" s="23">
        <f>_xlfn.DAYS(P484,O484)</f>
        <v>34</v>
      </c>
      <c r="AF484" s="23">
        <f>_xlfn.DAYS(O484,G484)</f>
        <v>694</v>
      </c>
      <c r="AG484" s="24">
        <f>AE484/AF484</f>
        <v>4.8991354466858789E-2</v>
      </c>
    </row>
    <row r="485" spans="1:33" ht="30" customHeight="1" x14ac:dyDescent="0.25">
      <c r="A485" s="9">
        <v>44573</v>
      </c>
      <c r="B485" s="10">
        <v>2020</v>
      </c>
      <c r="C485" s="11" t="s">
        <v>478</v>
      </c>
      <c r="D485" s="12" t="s">
        <v>1500</v>
      </c>
      <c r="E485" s="12" t="s">
        <v>35</v>
      </c>
      <c r="F485" s="9">
        <v>44032</v>
      </c>
      <c r="G485" s="9">
        <v>44043</v>
      </c>
      <c r="H485" s="12" t="s">
        <v>1501</v>
      </c>
      <c r="I485" s="13" t="str">
        <f>LEFT(J485,6)</f>
        <v>NGB22-</v>
      </c>
      <c r="J485" s="14" t="s">
        <v>1502</v>
      </c>
      <c r="K485" s="15" t="s">
        <v>1503</v>
      </c>
      <c r="L485" s="15" t="str">
        <f>CONCATENATE(D485,",",J485)</f>
        <v>280408,NGB22-20-C-0002</v>
      </c>
      <c r="M485" s="16">
        <v>8100000</v>
      </c>
      <c r="N485" s="16">
        <v>6069000</v>
      </c>
      <c r="O485" s="17">
        <v>44469</v>
      </c>
      <c r="P485" s="18">
        <v>44695</v>
      </c>
      <c r="Q485" s="19">
        <f>IF(M485="","",N485-M485)</f>
        <v>-2031000</v>
      </c>
      <c r="R485" s="20">
        <f>IF(P485="","",P485-O485)</f>
        <v>226</v>
      </c>
      <c r="S485">
        <f>YEAR(P485)</f>
        <v>2022</v>
      </c>
      <c r="T485" s="21" t="str">
        <f>IF(LEN(MONTH(P485))=1,CONCATENATE("0",MONTH(P485)),MONTH(P485))</f>
        <v>05</v>
      </c>
      <c r="U485" s="21">
        <f>IF(LEN(DAY(P485))=1,CONCATENATE("0",DAY(P485)),DAY(P485))</f>
        <v>14</v>
      </c>
      <c r="V485" t="str">
        <f>CONCATENATE(S485,T485,U485)</f>
        <v>20220514</v>
      </c>
      <c r="W485">
        <f>IF(OR(MONTH(G485)=10,MONTH(G485)=11,MONTH(G485)=12),YEAR(G485)+1,YEAR(G485))</f>
        <v>2020</v>
      </c>
      <c r="X485">
        <f>IF(OR(MONTH(P485)=10,MONTH(P485)=11,MONTH(P485)=12),YEAR(P485)+1,YEAR(P485))</f>
        <v>2022</v>
      </c>
      <c r="Y485">
        <f>INDEX('Inflation Indices'!$B$2:$B$18,MATCH('MilCon Contracts Data'!W966,'Inflation Indices'!$A$2:$A$18,0))</f>
        <v>1.1226717559690906</v>
      </c>
      <c r="Z485">
        <f>ROUND(MEDIAN(W485,X485),0)</f>
        <v>2021</v>
      </c>
      <c r="AA485">
        <f>INDEX('Inflation Indices'!$B$2:$B$18,MATCH('MilCon Contracts Data'!Z966,'Inflation Indices'!$A$2:$A$18,0))</f>
        <v>1.0507009358578761</v>
      </c>
      <c r="AB485" s="22">
        <f>M485*Y485</f>
        <v>9093641.2233496346</v>
      </c>
      <c r="AC485" s="22">
        <f>AB485+(Q485*AA485)</f>
        <v>6959667.6226222888</v>
      </c>
      <c r="AD485" s="19">
        <f>IF(AB485="","",AC485-AB485)</f>
        <v>-2133973.6007273458</v>
      </c>
      <c r="AE485" s="23">
        <f>_xlfn.DAYS(P485,O485)</f>
        <v>226</v>
      </c>
      <c r="AF485" s="23">
        <f>_xlfn.DAYS(O485,G485)</f>
        <v>426</v>
      </c>
      <c r="AG485" s="24">
        <f>AE485/AF485</f>
        <v>0.53051643192488263</v>
      </c>
    </row>
    <row r="486" spans="1:33" ht="30" customHeight="1" x14ac:dyDescent="0.25">
      <c r="A486" s="9">
        <v>44561</v>
      </c>
      <c r="B486" s="10">
        <v>2018</v>
      </c>
      <c r="C486" s="11" t="s">
        <v>68</v>
      </c>
      <c r="D486" s="12" t="s">
        <v>1504</v>
      </c>
      <c r="E486" s="12" t="s">
        <v>35</v>
      </c>
      <c r="F486" s="9">
        <v>43665</v>
      </c>
      <c r="G486" s="9">
        <v>43734</v>
      </c>
      <c r="H486" s="12" t="s">
        <v>1505</v>
      </c>
      <c r="I486" s="13" t="str">
        <f>LEFT(J486,6)</f>
        <v>W91278</v>
      </c>
      <c r="J486" s="14" t="s">
        <v>1506</v>
      </c>
      <c r="K486" s="15" t="s">
        <v>1506</v>
      </c>
      <c r="L486" s="15" t="str">
        <f>CONCATENATE(D486,",",J486)</f>
        <v>NVZR153711,W9127816D0015</v>
      </c>
      <c r="M486" s="16">
        <v>8163765</v>
      </c>
      <c r="N486" s="16">
        <v>8163765</v>
      </c>
      <c r="O486" s="17">
        <v>44364</v>
      </c>
      <c r="P486" s="18">
        <v>44364</v>
      </c>
      <c r="Q486" s="19">
        <f>IF(M486="","",N486-M486)</f>
        <v>0</v>
      </c>
      <c r="R486" s="20">
        <f>IF(P486="","",P486-O486)</f>
        <v>0</v>
      </c>
      <c r="S486">
        <f>YEAR(P486)</f>
        <v>2021</v>
      </c>
      <c r="T486" s="21" t="str">
        <f>IF(LEN(MONTH(P486))=1,CONCATENATE("0",MONTH(P486)),MONTH(P486))</f>
        <v>06</v>
      </c>
      <c r="U486" s="21">
        <f>IF(LEN(DAY(P486))=1,CONCATENATE("0",DAY(P486)),DAY(P486))</f>
        <v>17</v>
      </c>
      <c r="V486" t="str">
        <f>CONCATENATE(S486,T486,U486)</f>
        <v>20210617</v>
      </c>
      <c r="W486">
        <f>IF(OR(MONTH(G486)=10,MONTH(G486)=11,MONTH(G486)=12),YEAR(G486)+1,YEAR(G486))</f>
        <v>2019</v>
      </c>
      <c r="X486">
        <f>IF(OR(MONTH(P486)=10,MONTH(P486)=11,MONTH(P486)=12),YEAR(P486)+1,YEAR(P486))</f>
        <v>2021</v>
      </c>
      <c r="Y486">
        <f>INDEX('Inflation Indices'!$B$2:$B$18,MATCH('MilCon Contracts Data'!W727,'Inflation Indices'!$A$2:$A$18,0))</f>
        <v>1.0750776974914733</v>
      </c>
      <c r="Z486">
        <f>ROUND(MEDIAN(W486,X486),0)</f>
        <v>2020</v>
      </c>
      <c r="AA486">
        <f>INDEX('Inflation Indices'!$B$2:$B$18,MATCH('MilCon Contracts Data'!Z727,'Inflation Indices'!$A$2:$A$18,0))</f>
        <v>1.027591137340192</v>
      </c>
      <c r="AB486" s="22">
        <f>M486*Y486</f>
        <v>8776681.679061478</v>
      </c>
      <c r="AC486" s="22">
        <f>AB486+(Q486*AA486)</f>
        <v>8776681.679061478</v>
      </c>
      <c r="AD486" s="19">
        <f>IF(AB486="","",AC486-AB486)</f>
        <v>0</v>
      </c>
      <c r="AE486" s="23">
        <f>_xlfn.DAYS(P486,O486)</f>
        <v>0</v>
      </c>
      <c r="AF486" s="23">
        <f>_xlfn.DAYS(O486,G486)</f>
        <v>630</v>
      </c>
      <c r="AG486" s="24">
        <f>AE486/AF486</f>
        <v>0</v>
      </c>
    </row>
    <row r="487" spans="1:33" ht="30" customHeight="1" x14ac:dyDescent="0.25">
      <c r="A487" s="9">
        <v>44560</v>
      </c>
      <c r="B487" s="10">
        <v>2018</v>
      </c>
      <c r="C487" s="11" t="s">
        <v>482</v>
      </c>
      <c r="D487" s="12" t="s">
        <v>1507</v>
      </c>
      <c r="E487" s="12" t="s">
        <v>35</v>
      </c>
      <c r="F487" s="9">
        <v>44029</v>
      </c>
      <c r="G487" s="9">
        <v>44256</v>
      </c>
      <c r="H487" s="12" t="s">
        <v>1508</v>
      </c>
      <c r="I487" s="13" t="str">
        <f>LEFT(J487,6)</f>
        <v>W50S6V</v>
      </c>
      <c r="J487" s="14" t="s">
        <v>1509</v>
      </c>
      <c r="K487" s="15" t="s">
        <v>1509</v>
      </c>
      <c r="L487" s="15" t="str">
        <f>CONCATENATE(D487,",",J487)</f>
        <v>TDKA169004,W50S6V21C0001</v>
      </c>
      <c r="M487" s="16">
        <v>8176132</v>
      </c>
      <c r="N487" s="16">
        <v>7902831</v>
      </c>
      <c r="O487" s="17">
        <v>44646</v>
      </c>
      <c r="P487" s="18">
        <v>44646</v>
      </c>
      <c r="Q487" s="19">
        <f>IF(M487="","",N487-M487)</f>
        <v>-273301</v>
      </c>
      <c r="R487" s="20">
        <f>IF(P487="","",P487-O487)</f>
        <v>0</v>
      </c>
      <c r="S487">
        <f>YEAR(P487)</f>
        <v>2022</v>
      </c>
      <c r="T487" s="21" t="str">
        <f>IF(LEN(MONTH(P487))=1,CONCATENATE("0",MONTH(P487)),MONTH(P487))</f>
        <v>03</v>
      </c>
      <c r="U487" s="21">
        <f>IF(LEN(DAY(P487))=1,CONCATENATE("0",DAY(P487)),DAY(P487))</f>
        <v>26</v>
      </c>
      <c r="V487" t="str">
        <f>CONCATENATE(S487,T487,U487)</f>
        <v>20220326</v>
      </c>
      <c r="W487">
        <f>IF(OR(MONTH(G487)=10,MONTH(G487)=11,MONTH(G487)=12),YEAR(G487)+1,YEAR(G487))</f>
        <v>2021</v>
      </c>
      <c r="X487">
        <f>IF(OR(MONTH(P487)=10,MONTH(P487)=11,MONTH(P487)=12),YEAR(P487)+1,YEAR(P487))</f>
        <v>2022</v>
      </c>
      <c r="Y487">
        <f>INDEX('Inflation Indices'!$B$2:$B$18,MATCH('MilCon Contracts Data'!W1202,'Inflation Indices'!$A$2:$A$18,0))</f>
        <v>1.0507009358578761</v>
      </c>
      <c r="Z487">
        <f>ROUND(MEDIAN(W487,X487),0)</f>
        <v>2022</v>
      </c>
      <c r="AA487">
        <f>INDEX('Inflation Indices'!$B$2:$B$18,MATCH('MilCon Contracts Data'!Z1202,'Inflation Indices'!$A$2:$A$18,0))</f>
        <v>1.0006103417743548</v>
      </c>
      <c r="AB487" s="22">
        <f>M487*Y487</f>
        <v>8590669.5440975279</v>
      </c>
      <c r="AC487" s="22">
        <f>AB487+(Q487*AA487)</f>
        <v>8317201.7370802546</v>
      </c>
      <c r="AD487" s="19">
        <f>IF(AB487="","",AC487-AB487)</f>
        <v>-273467.80701727327</v>
      </c>
      <c r="AE487" s="23">
        <f>_xlfn.DAYS(P487,O487)</f>
        <v>0</v>
      </c>
      <c r="AF487" s="23">
        <f>_xlfn.DAYS(O487,G487)</f>
        <v>390</v>
      </c>
      <c r="AG487" s="24">
        <f>AE487/AF487</f>
        <v>0</v>
      </c>
    </row>
    <row r="488" spans="1:33" ht="30" customHeight="1" x14ac:dyDescent="0.25">
      <c r="A488" s="9">
        <v>44560</v>
      </c>
      <c r="B488" s="10">
        <v>2019</v>
      </c>
      <c r="C488" s="11" t="s">
        <v>482</v>
      </c>
      <c r="D488" s="12" t="s">
        <v>1510</v>
      </c>
      <c r="E488" s="12" t="s">
        <v>35</v>
      </c>
      <c r="F488" s="9">
        <v>43514</v>
      </c>
      <c r="G488" s="9">
        <v>43617</v>
      </c>
      <c r="H488" s="12" t="s">
        <v>1511</v>
      </c>
      <c r="I488" s="13" t="str">
        <f>LEFT(J488,6)</f>
        <v>W91SMC</v>
      </c>
      <c r="J488" s="14" t="s">
        <v>1512</v>
      </c>
      <c r="K488" s="15" t="s">
        <v>1512</v>
      </c>
      <c r="L488" s="15" t="str">
        <f>CONCATENATE(D488,",",J488)</f>
        <v>JLQN049119,W91SMC19C6001</v>
      </c>
      <c r="M488" s="16">
        <v>8184676</v>
      </c>
      <c r="N488" s="16">
        <v>7901690</v>
      </c>
      <c r="O488" s="17">
        <v>45217</v>
      </c>
      <c r="P488" s="18">
        <v>45217</v>
      </c>
      <c r="Q488" s="19">
        <f>IF(M488="","",N488-M488)</f>
        <v>-282986</v>
      </c>
      <c r="R488" s="20">
        <f>IF(P488="","",P488-O488)</f>
        <v>0</v>
      </c>
      <c r="S488">
        <f>YEAR(P488)</f>
        <v>2023</v>
      </c>
      <c r="T488" s="21">
        <f>IF(LEN(MONTH(P488))=1,CONCATENATE("0",MONTH(P488)),MONTH(P488))</f>
        <v>10</v>
      </c>
      <c r="U488" s="21">
        <f>IF(LEN(DAY(P488))=1,CONCATENATE("0",DAY(P488)),DAY(P488))</f>
        <v>18</v>
      </c>
      <c r="V488" t="str">
        <f>CONCATENATE(S488,T488,U488)</f>
        <v>20231018</v>
      </c>
      <c r="W488">
        <f>IF(OR(MONTH(G488)=10,MONTH(G488)=11,MONTH(G488)=12),YEAR(G488)+1,YEAR(G488))</f>
        <v>2019</v>
      </c>
      <c r="X488">
        <f>IF(OR(MONTH(P488)=10,MONTH(P488)=11,MONTH(P488)=12),YEAR(P488)+1,YEAR(P488))</f>
        <v>2024</v>
      </c>
      <c r="Y488">
        <f>INDEX('Inflation Indices'!$B$2:$B$18,MATCH('MilCon Contracts Data'!W854,'Inflation Indices'!$A$2:$A$18,0))</f>
        <v>1.0750776974914733</v>
      </c>
      <c r="Z488">
        <f>ROUND(MEDIAN(W488,X488),0)</f>
        <v>2022</v>
      </c>
      <c r="AA488">
        <f>INDEX('Inflation Indices'!$B$2:$B$18,MATCH('MilCon Contracts Data'!Z854,'Inflation Indices'!$A$2:$A$18,0))</f>
        <v>1.0006103417743548</v>
      </c>
      <c r="AB488" s="22">
        <f>M488*Y488</f>
        <v>8799162.628793722</v>
      </c>
      <c r="AC488" s="22">
        <f>AB488+(Q488*AA488)</f>
        <v>8516003.9106163643</v>
      </c>
      <c r="AD488" s="19">
        <f>IF(AB488="","",AC488-AB488)</f>
        <v>-283158.71817735769</v>
      </c>
      <c r="AE488" s="23">
        <f>_xlfn.DAYS(P488,O488)</f>
        <v>0</v>
      </c>
      <c r="AF488" s="23">
        <f>_xlfn.DAYS(O488,G488)</f>
        <v>1600</v>
      </c>
      <c r="AG488" s="24">
        <f>AE488/AF488</f>
        <v>0</v>
      </c>
    </row>
    <row r="489" spans="1:33" ht="30" customHeight="1" x14ac:dyDescent="0.25">
      <c r="A489" s="9">
        <v>44561</v>
      </c>
      <c r="B489" s="10">
        <v>2018</v>
      </c>
      <c r="C489" s="11" t="s">
        <v>68</v>
      </c>
      <c r="D489" s="12" t="s">
        <v>1513</v>
      </c>
      <c r="E489" s="12" t="s">
        <v>35</v>
      </c>
      <c r="F489" s="9">
        <v>43476</v>
      </c>
      <c r="G489" s="9">
        <v>43931</v>
      </c>
      <c r="H489" s="12" t="s">
        <v>1514</v>
      </c>
      <c r="I489" s="13" t="str">
        <f>LEFT(J489,6)</f>
        <v>W912ER</v>
      </c>
      <c r="J489" s="14" t="s">
        <v>450</v>
      </c>
      <c r="K489" s="15" t="s">
        <v>450</v>
      </c>
      <c r="L489" s="15" t="str">
        <f>CONCATENATE(D489,",",J489)</f>
        <v>ASVF183100C,W912ER20C0009</v>
      </c>
      <c r="M489" s="16">
        <v>8267668</v>
      </c>
      <c r="N489" s="16">
        <v>8267668</v>
      </c>
      <c r="O489" s="17">
        <v>45013</v>
      </c>
      <c r="P489" s="18">
        <v>45013</v>
      </c>
      <c r="Q489" s="19">
        <f>IF(M489="","",N489-M489)</f>
        <v>0</v>
      </c>
      <c r="R489" s="20">
        <f>IF(P489="","",P489-O489)</f>
        <v>0</v>
      </c>
      <c r="S489">
        <f>YEAR(P489)</f>
        <v>2023</v>
      </c>
      <c r="T489" s="21" t="str">
        <f>IF(LEN(MONTH(P489))=1,CONCATENATE("0",MONTH(P489)),MONTH(P489))</f>
        <v>03</v>
      </c>
      <c r="U489" s="21">
        <f>IF(LEN(DAY(P489))=1,CONCATENATE("0",DAY(P489)),DAY(P489))</f>
        <v>28</v>
      </c>
      <c r="V489" t="str">
        <f>CONCATENATE(S489,T489,U489)</f>
        <v>20230328</v>
      </c>
      <c r="W489">
        <f>IF(OR(MONTH(G489)=10,MONTH(G489)=11,MONTH(G489)=12),YEAR(G489)+1,YEAR(G489))</f>
        <v>2020</v>
      </c>
      <c r="X489">
        <f>IF(OR(MONTH(P489)=10,MONTH(P489)=11,MONTH(P489)=12),YEAR(P489)+1,YEAR(P489))</f>
        <v>2023</v>
      </c>
      <c r="Y489">
        <f>INDEX('Inflation Indices'!$B$2:$B$18,MATCH('MilCon Contracts Data'!W1036,'Inflation Indices'!$A$2:$A$18,0))</f>
        <v>1.0006103417743548</v>
      </c>
      <c r="Z489">
        <f>ROUND(MEDIAN(W489,X489),0)</f>
        <v>2022</v>
      </c>
      <c r="AA489">
        <f>INDEX('Inflation Indices'!$B$2:$B$18,MATCH('MilCon Contracts Data'!Z1036,'Inflation Indices'!$A$2:$A$18,0))</f>
        <v>0.95701202597496626</v>
      </c>
      <c r="AB489" s="22">
        <f>M489*Y489</f>
        <v>8272714.1031568963</v>
      </c>
      <c r="AC489" s="22">
        <f>AB489+(Q489*AA489)</f>
        <v>8272714.1031568963</v>
      </c>
      <c r="AD489" s="19">
        <f>IF(AB489="","",AC489-AB489)</f>
        <v>0</v>
      </c>
      <c r="AE489" s="23">
        <f>_xlfn.DAYS(P489,O489)</f>
        <v>0</v>
      </c>
      <c r="AF489" s="23">
        <f>_xlfn.DAYS(O489,G489)</f>
        <v>1082</v>
      </c>
      <c r="AG489" s="24">
        <f>AE489/AF489</f>
        <v>0</v>
      </c>
    </row>
    <row r="490" spans="1:33" ht="30" customHeight="1" x14ac:dyDescent="0.25">
      <c r="A490" s="9">
        <v>44567</v>
      </c>
      <c r="B490" s="10">
        <v>2012</v>
      </c>
      <c r="C490" s="11" t="s">
        <v>33</v>
      </c>
      <c r="D490" s="12" t="s">
        <v>1515</v>
      </c>
      <c r="E490" s="12" t="s">
        <v>35</v>
      </c>
      <c r="F490" s="9">
        <v>41010</v>
      </c>
      <c r="G490" s="9">
        <v>41114</v>
      </c>
      <c r="H490" s="12" t="s">
        <v>1516</v>
      </c>
      <c r="I490" s="13" t="str">
        <f>LEFT(J490,6)</f>
        <v>W912HN</v>
      </c>
      <c r="J490" s="14" t="s">
        <v>1517</v>
      </c>
      <c r="K490" s="15" t="s">
        <v>1518</v>
      </c>
      <c r="L490" s="15" t="str">
        <f>CONCATENATE(D490,",",J490)</f>
        <v>60272,W912HN-10-D-0049</v>
      </c>
      <c r="M490" s="16">
        <v>8290317</v>
      </c>
      <c r="N490" s="16">
        <v>8465679</v>
      </c>
      <c r="O490" s="17">
        <v>41704</v>
      </c>
      <c r="P490" s="18">
        <v>42053</v>
      </c>
      <c r="Q490" s="19">
        <f>IF(M490="","",N490-M490)</f>
        <v>175362</v>
      </c>
      <c r="R490" s="20">
        <f>IF(P490="","",P490-O490)</f>
        <v>349</v>
      </c>
      <c r="S490">
        <f>YEAR(P490)</f>
        <v>2015</v>
      </c>
      <c r="T490" s="21" t="str">
        <f>IF(LEN(MONTH(P490))=1,CONCATENATE("0",MONTH(P490)),MONTH(P490))</f>
        <v>02</v>
      </c>
      <c r="U490" s="21">
        <f>IF(LEN(DAY(P490))=1,CONCATENATE("0",DAY(P490)),DAY(P490))</f>
        <v>18</v>
      </c>
      <c r="V490" t="str">
        <f>CONCATENATE(S490,T490,U490)</f>
        <v>20150218</v>
      </c>
      <c r="W490">
        <f>IF(OR(MONTH(G490)=10,MONTH(G490)=11,MONTH(G490)=12),YEAR(G490)+1,YEAR(G490))</f>
        <v>2012</v>
      </c>
      <c r="X490">
        <f>IF(OR(MONTH(P490)=10,MONTH(P490)=11,MONTH(P490)=12),YEAR(P490)+1,YEAR(P490))</f>
        <v>2015</v>
      </c>
      <c r="Y490">
        <f>INDEX('Inflation Indices'!$B$2:$B$18,MATCH('MilCon Contracts Data'!W103,'Inflation Indices'!$A$2:$A$18,0))</f>
        <v>1.0507009358578761</v>
      </c>
      <c r="Z490">
        <f>ROUND(MEDIAN(W490,X490),0)</f>
        <v>2014</v>
      </c>
      <c r="AA490">
        <f>INDEX('Inflation Indices'!$B$2:$B$18,MATCH('MilCon Contracts Data'!Z103,'Inflation Indices'!$A$2:$A$18,0))</f>
        <v>1.0006103417743548</v>
      </c>
      <c r="AB490" s="22">
        <f>M490*Y490</f>
        <v>8710643.8304584585</v>
      </c>
      <c r="AC490" s="22">
        <f>AB490+(Q490*AA490)</f>
        <v>8886112.8612126932</v>
      </c>
      <c r="AD490" s="19">
        <f>IF(AB490="","",AC490-AB490)</f>
        <v>175469.03075423464</v>
      </c>
      <c r="AE490" s="23">
        <f>_xlfn.DAYS(P490,O490)</f>
        <v>349</v>
      </c>
      <c r="AF490" s="23">
        <f>_xlfn.DAYS(O490,G490)</f>
        <v>590</v>
      </c>
      <c r="AG490" s="24">
        <f>AE490/AF490</f>
        <v>0.59152542372881356</v>
      </c>
    </row>
    <row r="491" spans="1:33" ht="30" customHeight="1" x14ac:dyDescent="0.25">
      <c r="A491" s="9">
        <v>44561</v>
      </c>
      <c r="B491" s="10">
        <v>2019</v>
      </c>
      <c r="C491" s="11" t="s">
        <v>145</v>
      </c>
      <c r="D491" s="12" t="s">
        <v>1519</v>
      </c>
      <c r="E491" s="12" t="s">
        <v>35</v>
      </c>
      <c r="F491" s="9">
        <v>43973</v>
      </c>
      <c r="G491" s="9">
        <v>44056</v>
      </c>
      <c r="H491" s="12" t="s">
        <v>1520</v>
      </c>
      <c r="I491" s="13" t="str">
        <f>LEFT(J491,6)</f>
        <v>W9126G</v>
      </c>
      <c r="J491" s="14" t="s">
        <v>1521</v>
      </c>
      <c r="K491" s="15" t="s">
        <v>1521</v>
      </c>
      <c r="L491" s="15" t="str">
        <f>CONCATENATE(D491,",",J491)</f>
        <v>75157,W9126G20C0005</v>
      </c>
      <c r="M491" s="16">
        <v>8315000</v>
      </c>
      <c r="N491" s="16">
        <v>8403000</v>
      </c>
      <c r="O491" s="17">
        <v>44617</v>
      </c>
      <c r="P491" s="18">
        <v>44709</v>
      </c>
      <c r="Q491" s="19">
        <f>IF(M491="","",N491-M491)</f>
        <v>88000</v>
      </c>
      <c r="R491" s="20">
        <f>IF(P491="","",P491-O491)</f>
        <v>92</v>
      </c>
      <c r="S491">
        <f>YEAR(P491)</f>
        <v>2022</v>
      </c>
      <c r="T491" s="21" t="str">
        <f>IF(LEN(MONTH(P491))=1,CONCATENATE("0",MONTH(P491)),MONTH(P491))</f>
        <v>05</v>
      </c>
      <c r="U491" s="21">
        <f>IF(LEN(DAY(P491))=1,CONCATENATE("0",DAY(P491)),DAY(P491))</f>
        <v>28</v>
      </c>
      <c r="V491" t="str">
        <f>CONCATENATE(S491,T491,U491)</f>
        <v>20220528</v>
      </c>
      <c r="W491">
        <f>IF(OR(MONTH(G491)=10,MONTH(G491)=11,MONTH(G491)=12),YEAR(G491)+1,YEAR(G491))</f>
        <v>2020</v>
      </c>
      <c r="X491">
        <f>IF(OR(MONTH(P491)=10,MONTH(P491)=11,MONTH(P491)=12),YEAR(P491)+1,YEAR(P491))</f>
        <v>2022</v>
      </c>
      <c r="Y491">
        <f>INDEX('Inflation Indices'!$B$2:$B$18,MATCH('MilCon Contracts Data'!W992,'Inflation Indices'!$A$2:$A$18,0))</f>
        <v>1.027591137340192</v>
      </c>
      <c r="Z491">
        <f>ROUND(MEDIAN(W491,X491),0)</f>
        <v>2021</v>
      </c>
      <c r="AA491">
        <f>INDEX('Inflation Indices'!$B$2:$B$18,MATCH('MilCon Contracts Data'!Z992,'Inflation Indices'!$A$2:$A$18,0))</f>
        <v>0.97697771649446541</v>
      </c>
      <c r="AB491" s="22">
        <f>M491*Y491</f>
        <v>8544420.3069836963</v>
      </c>
      <c r="AC491" s="22">
        <f>AB491+(Q491*AA491)</f>
        <v>8630394.3460352086</v>
      </c>
      <c r="AD491" s="19">
        <f>IF(AB491="","",AC491-AB491)</f>
        <v>85974.039051512256</v>
      </c>
      <c r="AE491" s="23">
        <f>_xlfn.DAYS(P491,O491)</f>
        <v>92</v>
      </c>
      <c r="AF491" s="23">
        <f>_xlfn.DAYS(O491,G491)</f>
        <v>561</v>
      </c>
      <c r="AG491" s="24">
        <f>AE491/AF491</f>
        <v>0.16399286987522282</v>
      </c>
    </row>
    <row r="492" spans="1:33" ht="30" customHeight="1" x14ac:dyDescent="0.25">
      <c r="A492" s="9">
        <v>44684</v>
      </c>
      <c r="B492" s="10">
        <v>2019</v>
      </c>
      <c r="C492" s="11" t="s">
        <v>496</v>
      </c>
      <c r="D492" s="12" t="s">
        <v>1522</v>
      </c>
      <c r="E492" s="12" t="s">
        <v>35</v>
      </c>
      <c r="F492" s="9">
        <v>43678</v>
      </c>
      <c r="G492" s="9">
        <v>43738</v>
      </c>
      <c r="H492" s="12" t="s">
        <v>1523</v>
      </c>
      <c r="I492" s="13" t="str">
        <f>LEFT(J492,6)</f>
        <v>W91236</v>
      </c>
      <c r="J492" s="14" t="s">
        <v>1524</v>
      </c>
      <c r="K492" s="15" t="s">
        <v>1525</v>
      </c>
      <c r="L492" s="15" t="str">
        <f>CONCATENATE(D492,",",J492)</f>
        <v>DESC1909,W9123619C0044 / 56765125</v>
      </c>
      <c r="M492" s="16">
        <v>8330000</v>
      </c>
      <c r="N492" s="16">
        <v>8453000</v>
      </c>
      <c r="O492" s="17">
        <v>44169</v>
      </c>
      <c r="P492" s="18">
        <v>44424</v>
      </c>
      <c r="Q492" s="19">
        <f>IF(M492="","",N492-M492)</f>
        <v>123000</v>
      </c>
      <c r="R492" s="20">
        <f>IF(P492="","",P492-O492)</f>
        <v>255</v>
      </c>
      <c r="S492">
        <f>YEAR(P492)</f>
        <v>2021</v>
      </c>
      <c r="T492" s="21" t="str">
        <f>IF(LEN(MONTH(P492))=1,CONCATENATE("0",MONTH(P492)),MONTH(P492))</f>
        <v>08</v>
      </c>
      <c r="U492" s="21">
        <f>IF(LEN(DAY(P492))=1,CONCATENATE("0",DAY(P492)),DAY(P492))</f>
        <v>16</v>
      </c>
      <c r="V492" t="str">
        <f>CONCATENATE(S492,T492,U492)</f>
        <v>20210816</v>
      </c>
      <c r="W492">
        <f>IF(OR(MONTH(G492)=10,MONTH(G492)=11,MONTH(G492)=12),YEAR(G492)+1,YEAR(G492))</f>
        <v>2019</v>
      </c>
      <c r="X492">
        <f>IF(OR(MONTH(P492)=10,MONTH(P492)=11,MONTH(P492)=12),YEAR(P492)+1,YEAR(P492))</f>
        <v>2021</v>
      </c>
      <c r="Y492">
        <f>INDEX('Inflation Indices'!$B$2:$B$18,MATCH('MilCon Contracts Data'!W710,'Inflation Indices'!$A$2:$A$18,0))</f>
        <v>1.027591137340192</v>
      </c>
      <c r="Z492">
        <f>ROUND(MEDIAN(W492,X492),0)</f>
        <v>2020</v>
      </c>
      <c r="AA492">
        <f>INDEX('Inflation Indices'!$B$2:$B$18,MATCH('MilCon Contracts Data'!Z710,'Inflation Indices'!$A$2:$A$18,0))</f>
        <v>1.0006103417743548</v>
      </c>
      <c r="AB492" s="22">
        <f>M492*Y492</f>
        <v>8559834.1740437988</v>
      </c>
      <c r="AC492" s="22">
        <f>AB492+(Q492*AA492)</f>
        <v>8682909.2460820451</v>
      </c>
      <c r="AD492" s="19">
        <f>IF(AB492="","",AC492-AB492)</f>
        <v>123075.07203824632</v>
      </c>
      <c r="AE492" s="23">
        <f>_xlfn.DAYS(P492,O492)</f>
        <v>255</v>
      </c>
      <c r="AF492" s="23">
        <f>_xlfn.DAYS(O492,G492)</f>
        <v>431</v>
      </c>
      <c r="AG492" s="24">
        <f>AE492/AF492</f>
        <v>0.59164733178654294</v>
      </c>
    </row>
    <row r="493" spans="1:33" ht="30" customHeight="1" x14ac:dyDescent="0.25">
      <c r="A493" s="9">
        <v>44684</v>
      </c>
      <c r="B493" s="10">
        <v>2019</v>
      </c>
      <c r="C493" s="11" t="s">
        <v>496</v>
      </c>
      <c r="D493" s="12" t="s">
        <v>1526</v>
      </c>
      <c r="E493" s="12" t="s">
        <v>35</v>
      </c>
      <c r="F493" s="9">
        <v>43553</v>
      </c>
      <c r="G493" s="9">
        <v>43626</v>
      </c>
      <c r="H493" s="12" t="s">
        <v>1527</v>
      </c>
      <c r="I493" s="13" t="str">
        <f>LEFT(J493,6)</f>
        <v>W9126G</v>
      </c>
      <c r="J493" s="14" t="s">
        <v>1528</v>
      </c>
      <c r="K493" s="15" t="s">
        <v>1529</v>
      </c>
      <c r="L493" s="15" t="str">
        <f>CONCATENATE(D493,",",J493)</f>
        <v>DESC19I1,W9126G19C0026 / 56924533</v>
      </c>
      <c r="M493" s="16">
        <v>8330000</v>
      </c>
      <c r="N493" s="16">
        <v>8453000</v>
      </c>
      <c r="O493" s="17">
        <v>44104</v>
      </c>
      <c r="P493" s="18">
        <v>44620</v>
      </c>
      <c r="Q493" s="19">
        <f>IF(M493="","",N493-M493)</f>
        <v>123000</v>
      </c>
      <c r="R493" s="20">
        <f>IF(P493="","",P493-O493)</f>
        <v>516</v>
      </c>
      <c r="S493">
        <f>YEAR(P493)</f>
        <v>2022</v>
      </c>
      <c r="T493" s="21" t="str">
        <f>IF(LEN(MONTH(P493))=1,CONCATENATE("0",MONTH(P493)),MONTH(P493))</f>
        <v>02</v>
      </c>
      <c r="U493" s="21">
        <f>IF(LEN(DAY(P493))=1,CONCATENATE("0",DAY(P493)),DAY(P493))</f>
        <v>28</v>
      </c>
      <c r="V493" t="str">
        <f>CONCATENATE(S493,T493,U493)</f>
        <v>20220228</v>
      </c>
      <c r="W493">
        <f>IF(OR(MONTH(G493)=10,MONTH(G493)=11,MONTH(G493)=12),YEAR(G493)+1,YEAR(G493))</f>
        <v>2019</v>
      </c>
      <c r="X493">
        <f>IF(OR(MONTH(P493)=10,MONTH(P493)=11,MONTH(P493)=12),YEAR(P493)+1,YEAR(P493))</f>
        <v>2022</v>
      </c>
      <c r="Y493">
        <f>INDEX('Inflation Indices'!$B$2:$B$18,MATCH('MilCon Contracts Data'!W722,'Inflation Indices'!$A$2:$A$18,0))</f>
        <v>0.97697771649446541</v>
      </c>
      <c r="Z493">
        <f>ROUND(MEDIAN(W493,X493),0)</f>
        <v>2021</v>
      </c>
      <c r="AA493">
        <f>INDEX('Inflation Indices'!$B$2:$B$18,MATCH('MilCon Contracts Data'!Z722,'Inflation Indices'!$A$2:$A$18,0))</f>
        <v>0.93819806468133926</v>
      </c>
      <c r="AB493" s="22">
        <f>M493*Y493</f>
        <v>8138224.3783988971</v>
      </c>
      <c r="AC493" s="22">
        <f>AB493+(Q493*AA493)</f>
        <v>8253622.7403547019</v>
      </c>
      <c r="AD493" s="19">
        <f>IF(AB493="","",AC493-AB493)</f>
        <v>115398.36195580475</v>
      </c>
      <c r="AE493" s="23">
        <f>_xlfn.DAYS(P493,O493)</f>
        <v>516</v>
      </c>
      <c r="AF493" s="23">
        <f>_xlfn.DAYS(O493,G493)</f>
        <v>478</v>
      </c>
      <c r="AG493" s="24">
        <f>AE493/AF493</f>
        <v>1.0794979079497908</v>
      </c>
    </row>
    <row r="494" spans="1:33" ht="30" customHeight="1" x14ac:dyDescent="0.25">
      <c r="A494" s="9">
        <v>44561</v>
      </c>
      <c r="B494" s="10">
        <v>2018</v>
      </c>
      <c r="C494" s="11" t="s">
        <v>68</v>
      </c>
      <c r="D494" s="12" t="s">
        <v>1530</v>
      </c>
      <c r="E494" s="12" t="s">
        <v>35</v>
      </c>
      <c r="F494" s="9">
        <v>44057</v>
      </c>
      <c r="G494" s="9">
        <v>44155</v>
      </c>
      <c r="H494" s="12" t="s">
        <v>1531</v>
      </c>
      <c r="I494" s="13" t="str">
        <f>LEFT(J494,6)</f>
        <v>W912PP</v>
      </c>
      <c r="J494" s="14" t="s">
        <v>1532</v>
      </c>
      <c r="K494" s="15" t="s">
        <v>1532</v>
      </c>
      <c r="L494" s="15" t="str">
        <f>CONCATENATE(D494,",",J494)</f>
        <v>MHMV083126A,W912PP19D0037</v>
      </c>
      <c r="M494" s="16">
        <v>8427275</v>
      </c>
      <c r="N494" s="16">
        <v>8427275</v>
      </c>
      <c r="O494" s="17">
        <v>44662</v>
      </c>
      <c r="P494" s="18">
        <v>44662</v>
      </c>
      <c r="Q494" s="19">
        <f>IF(M494="","",N494-M494)</f>
        <v>0</v>
      </c>
      <c r="R494" s="20">
        <f>IF(P494="","",P494-O494)</f>
        <v>0</v>
      </c>
      <c r="S494">
        <f>YEAR(P494)</f>
        <v>2022</v>
      </c>
      <c r="T494" s="21" t="str">
        <f>IF(LEN(MONTH(P494))=1,CONCATENATE("0",MONTH(P494)),MONTH(P494))</f>
        <v>04</v>
      </c>
      <c r="U494" s="21">
        <f>IF(LEN(DAY(P494))=1,CONCATENATE("0",DAY(P494)),DAY(P494))</f>
        <v>11</v>
      </c>
      <c r="V494" t="str">
        <f>CONCATENATE(S494,T494,U494)</f>
        <v>20220411</v>
      </c>
      <c r="W494">
        <f>IF(OR(MONTH(G494)=10,MONTH(G494)=11,MONTH(G494)=12),YEAR(G494)+1,YEAR(G494))</f>
        <v>2021</v>
      </c>
      <c r="X494">
        <f>IF(OR(MONTH(P494)=10,MONTH(P494)=11,MONTH(P494)=12),YEAR(P494)+1,YEAR(P494))</f>
        <v>2022</v>
      </c>
      <c r="Y494">
        <f>INDEX('Inflation Indices'!$B$2:$B$18,MATCH('MilCon Contracts Data'!W1265,'Inflation Indices'!$A$2:$A$18,0))</f>
        <v>1.1743184978402121</v>
      </c>
      <c r="Z494">
        <f>ROUND(MEDIAN(W494,X494),0)</f>
        <v>2022</v>
      </c>
      <c r="AA494">
        <f>INDEX('Inflation Indices'!$B$2:$B$18,MATCH('MilCon Contracts Data'!Z1265,'Inflation Indices'!$A$2:$A$18,0))</f>
        <v>1.0750776974914733</v>
      </c>
      <c r="AB494" s="22">
        <f>M494*Y494</f>
        <v>9896304.9188863747</v>
      </c>
      <c r="AC494" s="22">
        <f>AB494+(Q494*AA494)</f>
        <v>9896304.9188863747</v>
      </c>
      <c r="AD494" s="19">
        <f>IF(AB494="","",AC494-AB494)</f>
        <v>0</v>
      </c>
      <c r="AE494" s="23">
        <f>_xlfn.DAYS(P494,O494)</f>
        <v>0</v>
      </c>
      <c r="AF494" s="23">
        <f>_xlfn.DAYS(O494,G494)</f>
        <v>507</v>
      </c>
      <c r="AG494" s="24">
        <f>AE494/AF494</f>
        <v>0</v>
      </c>
    </row>
    <row r="495" spans="1:33" ht="30" customHeight="1" x14ac:dyDescent="0.25">
      <c r="A495" s="9">
        <v>44567</v>
      </c>
      <c r="B495" s="10">
        <v>2015</v>
      </c>
      <c r="C495" s="11" t="s">
        <v>33</v>
      </c>
      <c r="D495" s="12" t="s">
        <v>1533</v>
      </c>
      <c r="E495" s="12" t="s">
        <v>35</v>
      </c>
      <c r="F495" s="9">
        <v>42452</v>
      </c>
      <c r="G495" s="9">
        <v>42811</v>
      </c>
      <c r="H495" s="12" t="s">
        <v>1534</v>
      </c>
      <c r="I495" s="13" t="str">
        <f>LEFT(J495,6)</f>
        <v>W912HN</v>
      </c>
      <c r="J495" s="14" t="s">
        <v>1535</v>
      </c>
      <c r="K495" s="15" t="s">
        <v>1536</v>
      </c>
      <c r="L495" s="15" t="str">
        <f>CONCATENATE(D495,",",J495)</f>
        <v>57442,W912HN-17-C-0006</v>
      </c>
      <c r="M495" s="16">
        <v>8456354</v>
      </c>
      <c r="N495" s="16">
        <v>8826862</v>
      </c>
      <c r="O495" s="17">
        <v>43392</v>
      </c>
      <c r="P495" s="18">
        <v>43503</v>
      </c>
      <c r="Q495" s="19">
        <f>IF(M495="","",N495-M495)</f>
        <v>370508</v>
      </c>
      <c r="R495" s="20">
        <f>IF(P495="","",P495-O495)</f>
        <v>111</v>
      </c>
      <c r="S495">
        <f>YEAR(P495)</f>
        <v>2019</v>
      </c>
      <c r="T495" s="21" t="str">
        <f>IF(LEN(MONTH(P495))=1,CONCATENATE("0",MONTH(P495)),MONTH(P495))</f>
        <v>02</v>
      </c>
      <c r="U495" s="21" t="str">
        <f>IF(LEN(DAY(P495))=1,CONCATENATE("0",DAY(P495)),DAY(P495))</f>
        <v>07</v>
      </c>
      <c r="V495" t="str">
        <f>CONCATENATE(S495,T495,U495)</f>
        <v>20190207</v>
      </c>
      <c r="W495">
        <f>IF(OR(MONTH(G495)=10,MONTH(G495)=11,MONTH(G495)=12),YEAR(G495)+1,YEAR(G495))</f>
        <v>2017</v>
      </c>
      <c r="X495">
        <f>IF(OR(MONTH(P495)=10,MONTH(P495)=11,MONTH(P495)=12),YEAR(P495)+1,YEAR(P495))</f>
        <v>2019</v>
      </c>
      <c r="Y495">
        <f>INDEX('Inflation Indices'!$B$2:$B$18,MATCH('MilCon Contracts Data'!W387,'Inflation Indices'!$A$2:$A$18,0))</f>
        <v>0.97697771649446541</v>
      </c>
      <c r="Z495">
        <f>ROUND(MEDIAN(W495,X495),0)</f>
        <v>2018</v>
      </c>
      <c r="AA495">
        <f>INDEX('Inflation Indices'!$B$2:$B$18,MATCH('MilCon Contracts Data'!Z387,'Inflation Indices'!$A$2:$A$18,0))</f>
        <v>0.95701202597496626</v>
      </c>
      <c r="AB495" s="22">
        <f>M495*Y495</f>
        <v>8261669.4207888385</v>
      </c>
      <c r="AC495" s="22">
        <f>AB495+(Q495*AA495)</f>
        <v>8616250.0325087719</v>
      </c>
      <c r="AD495" s="19">
        <f>IF(AB495="","",AC495-AB495)</f>
        <v>354580.61171993334</v>
      </c>
      <c r="AE495" s="23">
        <f>_xlfn.DAYS(P495,O495)</f>
        <v>111</v>
      </c>
      <c r="AF495" s="23">
        <f>_xlfn.DAYS(O495,G495)</f>
        <v>581</v>
      </c>
      <c r="AG495" s="24">
        <f>AE495/AF495</f>
        <v>0.19104991394148021</v>
      </c>
    </row>
    <row r="496" spans="1:33" ht="30" customHeight="1" x14ac:dyDescent="0.25">
      <c r="A496" s="9">
        <v>44567</v>
      </c>
      <c r="B496" s="10">
        <v>2016</v>
      </c>
      <c r="C496" s="11" t="s">
        <v>33</v>
      </c>
      <c r="D496" s="12" t="s">
        <v>1537</v>
      </c>
      <c r="E496" s="12" t="s">
        <v>35</v>
      </c>
      <c r="F496" s="9">
        <v>42331</v>
      </c>
      <c r="G496" s="9">
        <v>42446</v>
      </c>
      <c r="H496" s="12" t="s">
        <v>1538</v>
      </c>
      <c r="I496" s="13" t="str">
        <f>LEFT(J496,6)</f>
        <v>W912DY</v>
      </c>
      <c r="J496" s="14" t="s">
        <v>1539</v>
      </c>
      <c r="K496" s="15" t="s">
        <v>1540</v>
      </c>
      <c r="L496" s="15" t="str">
        <f>CONCATENATE(D496,",",J496)</f>
        <v>76518,W912DY-12-D-0053</v>
      </c>
      <c r="M496" s="16">
        <v>8465006</v>
      </c>
      <c r="N496" s="16">
        <v>9128867</v>
      </c>
      <c r="O496" s="17">
        <v>42872</v>
      </c>
      <c r="P496" s="18">
        <v>43112</v>
      </c>
      <c r="Q496" s="19">
        <f>IF(M496="","",N496-M496)</f>
        <v>663861</v>
      </c>
      <c r="R496" s="20">
        <f>IF(P496="","",P496-O496)</f>
        <v>240</v>
      </c>
      <c r="S496">
        <f>YEAR(P496)</f>
        <v>2018</v>
      </c>
      <c r="T496" s="21" t="str">
        <f>IF(LEN(MONTH(P496))=1,CONCATENATE("0",MONTH(P496)),MONTH(P496))</f>
        <v>01</v>
      </c>
      <c r="U496" s="21">
        <f>IF(LEN(DAY(P496))=1,CONCATENATE("0",DAY(P496)),DAY(P496))</f>
        <v>12</v>
      </c>
      <c r="V496" t="str">
        <f>CONCATENATE(S496,T496,U496)</f>
        <v>20180112</v>
      </c>
      <c r="W496">
        <f>IF(OR(MONTH(G496)=10,MONTH(G496)=11,MONTH(G496)=12),YEAR(G496)+1,YEAR(G496))</f>
        <v>2016</v>
      </c>
      <c r="X496">
        <f>IF(OR(MONTH(P496)=10,MONTH(P496)=11,MONTH(P496)=12),YEAR(P496)+1,YEAR(P496))</f>
        <v>2018</v>
      </c>
      <c r="Y496">
        <f>INDEX('Inflation Indices'!$B$2:$B$18,MATCH('MilCon Contracts Data'!W283,'Inflation Indices'!$A$2:$A$18,0))</f>
        <v>1.0006103417743548</v>
      </c>
      <c r="Z496">
        <f>ROUND(MEDIAN(W496,X496),0)</f>
        <v>2017</v>
      </c>
      <c r="AA496">
        <f>INDEX('Inflation Indices'!$B$2:$B$18,MATCH('MilCon Contracts Data'!Z283,'Inflation Indices'!$A$2:$A$18,0))</f>
        <v>0.97697771649446541</v>
      </c>
      <c r="AB496" s="22">
        <f>M496*Y496</f>
        <v>8470172.5467819646</v>
      </c>
      <c r="AC496" s="22">
        <f>AB496+(Q496*AA496)</f>
        <v>9118749.9506316967</v>
      </c>
      <c r="AD496" s="19">
        <f>IF(AB496="","",AC496-AB496)</f>
        <v>648577.40384973213</v>
      </c>
      <c r="AE496" s="23">
        <f>_xlfn.DAYS(P496,O496)</f>
        <v>240</v>
      </c>
      <c r="AF496" s="23">
        <f>_xlfn.DAYS(O496,G496)</f>
        <v>426</v>
      </c>
      <c r="AG496" s="24">
        <f>AE496/AF496</f>
        <v>0.56338028169014087</v>
      </c>
    </row>
    <row r="497" spans="1:33" ht="30" customHeight="1" x14ac:dyDescent="0.25">
      <c r="A497" s="9">
        <v>44567</v>
      </c>
      <c r="B497" s="10">
        <v>2011</v>
      </c>
      <c r="C497" s="11" t="s">
        <v>33</v>
      </c>
      <c r="D497" s="12" t="s">
        <v>1541</v>
      </c>
      <c r="E497" s="12" t="s">
        <v>35</v>
      </c>
      <c r="F497" s="9">
        <v>40689</v>
      </c>
      <c r="G497" s="9">
        <v>40812</v>
      </c>
      <c r="H497" s="12" t="s">
        <v>1542</v>
      </c>
      <c r="I497" s="13" t="str">
        <f>LEFT(J497,6)</f>
        <v>W912HN</v>
      </c>
      <c r="J497" s="14" t="s">
        <v>1543</v>
      </c>
      <c r="K497" s="15" t="s">
        <v>1544</v>
      </c>
      <c r="L497" s="15" t="str">
        <f>CONCATENATE(D497,",",J497)</f>
        <v>69573,W912HN-10-D-0058</v>
      </c>
      <c r="M497" s="16">
        <v>8487000</v>
      </c>
      <c r="N497" s="16">
        <v>9279066</v>
      </c>
      <c r="O497" s="17">
        <v>41362</v>
      </c>
      <c r="P497" s="18">
        <v>41662</v>
      </c>
      <c r="Q497" s="19">
        <f>IF(M497="","",N497-M497)</f>
        <v>792066</v>
      </c>
      <c r="R497" s="20">
        <f>IF(P497="","",P497-O497)</f>
        <v>300</v>
      </c>
      <c r="S497">
        <f>YEAR(P497)</f>
        <v>2014</v>
      </c>
      <c r="T497" s="21" t="str">
        <f>IF(LEN(MONTH(P497))=1,CONCATENATE("0",MONTH(P497)),MONTH(P497))</f>
        <v>01</v>
      </c>
      <c r="U497" s="21">
        <f>IF(LEN(DAY(P497))=1,CONCATENATE("0",DAY(P497)),DAY(P497))</f>
        <v>23</v>
      </c>
      <c r="V497" t="str">
        <f>CONCATENATE(S497,T497,U497)</f>
        <v>20140123</v>
      </c>
      <c r="W497">
        <f>IF(OR(MONTH(G497)=10,MONTH(G497)=11,MONTH(G497)=12),YEAR(G497)+1,YEAR(G497))</f>
        <v>2011</v>
      </c>
      <c r="X497">
        <f>IF(OR(MONTH(P497)=10,MONTH(P497)=11,MONTH(P497)=12),YEAR(P497)+1,YEAR(P497))</f>
        <v>2014</v>
      </c>
      <c r="Y497">
        <f>INDEX('Inflation Indices'!$B$2:$B$18,MATCH('MilCon Contracts Data'!W64,'Inflation Indices'!$A$2:$A$18,0))</f>
        <v>1.0006103417743548</v>
      </c>
      <c r="Z497">
        <f>ROUND(MEDIAN(W497,X497),0)</f>
        <v>2013</v>
      </c>
      <c r="AA497">
        <f>INDEX('Inflation Indices'!$B$2:$B$18,MATCH('MilCon Contracts Data'!Z64,'Inflation Indices'!$A$2:$A$18,0))</f>
        <v>0.97697771649446541</v>
      </c>
      <c r="AB497" s="22">
        <f>M497*Y497</f>
        <v>8492179.9706389494</v>
      </c>
      <c r="AC497" s="22">
        <f>AB497+(Q497*AA497)</f>
        <v>9266010.802631855</v>
      </c>
      <c r="AD497" s="19">
        <f>IF(AB497="","",AC497-AB497)</f>
        <v>773830.83199290559</v>
      </c>
      <c r="AE497" s="23">
        <f>_xlfn.DAYS(P497,O497)</f>
        <v>300</v>
      </c>
      <c r="AF497" s="23">
        <f>_xlfn.DAYS(O497,G497)</f>
        <v>550</v>
      </c>
      <c r="AG497" s="24">
        <f>AE497/AF497</f>
        <v>0.54545454545454541</v>
      </c>
    </row>
    <row r="498" spans="1:33" ht="30" customHeight="1" x14ac:dyDescent="0.25">
      <c r="A498" s="9">
        <v>44560</v>
      </c>
      <c r="B498" s="10">
        <v>2018</v>
      </c>
      <c r="C498" s="11" t="s">
        <v>482</v>
      </c>
      <c r="D498" s="12" t="s">
        <v>1545</v>
      </c>
      <c r="E498" s="12" t="s">
        <v>35</v>
      </c>
      <c r="F498" s="9">
        <v>43938</v>
      </c>
      <c r="G498" s="9">
        <v>43997</v>
      </c>
      <c r="H498" s="12" t="s">
        <v>1546</v>
      </c>
      <c r="I498" s="13" t="str">
        <f>LEFT(J498,6)</f>
        <v>W912KZ</v>
      </c>
      <c r="J498" s="14" t="s">
        <v>1547</v>
      </c>
      <c r="K498" s="15" t="s">
        <v>1547</v>
      </c>
      <c r="L498" s="15" t="str">
        <f>CONCATENATE(D498,",",J498)</f>
        <v>WEAS079054,W912KZ1922101</v>
      </c>
      <c r="M498" s="16">
        <v>8489791</v>
      </c>
      <c r="N498" s="16">
        <v>7662000</v>
      </c>
      <c r="O498" s="17">
        <v>44517</v>
      </c>
      <c r="P498" s="18">
        <v>44517</v>
      </c>
      <c r="Q498" s="19">
        <f>IF(M498="","",N498-M498)</f>
        <v>-827791</v>
      </c>
      <c r="R498" s="20">
        <f>IF(P498="","",P498-O498)</f>
        <v>0</v>
      </c>
      <c r="S498">
        <f>YEAR(P498)</f>
        <v>2021</v>
      </c>
      <c r="T498" s="21">
        <f>IF(LEN(MONTH(P498))=1,CONCATENATE("0",MONTH(P498)),MONTH(P498))</f>
        <v>11</v>
      </c>
      <c r="U498" s="21">
        <f>IF(LEN(DAY(P498))=1,CONCATENATE("0",DAY(P498)),DAY(P498))</f>
        <v>17</v>
      </c>
      <c r="V498" t="str">
        <f>CONCATENATE(S498,T498,U498)</f>
        <v>20211117</v>
      </c>
      <c r="W498">
        <f>IF(OR(MONTH(G498)=10,MONTH(G498)=11,MONTH(G498)=12),YEAR(G498)+1,YEAR(G498))</f>
        <v>2020</v>
      </c>
      <c r="X498">
        <f>IF(OR(MONTH(P498)=10,MONTH(P498)=11,MONTH(P498)=12),YEAR(P498)+1,YEAR(P498))</f>
        <v>2022</v>
      </c>
      <c r="Y498">
        <f>INDEX('Inflation Indices'!$B$2:$B$18,MATCH('MilCon Contracts Data'!W1061,'Inflation Indices'!$A$2:$A$18,0))</f>
        <v>0.97697771649446541</v>
      </c>
      <c r="Z498">
        <f>ROUND(MEDIAN(W498,X498),0)</f>
        <v>2021</v>
      </c>
      <c r="AA498">
        <f>INDEX('Inflation Indices'!$B$2:$B$18,MATCH('MilCon Contracts Data'!Z1061,'Inflation Indices'!$A$2:$A$18,0))</f>
        <v>0.95701202597496626</v>
      </c>
      <c r="AB498" s="22">
        <f>M498*Y498</f>
        <v>8294336.6246952638</v>
      </c>
      <c r="AC498" s="22">
        <f>AB498+(Q498*AA498)</f>
        <v>7502130.68270142</v>
      </c>
      <c r="AD498" s="19">
        <f>IF(AB498="","",AC498-AB498)</f>
        <v>-792205.94199384376</v>
      </c>
      <c r="AE498" s="23">
        <f>_xlfn.DAYS(P498,O498)</f>
        <v>0</v>
      </c>
      <c r="AF498" s="23">
        <f>_xlfn.DAYS(O498,G498)</f>
        <v>520</v>
      </c>
      <c r="AG498" s="24">
        <f>AE498/AF498</f>
        <v>0</v>
      </c>
    </row>
    <row r="499" spans="1:33" ht="30" customHeight="1" x14ac:dyDescent="0.25">
      <c r="A499" s="9">
        <v>44573</v>
      </c>
      <c r="B499" s="10">
        <v>2018</v>
      </c>
      <c r="C499" s="11" t="s">
        <v>478</v>
      </c>
      <c r="D499" s="12" t="s">
        <v>1548</v>
      </c>
      <c r="E499" s="12" t="s">
        <v>35</v>
      </c>
      <c r="F499" s="9">
        <v>43339</v>
      </c>
      <c r="G499" s="9">
        <v>43342</v>
      </c>
      <c r="H499" s="12" t="s">
        <v>1549</v>
      </c>
      <c r="I499" s="13" t="str">
        <f>LEFT(J499,6)</f>
        <v>C85148</v>
      </c>
      <c r="J499" s="14" t="s">
        <v>1550</v>
      </c>
      <c r="K499" s="15" t="s">
        <v>1550</v>
      </c>
      <c r="L499" s="15" t="str">
        <f>CONCATENATE(D499,",",J499)</f>
        <v>190130,C85148014</v>
      </c>
      <c r="M499" s="16">
        <v>8500000</v>
      </c>
      <c r="N499" s="16">
        <v>6667000</v>
      </c>
      <c r="O499" s="17">
        <v>43830</v>
      </c>
      <c r="P499" s="18">
        <v>44316</v>
      </c>
      <c r="Q499" s="19">
        <f>IF(M499="","",N499-M499)</f>
        <v>-1833000</v>
      </c>
      <c r="R499" s="20">
        <f>IF(P499="","",P499-O499)</f>
        <v>486</v>
      </c>
      <c r="S499">
        <f>YEAR(P499)</f>
        <v>2021</v>
      </c>
      <c r="T499" s="21" t="str">
        <f>IF(LEN(MONTH(P499))=1,CONCATENATE("0",MONTH(P499)),MONTH(P499))</f>
        <v>04</v>
      </c>
      <c r="U499" s="21">
        <f>IF(LEN(DAY(P499))=1,CONCATENATE("0",DAY(P499)),DAY(P499))</f>
        <v>30</v>
      </c>
      <c r="V499" t="str">
        <f>CONCATENATE(S499,T499,U499)</f>
        <v>20210430</v>
      </c>
      <c r="W499">
        <f>IF(OR(MONTH(G499)=10,MONTH(G499)=11,MONTH(G499)=12),YEAR(G499)+1,YEAR(G499))</f>
        <v>2018</v>
      </c>
      <c r="X499">
        <f>IF(OR(MONTH(P499)=10,MONTH(P499)=11,MONTH(P499)=12),YEAR(P499)+1,YEAR(P499))</f>
        <v>2021</v>
      </c>
      <c r="Y499">
        <f>INDEX('Inflation Indices'!$B$2:$B$18,MATCH('MilCon Contracts Data'!W414,'Inflation Indices'!$A$2:$A$18,0))</f>
        <v>0.97697771649446541</v>
      </c>
      <c r="Z499">
        <f>ROUND(MEDIAN(W499,X499),0)</f>
        <v>2020</v>
      </c>
      <c r="AA499">
        <f>INDEX('Inflation Indices'!$B$2:$B$18,MATCH('MilCon Contracts Data'!Z414,'Inflation Indices'!$A$2:$A$18,0))</f>
        <v>0.95701202597496626</v>
      </c>
      <c r="AB499" s="22">
        <f>M499*Y499</f>
        <v>8304310.5902029555</v>
      </c>
      <c r="AC499" s="22">
        <f>AB499+(Q499*AA499)</f>
        <v>6550107.5465908423</v>
      </c>
      <c r="AD499" s="19">
        <f>IF(AB499="","",AC499-AB499)</f>
        <v>-1754203.0436121132</v>
      </c>
      <c r="AE499" s="23">
        <f>_xlfn.DAYS(P499,O499)</f>
        <v>486</v>
      </c>
      <c r="AF499" s="23">
        <f>_xlfn.DAYS(O499,G499)</f>
        <v>488</v>
      </c>
      <c r="AG499" s="24">
        <f>AE499/AF499</f>
        <v>0.99590163934426235</v>
      </c>
    </row>
    <row r="500" spans="1:33" ht="30" customHeight="1" x14ac:dyDescent="0.25">
      <c r="A500" s="9">
        <v>44560</v>
      </c>
      <c r="B500" s="10">
        <v>2015</v>
      </c>
      <c r="C500" s="11" t="s">
        <v>496</v>
      </c>
      <c r="D500" s="12" t="s">
        <v>1551</v>
      </c>
      <c r="E500" s="12" t="s">
        <v>35</v>
      </c>
      <c r="F500" s="9">
        <v>42108</v>
      </c>
      <c r="G500" s="9">
        <v>42277</v>
      </c>
      <c r="H500" s="12" t="s">
        <v>1552</v>
      </c>
      <c r="I500" s="13" t="str">
        <f>LEFT(J500,6)</f>
        <v>W9128F</v>
      </c>
      <c r="J500" s="14" t="s">
        <v>1553</v>
      </c>
      <c r="K500" s="15" t="s">
        <v>1554</v>
      </c>
      <c r="L500" s="15" t="str">
        <f>CONCATENATE(D500,",",J500)</f>
        <v>DESC1463,W9128F-15-C-0032</v>
      </c>
      <c r="M500" s="16">
        <v>8518820</v>
      </c>
      <c r="N500" s="16">
        <v>8267000</v>
      </c>
      <c r="O500" s="17">
        <v>42841</v>
      </c>
      <c r="P500" s="18">
        <v>42901</v>
      </c>
      <c r="Q500" s="19">
        <f>IF(M500="","",N500-M500)</f>
        <v>-251820</v>
      </c>
      <c r="R500" s="20">
        <f>IF(P500="","",P500-O500)</f>
        <v>60</v>
      </c>
      <c r="S500">
        <f>YEAR(P500)</f>
        <v>2017</v>
      </c>
      <c r="T500" s="21" t="str">
        <f>IF(LEN(MONTH(P500))=1,CONCATENATE("0",MONTH(P500)),MONTH(P500))</f>
        <v>06</v>
      </c>
      <c r="U500" s="21">
        <f>IF(LEN(DAY(P500))=1,CONCATENATE("0",DAY(P500)),DAY(P500))</f>
        <v>15</v>
      </c>
      <c r="V500" t="str">
        <f>CONCATENATE(S500,T500,U500)</f>
        <v>20170615</v>
      </c>
      <c r="W500">
        <f>IF(OR(MONTH(G500)=10,MONTH(G500)=11,MONTH(G500)=12),YEAR(G500)+1,YEAR(G500))</f>
        <v>2015</v>
      </c>
      <c r="X500">
        <f>IF(OR(MONTH(P500)=10,MONTH(P500)=11,MONTH(P500)=12),YEAR(P500)+1,YEAR(P500))</f>
        <v>2017</v>
      </c>
      <c r="Y500">
        <f>INDEX('Inflation Indices'!$B$2:$B$18,MATCH('MilCon Contracts Data'!W208,'Inflation Indices'!$A$2:$A$18,0))</f>
        <v>1.0507009358578761</v>
      </c>
      <c r="Z500">
        <f>ROUND(MEDIAN(W500,X500),0)</f>
        <v>2016</v>
      </c>
      <c r="AA500">
        <f>INDEX('Inflation Indices'!$B$2:$B$18,MATCH('MilCon Contracts Data'!Z208,'Inflation Indices'!$A$2:$A$18,0))</f>
        <v>1.0006103417743548</v>
      </c>
      <c r="AB500" s="22">
        <f>M500*Y500</f>
        <v>8950732.1464047916</v>
      </c>
      <c r="AC500" s="22">
        <f>AB500+(Q500*AA500)</f>
        <v>8698758.4501391742</v>
      </c>
      <c r="AD500" s="19">
        <f>IF(AB500="","",AC500-AB500)</f>
        <v>-251973.69626561739</v>
      </c>
      <c r="AE500" s="23">
        <f>_xlfn.DAYS(P500,O500)</f>
        <v>60</v>
      </c>
      <c r="AF500" s="23">
        <f>_xlfn.DAYS(O500,G500)</f>
        <v>564</v>
      </c>
      <c r="AG500" s="24">
        <f>AE500/AF500</f>
        <v>0.10638297872340426</v>
      </c>
    </row>
    <row r="501" spans="1:33" ht="30" customHeight="1" x14ac:dyDescent="0.25">
      <c r="A501" s="9">
        <v>44573</v>
      </c>
      <c r="B501" s="10">
        <v>2016</v>
      </c>
      <c r="C501" s="11" t="s">
        <v>103</v>
      </c>
      <c r="D501" s="12" t="s">
        <v>1555</v>
      </c>
      <c r="E501" s="12" t="s">
        <v>35</v>
      </c>
      <c r="F501" s="9">
        <v>42305</v>
      </c>
      <c r="G501" s="9">
        <v>42395</v>
      </c>
      <c r="H501" s="12" t="s">
        <v>1556</v>
      </c>
      <c r="I501" s="13" t="str">
        <f>LEFT(J501,6)</f>
        <v>N62478</v>
      </c>
      <c r="J501" s="14" t="s">
        <v>1557</v>
      </c>
      <c r="K501" s="15" t="s">
        <v>1558</v>
      </c>
      <c r="L501" s="15" t="str">
        <f>CONCATENATE(D501,",",J501)</f>
        <v>N62813036,N6247814D4001 KB01</v>
      </c>
      <c r="M501" s="16">
        <v>8520000</v>
      </c>
      <c r="N501" s="16">
        <v>9184000</v>
      </c>
      <c r="O501" s="17">
        <v>43185</v>
      </c>
      <c r="P501" s="18">
        <v>44233</v>
      </c>
      <c r="Q501" s="19">
        <f>IF(M501="","",N501-M501)</f>
        <v>664000</v>
      </c>
      <c r="R501" s="20">
        <f>IF(P501="","",P501-O501)</f>
        <v>1048</v>
      </c>
      <c r="S501">
        <f>YEAR(P501)</f>
        <v>2021</v>
      </c>
      <c r="T501" s="21" t="str">
        <f>IF(LEN(MONTH(P501))=1,CONCATENATE("0",MONTH(P501)),MONTH(P501))</f>
        <v>02</v>
      </c>
      <c r="U501" s="21" t="str">
        <f>IF(LEN(DAY(P501))=1,CONCATENATE("0",DAY(P501)),DAY(P501))</f>
        <v>06</v>
      </c>
      <c r="V501" t="str">
        <f>CONCATENATE(S501,T501,U501)</f>
        <v>20210206</v>
      </c>
      <c r="W501">
        <f>IF(OR(MONTH(G501)=10,MONTH(G501)=11,MONTH(G501)=12),YEAR(G501)+1,YEAR(G501))</f>
        <v>2016</v>
      </c>
      <c r="X501">
        <f>IF(OR(MONTH(P501)=10,MONTH(P501)=11,MONTH(P501)=12),YEAR(P501)+1,YEAR(P501))</f>
        <v>2021</v>
      </c>
      <c r="Y501">
        <f>INDEX('Inflation Indices'!$B$2:$B$18,MATCH('MilCon Contracts Data'!W258,'Inflation Indices'!$A$2:$A$18,0))</f>
        <v>1.0006103417743548</v>
      </c>
      <c r="Z501">
        <f>ROUND(MEDIAN(W501,X501),0)</f>
        <v>2019</v>
      </c>
      <c r="AA501">
        <f>INDEX('Inflation Indices'!$B$2:$B$18,MATCH('MilCon Contracts Data'!Z258,'Inflation Indices'!$A$2:$A$18,0))</f>
        <v>0.97697771649446541</v>
      </c>
      <c r="AB501" s="22">
        <f>M501*Y501</f>
        <v>8525200.1119175032</v>
      </c>
      <c r="AC501" s="22">
        <f>AB501+(Q501*AA501)</f>
        <v>9173913.315669829</v>
      </c>
      <c r="AD501" s="19">
        <f>IF(AB501="","",AC501-AB501)</f>
        <v>648713.20375232585</v>
      </c>
      <c r="AE501" s="23">
        <f>_xlfn.DAYS(P501,O501)</f>
        <v>1048</v>
      </c>
      <c r="AF501" s="23">
        <f>_xlfn.DAYS(O501,G501)</f>
        <v>790</v>
      </c>
      <c r="AG501" s="24">
        <f>AE501/AF501</f>
        <v>1.3265822784810126</v>
      </c>
    </row>
    <row r="502" spans="1:33" ht="30" customHeight="1" x14ac:dyDescent="0.25">
      <c r="A502" s="9">
        <v>44561</v>
      </c>
      <c r="B502" s="10">
        <v>2018</v>
      </c>
      <c r="C502" s="11" t="s">
        <v>624</v>
      </c>
      <c r="D502" s="12" t="s">
        <v>1559</v>
      </c>
      <c r="E502" s="12" t="s">
        <v>35</v>
      </c>
      <c r="F502" s="9">
        <v>44075</v>
      </c>
      <c r="G502" s="9">
        <v>44182</v>
      </c>
      <c r="H502" s="12" t="s">
        <v>50</v>
      </c>
      <c r="I502" s="13" t="str">
        <f>LEFT(J502,6)</f>
        <v>N62478</v>
      </c>
      <c r="J502" s="14" t="s">
        <v>1560</v>
      </c>
      <c r="K502" s="15" t="s">
        <v>1560</v>
      </c>
      <c r="L502" s="15" t="str">
        <f>CONCATENATE(D502,",",J502)</f>
        <v>KNMD624007,N6247820D4003</v>
      </c>
      <c r="M502" s="16">
        <v>8552000</v>
      </c>
      <c r="N502" s="16">
        <v>8552000</v>
      </c>
      <c r="O502" s="17">
        <v>44753</v>
      </c>
      <c r="P502" s="18">
        <v>44753</v>
      </c>
      <c r="Q502" s="19">
        <f>IF(M502="","",N502-M502)</f>
        <v>0</v>
      </c>
      <c r="R502" s="20">
        <f>IF(P502="","",P502-O502)</f>
        <v>0</v>
      </c>
      <c r="S502">
        <f>YEAR(P502)</f>
        <v>2022</v>
      </c>
      <c r="T502" s="21" t="str">
        <f>IF(LEN(MONTH(P502))=1,CONCATENATE("0",MONTH(P502)),MONTH(P502))</f>
        <v>07</v>
      </c>
      <c r="U502" s="21">
        <f>IF(LEN(DAY(P502))=1,CONCATENATE("0",DAY(P502)),DAY(P502))</f>
        <v>11</v>
      </c>
      <c r="V502" t="str">
        <f>CONCATENATE(S502,T502,U502)</f>
        <v>20220711</v>
      </c>
      <c r="W502">
        <f>IF(OR(MONTH(G502)=10,MONTH(G502)=11,MONTH(G502)=12),YEAR(G502)+1,YEAR(G502))</f>
        <v>2021</v>
      </c>
      <c r="X502">
        <f>IF(OR(MONTH(P502)=10,MONTH(P502)=11,MONTH(P502)=12),YEAR(P502)+1,YEAR(P502))</f>
        <v>2022</v>
      </c>
      <c r="Y502">
        <f>INDEX('Inflation Indices'!$B$2:$B$18,MATCH('MilCon Contracts Data'!W1169,'Inflation Indices'!$A$2:$A$18,0))</f>
        <v>1.0750776974914733</v>
      </c>
      <c r="Z502">
        <f>ROUND(MEDIAN(W502,X502),0)</f>
        <v>2022</v>
      </c>
      <c r="AA502">
        <f>INDEX('Inflation Indices'!$B$2:$B$18,MATCH('MilCon Contracts Data'!Z1169,'Inflation Indices'!$A$2:$A$18,0))</f>
        <v>1.027591137340192</v>
      </c>
      <c r="AB502" s="22">
        <f>M502*Y502</f>
        <v>9194064.468947079</v>
      </c>
      <c r="AC502" s="22">
        <f>AB502+(Q502*AA502)</f>
        <v>9194064.468947079</v>
      </c>
      <c r="AD502" s="19">
        <f>IF(AB502="","",AC502-AB502)</f>
        <v>0</v>
      </c>
      <c r="AE502" s="23">
        <f>_xlfn.DAYS(P502,O502)</f>
        <v>0</v>
      </c>
      <c r="AF502" s="23">
        <f>_xlfn.DAYS(O502,G502)</f>
        <v>571</v>
      </c>
      <c r="AG502" s="24">
        <f>AE502/AF502</f>
        <v>0</v>
      </c>
    </row>
    <row r="503" spans="1:33" ht="30" customHeight="1" x14ac:dyDescent="0.25">
      <c r="A503" s="9">
        <v>44573</v>
      </c>
      <c r="B503" s="10">
        <v>2018</v>
      </c>
      <c r="C503" s="11" t="s">
        <v>478</v>
      </c>
      <c r="D503" s="12" t="s">
        <v>1561</v>
      </c>
      <c r="E503" s="12" t="s">
        <v>35</v>
      </c>
      <c r="F503" s="9">
        <v>43368</v>
      </c>
      <c r="G503" s="9">
        <v>43370</v>
      </c>
      <c r="H503" s="12" t="s">
        <v>1562</v>
      </c>
      <c r="I503" s="13" t="str">
        <f>LEFT(J503,6)</f>
        <v>W912J3</v>
      </c>
      <c r="J503" s="14" t="s">
        <v>1563</v>
      </c>
      <c r="K503" s="15" t="s">
        <v>1564</v>
      </c>
      <c r="L503" s="15" t="str">
        <f>CONCATENATE(D503,",",J503)</f>
        <v>350200,W912J3-16-2-2001</v>
      </c>
      <c r="M503" s="16">
        <v>8600000</v>
      </c>
      <c r="N503" s="16">
        <v>10566000</v>
      </c>
      <c r="O503" s="17">
        <v>44105</v>
      </c>
      <c r="P503" s="18">
        <v>44253</v>
      </c>
      <c r="Q503" s="19">
        <f>IF(M503="","",N503-M503)</f>
        <v>1966000</v>
      </c>
      <c r="R503" s="20">
        <f>IF(P503="","",P503-O503)</f>
        <v>148</v>
      </c>
      <c r="S503">
        <f>YEAR(P503)</f>
        <v>2021</v>
      </c>
      <c r="T503" s="21" t="str">
        <f>IF(LEN(MONTH(P503))=1,CONCATENATE("0",MONTH(P503)),MONTH(P503))</f>
        <v>02</v>
      </c>
      <c r="U503" s="21">
        <f>IF(LEN(DAY(P503))=1,CONCATENATE("0",DAY(P503)),DAY(P503))</f>
        <v>26</v>
      </c>
      <c r="V503" t="str">
        <f>CONCATENATE(S503,T503,U503)</f>
        <v>20210226</v>
      </c>
      <c r="W503">
        <f>IF(OR(MONTH(G503)=10,MONTH(G503)=11,MONTH(G503)=12),YEAR(G503)+1,YEAR(G503))</f>
        <v>2018</v>
      </c>
      <c r="X503">
        <f>IF(OR(MONTH(P503)=10,MONTH(P503)=11,MONTH(P503)=12),YEAR(P503)+1,YEAR(P503))</f>
        <v>2021</v>
      </c>
      <c r="Y503">
        <f>INDEX('Inflation Indices'!$B$2:$B$18,MATCH('MilCon Contracts Data'!W561,'Inflation Indices'!$A$2:$A$18,0))</f>
        <v>1.027591137340192</v>
      </c>
      <c r="Z503">
        <f>ROUND(MEDIAN(W503,X503),0)</f>
        <v>2020</v>
      </c>
      <c r="AA503">
        <f>INDEX('Inflation Indices'!$B$2:$B$18,MATCH('MilCon Contracts Data'!Z561,'Inflation Indices'!$A$2:$A$18,0))</f>
        <v>0.97697771649446541</v>
      </c>
      <c r="AB503" s="22">
        <f>M503*Y503</f>
        <v>8837283.7811256517</v>
      </c>
      <c r="AC503" s="22">
        <f>AB503+(Q503*AA503)</f>
        <v>10758021.97175377</v>
      </c>
      <c r="AD503" s="19">
        <f>IF(AB503="","",AC503-AB503)</f>
        <v>1920738.1906281188</v>
      </c>
      <c r="AE503" s="23">
        <f>_xlfn.DAYS(P503,O503)</f>
        <v>148</v>
      </c>
      <c r="AF503" s="23">
        <f>_xlfn.DAYS(O503,G503)</f>
        <v>735</v>
      </c>
      <c r="AG503" s="24">
        <f>AE503/AF503</f>
        <v>0.20136054421768707</v>
      </c>
    </row>
    <row r="504" spans="1:33" ht="30" customHeight="1" x14ac:dyDescent="0.25">
      <c r="A504" s="9">
        <v>44573</v>
      </c>
      <c r="B504" s="10">
        <v>2016</v>
      </c>
      <c r="C504" s="11" t="s">
        <v>98</v>
      </c>
      <c r="D504" s="12" t="s">
        <v>1565</v>
      </c>
      <c r="E504" s="12" t="s">
        <v>35</v>
      </c>
      <c r="F504" s="9">
        <v>42718</v>
      </c>
      <c r="G504" s="9">
        <v>42816</v>
      </c>
      <c r="H504" s="12" t="s">
        <v>973</v>
      </c>
      <c r="I504" s="13" t="str">
        <f>LEFT(J504,6)</f>
        <v>N69450</v>
      </c>
      <c r="J504" s="14" t="s">
        <v>1566</v>
      </c>
      <c r="K504" s="15" t="s">
        <v>975</v>
      </c>
      <c r="L504" s="15" t="str">
        <f>CONCATENATE(D504,",",J504)</f>
        <v>M67004972,N6945016D1112 WE01</v>
      </c>
      <c r="M504" s="16">
        <v>8625000</v>
      </c>
      <c r="N504" s="16">
        <v>8378000</v>
      </c>
      <c r="O504" s="17">
        <v>43493</v>
      </c>
      <c r="P504" s="18">
        <v>43519</v>
      </c>
      <c r="Q504" s="19">
        <f>IF(M504="","",N504-M504)</f>
        <v>-247000</v>
      </c>
      <c r="R504" s="20">
        <f>IF(P504="","",P504-O504)</f>
        <v>26</v>
      </c>
      <c r="S504">
        <f>YEAR(P504)</f>
        <v>2019</v>
      </c>
      <c r="T504" s="21" t="str">
        <f>IF(LEN(MONTH(P504))=1,CONCATENATE("0",MONTH(P504)),MONTH(P504))</f>
        <v>02</v>
      </c>
      <c r="U504" s="21">
        <f>IF(LEN(DAY(P504))=1,CONCATENATE("0",DAY(P504)),DAY(P504))</f>
        <v>23</v>
      </c>
      <c r="V504" t="str">
        <f>CONCATENATE(S504,T504,U504)</f>
        <v>20190223</v>
      </c>
      <c r="W504">
        <f>IF(OR(MONTH(G504)=10,MONTH(G504)=11,MONTH(G504)=12),YEAR(G504)+1,YEAR(G504))</f>
        <v>2017</v>
      </c>
      <c r="X504">
        <f>IF(OR(MONTH(P504)=10,MONTH(P504)=11,MONTH(P504)=12),YEAR(P504)+1,YEAR(P504))</f>
        <v>2019</v>
      </c>
      <c r="Y504">
        <f>INDEX('Inflation Indices'!$B$2:$B$18,MATCH('MilCon Contracts Data'!W342,'Inflation Indices'!$A$2:$A$18,0))</f>
        <v>1.027591137340192</v>
      </c>
      <c r="Z504">
        <f>ROUND(MEDIAN(W504,X504),0)</f>
        <v>2018</v>
      </c>
      <c r="AA504">
        <f>INDEX('Inflation Indices'!$B$2:$B$18,MATCH('MilCon Contracts Data'!Z342,'Inflation Indices'!$A$2:$A$18,0))</f>
        <v>1.0006103417743548</v>
      </c>
      <c r="AB504" s="22">
        <f>M504*Y504</f>
        <v>8862973.5595591571</v>
      </c>
      <c r="AC504" s="22">
        <f>AB504+(Q504*AA504)</f>
        <v>8615822.805140892</v>
      </c>
      <c r="AD504" s="19">
        <f>IF(AB504="","",AC504-AB504)</f>
        <v>-247150.75441826507</v>
      </c>
      <c r="AE504" s="23">
        <f>_xlfn.DAYS(P504,O504)</f>
        <v>26</v>
      </c>
      <c r="AF504" s="23">
        <f>_xlfn.DAYS(O504,G504)</f>
        <v>677</v>
      </c>
      <c r="AG504" s="24">
        <f>AE504/AF504</f>
        <v>3.8404726735598228E-2</v>
      </c>
    </row>
    <row r="505" spans="1:33" ht="30" customHeight="1" x14ac:dyDescent="0.25">
      <c r="A505" s="9">
        <v>44560</v>
      </c>
      <c r="B505" s="10">
        <v>2014</v>
      </c>
      <c r="C505" s="11" t="s">
        <v>496</v>
      </c>
      <c r="D505" s="12" t="s">
        <v>1567</v>
      </c>
      <c r="E505" s="12" t="s">
        <v>35</v>
      </c>
      <c r="F505" s="9">
        <v>41828</v>
      </c>
      <c r="G505" s="9">
        <v>41912</v>
      </c>
      <c r="H505" s="12" t="s">
        <v>1568</v>
      </c>
      <c r="I505" s="13" t="str">
        <f>LEFT(J505,6)</f>
        <v>W912DS</v>
      </c>
      <c r="J505" s="14" t="s">
        <v>1569</v>
      </c>
      <c r="K505" s="15" t="s">
        <v>1570</v>
      </c>
      <c r="L505" s="15" t="str">
        <f>CONCATENATE(D505,",",J505)</f>
        <v>DESC1501,W912DS-14-C-0030</v>
      </c>
      <c r="M505" s="16">
        <v>8637000</v>
      </c>
      <c r="N505" s="16">
        <v>9333465</v>
      </c>
      <c r="O505" s="17">
        <v>42501</v>
      </c>
      <c r="P505" s="18">
        <v>44138</v>
      </c>
      <c r="Q505" s="19">
        <f>IF(M505="","",N505-M505)</f>
        <v>696465</v>
      </c>
      <c r="R505" s="20">
        <f>IF(P505="","",P505-O505)</f>
        <v>1637</v>
      </c>
      <c r="S505">
        <f>YEAR(P505)</f>
        <v>2020</v>
      </c>
      <c r="T505" s="21">
        <f>IF(LEN(MONTH(P505))=1,CONCATENATE("0",MONTH(P505)),MONTH(P505))</f>
        <v>11</v>
      </c>
      <c r="U505" s="21" t="str">
        <f>IF(LEN(DAY(P505))=1,CONCATENATE("0",DAY(P505)),DAY(P505))</f>
        <v>03</v>
      </c>
      <c r="V505" t="str">
        <f>CONCATENATE(S505,T505,U505)</f>
        <v>20201103</v>
      </c>
      <c r="W505">
        <f>IF(OR(MONTH(G505)=10,MONTH(G505)=11,MONTH(G505)=12),YEAR(G505)+1,YEAR(G505))</f>
        <v>2014</v>
      </c>
      <c r="X505">
        <f>IF(OR(MONTH(P505)=10,MONTH(P505)=11,MONTH(P505)=12),YEAR(P505)+1,YEAR(P505))</f>
        <v>2021</v>
      </c>
      <c r="Y505">
        <f>INDEX('Inflation Indices'!$B$2:$B$18,MATCH('MilCon Contracts Data'!W169,'Inflation Indices'!$A$2:$A$18,0))</f>
        <v>1.0750776974914733</v>
      </c>
      <c r="Z505">
        <f>ROUND(MEDIAN(W505,X505),0)</f>
        <v>2018</v>
      </c>
      <c r="AA505">
        <f>INDEX('Inflation Indices'!$B$2:$B$18,MATCH('MilCon Contracts Data'!Z169,'Inflation Indices'!$A$2:$A$18,0))</f>
        <v>1.0006103417743548</v>
      </c>
      <c r="AB505" s="22">
        <f>M505*Y505</f>
        <v>9285446.073233854</v>
      </c>
      <c r="AC505" s="22">
        <f>AB505+(Q505*AA505)</f>
        <v>9982336.15491773</v>
      </c>
      <c r="AD505" s="19">
        <f>IF(AB505="","",AC505-AB505)</f>
        <v>696890.08168387599</v>
      </c>
      <c r="AE505" s="23">
        <f>_xlfn.DAYS(P505,O505)</f>
        <v>1637</v>
      </c>
      <c r="AF505" s="23">
        <f>_xlfn.DAYS(O505,G505)</f>
        <v>589</v>
      </c>
      <c r="AG505" s="24">
        <f>AE505/AF505</f>
        <v>2.7792869269949065</v>
      </c>
    </row>
    <row r="506" spans="1:33" ht="30" customHeight="1" x14ac:dyDescent="0.25">
      <c r="A506" s="9">
        <v>44439</v>
      </c>
      <c r="B506" s="10">
        <v>2017</v>
      </c>
      <c r="C506" s="11" t="s">
        <v>145</v>
      </c>
      <c r="D506" s="12" t="s">
        <v>1571</v>
      </c>
      <c r="E506" s="12" t="s">
        <v>35</v>
      </c>
      <c r="F506" s="9">
        <v>43159</v>
      </c>
      <c r="G506" s="9">
        <v>43455</v>
      </c>
      <c r="H506" s="12" t="s">
        <v>1572</v>
      </c>
      <c r="I506" s="13" t="str">
        <f>LEFT(J506,6)</f>
        <v>W912DQ</v>
      </c>
      <c r="J506" s="14" t="s">
        <v>1573</v>
      </c>
      <c r="K506" s="15" t="s">
        <v>1573</v>
      </c>
      <c r="L506" s="15" t="str">
        <f>CONCATENATE(D506,",",J506)</f>
        <v>75660,W912DQ19C4000</v>
      </c>
      <c r="M506" s="16">
        <v>8690000</v>
      </c>
      <c r="N506" s="16">
        <v>9023000</v>
      </c>
      <c r="O506" s="17">
        <v>43866</v>
      </c>
      <c r="P506" s="18">
        <v>44155</v>
      </c>
      <c r="Q506" s="19">
        <f>IF(M506="","",N506-M506)</f>
        <v>333000</v>
      </c>
      <c r="R506" s="20">
        <f>IF(P506="","",P506-O506)</f>
        <v>289</v>
      </c>
      <c r="S506">
        <f>YEAR(P506)</f>
        <v>2020</v>
      </c>
      <c r="T506" s="21">
        <f>IF(LEN(MONTH(P506))=1,CONCATENATE("0",MONTH(P506)),MONTH(P506))</f>
        <v>11</v>
      </c>
      <c r="U506" s="21">
        <f>IF(LEN(DAY(P506))=1,CONCATENATE("0",DAY(P506)),DAY(P506))</f>
        <v>20</v>
      </c>
      <c r="V506" t="str">
        <f>CONCATENATE(S506,T506,U506)</f>
        <v>20201120</v>
      </c>
      <c r="W506">
        <f>IF(OR(MONTH(G506)=10,MONTH(G506)=11,MONTH(G506)=12),YEAR(G506)+1,YEAR(G506))</f>
        <v>2019</v>
      </c>
      <c r="X506">
        <f>IF(OR(MONTH(P506)=10,MONTH(P506)=11,MONTH(P506)=12),YEAR(P506)+1,YEAR(P506))</f>
        <v>2021</v>
      </c>
      <c r="Y506">
        <f>INDEX('Inflation Indices'!$B$2:$B$18,MATCH('MilCon Contracts Data'!W761,'Inflation Indices'!$A$2:$A$18,0))</f>
        <v>1.0507009358578761</v>
      </c>
      <c r="Z506">
        <f>ROUND(MEDIAN(W506,X506),0)</f>
        <v>2020</v>
      </c>
      <c r="AA506">
        <f>INDEX('Inflation Indices'!$B$2:$B$18,MATCH('MilCon Contracts Data'!Z761,'Inflation Indices'!$A$2:$A$18,0))</f>
        <v>1.0006103417743548</v>
      </c>
      <c r="AB506" s="22">
        <f>M506*Y506</f>
        <v>9130591.1326049436</v>
      </c>
      <c r="AC506" s="22">
        <f>AB506+(Q506*AA506)</f>
        <v>9463794.376415804</v>
      </c>
      <c r="AD506" s="19">
        <f>IF(AB506="","",AC506-AB506)</f>
        <v>333203.24381086044</v>
      </c>
      <c r="AE506" s="23">
        <f>_xlfn.DAYS(P506,O506)</f>
        <v>289</v>
      </c>
      <c r="AF506" s="23">
        <f>_xlfn.DAYS(O506,G506)</f>
        <v>411</v>
      </c>
      <c r="AG506" s="24">
        <f>AE506/AF506</f>
        <v>0.7031630170316302</v>
      </c>
    </row>
    <row r="507" spans="1:33" ht="30" customHeight="1" x14ac:dyDescent="0.25">
      <c r="A507" s="9">
        <v>44573</v>
      </c>
      <c r="B507" s="10">
        <v>2016</v>
      </c>
      <c r="C507" s="11" t="s">
        <v>103</v>
      </c>
      <c r="D507" s="12" t="s">
        <v>1574</v>
      </c>
      <c r="E507" s="12" t="s">
        <v>35</v>
      </c>
      <c r="F507" s="9">
        <v>42545</v>
      </c>
      <c r="G507" s="9">
        <v>42948</v>
      </c>
      <c r="H507" s="12" t="s">
        <v>186</v>
      </c>
      <c r="I507" s="13" t="str">
        <f>LEFT(J507,6)</f>
        <v>N40192</v>
      </c>
      <c r="J507" s="14" t="s">
        <v>1575</v>
      </c>
      <c r="K507" s="15" t="s">
        <v>1576</v>
      </c>
      <c r="L507" s="15" t="str">
        <f>CONCATENATE(D507,",",J507)</f>
        <v>N41557635,N4019217C1305 AWD</v>
      </c>
      <c r="M507" s="16">
        <v>8715000</v>
      </c>
      <c r="N507" s="16">
        <v>11425000</v>
      </c>
      <c r="O507" s="17">
        <v>43518</v>
      </c>
      <c r="P507" s="18">
        <v>44570</v>
      </c>
      <c r="Q507" s="19">
        <f>IF(M507="","",N507-M507)</f>
        <v>2710000</v>
      </c>
      <c r="R507" s="20">
        <f>IF(P507="","",P507-O507)</f>
        <v>1052</v>
      </c>
      <c r="S507">
        <f>YEAR(P507)</f>
        <v>2022</v>
      </c>
      <c r="T507" s="21" t="str">
        <f>IF(LEN(MONTH(P507))=1,CONCATENATE("0",MONTH(P507)),MONTH(P507))</f>
        <v>01</v>
      </c>
      <c r="U507" s="21" t="str">
        <f>IF(LEN(DAY(P507))=1,CONCATENATE("0",DAY(P507)),DAY(P507))</f>
        <v>09</v>
      </c>
      <c r="V507" t="str">
        <f>CONCATENATE(S507,T507,U507)</f>
        <v>20220109</v>
      </c>
      <c r="W507">
        <f>IF(OR(MONTH(G507)=10,MONTH(G507)=11,MONTH(G507)=12),YEAR(G507)+1,YEAR(G507))</f>
        <v>2017</v>
      </c>
      <c r="X507">
        <f>IF(OR(MONTH(P507)=10,MONTH(P507)=11,MONTH(P507)=12),YEAR(P507)+1,YEAR(P507))</f>
        <v>2022</v>
      </c>
      <c r="Y507">
        <f>INDEX('Inflation Indices'!$B$2:$B$18,MATCH('MilCon Contracts Data'!W312,'Inflation Indices'!$A$2:$A$18,0))</f>
        <v>1.027591137340192</v>
      </c>
      <c r="Z507">
        <f>ROUND(MEDIAN(W507,X507),0)</f>
        <v>2020</v>
      </c>
      <c r="AA507">
        <f>INDEX('Inflation Indices'!$B$2:$B$18,MATCH('MilCon Contracts Data'!Z312,'Inflation Indices'!$A$2:$A$18,0))</f>
        <v>1.0006103417743548</v>
      </c>
      <c r="AB507" s="22">
        <f>M507*Y507</f>
        <v>8955456.7619197741</v>
      </c>
      <c r="AC507" s="22">
        <f>AB507+(Q507*AA507)</f>
        <v>11667110.788128275</v>
      </c>
      <c r="AD507" s="19">
        <f>IF(AB507="","",AC507-AB507)</f>
        <v>2711654.0262085013</v>
      </c>
      <c r="AE507" s="23">
        <f>_xlfn.DAYS(P507,O507)</f>
        <v>1052</v>
      </c>
      <c r="AF507" s="23">
        <f>_xlfn.DAYS(O507,G507)</f>
        <v>570</v>
      </c>
      <c r="AG507" s="24">
        <f>AE507/AF507</f>
        <v>1.8456140350877193</v>
      </c>
    </row>
    <row r="508" spans="1:33" ht="30" customHeight="1" x14ac:dyDescent="0.25">
      <c r="A508" s="9">
        <v>44560</v>
      </c>
      <c r="B508" s="10">
        <v>2017</v>
      </c>
      <c r="C508" s="11" t="s">
        <v>496</v>
      </c>
      <c r="D508" s="12" t="s">
        <v>1577</v>
      </c>
      <c r="E508" s="12" t="s">
        <v>35</v>
      </c>
      <c r="F508" s="9">
        <v>42996</v>
      </c>
      <c r="G508" s="9">
        <v>42997</v>
      </c>
      <c r="H508" s="12" t="s">
        <v>1578</v>
      </c>
      <c r="I508" s="13" t="str">
        <f>LEFT(J508,6)</f>
        <v>N63450</v>
      </c>
      <c r="J508" s="14" t="s">
        <v>1579</v>
      </c>
      <c r="K508" s="15" t="s">
        <v>1580</v>
      </c>
      <c r="L508" s="15" t="str">
        <f>CONCATENATE(D508,",",J508)</f>
        <v>DESC1706,N63450-17-C-1305</v>
      </c>
      <c r="M508" s="16">
        <v>8783275</v>
      </c>
      <c r="N508" s="16">
        <v>8783275</v>
      </c>
      <c r="O508" s="17">
        <v>43559</v>
      </c>
      <c r="P508" s="18">
        <v>43581</v>
      </c>
      <c r="Q508" s="19">
        <f>IF(M508="","",N508-M508)</f>
        <v>0</v>
      </c>
      <c r="R508" s="20">
        <f>IF(P508="","",P508-O508)</f>
        <v>22</v>
      </c>
      <c r="S508">
        <f>YEAR(P508)</f>
        <v>2019</v>
      </c>
      <c r="T508" s="21" t="str">
        <f>IF(LEN(MONTH(P508))=1,CONCATENATE("0",MONTH(P508)),MONTH(P508))</f>
        <v>04</v>
      </c>
      <c r="U508" s="21">
        <f>IF(LEN(DAY(P508))=1,CONCATENATE("0",DAY(P508)),DAY(P508))</f>
        <v>26</v>
      </c>
      <c r="V508" t="str">
        <f>CONCATENATE(S508,T508,U508)</f>
        <v>20190426</v>
      </c>
      <c r="W508">
        <f>IF(OR(MONTH(G508)=10,MONTH(G508)=11,MONTH(G508)=12),YEAR(G508)+1,YEAR(G508))</f>
        <v>2017</v>
      </c>
      <c r="X508">
        <f>IF(OR(MONTH(P508)=10,MONTH(P508)=11,MONTH(P508)=12),YEAR(P508)+1,YEAR(P508))</f>
        <v>2019</v>
      </c>
      <c r="Y508">
        <f>INDEX('Inflation Indices'!$B$2:$B$18,MATCH('MilCon Contracts Data'!W340,'Inflation Indices'!$A$2:$A$18,0))</f>
        <v>0.97697771649446541</v>
      </c>
      <c r="Z508">
        <f>ROUND(MEDIAN(W508,X508),0)</f>
        <v>2018</v>
      </c>
      <c r="AA508">
        <f>INDEX('Inflation Indices'!$B$2:$B$18,MATCH('MilCon Contracts Data'!Z340,'Inflation Indices'!$A$2:$A$18,0))</f>
        <v>0.95701202597496626</v>
      </c>
      <c r="AB508" s="22">
        <f>M508*Y508</f>
        <v>8581063.9528429247</v>
      </c>
      <c r="AC508" s="22">
        <f>AB508+(Q508*AA508)</f>
        <v>8581063.9528429247</v>
      </c>
      <c r="AD508" s="19">
        <f>IF(AB508="","",AC508-AB508)</f>
        <v>0</v>
      </c>
      <c r="AE508" s="23">
        <f>_xlfn.DAYS(P508,O508)</f>
        <v>22</v>
      </c>
      <c r="AF508" s="23">
        <f>_xlfn.DAYS(O508,G508)</f>
        <v>562</v>
      </c>
      <c r="AG508" s="24">
        <f>AE508/AF508</f>
        <v>3.9145907473309607E-2</v>
      </c>
    </row>
    <row r="509" spans="1:33" ht="30" customHeight="1" x14ac:dyDescent="0.25">
      <c r="A509" s="9">
        <v>44573</v>
      </c>
      <c r="B509" s="10">
        <v>2016</v>
      </c>
      <c r="C509" s="11" t="s">
        <v>98</v>
      </c>
      <c r="D509" s="12" t="s">
        <v>1581</v>
      </c>
      <c r="E509" s="12" t="s">
        <v>35</v>
      </c>
      <c r="F509" s="9">
        <v>42571</v>
      </c>
      <c r="G509" s="9">
        <v>42628</v>
      </c>
      <c r="H509" s="12" t="s">
        <v>1582</v>
      </c>
      <c r="I509" s="13" t="str">
        <f>LEFT(J509,6)</f>
        <v>N40085</v>
      </c>
      <c r="J509" s="14" t="s">
        <v>1583</v>
      </c>
      <c r="K509" s="15" t="s">
        <v>1584</v>
      </c>
      <c r="L509" s="15" t="str">
        <f>CONCATENATE(D509,",",J509)</f>
        <v>M67400606,N4008516C5505 AWD</v>
      </c>
      <c r="M509" s="16">
        <v>8792000</v>
      </c>
      <c r="N509" s="16">
        <v>8792000</v>
      </c>
      <c r="O509" s="17">
        <v>43680</v>
      </c>
      <c r="P509" s="18">
        <v>43185</v>
      </c>
      <c r="Q509" s="19">
        <f>IF(M509="","",N509-M509)</f>
        <v>0</v>
      </c>
      <c r="R509" s="20">
        <f>IF(P509="","",P509-O509)</f>
        <v>-495</v>
      </c>
      <c r="S509">
        <f>YEAR(P509)</f>
        <v>2018</v>
      </c>
      <c r="T509" s="21" t="str">
        <f>IF(LEN(MONTH(P509))=1,CONCATENATE("0",MONTH(P509)),MONTH(P509))</f>
        <v>03</v>
      </c>
      <c r="U509" s="21">
        <f>IF(LEN(DAY(P509))=1,CONCATENATE("0",DAY(P509)),DAY(P509))</f>
        <v>26</v>
      </c>
      <c r="V509" t="str">
        <f>CONCATENATE(S509,T509,U509)</f>
        <v>20180326</v>
      </c>
      <c r="W509">
        <f>IF(OR(MONTH(G509)=10,MONTH(G509)=11,MONTH(G509)=12),YEAR(G509)+1,YEAR(G509))</f>
        <v>2016</v>
      </c>
      <c r="X509">
        <f>IF(OR(MONTH(P509)=10,MONTH(P509)=11,MONTH(P509)=12),YEAR(P509)+1,YEAR(P509))</f>
        <v>2018</v>
      </c>
      <c r="Y509">
        <f>INDEX('Inflation Indices'!$B$2:$B$18,MATCH('MilCon Contracts Data'!W240,'Inflation Indices'!$A$2:$A$18,0))</f>
        <v>1.0750776974914733</v>
      </c>
      <c r="Z509">
        <f>ROUND(MEDIAN(W509,X509),0)</f>
        <v>2017</v>
      </c>
      <c r="AA509">
        <f>INDEX('Inflation Indices'!$B$2:$B$18,MATCH('MilCon Contracts Data'!Z240,'Inflation Indices'!$A$2:$A$18,0))</f>
        <v>1.0006103417743548</v>
      </c>
      <c r="AB509" s="22">
        <f>M509*Y509</f>
        <v>9452083.116345033</v>
      </c>
      <c r="AC509" s="22">
        <f>AB509+(Q509*AA509)</f>
        <v>9452083.116345033</v>
      </c>
      <c r="AD509" s="19">
        <f>IF(AB509="","",AC509-AB509)</f>
        <v>0</v>
      </c>
      <c r="AE509" s="23">
        <f>_xlfn.DAYS(P509,O509)</f>
        <v>-495</v>
      </c>
      <c r="AF509" s="23">
        <f>_xlfn.DAYS(O509,G509)</f>
        <v>1052</v>
      </c>
      <c r="AG509" s="24">
        <f>AE509/AF509</f>
        <v>-0.47053231939163498</v>
      </c>
    </row>
    <row r="510" spans="1:33" ht="30" customHeight="1" x14ac:dyDescent="0.25">
      <c r="A510" s="9">
        <v>44567</v>
      </c>
      <c r="B510" s="10">
        <v>2019</v>
      </c>
      <c r="C510" s="11" t="s">
        <v>33</v>
      </c>
      <c r="D510" s="12" t="s">
        <v>1585</v>
      </c>
      <c r="E510" s="12" t="s">
        <v>35</v>
      </c>
      <c r="F510" s="9">
        <v>43475</v>
      </c>
      <c r="G510" s="9">
        <v>43574</v>
      </c>
      <c r="H510" s="12" t="s">
        <v>1586</v>
      </c>
      <c r="I510" s="13" t="str">
        <f>LEFT(J510,6)</f>
        <v>W9128F</v>
      </c>
      <c r="J510" s="14" t="s">
        <v>1587</v>
      </c>
      <c r="K510" s="15" t="s">
        <v>1587</v>
      </c>
      <c r="L510" s="15" t="str">
        <f>CONCATENATE(D510,",",J510)</f>
        <v>81899,W9128F19C0016</v>
      </c>
      <c r="M510" s="16">
        <v>8794325</v>
      </c>
      <c r="N510" s="16">
        <v>9276699</v>
      </c>
      <c r="O510" s="17">
        <v>44347</v>
      </c>
      <c r="P510" s="18">
        <v>44788</v>
      </c>
      <c r="Q510" s="19">
        <f>IF(M510="","",N510-M510)</f>
        <v>482374</v>
      </c>
      <c r="R510" s="20">
        <f>IF(P510="","",P510-O510)</f>
        <v>441</v>
      </c>
      <c r="S510">
        <f>YEAR(P510)</f>
        <v>2022</v>
      </c>
      <c r="T510" s="21" t="str">
        <f>IF(LEN(MONTH(P510))=1,CONCATENATE("0",MONTH(P510)),MONTH(P510))</f>
        <v>08</v>
      </c>
      <c r="U510" s="21">
        <f>IF(LEN(DAY(P510))=1,CONCATENATE("0",DAY(P510)),DAY(P510))</f>
        <v>15</v>
      </c>
      <c r="V510" t="str">
        <f>CONCATENATE(S510,T510,U510)</f>
        <v>20220815</v>
      </c>
      <c r="W510">
        <f>IF(OR(MONTH(G510)=10,MONTH(G510)=11,MONTH(G510)=12),YEAR(G510)+1,YEAR(G510))</f>
        <v>2019</v>
      </c>
      <c r="X510">
        <f>IF(OR(MONTH(P510)=10,MONTH(P510)=11,MONTH(P510)=12),YEAR(P510)+1,YEAR(P510))</f>
        <v>2022</v>
      </c>
      <c r="Y510">
        <f>INDEX('Inflation Indices'!$B$2:$B$18,MATCH('MilCon Contracts Data'!W742,'Inflation Indices'!$A$2:$A$18,0))</f>
        <v>0.97697771649446541</v>
      </c>
      <c r="Z510">
        <f>ROUND(MEDIAN(W510,X510),0)</f>
        <v>2021</v>
      </c>
      <c r="AA510">
        <f>INDEX('Inflation Indices'!$B$2:$B$18,MATCH('MilCon Contracts Data'!Z742,'Inflation Indices'!$A$2:$A$18,0))</f>
        <v>0.93819806468133926</v>
      </c>
      <c r="AB510" s="22">
        <f>M510*Y510</f>
        <v>8591859.5566101894</v>
      </c>
      <c r="AC510" s="22">
        <f>AB510+(Q510*AA510)</f>
        <v>9044421.9098627865</v>
      </c>
      <c r="AD510" s="19">
        <f>IF(AB510="","",AC510-AB510)</f>
        <v>452562.35325259715</v>
      </c>
      <c r="AE510" s="23">
        <f>_xlfn.DAYS(P510,O510)</f>
        <v>441</v>
      </c>
      <c r="AF510" s="23">
        <f>_xlfn.DAYS(O510,G510)</f>
        <v>773</v>
      </c>
      <c r="AG510" s="24">
        <f>AE510/AF510</f>
        <v>0.57050452781371286</v>
      </c>
    </row>
    <row r="511" spans="1:33" ht="30" customHeight="1" x14ac:dyDescent="0.25">
      <c r="A511" s="9">
        <v>44620</v>
      </c>
      <c r="B511" s="10">
        <v>2015</v>
      </c>
      <c r="C511" s="11" t="s">
        <v>570</v>
      </c>
      <c r="D511" s="12" t="s">
        <v>1588</v>
      </c>
      <c r="E511" s="12" t="s">
        <v>35</v>
      </c>
      <c r="F511" s="9">
        <v>43222</v>
      </c>
      <c r="G511" s="9">
        <v>43321</v>
      </c>
      <c r="H511" s="12" t="s">
        <v>1589</v>
      </c>
      <c r="I511" s="13" t="str">
        <f>LEFT(J511,6)</f>
        <v>N62742</v>
      </c>
      <c r="J511" s="14" t="s">
        <v>1590</v>
      </c>
      <c r="K511" s="15" t="s">
        <v>1590</v>
      </c>
      <c r="L511" s="15" t="str">
        <f>CONCATENATE(D511,",",J511)</f>
        <v>15DISA02,N6274218C1306</v>
      </c>
      <c r="M511" s="16">
        <v>8794967</v>
      </c>
      <c r="N511" s="16">
        <v>12189000</v>
      </c>
      <c r="O511" s="17">
        <v>43555</v>
      </c>
      <c r="P511" s="18">
        <v>43921</v>
      </c>
      <c r="Q511" s="19">
        <f>IF(M511="","",N511-M511)</f>
        <v>3394033</v>
      </c>
      <c r="R511" s="20">
        <f>IF(P511="","",P511-O511)</f>
        <v>366</v>
      </c>
      <c r="S511">
        <f>YEAR(P511)</f>
        <v>2020</v>
      </c>
      <c r="T511" s="21" t="str">
        <f>IF(LEN(MONTH(P511))=1,CONCATENATE("0",MONTH(P511)),MONTH(P511))</f>
        <v>03</v>
      </c>
      <c r="U511" s="21">
        <f>IF(LEN(DAY(P511))=1,CONCATENATE("0",DAY(P511)),DAY(P511))</f>
        <v>31</v>
      </c>
      <c r="V511" t="str">
        <f>CONCATENATE(S511,T511,U511)</f>
        <v>20200331</v>
      </c>
      <c r="W511">
        <f>IF(OR(MONTH(G511)=10,MONTH(G511)=11,MONTH(G511)=12),YEAR(G511)+1,YEAR(G511))</f>
        <v>2018</v>
      </c>
      <c r="X511">
        <f>IF(OR(MONTH(P511)=10,MONTH(P511)=11,MONTH(P511)=12),YEAR(P511)+1,YEAR(P511))</f>
        <v>2020</v>
      </c>
      <c r="Y511">
        <f>INDEX('Inflation Indices'!$B$2:$B$18,MATCH('MilCon Contracts Data'!W491,'Inflation Indices'!$A$2:$A$18,0))</f>
        <v>1.0006103417743548</v>
      </c>
      <c r="Z511">
        <f>ROUND(MEDIAN(W511,X511),0)</f>
        <v>2019</v>
      </c>
      <c r="AA511">
        <f>INDEX('Inflation Indices'!$B$2:$B$18,MATCH('MilCon Contracts Data'!Z491,'Inflation Indices'!$A$2:$A$18,0))</f>
        <v>0.97697771649446541</v>
      </c>
      <c r="AB511" s="22">
        <f>M511*Y511</f>
        <v>8800334.9357641712</v>
      </c>
      <c r="AC511" s="22">
        <f>AB511+(Q511*AA511)</f>
        <v>12116229.545811031</v>
      </c>
      <c r="AD511" s="19">
        <f>IF(AB511="","",AC511-AB511)</f>
        <v>3315894.6100468598</v>
      </c>
      <c r="AE511" s="23">
        <f>_xlfn.DAYS(P511,O511)</f>
        <v>366</v>
      </c>
      <c r="AF511" s="23">
        <f>_xlfn.DAYS(O511,G511)</f>
        <v>234</v>
      </c>
      <c r="AG511" s="24">
        <f>AE511/AF511</f>
        <v>1.5641025641025641</v>
      </c>
    </row>
    <row r="512" spans="1:33" ht="30" customHeight="1" x14ac:dyDescent="0.25">
      <c r="A512" s="9">
        <v>44567</v>
      </c>
      <c r="B512" s="10">
        <v>2019</v>
      </c>
      <c r="C512" s="11" t="s">
        <v>33</v>
      </c>
      <c r="D512" s="12" t="s">
        <v>1591</v>
      </c>
      <c r="E512" s="12" t="s">
        <v>35</v>
      </c>
      <c r="F512" s="9">
        <v>43431</v>
      </c>
      <c r="G512" s="9">
        <v>43608</v>
      </c>
      <c r="H512" s="12" t="s">
        <v>1246</v>
      </c>
      <c r="I512" s="13" t="str">
        <f>LEFT(J512,6)</f>
        <v>W912QR</v>
      </c>
      <c r="J512" s="14" t="s">
        <v>1592</v>
      </c>
      <c r="K512" s="15" t="s">
        <v>1592</v>
      </c>
      <c r="L512" s="15" t="str">
        <f>CONCATENATE(D512,",",J512)</f>
        <v>67039,W912QR19C0017</v>
      </c>
      <c r="M512" s="16">
        <v>8825159</v>
      </c>
      <c r="N512" s="16">
        <v>9122816</v>
      </c>
      <c r="O512" s="17">
        <v>44168</v>
      </c>
      <c r="P512" s="18">
        <v>44243</v>
      </c>
      <c r="Q512" s="19">
        <f>IF(M512="","",N512-M512)</f>
        <v>297657</v>
      </c>
      <c r="R512" s="20">
        <f>IF(P512="","",P512-O512)</f>
        <v>75</v>
      </c>
      <c r="S512">
        <f>YEAR(P512)</f>
        <v>2021</v>
      </c>
      <c r="T512" s="21" t="str">
        <f>IF(LEN(MONTH(P512))=1,CONCATENATE("0",MONTH(P512)),MONTH(P512))</f>
        <v>02</v>
      </c>
      <c r="U512" s="21">
        <f>IF(LEN(DAY(P512))=1,CONCATENATE("0",DAY(P512)),DAY(P512))</f>
        <v>16</v>
      </c>
      <c r="V512" t="str">
        <f>CONCATENATE(S512,T512,U512)</f>
        <v>20210216</v>
      </c>
      <c r="W512">
        <f>IF(OR(MONTH(G512)=10,MONTH(G512)=11,MONTH(G512)=12),YEAR(G512)+1,YEAR(G512))</f>
        <v>2019</v>
      </c>
      <c r="X512">
        <f>IF(OR(MONTH(P512)=10,MONTH(P512)=11,MONTH(P512)=12),YEAR(P512)+1,YEAR(P512))</f>
        <v>2021</v>
      </c>
      <c r="Y512">
        <f>INDEX('Inflation Indices'!$B$2:$B$18,MATCH('MilCon Contracts Data'!W835,'Inflation Indices'!$A$2:$A$18,0))</f>
        <v>1.1743184978402121</v>
      </c>
      <c r="Z512">
        <f>ROUND(MEDIAN(W512,X512),0)</f>
        <v>2020</v>
      </c>
      <c r="AA512">
        <f>INDEX('Inflation Indices'!$B$2:$B$18,MATCH('MilCon Contracts Data'!Z835,'Inflation Indices'!$A$2:$A$18,0))</f>
        <v>1.0750776974914733</v>
      </c>
      <c r="AB512" s="22">
        <f>M512*Y512</f>
        <v>10363547.460081028</v>
      </c>
      <c r="AC512" s="22">
        <f>AB512+(Q512*AA512)</f>
        <v>10683551.862283247</v>
      </c>
      <c r="AD512" s="19">
        <f>IF(AB512="","",AC512-AB512)</f>
        <v>320004.40220221877</v>
      </c>
      <c r="AE512" s="23">
        <f>_xlfn.DAYS(P512,O512)</f>
        <v>75</v>
      </c>
      <c r="AF512" s="23">
        <f>_xlfn.DAYS(O512,G512)</f>
        <v>560</v>
      </c>
      <c r="AG512" s="24">
        <f>AE512/AF512</f>
        <v>0.13392857142857142</v>
      </c>
    </row>
    <row r="513" spans="1:33" ht="30" customHeight="1" x14ac:dyDescent="0.25">
      <c r="A513" s="9">
        <v>44573</v>
      </c>
      <c r="B513" s="10">
        <v>2016</v>
      </c>
      <c r="C513" s="11" t="s">
        <v>103</v>
      </c>
      <c r="D513" s="12" t="s">
        <v>1593</v>
      </c>
      <c r="E513" s="12" t="s">
        <v>35</v>
      </c>
      <c r="F513" s="9">
        <v>42430</v>
      </c>
      <c r="G513" s="9">
        <v>43452</v>
      </c>
      <c r="H513" s="12" t="s">
        <v>172</v>
      </c>
      <c r="I513" s="13" t="str">
        <f>LEFT(J513,6)</f>
        <v>N40084</v>
      </c>
      <c r="J513" s="14" t="s">
        <v>1594</v>
      </c>
      <c r="K513" s="15" t="s">
        <v>1595</v>
      </c>
      <c r="L513" s="15" t="str">
        <f>CONCATENATE(D513,",",J513)</f>
        <v>M62613603,N40084USACE02 AWD</v>
      </c>
      <c r="M513" s="16">
        <v>8904000</v>
      </c>
      <c r="N513" s="16">
        <v>8904000</v>
      </c>
      <c r="O513" s="17">
        <v>44020</v>
      </c>
      <c r="P513" s="18">
        <v>44267</v>
      </c>
      <c r="Q513" s="19">
        <f>IF(M513="","",N513-M513)</f>
        <v>0</v>
      </c>
      <c r="R513" s="20">
        <f>IF(P513="","",P513-O513)</f>
        <v>247</v>
      </c>
      <c r="S513">
        <f>YEAR(P513)</f>
        <v>2021</v>
      </c>
      <c r="T513" s="21" t="str">
        <f>IF(LEN(MONTH(P513))=1,CONCATENATE("0",MONTH(P513)),MONTH(P513))</f>
        <v>03</v>
      </c>
      <c r="U513" s="21">
        <f>IF(LEN(DAY(P513))=1,CONCATENATE("0",DAY(P513)),DAY(P513))</f>
        <v>12</v>
      </c>
      <c r="V513" t="str">
        <f>CONCATENATE(S513,T513,U513)</f>
        <v>20210312</v>
      </c>
      <c r="W513">
        <f>IF(OR(MONTH(G513)=10,MONTH(G513)=11,MONTH(G513)=12),YEAR(G513)+1,YEAR(G513))</f>
        <v>2019</v>
      </c>
      <c r="X513">
        <f>IF(OR(MONTH(P513)=10,MONTH(P513)=11,MONTH(P513)=12),YEAR(P513)+1,YEAR(P513))</f>
        <v>2021</v>
      </c>
      <c r="Y513">
        <f>INDEX('Inflation Indices'!$B$2:$B$18,MATCH('MilCon Contracts Data'!W606,'Inflation Indices'!$A$2:$A$18,0))</f>
        <v>1.0750776974914733</v>
      </c>
      <c r="Z513">
        <f>ROUND(MEDIAN(W513,X513),0)</f>
        <v>2020</v>
      </c>
      <c r="AA513">
        <f>INDEX('Inflation Indices'!$B$2:$B$18,MATCH('MilCon Contracts Data'!Z606,'Inflation Indices'!$A$2:$A$18,0))</f>
        <v>1.027591137340192</v>
      </c>
      <c r="AB513" s="22">
        <f>M513*Y513</f>
        <v>9572491.818464078</v>
      </c>
      <c r="AC513" s="22">
        <f>AB513+(Q513*AA513)</f>
        <v>9572491.818464078</v>
      </c>
      <c r="AD513" s="19">
        <f>IF(AB513="","",AC513-AB513)</f>
        <v>0</v>
      </c>
      <c r="AE513" s="23">
        <f>_xlfn.DAYS(P513,O513)</f>
        <v>247</v>
      </c>
      <c r="AF513" s="23">
        <f>_xlfn.DAYS(O513,G513)</f>
        <v>568</v>
      </c>
      <c r="AG513" s="24">
        <f>AE513/AF513</f>
        <v>0.43485915492957744</v>
      </c>
    </row>
    <row r="514" spans="1:33" ht="30" customHeight="1" x14ac:dyDescent="0.25">
      <c r="A514" s="9">
        <v>44561</v>
      </c>
      <c r="B514" s="10">
        <v>2015</v>
      </c>
      <c r="C514" s="11" t="s">
        <v>145</v>
      </c>
      <c r="D514" s="12" t="s">
        <v>1596</v>
      </c>
      <c r="E514" s="12" t="s">
        <v>35</v>
      </c>
      <c r="F514" s="9">
        <v>43280</v>
      </c>
      <c r="G514" s="9">
        <v>43616</v>
      </c>
      <c r="H514" s="12" t="s">
        <v>1597</v>
      </c>
      <c r="I514" s="13" t="str">
        <f>LEFT(J514,6)</f>
        <v>W91238</v>
      </c>
      <c r="J514" s="14" t="s">
        <v>1598</v>
      </c>
      <c r="K514" s="15" t="s">
        <v>1598</v>
      </c>
      <c r="L514" s="15" t="str">
        <f>CONCATENATE(D514,",",J514)</f>
        <v>76093,W9123819C0015</v>
      </c>
      <c r="M514" s="16">
        <v>8916000</v>
      </c>
      <c r="N514" s="16">
        <v>10402000</v>
      </c>
      <c r="O514" s="17">
        <v>43984</v>
      </c>
      <c r="P514" s="18">
        <v>44617</v>
      </c>
      <c r="Q514" s="19">
        <f>IF(M514="","",N514-M514)</f>
        <v>1486000</v>
      </c>
      <c r="R514" s="20">
        <f>IF(P514="","",P514-O514)</f>
        <v>633</v>
      </c>
      <c r="S514">
        <f>YEAR(P514)</f>
        <v>2022</v>
      </c>
      <c r="T514" s="21" t="str">
        <f>IF(LEN(MONTH(P514))=1,CONCATENATE("0",MONTH(P514)),MONTH(P514))</f>
        <v>02</v>
      </c>
      <c r="U514" s="21">
        <f>IF(LEN(DAY(P514))=1,CONCATENATE("0",DAY(P514)),DAY(P514))</f>
        <v>25</v>
      </c>
      <c r="V514" t="str">
        <f>CONCATENATE(S514,T514,U514)</f>
        <v>20220225</v>
      </c>
      <c r="W514">
        <f>IF(OR(MONTH(G514)=10,MONTH(G514)=11,MONTH(G514)=12),YEAR(G514)+1,YEAR(G514))</f>
        <v>2019</v>
      </c>
      <c r="X514">
        <f>IF(OR(MONTH(P514)=10,MONTH(P514)=11,MONTH(P514)=12),YEAR(P514)+1,YEAR(P514))</f>
        <v>2022</v>
      </c>
      <c r="Y514">
        <f>INDEX('Inflation Indices'!$B$2:$B$18,MATCH('MilCon Contracts Data'!W712,'Inflation Indices'!$A$2:$A$18,0))</f>
        <v>1.2825639376233653</v>
      </c>
      <c r="Z514">
        <f>ROUND(MEDIAN(W514,X514),0)</f>
        <v>2021</v>
      </c>
      <c r="AA514">
        <f>INDEX('Inflation Indices'!$B$2:$B$18,MATCH('MilCon Contracts Data'!Z712,'Inflation Indices'!$A$2:$A$18,0))</f>
        <v>1.258060736811446</v>
      </c>
      <c r="AB514" s="22">
        <f>M514*Y514</f>
        <v>11435340.067849925</v>
      </c>
      <c r="AC514" s="22">
        <f>AB514+(Q514*AA514)</f>
        <v>13304818.322751734</v>
      </c>
      <c r="AD514" s="19">
        <f>IF(AB514="","",AC514-AB514)</f>
        <v>1869478.2549018096</v>
      </c>
      <c r="AE514" s="23">
        <f>_xlfn.DAYS(P514,O514)</f>
        <v>633</v>
      </c>
      <c r="AF514" s="23">
        <f>_xlfn.DAYS(O514,G514)</f>
        <v>368</v>
      </c>
      <c r="AG514" s="24">
        <f>AE514/AF514</f>
        <v>1.7201086956521738</v>
      </c>
    </row>
    <row r="515" spans="1:33" ht="30" customHeight="1" x14ac:dyDescent="0.25">
      <c r="A515" s="9">
        <v>44574</v>
      </c>
      <c r="B515" s="10">
        <v>2018</v>
      </c>
      <c r="C515" s="11" t="s">
        <v>39</v>
      </c>
      <c r="D515" s="12" t="s">
        <v>1599</v>
      </c>
      <c r="E515" s="12" t="s">
        <v>35</v>
      </c>
      <c r="F515" s="9">
        <v>43675</v>
      </c>
      <c r="G515" s="9">
        <v>43860</v>
      </c>
      <c r="H515" s="12" t="s">
        <v>1600</v>
      </c>
      <c r="I515" s="13" t="str">
        <f>LEFT(J515,6)</f>
        <v>W9126G</v>
      </c>
      <c r="J515" s="14" t="s">
        <v>1601</v>
      </c>
      <c r="K515" s="15" t="s">
        <v>1602</v>
      </c>
      <c r="L515" s="15" t="str">
        <f>CONCATENATE(D515,",",J515)</f>
        <v>67402,W9126G-20-C-0009</v>
      </c>
      <c r="M515" s="16">
        <v>8996000</v>
      </c>
      <c r="N515" s="16">
        <v>9321000</v>
      </c>
      <c r="O515" s="17">
        <v>44654</v>
      </c>
      <c r="P515" s="18">
        <v>44654</v>
      </c>
      <c r="Q515" s="19">
        <f>IF(M515="","",N515-M515)</f>
        <v>325000</v>
      </c>
      <c r="R515" s="20">
        <f>IF(P515="","",P515-O515)</f>
        <v>0</v>
      </c>
      <c r="S515">
        <f>YEAR(P515)</f>
        <v>2022</v>
      </c>
      <c r="T515" s="21" t="str">
        <f>IF(LEN(MONTH(P515))=1,CONCATENATE("0",MONTH(P515)),MONTH(P515))</f>
        <v>04</v>
      </c>
      <c r="U515" s="21" t="str">
        <f>IF(LEN(DAY(P515))=1,CONCATENATE("0",DAY(P515)),DAY(P515))</f>
        <v>03</v>
      </c>
      <c r="V515" t="str">
        <f>CONCATENATE(S515,T515,U515)</f>
        <v>20220403</v>
      </c>
      <c r="W515">
        <f>IF(OR(MONTH(G515)=10,MONTH(G515)=11,MONTH(G515)=12),YEAR(G515)+1,YEAR(G515))</f>
        <v>2020</v>
      </c>
      <c r="X515">
        <f>IF(OR(MONTH(P515)=10,MONTH(P515)=11,MONTH(P515)=12),YEAR(P515)+1,YEAR(P515))</f>
        <v>2022</v>
      </c>
      <c r="Y515">
        <f>INDEX('Inflation Indices'!$B$2:$B$18,MATCH('MilCon Contracts Data'!W993,'Inflation Indices'!$A$2:$A$18,0))</f>
        <v>1.1226717559690906</v>
      </c>
      <c r="Z515">
        <f>ROUND(MEDIAN(W515,X515),0)</f>
        <v>2021</v>
      </c>
      <c r="AA515">
        <f>INDEX('Inflation Indices'!$B$2:$B$18,MATCH('MilCon Contracts Data'!Z993,'Inflation Indices'!$A$2:$A$18,0))</f>
        <v>1.027591137340192</v>
      </c>
      <c r="AB515" s="22">
        <f>M515*Y515</f>
        <v>10099555.116697939</v>
      </c>
      <c r="AC515" s="22">
        <f>AB515+(Q515*AA515)</f>
        <v>10433522.236333501</v>
      </c>
      <c r="AD515" s="19">
        <f>IF(AB515="","",AC515-AB515)</f>
        <v>333967.11963556148</v>
      </c>
      <c r="AE515" s="23">
        <f>_xlfn.DAYS(P515,O515)</f>
        <v>0</v>
      </c>
      <c r="AF515" s="23">
        <f>_xlfn.DAYS(O515,G515)</f>
        <v>794</v>
      </c>
      <c r="AG515" s="24">
        <f>AE515/AF515</f>
        <v>0</v>
      </c>
    </row>
    <row r="516" spans="1:33" ht="30" customHeight="1" x14ac:dyDescent="0.25">
      <c r="A516" s="9">
        <v>44573</v>
      </c>
      <c r="B516" s="10">
        <v>2019</v>
      </c>
      <c r="C516" s="11" t="s">
        <v>98</v>
      </c>
      <c r="D516" s="12" t="s">
        <v>1603</v>
      </c>
      <c r="E516" s="12" t="s">
        <v>35</v>
      </c>
      <c r="F516" s="9">
        <v>43495</v>
      </c>
      <c r="G516" s="9">
        <v>43564</v>
      </c>
      <c r="H516" s="12" t="s">
        <v>554</v>
      </c>
      <c r="I516" s="13" t="str">
        <f>LEFT(J516,6)</f>
        <v>N62473</v>
      </c>
      <c r="J516" s="14" t="s">
        <v>556</v>
      </c>
      <c r="K516" s="15" t="s">
        <v>556</v>
      </c>
      <c r="L516" s="15" t="str">
        <f>CONCATENATE(D516,",",J516)</f>
        <v>M006815001,N6247317D4635</v>
      </c>
      <c r="M516" s="16">
        <v>9032000</v>
      </c>
      <c r="N516" s="16">
        <v>8888000</v>
      </c>
      <c r="O516" s="17">
        <v>44119</v>
      </c>
      <c r="P516" s="18">
        <v>44433</v>
      </c>
      <c r="Q516" s="19">
        <f>IF(M516="","",N516-M516)</f>
        <v>-144000</v>
      </c>
      <c r="R516" s="20">
        <f>IF(P516="","",P516-O516)</f>
        <v>314</v>
      </c>
      <c r="S516">
        <f>YEAR(P516)</f>
        <v>2021</v>
      </c>
      <c r="T516" s="21" t="str">
        <f>IF(LEN(MONTH(P516))=1,CONCATENATE("0",MONTH(P516)),MONTH(P516))</f>
        <v>08</v>
      </c>
      <c r="U516" s="21">
        <f>IF(LEN(DAY(P516))=1,CONCATENATE("0",DAY(P516)),DAY(P516))</f>
        <v>25</v>
      </c>
      <c r="V516" t="str">
        <f>CONCATENATE(S516,T516,U516)</f>
        <v>20210825</v>
      </c>
      <c r="W516">
        <f>IF(OR(MONTH(G516)=10,MONTH(G516)=11,MONTH(G516)=12),YEAR(G516)+1,YEAR(G516))</f>
        <v>2019</v>
      </c>
      <c r="X516">
        <f>IF(OR(MONTH(P516)=10,MONTH(P516)=11,MONTH(P516)=12),YEAR(P516)+1,YEAR(P516))</f>
        <v>2021</v>
      </c>
      <c r="Y516">
        <f>INDEX('Inflation Indices'!$B$2:$B$18,MATCH('MilCon Contracts Data'!W643,'Inflation Indices'!$A$2:$A$18,0))</f>
        <v>1.1518675949206576</v>
      </c>
      <c r="Z516">
        <f>ROUND(MEDIAN(W516,X516),0)</f>
        <v>2020</v>
      </c>
      <c r="AA516">
        <f>INDEX('Inflation Indices'!$B$2:$B$18,MATCH('MilCon Contracts Data'!Z643,'Inflation Indices'!$A$2:$A$18,0))</f>
        <v>1.1226717559690906</v>
      </c>
      <c r="AB516" s="22">
        <f>M516*Y516</f>
        <v>10403668.11732338</v>
      </c>
      <c r="AC516" s="22">
        <f>AB516+(Q516*AA516)</f>
        <v>10242003.384463832</v>
      </c>
      <c r="AD516" s="19">
        <f>IF(AB516="","",AC516-AB516)</f>
        <v>-161664.73285954818</v>
      </c>
      <c r="AE516" s="23">
        <f>_xlfn.DAYS(P516,O516)</f>
        <v>314</v>
      </c>
      <c r="AF516" s="23">
        <f>_xlfn.DAYS(O516,G516)</f>
        <v>555</v>
      </c>
      <c r="AG516" s="24">
        <f>AE516/AF516</f>
        <v>0.56576576576576576</v>
      </c>
    </row>
    <row r="517" spans="1:33" ht="30" customHeight="1" x14ac:dyDescent="0.25">
      <c r="A517" s="9">
        <v>44573</v>
      </c>
      <c r="B517" s="10">
        <v>2019</v>
      </c>
      <c r="C517" s="11" t="s">
        <v>103</v>
      </c>
      <c r="D517" s="12" t="s">
        <v>1604</v>
      </c>
      <c r="E517" s="12" t="s">
        <v>35</v>
      </c>
      <c r="F517" s="9">
        <v>43404</v>
      </c>
      <c r="G517" s="9">
        <v>43574</v>
      </c>
      <c r="H517" s="12" t="s">
        <v>172</v>
      </c>
      <c r="I517" s="13" t="str">
        <f>LEFT(J517,6)</f>
        <v>N40084</v>
      </c>
      <c r="J517" s="14" t="s">
        <v>1605</v>
      </c>
      <c r="K517" s="15" t="s">
        <v>1606</v>
      </c>
      <c r="L517" s="15" t="str">
        <f>CONCATENATE(D517,",",J517)</f>
        <v>N61056512,N40084USACE01 AWD</v>
      </c>
      <c r="M517" s="16">
        <v>9050000</v>
      </c>
      <c r="N517" s="16">
        <v>9050000</v>
      </c>
      <c r="O517" s="17">
        <v>44196</v>
      </c>
      <c r="P517" s="18">
        <v>44196</v>
      </c>
      <c r="Q517" s="19">
        <f>IF(M517="","",N517-M517)</f>
        <v>0</v>
      </c>
      <c r="R517" s="20">
        <f>IF(P517="","",P517-O517)</f>
        <v>0</v>
      </c>
      <c r="S517">
        <f>YEAR(P517)</f>
        <v>2020</v>
      </c>
      <c r="T517" s="21">
        <f>IF(LEN(MONTH(P517))=1,CONCATENATE("0",MONTH(P517)),MONTH(P517))</f>
        <v>12</v>
      </c>
      <c r="U517" s="21">
        <f>IF(LEN(DAY(P517))=1,CONCATENATE("0",DAY(P517)),DAY(P517))</f>
        <v>31</v>
      </c>
      <c r="V517" t="str">
        <f>CONCATENATE(S517,T517,U517)</f>
        <v>20201231</v>
      </c>
      <c r="W517">
        <f>IF(OR(MONTH(G517)=10,MONTH(G517)=11,MONTH(G517)=12),YEAR(G517)+1,YEAR(G517))</f>
        <v>2019</v>
      </c>
      <c r="X517">
        <f>IF(OR(MONTH(P517)=10,MONTH(P517)=11,MONTH(P517)=12),YEAR(P517)+1,YEAR(P517))</f>
        <v>2021</v>
      </c>
      <c r="Y517">
        <f>INDEX('Inflation Indices'!$B$2:$B$18,MATCH('MilCon Contracts Data'!W605,'Inflation Indices'!$A$2:$A$18,0))</f>
        <v>0.97697771649446541</v>
      </c>
      <c r="Z517">
        <f>ROUND(MEDIAN(W517,X517),0)</f>
        <v>2020</v>
      </c>
      <c r="AA517">
        <f>INDEX('Inflation Indices'!$B$2:$B$18,MATCH('MilCon Contracts Data'!Z605,'Inflation Indices'!$A$2:$A$18,0))</f>
        <v>0.95701202597496626</v>
      </c>
      <c r="AB517" s="22">
        <f>M517*Y517</f>
        <v>8841648.3342749123</v>
      </c>
      <c r="AC517" s="22">
        <f>AB517+(Q517*AA517)</f>
        <v>8841648.3342749123</v>
      </c>
      <c r="AD517" s="19">
        <f>IF(AB517="","",AC517-AB517)</f>
        <v>0</v>
      </c>
      <c r="AE517" s="23">
        <f>_xlfn.DAYS(P517,O517)</f>
        <v>0</v>
      </c>
      <c r="AF517" s="23">
        <f>_xlfn.DAYS(O517,G517)</f>
        <v>622</v>
      </c>
      <c r="AG517" s="24">
        <f>AE517/AF517</f>
        <v>0</v>
      </c>
    </row>
    <row r="518" spans="1:33" ht="30" customHeight="1" x14ac:dyDescent="0.25">
      <c r="A518" s="9">
        <v>44567</v>
      </c>
      <c r="B518" s="10">
        <v>2016</v>
      </c>
      <c r="C518" s="11" t="s">
        <v>33</v>
      </c>
      <c r="D518" s="12" t="s">
        <v>1607</v>
      </c>
      <c r="E518" s="12" t="s">
        <v>35</v>
      </c>
      <c r="F518" s="9">
        <v>42360</v>
      </c>
      <c r="G518" s="9">
        <v>42545</v>
      </c>
      <c r="H518" s="12" t="s">
        <v>1608</v>
      </c>
      <c r="I518" s="13" t="str">
        <f>LEFT(J518,6)</f>
        <v>W9128F</v>
      </c>
      <c r="J518" s="14" t="s">
        <v>1609</v>
      </c>
      <c r="K518" s="15" t="s">
        <v>1610</v>
      </c>
      <c r="L518" s="15" t="str">
        <f>CONCATENATE(D518,",",J518)</f>
        <v>47942,W9128F-16-C-0033</v>
      </c>
      <c r="M518" s="16">
        <v>9065868</v>
      </c>
      <c r="N518" s="16">
        <v>9433554</v>
      </c>
      <c r="O518" s="17">
        <v>43250</v>
      </c>
      <c r="P518" s="18">
        <v>43383</v>
      </c>
      <c r="Q518" s="19">
        <f>IF(M518="","",N518-M518)</f>
        <v>367686</v>
      </c>
      <c r="R518" s="20">
        <f>IF(P518="","",P518-O518)</f>
        <v>133</v>
      </c>
      <c r="S518">
        <f>YEAR(P518)</f>
        <v>2018</v>
      </c>
      <c r="T518" s="21">
        <f>IF(LEN(MONTH(P518))=1,CONCATENATE("0",MONTH(P518)),MONTH(P518))</f>
        <v>10</v>
      </c>
      <c r="U518" s="21">
        <f>IF(LEN(DAY(P518))=1,CONCATENATE("0",DAY(P518)),DAY(P518))</f>
        <v>10</v>
      </c>
      <c r="V518" t="str">
        <f>CONCATENATE(S518,T518,U518)</f>
        <v>20181010</v>
      </c>
      <c r="W518">
        <f>IF(OR(MONTH(G518)=10,MONTH(G518)=11,MONTH(G518)=12),YEAR(G518)+1,YEAR(G518))</f>
        <v>2016</v>
      </c>
      <c r="X518">
        <f>IF(OR(MONTH(P518)=10,MONTH(P518)=11,MONTH(P518)=12),YEAR(P518)+1,YEAR(P518))</f>
        <v>2019</v>
      </c>
      <c r="Y518">
        <f>INDEX('Inflation Indices'!$B$2:$B$18,MATCH('MilCon Contracts Data'!W278,'Inflation Indices'!$A$2:$A$18,0))</f>
        <v>1.0006103417743548</v>
      </c>
      <c r="Z518">
        <f>ROUND(MEDIAN(W518,X518),0)</f>
        <v>2018</v>
      </c>
      <c r="AA518">
        <f>INDEX('Inflation Indices'!$B$2:$B$18,MATCH('MilCon Contracts Data'!Z278,'Inflation Indices'!$A$2:$A$18,0))</f>
        <v>0.97697771649446541</v>
      </c>
      <c r="AB518" s="22">
        <f>M518*Y518</f>
        <v>9071401.2779611871</v>
      </c>
      <c r="AC518" s="22">
        <f>AB518+(Q518*AA518)</f>
        <v>9430622.3066281714</v>
      </c>
      <c r="AD518" s="19">
        <f>IF(AB518="","",AC518-AB518)</f>
        <v>359221.02866698429</v>
      </c>
      <c r="AE518" s="23">
        <f>_xlfn.DAYS(P518,O518)</f>
        <v>133</v>
      </c>
      <c r="AF518" s="23">
        <f>_xlfn.DAYS(O518,G518)</f>
        <v>705</v>
      </c>
      <c r="AG518" s="24">
        <f>AE518/AF518</f>
        <v>0.18865248226950354</v>
      </c>
    </row>
    <row r="519" spans="1:33" ht="30" customHeight="1" x14ac:dyDescent="0.25">
      <c r="A519" s="9">
        <v>44573</v>
      </c>
      <c r="B519" s="10">
        <v>2018</v>
      </c>
      <c r="C519" s="11" t="s">
        <v>103</v>
      </c>
      <c r="D519" s="12" t="s">
        <v>1611</v>
      </c>
      <c r="E519" s="12" t="s">
        <v>35</v>
      </c>
      <c r="F519" s="9">
        <v>43641</v>
      </c>
      <c r="G519" s="9">
        <v>43727</v>
      </c>
      <c r="H519" s="12" t="s">
        <v>1612</v>
      </c>
      <c r="I519" s="13" t="str">
        <f>LEFT(J519,6)</f>
        <v>N69450</v>
      </c>
      <c r="J519" s="14" t="s">
        <v>1613</v>
      </c>
      <c r="K519" s="15" t="s">
        <v>1614</v>
      </c>
      <c r="L519" s="15" t="str">
        <f>CONCATENATE(D519,",",J519)</f>
        <v>N00213731,N6945016D0100 N6945019F0105</v>
      </c>
      <c r="M519" s="16">
        <v>9097000</v>
      </c>
      <c r="N519" s="16">
        <v>8772000</v>
      </c>
      <c r="O519" s="17">
        <v>44165</v>
      </c>
      <c r="P519" s="18">
        <v>44553</v>
      </c>
      <c r="Q519" s="19">
        <f>IF(M519="","",N519-M519)</f>
        <v>-325000</v>
      </c>
      <c r="R519" s="20">
        <f>IF(P519="","",P519-O519)</f>
        <v>388</v>
      </c>
      <c r="S519">
        <f>YEAR(P519)</f>
        <v>2021</v>
      </c>
      <c r="T519" s="21">
        <f>IF(LEN(MONTH(P519))=1,CONCATENATE("0",MONTH(P519)),MONTH(P519))</f>
        <v>12</v>
      </c>
      <c r="U519" s="21">
        <f>IF(LEN(DAY(P519))=1,CONCATENATE("0",DAY(P519)),DAY(P519))</f>
        <v>23</v>
      </c>
      <c r="V519" t="str">
        <f>CONCATENATE(S519,T519,U519)</f>
        <v>20211223</v>
      </c>
      <c r="W519">
        <f>IF(OR(MONTH(G519)=10,MONTH(G519)=11,MONTH(G519)=12),YEAR(G519)+1,YEAR(G519))</f>
        <v>2019</v>
      </c>
      <c r="X519">
        <f>IF(OR(MONTH(P519)=10,MONTH(P519)=11,MONTH(P519)=12),YEAR(P519)+1,YEAR(P519))</f>
        <v>2022</v>
      </c>
      <c r="Y519">
        <f>INDEX('Inflation Indices'!$B$2:$B$18,MATCH('MilCon Contracts Data'!W681,'Inflation Indices'!$A$2:$A$18,0))</f>
        <v>1.1518675949206576</v>
      </c>
      <c r="Z519">
        <f>ROUND(MEDIAN(W519,X519),0)</f>
        <v>2021</v>
      </c>
      <c r="AA519">
        <f>INDEX('Inflation Indices'!$B$2:$B$18,MATCH('MilCon Contracts Data'!Z681,'Inflation Indices'!$A$2:$A$18,0))</f>
        <v>1.1226717559690906</v>
      </c>
      <c r="AB519" s="22">
        <f>M519*Y519</f>
        <v>10478539.510993222</v>
      </c>
      <c r="AC519" s="22">
        <f>AB519+(Q519*AA519)</f>
        <v>10113671.190303268</v>
      </c>
      <c r="AD519" s="19">
        <f>IF(AB519="","",AC519-AB519)</f>
        <v>-364868.32068995386</v>
      </c>
      <c r="AE519" s="23">
        <f>_xlfn.DAYS(P519,O519)</f>
        <v>388</v>
      </c>
      <c r="AF519" s="23">
        <f>_xlfn.DAYS(O519,G519)</f>
        <v>438</v>
      </c>
      <c r="AG519" s="24">
        <f>AE519/AF519</f>
        <v>0.88584474885844744</v>
      </c>
    </row>
    <row r="520" spans="1:33" ht="30" customHeight="1" x14ac:dyDescent="0.25">
      <c r="A520" s="9">
        <v>44561</v>
      </c>
      <c r="B520" s="10">
        <v>2019</v>
      </c>
      <c r="C520" s="11" t="s">
        <v>68</v>
      </c>
      <c r="D520" s="12" t="s">
        <v>1615</v>
      </c>
      <c r="E520" s="12" t="s">
        <v>35</v>
      </c>
      <c r="F520" s="9">
        <v>43542</v>
      </c>
      <c r="G520" s="9">
        <v>43605</v>
      </c>
      <c r="H520" s="12" t="s">
        <v>1616</v>
      </c>
      <c r="I520" s="13" t="str">
        <f>LEFT(J520,6)</f>
        <v>W9128F</v>
      </c>
      <c r="J520" s="14" t="s">
        <v>1617</v>
      </c>
      <c r="K520" s="15" t="s">
        <v>1617</v>
      </c>
      <c r="L520" s="15" t="str">
        <f>CONCATENATE(D520,",",J520)</f>
        <v>SGBP1047602,W9128F19C0023</v>
      </c>
      <c r="M520" s="16">
        <v>9132924</v>
      </c>
      <c r="N520" s="16">
        <v>9132924</v>
      </c>
      <c r="O520" s="17">
        <v>43635</v>
      </c>
      <c r="P520" s="18">
        <v>44064</v>
      </c>
      <c r="Q520" s="19">
        <f>IF(M520="","",N520-M520)</f>
        <v>0</v>
      </c>
      <c r="R520" s="20">
        <f>IF(P520="","",P520-O520)</f>
        <v>429</v>
      </c>
      <c r="S520">
        <f>YEAR(P520)</f>
        <v>2020</v>
      </c>
      <c r="T520" s="21" t="str">
        <f>IF(LEN(MONTH(P520))=1,CONCATENATE("0",MONTH(P520)),MONTH(P520))</f>
        <v>08</v>
      </c>
      <c r="U520" s="21">
        <f>IF(LEN(DAY(P520))=1,CONCATENATE("0",DAY(P520)),DAY(P520))</f>
        <v>21</v>
      </c>
      <c r="V520" t="str">
        <f>CONCATENATE(S520,T520,U520)</f>
        <v>20200821</v>
      </c>
      <c r="W520">
        <f>IF(OR(MONTH(G520)=10,MONTH(G520)=11,MONTH(G520)=12),YEAR(G520)+1,YEAR(G520))</f>
        <v>2019</v>
      </c>
      <c r="X520">
        <f>IF(OR(MONTH(P520)=10,MONTH(P520)=11,MONTH(P520)=12),YEAR(P520)+1,YEAR(P520))</f>
        <v>2020</v>
      </c>
      <c r="Y520">
        <f>INDEX('Inflation Indices'!$B$2:$B$18,MATCH('MilCon Contracts Data'!W745,'Inflation Indices'!$A$2:$A$18,0))</f>
        <v>1.1913606177254064</v>
      </c>
      <c r="Z520">
        <f>ROUND(MEDIAN(W520,X520),0)</f>
        <v>2020</v>
      </c>
      <c r="AA520">
        <f>INDEX('Inflation Indices'!$B$2:$B$18,MATCH('MilCon Contracts Data'!Z745,'Inflation Indices'!$A$2:$A$18,0))</f>
        <v>1.1518675949206576</v>
      </c>
      <c r="AB520" s="22">
        <f>M520*Y520</f>
        <v>10880605.978279188</v>
      </c>
      <c r="AC520" s="22">
        <f>AB520+(Q520*AA520)</f>
        <v>10880605.978279188</v>
      </c>
      <c r="AD520" s="19">
        <f>IF(AB520="","",AC520-AB520)</f>
        <v>0</v>
      </c>
      <c r="AE520" s="23">
        <f>_xlfn.DAYS(P520,O520)</f>
        <v>429</v>
      </c>
      <c r="AF520" s="23">
        <f>_xlfn.DAYS(O520,G520)</f>
        <v>30</v>
      </c>
      <c r="AG520" s="24">
        <f>AE520/AF520</f>
        <v>14.3</v>
      </c>
    </row>
    <row r="521" spans="1:33" ht="30" customHeight="1" x14ac:dyDescent="0.25">
      <c r="A521" s="9">
        <v>44560</v>
      </c>
      <c r="B521" s="10">
        <v>2020</v>
      </c>
      <c r="C521" s="11" t="s">
        <v>482</v>
      </c>
      <c r="D521" s="12" t="s">
        <v>1618</v>
      </c>
      <c r="E521" s="12" t="s">
        <v>35</v>
      </c>
      <c r="F521" s="9">
        <v>44182</v>
      </c>
      <c r="G521" s="9">
        <v>44427</v>
      </c>
      <c r="H521" s="12" t="s">
        <v>1619</v>
      </c>
      <c r="I521" s="13" t="str">
        <f>LEFT(J521,6)</f>
        <v>N69450</v>
      </c>
      <c r="J521" s="14" t="s">
        <v>1620</v>
      </c>
      <c r="K521" s="15" t="s">
        <v>1620</v>
      </c>
      <c r="L521" s="15" t="str">
        <f>CONCATENATE(D521,",",J521)</f>
        <v>TUMR189003,N6945021C0031</v>
      </c>
      <c r="M521" s="16">
        <v>9201235</v>
      </c>
      <c r="N521" s="16">
        <v>7791000</v>
      </c>
      <c r="O521" s="17">
        <v>45350</v>
      </c>
      <c r="P521" s="18">
        <v>45350</v>
      </c>
      <c r="Q521" s="19">
        <f>IF(M521="","",N521-M521)</f>
        <v>-1410235</v>
      </c>
      <c r="R521" s="20">
        <f>IF(P521="","",P521-O521)</f>
        <v>0</v>
      </c>
      <c r="S521">
        <f>YEAR(P521)</f>
        <v>2024</v>
      </c>
      <c r="T521" s="21" t="str">
        <f>IF(LEN(MONTH(P521))=1,CONCATENATE("0",MONTH(P521)),MONTH(P521))</f>
        <v>02</v>
      </c>
      <c r="U521" s="21">
        <f>IF(LEN(DAY(P521))=1,CONCATENATE("0",DAY(P521)),DAY(P521))</f>
        <v>28</v>
      </c>
      <c r="V521" t="str">
        <f>CONCATENATE(S521,T521,U521)</f>
        <v>20240228</v>
      </c>
      <c r="W521">
        <f>IF(OR(MONTH(G521)=10,MONTH(G521)=11,MONTH(G521)=12),YEAR(G521)+1,YEAR(G521))</f>
        <v>2021</v>
      </c>
      <c r="X521">
        <f>IF(OR(MONTH(P521)=10,MONTH(P521)=11,MONTH(P521)=12),YEAR(P521)+1,YEAR(P521))</f>
        <v>2024</v>
      </c>
      <c r="Y521">
        <f>INDEX('Inflation Indices'!$B$2:$B$18,MATCH('MilCon Contracts Data'!W1190,'Inflation Indices'!$A$2:$A$18,0))</f>
        <v>1.0750776974914733</v>
      </c>
      <c r="Z521">
        <f>ROUND(MEDIAN(W521,X521),0)</f>
        <v>2023</v>
      </c>
      <c r="AA521">
        <f>INDEX('Inflation Indices'!$B$2:$B$18,MATCH('MilCon Contracts Data'!Z1190,'Inflation Indices'!$A$2:$A$18,0))</f>
        <v>1.027591137340192</v>
      </c>
      <c r="AB521" s="22">
        <f>M521*Y521</f>
        <v>9892042.5378779564</v>
      </c>
      <c r="AC521" s="22">
        <f>AB521+(Q521*AA521)</f>
        <v>8442897.5503110103</v>
      </c>
      <c r="AD521" s="19">
        <f>IF(AB521="","",AC521-AB521)</f>
        <v>-1449144.9875669461</v>
      </c>
      <c r="AE521" s="23">
        <f>_xlfn.DAYS(P521,O521)</f>
        <v>0</v>
      </c>
      <c r="AF521" s="23">
        <f>_xlfn.DAYS(O521,G521)</f>
        <v>923</v>
      </c>
      <c r="AG521" s="24">
        <f>AE521/AF521</f>
        <v>0</v>
      </c>
    </row>
    <row r="522" spans="1:33" ht="30" customHeight="1" x14ac:dyDescent="0.25">
      <c r="A522" s="9">
        <v>44592</v>
      </c>
      <c r="B522" s="10">
        <v>2016</v>
      </c>
      <c r="C522" s="11" t="s">
        <v>57</v>
      </c>
      <c r="D522" s="12" t="s">
        <v>1621</v>
      </c>
      <c r="E522" s="12" t="s">
        <v>35</v>
      </c>
      <c r="F522" s="9">
        <v>42409</v>
      </c>
      <c r="G522" s="9">
        <v>42571</v>
      </c>
      <c r="H522" s="12" t="s">
        <v>1622</v>
      </c>
      <c r="I522" s="13" t="str">
        <f>LEFT(J522,6)</f>
        <v>N62470</v>
      </c>
      <c r="J522" s="14" t="s">
        <v>1623</v>
      </c>
      <c r="K522" s="15" t="s">
        <v>1623</v>
      </c>
      <c r="L522" s="15" t="str">
        <f>CONCATENATE(D522,",",J522)</f>
        <v>AM00115,N6247016C6003</v>
      </c>
      <c r="M522" s="16">
        <v>9233000</v>
      </c>
      <c r="N522" s="16">
        <v>8557000</v>
      </c>
      <c r="O522" s="17">
        <v>43551</v>
      </c>
      <c r="P522" s="18">
        <v>44307</v>
      </c>
      <c r="Q522" s="19">
        <f>IF(M522="","",N522-M522)</f>
        <v>-676000</v>
      </c>
      <c r="R522" s="20">
        <f>IF(P522="","",P522-O522)</f>
        <v>756</v>
      </c>
      <c r="S522">
        <f>YEAR(P522)</f>
        <v>2021</v>
      </c>
      <c r="T522" s="21" t="str">
        <f>IF(LEN(MONTH(P522))=1,CONCATENATE("0",MONTH(P522)),MONTH(P522))</f>
        <v>04</v>
      </c>
      <c r="U522" s="21">
        <f>IF(LEN(DAY(P522))=1,CONCATENATE("0",DAY(P522)),DAY(P522))</f>
        <v>21</v>
      </c>
      <c r="V522" t="str">
        <f>CONCATENATE(S522,T522,U522)</f>
        <v>20210421</v>
      </c>
      <c r="W522">
        <f>IF(OR(MONTH(G522)=10,MONTH(G522)=11,MONTH(G522)=12),YEAR(G522)+1,YEAR(G522))</f>
        <v>2016</v>
      </c>
      <c r="X522">
        <f>IF(OR(MONTH(P522)=10,MONTH(P522)=11,MONTH(P522)=12),YEAR(P522)+1,YEAR(P522))</f>
        <v>2021</v>
      </c>
      <c r="Y522">
        <f>INDEX('Inflation Indices'!$B$2:$B$18,MATCH('MilCon Contracts Data'!W249,'Inflation Indices'!$A$2:$A$18,0))</f>
        <v>1.0507009358578761</v>
      </c>
      <c r="Z522">
        <f>ROUND(MEDIAN(W522,X522),0)</f>
        <v>2019</v>
      </c>
      <c r="AA522">
        <f>INDEX('Inflation Indices'!$B$2:$B$18,MATCH('MilCon Contracts Data'!Z249,'Inflation Indices'!$A$2:$A$18,0))</f>
        <v>1.0507009358578761</v>
      </c>
      <c r="AB522" s="22">
        <f>M522*Y522</f>
        <v>9701121.7407757696</v>
      </c>
      <c r="AC522" s="22">
        <f>AB522+(Q522*AA522)</f>
        <v>8990847.9081358463</v>
      </c>
      <c r="AD522" s="19">
        <f>IF(AB522="","",AC522-AB522)</f>
        <v>-710273.83263992332</v>
      </c>
      <c r="AE522" s="23">
        <f>_xlfn.DAYS(P522,O522)</f>
        <v>756</v>
      </c>
      <c r="AF522" s="23">
        <f>_xlfn.DAYS(O522,G522)</f>
        <v>980</v>
      </c>
      <c r="AG522" s="24">
        <f>AE522/AF522</f>
        <v>0.77142857142857146</v>
      </c>
    </row>
    <row r="523" spans="1:33" ht="30" customHeight="1" x14ac:dyDescent="0.25">
      <c r="A523" s="9">
        <v>44567</v>
      </c>
      <c r="B523" s="10">
        <v>2008</v>
      </c>
      <c r="C523" s="11" t="s">
        <v>33</v>
      </c>
      <c r="D523" s="12" t="s">
        <v>1624</v>
      </c>
      <c r="E523" s="12" t="s">
        <v>35</v>
      </c>
      <c r="F523" s="9">
        <v>39584</v>
      </c>
      <c r="G523" s="9">
        <v>39737</v>
      </c>
      <c r="H523" s="12" t="s">
        <v>1625</v>
      </c>
      <c r="I523" s="13" t="str">
        <f>LEFT(J523,6)</f>
        <v>W91278</v>
      </c>
      <c r="J523" s="14" t="s">
        <v>1626</v>
      </c>
      <c r="K523" s="15" t="s">
        <v>1627</v>
      </c>
      <c r="L523" s="15"/>
      <c r="M523" s="16">
        <v>9243000</v>
      </c>
      <c r="N523" s="16">
        <v>9544521</v>
      </c>
      <c r="O523" s="17">
        <v>40334</v>
      </c>
      <c r="P523" s="18">
        <v>40336</v>
      </c>
      <c r="Q523" s="19">
        <f>IF(M523="","",N523-M523)</f>
        <v>301521</v>
      </c>
      <c r="R523" s="20">
        <f>IF(P523="","",P523-O523)</f>
        <v>2</v>
      </c>
      <c r="S523">
        <f>YEAR(P523)</f>
        <v>2010</v>
      </c>
      <c r="T523" s="21" t="str">
        <f>IF(LEN(MONTH(P523))=1,CONCATENATE("0",MONTH(P523)),MONTH(P523))</f>
        <v>06</v>
      </c>
      <c r="U523" s="21" t="str">
        <f>IF(LEN(DAY(P523))=1,CONCATENATE("0",DAY(P523)),DAY(P523))</f>
        <v>07</v>
      </c>
      <c r="V523" t="str">
        <f>CONCATENATE(S523,T523,U523)</f>
        <v>20100607</v>
      </c>
      <c r="W523">
        <f>IF(OR(MONTH(G523)=10,MONTH(G523)=11,MONTH(G523)=12),YEAR(G523)+1,YEAR(G523))</f>
        <v>2009</v>
      </c>
      <c r="X523">
        <f>IF(OR(MONTH(P523)=10,MONTH(P523)=11,MONTH(P523)=12),YEAR(P523)+1,YEAR(P523))</f>
        <v>2010</v>
      </c>
      <c r="Y523">
        <f>INDEX('Inflation Indices'!$B$2:$B$18,MATCH('MilCon Contracts Data'!W14,'Inflation Indices'!$A$2:$A$18,0))</f>
        <v>1.0006103417743548</v>
      </c>
      <c r="Z523">
        <f>ROUND(MEDIAN(W523,X523),0)</f>
        <v>2010</v>
      </c>
      <c r="AA523">
        <f>INDEX('Inflation Indices'!$B$2:$B$18,MATCH('MilCon Contracts Data'!Z14,'Inflation Indices'!$A$2:$A$18,0))</f>
        <v>0.97697771649446541</v>
      </c>
      <c r="AB523" s="22">
        <f>M523*Y523</f>
        <v>9248641.389020361</v>
      </c>
      <c r="AC523" s="22">
        <f>AB523+(Q523*AA523)</f>
        <v>9543220.6870754883</v>
      </c>
      <c r="AD523" s="19">
        <f>IF(AB523="","",AC523-AB523)</f>
        <v>294579.29805512726</v>
      </c>
      <c r="AE523" s="23">
        <f>_xlfn.DAYS(P523,O523)</f>
        <v>2</v>
      </c>
      <c r="AF523" s="23">
        <f>_xlfn.DAYS(O523,G523)</f>
        <v>597</v>
      </c>
      <c r="AG523" s="24">
        <f>AE523/AF523</f>
        <v>3.3500837520938024E-3</v>
      </c>
    </row>
    <row r="524" spans="1:33" ht="30" customHeight="1" x14ac:dyDescent="0.25">
      <c r="A524" s="9">
        <v>44568</v>
      </c>
      <c r="B524" s="10">
        <v>2019</v>
      </c>
      <c r="C524" s="11" t="s">
        <v>473</v>
      </c>
      <c r="D524" s="12" t="s">
        <v>1628</v>
      </c>
      <c r="E524" s="12" t="s">
        <v>35</v>
      </c>
      <c r="F524" s="9">
        <v>43668</v>
      </c>
      <c r="G524" s="9">
        <v>43738</v>
      </c>
      <c r="H524" s="12" t="s">
        <v>1629</v>
      </c>
      <c r="I524" s="13" t="str">
        <f>LEFT(J524,6)</f>
        <v>W912DR</v>
      </c>
      <c r="J524" s="14" t="s">
        <v>1630</v>
      </c>
      <c r="K524" s="15" t="s">
        <v>1630</v>
      </c>
      <c r="L524" s="15" t="str">
        <f>CONCATENATE(D524,",",J524)</f>
        <v>87645,W912DR19C0057</v>
      </c>
      <c r="M524" s="16">
        <v>9255000</v>
      </c>
      <c r="N524" s="16">
        <v>9255000</v>
      </c>
      <c r="O524" s="17">
        <v>44309</v>
      </c>
      <c r="P524" s="18">
        <v>44673</v>
      </c>
      <c r="Q524" s="19">
        <f>IF(M524="","",N524-M524)</f>
        <v>0</v>
      </c>
      <c r="R524" s="20">
        <f>IF(P524="","",P524-O524)</f>
        <v>364</v>
      </c>
      <c r="S524">
        <f>YEAR(P524)</f>
        <v>2022</v>
      </c>
      <c r="T524" s="21" t="str">
        <f>IF(LEN(MONTH(P524))=1,CONCATENATE("0",MONTH(P524)),MONTH(P524))</f>
        <v>04</v>
      </c>
      <c r="U524" s="21">
        <f>IF(LEN(DAY(P524))=1,CONCATENATE("0",DAY(P524)),DAY(P524))</f>
        <v>22</v>
      </c>
      <c r="V524" t="str">
        <f>CONCATENATE(S524,T524,U524)</f>
        <v>20220422</v>
      </c>
      <c r="W524">
        <f>IF(OR(MONTH(G524)=10,MONTH(G524)=11,MONTH(G524)=12),YEAR(G524)+1,YEAR(G524))</f>
        <v>2019</v>
      </c>
      <c r="X524">
        <f>IF(OR(MONTH(P524)=10,MONTH(P524)=11,MONTH(P524)=12),YEAR(P524)+1,YEAR(P524))</f>
        <v>2022</v>
      </c>
      <c r="Y524">
        <f>INDEX('Inflation Indices'!$B$2:$B$18,MATCH('MilCon Contracts Data'!W770,'Inflation Indices'!$A$2:$A$18,0))</f>
        <v>1.0750776974914733</v>
      </c>
      <c r="Z524">
        <f>ROUND(MEDIAN(W524,X524),0)</f>
        <v>2021</v>
      </c>
      <c r="AA524">
        <f>INDEX('Inflation Indices'!$B$2:$B$18,MATCH('MilCon Contracts Data'!Z770,'Inflation Indices'!$A$2:$A$18,0))</f>
        <v>1.027591137340192</v>
      </c>
      <c r="AB524" s="22">
        <f>M524*Y524</f>
        <v>9949844.0902835857</v>
      </c>
      <c r="AC524" s="22">
        <f>AB524+(Q524*AA524)</f>
        <v>9949844.0902835857</v>
      </c>
      <c r="AD524" s="19">
        <f>IF(AB524="","",AC524-AB524)</f>
        <v>0</v>
      </c>
      <c r="AE524" s="23">
        <f>_xlfn.DAYS(P524,O524)</f>
        <v>364</v>
      </c>
      <c r="AF524" s="23">
        <f>_xlfn.DAYS(O524,G524)</f>
        <v>571</v>
      </c>
      <c r="AG524" s="24">
        <f>AE524/AF524</f>
        <v>0.63747810858143605</v>
      </c>
    </row>
    <row r="525" spans="1:33" ht="30" customHeight="1" x14ac:dyDescent="0.25">
      <c r="A525" s="9">
        <v>44561</v>
      </c>
      <c r="B525" s="10">
        <v>2019</v>
      </c>
      <c r="C525" s="11" t="s">
        <v>68</v>
      </c>
      <c r="D525" s="12" t="s">
        <v>1631</v>
      </c>
      <c r="E525" s="12" t="s">
        <v>35</v>
      </c>
      <c r="F525" s="9">
        <v>43468</v>
      </c>
      <c r="G525" s="9">
        <v>43664</v>
      </c>
      <c r="H525" s="12" t="s">
        <v>1632</v>
      </c>
      <c r="I525" s="13" t="str">
        <f>LEFT(J525,6)</f>
        <v>W911KB</v>
      </c>
      <c r="J525" s="14" t="s">
        <v>1633</v>
      </c>
      <c r="K525" s="15" t="s">
        <v>1633</v>
      </c>
      <c r="L525" s="15" t="str">
        <f>CONCATENATE(D525,",",J525)</f>
        <v>FTQW1053834,W911KB19R0008</v>
      </c>
      <c r="M525" s="16">
        <v>9258084</v>
      </c>
      <c r="N525" s="16">
        <v>9258084</v>
      </c>
      <c r="O525" s="17">
        <v>44265</v>
      </c>
      <c r="P525" s="18">
        <v>44729</v>
      </c>
      <c r="Q525" s="19">
        <f>IF(M525="","",N525-M525)</f>
        <v>0</v>
      </c>
      <c r="R525" s="20">
        <f>IF(P525="","",P525-O525)</f>
        <v>464</v>
      </c>
      <c r="S525">
        <f>YEAR(P525)</f>
        <v>2022</v>
      </c>
      <c r="T525" s="21" t="str">
        <f>IF(LEN(MONTH(P525))=1,CONCATENATE("0",MONTH(P525)),MONTH(P525))</f>
        <v>06</v>
      </c>
      <c r="U525" s="21">
        <f>IF(LEN(DAY(P525))=1,CONCATENATE("0",DAY(P525)),DAY(P525))</f>
        <v>17</v>
      </c>
      <c r="V525" t="str">
        <f>CONCATENATE(S525,T525,U525)</f>
        <v>20220617</v>
      </c>
      <c r="W525">
        <f>IF(OR(MONTH(G525)=10,MONTH(G525)=11,MONTH(G525)=12),YEAR(G525)+1,YEAR(G525))</f>
        <v>2019</v>
      </c>
      <c r="X525">
        <f>IF(OR(MONTH(P525)=10,MONTH(P525)=11,MONTH(P525)=12),YEAR(P525)+1,YEAR(P525))</f>
        <v>2022</v>
      </c>
      <c r="Y525">
        <f>INDEX('Inflation Indices'!$B$2:$B$18,MATCH('MilCon Contracts Data'!W706,'Inflation Indices'!$A$2:$A$18,0))</f>
        <v>1.1913606177254064</v>
      </c>
      <c r="Z525">
        <f>ROUND(MEDIAN(W525,X525),0)</f>
        <v>2021</v>
      </c>
      <c r="AA525">
        <f>INDEX('Inflation Indices'!$B$2:$B$18,MATCH('MilCon Contracts Data'!Z706,'Inflation Indices'!$A$2:$A$18,0))</f>
        <v>1.1743184978402121</v>
      </c>
      <c r="AB525" s="22">
        <f>M525*Y525</f>
        <v>11029716.673193701</v>
      </c>
      <c r="AC525" s="22">
        <f>AB525+(Q525*AA525)</f>
        <v>11029716.673193701</v>
      </c>
      <c r="AD525" s="19">
        <f>IF(AB525="","",AC525-AB525)</f>
        <v>0</v>
      </c>
      <c r="AE525" s="23">
        <f>_xlfn.DAYS(P525,O525)</f>
        <v>464</v>
      </c>
      <c r="AF525" s="23">
        <f>_xlfn.DAYS(O525,G525)</f>
        <v>601</v>
      </c>
      <c r="AG525" s="24">
        <f>AE525/AF525</f>
        <v>0.77204658901830281</v>
      </c>
    </row>
    <row r="526" spans="1:33" ht="30" customHeight="1" x14ac:dyDescent="0.25">
      <c r="A526" s="9">
        <v>44573</v>
      </c>
      <c r="B526" s="10">
        <v>2021</v>
      </c>
      <c r="C526" s="11" t="s">
        <v>478</v>
      </c>
      <c r="D526" s="12" t="s">
        <v>1634</v>
      </c>
      <c r="E526" s="12" t="s">
        <v>35</v>
      </c>
      <c r="F526" s="9">
        <v>44462</v>
      </c>
      <c r="G526" s="9">
        <v>44466</v>
      </c>
      <c r="H526" s="12" t="s">
        <v>1635</v>
      </c>
      <c r="I526" s="13" t="str">
        <f>LEFT(J526,6)</f>
        <v>219995</v>
      </c>
      <c r="J526" s="14" t="s">
        <v>1636</v>
      </c>
      <c r="K526" s="15" t="s">
        <v>1636</v>
      </c>
      <c r="L526" s="15" t="str">
        <f>CONCATENATE(D526,",",J526)</f>
        <v>411508,219995C001</v>
      </c>
      <c r="M526" s="16">
        <v>9300000</v>
      </c>
      <c r="N526" s="16">
        <v>7792000</v>
      </c>
      <c r="O526" s="17">
        <v>45229</v>
      </c>
      <c r="P526" s="18">
        <v>45229</v>
      </c>
      <c r="Q526" s="19">
        <f>IF(M526="","",N526-M526)</f>
        <v>-1508000</v>
      </c>
      <c r="R526" s="20">
        <f>IF(P526="","",P526-O526)</f>
        <v>0</v>
      </c>
      <c r="S526">
        <f>YEAR(P526)</f>
        <v>2023</v>
      </c>
      <c r="T526" s="21">
        <f>IF(LEN(MONTH(P526))=1,CONCATENATE("0",MONTH(P526)),MONTH(P526))</f>
        <v>10</v>
      </c>
      <c r="U526" s="21">
        <f>IF(LEN(DAY(P526))=1,CONCATENATE("0",DAY(P526)),DAY(P526))</f>
        <v>30</v>
      </c>
      <c r="V526" t="str">
        <f>CONCATENATE(S526,T526,U526)</f>
        <v>20231030</v>
      </c>
      <c r="W526">
        <f>IF(OR(MONTH(G526)=10,MONTH(G526)=11,MONTH(G526)=12),YEAR(G526)+1,YEAR(G526))</f>
        <v>2021</v>
      </c>
      <c r="X526">
        <f>IF(OR(MONTH(P526)=10,MONTH(P526)=11,MONTH(P526)=12),YEAR(P526)+1,YEAR(P526))</f>
        <v>2024</v>
      </c>
      <c r="Y526">
        <f>INDEX('Inflation Indices'!$B$2:$B$18,MATCH('MilCon Contracts Data'!W1108,'Inflation Indices'!$A$2:$A$18,0))</f>
        <v>1.0006103417743548</v>
      </c>
      <c r="Z526">
        <f>ROUND(MEDIAN(W526,X526),0)</f>
        <v>2023</v>
      </c>
      <c r="AA526">
        <f>INDEX('Inflation Indices'!$B$2:$B$18,MATCH('MilCon Contracts Data'!Z1108,'Inflation Indices'!$A$2:$A$18,0))</f>
        <v>0.93819806468133926</v>
      </c>
      <c r="AB526" s="22">
        <f>M526*Y526</f>
        <v>9305676.1785014998</v>
      </c>
      <c r="AC526" s="22">
        <f>AB526+(Q526*AA526)</f>
        <v>7890873.4969620407</v>
      </c>
      <c r="AD526" s="19">
        <f>IF(AB526="","",AC526-AB526)</f>
        <v>-1414802.6815394592</v>
      </c>
      <c r="AE526" s="23">
        <f>_xlfn.DAYS(P526,O526)</f>
        <v>0</v>
      </c>
      <c r="AF526" s="23">
        <f>_xlfn.DAYS(O526,G526)</f>
        <v>763</v>
      </c>
      <c r="AG526" s="24">
        <f>AE526/AF526</f>
        <v>0</v>
      </c>
    </row>
    <row r="527" spans="1:33" ht="30" customHeight="1" x14ac:dyDescent="0.25">
      <c r="A527" s="9">
        <v>44573</v>
      </c>
      <c r="B527" s="10">
        <v>2021</v>
      </c>
      <c r="C527" s="11" t="s">
        <v>478</v>
      </c>
      <c r="D527" s="12" t="s">
        <v>1637</v>
      </c>
      <c r="E527" s="12" t="s">
        <v>35</v>
      </c>
      <c r="F527" s="9">
        <v>44210</v>
      </c>
      <c r="G527" s="9">
        <v>44233</v>
      </c>
      <c r="H527" s="12" t="s">
        <v>1638</v>
      </c>
      <c r="I527" s="13" t="str">
        <f>LEFT(J527,6)</f>
        <v>W91243</v>
      </c>
      <c r="J527" s="14" t="s">
        <v>1639</v>
      </c>
      <c r="K527" s="15" t="s">
        <v>1640</v>
      </c>
      <c r="L527" s="15" t="str">
        <f>CONCATENATE(D527,",",J527)</f>
        <v>310140,W91243-18-2-2001</v>
      </c>
      <c r="M527" s="16">
        <v>9300000</v>
      </c>
      <c r="N527" s="16">
        <v>8685000</v>
      </c>
      <c r="O527" s="17">
        <v>44824</v>
      </c>
      <c r="P527" s="18">
        <v>44824</v>
      </c>
      <c r="Q527" s="19">
        <f>IF(M527="","",N527-M527)</f>
        <v>-615000</v>
      </c>
      <c r="R527" s="20">
        <f>IF(P527="","",P527-O527)</f>
        <v>0</v>
      </c>
      <c r="S527">
        <f>YEAR(P527)</f>
        <v>2022</v>
      </c>
      <c r="T527" s="21" t="str">
        <f>IF(LEN(MONTH(P527))=1,CONCATENATE("0",MONTH(P527)),MONTH(P527))</f>
        <v>09</v>
      </c>
      <c r="U527" s="21">
        <f>IF(LEN(DAY(P527))=1,CONCATENATE("0",DAY(P527)),DAY(P527))</f>
        <v>20</v>
      </c>
      <c r="V527" t="str">
        <f>CONCATENATE(S527,T527,U527)</f>
        <v>20220920</v>
      </c>
      <c r="W527">
        <f>IF(OR(MONTH(G527)=10,MONTH(G527)=11,MONTH(G527)=12),YEAR(G527)+1,YEAR(G527))</f>
        <v>2021</v>
      </c>
      <c r="X527">
        <f>IF(OR(MONTH(P527)=10,MONTH(P527)=11,MONTH(P527)=12),YEAR(P527)+1,YEAR(P527))</f>
        <v>2022</v>
      </c>
      <c r="Y527">
        <f>INDEX('Inflation Indices'!$B$2:$B$18,MATCH('MilCon Contracts Data'!W1223,'Inflation Indices'!$A$2:$A$18,0))</f>
        <v>1.0006103417743548</v>
      </c>
      <c r="Z527">
        <f>ROUND(MEDIAN(W527,X527),0)</f>
        <v>2022</v>
      </c>
      <c r="AA527">
        <f>INDEX('Inflation Indices'!$B$2:$B$18,MATCH('MilCon Contracts Data'!Z1223,'Inflation Indices'!$A$2:$A$18,0))</f>
        <v>0.95701202597496626</v>
      </c>
      <c r="AB527" s="22">
        <f>M527*Y527</f>
        <v>9305676.1785014998</v>
      </c>
      <c r="AC527" s="22">
        <f>AB527+(Q527*AA527)</f>
        <v>8717113.7825268954</v>
      </c>
      <c r="AD527" s="19">
        <f>IF(AB527="","",AC527-AB527)</f>
        <v>-588562.39597460441</v>
      </c>
      <c r="AE527" s="23">
        <f>_xlfn.DAYS(P527,O527)</f>
        <v>0</v>
      </c>
      <c r="AF527" s="23">
        <f>_xlfn.DAYS(O527,G527)</f>
        <v>591</v>
      </c>
      <c r="AG527" s="24">
        <f>AE527/AF527</f>
        <v>0</v>
      </c>
    </row>
    <row r="528" spans="1:33" ht="30" customHeight="1" x14ac:dyDescent="0.25">
      <c r="A528" s="9">
        <v>44567</v>
      </c>
      <c r="B528" s="10">
        <v>2010</v>
      </c>
      <c r="C528" s="11" t="s">
        <v>33</v>
      </c>
      <c r="D528" s="12" t="s">
        <v>1641</v>
      </c>
      <c r="E528" s="12" t="s">
        <v>35</v>
      </c>
      <c r="F528" s="9">
        <v>40345</v>
      </c>
      <c r="G528" s="9">
        <v>40451</v>
      </c>
      <c r="H528" s="12" t="s">
        <v>1642</v>
      </c>
      <c r="I528" s="13" t="str">
        <f>LEFT(J528,6)</f>
        <v>W912HN</v>
      </c>
      <c r="J528" s="14" t="s">
        <v>1643</v>
      </c>
      <c r="K528" s="15" t="s">
        <v>1644</v>
      </c>
      <c r="L528" s="15" t="str">
        <f>CONCATENATE(D528,",",J528)</f>
        <v>61874,W912HN-10-D-0059</v>
      </c>
      <c r="M528" s="16">
        <v>9327304</v>
      </c>
      <c r="N528" s="16">
        <v>12372455</v>
      </c>
      <c r="O528" s="17">
        <v>40984</v>
      </c>
      <c r="P528" s="18">
        <v>41429</v>
      </c>
      <c r="Q528" s="19">
        <f>IF(M528="","",N528-M528)</f>
        <v>3045151</v>
      </c>
      <c r="R528" s="20">
        <f>IF(P528="","",P528-O528)</f>
        <v>445</v>
      </c>
      <c r="S528">
        <f>YEAR(P528)</f>
        <v>2013</v>
      </c>
      <c r="T528" s="21" t="str">
        <f>IF(LEN(MONTH(P528))=1,CONCATENATE("0",MONTH(P528)),MONTH(P528))</f>
        <v>06</v>
      </c>
      <c r="U528" s="21" t="str">
        <f>IF(LEN(DAY(P528))=1,CONCATENATE("0",DAY(P528)),DAY(P528))</f>
        <v>04</v>
      </c>
      <c r="V528" t="str">
        <f>CONCATENATE(S528,T528,U528)</f>
        <v>20130604</v>
      </c>
      <c r="W528">
        <f>IF(OR(MONTH(G528)=10,MONTH(G528)=11,MONTH(G528)=12),YEAR(G528)+1,YEAR(G528))</f>
        <v>2010</v>
      </c>
      <c r="X528">
        <f>IF(OR(MONTH(P528)=10,MONTH(P528)=11,MONTH(P528)=12),YEAR(P528)+1,YEAR(P528))</f>
        <v>2013</v>
      </c>
      <c r="Y528">
        <f>INDEX('Inflation Indices'!$B$2:$B$18,MATCH('MilCon Contracts Data'!W48,'Inflation Indices'!$A$2:$A$18,0))</f>
        <v>1.0507009358578761</v>
      </c>
      <c r="Z528">
        <f>ROUND(MEDIAN(W528,X528),0)</f>
        <v>2012</v>
      </c>
      <c r="AA528">
        <f>INDEX('Inflation Indices'!$B$2:$B$18,MATCH('MilCon Contracts Data'!Z48,'Inflation Indices'!$A$2:$A$18,0))</f>
        <v>1.027591137340192</v>
      </c>
      <c r="AB528" s="22">
        <f>M528*Y528</f>
        <v>9800207.0418309104</v>
      </c>
      <c r="AC528" s="22">
        <f>AB528+(Q528*AA528)</f>
        <v>12929377.221293533</v>
      </c>
      <c r="AD528" s="19">
        <f>IF(AB528="","",AC528-AB528)</f>
        <v>3129170.1794626229</v>
      </c>
      <c r="AE528" s="23">
        <f>_xlfn.DAYS(P528,O528)</f>
        <v>445</v>
      </c>
      <c r="AF528" s="23">
        <f>_xlfn.DAYS(O528,G528)</f>
        <v>533</v>
      </c>
      <c r="AG528" s="24">
        <f>AE528/AF528</f>
        <v>0.83489681050656661</v>
      </c>
    </row>
    <row r="529" spans="1:33" ht="30" customHeight="1" x14ac:dyDescent="0.25">
      <c r="A529" s="9">
        <v>44573</v>
      </c>
      <c r="B529" s="10">
        <v>2016</v>
      </c>
      <c r="C529" s="11" t="s">
        <v>98</v>
      </c>
      <c r="D529" s="12" t="s">
        <v>1645</v>
      </c>
      <c r="E529" s="12" t="s">
        <v>35</v>
      </c>
      <c r="F529" s="9">
        <v>42913</v>
      </c>
      <c r="G529" s="9">
        <v>43004</v>
      </c>
      <c r="H529" s="12" t="s">
        <v>1646</v>
      </c>
      <c r="I529" s="13" t="str">
        <f>LEFT(J529,6)</f>
        <v>N62473</v>
      </c>
      <c r="J529" s="14" t="s">
        <v>1647</v>
      </c>
      <c r="K529" s="15" t="s">
        <v>1648</v>
      </c>
      <c r="L529" s="15" t="str">
        <f>CONCATENATE(D529,",",J529)</f>
        <v>M673991232,N6247316D1861 N6247317F4699</v>
      </c>
      <c r="M529" s="16">
        <v>9329000</v>
      </c>
      <c r="N529" s="16">
        <v>11004000</v>
      </c>
      <c r="O529" s="17">
        <v>43574</v>
      </c>
      <c r="P529" s="18">
        <v>44309</v>
      </c>
      <c r="Q529" s="19">
        <f>IF(M529="","",N529-M529)</f>
        <v>1675000</v>
      </c>
      <c r="R529" s="20">
        <f>IF(P529="","",P529-O529)</f>
        <v>735</v>
      </c>
      <c r="S529">
        <f>YEAR(P529)</f>
        <v>2021</v>
      </c>
      <c r="T529" s="21" t="str">
        <f>IF(LEN(MONTH(P529))=1,CONCATENATE("0",MONTH(P529)),MONTH(P529))</f>
        <v>04</v>
      </c>
      <c r="U529" s="21">
        <f>IF(LEN(DAY(P529))=1,CONCATENATE("0",DAY(P529)),DAY(P529))</f>
        <v>23</v>
      </c>
      <c r="V529" t="str">
        <f>CONCATENATE(S529,T529,U529)</f>
        <v>20210423</v>
      </c>
      <c r="W529">
        <f>IF(OR(MONTH(G529)=10,MONTH(G529)=11,MONTH(G529)=12),YEAR(G529)+1,YEAR(G529))</f>
        <v>2017</v>
      </c>
      <c r="X529">
        <f>IF(OR(MONTH(P529)=10,MONTH(P529)=11,MONTH(P529)=12),YEAR(P529)+1,YEAR(P529))</f>
        <v>2021</v>
      </c>
      <c r="Y529">
        <f>INDEX('Inflation Indices'!$B$2:$B$18,MATCH('MilCon Contracts Data'!W324,'Inflation Indices'!$A$2:$A$18,0))</f>
        <v>1.0750776974914733</v>
      </c>
      <c r="Z529">
        <f>ROUND(MEDIAN(W529,X529),0)</f>
        <v>2019</v>
      </c>
      <c r="AA529">
        <f>INDEX('Inflation Indices'!$B$2:$B$18,MATCH('MilCon Contracts Data'!Z324,'Inflation Indices'!$A$2:$A$18,0))</f>
        <v>1.0507009358578761</v>
      </c>
      <c r="AB529" s="22">
        <f>M529*Y529</f>
        <v>10029399.839897955</v>
      </c>
      <c r="AC529" s="22">
        <f>AB529+(Q529*AA529)</f>
        <v>11789323.907459898</v>
      </c>
      <c r="AD529" s="19">
        <f>IF(AB529="","",AC529-AB529)</f>
        <v>1759924.0675619431</v>
      </c>
      <c r="AE529" s="23">
        <f>_xlfn.DAYS(P529,O529)</f>
        <v>735</v>
      </c>
      <c r="AF529" s="23">
        <f>_xlfn.DAYS(O529,G529)</f>
        <v>570</v>
      </c>
      <c r="AG529" s="24">
        <f>AE529/AF529</f>
        <v>1.2894736842105263</v>
      </c>
    </row>
    <row r="530" spans="1:33" ht="30" customHeight="1" x14ac:dyDescent="0.25">
      <c r="A530" s="9">
        <v>44567</v>
      </c>
      <c r="B530" s="10">
        <v>2012</v>
      </c>
      <c r="C530" s="11" t="s">
        <v>33</v>
      </c>
      <c r="D530" s="12" t="s">
        <v>1649</v>
      </c>
      <c r="E530" s="12" t="s">
        <v>35</v>
      </c>
      <c r="F530" s="9">
        <v>41066</v>
      </c>
      <c r="G530" s="9">
        <v>41148</v>
      </c>
      <c r="H530" s="12" t="s">
        <v>1317</v>
      </c>
      <c r="I530" s="13" t="str">
        <f>LEFT(J530,6)</f>
        <v>W912PP</v>
      </c>
      <c r="J530" s="14" t="s">
        <v>1650</v>
      </c>
      <c r="K530" s="15" t="s">
        <v>1651</v>
      </c>
      <c r="L530" s="15" t="str">
        <f>CONCATENATE(D530,",",J530)</f>
        <v>73018,W912PP-12-C-0025</v>
      </c>
      <c r="M530" s="16">
        <v>9329356</v>
      </c>
      <c r="N530" s="16">
        <v>9703739</v>
      </c>
      <c r="O530" s="17">
        <v>41739</v>
      </c>
      <c r="P530" s="18">
        <v>41877</v>
      </c>
      <c r="Q530" s="19">
        <f>IF(M530="","",N530-M530)</f>
        <v>374383</v>
      </c>
      <c r="R530" s="20">
        <f>IF(P530="","",P530-O530)</f>
        <v>138</v>
      </c>
      <c r="S530">
        <f>YEAR(P530)</f>
        <v>2014</v>
      </c>
      <c r="T530" s="21" t="str">
        <f>IF(LEN(MONTH(P530))=1,CONCATENATE("0",MONTH(P530)),MONTH(P530))</f>
        <v>08</v>
      </c>
      <c r="U530" s="21">
        <f>IF(LEN(DAY(P530))=1,CONCATENATE("0",DAY(P530)),DAY(P530))</f>
        <v>26</v>
      </c>
      <c r="V530" t="str">
        <f>CONCATENATE(S530,T530,U530)</f>
        <v>20140826</v>
      </c>
      <c r="W530">
        <f>IF(OR(MONTH(G530)=10,MONTH(G530)=11,MONTH(G530)=12),YEAR(G530)+1,YEAR(G530))</f>
        <v>2012</v>
      </c>
      <c r="X530">
        <f>IF(OR(MONTH(P530)=10,MONTH(P530)=11,MONTH(P530)=12),YEAR(P530)+1,YEAR(P530))</f>
        <v>2014</v>
      </c>
      <c r="Y530">
        <f>INDEX('Inflation Indices'!$B$2:$B$18,MATCH('MilCon Contracts Data'!W116,'Inflation Indices'!$A$2:$A$18,0))</f>
        <v>1.1518675949206576</v>
      </c>
      <c r="Z530">
        <f>ROUND(MEDIAN(W530,X530),0)</f>
        <v>2013</v>
      </c>
      <c r="AA530">
        <f>INDEX('Inflation Indices'!$B$2:$B$18,MATCH('MilCon Contracts Data'!Z116,'Inflation Indices'!$A$2:$A$18,0))</f>
        <v>1.0750776974914733</v>
      </c>
      <c r="AB530" s="22">
        <f>M530*Y530</f>
        <v>10746182.857878607</v>
      </c>
      <c r="AC530" s="22">
        <f>AB530+(Q530*AA530)</f>
        <v>11148673.671498558</v>
      </c>
      <c r="AD530" s="19">
        <f>IF(AB530="","",AC530-AB530)</f>
        <v>402490.81361995079</v>
      </c>
      <c r="AE530" s="23">
        <f>_xlfn.DAYS(P530,O530)</f>
        <v>138</v>
      </c>
      <c r="AF530" s="23">
        <f>_xlfn.DAYS(O530,G530)</f>
        <v>591</v>
      </c>
      <c r="AG530" s="24">
        <f>AE530/AF530</f>
        <v>0.233502538071066</v>
      </c>
    </row>
    <row r="531" spans="1:33" ht="30" customHeight="1" x14ac:dyDescent="0.25">
      <c r="A531" s="9">
        <v>44561</v>
      </c>
      <c r="B531" s="10">
        <v>2016</v>
      </c>
      <c r="C531" s="11" t="s">
        <v>624</v>
      </c>
      <c r="D531" s="12" t="s">
        <v>1652</v>
      </c>
      <c r="E531" s="12" t="s">
        <v>35</v>
      </c>
      <c r="F531" s="9">
        <v>42741</v>
      </c>
      <c r="G531" s="9">
        <v>42999</v>
      </c>
      <c r="H531" s="12" t="s">
        <v>1653</v>
      </c>
      <c r="I531" s="13" t="str">
        <f>LEFT(J531,6)</f>
        <v>W912QR</v>
      </c>
      <c r="J531" s="14" t="s">
        <v>1654</v>
      </c>
      <c r="K531" s="15" t="s">
        <v>1654</v>
      </c>
      <c r="L531" s="15" t="str">
        <f>CONCATENATE(D531,",",J531)</f>
        <v>FGWB009002,W912QR17C0038</v>
      </c>
      <c r="M531" s="16">
        <v>9397411</v>
      </c>
      <c r="N531" s="16">
        <v>10249989</v>
      </c>
      <c r="O531" s="17">
        <v>43622</v>
      </c>
      <c r="P531" s="18">
        <v>44623</v>
      </c>
      <c r="Q531" s="19">
        <f>IF(M531="","",N531-M531)</f>
        <v>852578</v>
      </c>
      <c r="R531" s="20">
        <f>IF(P531="","",P531-O531)</f>
        <v>1001</v>
      </c>
      <c r="S531">
        <f>YEAR(P531)</f>
        <v>2022</v>
      </c>
      <c r="T531" s="21" t="str">
        <f>IF(LEN(MONTH(P531))=1,CONCATENATE("0",MONTH(P531)),MONTH(P531))</f>
        <v>03</v>
      </c>
      <c r="U531" s="21" t="str">
        <f>IF(LEN(DAY(P531))=1,CONCATENATE("0",DAY(P531)),DAY(P531))</f>
        <v>03</v>
      </c>
      <c r="V531" t="str">
        <f>CONCATENATE(S531,T531,U531)</f>
        <v>20220303</v>
      </c>
      <c r="W531">
        <f>IF(OR(MONTH(G531)=10,MONTH(G531)=11,MONTH(G531)=12),YEAR(G531)+1,YEAR(G531))</f>
        <v>2017</v>
      </c>
      <c r="X531">
        <f>IF(OR(MONTH(P531)=10,MONTH(P531)=11,MONTH(P531)=12),YEAR(P531)+1,YEAR(P531))</f>
        <v>2022</v>
      </c>
      <c r="Y531">
        <f>INDEX('Inflation Indices'!$B$2:$B$18,MATCH('MilCon Contracts Data'!W406,'Inflation Indices'!$A$2:$A$18,0))</f>
        <v>1.027591137340192</v>
      </c>
      <c r="Z531">
        <f>ROUND(MEDIAN(W531,X531),0)</f>
        <v>2020</v>
      </c>
      <c r="AA531">
        <f>INDEX('Inflation Indices'!$B$2:$B$18,MATCH('MilCon Contracts Data'!Z406,'Inflation Indices'!$A$2:$A$18,0))</f>
        <v>1.0006103417743548</v>
      </c>
      <c r="AB531" s="22">
        <f>M531*Y531</f>
        <v>9656696.2575432304</v>
      </c>
      <c r="AC531" s="22">
        <f>AB531+(Q531*AA531)</f>
        <v>10509794.621512527</v>
      </c>
      <c r="AD531" s="19">
        <f>IF(AB531="","",AC531-AB531)</f>
        <v>853098.36396929622</v>
      </c>
      <c r="AE531" s="23">
        <f>_xlfn.DAYS(P531,O531)</f>
        <v>1001</v>
      </c>
      <c r="AF531" s="23">
        <f>_xlfn.DAYS(O531,G531)</f>
        <v>623</v>
      </c>
      <c r="AG531" s="24">
        <f>AE531/AF531</f>
        <v>1.6067415730337078</v>
      </c>
    </row>
    <row r="532" spans="1:33" ht="30" customHeight="1" x14ac:dyDescent="0.25">
      <c r="A532" s="9">
        <v>44573</v>
      </c>
      <c r="B532" s="10">
        <v>2014</v>
      </c>
      <c r="C532" s="11" t="s">
        <v>103</v>
      </c>
      <c r="D532" s="12" t="s">
        <v>1655</v>
      </c>
      <c r="E532" s="12" t="s">
        <v>35</v>
      </c>
      <c r="F532" s="9">
        <v>41761</v>
      </c>
      <c r="G532" s="9">
        <v>41901</v>
      </c>
      <c r="H532" s="12" t="s">
        <v>1582</v>
      </c>
      <c r="I532" s="13" t="str">
        <f>LEFT(J532,6)</f>
        <v>N62742</v>
      </c>
      <c r="J532" s="14" t="s">
        <v>1656</v>
      </c>
      <c r="K532" s="15" t="s">
        <v>1656</v>
      </c>
      <c r="L532" s="15" t="str">
        <f>CONCATENATE(D532,",",J532)</f>
        <v>N61054011,N6274214MP00028</v>
      </c>
      <c r="M532" s="16">
        <v>9458000</v>
      </c>
      <c r="N532" s="16">
        <v>8792000</v>
      </c>
      <c r="O532" s="17">
        <v>42752</v>
      </c>
      <c r="P532" s="18">
        <v>42752</v>
      </c>
      <c r="Q532" s="19">
        <f>IF(M532="","",N532-M532)</f>
        <v>-666000</v>
      </c>
      <c r="R532" s="20">
        <f>IF(P532="","",P532-O532)</f>
        <v>0</v>
      </c>
      <c r="S532">
        <f>YEAR(P532)</f>
        <v>2017</v>
      </c>
      <c r="T532" s="21" t="str">
        <f>IF(LEN(MONTH(P532))=1,CONCATENATE("0",MONTH(P532)),MONTH(P532))</f>
        <v>01</v>
      </c>
      <c r="U532" s="21">
        <f>IF(LEN(DAY(P532))=1,CONCATENATE("0",DAY(P532)),DAY(P532))</f>
        <v>17</v>
      </c>
      <c r="V532" t="str">
        <f>CONCATENATE(S532,T532,U532)</f>
        <v>20170117</v>
      </c>
      <c r="W532">
        <f>IF(OR(MONTH(G532)=10,MONTH(G532)=11,MONTH(G532)=12),YEAR(G532)+1,YEAR(G532))</f>
        <v>2014</v>
      </c>
      <c r="X532">
        <f>IF(OR(MONTH(P532)=10,MONTH(P532)=11,MONTH(P532)=12),YEAR(P532)+1,YEAR(P532))</f>
        <v>2017</v>
      </c>
      <c r="Y532">
        <f>INDEX('Inflation Indices'!$B$2:$B$18,MATCH('MilCon Contracts Data'!W159,'Inflation Indices'!$A$2:$A$18,0))</f>
        <v>1.1913606177254064</v>
      </c>
      <c r="Z532">
        <f>ROUND(MEDIAN(W532,X532),0)</f>
        <v>2016</v>
      </c>
      <c r="AA532">
        <f>INDEX('Inflation Indices'!$B$2:$B$18,MATCH('MilCon Contracts Data'!Z159,'Inflation Indices'!$A$2:$A$18,0))</f>
        <v>1.1518675949206576</v>
      </c>
      <c r="AB532" s="22">
        <f>M532*Y532</f>
        <v>11267888.722446892</v>
      </c>
      <c r="AC532" s="22">
        <f>AB532+(Q532*AA532)</f>
        <v>10500744.904229734</v>
      </c>
      <c r="AD532" s="19">
        <f>IF(AB532="","",AC532-AB532)</f>
        <v>-767143.81821715832</v>
      </c>
      <c r="AE532" s="23">
        <f>_xlfn.DAYS(P532,O532)</f>
        <v>0</v>
      </c>
      <c r="AF532" s="23">
        <f>_xlfn.DAYS(O532,G532)</f>
        <v>851</v>
      </c>
      <c r="AG532" s="24">
        <f>AE532/AF532</f>
        <v>0</v>
      </c>
    </row>
    <row r="533" spans="1:33" ht="30" customHeight="1" x14ac:dyDescent="0.25">
      <c r="A533" s="9">
        <v>44573</v>
      </c>
      <c r="B533" s="10">
        <v>2020</v>
      </c>
      <c r="C533" s="11" t="s">
        <v>98</v>
      </c>
      <c r="D533" s="12" t="s">
        <v>1657</v>
      </c>
      <c r="E533" s="12" t="s">
        <v>35</v>
      </c>
      <c r="F533" s="9">
        <v>43892</v>
      </c>
      <c r="G533" s="9">
        <v>43980</v>
      </c>
      <c r="H533" s="12" t="s">
        <v>1658</v>
      </c>
      <c r="I533" s="13" t="str">
        <f>LEFT(J533,6)</f>
        <v>N62473</v>
      </c>
      <c r="J533" s="14" t="s">
        <v>1659</v>
      </c>
      <c r="K533" s="15" t="s">
        <v>1660</v>
      </c>
      <c r="L533" s="15" t="str">
        <f>CONCATENATE(D533,",",J533)</f>
        <v>M00243312,N6247317D4627 N6247320F4683</v>
      </c>
      <c r="M533" s="16">
        <v>9525039</v>
      </c>
      <c r="N533" s="16">
        <v>10133000</v>
      </c>
      <c r="O533" s="17">
        <v>44595</v>
      </c>
      <c r="P533" s="18">
        <v>44595</v>
      </c>
      <c r="Q533" s="19">
        <f>IF(M533="","",N533-M533)</f>
        <v>607961</v>
      </c>
      <c r="R533" s="20">
        <f>IF(P533="","",P533-O533)</f>
        <v>0</v>
      </c>
      <c r="S533">
        <f>YEAR(P533)</f>
        <v>2022</v>
      </c>
      <c r="T533" s="21" t="str">
        <f>IF(LEN(MONTH(P533))=1,CONCATENATE("0",MONTH(P533)),MONTH(P533))</f>
        <v>02</v>
      </c>
      <c r="U533" s="21" t="str">
        <f>IF(LEN(DAY(P533))=1,CONCATENATE("0",DAY(P533)),DAY(P533))</f>
        <v>03</v>
      </c>
      <c r="V533" t="str">
        <f>CONCATENATE(S533,T533,U533)</f>
        <v>20220203</v>
      </c>
      <c r="W533">
        <f>IF(OR(MONTH(G533)=10,MONTH(G533)=11,MONTH(G533)=12),YEAR(G533)+1,YEAR(G533))</f>
        <v>2020</v>
      </c>
      <c r="X533">
        <f>IF(OR(MONTH(P533)=10,MONTH(P533)=11,MONTH(P533)=12),YEAR(P533)+1,YEAR(P533))</f>
        <v>2022</v>
      </c>
      <c r="Y533">
        <f>INDEX('Inflation Indices'!$B$2:$B$18,MATCH('MilCon Contracts Data'!W936,'Inflation Indices'!$A$2:$A$18,0))</f>
        <v>1.0006103417743548</v>
      </c>
      <c r="Z533">
        <f>ROUND(MEDIAN(W533,X533),0)</f>
        <v>2021</v>
      </c>
      <c r="AA533">
        <f>INDEX('Inflation Indices'!$B$2:$B$18,MATCH('MilCon Contracts Data'!Z936,'Inflation Indices'!$A$2:$A$18,0))</f>
        <v>0.97697771649446541</v>
      </c>
      <c r="AB533" s="22">
        <f>M533*Y533</f>
        <v>9530852.5292040594</v>
      </c>
      <c r="AC533" s="22">
        <f>AB533+(Q533*AA533)</f>
        <v>10124816.87870175</v>
      </c>
      <c r="AD533" s="19">
        <f>IF(AB533="","",AC533-AB533)</f>
        <v>593964.3494976908</v>
      </c>
      <c r="AE533" s="23">
        <f>_xlfn.DAYS(P533,O533)</f>
        <v>0</v>
      </c>
      <c r="AF533" s="23">
        <f>_xlfn.DAYS(O533,G533)</f>
        <v>615</v>
      </c>
      <c r="AG533" s="24">
        <f>AE533/AF533</f>
        <v>0</v>
      </c>
    </row>
    <row r="534" spans="1:33" ht="30" customHeight="1" x14ac:dyDescent="0.25">
      <c r="A534" s="9">
        <v>44567</v>
      </c>
      <c r="B534" s="10">
        <v>2010</v>
      </c>
      <c r="C534" s="11" t="s">
        <v>33</v>
      </c>
      <c r="D534" s="12" t="s">
        <v>1661</v>
      </c>
      <c r="E534" s="12" t="s">
        <v>35</v>
      </c>
      <c r="F534" s="9">
        <v>40400</v>
      </c>
      <c r="G534" s="9">
        <v>40476</v>
      </c>
      <c r="H534" s="12" t="s">
        <v>1662</v>
      </c>
      <c r="I534" s="13" t="str">
        <f>LEFT(J534,6)</f>
        <v>W912PP</v>
      </c>
      <c r="J534" s="14" t="s">
        <v>1663</v>
      </c>
      <c r="K534" s="15" t="s">
        <v>1664</v>
      </c>
      <c r="L534" s="15" t="str">
        <f>CONCATENATE(D534,",",J534)</f>
        <v>63035,W912PP-11-C-0002</v>
      </c>
      <c r="M534" s="16">
        <v>9529882</v>
      </c>
      <c r="N534" s="16">
        <v>14296126</v>
      </c>
      <c r="O534" s="17">
        <v>41128</v>
      </c>
      <c r="P534" s="18">
        <v>41527</v>
      </c>
      <c r="Q534" s="19">
        <f>IF(M534="","",N534-M534)</f>
        <v>4766244</v>
      </c>
      <c r="R534" s="20">
        <f>IF(P534="","",P534-O534)</f>
        <v>399</v>
      </c>
      <c r="S534">
        <f>YEAR(P534)</f>
        <v>2013</v>
      </c>
      <c r="T534" s="21" t="str">
        <f>IF(LEN(MONTH(P534))=1,CONCATENATE("0",MONTH(P534)),MONTH(P534))</f>
        <v>09</v>
      </c>
      <c r="U534" s="21">
        <f>IF(LEN(DAY(P534))=1,CONCATENATE("0",DAY(P534)),DAY(P534))</f>
        <v>10</v>
      </c>
      <c r="V534" t="str">
        <f>CONCATENATE(S534,T534,U534)</f>
        <v>20130910</v>
      </c>
      <c r="W534">
        <f>IF(OR(MONTH(G534)=10,MONTH(G534)=11,MONTH(G534)=12),YEAR(G534)+1,YEAR(G534))</f>
        <v>2011</v>
      </c>
      <c r="X534">
        <f>IF(OR(MONTH(P534)=10,MONTH(P534)=11,MONTH(P534)=12),YEAR(P534)+1,YEAR(P534))</f>
        <v>2013</v>
      </c>
      <c r="Y534">
        <f>INDEX('Inflation Indices'!$B$2:$B$18,MATCH('MilCon Contracts Data'!W72,'Inflation Indices'!$A$2:$A$18,0))</f>
        <v>1.1226717559690906</v>
      </c>
      <c r="Z534">
        <f>ROUND(MEDIAN(W534,X534),0)</f>
        <v>2012</v>
      </c>
      <c r="AA534">
        <f>INDEX('Inflation Indices'!$B$2:$B$18,MATCH('MilCon Contracts Data'!Z72,'Inflation Indices'!$A$2:$A$18,0))</f>
        <v>1.0992552112271903</v>
      </c>
      <c r="AB534" s="22">
        <f>M534*Y534</f>
        <v>10698929.359118229</v>
      </c>
      <c r="AC534" s="22">
        <f>AB534+(Q534*AA534)</f>
        <v>15938247.914098557</v>
      </c>
      <c r="AD534" s="19">
        <f>IF(AB534="","",AC534-AB534)</f>
        <v>5239318.5549803283</v>
      </c>
      <c r="AE534" s="23">
        <f>_xlfn.DAYS(P534,O534)</f>
        <v>399</v>
      </c>
      <c r="AF534" s="23">
        <f>_xlfn.DAYS(O534,G534)</f>
        <v>652</v>
      </c>
      <c r="AG534" s="24">
        <f>AE534/AF534</f>
        <v>0.6119631901840491</v>
      </c>
    </row>
    <row r="535" spans="1:33" ht="30" customHeight="1" x14ac:dyDescent="0.25">
      <c r="A535" s="9">
        <v>44574</v>
      </c>
      <c r="B535" s="10">
        <v>2012</v>
      </c>
      <c r="C535" s="11" t="s">
        <v>39</v>
      </c>
      <c r="D535" s="12" t="s">
        <v>1665</v>
      </c>
      <c r="E535" s="12" t="s">
        <v>35</v>
      </c>
      <c r="F535" s="9">
        <v>40990</v>
      </c>
      <c r="G535" s="9">
        <v>42607</v>
      </c>
      <c r="H535" s="12" t="s">
        <v>1666</v>
      </c>
      <c r="I535" s="13" t="str">
        <f>LEFT(J535,6)</f>
        <v>N69450</v>
      </c>
      <c r="J535" s="14" t="s">
        <v>1667</v>
      </c>
      <c r="K535" s="15" t="s">
        <v>1667</v>
      </c>
      <c r="L535" s="15" t="str">
        <f>CONCATENATE(D535,",",J535)</f>
        <v>71503,N6945012C0754</v>
      </c>
      <c r="M535" s="27">
        <v>9548000</v>
      </c>
      <c r="N535" s="16">
        <v>2026000</v>
      </c>
      <c r="O535" s="17">
        <v>43094</v>
      </c>
      <c r="P535" s="18">
        <v>43595</v>
      </c>
      <c r="Q535" s="19">
        <f>IF(M535="","",N535-M535)</f>
        <v>-7522000</v>
      </c>
      <c r="R535" s="20">
        <f>IF(P535="","",P535-O535)</f>
        <v>501</v>
      </c>
      <c r="S535">
        <f>YEAR(P535)</f>
        <v>2019</v>
      </c>
      <c r="T535" s="21" t="str">
        <f>IF(LEN(MONTH(P535))=1,CONCATENATE("0",MONTH(P535)),MONTH(P535))</f>
        <v>05</v>
      </c>
      <c r="U535" s="21">
        <f>IF(LEN(DAY(P535))=1,CONCATENATE("0",DAY(P535)),DAY(P535))</f>
        <v>10</v>
      </c>
      <c r="V535" t="str">
        <f>CONCATENATE(S535,T535,U535)</f>
        <v>20190510</v>
      </c>
      <c r="W535">
        <f>IF(OR(MONTH(G535)=10,MONTH(G535)=11,MONTH(G535)=12),YEAR(G535)+1,YEAR(G535))</f>
        <v>2016</v>
      </c>
      <c r="X535">
        <f>IF(OR(MONTH(P535)=10,MONTH(P535)=11,MONTH(P535)=12),YEAR(P535)+1,YEAR(P535))</f>
        <v>2019</v>
      </c>
      <c r="Y535">
        <f>INDEX('Inflation Indices'!$B$2:$B$18,MATCH('MilCon Contracts Data'!W263,'Inflation Indices'!$A$2:$A$18,0))</f>
        <v>1.027591137340192</v>
      </c>
      <c r="Z535">
        <f>ROUND(MEDIAN(W535,X535),0)</f>
        <v>2018</v>
      </c>
      <c r="AA535">
        <f>INDEX('Inflation Indices'!$B$2:$B$18,MATCH('MilCon Contracts Data'!Z263,'Inflation Indices'!$A$2:$A$18,0))</f>
        <v>1.0006103417743548</v>
      </c>
      <c r="AB535" s="22">
        <f>M535*Y535</f>
        <v>9811440.1793241538</v>
      </c>
      <c r="AC535" s="22">
        <f>AB535+(Q535*AA535)</f>
        <v>2284849.1884974567</v>
      </c>
      <c r="AD535" s="19">
        <f>IF(AB535="","",AC535-AB535)</f>
        <v>-7526590.9908266971</v>
      </c>
      <c r="AE535" s="23">
        <f>_xlfn.DAYS(P535,O535)</f>
        <v>501</v>
      </c>
      <c r="AF535" s="23">
        <f>_xlfn.DAYS(O535,G535)</f>
        <v>487</v>
      </c>
      <c r="AG535" s="24">
        <f>AE535/AF535</f>
        <v>1.0287474332648872</v>
      </c>
    </row>
    <row r="536" spans="1:33" ht="30" customHeight="1" x14ac:dyDescent="0.25">
      <c r="A536" s="9">
        <v>44560</v>
      </c>
      <c r="B536" s="10">
        <v>2016</v>
      </c>
      <c r="C536" s="11" t="s">
        <v>496</v>
      </c>
      <c r="D536" s="12" t="s">
        <v>1668</v>
      </c>
      <c r="E536" s="12" t="s">
        <v>35</v>
      </c>
      <c r="F536" s="9">
        <v>42536</v>
      </c>
      <c r="G536" s="9">
        <v>42633</v>
      </c>
      <c r="H536" s="12" t="s">
        <v>1669</v>
      </c>
      <c r="I536" s="13" t="str">
        <f>LEFT(J536,6)</f>
        <v>W912HN</v>
      </c>
      <c r="J536" s="14" t="s">
        <v>1670</v>
      </c>
      <c r="K536" s="15" t="s">
        <v>1671</v>
      </c>
      <c r="L536" s="15" t="str">
        <f>CONCATENATE(D536,",",J536)</f>
        <v>DESC1710,W912HN-16-C-0017 / 43104748</v>
      </c>
      <c r="M536" s="16">
        <v>9568000</v>
      </c>
      <c r="N536" s="16">
        <v>10447000</v>
      </c>
      <c r="O536" s="17">
        <v>43216</v>
      </c>
      <c r="P536" s="18">
        <v>43704</v>
      </c>
      <c r="Q536" s="19">
        <f>IF(M536="","",N536-M536)</f>
        <v>879000</v>
      </c>
      <c r="R536" s="20">
        <f>IF(P536="","",P536-O536)</f>
        <v>488</v>
      </c>
      <c r="S536">
        <f>YEAR(P536)</f>
        <v>2019</v>
      </c>
      <c r="T536" s="21" t="str">
        <f>IF(LEN(MONTH(P536))=1,CONCATENATE("0",MONTH(P536)),MONTH(P536))</f>
        <v>08</v>
      </c>
      <c r="U536" s="21">
        <f>IF(LEN(DAY(P536))=1,CONCATENATE("0",DAY(P536)),DAY(P536))</f>
        <v>27</v>
      </c>
      <c r="V536" t="str">
        <f>CONCATENATE(S536,T536,U536)</f>
        <v>20190827</v>
      </c>
      <c r="W536">
        <f>IF(OR(MONTH(G536)=10,MONTH(G536)=11,MONTH(G536)=12),YEAR(G536)+1,YEAR(G536))</f>
        <v>2016</v>
      </c>
      <c r="X536">
        <f>IF(OR(MONTH(P536)=10,MONTH(P536)=11,MONTH(P536)=12),YEAR(P536)+1,YEAR(P536))</f>
        <v>2019</v>
      </c>
      <c r="Y536">
        <f>INDEX('Inflation Indices'!$B$2:$B$18,MATCH('MilCon Contracts Data'!W292,'Inflation Indices'!$A$2:$A$18,0))</f>
        <v>1.027591137340192</v>
      </c>
      <c r="Z536">
        <f>ROUND(MEDIAN(W536,X536),0)</f>
        <v>2018</v>
      </c>
      <c r="AA536">
        <f>INDEX('Inflation Indices'!$B$2:$B$18,MATCH('MilCon Contracts Data'!Z292,'Inflation Indices'!$A$2:$A$18,0))</f>
        <v>1.0006103417743548</v>
      </c>
      <c r="AB536" s="22">
        <f>M536*Y536</f>
        <v>9831992.0020709578</v>
      </c>
      <c r="AC536" s="22">
        <f>AB536+(Q536*AA536)</f>
        <v>10711528.492490616</v>
      </c>
      <c r="AD536" s="19">
        <f>IF(AB536="","",AC536-AB536)</f>
        <v>879536.4904196579</v>
      </c>
      <c r="AE536" s="23">
        <f>_xlfn.DAYS(P536,O536)</f>
        <v>488</v>
      </c>
      <c r="AF536" s="23">
        <f>_xlfn.DAYS(O536,G536)</f>
        <v>583</v>
      </c>
      <c r="AG536" s="24">
        <f>AE536/AF536</f>
        <v>0.83704974271012011</v>
      </c>
    </row>
    <row r="537" spans="1:33" ht="30" customHeight="1" x14ac:dyDescent="0.25">
      <c r="A537" s="9">
        <v>44567</v>
      </c>
      <c r="B537" s="10">
        <v>2011</v>
      </c>
      <c r="C537" s="11" t="s">
        <v>33</v>
      </c>
      <c r="D537" s="12" t="s">
        <v>1672</v>
      </c>
      <c r="E537" s="12" t="s">
        <v>35</v>
      </c>
      <c r="F537" s="9">
        <v>40535</v>
      </c>
      <c r="G537" s="9">
        <v>40714</v>
      </c>
      <c r="H537" s="12" t="s">
        <v>1673</v>
      </c>
      <c r="I537" s="13" t="str">
        <f>LEFT(J537,6)</f>
        <v>W912HN</v>
      </c>
      <c r="J537" s="14" t="s">
        <v>899</v>
      </c>
      <c r="K537" s="15" t="s">
        <v>900</v>
      </c>
      <c r="L537" s="15" t="str">
        <f>CONCATENATE(D537,",",J537)</f>
        <v>66443,W912HN-11-D-0003</v>
      </c>
      <c r="M537" s="16">
        <v>9591000</v>
      </c>
      <c r="N537" s="16">
        <v>10179482</v>
      </c>
      <c r="O537" s="17">
        <v>41283</v>
      </c>
      <c r="P537" s="18">
        <v>41425</v>
      </c>
      <c r="Q537" s="19">
        <f>IF(M537="","",N537-M537)</f>
        <v>588482</v>
      </c>
      <c r="R537" s="20">
        <f>IF(P537="","",P537-O537)</f>
        <v>142</v>
      </c>
      <c r="S537">
        <f>YEAR(P537)</f>
        <v>2013</v>
      </c>
      <c r="T537" s="21" t="str">
        <f>IF(LEN(MONTH(P537))=1,CONCATENATE("0",MONTH(P537)),MONTH(P537))</f>
        <v>05</v>
      </c>
      <c r="U537" s="21">
        <f>IF(LEN(DAY(P537))=1,CONCATENATE("0",DAY(P537)),DAY(P537))</f>
        <v>31</v>
      </c>
      <c r="V537" t="str">
        <f>CONCATENATE(S537,T537,U537)</f>
        <v>20130531</v>
      </c>
      <c r="W537">
        <f>IF(OR(MONTH(G537)=10,MONTH(G537)=11,MONTH(G537)=12),YEAR(G537)+1,YEAR(G537))</f>
        <v>2011</v>
      </c>
      <c r="X537">
        <f>IF(OR(MONTH(P537)=10,MONTH(P537)=11,MONTH(P537)=12),YEAR(P537)+1,YEAR(P537))</f>
        <v>2013</v>
      </c>
      <c r="Y537">
        <f>INDEX('Inflation Indices'!$B$2:$B$18,MATCH('MilCon Contracts Data'!W70,'Inflation Indices'!$A$2:$A$18,0))</f>
        <v>1.0006103417743548</v>
      </c>
      <c r="Z537">
        <f>ROUND(MEDIAN(W537,X537),0)</f>
        <v>2012</v>
      </c>
      <c r="AA537">
        <f>INDEX('Inflation Indices'!$B$2:$B$18,MATCH('MilCon Contracts Data'!Z70,'Inflation Indices'!$A$2:$A$18,0))</f>
        <v>0.97697771649446541</v>
      </c>
      <c r="AB537" s="22">
        <f>M537*Y537</f>
        <v>9596853.7879578378</v>
      </c>
      <c r="AC537" s="22">
        <f>AB537+(Q537*AA537)</f>
        <v>10171787.588515934</v>
      </c>
      <c r="AD537" s="19">
        <f>IF(AB537="","",AC537-AB537)</f>
        <v>574933.8005580958</v>
      </c>
      <c r="AE537" s="23">
        <f>_xlfn.DAYS(P537,O537)</f>
        <v>142</v>
      </c>
      <c r="AF537" s="23">
        <f>_xlfn.DAYS(O537,G537)</f>
        <v>569</v>
      </c>
      <c r="AG537" s="24">
        <f>AE537/AF537</f>
        <v>0.24956063268892795</v>
      </c>
    </row>
    <row r="538" spans="1:33" ht="30" customHeight="1" x14ac:dyDescent="0.25">
      <c r="A538" s="9">
        <v>44561</v>
      </c>
      <c r="B538" s="10">
        <v>2019</v>
      </c>
      <c r="C538" s="11" t="s">
        <v>145</v>
      </c>
      <c r="D538" s="12" t="s">
        <v>1674</v>
      </c>
      <c r="E538" s="12" t="s">
        <v>35</v>
      </c>
      <c r="F538" s="9">
        <v>43634</v>
      </c>
      <c r="G538" s="9">
        <v>43738</v>
      </c>
      <c r="H538" s="12" t="s">
        <v>1675</v>
      </c>
      <c r="I538" s="13" t="str">
        <f>LEFT(J538,6)</f>
        <v>W912PM</v>
      </c>
      <c r="J538" s="14" t="s">
        <v>1676</v>
      </c>
      <c r="K538" s="15" t="s">
        <v>1676</v>
      </c>
      <c r="L538" s="15" t="str">
        <f>CONCATENATE(D538,",",J538)</f>
        <v>82254,W912PM19C0043</v>
      </c>
      <c r="M538" s="16">
        <v>9649000</v>
      </c>
      <c r="N538" s="16">
        <v>9750000</v>
      </c>
      <c r="O538" s="17">
        <v>44377</v>
      </c>
      <c r="P538" s="18">
        <v>44529</v>
      </c>
      <c r="Q538" s="19">
        <f>IF(M538="","",N538-M538)</f>
        <v>101000</v>
      </c>
      <c r="R538" s="20">
        <f>IF(P538="","",P538-O538)</f>
        <v>152</v>
      </c>
      <c r="S538">
        <f>YEAR(P538)</f>
        <v>2021</v>
      </c>
      <c r="T538" s="21">
        <f>IF(LEN(MONTH(P538))=1,CONCATENATE("0",MONTH(P538)),MONTH(P538))</f>
        <v>11</v>
      </c>
      <c r="U538" s="21">
        <f>IF(LEN(DAY(P538))=1,CONCATENATE("0",DAY(P538)),DAY(P538))</f>
        <v>29</v>
      </c>
      <c r="V538" t="str">
        <f>CONCATENATE(S538,T538,U538)</f>
        <v>20211129</v>
      </c>
      <c r="W538">
        <f>IF(OR(MONTH(G538)=10,MONTH(G538)=11,MONTH(G538)=12),YEAR(G538)+1,YEAR(G538))</f>
        <v>2019</v>
      </c>
      <c r="X538">
        <f>IF(OR(MONTH(P538)=10,MONTH(P538)=11,MONTH(P538)=12),YEAR(P538)+1,YEAR(P538))</f>
        <v>2022</v>
      </c>
      <c r="Y538">
        <f>INDEX('Inflation Indices'!$B$2:$B$18,MATCH('MilCon Contracts Data'!W827,'Inflation Indices'!$A$2:$A$18,0))</f>
        <v>1.0006103417743548</v>
      </c>
      <c r="Z538">
        <f>ROUND(MEDIAN(W538,X538),0)</f>
        <v>2021</v>
      </c>
      <c r="AA538">
        <f>INDEX('Inflation Indices'!$B$2:$B$18,MATCH('MilCon Contracts Data'!Z827,'Inflation Indices'!$A$2:$A$18,0))</f>
        <v>0.97697771649446541</v>
      </c>
      <c r="AB538" s="22">
        <f>M538*Y538</f>
        <v>9654889.1877807491</v>
      </c>
      <c r="AC538" s="22">
        <f>AB538+(Q538*AA538)</f>
        <v>9753563.9371466897</v>
      </c>
      <c r="AD538" s="19">
        <f>IF(AB538="","",AC538-AB538)</f>
        <v>98674.74936594069</v>
      </c>
      <c r="AE538" s="23">
        <f>_xlfn.DAYS(P538,O538)</f>
        <v>152</v>
      </c>
      <c r="AF538" s="23">
        <f>_xlfn.DAYS(O538,G538)</f>
        <v>639</v>
      </c>
      <c r="AG538" s="24">
        <f>AE538/AF538</f>
        <v>0.23787167449139279</v>
      </c>
    </row>
    <row r="539" spans="1:33" ht="30" customHeight="1" x14ac:dyDescent="0.25">
      <c r="A539" s="9">
        <v>44538</v>
      </c>
      <c r="B539" s="10">
        <v>2010</v>
      </c>
      <c r="C539" s="11" t="s">
        <v>473</v>
      </c>
      <c r="D539" s="12" t="s">
        <v>1677</v>
      </c>
      <c r="E539" s="12" t="s">
        <v>35</v>
      </c>
      <c r="F539" s="9">
        <v>41470</v>
      </c>
      <c r="G539" s="9">
        <v>41547</v>
      </c>
      <c r="H539" s="12" t="s">
        <v>1678</v>
      </c>
      <c r="I539" s="13" t="str">
        <f>LEFT(J539,6)</f>
        <v>HQ0034</v>
      </c>
      <c r="J539" s="14" t="s">
        <v>1679</v>
      </c>
      <c r="K539" s="15" t="s">
        <v>1680</v>
      </c>
      <c r="L539" s="15" t="str">
        <f>CONCATENATE(D539,",",J539)</f>
        <v>80001,HQ0034-13-C-0133</v>
      </c>
      <c r="M539" s="16">
        <v>9669575</v>
      </c>
      <c r="N539" s="16"/>
      <c r="O539" s="17">
        <v>43557</v>
      </c>
      <c r="P539" s="18">
        <v>44461</v>
      </c>
      <c r="Q539" s="19">
        <f>IF(M539="","",N539-M539)</f>
        <v>-9669575</v>
      </c>
      <c r="R539" s="20">
        <f>IF(P539="","",P539-O539)</f>
        <v>904</v>
      </c>
      <c r="S539">
        <f>YEAR(P539)</f>
        <v>2021</v>
      </c>
      <c r="T539" s="21" t="str">
        <f>IF(LEN(MONTH(P539))=1,CONCATENATE("0",MONTH(P539)),MONTH(P539))</f>
        <v>09</v>
      </c>
      <c r="U539" s="21">
        <f>IF(LEN(DAY(P539))=1,CONCATENATE("0",DAY(P539)),DAY(P539))</f>
        <v>22</v>
      </c>
      <c r="V539" t="str">
        <f>CONCATENATE(S539,T539,U539)</f>
        <v>20210922</v>
      </c>
      <c r="W539">
        <f>IF(OR(MONTH(G539)=10,MONTH(G539)=11,MONTH(G539)=12),YEAR(G539)+1,YEAR(G539))</f>
        <v>2013</v>
      </c>
      <c r="X539">
        <f>IF(OR(MONTH(P539)=10,MONTH(P539)=11,MONTH(P539)=12),YEAR(P539)+1,YEAR(P539))</f>
        <v>2021</v>
      </c>
      <c r="Y539">
        <f>INDEX('Inflation Indices'!$B$2:$B$18,MATCH('MilCon Contracts Data'!W119,'Inflation Indices'!$A$2:$A$18,0))</f>
        <v>0.97697771649446541</v>
      </c>
      <c r="Z539">
        <f>ROUND(MEDIAN(W539,X539),0)</f>
        <v>2017</v>
      </c>
      <c r="AA539">
        <f>INDEX('Inflation Indices'!$B$2:$B$18,MATCH('MilCon Contracts Data'!Z119,'Inflation Indices'!$A$2:$A$18,0))</f>
        <v>0.95701202597496626</v>
      </c>
      <c r="AB539" s="22">
        <f>M539*Y539</f>
        <v>9446959.3029719703</v>
      </c>
      <c r="AC539" s="22">
        <f>AB539+(Q539*AA539)</f>
        <v>193059.74190508574</v>
      </c>
      <c r="AD539" s="19">
        <f>IF(AB539="","",AC539-AB539)</f>
        <v>-9253899.5610668845</v>
      </c>
      <c r="AE539" s="23">
        <f>_xlfn.DAYS(P539,O539)</f>
        <v>904</v>
      </c>
      <c r="AF539" s="23">
        <f>_xlfn.DAYS(O539,G539)</f>
        <v>2010</v>
      </c>
      <c r="AG539" s="24">
        <f>AE539/AF539</f>
        <v>0.44975124378109455</v>
      </c>
    </row>
    <row r="540" spans="1:33" ht="30" customHeight="1" x14ac:dyDescent="0.25">
      <c r="A540" s="9">
        <v>44567</v>
      </c>
      <c r="B540" s="10">
        <v>2011</v>
      </c>
      <c r="C540" s="11" t="s">
        <v>33</v>
      </c>
      <c r="D540" s="12" t="s">
        <v>1681</v>
      </c>
      <c r="E540" s="12" t="s">
        <v>35</v>
      </c>
      <c r="F540" s="9">
        <v>40643</v>
      </c>
      <c r="G540" s="9">
        <v>40765</v>
      </c>
      <c r="H540" s="12" t="s">
        <v>1682</v>
      </c>
      <c r="I540" s="13" t="str">
        <f>LEFT(J540,6)</f>
        <v>W912HN</v>
      </c>
      <c r="J540" s="14" t="s">
        <v>1683</v>
      </c>
      <c r="K540" s="15" t="s">
        <v>1684</v>
      </c>
      <c r="L540" s="15" t="str">
        <f>CONCATENATE(D540,",",J540)</f>
        <v>66444,W912HN-11-C-0009</v>
      </c>
      <c r="M540" s="16">
        <v>9674000</v>
      </c>
      <c r="N540" s="16">
        <v>9864411</v>
      </c>
      <c r="O540" s="17">
        <v>41290</v>
      </c>
      <c r="P540" s="18">
        <v>41425</v>
      </c>
      <c r="Q540" s="19">
        <f>IF(M540="","",N540-M540)</f>
        <v>190411</v>
      </c>
      <c r="R540" s="20">
        <f>IF(P540="","",P540-O540)</f>
        <v>135</v>
      </c>
      <c r="S540">
        <f>YEAR(P540)</f>
        <v>2013</v>
      </c>
      <c r="T540" s="21" t="str">
        <f>IF(LEN(MONTH(P540))=1,CONCATENATE("0",MONTH(P540)),MONTH(P540))</f>
        <v>05</v>
      </c>
      <c r="U540" s="21">
        <f>IF(LEN(DAY(P540))=1,CONCATENATE("0",DAY(P540)),DAY(P540))</f>
        <v>31</v>
      </c>
      <c r="V540" t="str">
        <f>CONCATENATE(S540,T540,U540)</f>
        <v>20130531</v>
      </c>
      <c r="W540">
        <f>IF(OR(MONTH(G540)=10,MONTH(G540)=11,MONTH(G540)=12),YEAR(G540)+1,YEAR(G540))</f>
        <v>2011</v>
      </c>
      <c r="X540">
        <f>IF(OR(MONTH(P540)=10,MONTH(P540)=11,MONTH(P540)=12),YEAR(P540)+1,YEAR(P540))</f>
        <v>2013</v>
      </c>
      <c r="Y540">
        <f>INDEX('Inflation Indices'!$B$2:$B$18,MATCH('MilCon Contracts Data'!W65,'Inflation Indices'!$A$2:$A$18,0))</f>
        <v>1.0006103417743548</v>
      </c>
      <c r="Z540">
        <f>ROUND(MEDIAN(W540,X540),0)</f>
        <v>2012</v>
      </c>
      <c r="AA540">
        <f>INDEX('Inflation Indices'!$B$2:$B$18,MATCH('MilCon Contracts Data'!Z65,'Inflation Indices'!$A$2:$A$18,0))</f>
        <v>0.97697771649446541</v>
      </c>
      <c r="AB540" s="22">
        <f>M540*Y540</f>
        <v>9679904.4463251084</v>
      </c>
      <c r="AC540" s="22">
        <f>AB540+(Q540*AA540)</f>
        <v>9865931.7503005359</v>
      </c>
      <c r="AD540" s="19">
        <f>IF(AB540="","",AC540-AB540)</f>
        <v>186027.30397542752</v>
      </c>
      <c r="AE540" s="23">
        <f>_xlfn.DAYS(P540,O540)</f>
        <v>135</v>
      </c>
      <c r="AF540" s="23">
        <f>_xlfn.DAYS(O540,G540)</f>
        <v>525</v>
      </c>
      <c r="AG540" s="24">
        <f>AE540/AF540</f>
        <v>0.25714285714285712</v>
      </c>
    </row>
    <row r="541" spans="1:33" ht="30" customHeight="1" x14ac:dyDescent="0.25">
      <c r="A541" s="9">
        <v>44568</v>
      </c>
      <c r="B541" s="10">
        <v>2018</v>
      </c>
      <c r="C541" s="11" t="s">
        <v>473</v>
      </c>
      <c r="D541" s="12" t="s">
        <v>1685</v>
      </c>
      <c r="E541" s="12" t="s">
        <v>35</v>
      </c>
      <c r="F541" s="9">
        <v>43286</v>
      </c>
      <c r="G541" s="9">
        <v>43917</v>
      </c>
      <c r="H541" s="12" t="s">
        <v>1686</v>
      </c>
      <c r="I541" s="13" t="str">
        <f>LEFT(J541,6)</f>
        <v>W912DR</v>
      </c>
      <c r="J541" s="14" t="s">
        <v>1687</v>
      </c>
      <c r="K541" s="15" t="s">
        <v>1688</v>
      </c>
      <c r="L541" s="15" t="str">
        <f>CONCATENATE(D541,",",J541)</f>
        <v>87637,W912DR-20-C-0014</v>
      </c>
      <c r="M541" s="16">
        <v>9711000</v>
      </c>
      <c r="N541" s="16">
        <v>9711000</v>
      </c>
      <c r="O541" s="17">
        <v>44733</v>
      </c>
      <c r="P541" s="18">
        <v>44926</v>
      </c>
      <c r="Q541" s="19">
        <f>IF(M541="","",N541-M541)</f>
        <v>0</v>
      </c>
      <c r="R541" s="20">
        <f>IF(P541="","",P541-O541)</f>
        <v>193</v>
      </c>
      <c r="S541">
        <f>YEAR(P541)</f>
        <v>2022</v>
      </c>
      <c r="T541" s="21">
        <f>IF(LEN(MONTH(P541))=1,CONCATENATE("0",MONTH(P541)),MONTH(P541))</f>
        <v>12</v>
      </c>
      <c r="U541" s="21">
        <f>IF(LEN(DAY(P541))=1,CONCATENATE("0",DAY(P541)),DAY(P541))</f>
        <v>31</v>
      </c>
      <c r="V541" t="str">
        <f>CONCATENATE(S541,T541,U541)</f>
        <v>20221231</v>
      </c>
      <c r="W541">
        <f>IF(OR(MONTH(G541)=10,MONTH(G541)=11,MONTH(G541)=12),YEAR(G541)+1,YEAR(G541))</f>
        <v>2020</v>
      </c>
      <c r="X541">
        <f>IF(OR(MONTH(P541)=10,MONTH(P541)=11,MONTH(P541)=12),YEAR(P541)+1,YEAR(P541))</f>
        <v>2023</v>
      </c>
      <c r="Y541">
        <f>INDEX('Inflation Indices'!$B$2:$B$18,MATCH('MilCon Contracts Data'!W1021,'Inflation Indices'!$A$2:$A$18,0))</f>
        <v>1.1226717559690906</v>
      </c>
      <c r="Z541">
        <f>ROUND(MEDIAN(W541,X541),0)</f>
        <v>2022</v>
      </c>
      <c r="AA541">
        <f>INDEX('Inflation Indices'!$B$2:$B$18,MATCH('MilCon Contracts Data'!Z1021,'Inflation Indices'!$A$2:$A$18,0))</f>
        <v>1.0507009358578761</v>
      </c>
      <c r="AB541" s="22">
        <f>M541*Y541</f>
        <v>10902265.42221584</v>
      </c>
      <c r="AC541" s="22">
        <f>AB541+(Q541*AA541)</f>
        <v>10902265.42221584</v>
      </c>
      <c r="AD541" s="19">
        <f>IF(AB541="","",AC541-AB541)</f>
        <v>0</v>
      </c>
      <c r="AE541" s="23">
        <f>_xlfn.DAYS(P541,O541)</f>
        <v>193</v>
      </c>
      <c r="AF541" s="23">
        <f>_xlfn.DAYS(O541,G541)</f>
        <v>816</v>
      </c>
      <c r="AG541" s="24">
        <f>AE541/AF541</f>
        <v>0.23651960784313725</v>
      </c>
    </row>
    <row r="542" spans="1:33" ht="30" customHeight="1" x14ac:dyDescent="0.25">
      <c r="A542" s="9">
        <v>44439</v>
      </c>
      <c r="B542" s="10">
        <v>2017</v>
      </c>
      <c r="C542" s="11" t="s">
        <v>557</v>
      </c>
      <c r="D542" s="12" t="s">
        <v>1689</v>
      </c>
      <c r="E542" s="12" t="s">
        <v>35</v>
      </c>
      <c r="F542" s="9">
        <v>42943</v>
      </c>
      <c r="G542" s="9">
        <v>43053</v>
      </c>
      <c r="H542" s="12" t="s">
        <v>1690</v>
      </c>
      <c r="I542" s="13" t="str">
        <f>LEFT(J542,6)</f>
        <v>W912QR</v>
      </c>
      <c r="J542" s="14" t="s">
        <v>1691</v>
      </c>
      <c r="K542" s="15" t="s">
        <v>1691</v>
      </c>
      <c r="L542" s="15" t="str">
        <f>CONCATENATE(D542,",",J542)</f>
        <v>74732,W912QR18C0005</v>
      </c>
      <c r="M542" s="16">
        <v>9745000</v>
      </c>
      <c r="N542" s="16">
        <v>10726000</v>
      </c>
      <c r="O542" s="17">
        <v>43629</v>
      </c>
      <c r="P542" s="18">
        <v>44179</v>
      </c>
      <c r="Q542" s="19">
        <f>IF(M542="","",N542-M542)</f>
        <v>981000</v>
      </c>
      <c r="R542" s="20">
        <f>IF(P542="","",P542-O542)</f>
        <v>550</v>
      </c>
      <c r="S542">
        <f>YEAR(P542)</f>
        <v>2020</v>
      </c>
      <c r="T542" s="21">
        <f>IF(LEN(MONTH(P542))=1,CONCATENATE("0",MONTH(P542)),MONTH(P542))</f>
        <v>12</v>
      </c>
      <c r="U542" s="21">
        <f>IF(LEN(DAY(P542))=1,CONCATENATE("0",DAY(P542)),DAY(P542))</f>
        <v>14</v>
      </c>
      <c r="V542" t="str">
        <f>CONCATENATE(S542,T542,U542)</f>
        <v>20201214</v>
      </c>
      <c r="W542">
        <f>IF(OR(MONTH(G542)=10,MONTH(G542)=11,MONTH(G542)=12),YEAR(G542)+1,YEAR(G542))</f>
        <v>2018</v>
      </c>
      <c r="X542">
        <f>IF(OR(MONTH(P542)=10,MONTH(P542)=11,MONTH(P542)=12),YEAR(P542)+1,YEAR(P542))</f>
        <v>2021</v>
      </c>
      <c r="Y542">
        <f>INDEX('Inflation Indices'!$B$2:$B$18,MATCH('MilCon Contracts Data'!W574,'Inflation Indices'!$A$2:$A$18,0))</f>
        <v>1.0507009358578761</v>
      </c>
      <c r="Z542">
        <f>ROUND(MEDIAN(W542,X542),0)</f>
        <v>2020</v>
      </c>
      <c r="AA542">
        <f>INDEX('Inflation Indices'!$B$2:$B$18,MATCH('MilCon Contracts Data'!Z574,'Inflation Indices'!$A$2:$A$18,0))</f>
        <v>1.0006103417743548</v>
      </c>
      <c r="AB542" s="22">
        <f>M542*Y542</f>
        <v>10239080.619935002</v>
      </c>
      <c r="AC542" s="22">
        <f>AB542+(Q542*AA542)</f>
        <v>11220679.365215644</v>
      </c>
      <c r="AD542" s="19">
        <f>IF(AB542="","",AC542-AB542)</f>
        <v>981598.74528064206</v>
      </c>
      <c r="AE542" s="23">
        <f>_xlfn.DAYS(P542,O542)</f>
        <v>550</v>
      </c>
      <c r="AF542" s="23">
        <f>_xlfn.DAYS(O542,G542)</f>
        <v>576</v>
      </c>
      <c r="AG542" s="24">
        <f>AE542/AF542</f>
        <v>0.95486111111111116</v>
      </c>
    </row>
    <row r="543" spans="1:33" ht="30" customHeight="1" x14ac:dyDescent="0.25">
      <c r="A543" s="9">
        <v>44567</v>
      </c>
      <c r="B543" s="10">
        <v>2012</v>
      </c>
      <c r="C543" s="11" t="s">
        <v>33</v>
      </c>
      <c r="D543" s="12" t="s">
        <v>1692</v>
      </c>
      <c r="E543" s="12" t="s">
        <v>35</v>
      </c>
      <c r="F543" s="9">
        <v>40969</v>
      </c>
      <c r="G543" s="9">
        <v>41081</v>
      </c>
      <c r="H543" s="12" t="s">
        <v>1516</v>
      </c>
      <c r="I543" s="13" t="str">
        <f>LEFT(J543,6)</f>
        <v>W912HN</v>
      </c>
      <c r="J543" s="14" t="s">
        <v>1517</v>
      </c>
      <c r="K543" s="15" t="s">
        <v>1518</v>
      </c>
      <c r="L543" s="15" t="str">
        <f>CONCATENATE(D543,",",J543)</f>
        <v>76373,W912HN-10-D-0049</v>
      </c>
      <c r="M543" s="16">
        <v>9771161</v>
      </c>
      <c r="N543" s="16">
        <v>11158105</v>
      </c>
      <c r="O543" s="17">
        <v>41746</v>
      </c>
      <c r="P543" s="18">
        <v>41915</v>
      </c>
      <c r="Q543" s="19">
        <f>IF(M543="","",N543-M543)</f>
        <v>1386944</v>
      </c>
      <c r="R543" s="20">
        <f>IF(P543="","",P543-O543)</f>
        <v>169</v>
      </c>
      <c r="S543">
        <f>YEAR(P543)</f>
        <v>2014</v>
      </c>
      <c r="T543" s="21">
        <f>IF(LEN(MONTH(P543))=1,CONCATENATE("0",MONTH(P543)),MONTH(P543))</f>
        <v>10</v>
      </c>
      <c r="U543" s="21" t="str">
        <f>IF(LEN(DAY(P543))=1,CONCATENATE("0",DAY(P543)),DAY(P543))</f>
        <v>03</v>
      </c>
      <c r="V543" t="str">
        <f>CONCATENATE(S543,T543,U543)</f>
        <v>20141003</v>
      </c>
      <c r="W543">
        <f>IF(OR(MONTH(G543)=10,MONTH(G543)=11,MONTH(G543)=12),YEAR(G543)+1,YEAR(G543))</f>
        <v>2012</v>
      </c>
      <c r="X543">
        <f>IF(OR(MONTH(P543)=10,MONTH(P543)=11,MONTH(P543)=12),YEAR(P543)+1,YEAR(P543))</f>
        <v>2015</v>
      </c>
      <c r="Y543">
        <f>INDEX('Inflation Indices'!$B$2:$B$18,MATCH('MilCon Contracts Data'!W104,'Inflation Indices'!$A$2:$A$18,0))</f>
        <v>1.0507009358578761</v>
      </c>
      <c r="Z543">
        <f>ROUND(MEDIAN(W543,X543),0)</f>
        <v>2014</v>
      </c>
      <c r="AA543">
        <f>INDEX('Inflation Indices'!$B$2:$B$18,MATCH('MilCon Contracts Data'!Z104,'Inflation Indices'!$A$2:$A$18,0))</f>
        <v>1.0006103417743548</v>
      </c>
      <c r="AB543" s="22">
        <f>M543*Y543</f>
        <v>10266568.007117979</v>
      </c>
      <c r="AC543" s="22">
        <f>AB543+(Q543*AA543)</f>
        <v>11654358.516979869</v>
      </c>
      <c r="AD543" s="19">
        <f>IF(AB543="","",AC543-AB543)</f>
        <v>1387790.5098618902</v>
      </c>
      <c r="AE543" s="23">
        <f>_xlfn.DAYS(P543,O543)</f>
        <v>169</v>
      </c>
      <c r="AF543" s="23">
        <f>_xlfn.DAYS(O543,G543)</f>
        <v>665</v>
      </c>
      <c r="AG543" s="24">
        <f>AE543/AF543</f>
        <v>0.25413533834586466</v>
      </c>
    </row>
    <row r="544" spans="1:33" ht="30" customHeight="1" x14ac:dyDescent="0.25">
      <c r="A544" s="9">
        <v>44567</v>
      </c>
      <c r="B544" s="10">
        <v>2019</v>
      </c>
      <c r="C544" s="11" t="s">
        <v>33</v>
      </c>
      <c r="D544" s="12" t="s">
        <v>1693</v>
      </c>
      <c r="E544" s="12" t="s">
        <v>35</v>
      </c>
      <c r="F544" s="9">
        <v>43454</v>
      </c>
      <c r="G544" s="9">
        <v>43560</v>
      </c>
      <c r="H544" s="12" t="s">
        <v>1694</v>
      </c>
      <c r="I544" s="13" t="str">
        <f>LEFT(J544,6)</f>
        <v>W912PM</v>
      </c>
      <c r="J544" s="14" t="s">
        <v>1695</v>
      </c>
      <c r="K544" s="15" t="s">
        <v>1695</v>
      </c>
      <c r="L544" s="15" t="str">
        <f>CONCATENATE(D544,",",J544)</f>
        <v>69251,W912PM19C0016</v>
      </c>
      <c r="M544" s="16">
        <v>9776000</v>
      </c>
      <c r="N544" s="16">
        <v>9834566</v>
      </c>
      <c r="O544" s="17">
        <v>43971</v>
      </c>
      <c r="P544" s="18">
        <v>44132</v>
      </c>
      <c r="Q544" s="19">
        <f>IF(M544="","",N544-M544)</f>
        <v>58566</v>
      </c>
      <c r="R544" s="20">
        <f>IF(P544="","",P544-O544)</f>
        <v>161</v>
      </c>
      <c r="S544">
        <f>YEAR(P544)</f>
        <v>2020</v>
      </c>
      <c r="T544" s="21">
        <f>IF(LEN(MONTH(P544))=1,CONCATENATE("0",MONTH(P544)),MONTH(P544))</f>
        <v>10</v>
      </c>
      <c r="U544" s="21">
        <f>IF(LEN(DAY(P544))=1,CONCATENATE("0",DAY(P544)),DAY(P544))</f>
        <v>28</v>
      </c>
      <c r="V544" t="str">
        <f>CONCATENATE(S544,T544,U544)</f>
        <v>20201028</v>
      </c>
      <c r="W544">
        <f>IF(OR(MONTH(G544)=10,MONTH(G544)=11,MONTH(G544)=12),YEAR(G544)+1,YEAR(G544))</f>
        <v>2019</v>
      </c>
      <c r="X544">
        <f>IF(OR(MONTH(P544)=10,MONTH(P544)=11,MONTH(P544)=12),YEAR(P544)+1,YEAR(P544))</f>
        <v>2021</v>
      </c>
      <c r="Y544">
        <f>INDEX('Inflation Indices'!$B$2:$B$18,MATCH('MilCon Contracts Data'!W823,'Inflation Indices'!$A$2:$A$18,0))</f>
        <v>1.027591137340192</v>
      </c>
      <c r="Z544">
        <f>ROUND(MEDIAN(W544,X544),0)</f>
        <v>2020</v>
      </c>
      <c r="AA544">
        <f>INDEX('Inflation Indices'!$B$2:$B$18,MATCH('MilCon Contracts Data'!Z823,'Inflation Indices'!$A$2:$A$18,0))</f>
        <v>0.97697771649446541</v>
      </c>
      <c r="AB544" s="22">
        <f>M544*Y544</f>
        <v>10045730.958637718</v>
      </c>
      <c r="AC544" s="22">
        <f>AB544+(Q544*AA544)</f>
        <v>10102948.635581933</v>
      </c>
      <c r="AD544" s="19">
        <f>IF(AB544="","",AC544-AB544)</f>
        <v>57217.676944214851</v>
      </c>
      <c r="AE544" s="23">
        <f>_xlfn.DAYS(P544,O544)</f>
        <v>161</v>
      </c>
      <c r="AF544" s="23">
        <f>_xlfn.DAYS(O544,G544)</f>
        <v>411</v>
      </c>
      <c r="AG544" s="24">
        <f>AE544/AF544</f>
        <v>0.39172749391727496</v>
      </c>
    </row>
    <row r="545" spans="1:33" ht="30" customHeight="1" x14ac:dyDescent="0.25">
      <c r="A545" s="9">
        <v>44573</v>
      </c>
      <c r="B545" s="10">
        <v>2021</v>
      </c>
      <c r="C545" s="11" t="s">
        <v>478</v>
      </c>
      <c r="D545" s="12" t="s">
        <v>1696</v>
      </c>
      <c r="E545" s="12" t="s">
        <v>35</v>
      </c>
      <c r="F545" s="9">
        <v>43642</v>
      </c>
      <c r="G545" s="9">
        <v>44412</v>
      </c>
      <c r="H545" s="12" t="s">
        <v>1697</v>
      </c>
      <c r="I545" s="13" t="str">
        <f>LEFT(J545,6)</f>
        <v>W912L6</v>
      </c>
      <c r="J545" s="14" t="s">
        <v>1698</v>
      </c>
      <c r="K545" s="15" t="s">
        <v>1699</v>
      </c>
      <c r="L545" s="15" t="str">
        <f>CONCATENATE(D545,",",J545)</f>
        <v>400602,W912L6-19-2-2014</v>
      </c>
      <c r="M545" s="16">
        <v>9800000</v>
      </c>
      <c r="N545" s="16">
        <v>9323000</v>
      </c>
      <c r="O545" s="17">
        <v>44980</v>
      </c>
      <c r="P545" s="18">
        <v>44982</v>
      </c>
      <c r="Q545" s="19">
        <f>IF(M545="","",N545-M545)</f>
        <v>-477000</v>
      </c>
      <c r="R545" s="20">
        <f>IF(P545="","",P545-O545)</f>
        <v>2</v>
      </c>
      <c r="S545">
        <f>YEAR(P545)</f>
        <v>2023</v>
      </c>
      <c r="T545" s="21" t="str">
        <f>IF(LEN(MONTH(P545))=1,CONCATENATE("0",MONTH(P545)),MONTH(P545))</f>
        <v>02</v>
      </c>
      <c r="U545" s="21">
        <f>IF(LEN(DAY(P545))=1,CONCATENATE("0",DAY(P545)),DAY(P545))</f>
        <v>25</v>
      </c>
      <c r="V545" t="str">
        <f>CONCATENATE(S545,T545,U545)</f>
        <v>20230225</v>
      </c>
      <c r="W545">
        <f>IF(OR(MONTH(G545)=10,MONTH(G545)=11,MONTH(G545)=12),YEAR(G545)+1,YEAR(G545))</f>
        <v>2021</v>
      </c>
      <c r="X545">
        <f>IF(OR(MONTH(P545)=10,MONTH(P545)=11,MONTH(P545)=12),YEAR(P545)+1,YEAR(P545))</f>
        <v>2023</v>
      </c>
      <c r="Y545">
        <f>INDEX('Inflation Indices'!$B$2:$B$18,MATCH('MilCon Contracts Data'!W1258,'Inflation Indices'!$A$2:$A$18,0))</f>
        <v>0.97697771649446541</v>
      </c>
      <c r="Z545">
        <f>ROUND(MEDIAN(W545,X545),0)</f>
        <v>2022</v>
      </c>
      <c r="AA545">
        <f>INDEX('Inflation Indices'!$B$2:$B$18,MATCH('MilCon Contracts Data'!Z1258,'Inflation Indices'!$A$2:$A$18,0))</f>
        <v>0.93819806468133926</v>
      </c>
      <c r="AB545" s="22">
        <f>M545*Y545</f>
        <v>9574381.6216457617</v>
      </c>
      <c r="AC545" s="22">
        <f>AB545+(Q545*AA545)</f>
        <v>9126861.1447927635</v>
      </c>
      <c r="AD545" s="19">
        <f>IF(AB545="","",AC545-AB545)</f>
        <v>-447520.47685299814</v>
      </c>
      <c r="AE545" s="23">
        <f>_xlfn.DAYS(P545,O545)</f>
        <v>2</v>
      </c>
      <c r="AF545" s="23">
        <f>_xlfn.DAYS(O545,G545)</f>
        <v>568</v>
      </c>
      <c r="AG545" s="24">
        <f>AE545/AF545</f>
        <v>3.5211267605633804E-3</v>
      </c>
    </row>
    <row r="546" spans="1:33" ht="30" customHeight="1" x14ac:dyDescent="0.25">
      <c r="A546" s="9">
        <v>44592</v>
      </c>
      <c r="B546" s="10">
        <v>2021</v>
      </c>
      <c r="C546" s="11" t="s">
        <v>496</v>
      </c>
      <c r="D546" s="12" t="s">
        <v>1700</v>
      </c>
      <c r="E546" s="12" t="s">
        <v>35</v>
      </c>
      <c r="F546" s="9">
        <v>44197</v>
      </c>
      <c r="G546" s="9">
        <v>44469</v>
      </c>
      <c r="H546" s="12" t="s">
        <v>1701</v>
      </c>
      <c r="I546" s="13" t="str">
        <f>LEFT(J546,6)</f>
        <v>W912DW</v>
      </c>
      <c r="J546" s="14" t="s">
        <v>1702</v>
      </c>
      <c r="K546" s="15" t="s">
        <v>1702</v>
      </c>
      <c r="L546" s="15" t="str">
        <f>CONCATENATE(D546,",",J546)</f>
        <v>DESC2104A,W912DW21C0021</v>
      </c>
      <c r="M546" s="16">
        <v>9845000</v>
      </c>
      <c r="N546" s="16">
        <v>9845000</v>
      </c>
      <c r="O546" s="17">
        <v>45069</v>
      </c>
      <c r="P546" s="18">
        <v>44562</v>
      </c>
      <c r="Q546" s="19">
        <f>IF(M546="","",N546-M546)</f>
        <v>0</v>
      </c>
      <c r="R546" s="20">
        <f>IF(P546="","",P546-O546)</f>
        <v>-507</v>
      </c>
      <c r="S546">
        <f>YEAR(P546)</f>
        <v>2022</v>
      </c>
      <c r="T546" s="21" t="str">
        <f>IF(LEN(MONTH(P546))=1,CONCATENATE("0",MONTH(P546)),MONTH(P546))</f>
        <v>01</v>
      </c>
      <c r="U546" s="21" t="str">
        <f>IF(LEN(DAY(P546))=1,CONCATENATE("0",DAY(P546)),DAY(P546))</f>
        <v>01</v>
      </c>
      <c r="V546" t="str">
        <f>CONCATENATE(S546,T546,U546)</f>
        <v>20220101</v>
      </c>
      <c r="W546">
        <f>IF(OR(MONTH(G546)=10,MONTH(G546)=11,MONTH(G546)=12),YEAR(G546)+1,YEAR(G546))</f>
        <v>2021</v>
      </c>
      <c r="X546">
        <f>IF(OR(MONTH(P546)=10,MONTH(P546)=11,MONTH(P546)=12),YEAR(P546)+1,YEAR(P546))</f>
        <v>2022</v>
      </c>
      <c r="Y546">
        <f>INDEX('Inflation Indices'!$B$2:$B$18,MATCH('MilCon Contracts Data'!W1241,'Inflation Indices'!$A$2:$A$18,0))</f>
        <v>1.1743184978402121</v>
      </c>
      <c r="Z546">
        <f>ROUND(MEDIAN(W546,X546),0)</f>
        <v>2022</v>
      </c>
      <c r="AA546">
        <f>INDEX('Inflation Indices'!$B$2:$B$18,MATCH('MilCon Contracts Data'!Z1241,'Inflation Indices'!$A$2:$A$18,0))</f>
        <v>1.1226717559690906</v>
      </c>
      <c r="AB546" s="22">
        <f>M546*Y546</f>
        <v>11561165.611236889</v>
      </c>
      <c r="AC546" s="22">
        <f>AB546+(Q546*AA546)</f>
        <v>11561165.611236889</v>
      </c>
      <c r="AD546" s="19">
        <f>IF(AB546="","",AC546-AB546)</f>
        <v>0</v>
      </c>
      <c r="AE546" s="23">
        <f>_xlfn.DAYS(P546,O546)</f>
        <v>-507</v>
      </c>
      <c r="AF546" s="23">
        <f>_xlfn.DAYS(O546,G546)</f>
        <v>600</v>
      </c>
      <c r="AG546" s="24">
        <f>AE546/AF546</f>
        <v>-0.84499999999999997</v>
      </c>
    </row>
    <row r="547" spans="1:33" ht="30" customHeight="1" x14ac:dyDescent="0.25">
      <c r="A547" s="9">
        <v>44561</v>
      </c>
      <c r="B547" s="10">
        <v>2018</v>
      </c>
      <c r="C547" s="11" t="s">
        <v>68</v>
      </c>
      <c r="D547" s="12" t="s">
        <v>1703</v>
      </c>
      <c r="E547" s="12" t="s">
        <v>35</v>
      </c>
      <c r="F547" s="9">
        <v>43476</v>
      </c>
      <c r="G547" s="9">
        <v>43931</v>
      </c>
      <c r="H547" s="12" t="s">
        <v>449</v>
      </c>
      <c r="I547" s="13" t="str">
        <f>LEFT(J547,6)</f>
        <v>W912ER</v>
      </c>
      <c r="J547" s="14" t="s">
        <v>450</v>
      </c>
      <c r="K547" s="15" t="s">
        <v>450</v>
      </c>
      <c r="L547" s="15" t="str">
        <f>CONCATENATE(D547,",",J547)</f>
        <v>ASVF183100B,W912ER20C0009</v>
      </c>
      <c r="M547" s="16">
        <v>9862845</v>
      </c>
      <c r="N547" s="16">
        <v>9856753</v>
      </c>
      <c r="O547" s="17">
        <v>45013</v>
      </c>
      <c r="P547" s="18">
        <v>45013</v>
      </c>
      <c r="Q547" s="19">
        <f>IF(M547="","",N547-M547)</f>
        <v>-6092</v>
      </c>
      <c r="R547" s="20">
        <f>IF(P547="","",P547-O547)</f>
        <v>0</v>
      </c>
      <c r="S547">
        <f>YEAR(P547)</f>
        <v>2023</v>
      </c>
      <c r="T547" s="21" t="str">
        <f>IF(LEN(MONTH(P547))=1,CONCATENATE("0",MONTH(P547)),MONTH(P547))</f>
        <v>03</v>
      </c>
      <c r="U547" s="21">
        <f>IF(LEN(DAY(P547))=1,CONCATENATE("0",DAY(P547)),DAY(P547))</f>
        <v>28</v>
      </c>
      <c r="V547" t="str">
        <f>CONCATENATE(S547,T547,U547)</f>
        <v>20230328</v>
      </c>
      <c r="W547">
        <f>IF(OR(MONTH(G547)=10,MONTH(G547)=11,MONTH(G547)=12),YEAR(G547)+1,YEAR(G547))</f>
        <v>2020</v>
      </c>
      <c r="X547">
        <f>IF(OR(MONTH(P547)=10,MONTH(P547)=11,MONTH(P547)=12),YEAR(P547)+1,YEAR(P547))</f>
        <v>2023</v>
      </c>
      <c r="Y547">
        <f>INDEX('Inflation Indices'!$B$2:$B$18,MATCH('MilCon Contracts Data'!W1035,'Inflation Indices'!$A$2:$A$18,0))</f>
        <v>1.0507009358578761</v>
      </c>
      <c r="Z547">
        <f>ROUND(MEDIAN(W547,X547),0)</f>
        <v>2022</v>
      </c>
      <c r="AA547">
        <f>INDEX('Inflation Indices'!$B$2:$B$18,MATCH('MilCon Contracts Data'!Z1035,'Inflation Indices'!$A$2:$A$18,0))</f>
        <v>1.0006103417743548</v>
      </c>
      <c r="AB547" s="22">
        <f>M547*Y547</f>
        <v>10362900.471721174</v>
      </c>
      <c r="AC547" s="22">
        <f>AB547+(Q547*AA547)</f>
        <v>10356804.753519084</v>
      </c>
      <c r="AD547" s="19">
        <f>IF(AB547="","",AC547-AB547)</f>
        <v>-6095.7182020898908</v>
      </c>
      <c r="AE547" s="23">
        <f>_xlfn.DAYS(P547,O547)</f>
        <v>0</v>
      </c>
      <c r="AF547" s="23">
        <f>_xlfn.DAYS(O547,G547)</f>
        <v>1082</v>
      </c>
      <c r="AG547" s="24">
        <f>AE547/AF547</f>
        <v>0</v>
      </c>
    </row>
    <row r="548" spans="1:33" ht="30" customHeight="1" x14ac:dyDescent="0.25">
      <c r="A548" s="9">
        <v>44561</v>
      </c>
      <c r="B548" s="10">
        <v>2019</v>
      </c>
      <c r="C548" s="11" t="s">
        <v>624</v>
      </c>
      <c r="D548" s="12" t="s">
        <v>1704</v>
      </c>
      <c r="E548" s="12" t="s">
        <v>35</v>
      </c>
      <c r="F548" s="9">
        <v>43578</v>
      </c>
      <c r="G548" s="9">
        <v>43678</v>
      </c>
      <c r="H548" s="12" t="s">
        <v>1705</v>
      </c>
      <c r="I548" s="13" t="str">
        <f>LEFT(J548,6)</f>
        <v>W912QR</v>
      </c>
      <c r="J548" s="14" t="s">
        <v>1706</v>
      </c>
      <c r="K548" s="15" t="s">
        <v>1706</v>
      </c>
      <c r="L548" s="15" t="str">
        <f>CONCATENATE(D548,",",J548)</f>
        <v>CTGB169002,W912QR19C0026</v>
      </c>
      <c r="M548" s="16">
        <v>9928185</v>
      </c>
      <c r="N548" s="16">
        <v>9928185</v>
      </c>
      <c r="O548" s="17">
        <v>44131</v>
      </c>
      <c r="P548" s="18">
        <v>44620</v>
      </c>
      <c r="Q548" s="19">
        <f>IF(M548="","",N548-M548)</f>
        <v>0</v>
      </c>
      <c r="R548" s="20">
        <f>IF(P548="","",P548-O548)</f>
        <v>489</v>
      </c>
      <c r="S548">
        <f>YEAR(P548)</f>
        <v>2022</v>
      </c>
      <c r="T548" s="21" t="str">
        <f>IF(LEN(MONTH(P548))=1,CONCATENATE("0",MONTH(P548)),MONTH(P548))</f>
        <v>02</v>
      </c>
      <c r="U548" s="21">
        <f>IF(LEN(DAY(P548))=1,CONCATENATE("0",DAY(P548)),DAY(P548))</f>
        <v>28</v>
      </c>
      <c r="V548" t="str">
        <f>CONCATENATE(S548,T548,U548)</f>
        <v>20220228</v>
      </c>
      <c r="W548">
        <f>IF(OR(MONTH(G548)=10,MONTH(G548)=11,MONTH(G548)=12),YEAR(G548)+1,YEAR(G548))</f>
        <v>2019</v>
      </c>
      <c r="X548">
        <f>IF(OR(MONTH(P548)=10,MONTH(P548)=11,MONTH(P548)=12),YEAR(P548)+1,YEAR(P548))</f>
        <v>2022</v>
      </c>
      <c r="Y548">
        <f>INDEX('Inflation Indices'!$B$2:$B$18,MATCH('MilCon Contracts Data'!W839,'Inflation Indices'!$A$2:$A$18,0))</f>
        <v>1.0992552112271903</v>
      </c>
      <c r="Z548">
        <f>ROUND(MEDIAN(W548,X548),0)</f>
        <v>2021</v>
      </c>
      <c r="AA548">
        <f>INDEX('Inflation Indices'!$B$2:$B$18,MATCH('MilCon Contracts Data'!Z839,'Inflation Indices'!$A$2:$A$18,0))</f>
        <v>1.0750776974914733</v>
      </c>
      <c r="AB548" s="22">
        <f>M548*Y548</f>
        <v>10913609.099277623</v>
      </c>
      <c r="AC548" s="22">
        <f>AB548+(Q548*AA548)</f>
        <v>10913609.099277623</v>
      </c>
      <c r="AD548" s="19">
        <f>IF(AB548="","",AC548-AB548)</f>
        <v>0</v>
      </c>
      <c r="AE548" s="23">
        <f>_xlfn.DAYS(P548,O548)</f>
        <v>489</v>
      </c>
      <c r="AF548" s="23">
        <f>_xlfn.DAYS(O548,G548)</f>
        <v>453</v>
      </c>
      <c r="AG548" s="24">
        <f>AE548/AF548</f>
        <v>1.0794701986754967</v>
      </c>
    </row>
    <row r="549" spans="1:33" ht="30" customHeight="1" x14ac:dyDescent="0.25">
      <c r="A549" s="9">
        <v>44560</v>
      </c>
      <c r="B549" s="10">
        <v>2015</v>
      </c>
      <c r="C549" s="11" t="s">
        <v>496</v>
      </c>
      <c r="D549" s="12" t="s">
        <v>1707</v>
      </c>
      <c r="E549" s="12" t="s">
        <v>35</v>
      </c>
      <c r="F549" s="9">
        <v>42117</v>
      </c>
      <c r="G549" s="9">
        <v>42390</v>
      </c>
      <c r="H549" s="12" t="s">
        <v>1708</v>
      </c>
      <c r="I549" s="13" t="str">
        <f>LEFT(J549,6)</f>
        <v>N39430</v>
      </c>
      <c r="J549" s="14" t="s">
        <v>1709</v>
      </c>
      <c r="K549" s="15" t="s">
        <v>1710</v>
      </c>
      <c r="L549" s="15" t="str">
        <f>CONCATENATE(D549,",",J549)</f>
        <v>DESC1404,N39430-15-D-1634 JM01</v>
      </c>
      <c r="M549" s="16">
        <v>9960000</v>
      </c>
      <c r="N549" s="16">
        <v>10140442</v>
      </c>
      <c r="O549" s="17">
        <v>43052</v>
      </c>
      <c r="P549" s="18">
        <v>43082</v>
      </c>
      <c r="Q549" s="19">
        <f>IF(M549="","",N549-M549)</f>
        <v>180442</v>
      </c>
      <c r="R549" s="20">
        <f>IF(P549="","",P549-O549)</f>
        <v>30</v>
      </c>
      <c r="S549">
        <f>YEAR(P549)</f>
        <v>2017</v>
      </c>
      <c r="T549" s="21">
        <f>IF(LEN(MONTH(P549))=1,CONCATENATE("0",MONTH(P549)),MONTH(P549))</f>
        <v>12</v>
      </c>
      <c r="U549" s="21">
        <f>IF(LEN(DAY(P549))=1,CONCATENATE("0",DAY(P549)),DAY(P549))</f>
        <v>13</v>
      </c>
      <c r="V549" t="str">
        <f>CONCATENATE(S549,T549,U549)</f>
        <v>20171213</v>
      </c>
      <c r="W549">
        <f>IF(OR(MONTH(G549)=10,MONTH(G549)=11,MONTH(G549)=12),YEAR(G549)+1,YEAR(G549))</f>
        <v>2016</v>
      </c>
      <c r="X549">
        <f>IF(OR(MONTH(P549)=10,MONTH(P549)=11,MONTH(P549)=12),YEAR(P549)+1,YEAR(P549))</f>
        <v>2018</v>
      </c>
      <c r="Y549">
        <f>INDEX('Inflation Indices'!$B$2:$B$18,MATCH('MilCon Contracts Data'!W230,'Inflation Indices'!$A$2:$A$18,0))</f>
        <v>1.0006103417743548</v>
      </c>
      <c r="Z549">
        <f>ROUND(MEDIAN(W549,X549),0)</f>
        <v>2017</v>
      </c>
      <c r="AA549">
        <f>INDEX('Inflation Indices'!$B$2:$B$18,MATCH('MilCon Contracts Data'!Z230,'Inflation Indices'!$A$2:$A$18,0))</f>
        <v>0.97697771649446541</v>
      </c>
      <c r="AB549" s="22">
        <f>M549*Y549</f>
        <v>9966079.0040725749</v>
      </c>
      <c r="AC549" s="22">
        <f>AB549+(Q549*AA549)</f>
        <v>10142366.817192269</v>
      </c>
      <c r="AD549" s="19">
        <f>IF(AB549="","",AC549-AB549)</f>
        <v>176287.81311969459</v>
      </c>
      <c r="AE549" s="23">
        <f>_xlfn.DAYS(P549,O549)</f>
        <v>30</v>
      </c>
      <c r="AF549" s="23">
        <f>_xlfn.DAYS(O549,G549)</f>
        <v>662</v>
      </c>
      <c r="AG549" s="24">
        <f>AE549/AF549</f>
        <v>4.5317220543806644E-2</v>
      </c>
    </row>
    <row r="550" spans="1:33" ht="30" customHeight="1" x14ac:dyDescent="0.25">
      <c r="A550" s="9">
        <v>44561</v>
      </c>
      <c r="B550" s="10">
        <v>2021</v>
      </c>
      <c r="C550" s="11" t="s">
        <v>557</v>
      </c>
      <c r="D550" s="12" t="s">
        <v>1711</v>
      </c>
      <c r="E550" s="12" t="s">
        <v>35</v>
      </c>
      <c r="F550" s="9">
        <v>44410</v>
      </c>
      <c r="G550" s="9">
        <v>44467</v>
      </c>
      <c r="H550" s="12" t="s">
        <v>1712</v>
      </c>
      <c r="I550" s="13" t="str">
        <f>LEFT(J550,6)</f>
        <v>W912QR</v>
      </c>
      <c r="J550" s="14" t="s">
        <v>1713</v>
      </c>
      <c r="K550" s="15" t="s">
        <v>1713</v>
      </c>
      <c r="L550" s="15" t="str">
        <f>CONCATENATE(D550,",",J550)</f>
        <v>81564,W912QR21C0046</v>
      </c>
      <c r="M550" s="16">
        <v>9972000</v>
      </c>
      <c r="N550" s="16">
        <v>9972000</v>
      </c>
      <c r="O550" s="17">
        <v>45233</v>
      </c>
      <c r="P550" s="18">
        <v>45233</v>
      </c>
      <c r="Q550" s="19">
        <f>IF(M550="","",N550-M550)</f>
        <v>0</v>
      </c>
      <c r="R550" s="20">
        <f>IF(P550="","",P550-O550)</f>
        <v>0</v>
      </c>
      <c r="S550">
        <f>YEAR(P550)</f>
        <v>2023</v>
      </c>
      <c r="T550" s="21">
        <f>IF(LEN(MONTH(P550))=1,CONCATENATE("0",MONTH(P550)),MONTH(P550))</f>
        <v>11</v>
      </c>
      <c r="U550" s="21" t="str">
        <f>IF(LEN(DAY(P550))=1,CONCATENATE("0",DAY(P550)),DAY(P550))</f>
        <v>03</v>
      </c>
      <c r="V550" t="str">
        <f>CONCATENATE(S550,T550,U550)</f>
        <v>20231103</v>
      </c>
      <c r="W550">
        <f>IF(OR(MONTH(G550)=10,MONTH(G550)=11,MONTH(G550)=12),YEAR(G550)+1,YEAR(G550))</f>
        <v>2021</v>
      </c>
      <c r="X550">
        <f>IF(OR(MONTH(P550)=10,MONTH(P550)=11,MONTH(P550)=12),YEAR(P550)+1,YEAR(P550))</f>
        <v>2024</v>
      </c>
      <c r="Y550">
        <f>INDEX('Inflation Indices'!$B$2:$B$18,MATCH('MilCon Contracts Data'!W1273,'Inflation Indices'!$A$2:$A$18,0))</f>
        <v>1.027591137340192</v>
      </c>
      <c r="Z550">
        <f>ROUND(MEDIAN(W550,X550),0)</f>
        <v>2023</v>
      </c>
      <c r="AA550">
        <f>INDEX('Inflation Indices'!$B$2:$B$18,MATCH('MilCon Contracts Data'!Z1273,'Inflation Indices'!$A$2:$A$18,0))</f>
        <v>0.95701202597496626</v>
      </c>
      <c r="AB550" s="22">
        <f>M550*Y550</f>
        <v>10247138.821556395</v>
      </c>
      <c r="AC550" s="22">
        <f>AB550+(Q550*AA550)</f>
        <v>10247138.821556395</v>
      </c>
      <c r="AD550" s="19">
        <f>IF(AB550="","",AC550-AB550)</f>
        <v>0</v>
      </c>
      <c r="AE550" s="23">
        <f>_xlfn.DAYS(P550,O550)</f>
        <v>0</v>
      </c>
      <c r="AF550" s="23">
        <f>_xlfn.DAYS(O550,G550)</f>
        <v>766</v>
      </c>
      <c r="AG550" s="24">
        <f>AE550/AF550</f>
        <v>0</v>
      </c>
    </row>
    <row r="551" spans="1:33" ht="30" customHeight="1" x14ac:dyDescent="0.25">
      <c r="A551" s="9">
        <v>44567</v>
      </c>
      <c r="B551" s="10">
        <v>2009</v>
      </c>
      <c r="C551" s="11" t="s">
        <v>33</v>
      </c>
      <c r="D551" s="12" t="s">
        <v>1714</v>
      </c>
      <c r="E551" s="12" t="s">
        <v>35</v>
      </c>
      <c r="F551" s="9">
        <v>39897</v>
      </c>
      <c r="G551" s="9">
        <v>40084</v>
      </c>
      <c r="H551" s="12" t="s">
        <v>1715</v>
      </c>
      <c r="I551" s="13" t="str">
        <f>LEFT(J551,6)</f>
        <v>W912ER</v>
      </c>
      <c r="J551" s="14" t="s">
        <v>1716</v>
      </c>
      <c r="K551" s="15" t="s">
        <v>1717</v>
      </c>
      <c r="L551" s="15" t="str">
        <f>CONCATENATE(D551,",",J551)</f>
        <v>59990,W912ER-09-C-0055</v>
      </c>
      <c r="M551" s="16">
        <v>9978000</v>
      </c>
      <c r="N551" s="16">
        <v>10839492</v>
      </c>
      <c r="O551" s="17">
        <v>40569</v>
      </c>
      <c r="P551" s="18">
        <v>41136</v>
      </c>
      <c r="Q551" s="19">
        <f>IF(M551="","",N551-M551)</f>
        <v>861492</v>
      </c>
      <c r="R551" s="20">
        <f>IF(P551="","",P551-O551)</f>
        <v>567</v>
      </c>
      <c r="S551">
        <f>YEAR(P551)</f>
        <v>2012</v>
      </c>
      <c r="T551" s="21" t="str">
        <f>IF(LEN(MONTH(P551))=1,CONCATENATE("0",MONTH(P551)),MONTH(P551))</f>
        <v>08</v>
      </c>
      <c r="U551" s="21">
        <f>IF(LEN(DAY(P551))=1,CONCATENATE("0",DAY(P551)),DAY(P551))</f>
        <v>15</v>
      </c>
      <c r="V551" t="str">
        <f>CONCATENATE(S551,T551,U551)</f>
        <v>20120815</v>
      </c>
      <c r="W551">
        <f>IF(OR(MONTH(G551)=10,MONTH(G551)=11,MONTH(G551)=12),YEAR(G551)+1,YEAR(G551))</f>
        <v>2009</v>
      </c>
      <c r="X551">
        <f>IF(OR(MONTH(P551)=10,MONTH(P551)=11,MONTH(P551)=12),YEAR(P551)+1,YEAR(P551))</f>
        <v>2012</v>
      </c>
      <c r="Y551">
        <f>INDEX('Inflation Indices'!$B$2:$B$18,MATCH('MilCon Contracts Data'!W25,'Inflation Indices'!$A$2:$A$18,0))</f>
        <v>0.97697771649446541</v>
      </c>
      <c r="Z551">
        <f>ROUND(MEDIAN(W551,X551),0)</f>
        <v>2011</v>
      </c>
      <c r="AA551">
        <f>INDEX('Inflation Indices'!$B$2:$B$18,MATCH('MilCon Contracts Data'!Z25,'Inflation Indices'!$A$2:$A$18,0))</f>
        <v>0.95701202597496626</v>
      </c>
      <c r="AB551" s="22">
        <f>M551*Y551</f>
        <v>9748283.6551817767</v>
      </c>
      <c r="AC551" s="22">
        <f>AB551+(Q551*AA551)</f>
        <v>10572741.859463003</v>
      </c>
      <c r="AD551" s="19">
        <f>IF(AB551="","",AC551-AB551)</f>
        <v>824458.2042812258</v>
      </c>
      <c r="AE551" s="23">
        <f>_xlfn.DAYS(P551,O551)</f>
        <v>567</v>
      </c>
      <c r="AF551" s="23">
        <f>_xlfn.DAYS(O551,G551)</f>
        <v>485</v>
      </c>
      <c r="AG551" s="24">
        <f>AE551/AF551</f>
        <v>1.1690721649484537</v>
      </c>
    </row>
    <row r="552" spans="1:33" ht="30" customHeight="1" x14ac:dyDescent="0.25">
      <c r="A552" s="9">
        <v>44567</v>
      </c>
      <c r="B552" s="10">
        <v>2012</v>
      </c>
      <c r="C552" s="11" t="s">
        <v>33</v>
      </c>
      <c r="D552" s="12" t="s">
        <v>1718</v>
      </c>
      <c r="E552" s="12" t="s">
        <v>35</v>
      </c>
      <c r="F552" s="9">
        <v>41044</v>
      </c>
      <c r="G552" s="9">
        <v>41121</v>
      </c>
      <c r="H552" s="12" t="s">
        <v>1431</v>
      </c>
      <c r="I552" s="13" t="str">
        <f>LEFT(J552,6)</f>
        <v>W91278</v>
      </c>
      <c r="J552" s="14" t="s">
        <v>1719</v>
      </c>
      <c r="K552" s="15" t="s">
        <v>1720</v>
      </c>
      <c r="L552" s="15" t="str">
        <f>CONCATENATE(D552,",",J552)</f>
        <v>NVZR123709,W91278-11-D-0028</v>
      </c>
      <c r="M552" s="16">
        <v>9981550</v>
      </c>
      <c r="N552" s="16">
        <v>10581450</v>
      </c>
      <c r="O552" s="17">
        <v>41658</v>
      </c>
      <c r="P552" s="18">
        <v>42011</v>
      </c>
      <c r="Q552" s="19">
        <f>IF(M552="","",N552-M552)</f>
        <v>599900</v>
      </c>
      <c r="R552" s="20">
        <f>IF(P552="","",P552-O552)</f>
        <v>353</v>
      </c>
      <c r="S552">
        <f>YEAR(P552)</f>
        <v>2015</v>
      </c>
      <c r="T552" s="21" t="str">
        <f>IF(LEN(MONTH(P552))=1,CONCATENATE("0",MONTH(P552)),MONTH(P552))</f>
        <v>01</v>
      </c>
      <c r="U552" s="21" t="str">
        <f>IF(LEN(DAY(P552))=1,CONCATENATE("0",DAY(P552)),DAY(P552))</f>
        <v>07</v>
      </c>
      <c r="V552" t="str">
        <f>CONCATENATE(S552,T552,U552)</f>
        <v>20150107</v>
      </c>
      <c r="W552">
        <f>IF(OR(MONTH(G552)=10,MONTH(G552)=11,MONTH(G552)=12),YEAR(G552)+1,YEAR(G552))</f>
        <v>2012</v>
      </c>
      <c r="X552">
        <f>IF(OR(MONTH(P552)=10,MONTH(P552)=11,MONTH(P552)=12),YEAR(P552)+1,YEAR(P552))</f>
        <v>2015</v>
      </c>
      <c r="Y552">
        <f>INDEX('Inflation Indices'!$B$2:$B$18,MATCH('MilCon Contracts Data'!W81,'Inflation Indices'!$A$2:$A$18,0))</f>
        <v>1.027591137340192</v>
      </c>
      <c r="Z552">
        <f>ROUND(MEDIAN(W552,X552),0)</f>
        <v>2014</v>
      </c>
      <c r="AA552">
        <f>INDEX('Inflation Indices'!$B$2:$B$18,MATCH('MilCon Contracts Data'!Z81,'Inflation Indices'!$A$2:$A$18,0))</f>
        <v>0.97697771649446541</v>
      </c>
      <c r="AB552" s="22">
        <f>M552*Y552</f>
        <v>10256952.316917993</v>
      </c>
      <c r="AC552" s="22">
        <f>AB552+(Q552*AA552)</f>
        <v>10843041.249043023</v>
      </c>
      <c r="AD552" s="19">
        <f>IF(AB552="","",AC552-AB552)</f>
        <v>586088.93212503009</v>
      </c>
      <c r="AE552" s="23">
        <f>_xlfn.DAYS(P552,O552)</f>
        <v>353</v>
      </c>
      <c r="AF552" s="23">
        <f>_xlfn.DAYS(O552,G552)</f>
        <v>537</v>
      </c>
      <c r="AG552" s="24">
        <f>AE552/AF552</f>
        <v>0.65735567970204845</v>
      </c>
    </row>
    <row r="553" spans="1:33" ht="30" customHeight="1" x14ac:dyDescent="0.25">
      <c r="A553" s="9">
        <v>44561</v>
      </c>
      <c r="B553" s="10">
        <v>2020</v>
      </c>
      <c r="C553" s="11" t="s">
        <v>624</v>
      </c>
      <c r="D553" s="12" t="s">
        <v>1721</v>
      </c>
      <c r="E553" s="12" t="s">
        <v>35</v>
      </c>
      <c r="F553" s="9">
        <v>43983</v>
      </c>
      <c r="G553" s="9">
        <v>44097</v>
      </c>
      <c r="H553" s="12" t="s">
        <v>1722</v>
      </c>
      <c r="I553" s="13" t="str">
        <f>LEFT(J553,6)</f>
        <v>W912QR</v>
      </c>
      <c r="J553" s="14" t="s">
        <v>1723</v>
      </c>
      <c r="K553" s="15" t="s">
        <v>1723</v>
      </c>
      <c r="L553" s="15" t="str">
        <f>CONCATENATE(D553,",",J553)</f>
        <v>AJXF223744,W912QR20C0049</v>
      </c>
      <c r="M553" s="16">
        <v>9992147</v>
      </c>
      <c r="N553" s="16">
        <v>9992147</v>
      </c>
      <c r="O553" s="17">
        <v>44707</v>
      </c>
      <c r="P553" s="18">
        <v>44707</v>
      </c>
      <c r="Q553" s="19">
        <f>IF(M553="","",N553-M553)</f>
        <v>0</v>
      </c>
      <c r="R553" s="20">
        <f>IF(P553="","",P553-O553)</f>
        <v>0</v>
      </c>
      <c r="S553">
        <f>YEAR(P553)</f>
        <v>2022</v>
      </c>
      <c r="T553" s="21" t="str">
        <f>IF(LEN(MONTH(P553))=1,CONCATENATE("0",MONTH(P553)),MONTH(P553))</f>
        <v>05</v>
      </c>
      <c r="U553" s="21">
        <f>IF(LEN(DAY(P553))=1,CONCATENATE("0",DAY(P553)),DAY(P553))</f>
        <v>26</v>
      </c>
      <c r="V553" t="str">
        <f>CONCATENATE(S553,T553,U553)</f>
        <v>20220526</v>
      </c>
      <c r="W553">
        <f>IF(OR(MONTH(G553)=10,MONTH(G553)=11,MONTH(G553)=12),YEAR(G553)+1,YEAR(G553))</f>
        <v>2020</v>
      </c>
      <c r="X553">
        <f>IF(OR(MONTH(P553)=10,MONTH(P553)=11,MONTH(P553)=12),YEAR(P553)+1,YEAR(P553))</f>
        <v>2022</v>
      </c>
      <c r="Y553">
        <f>INDEX('Inflation Indices'!$B$2:$B$18,MATCH('MilCon Contracts Data'!W1093,'Inflation Indices'!$A$2:$A$18,0))</f>
        <v>1.1226717559690906</v>
      </c>
      <c r="Z553">
        <f>ROUND(MEDIAN(W553,X553),0)</f>
        <v>2021</v>
      </c>
      <c r="AA553">
        <f>INDEX('Inflation Indices'!$B$2:$B$18,MATCH('MilCon Contracts Data'!Z1093,'Inflation Indices'!$A$2:$A$18,0))</f>
        <v>1.0750776974914733</v>
      </c>
      <c r="AB553" s="22">
        <f>M553*Y553</f>
        <v>11217901.218391281</v>
      </c>
      <c r="AC553" s="22">
        <f>AB553+(Q553*AA553)</f>
        <v>11217901.218391281</v>
      </c>
      <c r="AD553" s="19">
        <f>IF(AB553="","",AC553-AB553)</f>
        <v>0</v>
      </c>
      <c r="AE553" s="23">
        <f>_xlfn.DAYS(P553,O553)</f>
        <v>0</v>
      </c>
      <c r="AF553" s="23">
        <f>_xlfn.DAYS(O553,G553)</f>
        <v>610</v>
      </c>
      <c r="AG553" s="24">
        <f>AE553/AF553</f>
        <v>0</v>
      </c>
    </row>
    <row r="554" spans="1:33" ht="30" customHeight="1" x14ac:dyDescent="0.25">
      <c r="A554" s="9">
        <v>44573</v>
      </c>
      <c r="B554" s="10">
        <v>2017</v>
      </c>
      <c r="C554" s="11" t="s">
        <v>103</v>
      </c>
      <c r="D554" s="12" t="s">
        <v>1724</v>
      </c>
      <c r="E554" s="12" t="s">
        <v>35</v>
      </c>
      <c r="F554" s="9">
        <v>42755</v>
      </c>
      <c r="G554" s="9">
        <v>43213</v>
      </c>
      <c r="H554" s="12" t="s">
        <v>1725</v>
      </c>
      <c r="I554" s="13" t="str">
        <f>LEFT(J554,6)</f>
        <v>N44255</v>
      </c>
      <c r="J554" s="14" t="s">
        <v>1726</v>
      </c>
      <c r="K554" s="15" t="s">
        <v>1727</v>
      </c>
      <c r="L554" s="15" t="str">
        <f>CONCATENATE(D554,",",J554)</f>
        <v>N68436438,N4425517D4007 N4425518F4134</v>
      </c>
      <c r="M554" s="16">
        <v>10040000</v>
      </c>
      <c r="N554" s="16">
        <v>10445000</v>
      </c>
      <c r="O554" s="17">
        <v>43768</v>
      </c>
      <c r="P554" s="18">
        <v>44057</v>
      </c>
      <c r="Q554" s="19">
        <f>IF(M554="","",N554-M554)</f>
        <v>405000</v>
      </c>
      <c r="R554" s="20">
        <f>IF(P554="","",P554-O554)</f>
        <v>289</v>
      </c>
      <c r="S554">
        <f>YEAR(P554)</f>
        <v>2020</v>
      </c>
      <c r="T554" s="21" t="str">
        <f>IF(LEN(MONTH(P554))=1,CONCATENATE("0",MONTH(P554)),MONTH(P554))</f>
        <v>08</v>
      </c>
      <c r="U554" s="21">
        <f>IF(LEN(DAY(P554))=1,CONCATENATE("0",DAY(P554)),DAY(P554))</f>
        <v>14</v>
      </c>
      <c r="V554" t="str">
        <f>CONCATENATE(S554,T554,U554)</f>
        <v>20200814</v>
      </c>
      <c r="W554">
        <f>IF(OR(MONTH(G554)=10,MONTH(G554)=11,MONTH(G554)=12),YEAR(G554)+1,YEAR(G554))</f>
        <v>2018</v>
      </c>
      <c r="X554">
        <f>IF(OR(MONTH(P554)=10,MONTH(P554)=11,MONTH(P554)=12),YEAR(P554)+1,YEAR(P554))</f>
        <v>2020</v>
      </c>
      <c r="Y554">
        <f>INDEX('Inflation Indices'!$B$2:$B$18,MATCH('MilCon Contracts Data'!W463,'Inflation Indices'!$A$2:$A$18,0))</f>
        <v>0.97697771649446541</v>
      </c>
      <c r="Z554">
        <f>ROUND(MEDIAN(W554,X554),0)</f>
        <v>2019</v>
      </c>
      <c r="AA554">
        <f>INDEX('Inflation Indices'!$B$2:$B$18,MATCH('MilCon Contracts Data'!Z463,'Inflation Indices'!$A$2:$A$18,0))</f>
        <v>0.95701202597496626</v>
      </c>
      <c r="AB554" s="22">
        <f>M554*Y554</f>
        <v>9808856.2736044321</v>
      </c>
      <c r="AC554" s="22">
        <f>AB554+(Q554*AA554)</f>
        <v>10196446.144124294</v>
      </c>
      <c r="AD554" s="19">
        <f>IF(AB554="","",AC554-AB554)</f>
        <v>387589.87051986158</v>
      </c>
      <c r="AE554" s="23">
        <f>_xlfn.DAYS(P554,O554)</f>
        <v>289</v>
      </c>
      <c r="AF554" s="23">
        <f>_xlfn.DAYS(O554,G554)</f>
        <v>555</v>
      </c>
      <c r="AG554" s="24">
        <f>AE554/AF554</f>
        <v>0.52072072072072073</v>
      </c>
    </row>
    <row r="555" spans="1:33" ht="30" customHeight="1" x14ac:dyDescent="0.25">
      <c r="A555" s="9">
        <v>44574</v>
      </c>
      <c r="B555" s="10">
        <v>2018</v>
      </c>
      <c r="C555" s="11" t="s">
        <v>39</v>
      </c>
      <c r="D555" s="12" t="s">
        <v>1728</v>
      </c>
      <c r="E555" s="12" t="s">
        <v>35</v>
      </c>
      <c r="F555" s="9">
        <v>43244</v>
      </c>
      <c r="G555" s="9">
        <v>43504</v>
      </c>
      <c r="H555" s="12" t="s">
        <v>1729</v>
      </c>
      <c r="I555" s="13" t="str">
        <f>LEFT(J555,6)</f>
        <v>W912HN</v>
      </c>
      <c r="J555" s="14" t="s">
        <v>1730</v>
      </c>
      <c r="K555" s="15" t="s">
        <v>1731</v>
      </c>
      <c r="L555" s="15" t="str">
        <f>CONCATENATE(D555,",",J555)</f>
        <v>76934,W912HN-19-C-3002</v>
      </c>
      <c r="M555" s="16">
        <v>10042000</v>
      </c>
      <c r="N555" s="16">
        <v>2562000</v>
      </c>
      <c r="O555" s="17">
        <v>44269</v>
      </c>
      <c r="P555" s="18">
        <v>44389</v>
      </c>
      <c r="Q555" s="19">
        <f>IF(M555="","",N555-M555)</f>
        <v>-7480000</v>
      </c>
      <c r="R555" s="20">
        <f>IF(P555="","",P555-O555)</f>
        <v>120</v>
      </c>
      <c r="S555">
        <f>YEAR(P555)</f>
        <v>2021</v>
      </c>
      <c r="T555" s="21" t="str">
        <f>IF(LEN(MONTH(P555))=1,CONCATENATE("0",MONTH(P555)),MONTH(P555))</f>
        <v>07</v>
      </c>
      <c r="U555" s="21">
        <f>IF(LEN(DAY(P555))=1,CONCATENATE("0",DAY(P555)),DAY(P555))</f>
        <v>12</v>
      </c>
      <c r="V555" t="str">
        <f>CONCATENATE(S555,T555,U555)</f>
        <v>20210712</v>
      </c>
      <c r="W555">
        <f>IF(OR(MONTH(G555)=10,MONTH(G555)=11,MONTH(G555)=12),YEAR(G555)+1,YEAR(G555))</f>
        <v>2019</v>
      </c>
      <c r="X555">
        <f>IF(OR(MONTH(P555)=10,MONTH(P555)=11,MONTH(P555)=12),YEAR(P555)+1,YEAR(P555))</f>
        <v>2021</v>
      </c>
      <c r="Y555">
        <f>INDEX('Inflation Indices'!$B$2:$B$18,MATCH('MilCon Contracts Data'!W795,'Inflation Indices'!$A$2:$A$18,0))</f>
        <v>1.0006103417743548</v>
      </c>
      <c r="Z555">
        <f>ROUND(MEDIAN(W555,X555),0)</f>
        <v>2020</v>
      </c>
      <c r="AA555">
        <f>INDEX('Inflation Indices'!$B$2:$B$18,MATCH('MilCon Contracts Data'!Z795,'Inflation Indices'!$A$2:$A$18,0))</f>
        <v>0.97697771649446541</v>
      </c>
      <c r="AB555" s="22">
        <f>M555*Y555</f>
        <v>10048129.052098071</v>
      </c>
      <c r="AC555" s="22">
        <f>AB555+(Q555*AA555)</f>
        <v>2740335.7327194698</v>
      </c>
      <c r="AD555" s="19">
        <f>IF(AB555="","",AC555-AB555)</f>
        <v>-7307793.3193786014</v>
      </c>
      <c r="AE555" s="23">
        <f>_xlfn.DAYS(P555,O555)</f>
        <v>120</v>
      </c>
      <c r="AF555" s="23">
        <f>_xlfn.DAYS(O555,G555)</f>
        <v>765</v>
      </c>
      <c r="AG555" s="24">
        <f>AE555/AF555</f>
        <v>0.15686274509803921</v>
      </c>
    </row>
    <row r="556" spans="1:33" ht="30" customHeight="1" x14ac:dyDescent="0.25">
      <c r="A556" s="9">
        <v>44573</v>
      </c>
      <c r="B556" s="10">
        <v>2018</v>
      </c>
      <c r="C556" s="11" t="s">
        <v>103</v>
      </c>
      <c r="D556" s="12" t="s">
        <v>1732</v>
      </c>
      <c r="E556" s="12" t="s">
        <v>35</v>
      </c>
      <c r="F556" s="9">
        <v>43269</v>
      </c>
      <c r="G556" s="9">
        <v>43446</v>
      </c>
      <c r="H556" s="12" t="s">
        <v>1733</v>
      </c>
      <c r="I556" s="13" t="str">
        <f>LEFT(J556,6)</f>
        <v>N62470</v>
      </c>
      <c r="J556" s="14" t="s">
        <v>1734</v>
      </c>
      <c r="K556" s="15" t="s">
        <v>1735</v>
      </c>
      <c r="L556" s="15" t="str">
        <f>CONCATENATE(D556,",",J556)</f>
        <v>N66691911,N6247019C5006 AWD</v>
      </c>
      <c r="M556" s="16">
        <v>10141000</v>
      </c>
      <c r="N556" s="16">
        <v>3548000</v>
      </c>
      <c r="O556" s="17">
        <v>44241</v>
      </c>
      <c r="P556" s="18">
        <v>44473</v>
      </c>
      <c r="Q556" s="19">
        <f>IF(M556="","",N556-M556)</f>
        <v>-6593000</v>
      </c>
      <c r="R556" s="20">
        <f>IF(P556="","",P556-O556)</f>
        <v>232</v>
      </c>
      <c r="S556">
        <f>YEAR(P556)</f>
        <v>2021</v>
      </c>
      <c r="T556" s="21">
        <f>IF(LEN(MONTH(P556))=1,CONCATENATE("0",MONTH(P556)),MONTH(P556))</f>
        <v>10</v>
      </c>
      <c r="U556" s="21" t="str">
        <f>IF(LEN(DAY(P556))=1,CONCATENATE("0",DAY(P556)),DAY(P556))</f>
        <v>04</v>
      </c>
      <c r="V556" t="str">
        <f>CONCATENATE(S556,T556,U556)</f>
        <v>20211004</v>
      </c>
      <c r="W556">
        <f>IF(OR(MONTH(G556)=10,MONTH(G556)=11,MONTH(G556)=12),YEAR(G556)+1,YEAR(G556))</f>
        <v>2019</v>
      </c>
      <c r="X556">
        <f>IF(OR(MONTH(P556)=10,MONTH(P556)=11,MONTH(P556)=12),YEAR(P556)+1,YEAR(P556))</f>
        <v>2022</v>
      </c>
      <c r="Y556">
        <f>INDEX('Inflation Indices'!$B$2:$B$18,MATCH('MilCon Contracts Data'!W632,'Inflation Indices'!$A$2:$A$18,0))</f>
        <v>1.0750776974914733</v>
      </c>
      <c r="Z556">
        <f>ROUND(MEDIAN(W556,X556),0)</f>
        <v>2021</v>
      </c>
      <c r="AA556">
        <f>INDEX('Inflation Indices'!$B$2:$B$18,MATCH('MilCon Contracts Data'!Z632,'Inflation Indices'!$A$2:$A$18,0))</f>
        <v>1.0507009358578761</v>
      </c>
      <c r="AB556" s="22">
        <f>M556*Y556</f>
        <v>10902362.930261031</v>
      </c>
      <c r="AC556" s="22">
        <f>AB556+(Q556*AA556)</f>
        <v>3975091.6601500539</v>
      </c>
      <c r="AD556" s="19">
        <f>IF(AB556="","",AC556-AB556)</f>
        <v>-6927271.2701109769</v>
      </c>
      <c r="AE556" s="23">
        <f>_xlfn.DAYS(P556,O556)</f>
        <v>232</v>
      </c>
      <c r="AF556" s="23">
        <f>_xlfn.DAYS(O556,G556)</f>
        <v>795</v>
      </c>
      <c r="AG556" s="24">
        <f>AE556/AF556</f>
        <v>0.29182389937106917</v>
      </c>
    </row>
    <row r="557" spans="1:33" ht="30" customHeight="1" x14ac:dyDescent="0.25">
      <c r="A557" s="9">
        <v>44561</v>
      </c>
      <c r="B557" s="10">
        <v>2020</v>
      </c>
      <c r="C557" s="11" t="s">
        <v>68</v>
      </c>
      <c r="D557" s="12" t="s">
        <v>1736</v>
      </c>
      <c r="E557" s="12" t="s">
        <v>35</v>
      </c>
      <c r="F557" s="9">
        <v>43866</v>
      </c>
      <c r="G557" s="9">
        <v>44061</v>
      </c>
      <c r="H557" s="12" t="s">
        <v>1737</v>
      </c>
      <c r="I557" s="13" t="str">
        <f>LEFT(J557,6)</f>
        <v>W912HV</v>
      </c>
      <c r="J557" s="14" t="s">
        <v>1738</v>
      </c>
      <c r="K557" s="15" t="s">
        <v>1738</v>
      </c>
      <c r="L557" s="15" t="str">
        <f>CONCATENATE(D557,",",J557)</f>
        <v>ZNRE204308,W912HV17D001520F004</v>
      </c>
      <c r="M557" s="16">
        <v>10150068</v>
      </c>
      <c r="N557" s="16">
        <v>10150068</v>
      </c>
      <c r="O557" s="17">
        <v>44810</v>
      </c>
      <c r="P557" s="18">
        <v>44810</v>
      </c>
      <c r="Q557" s="19">
        <f>IF(M557="","",N557-M557)</f>
        <v>0</v>
      </c>
      <c r="R557" s="20">
        <f>IF(P557="","",P557-O557)</f>
        <v>0</v>
      </c>
      <c r="S557">
        <f>YEAR(P557)</f>
        <v>2022</v>
      </c>
      <c r="T557" s="21" t="str">
        <f>IF(LEN(MONTH(P557))=1,CONCATENATE("0",MONTH(P557)),MONTH(P557))</f>
        <v>09</v>
      </c>
      <c r="U557" s="21" t="str">
        <f>IF(LEN(DAY(P557))=1,CONCATENATE("0",DAY(P557)),DAY(P557))</f>
        <v>06</v>
      </c>
      <c r="V557" t="str">
        <f>CONCATENATE(S557,T557,U557)</f>
        <v>20220906</v>
      </c>
      <c r="W557">
        <f>IF(OR(MONTH(G557)=10,MONTH(G557)=11,MONTH(G557)=12),YEAR(G557)+1,YEAR(G557))</f>
        <v>2020</v>
      </c>
      <c r="X557">
        <f>IF(OR(MONTH(P557)=10,MONTH(P557)=11,MONTH(P557)=12),YEAR(P557)+1,YEAR(P557))</f>
        <v>2022</v>
      </c>
      <c r="Y557">
        <f>INDEX('Inflation Indices'!$B$2:$B$18,MATCH('MilCon Contracts Data'!W1055,'Inflation Indices'!$A$2:$A$18,0))</f>
        <v>1.027591137340192</v>
      </c>
      <c r="Z557">
        <f>ROUND(MEDIAN(W557,X557),0)</f>
        <v>2021</v>
      </c>
      <c r="AA557">
        <f>INDEX('Inflation Indices'!$B$2:$B$18,MATCH('MilCon Contracts Data'!Z1055,'Inflation Indices'!$A$2:$A$18,0))</f>
        <v>0.97697771649446541</v>
      </c>
      <c r="AB557" s="22">
        <f>M557*Y557</f>
        <v>10430119.920200288</v>
      </c>
      <c r="AC557" s="22">
        <f>AB557+(Q557*AA557)</f>
        <v>10430119.920200288</v>
      </c>
      <c r="AD557" s="19">
        <f>IF(AB557="","",AC557-AB557)</f>
        <v>0</v>
      </c>
      <c r="AE557" s="23">
        <f>_xlfn.DAYS(P557,O557)</f>
        <v>0</v>
      </c>
      <c r="AF557" s="23">
        <f>_xlfn.DAYS(O557,G557)</f>
        <v>749</v>
      </c>
      <c r="AG557" s="24">
        <f>AE557/AF557</f>
        <v>0</v>
      </c>
    </row>
    <row r="558" spans="1:33" ht="30" customHeight="1" x14ac:dyDescent="0.25">
      <c r="A558" s="9">
        <v>44561</v>
      </c>
      <c r="B558" s="10">
        <v>2017</v>
      </c>
      <c r="C558" s="11" t="s">
        <v>68</v>
      </c>
      <c r="D558" s="12" t="s">
        <v>1739</v>
      </c>
      <c r="E558" s="12" t="s">
        <v>35</v>
      </c>
      <c r="F558" s="9">
        <v>43047</v>
      </c>
      <c r="G558" s="9">
        <v>43221</v>
      </c>
      <c r="H558" s="12" t="s">
        <v>1740</v>
      </c>
      <c r="I558" s="13" t="str">
        <f>LEFT(J558,6)</f>
        <v>W912GB</v>
      </c>
      <c r="J558" s="14" t="s">
        <v>1741</v>
      </c>
      <c r="K558" s="15" t="s">
        <v>1741</v>
      </c>
      <c r="L558" s="15" t="str">
        <f>CONCATENATE(D558,",",J558)</f>
        <v>LJYC133003,W912GB18C0013</v>
      </c>
      <c r="M558" s="16">
        <v>10199660</v>
      </c>
      <c r="N558" s="16">
        <v>10199660</v>
      </c>
      <c r="O558" s="17">
        <v>44338</v>
      </c>
      <c r="P558" s="18">
        <v>44338</v>
      </c>
      <c r="Q558" s="19">
        <f>IF(M558="","",N558-M558)</f>
        <v>0</v>
      </c>
      <c r="R558" s="20">
        <f>IF(P558="","",P558-O558)</f>
        <v>0</v>
      </c>
      <c r="S558">
        <f>YEAR(P558)</f>
        <v>2021</v>
      </c>
      <c r="T558" s="21" t="str">
        <f>IF(LEN(MONTH(P558))=1,CONCATENATE("0",MONTH(P558)),MONTH(P558))</f>
        <v>05</v>
      </c>
      <c r="U558" s="21">
        <f>IF(LEN(DAY(P558))=1,CONCATENATE("0",DAY(P558)),DAY(P558))</f>
        <v>22</v>
      </c>
      <c r="V558" t="str">
        <f>CONCATENATE(S558,T558,U558)</f>
        <v>20210522</v>
      </c>
      <c r="W558">
        <f>IF(OR(MONTH(G558)=10,MONTH(G558)=11,MONTH(G558)=12),YEAR(G558)+1,YEAR(G558))</f>
        <v>2018</v>
      </c>
      <c r="X558">
        <f>IF(OR(MONTH(P558)=10,MONTH(P558)=11,MONTH(P558)=12),YEAR(P558)+1,YEAR(P558))</f>
        <v>2021</v>
      </c>
      <c r="Y558">
        <f>INDEX('Inflation Indices'!$B$2:$B$18,MATCH('MilCon Contracts Data'!W549,'Inflation Indices'!$A$2:$A$18,0))</f>
        <v>1.0992552112271903</v>
      </c>
      <c r="Z558">
        <f>ROUND(MEDIAN(W558,X558),0)</f>
        <v>2020</v>
      </c>
      <c r="AA558">
        <f>INDEX('Inflation Indices'!$B$2:$B$18,MATCH('MilCon Contracts Data'!Z549,'Inflation Indices'!$A$2:$A$18,0))</f>
        <v>1.0750776974914733</v>
      </c>
      <c r="AB558" s="22">
        <f>M558*Y558</f>
        <v>11212029.407745523</v>
      </c>
      <c r="AC558" s="22">
        <f>AB558+(Q558*AA558)</f>
        <v>11212029.407745523</v>
      </c>
      <c r="AD558" s="19">
        <f>IF(AB558="","",AC558-AB558)</f>
        <v>0</v>
      </c>
      <c r="AE558" s="23">
        <f>_xlfn.DAYS(P558,O558)</f>
        <v>0</v>
      </c>
      <c r="AF558" s="23">
        <f>_xlfn.DAYS(O558,G558)</f>
        <v>1117</v>
      </c>
      <c r="AG558" s="24">
        <f>AE558/AF558</f>
        <v>0</v>
      </c>
    </row>
    <row r="559" spans="1:33" ht="30" customHeight="1" x14ac:dyDescent="0.25">
      <c r="A559" s="9">
        <v>44592</v>
      </c>
      <c r="B559" s="10">
        <v>2021</v>
      </c>
      <c r="C559" s="11" t="s">
        <v>496</v>
      </c>
      <c r="D559" s="12" t="s">
        <v>1742</v>
      </c>
      <c r="E559" s="12" t="s">
        <v>35</v>
      </c>
      <c r="F559" s="9">
        <v>44197</v>
      </c>
      <c r="G559" s="9">
        <v>44231</v>
      </c>
      <c r="H559" s="12" t="s">
        <v>1701</v>
      </c>
      <c r="I559" s="13" t="str">
        <f>LEFT(J559,6)</f>
        <v>W912DW</v>
      </c>
      <c r="J559" s="14" t="s">
        <v>1743</v>
      </c>
      <c r="K559" s="15" t="s">
        <v>1743</v>
      </c>
      <c r="L559" s="15" t="str">
        <f>CONCATENATE(D559,",",J559)</f>
        <v>DESC2104B,W912DW21C0022</v>
      </c>
      <c r="M559" s="16">
        <v>10279000</v>
      </c>
      <c r="N559" s="16">
        <v>10279000</v>
      </c>
      <c r="O559" s="17">
        <v>45069</v>
      </c>
      <c r="P559" s="18">
        <v>44723</v>
      </c>
      <c r="Q559" s="19">
        <f>IF(M559="","",N559-M559)</f>
        <v>0</v>
      </c>
      <c r="R559" s="20">
        <f>IF(P559="","",P559-O559)</f>
        <v>-346</v>
      </c>
      <c r="S559">
        <f>YEAR(P559)</f>
        <v>2022</v>
      </c>
      <c r="T559" s="21" t="str">
        <f>IF(LEN(MONTH(P559))=1,CONCATENATE("0",MONTH(P559)),MONTH(P559))</f>
        <v>06</v>
      </c>
      <c r="U559" s="21">
        <f>IF(LEN(DAY(P559))=1,CONCATENATE("0",DAY(P559)),DAY(P559))</f>
        <v>11</v>
      </c>
      <c r="V559" t="str">
        <f>CONCATENATE(S559,T559,U559)</f>
        <v>20220611</v>
      </c>
      <c r="W559">
        <f>IF(OR(MONTH(G559)=10,MONTH(G559)=11,MONTH(G559)=12),YEAR(G559)+1,YEAR(G559))</f>
        <v>2021</v>
      </c>
      <c r="X559">
        <f>IF(OR(MONTH(P559)=10,MONTH(P559)=11,MONTH(P559)=12),YEAR(P559)+1,YEAR(P559))</f>
        <v>2022</v>
      </c>
      <c r="Y559">
        <f>INDEX('Inflation Indices'!$B$2:$B$18,MATCH('MilCon Contracts Data'!W1242,'Inflation Indices'!$A$2:$A$18,0))</f>
        <v>1.1743184978402121</v>
      </c>
      <c r="Z559">
        <f>ROUND(MEDIAN(W559,X559),0)</f>
        <v>2022</v>
      </c>
      <c r="AA559">
        <f>INDEX('Inflation Indices'!$B$2:$B$18,MATCH('MilCon Contracts Data'!Z1242,'Inflation Indices'!$A$2:$A$18,0))</f>
        <v>1.1226717559690906</v>
      </c>
      <c r="AB559" s="22">
        <f>M559*Y559</f>
        <v>12070819.839299541</v>
      </c>
      <c r="AC559" s="22">
        <f>AB559+(Q559*AA559)</f>
        <v>12070819.839299541</v>
      </c>
      <c r="AD559" s="19">
        <f>IF(AB559="","",AC559-AB559)</f>
        <v>0</v>
      </c>
      <c r="AE559" s="23">
        <f>_xlfn.DAYS(P559,O559)</f>
        <v>-346</v>
      </c>
      <c r="AF559" s="23">
        <f>_xlfn.DAYS(O559,G559)</f>
        <v>838</v>
      </c>
      <c r="AG559" s="24">
        <f>AE559/AF559</f>
        <v>-0.41288782816229119</v>
      </c>
    </row>
    <row r="560" spans="1:33" ht="30" customHeight="1" x14ac:dyDescent="0.25">
      <c r="A560" s="9">
        <v>44567</v>
      </c>
      <c r="B560" s="10">
        <v>2020</v>
      </c>
      <c r="C560" s="11" t="s">
        <v>33</v>
      </c>
      <c r="D560" s="12" t="s">
        <v>1744</v>
      </c>
      <c r="E560" s="12" t="s">
        <v>35</v>
      </c>
      <c r="F560" s="9">
        <v>43889</v>
      </c>
      <c r="G560" s="9">
        <v>44032</v>
      </c>
      <c r="H560" s="12" t="s">
        <v>1745</v>
      </c>
      <c r="I560" s="13" t="str">
        <f>LEFT(J560,6)</f>
        <v>W912PM</v>
      </c>
      <c r="J560" s="14" t="s">
        <v>1746</v>
      </c>
      <c r="K560" s="15" t="s">
        <v>1746</v>
      </c>
      <c r="L560" s="15" t="str">
        <f>CONCATENATE(D560,",",J560)</f>
        <v>86021,W912PM20C0018</v>
      </c>
      <c r="M560" s="16">
        <v>10284300</v>
      </c>
      <c r="N560" s="16">
        <v>10681863</v>
      </c>
      <c r="O560" s="17">
        <v>44813</v>
      </c>
      <c r="P560" s="18">
        <v>44963</v>
      </c>
      <c r="Q560" s="19">
        <f>IF(M560="","",N560-M560)</f>
        <v>397563</v>
      </c>
      <c r="R560" s="20">
        <f>IF(P560="","",P560-O560)</f>
        <v>150</v>
      </c>
      <c r="S560">
        <f>YEAR(P560)</f>
        <v>2023</v>
      </c>
      <c r="T560" s="21" t="str">
        <f>IF(LEN(MONTH(P560))=1,CONCATENATE("0",MONTH(P560)),MONTH(P560))</f>
        <v>02</v>
      </c>
      <c r="U560" s="21" t="str">
        <f>IF(LEN(DAY(P560))=1,CONCATENATE("0",DAY(P560)),DAY(P560))</f>
        <v>06</v>
      </c>
      <c r="V560" t="str">
        <f>CONCATENATE(S560,T560,U560)</f>
        <v>20230206</v>
      </c>
      <c r="W560">
        <f>IF(OR(MONTH(G560)=10,MONTH(G560)=11,MONTH(G560)=12),YEAR(G560)+1,YEAR(G560))</f>
        <v>2020</v>
      </c>
      <c r="X560">
        <f>IF(OR(MONTH(P560)=10,MONTH(P560)=11,MONTH(P560)=12),YEAR(P560)+1,YEAR(P560))</f>
        <v>2023</v>
      </c>
      <c r="Y560">
        <f>INDEX('Inflation Indices'!$B$2:$B$18,MATCH('MilCon Contracts Data'!W1080,'Inflation Indices'!$A$2:$A$18,0))</f>
        <v>0.97697771649446541</v>
      </c>
      <c r="Z560">
        <f>ROUND(MEDIAN(W560,X560),0)</f>
        <v>2022</v>
      </c>
      <c r="AA560">
        <f>INDEX('Inflation Indices'!$B$2:$B$18,MATCH('MilCon Contracts Data'!Z1080,'Inflation Indices'!$A$2:$A$18,0))</f>
        <v>0.93819806468133926</v>
      </c>
      <c r="AB560" s="22">
        <f>M560*Y560</f>
        <v>10047531.929744031</v>
      </c>
      <c r="AC560" s="22">
        <f>AB560+(Q560*AA560)</f>
        <v>10420524.766932938</v>
      </c>
      <c r="AD560" s="19">
        <f>IF(AB560="","",AC560-AB560)</f>
        <v>372992.83718890697</v>
      </c>
      <c r="AE560" s="23">
        <f>_xlfn.DAYS(P560,O560)</f>
        <v>150</v>
      </c>
      <c r="AF560" s="23">
        <f>_xlfn.DAYS(O560,G560)</f>
        <v>781</v>
      </c>
      <c r="AG560" s="24">
        <f>AE560/AF560</f>
        <v>0.19206145966709348</v>
      </c>
    </row>
    <row r="561" spans="1:33" ht="30" customHeight="1" x14ac:dyDescent="0.25">
      <c r="A561" s="9">
        <v>44561</v>
      </c>
      <c r="B561" s="10">
        <v>2016</v>
      </c>
      <c r="C561" s="11" t="s">
        <v>557</v>
      </c>
      <c r="D561" s="12" t="s">
        <v>1747</v>
      </c>
      <c r="E561" s="12" t="s">
        <v>35</v>
      </c>
      <c r="F561" s="9">
        <v>43679</v>
      </c>
      <c r="G561" s="9">
        <v>43737</v>
      </c>
      <c r="H561" s="12" t="s">
        <v>1748</v>
      </c>
      <c r="I561" s="13" t="str">
        <f>LEFT(J561,6)</f>
        <v>W912QR</v>
      </c>
      <c r="J561" s="14" t="s">
        <v>1749</v>
      </c>
      <c r="K561" s="15" t="s">
        <v>1749</v>
      </c>
      <c r="L561" s="15" t="str">
        <f>CONCATENATE(D561,",",J561)</f>
        <v>77163,W912QR19C0045</v>
      </c>
      <c r="M561" s="16">
        <v>10304000</v>
      </c>
      <c r="N561" s="16">
        <v>10389000</v>
      </c>
      <c r="O561" s="17">
        <v>44370</v>
      </c>
      <c r="P561" s="18">
        <v>44680</v>
      </c>
      <c r="Q561" s="19">
        <f>IF(M561="","",N561-M561)</f>
        <v>85000</v>
      </c>
      <c r="R561" s="20">
        <f>IF(P561="","",P561-O561)</f>
        <v>310</v>
      </c>
      <c r="S561">
        <f>YEAR(P561)</f>
        <v>2022</v>
      </c>
      <c r="T561" s="21" t="str">
        <f>IF(LEN(MONTH(P561))=1,CONCATENATE("0",MONTH(P561)),MONTH(P561))</f>
        <v>04</v>
      </c>
      <c r="U561" s="21">
        <f>IF(LEN(DAY(P561))=1,CONCATENATE("0",DAY(P561)),DAY(P561))</f>
        <v>29</v>
      </c>
      <c r="V561" t="str">
        <f>CONCATENATE(S561,T561,U561)</f>
        <v>20220429</v>
      </c>
      <c r="W561">
        <f>IF(OR(MONTH(G561)=10,MONTH(G561)=11,MONTH(G561)=12),YEAR(G561)+1,YEAR(G561))</f>
        <v>2019</v>
      </c>
      <c r="X561">
        <f>IF(OR(MONTH(P561)=10,MONTH(P561)=11,MONTH(P561)=12),YEAR(P561)+1,YEAR(P561))</f>
        <v>2022</v>
      </c>
      <c r="Y561">
        <f>INDEX('Inflation Indices'!$B$2:$B$18,MATCH('MilCon Contracts Data'!W843,'Inflation Indices'!$A$2:$A$18,0))</f>
        <v>1.027591137340192</v>
      </c>
      <c r="Z561">
        <f>ROUND(MEDIAN(W561,X561),0)</f>
        <v>2021</v>
      </c>
      <c r="AA561">
        <f>INDEX('Inflation Indices'!$B$2:$B$18,MATCH('MilCon Contracts Data'!Z843,'Inflation Indices'!$A$2:$A$18,0))</f>
        <v>1.0006103417743548</v>
      </c>
      <c r="AB561" s="22">
        <f>M561*Y561</f>
        <v>10588299.079153338</v>
      </c>
      <c r="AC561" s="22">
        <f>AB561+(Q561*AA561)</f>
        <v>10673350.95820416</v>
      </c>
      <c r="AD561" s="19">
        <f>IF(AB561="","",AC561-AB561)</f>
        <v>85051.879050821066</v>
      </c>
      <c r="AE561" s="23">
        <f>_xlfn.DAYS(P561,O561)</f>
        <v>310</v>
      </c>
      <c r="AF561" s="23">
        <f>_xlfn.DAYS(O561,G561)</f>
        <v>633</v>
      </c>
      <c r="AG561" s="24">
        <f>AE561/AF561</f>
        <v>0.48973143759873616</v>
      </c>
    </row>
    <row r="562" spans="1:33" ht="30" customHeight="1" x14ac:dyDescent="0.25">
      <c r="A562" s="9">
        <v>44561</v>
      </c>
      <c r="B562" s="10">
        <v>2020</v>
      </c>
      <c r="C562" s="11" t="s">
        <v>68</v>
      </c>
      <c r="D562" s="12" t="s">
        <v>1750</v>
      </c>
      <c r="E562" s="12" t="s">
        <v>35</v>
      </c>
      <c r="F562" s="9">
        <v>43804</v>
      </c>
      <c r="G562" s="9">
        <v>43979</v>
      </c>
      <c r="H562" s="12" t="s">
        <v>1751</v>
      </c>
      <c r="I562" s="13" t="str">
        <f>LEFT(J562,6)</f>
        <v>N62742</v>
      </c>
      <c r="J562" s="14" t="s">
        <v>1752</v>
      </c>
      <c r="K562" s="15" t="s">
        <v>1752</v>
      </c>
      <c r="L562" s="15" t="str">
        <f>CONCATENATE(D562,",",J562)</f>
        <v>PAF180300,N6274220C1303</v>
      </c>
      <c r="M562" s="16">
        <v>10310997</v>
      </c>
      <c r="N562" s="16">
        <v>10421366</v>
      </c>
      <c r="O562" s="17">
        <v>44595</v>
      </c>
      <c r="P562" s="18">
        <v>44619</v>
      </c>
      <c r="Q562" s="19">
        <f>IF(M562="","",N562-M562)</f>
        <v>110369</v>
      </c>
      <c r="R562" s="20">
        <f>IF(P562="","",P562-O562)</f>
        <v>24</v>
      </c>
      <c r="S562">
        <f>YEAR(P562)</f>
        <v>2022</v>
      </c>
      <c r="T562" s="21" t="str">
        <f>IF(LEN(MONTH(P562))=1,CONCATENATE("0",MONTH(P562)),MONTH(P562))</f>
        <v>02</v>
      </c>
      <c r="U562" s="21">
        <f>IF(LEN(DAY(P562))=1,CONCATENATE("0",DAY(P562)),DAY(P562))</f>
        <v>27</v>
      </c>
      <c r="V562" t="str">
        <f>CONCATENATE(S562,T562,U562)</f>
        <v>20220227</v>
      </c>
      <c r="W562">
        <f>IF(OR(MONTH(G562)=10,MONTH(G562)=11,MONTH(G562)=12),YEAR(G562)+1,YEAR(G562))</f>
        <v>2020</v>
      </c>
      <c r="X562">
        <f>IF(OR(MONTH(P562)=10,MONTH(P562)=11,MONTH(P562)=12),YEAR(P562)+1,YEAR(P562))</f>
        <v>2022</v>
      </c>
      <c r="Y562">
        <f>INDEX('Inflation Indices'!$B$2:$B$18,MATCH('MilCon Contracts Data'!W952,'Inflation Indices'!$A$2:$A$18,0))</f>
        <v>1.1743184978402121</v>
      </c>
      <c r="Z562">
        <f>ROUND(MEDIAN(W562,X562),0)</f>
        <v>2021</v>
      </c>
      <c r="AA562">
        <f>INDEX('Inflation Indices'!$B$2:$B$18,MATCH('MilCon Contracts Data'!Z952,'Inflation Indices'!$A$2:$A$18,0))</f>
        <v>1.1226717559690906</v>
      </c>
      <c r="AB562" s="22">
        <f>M562*Y562</f>
        <v>12108394.508274933</v>
      </c>
      <c r="AC562" s="22">
        <f>AB562+(Q562*AA562)</f>
        <v>12232302.667309485</v>
      </c>
      <c r="AD562" s="19">
        <f>IF(AB562="","",AC562-AB562)</f>
        <v>123908.15903455205</v>
      </c>
      <c r="AE562" s="23">
        <f>_xlfn.DAYS(P562,O562)</f>
        <v>24</v>
      </c>
      <c r="AF562" s="23">
        <f>_xlfn.DAYS(O562,G562)</f>
        <v>616</v>
      </c>
      <c r="AG562" s="24">
        <f>AE562/AF562</f>
        <v>3.896103896103896E-2</v>
      </c>
    </row>
    <row r="563" spans="1:33" ht="30" customHeight="1" x14ac:dyDescent="0.25">
      <c r="A563" s="9">
        <v>44560</v>
      </c>
      <c r="B563" s="10">
        <v>2019</v>
      </c>
      <c r="C563" s="11" t="s">
        <v>482</v>
      </c>
      <c r="D563" s="12" t="s">
        <v>1753</v>
      </c>
      <c r="E563" s="12" t="s">
        <v>35</v>
      </c>
      <c r="F563" s="9">
        <v>43763</v>
      </c>
      <c r="G563" s="9">
        <v>43879</v>
      </c>
      <c r="H563" s="12" t="s">
        <v>1754</v>
      </c>
      <c r="I563" s="13" t="str">
        <f>LEFT(J563,6)</f>
        <v>W50S8R</v>
      </c>
      <c r="J563" s="14" t="s">
        <v>1755</v>
      </c>
      <c r="K563" s="15" t="s">
        <v>1755</v>
      </c>
      <c r="L563" s="15" t="str">
        <f>CONCATENATE(D563,",",J563)</f>
        <v>PBXP929798,W50S8R20C0003</v>
      </c>
      <c r="M563" s="16">
        <v>10316495</v>
      </c>
      <c r="N563" s="16">
        <v>10365100</v>
      </c>
      <c r="O563" s="17">
        <v>44706</v>
      </c>
      <c r="P563" s="18">
        <v>44706</v>
      </c>
      <c r="Q563" s="19">
        <f>IF(M563="","",N563-M563)</f>
        <v>48605</v>
      </c>
      <c r="R563" s="20">
        <f>IF(P563="","",P563-O563)</f>
        <v>0</v>
      </c>
      <c r="S563">
        <f>YEAR(P563)</f>
        <v>2022</v>
      </c>
      <c r="T563" s="21" t="str">
        <f>IF(LEN(MONTH(P563))=1,CONCATENATE("0",MONTH(P563)),MONTH(P563))</f>
        <v>05</v>
      </c>
      <c r="U563" s="21">
        <f>IF(LEN(DAY(P563))=1,CONCATENATE("0",DAY(P563)),DAY(P563))</f>
        <v>25</v>
      </c>
      <c r="V563" t="str">
        <f>CONCATENATE(S563,T563,U563)</f>
        <v>20220525</v>
      </c>
      <c r="W563">
        <f>IF(OR(MONTH(G563)=10,MONTH(G563)=11,MONTH(G563)=12),YEAR(G563)+1,YEAR(G563))</f>
        <v>2020</v>
      </c>
      <c r="X563">
        <f>IF(OR(MONTH(P563)=10,MONTH(P563)=11,MONTH(P563)=12),YEAR(P563)+1,YEAR(P563))</f>
        <v>2022</v>
      </c>
      <c r="Y563">
        <f>INDEX('Inflation Indices'!$B$2:$B$18,MATCH('MilCon Contracts Data'!W972,'Inflation Indices'!$A$2:$A$18,0))</f>
        <v>1.1226717559690906</v>
      </c>
      <c r="Z563">
        <f>ROUND(MEDIAN(W563,X563),0)</f>
        <v>2021</v>
      </c>
      <c r="AA563">
        <f>INDEX('Inflation Indices'!$B$2:$B$18,MATCH('MilCon Contracts Data'!Z972,'Inflation Indices'!$A$2:$A$18,0))</f>
        <v>1.0507009358578761</v>
      </c>
      <c r="AB563" s="22">
        <f>M563*Y563</f>
        <v>11582037.557096343</v>
      </c>
      <c r="AC563" s="22">
        <f>AB563+(Q563*AA563)</f>
        <v>11633106.876083715</v>
      </c>
      <c r="AD563" s="19">
        <f>IF(AB563="","",AC563-AB563)</f>
        <v>51069.3189873714</v>
      </c>
      <c r="AE563" s="23">
        <f>_xlfn.DAYS(P563,O563)</f>
        <v>0</v>
      </c>
      <c r="AF563" s="23">
        <f>_xlfn.DAYS(O563,G563)</f>
        <v>827</v>
      </c>
      <c r="AG563" s="24">
        <f>AE563/AF563</f>
        <v>0</v>
      </c>
    </row>
    <row r="564" spans="1:33" ht="30" customHeight="1" x14ac:dyDescent="0.25">
      <c r="A564" s="9">
        <v>44561</v>
      </c>
      <c r="B564" s="10">
        <v>2018</v>
      </c>
      <c r="C564" s="11" t="s">
        <v>624</v>
      </c>
      <c r="D564" s="12" t="s">
        <v>1756</v>
      </c>
      <c r="E564" s="12" t="s">
        <v>35</v>
      </c>
      <c r="F564" s="9">
        <v>43563</v>
      </c>
      <c r="G564" s="9">
        <v>43678</v>
      </c>
      <c r="H564" s="12" t="s">
        <v>1757</v>
      </c>
      <c r="I564" s="13" t="str">
        <f>LEFT(J564,6)</f>
        <v>W912QR</v>
      </c>
      <c r="J564" s="14" t="s">
        <v>1758</v>
      </c>
      <c r="K564" s="15" t="s">
        <v>1758</v>
      </c>
      <c r="L564" s="15" t="str">
        <f>CONCATENATE(D564,",",J564)</f>
        <v>YTPM059004,W912QR19C0020</v>
      </c>
      <c r="M564" s="16">
        <v>10383981</v>
      </c>
      <c r="N564" s="16">
        <v>9832232</v>
      </c>
      <c r="O564" s="17">
        <v>44177</v>
      </c>
      <c r="P564" s="18">
        <v>44420</v>
      </c>
      <c r="Q564" s="19">
        <f>IF(M564="","",N564-M564)</f>
        <v>-551749</v>
      </c>
      <c r="R564" s="20">
        <f>IF(P564="","",P564-O564)</f>
        <v>243</v>
      </c>
      <c r="S564">
        <f>YEAR(P564)</f>
        <v>2021</v>
      </c>
      <c r="T564" s="21" t="str">
        <f>IF(LEN(MONTH(P564))=1,CONCATENATE("0",MONTH(P564)),MONTH(P564))</f>
        <v>08</v>
      </c>
      <c r="U564" s="21">
        <f>IF(LEN(DAY(P564))=1,CONCATENATE("0",DAY(P564)),DAY(P564))</f>
        <v>12</v>
      </c>
      <c r="V564" t="str">
        <f>CONCATENATE(S564,T564,U564)</f>
        <v>20210812</v>
      </c>
      <c r="W564">
        <f>IF(OR(MONTH(G564)=10,MONTH(G564)=11,MONTH(G564)=12),YEAR(G564)+1,YEAR(G564))</f>
        <v>2019</v>
      </c>
      <c r="X564">
        <f>IF(OR(MONTH(P564)=10,MONTH(P564)=11,MONTH(P564)=12),YEAR(P564)+1,YEAR(P564))</f>
        <v>2021</v>
      </c>
      <c r="Y564">
        <f>INDEX('Inflation Indices'!$B$2:$B$18,MATCH('MilCon Contracts Data'!W837,'Inflation Indices'!$A$2:$A$18,0))</f>
        <v>1.0507009358578761</v>
      </c>
      <c r="Z564">
        <f>ROUND(MEDIAN(W564,X564),0)</f>
        <v>2020</v>
      </c>
      <c r="AA564">
        <f>INDEX('Inflation Indices'!$B$2:$B$18,MATCH('MilCon Contracts Data'!Z837,'Inflation Indices'!$A$2:$A$18,0))</f>
        <v>1.027591137340192</v>
      </c>
      <c r="AB564" s="22">
        <f>M564*Y564</f>
        <v>10910458.554630404</v>
      </c>
      <c r="AC564" s="22">
        <f>AB564+(Q564*AA564)</f>
        <v>10343486.17219409</v>
      </c>
      <c r="AD564" s="19">
        <f>IF(AB564="","",AC564-AB564)</f>
        <v>-566972.3824363146</v>
      </c>
      <c r="AE564" s="23">
        <f>_xlfn.DAYS(P564,O564)</f>
        <v>243</v>
      </c>
      <c r="AF564" s="23">
        <f>_xlfn.DAYS(O564,G564)</f>
        <v>499</v>
      </c>
      <c r="AG564" s="24">
        <f>AE564/AF564</f>
        <v>0.48697394789579157</v>
      </c>
    </row>
    <row r="565" spans="1:33" ht="30" customHeight="1" x14ac:dyDescent="0.25">
      <c r="A565" s="9">
        <v>44561</v>
      </c>
      <c r="B565" s="10">
        <v>2017</v>
      </c>
      <c r="C565" s="11" t="s">
        <v>68</v>
      </c>
      <c r="D565" s="12" t="s">
        <v>1759</v>
      </c>
      <c r="E565" s="12" t="s">
        <v>35</v>
      </c>
      <c r="F565" s="9">
        <v>42741</v>
      </c>
      <c r="G565" s="9">
        <v>42922</v>
      </c>
      <c r="H565" s="12" t="s">
        <v>1600</v>
      </c>
      <c r="I565" s="13" t="str">
        <f>LEFT(J565,6)</f>
        <v>W912BV</v>
      </c>
      <c r="J565" s="14" t="s">
        <v>1760</v>
      </c>
      <c r="K565" s="15" t="s">
        <v>1760</v>
      </c>
      <c r="L565" s="15" t="str">
        <f>CONCATENATE(D565,",",J565)</f>
        <v>AGGN173001,W912BV17C0010</v>
      </c>
      <c r="M565" s="16">
        <v>10428748</v>
      </c>
      <c r="N565" s="16">
        <v>10774827</v>
      </c>
      <c r="O565" s="17">
        <v>43435</v>
      </c>
      <c r="P565" s="18">
        <v>43753</v>
      </c>
      <c r="Q565" s="19">
        <f>IF(M565="","",N565-M565)</f>
        <v>346079</v>
      </c>
      <c r="R565" s="20">
        <f>IF(P565="","",P565-O565)</f>
        <v>318</v>
      </c>
      <c r="S565">
        <f>YEAR(P565)</f>
        <v>2019</v>
      </c>
      <c r="T565" s="21">
        <f>IF(LEN(MONTH(P565))=1,CONCATENATE("0",MONTH(P565)),MONTH(P565))</f>
        <v>10</v>
      </c>
      <c r="U565" s="21">
        <f>IF(LEN(DAY(P565))=1,CONCATENATE("0",DAY(P565)),DAY(P565))</f>
        <v>15</v>
      </c>
      <c r="V565" t="str">
        <f>CONCATENATE(S565,T565,U565)</f>
        <v>20191015</v>
      </c>
      <c r="W565">
        <f>IF(OR(MONTH(G565)=10,MONTH(G565)=11,MONTH(G565)=12),YEAR(G565)+1,YEAR(G565))</f>
        <v>2017</v>
      </c>
      <c r="X565">
        <f>IF(OR(MONTH(P565)=10,MONTH(P565)=11,MONTH(P565)=12),YEAR(P565)+1,YEAR(P565))</f>
        <v>2020</v>
      </c>
      <c r="Y565">
        <f>INDEX('Inflation Indices'!$B$2:$B$18,MATCH('MilCon Contracts Data'!W367,'Inflation Indices'!$A$2:$A$18,0))</f>
        <v>1.0006103417743548</v>
      </c>
      <c r="Z565">
        <f>ROUND(MEDIAN(W565,X565),0)</f>
        <v>2019</v>
      </c>
      <c r="AA565">
        <f>INDEX('Inflation Indices'!$B$2:$B$18,MATCH('MilCon Contracts Data'!Z367,'Inflation Indices'!$A$2:$A$18,0))</f>
        <v>0.97697771649446541</v>
      </c>
      <c r="AB565" s="22">
        <f>M565*Y565</f>
        <v>10435113.10055862</v>
      </c>
      <c r="AC565" s="22">
        <f>AB565+(Q565*AA565)</f>
        <v>10773224.571705308</v>
      </c>
      <c r="AD565" s="19">
        <f>IF(AB565="","",AC565-AB565)</f>
        <v>338111.47114668787</v>
      </c>
      <c r="AE565" s="23">
        <f>_xlfn.DAYS(P565,O565)</f>
        <v>318</v>
      </c>
      <c r="AF565" s="23">
        <f>_xlfn.DAYS(O565,G565)</f>
        <v>513</v>
      </c>
      <c r="AG565" s="24">
        <f>AE565/AF565</f>
        <v>0.61988304093567248</v>
      </c>
    </row>
    <row r="566" spans="1:33" ht="30" customHeight="1" x14ac:dyDescent="0.25">
      <c r="A566" s="9">
        <v>44561</v>
      </c>
      <c r="B566" s="10">
        <v>2018</v>
      </c>
      <c r="C566" s="11" t="s">
        <v>68</v>
      </c>
      <c r="D566" s="12" t="s">
        <v>1761</v>
      </c>
      <c r="E566" s="12" t="s">
        <v>35</v>
      </c>
      <c r="F566" s="9">
        <v>43279</v>
      </c>
      <c r="G566" s="9">
        <v>43560</v>
      </c>
      <c r="H566" s="12" t="s">
        <v>1762</v>
      </c>
      <c r="I566" s="13" t="str">
        <f>LEFT(J566,6)</f>
        <v>W912ER</v>
      </c>
      <c r="J566" s="14" t="s">
        <v>395</v>
      </c>
      <c r="K566" s="15" t="s">
        <v>395</v>
      </c>
      <c r="L566" s="15" t="str">
        <f>CONCATENATE(D566,",",J566)</f>
        <v>ASVF183100D,W912ER19C0008</v>
      </c>
      <c r="M566" s="16">
        <v>10434344</v>
      </c>
      <c r="N566" s="16">
        <v>10393609</v>
      </c>
      <c r="O566" s="17">
        <v>44072</v>
      </c>
      <c r="P566" s="18">
        <v>44478</v>
      </c>
      <c r="Q566" s="19">
        <f>IF(M566="","",N566-M566)</f>
        <v>-40735</v>
      </c>
      <c r="R566" s="20">
        <f>IF(P566="","",P566-O566)</f>
        <v>406</v>
      </c>
      <c r="S566">
        <f>YEAR(P566)</f>
        <v>2021</v>
      </c>
      <c r="T566" s="21">
        <f>IF(LEN(MONTH(P566))=1,CONCATENATE("0",MONTH(P566)),MONTH(P566))</f>
        <v>10</v>
      </c>
      <c r="U566" s="21" t="str">
        <f>IF(LEN(DAY(P566))=1,CONCATENATE("0",DAY(P566)),DAY(P566))</f>
        <v>09</v>
      </c>
      <c r="V566" t="str">
        <f>CONCATENATE(S566,T566,U566)</f>
        <v>20211009</v>
      </c>
      <c r="W566">
        <f>IF(OR(MONTH(G566)=10,MONTH(G566)=11,MONTH(G566)=12),YEAR(G566)+1,YEAR(G566))</f>
        <v>2019</v>
      </c>
      <c r="X566">
        <f>IF(OR(MONTH(P566)=10,MONTH(P566)=11,MONTH(P566)=12),YEAR(P566)+1,YEAR(P566))</f>
        <v>2022</v>
      </c>
      <c r="Y566">
        <f>INDEX('Inflation Indices'!$B$2:$B$18,MATCH('MilCon Contracts Data'!W784,'Inflation Indices'!$A$2:$A$18,0))</f>
        <v>1.0750776974914733</v>
      </c>
      <c r="Z566">
        <f>ROUND(MEDIAN(W566,X566),0)</f>
        <v>2021</v>
      </c>
      <c r="AA566">
        <f>INDEX('Inflation Indices'!$B$2:$B$18,MATCH('MilCon Contracts Data'!Z784,'Inflation Indices'!$A$2:$A$18,0))</f>
        <v>1.027591137340192</v>
      </c>
      <c r="AB566" s="22">
        <f>M566*Y566</f>
        <v>11217730.52235397</v>
      </c>
      <c r="AC566" s="22">
        <f>AB566+(Q566*AA566)</f>
        <v>11175871.597374417</v>
      </c>
      <c r="AD566" s="19">
        <f>IF(AB566="","",AC566-AB566)</f>
        <v>-41858.924979552627</v>
      </c>
      <c r="AE566" s="23">
        <f>_xlfn.DAYS(P566,O566)</f>
        <v>406</v>
      </c>
      <c r="AF566" s="23">
        <f>_xlfn.DAYS(O566,G566)</f>
        <v>512</v>
      </c>
      <c r="AG566" s="24">
        <f>AE566/AF566</f>
        <v>0.79296875</v>
      </c>
    </row>
    <row r="567" spans="1:33" ht="30" customHeight="1" x14ac:dyDescent="0.25">
      <c r="A567" s="9">
        <v>44561</v>
      </c>
      <c r="B567" s="10">
        <v>2020</v>
      </c>
      <c r="C567" s="11" t="s">
        <v>145</v>
      </c>
      <c r="D567" s="12" t="s">
        <v>1763</v>
      </c>
      <c r="E567" s="12" t="s">
        <v>35</v>
      </c>
      <c r="F567" s="9">
        <v>43846</v>
      </c>
      <c r="G567" s="9">
        <v>43980</v>
      </c>
      <c r="H567" s="12" t="s">
        <v>1694</v>
      </c>
      <c r="I567" s="13" t="str">
        <f>LEFT(J567,6)</f>
        <v>W912PM</v>
      </c>
      <c r="J567" s="14" t="s">
        <v>1764</v>
      </c>
      <c r="K567" s="15" t="s">
        <v>1764</v>
      </c>
      <c r="L567" s="15" t="str">
        <f>CONCATENATE(D567,",",J567)</f>
        <v>89057,W912PM20C0014</v>
      </c>
      <c r="M567" s="16">
        <v>10480000</v>
      </c>
      <c r="N567" s="16">
        <v>10674000</v>
      </c>
      <c r="O567" s="17">
        <v>44630</v>
      </c>
      <c r="P567" s="18">
        <v>44895</v>
      </c>
      <c r="Q567" s="19">
        <f>IF(M567="","",N567-M567)</f>
        <v>194000</v>
      </c>
      <c r="R567" s="20">
        <f>IF(P567="","",P567-O567)</f>
        <v>265</v>
      </c>
      <c r="S567">
        <f>YEAR(P567)</f>
        <v>2022</v>
      </c>
      <c r="T567" s="21">
        <f>IF(LEN(MONTH(P567))=1,CONCATENATE("0",MONTH(P567)),MONTH(P567))</f>
        <v>11</v>
      </c>
      <c r="U567" s="21">
        <f>IF(LEN(DAY(P567))=1,CONCATENATE("0",DAY(P567)),DAY(P567))</f>
        <v>30</v>
      </c>
      <c r="V567" t="str">
        <f>CONCATENATE(S567,T567,U567)</f>
        <v>20221130</v>
      </c>
      <c r="W567">
        <f>IF(OR(MONTH(G567)=10,MONTH(G567)=11,MONTH(G567)=12),YEAR(G567)+1,YEAR(G567))</f>
        <v>2020</v>
      </c>
      <c r="X567">
        <f>IF(OR(MONTH(P567)=10,MONTH(P567)=11,MONTH(P567)=12),YEAR(P567)+1,YEAR(P567))</f>
        <v>2023</v>
      </c>
      <c r="Y567">
        <f>INDEX('Inflation Indices'!$B$2:$B$18,MATCH('MilCon Contracts Data'!W1078,'Inflation Indices'!$A$2:$A$18,0))</f>
        <v>0.97697771649446541</v>
      </c>
      <c r="Z567">
        <f>ROUND(MEDIAN(W567,X567),0)</f>
        <v>2022</v>
      </c>
      <c r="AA567">
        <f>INDEX('Inflation Indices'!$B$2:$B$18,MATCH('MilCon Contracts Data'!Z1078,'Inflation Indices'!$A$2:$A$18,0))</f>
        <v>0.93819806468133926</v>
      </c>
      <c r="AB567" s="22">
        <f>M567*Y567</f>
        <v>10238726.468861997</v>
      </c>
      <c r="AC567" s="22">
        <f>AB567+(Q567*AA567)</f>
        <v>10420736.893410176</v>
      </c>
      <c r="AD567" s="19">
        <f>IF(AB567="","",AC567-AB567)</f>
        <v>182010.42454817891</v>
      </c>
      <c r="AE567" s="23">
        <f>_xlfn.DAYS(P567,O567)</f>
        <v>265</v>
      </c>
      <c r="AF567" s="23">
        <f>_xlfn.DAYS(O567,G567)</f>
        <v>650</v>
      </c>
      <c r="AG567" s="24">
        <f>AE567/AF567</f>
        <v>0.40769230769230769</v>
      </c>
    </row>
    <row r="568" spans="1:33" ht="30" customHeight="1" x14ac:dyDescent="0.25">
      <c r="A568" s="9">
        <v>44574</v>
      </c>
      <c r="B568" s="10">
        <v>2010</v>
      </c>
      <c r="C568" s="11" t="s">
        <v>39</v>
      </c>
      <c r="D568" s="12" t="s">
        <v>355</v>
      </c>
      <c r="E568" s="12" t="s">
        <v>1765</v>
      </c>
      <c r="F568" s="9">
        <v>40627</v>
      </c>
      <c r="G568" s="9">
        <v>40711</v>
      </c>
      <c r="H568" s="12" t="s">
        <v>1766</v>
      </c>
      <c r="I568" s="13" t="str">
        <f>LEFT(J568,6)</f>
        <v>W9126G</v>
      </c>
      <c r="J568" s="14" t="s">
        <v>1767</v>
      </c>
      <c r="K568" s="15" t="s">
        <v>1768</v>
      </c>
      <c r="L568" s="15" t="str">
        <f>CONCATENATE(D568,",",J568)</f>
        <v>72481,W9126G-09-D-0096-0002</v>
      </c>
      <c r="M568" s="16">
        <v>10488000</v>
      </c>
      <c r="N568" s="16">
        <v>10634000</v>
      </c>
      <c r="O568" s="17">
        <v>41095</v>
      </c>
      <c r="P568" s="18">
        <v>41274</v>
      </c>
      <c r="Q568" s="19">
        <f>IF(M568="","",N568-M568)</f>
        <v>146000</v>
      </c>
      <c r="R568" s="20">
        <f>IF(P568="","",P568-O568)</f>
        <v>179</v>
      </c>
      <c r="S568">
        <f>YEAR(P568)</f>
        <v>2012</v>
      </c>
      <c r="T568" s="21">
        <f>IF(LEN(MONTH(P568))=1,CONCATENATE("0",MONTH(P568)),MONTH(P568))</f>
        <v>12</v>
      </c>
      <c r="U568" s="21">
        <f>IF(LEN(DAY(P568))=1,CONCATENATE("0",DAY(P568)),DAY(P568))</f>
        <v>31</v>
      </c>
      <c r="V568" t="str">
        <f>CONCATENATE(S568,T568,U568)</f>
        <v>20121231</v>
      </c>
      <c r="W568">
        <f>IF(OR(MONTH(G568)=10,MONTH(G568)=11,MONTH(G568)=12),YEAR(G568)+1,YEAR(G568))</f>
        <v>2011</v>
      </c>
      <c r="X568">
        <f>IF(OR(MONTH(P568)=10,MONTH(P568)=11,MONTH(P568)=12),YEAR(P568)+1,YEAR(P568))</f>
        <v>2013</v>
      </c>
      <c r="Y568">
        <f>INDEX('Inflation Indices'!$B$2:$B$18,MATCH('MilCon Contracts Data'!W52,'Inflation Indices'!$A$2:$A$18,0))</f>
        <v>1.1226717559690906</v>
      </c>
      <c r="Z568">
        <f>ROUND(MEDIAN(W568,X568),0)</f>
        <v>2012</v>
      </c>
      <c r="AA568">
        <f>INDEX('Inflation Indices'!$B$2:$B$18,MATCH('MilCon Contracts Data'!Z52,'Inflation Indices'!$A$2:$A$18,0))</f>
        <v>1.0750776974914733</v>
      </c>
      <c r="AB568" s="22">
        <f>M568*Y568</f>
        <v>11774581.376603823</v>
      </c>
      <c r="AC568" s="22">
        <f>AB568+(Q568*AA568)</f>
        <v>11931542.720437579</v>
      </c>
      <c r="AD568" s="19">
        <f>IF(AB568="","",AC568-AB568)</f>
        <v>156961.3438337557</v>
      </c>
      <c r="AE568" s="23">
        <f>_xlfn.DAYS(P568,O568)</f>
        <v>179</v>
      </c>
      <c r="AF568" s="23">
        <f>_xlfn.DAYS(O568,G568)</f>
        <v>384</v>
      </c>
      <c r="AG568" s="24">
        <f>AE568/AF568</f>
        <v>0.46614583333333331</v>
      </c>
    </row>
    <row r="569" spans="1:33" ht="30" customHeight="1" x14ac:dyDescent="0.25">
      <c r="A569" s="9">
        <v>44573</v>
      </c>
      <c r="B569" s="10">
        <v>2019</v>
      </c>
      <c r="C569" s="11" t="s">
        <v>103</v>
      </c>
      <c r="D569" s="12" t="s">
        <v>1769</v>
      </c>
      <c r="E569" s="12" t="s">
        <v>35</v>
      </c>
      <c r="F569" s="9">
        <v>43598</v>
      </c>
      <c r="G569" s="9">
        <v>44328</v>
      </c>
      <c r="H569" s="12" t="s">
        <v>1770</v>
      </c>
      <c r="I569" s="13" t="str">
        <f>LEFT(J569,6)</f>
        <v>N69450</v>
      </c>
      <c r="J569" s="14" t="s">
        <v>1771</v>
      </c>
      <c r="K569" s="15" t="s">
        <v>1772</v>
      </c>
      <c r="L569" s="15" t="str">
        <f>CONCATENATE(D569,",",J569)</f>
        <v>N60508253,N6945019D1085 N6945021F0280</v>
      </c>
      <c r="M569" s="16">
        <v>10500000</v>
      </c>
      <c r="N569" s="16">
        <v>16343000</v>
      </c>
      <c r="O569" s="17">
        <v>45423</v>
      </c>
      <c r="P569" s="18">
        <v>45423</v>
      </c>
      <c r="Q569" s="19">
        <f>IF(M569="","",N569-M569)</f>
        <v>5843000</v>
      </c>
      <c r="R569" s="20">
        <f>IF(P569="","",P569-O569)</f>
        <v>0</v>
      </c>
      <c r="S569">
        <f>YEAR(P569)</f>
        <v>2024</v>
      </c>
      <c r="T569" s="21" t="str">
        <f>IF(LEN(MONTH(P569))=1,CONCATENATE("0",MONTH(P569)),MONTH(P569))</f>
        <v>05</v>
      </c>
      <c r="U569" s="21">
        <f>IF(LEN(DAY(P569))=1,CONCATENATE("0",DAY(P569)),DAY(P569))</f>
        <v>11</v>
      </c>
      <c r="V569" t="str">
        <f>CONCATENATE(S569,T569,U569)</f>
        <v>20240511</v>
      </c>
      <c r="W569">
        <f>IF(OR(MONTH(G569)=10,MONTH(G569)=11,MONTH(G569)=12),YEAR(G569)+1,YEAR(G569))</f>
        <v>2021</v>
      </c>
      <c r="X569">
        <f>IF(OR(MONTH(P569)=10,MONTH(P569)=11,MONTH(P569)=12),YEAR(P569)+1,YEAR(P569))</f>
        <v>2024</v>
      </c>
      <c r="Y569">
        <f>INDEX('Inflation Indices'!$B$2:$B$18,MATCH('MilCon Contracts Data'!W1185,'Inflation Indices'!$A$2:$A$18,0))</f>
        <v>1.0006103417743548</v>
      </c>
      <c r="Z569">
        <f>ROUND(MEDIAN(W569,X569),0)</f>
        <v>2023</v>
      </c>
      <c r="AA569">
        <f>INDEX('Inflation Indices'!$B$2:$B$18,MATCH('MilCon Contracts Data'!Z1185,'Inflation Indices'!$A$2:$A$18,0))</f>
        <v>0.93819806468133926</v>
      </c>
      <c r="AB569" s="22">
        <f>M569*Y569</f>
        <v>10506408.588630725</v>
      </c>
      <c r="AC569" s="22">
        <f>AB569+(Q569*AA569)</f>
        <v>15988299.88056379</v>
      </c>
      <c r="AD569" s="19">
        <f>IF(AB569="","",AC569-AB569)</f>
        <v>5481891.2919330653</v>
      </c>
      <c r="AE569" s="23">
        <f>_xlfn.DAYS(P569,O569)</f>
        <v>0</v>
      </c>
      <c r="AF569" s="23">
        <f>_xlfn.DAYS(O569,G569)</f>
        <v>1095</v>
      </c>
      <c r="AG569" s="24">
        <f>AE569/AF569</f>
        <v>0</v>
      </c>
    </row>
    <row r="570" spans="1:33" ht="30" customHeight="1" x14ac:dyDescent="0.25">
      <c r="A570" s="9">
        <v>44561</v>
      </c>
      <c r="B570" s="10">
        <v>2021</v>
      </c>
      <c r="C570" s="11" t="s">
        <v>624</v>
      </c>
      <c r="D570" s="12" t="s">
        <v>1773</v>
      </c>
      <c r="E570" s="12" t="s">
        <v>35</v>
      </c>
      <c r="F570" s="9">
        <v>44348</v>
      </c>
      <c r="G570" s="9">
        <v>44461</v>
      </c>
      <c r="H570" s="12" t="s">
        <v>1774</v>
      </c>
      <c r="I570" s="13" t="str">
        <f>LEFT(J570,6)</f>
        <v>W912QR</v>
      </c>
      <c r="J570" s="14" t="s">
        <v>1775</v>
      </c>
      <c r="K570" s="15" t="s">
        <v>1775</v>
      </c>
      <c r="L570" s="15" t="str">
        <f>CONCATENATE(D570,",",J570)</f>
        <v>QJKL100004,W912QR21C0043</v>
      </c>
      <c r="M570" s="16">
        <v>10511086</v>
      </c>
      <c r="N570" s="16">
        <v>10511086</v>
      </c>
      <c r="O570" s="17">
        <v>45557</v>
      </c>
      <c r="P570" s="18">
        <v>45557</v>
      </c>
      <c r="Q570" s="19">
        <f>IF(M570="","",N570-M570)</f>
        <v>0</v>
      </c>
      <c r="R570" s="20">
        <f>IF(P570="","",P570-O570)</f>
        <v>0</v>
      </c>
      <c r="S570">
        <f>YEAR(P570)</f>
        <v>2024</v>
      </c>
      <c r="T570" s="21" t="str">
        <f>IF(LEN(MONTH(P570))=1,CONCATENATE("0",MONTH(P570)),MONTH(P570))</f>
        <v>09</v>
      </c>
      <c r="U570" s="21">
        <f>IF(LEN(DAY(P570))=1,CONCATENATE("0",DAY(P570)),DAY(P570))</f>
        <v>22</v>
      </c>
      <c r="V570" t="str">
        <f>CONCATENATE(S570,T570,U570)</f>
        <v>20240922</v>
      </c>
      <c r="W570">
        <f>IF(OR(MONTH(G570)=10,MONTH(G570)=11,MONTH(G570)=12),YEAR(G570)+1,YEAR(G570))</f>
        <v>2021</v>
      </c>
      <c r="X570">
        <f>IF(OR(MONTH(P570)=10,MONTH(P570)=11,MONTH(P570)=12),YEAR(P570)+1,YEAR(P570))</f>
        <v>2024</v>
      </c>
      <c r="Y570">
        <f>INDEX('Inflation Indices'!$B$2:$B$18,MATCH('MilCon Contracts Data'!W1272,'Inflation Indices'!$A$2:$A$18,0))</f>
        <v>1.027591137340192</v>
      </c>
      <c r="Z570">
        <f>ROUND(MEDIAN(W570,X570),0)</f>
        <v>2023</v>
      </c>
      <c r="AA570">
        <f>INDEX('Inflation Indices'!$B$2:$B$18,MATCH('MilCon Contracts Data'!Z1272,'Inflation Indices'!$A$2:$A$18,0))</f>
        <v>0.95701202597496626</v>
      </c>
      <c r="AB570" s="22">
        <f>M570*Y570</f>
        <v>10801098.81742057</v>
      </c>
      <c r="AC570" s="22">
        <f>AB570+(Q570*AA570)</f>
        <v>10801098.81742057</v>
      </c>
      <c r="AD570" s="19">
        <f>IF(AB570="","",AC570-AB570)</f>
        <v>0</v>
      </c>
      <c r="AE570" s="23">
        <f>_xlfn.DAYS(P570,O570)</f>
        <v>0</v>
      </c>
      <c r="AF570" s="23">
        <f>_xlfn.DAYS(O570,G570)</f>
        <v>1096</v>
      </c>
      <c r="AG570" s="24">
        <f>AE570/AF570</f>
        <v>0</v>
      </c>
    </row>
    <row r="571" spans="1:33" ht="30" customHeight="1" x14ac:dyDescent="0.25">
      <c r="A571" s="9">
        <v>44560</v>
      </c>
      <c r="B571" s="10">
        <v>2020</v>
      </c>
      <c r="C571" s="11" t="s">
        <v>482</v>
      </c>
      <c r="D571" s="12" t="s">
        <v>1776</v>
      </c>
      <c r="E571" s="12" t="s">
        <v>35</v>
      </c>
      <c r="F571" s="9">
        <v>44063</v>
      </c>
      <c r="G571" s="9">
        <v>44301</v>
      </c>
      <c r="H571" s="12" t="s">
        <v>1777</v>
      </c>
      <c r="I571" s="13" t="str">
        <f>LEFT(J571,6)</f>
        <v>W50S9F</v>
      </c>
      <c r="J571" s="14" t="s">
        <v>1778</v>
      </c>
      <c r="K571" s="15" t="s">
        <v>1778</v>
      </c>
      <c r="L571" s="15" t="str">
        <f>CONCATENATE(D571,",",J571)</f>
        <v>XGFG189001,W50S9F21C0001</v>
      </c>
      <c r="M571" s="16">
        <v>10552313</v>
      </c>
      <c r="N571" s="16">
        <v>9135750</v>
      </c>
      <c r="O571" s="17">
        <v>44933</v>
      </c>
      <c r="P571" s="18">
        <v>44933</v>
      </c>
      <c r="Q571" s="19">
        <f>IF(M571="","",N571-M571)</f>
        <v>-1416563</v>
      </c>
      <c r="R571" s="20">
        <f>IF(P571="","",P571-O571)</f>
        <v>0</v>
      </c>
      <c r="S571">
        <f>YEAR(P571)</f>
        <v>2023</v>
      </c>
      <c r="T571" s="21" t="str">
        <f>IF(LEN(MONTH(P571))=1,CONCATENATE("0",MONTH(P571)),MONTH(P571))</f>
        <v>01</v>
      </c>
      <c r="U571" s="21" t="str">
        <f>IF(LEN(DAY(P571))=1,CONCATENATE("0",DAY(P571)),DAY(P571))</f>
        <v>07</v>
      </c>
      <c r="V571" t="str">
        <f>CONCATENATE(S571,T571,U571)</f>
        <v>20230107</v>
      </c>
      <c r="W571">
        <f>IF(OR(MONTH(G571)=10,MONTH(G571)=11,MONTH(G571)=12),YEAR(G571)+1,YEAR(G571))</f>
        <v>2021</v>
      </c>
      <c r="X571">
        <f>IF(OR(MONTH(P571)=10,MONTH(P571)=11,MONTH(P571)=12),YEAR(P571)+1,YEAR(P571))</f>
        <v>2023</v>
      </c>
      <c r="Y571">
        <f>INDEX('Inflation Indices'!$B$2:$B$18,MATCH('MilCon Contracts Data'!W1208,'Inflation Indices'!$A$2:$A$18,0))</f>
        <v>1.0750776974914733</v>
      </c>
      <c r="Z571">
        <f>ROUND(MEDIAN(W571,X571),0)</f>
        <v>2022</v>
      </c>
      <c r="AA571">
        <f>INDEX('Inflation Indices'!$B$2:$B$18,MATCH('MilCon Contracts Data'!Z1208,'Inflation Indices'!$A$2:$A$18,0))</f>
        <v>1.027591137340192</v>
      </c>
      <c r="AB571" s="22">
        <f>M571*Y571</f>
        <v>11344556.363249341</v>
      </c>
      <c r="AC571" s="22">
        <f>AB571+(Q571*AA571)</f>
        <v>9888908.7789653055</v>
      </c>
      <c r="AD571" s="19">
        <f>IF(AB571="","",AC571-AB571)</f>
        <v>-1455647.5842840355</v>
      </c>
      <c r="AE571" s="23">
        <f>_xlfn.DAYS(P571,O571)</f>
        <v>0</v>
      </c>
      <c r="AF571" s="23">
        <f>_xlfn.DAYS(O571,G571)</f>
        <v>632</v>
      </c>
      <c r="AG571" s="24">
        <f>AE571/AF571</f>
        <v>0</v>
      </c>
    </row>
    <row r="572" spans="1:33" ht="30" customHeight="1" x14ac:dyDescent="0.25">
      <c r="A572" s="9">
        <v>44574</v>
      </c>
      <c r="B572" s="10">
        <v>2018</v>
      </c>
      <c r="C572" s="11" t="s">
        <v>39</v>
      </c>
      <c r="D572" s="12" t="s">
        <v>1779</v>
      </c>
      <c r="E572" s="12" t="s">
        <v>35</v>
      </c>
      <c r="F572" s="9">
        <v>43273</v>
      </c>
      <c r="G572" s="9">
        <v>43489</v>
      </c>
      <c r="H572" s="12" t="s">
        <v>1278</v>
      </c>
      <c r="I572" s="13" t="str">
        <f>LEFT(J572,6)</f>
        <v>W912DQ</v>
      </c>
      <c r="J572" s="14" t="s">
        <v>1780</v>
      </c>
      <c r="K572" s="15" t="s">
        <v>1781</v>
      </c>
      <c r="L572" s="15" t="str">
        <f>CONCATENATE(D572,",",J572)</f>
        <v>77140,W912DQ-19-F-4003</v>
      </c>
      <c r="M572" s="16">
        <v>10585000</v>
      </c>
      <c r="N572" s="16">
        <v>10530000</v>
      </c>
      <c r="O572" s="17">
        <v>44090</v>
      </c>
      <c r="P572" s="18">
        <v>44498</v>
      </c>
      <c r="Q572" s="19">
        <f>IF(M572="","",N572-M572)</f>
        <v>-55000</v>
      </c>
      <c r="R572" s="20">
        <f>IF(P572="","",P572-O572)</f>
        <v>408</v>
      </c>
      <c r="S572">
        <f>YEAR(P572)</f>
        <v>2021</v>
      </c>
      <c r="T572" s="21">
        <f>IF(LEN(MONTH(P572))=1,CONCATENATE("0",MONTH(P572)),MONTH(P572))</f>
        <v>10</v>
      </c>
      <c r="U572" s="21">
        <f>IF(LEN(DAY(P572))=1,CONCATENATE("0",DAY(P572)),DAY(P572))</f>
        <v>29</v>
      </c>
      <c r="V572" t="str">
        <f>CONCATENATE(S572,T572,U572)</f>
        <v>20211029</v>
      </c>
      <c r="W572">
        <f>IF(OR(MONTH(G572)=10,MONTH(G572)=11,MONTH(G572)=12),YEAR(G572)+1,YEAR(G572))</f>
        <v>2019</v>
      </c>
      <c r="X572">
        <f>IF(OR(MONTH(P572)=10,MONTH(P572)=11,MONTH(P572)=12),YEAR(P572)+1,YEAR(P572))</f>
        <v>2022</v>
      </c>
      <c r="Y572">
        <f>INDEX('Inflation Indices'!$B$2:$B$18,MATCH('MilCon Contracts Data'!W767,'Inflation Indices'!$A$2:$A$18,0))</f>
        <v>1.027591137340192</v>
      </c>
      <c r="Z572">
        <f>ROUND(MEDIAN(W572,X572),0)</f>
        <v>2021</v>
      </c>
      <c r="AA572">
        <f>INDEX('Inflation Indices'!$B$2:$B$18,MATCH('MilCon Contracts Data'!Z767,'Inflation Indices'!$A$2:$A$18,0))</f>
        <v>1.0006103417743548</v>
      </c>
      <c r="AB572" s="22">
        <f>M572*Y572</f>
        <v>10877052.188745933</v>
      </c>
      <c r="AC572" s="22">
        <f>AB572+(Q572*AA572)</f>
        <v>10822018.619948342</v>
      </c>
      <c r="AD572" s="19">
        <f>IF(AB572="","",AC572-AB572)</f>
        <v>-55033.568797590211</v>
      </c>
      <c r="AE572" s="23">
        <f>_xlfn.DAYS(P572,O572)</f>
        <v>408</v>
      </c>
      <c r="AF572" s="23">
        <f>_xlfn.DAYS(O572,G572)</f>
        <v>601</v>
      </c>
      <c r="AG572" s="24">
        <f>AE572/AF572</f>
        <v>0.67886855241264554</v>
      </c>
    </row>
    <row r="573" spans="1:33" ht="30" customHeight="1" x14ac:dyDescent="0.25">
      <c r="A573" s="9">
        <v>44567</v>
      </c>
      <c r="B573" s="10">
        <v>2012</v>
      </c>
      <c r="C573" s="11" t="s">
        <v>33</v>
      </c>
      <c r="D573" s="12" t="s">
        <v>1782</v>
      </c>
      <c r="E573" s="12" t="s">
        <v>35</v>
      </c>
      <c r="F573" s="9">
        <v>40941</v>
      </c>
      <c r="G573" s="9">
        <v>41026</v>
      </c>
      <c r="H573" s="12" t="s">
        <v>1783</v>
      </c>
      <c r="I573" s="13" t="str">
        <f>LEFT(J573,6)</f>
        <v>W912HN</v>
      </c>
      <c r="J573" s="14" t="s">
        <v>1784</v>
      </c>
      <c r="K573" s="15" t="s">
        <v>1785</v>
      </c>
      <c r="L573" s="15" t="str">
        <f>CONCATENATE(D573,",",J573)</f>
        <v>60821,W912HN-10-D-0060</v>
      </c>
      <c r="M573" s="16">
        <v>10605000</v>
      </c>
      <c r="N573" s="16">
        <v>10926290</v>
      </c>
      <c r="O573" s="17">
        <v>41796</v>
      </c>
      <c r="P573" s="18">
        <v>42069</v>
      </c>
      <c r="Q573" s="19">
        <f>IF(M573="","",N573-M573)</f>
        <v>321290</v>
      </c>
      <c r="R573" s="20">
        <f>IF(P573="","",P573-O573)</f>
        <v>273</v>
      </c>
      <c r="S573">
        <f>YEAR(P573)</f>
        <v>2015</v>
      </c>
      <c r="T573" s="21" t="str">
        <f>IF(LEN(MONTH(P573))=1,CONCATENATE("0",MONTH(P573)),MONTH(P573))</f>
        <v>03</v>
      </c>
      <c r="U573" s="21" t="str">
        <f>IF(LEN(DAY(P573))=1,CONCATENATE("0",DAY(P573)),DAY(P573))</f>
        <v>06</v>
      </c>
      <c r="V573" t="str">
        <f>CONCATENATE(S573,T573,U573)</f>
        <v>20150306</v>
      </c>
      <c r="W573">
        <f>IF(OR(MONTH(G573)=10,MONTH(G573)=11,MONTH(G573)=12),YEAR(G573)+1,YEAR(G573))</f>
        <v>2012</v>
      </c>
      <c r="X573">
        <f>IF(OR(MONTH(P573)=10,MONTH(P573)=11,MONTH(P573)=12),YEAR(P573)+1,YEAR(P573))</f>
        <v>2015</v>
      </c>
      <c r="Y573">
        <f>INDEX('Inflation Indices'!$B$2:$B$18,MATCH('MilCon Contracts Data'!W106,'Inflation Indices'!$A$2:$A$18,0))</f>
        <v>1.1226717559690906</v>
      </c>
      <c r="Z573">
        <f>ROUND(MEDIAN(W573,X573),0)</f>
        <v>2014</v>
      </c>
      <c r="AA573">
        <f>INDEX('Inflation Indices'!$B$2:$B$18,MATCH('MilCon Contracts Data'!Z106,'Inflation Indices'!$A$2:$A$18,0))</f>
        <v>1.0750776974914733</v>
      </c>
      <c r="AB573" s="22">
        <f>M573*Y573</f>
        <v>11905933.972052205</v>
      </c>
      <c r="AC573" s="22">
        <f>AB573+(Q573*AA573)</f>
        <v>12251345.68547924</v>
      </c>
      <c r="AD573" s="19">
        <f>IF(AB573="","",AC573-AB573)</f>
        <v>345411.71342703514</v>
      </c>
      <c r="AE573" s="23">
        <f>_xlfn.DAYS(P573,O573)</f>
        <v>273</v>
      </c>
      <c r="AF573" s="23">
        <f>_xlfn.DAYS(O573,G573)</f>
        <v>770</v>
      </c>
      <c r="AG573" s="24">
        <f>AE573/AF573</f>
        <v>0.35454545454545455</v>
      </c>
    </row>
    <row r="574" spans="1:33" ht="30" customHeight="1" x14ac:dyDescent="0.25">
      <c r="A574" s="9">
        <v>44567</v>
      </c>
      <c r="B574" s="10">
        <v>2018</v>
      </c>
      <c r="C574" s="11" t="s">
        <v>33</v>
      </c>
      <c r="D574" s="12" t="s">
        <v>1786</v>
      </c>
      <c r="E574" s="12" t="s">
        <v>35</v>
      </c>
      <c r="F574" s="9">
        <v>43308</v>
      </c>
      <c r="G574" s="9">
        <v>43370</v>
      </c>
      <c r="H574" s="12" t="s">
        <v>1787</v>
      </c>
      <c r="I574" s="13" t="str">
        <f>LEFT(J574,6)</f>
        <v>W91278</v>
      </c>
      <c r="J574" s="14" t="s">
        <v>1788</v>
      </c>
      <c r="K574" s="15" t="s">
        <v>1789</v>
      </c>
      <c r="L574" s="15" t="str">
        <f>CONCATENATE(D574,",",J574)</f>
        <v>FTEV153003,W91278-16-D-0033</v>
      </c>
      <c r="M574" s="16">
        <v>10689719</v>
      </c>
      <c r="N574" s="16">
        <v>11218212</v>
      </c>
      <c r="O574" s="17">
        <v>43944</v>
      </c>
      <c r="P574" s="18">
        <v>44499</v>
      </c>
      <c r="Q574" s="19">
        <f>IF(M574="","",N574-M574)</f>
        <v>528493</v>
      </c>
      <c r="R574" s="20">
        <f>IF(P574="","",P574-O574)</f>
        <v>555</v>
      </c>
      <c r="S574">
        <f>YEAR(P574)</f>
        <v>2021</v>
      </c>
      <c r="T574" s="21">
        <f>IF(LEN(MONTH(P574))=1,CONCATENATE("0",MONTH(P574)),MONTH(P574))</f>
        <v>10</v>
      </c>
      <c r="U574" s="21">
        <f>IF(LEN(DAY(P574))=1,CONCATENATE("0",DAY(P574)),DAY(P574))</f>
        <v>30</v>
      </c>
      <c r="V574" t="str">
        <f>CONCATENATE(S574,T574,U574)</f>
        <v>20211030</v>
      </c>
      <c r="W574">
        <f>IF(OR(MONTH(G574)=10,MONTH(G574)=11,MONTH(G574)=12),YEAR(G574)+1,YEAR(G574))</f>
        <v>2018</v>
      </c>
      <c r="X574">
        <f>IF(OR(MONTH(P574)=10,MONTH(P574)=11,MONTH(P574)=12),YEAR(P574)+1,YEAR(P574))</f>
        <v>2022</v>
      </c>
      <c r="Y574">
        <f>INDEX('Inflation Indices'!$B$2:$B$18,MATCH('MilCon Contracts Data'!W526,'Inflation Indices'!$A$2:$A$18,0))</f>
        <v>0.97697771649446541</v>
      </c>
      <c r="Z574">
        <f>ROUND(MEDIAN(W574,X574),0)</f>
        <v>2020</v>
      </c>
      <c r="AA574">
        <f>INDEX('Inflation Indices'!$B$2:$B$18,MATCH('MilCon Contracts Data'!Z526,'Inflation Indices'!$A$2:$A$18,0))</f>
        <v>0.93819806468133926</v>
      </c>
      <c r="AB574" s="22">
        <f>M574*Y574</f>
        <v>10443617.2585875</v>
      </c>
      <c r="AC574" s="22">
        <f>AB574+(Q574*AA574)</f>
        <v>10939448.368385134</v>
      </c>
      <c r="AD574" s="19">
        <f>IF(AB574="","",AC574-AB574)</f>
        <v>495831.10979763418</v>
      </c>
      <c r="AE574" s="23">
        <f>_xlfn.DAYS(P574,O574)</f>
        <v>555</v>
      </c>
      <c r="AF574" s="23">
        <f>_xlfn.DAYS(O574,G574)</f>
        <v>574</v>
      </c>
      <c r="AG574" s="24">
        <f>AE574/AF574</f>
        <v>0.9668989547038328</v>
      </c>
    </row>
    <row r="575" spans="1:33" ht="30" customHeight="1" x14ac:dyDescent="0.25">
      <c r="A575" s="9">
        <v>44567</v>
      </c>
      <c r="B575" s="10">
        <v>2017</v>
      </c>
      <c r="C575" s="11" t="s">
        <v>33</v>
      </c>
      <c r="D575" s="12" t="s">
        <v>1790</v>
      </c>
      <c r="E575" s="12" t="s">
        <v>35</v>
      </c>
      <c r="F575" s="9">
        <v>44036</v>
      </c>
      <c r="G575" s="9">
        <v>44300</v>
      </c>
      <c r="H575" s="12" t="s">
        <v>512</v>
      </c>
      <c r="I575" s="13" t="str">
        <f>LEFT(J575,6)</f>
        <v>W912HV</v>
      </c>
      <c r="J575" s="14" t="s">
        <v>1791</v>
      </c>
      <c r="K575" s="15" t="s">
        <v>1791</v>
      </c>
      <c r="L575" s="15" t="str">
        <f>CONCATENATE(D575,",",J575)</f>
        <v>AFSOC103010,W912HV21C0002</v>
      </c>
      <c r="M575" s="16">
        <v>10759517</v>
      </c>
      <c r="N575" s="16">
        <v>10759517</v>
      </c>
      <c r="O575" s="17">
        <v>45081</v>
      </c>
      <c r="P575" s="18">
        <v>45081</v>
      </c>
      <c r="Q575" s="19">
        <f>IF(M575="","",N575-M575)</f>
        <v>0</v>
      </c>
      <c r="R575" s="20">
        <f>IF(P575="","",P575-O575)</f>
        <v>0</v>
      </c>
      <c r="S575">
        <f>YEAR(P575)</f>
        <v>2023</v>
      </c>
      <c r="T575" s="21" t="str">
        <f>IF(LEN(MONTH(P575))=1,CONCATENATE("0",MONTH(P575)),MONTH(P575))</f>
        <v>06</v>
      </c>
      <c r="U575" s="21" t="str">
        <f>IF(LEN(DAY(P575))=1,CONCATENATE("0",DAY(P575)),DAY(P575))</f>
        <v>04</v>
      </c>
      <c r="V575" t="str">
        <f>CONCATENATE(S575,T575,U575)</f>
        <v>20230604</v>
      </c>
      <c r="W575">
        <f>IF(OR(MONTH(G575)=10,MONTH(G575)=11,MONTH(G575)=12),YEAR(G575)+1,YEAR(G575))</f>
        <v>2021</v>
      </c>
      <c r="X575">
        <f>IF(OR(MONTH(P575)=10,MONTH(P575)=11,MONTH(P575)=12),YEAR(P575)+1,YEAR(P575))</f>
        <v>2023</v>
      </c>
      <c r="Y575">
        <f>INDEX('Inflation Indices'!$B$2:$B$18,MATCH('MilCon Contracts Data'!W1252,'Inflation Indices'!$A$2:$A$18,0))</f>
        <v>1.0006103417743548</v>
      </c>
      <c r="Z575">
        <f>ROUND(MEDIAN(W575,X575),0)</f>
        <v>2022</v>
      </c>
      <c r="AA575">
        <f>INDEX('Inflation Indices'!$B$2:$B$18,MATCH('MilCon Contracts Data'!Z1252,'Inflation Indices'!$A$2:$A$18,0))</f>
        <v>0.97697771649446541</v>
      </c>
      <c r="AB575" s="22">
        <f>M575*Y575</f>
        <v>10766083.98269698</v>
      </c>
      <c r="AC575" s="22">
        <f>AB575+(Q575*AA575)</f>
        <v>10766083.98269698</v>
      </c>
      <c r="AD575" s="19">
        <f>IF(AB575="","",AC575-AB575)</f>
        <v>0</v>
      </c>
      <c r="AE575" s="23">
        <f>_xlfn.DAYS(P575,O575)</f>
        <v>0</v>
      </c>
      <c r="AF575" s="23">
        <f>_xlfn.DAYS(O575,G575)</f>
        <v>781</v>
      </c>
      <c r="AG575" s="24">
        <f>AE575/AF575</f>
        <v>0</v>
      </c>
    </row>
    <row r="576" spans="1:33" ht="30" customHeight="1" x14ac:dyDescent="0.25">
      <c r="A576" s="9">
        <v>44567</v>
      </c>
      <c r="B576" s="10">
        <v>2014</v>
      </c>
      <c r="C576" s="11" t="s">
        <v>33</v>
      </c>
      <c r="D576" s="12" t="s">
        <v>1792</v>
      </c>
      <c r="E576" s="12" t="s">
        <v>35</v>
      </c>
      <c r="F576" s="9">
        <v>41724</v>
      </c>
      <c r="G576" s="9">
        <v>42103</v>
      </c>
      <c r="H576" s="12" t="s">
        <v>1059</v>
      </c>
      <c r="I576" s="13" t="str">
        <f>LEFT(J576,6)</f>
        <v>W91278</v>
      </c>
      <c r="J576" s="14" t="s">
        <v>1793</v>
      </c>
      <c r="K576" s="15" t="s">
        <v>1794</v>
      </c>
      <c r="L576" s="15" t="str">
        <f>CONCATENATE(D576,",",J576)</f>
        <v>68526,W91278-10-D-0058</v>
      </c>
      <c r="M576" s="16">
        <v>10815034</v>
      </c>
      <c r="N576" s="16">
        <v>12431294</v>
      </c>
      <c r="O576" s="17">
        <v>42691</v>
      </c>
      <c r="P576" s="18">
        <v>42845</v>
      </c>
      <c r="Q576" s="19">
        <f>IF(M576="","",N576-M576)</f>
        <v>1616260</v>
      </c>
      <c r="R576" s="20">
        <f>IF(P576="","",P576-O576)</f>
        <v>154</v>
      </c>
      <c r="S576">
        <f>YEAR(P576)</f>
        <v>2017</v>
      </c>
      <c r="T576" s="21" t="str">
        <f>IF(LEN(MONTH(P576))=1,CONCATENATE("0",MONTH(P576)),MONTH(P576))</f>
        <v>04</v>
      </c>
      <c r="U576" s="21">
        <f>IF(LEN(DAY(P576))=1,CONCATENATE("0",DAY(P576)),DAY(P576))</f>
        <v>20</v>
      </c>
      <c r="V576" t="str">
        <f>CONCATENATE(S576,T576,U576)</f>
        <v>20170420</v>
      </c>
      <c r="W576">
        <f>IF(OR(MONTH(G576)=10,MONTH(G576)=11,MONTH(G576)=12),YEAR(G576)+1,YEAR(G576))</f>
        <v>2015</v>
      </c>
      <c r="X576">
        <f>IF(OR(MONTH(P576)=10,MONTH(P576)=11,MONTH(P576)=12),YEAR(P576)+1,YEAR(P576))</f>
        <v>2017</v>
      </c>
      <c r="Y576">
        <f>INDEX('Inflation Indices'!$B$2:$B$18,MATCH('MilCon Contracts Data'!W203,'Inflation Indices'!$A$2:$A$18,0))</f>
        <v>1.027591137340192</v>
      </c>
      <c r="Z576">
        <f>ROUND(MEDIAN(W576,X576),0)</f>
        <v>2016</v>
      </c>
      <c r="AA576">
        <f>INDEX('Inflation Indices'!$B$2:$B$18,MATCH('MilCon Contracts Data'!Z203,'Inflation Indices'!$A$2:$A$18,0))</f>
        <v>1.0006103417743548</v>
      </c>
      <c r="AB576" s="22">
        <f>M576*Y576</f>
        <v>11113433.088432847</v>
      </c>
      <c r="AC576" s="22">
        <f>AB576+(Q576*AA576)</f>
        <v>12730679.559429064</v>
      </c>
      <c r="AD576" s="19">
        <f>IF(AB576="","",AC576-AB576)</f>
        <v>1617246.4709962178</v>
      </c>
      <c r="AE576" s="23">
        <f>_xlfn.DAYS(P576,O576)</f>
        <v>154</v>
      </c>
      <c r="AF576" s="23">
        <f>_xlfn.DAYS(O576,G576)</f>
        <v>588</v>
      </c>
      <c r="AG576" s="24">
        <f>AE576/AF576</f>
        <v>0.26190476190476192</v>
      </c>
    </row>
    <row r="577" spans="1:33" ht="30" customHeight="1" x14ac:dyDescent="0.25">
      <c r="A577" s="9">
        <v>44561</v>
      </c>
      <c r="B577" s="10">
        <v>2018</v>
      </c>
      <c r="C577" s="11" t="s">
        <v>68</v>
      </c>
      <c r="D577" s="12" t="s">
        <v>1795</v>
      </c>
      <c r="E577" s="12" t="s">
        <v>35</v>
      </c>
      <c r="F577" s="9">
        <v>43446</v>
      </c>
      <c r="G577" s="9">
        <v>43971</v>
      </c>
      <c r="H577" s="12" t="s">
        <v>1796</v>
      </c>
      <c r="I577" s="13" t="str">
        <f>LEFT(J577,6)</f>
        <v>W912HN</v>
      </c>
      <c r="J577" s="14" t="s">
        <v>1797</v>
      </c>
      <c r="K577" s="15" t="s">
        <v>1797</v>
      </c>
      <c r="L577" s="15" t="str">
        <f>CONCATENATE(D577,",",J577)</f>
        <v>UHHZ163000,W912HN20F4009</v>
      </c>
      <c r="M577" s="16">
        <v>10827560</v>
      </c>
      <c r="N577" s="16">
        <v>10827560</v>
      </c>
      <c r="O577" s="17">
        <v>44540</v>
      </c>
      <c r="P577" s="18">
        <v>44540</v>
      </c>
      <c r="Q577" s="19">
        <f>IF(M577="","",N577-M577)</f>
        <v>0</v>
      </c>
      <c r="R577" s="20">
        <f>IF(P577="","",P577-O577)</f>
        <v>0</v>
      </c>
      <c r="S577">
        <f>YEAR(P577)</f>
        <v>2021</v>
      </c>
      <c r="T577" s="21">
        <f>IF(LEN(MONTH(P577))=1,CONCATENATE("0",MONTH(P577)),MONTH(P577))</f>
        <v>12</v>
      </c>
      <c r="U577" s="21">
        <f>IF(LEN(DAY(P577))=1,CONCATENATE("0",DAY(P577)),DAY(P577))</f>
        <v>10</v>
      </c>
      <c r="V577" t="str">
        <f>CONCATENATE(S577,T577,U577)</f>
        <v>20211210</v>
      </c>
      <c r="W577">
        <f>IF(OR(MONTH(G577)=10,MONTH(G577)=11,MONTH(G577)=12),YEAR(G577)+1,YEAR(G577))</f>
        <v>2020</v>
      </c>
      <c r="X577">
        <f>IF(OR(MONTH(P577)=10,MONTH(P577)=11,MONTH(P577)=12),YEAR(P577)+1,YEAR(P577))</f>
        <v>2022</v>
      </c>
      <c r="Y577">
        <f>INDEX('Inflation Indices'!$B$2:$B$18,MATCH('MilCon Contracts Data'!W1054,'Inflation Indices'!$A$2:$A$18,0))</f>
        <v>1.0006103417743548</v>
      </c>
      <c r="Z577">
        <f>ROUND(MEDIAN(W577,X577),0)</f>
        <v>2021</v>
      </c>
      <c r="AA577">
        <f>INDEX('Inflation Indices'!$B$2:$B$18,MATCH('MilCon Contracts Data'!Z1054,'Inflation Indices'!$A$2:$A$18,0))</f>
        <v>0.93819806468133926</v>
      </c>
      <c r="AB577" s="22">
        <f>M577*Y577</f>
        <v>10834168.512182333</v>
      </c>
      <c r="AC577" s="22">
        <f>AB577+(Q577*AA577)</f>
        <v>10834168.512182333</v>
      </c>
      <c r="AD577" s="19">
        <f>IF(AB577="","",AC577-AB577)</f>
        <v>0</v>
      </c>
      <c r="AE577" s="23">
        <f>_xlfn.DAYS(P577,O577)</f>
        <v>0</v>
      </c>
      <c r="AF577" s="23">
        <f>_xlfn.DAYS(O577,G577)</f>
        <v>569</v>
      </c>
      <c r="AG577" s="24">
        <f>AE577/AF577</f>
        <v>0</v>
      </c>
    </row>
    <row r="578" spans="1:33" ht="30" customHeight="1" x14ac:dyDescent="0.25">
      <c r="A578" s="9">
        <v>44573</v>
      </c>
      <c r="B578" s="10">
        <v>2017</v>
      </c>
      <c r="C578" s="11" t="s">
        <v>103</v>
      </c>
      <c r="D578" s="12" t="s">
        <v>1798</v>
      </c>
      <c r="E578" s="12" t="s">
        <v>35</v>
      </c>
      <c r="F578" s="9">
        <v>43193</v>
      </c>
      <c r="G578" s="9">
        <v>43454</v>
      </c>
      <c r="H578" s="12" t="s">
        <v>1168</v>
      </c>
      <c r="I578" s="13" t="str">
        <f>LEFT(J578,6)</f>
        <v>N62470</v>
      </c>
      <c r="J578" s="14" t="s">
        <v>1169</v>
      </c>
      <c r="K578" s="15" t="s">
        <v>1170</v>
      </c>
      <c r="L578" s="15" t="str">
        <f>CONCATENATE(D578,",",J578)</f>
        <v>N62588307,N6247019C5009 AWD</v>
      </c>
      <c r="M578" s="16">
        <v>10833000</v>
      </c>
      <c r="N578" s="16">
        <v>11195000</v>
      </c>
      <c r="O578" s="17">
        <v>44236</v>
      </c>
      <c r="P578" s="18">
        <v>44398</v>
      </c>
      <c r="Q578" s="19">
        <f>IF(M578="","",N578-M578)</f>
        <v>362000</v>
      </c>
      <c r="R578" s="20">
        <f>IF(P578="","",P578-O578)</f>
        <v>162</v>
      </c>
      <c r="S578">
        <f>YEAR(P578)</f>
        <v>2021</v>
      </c>
      <c r="T578" s="21" t="str">
        <f>IF(LEN(MONTH(P578))=1,CONCATENATE("0",MONTH(P578)),MONTH(P578))</f>
        <v>07</v>
      </c>
      <c r="U578" s="21">
        <f>IF(LEN(DAY(P578))=1,CONCATENATE("0",DAY(P578)),DAY(P578))</f>
        <v>21</v>
      </c>
      <c r="V578" t="str">
        <f>CONCATENATE(S578,T578,U578)</f>
        <v>20210721</v>
      </c>
      <c r="W578">
        <f>IF(OR(MONTH(G578)=10,MONTH(G578)=11,MONTH(G578)=12),YEAR(G578)+1,YEAR(G578))</f>
        <v>2019</v>
      </c>
      <c r="X578">
        <f>IF(OR(MONTH(P578)=10,MONTH(P578)=11,MONTH(P578)=12),YEAR(P578)+1,YEAR(P578))</f>
        <v>2021</v>
      </c>
      <c r="Y578">
        <f>INDEX('Inflation Indices'!$B$2:$B$18,MATCH('MilCon Contracts Data'!W634,'Inflation Indices'!$A$2:$A$18,0))</f>
        <v>1.027591137340192</v>
      </c>
      <c r="Z578">
        <f>ROUND(MEDIAN(W578,X578),0)</f>
        <v>2020</v>
      </c>
      <c r="AA578">
        <f>INDEX('Inflation Indices'!$B$2:$B$18,MATCH('MilCon Contracts Data'!Z634,'Inflation Indices'!$A$2:$A$18,0))</f>
        <v>1.0006103417743548</v>
      </c>
      <c r="AB578" s="22">
        <f>M578*Y578</f>
        <v>11131894.790806301</v>
      </c>
      <c r="AC578" s="22">
        <f>AB578+(Q578*AA578)</f>
        <v>11494115.734528618</v>
      </c>
      <c r="AD578" s="19">
        <f>IF(AB578="","",AC578-AB578)</f>
        <v>362220.943722317</v>
      </c>
      <c r="AE578" s="23">
        <f>_xlfn.DAYS(P578,O578)</f>
        <v>162</v>
      </c>
      <c r="AF578" s="23">
        <f>_xlfn.DAYS(O578,G578)</f>
        <v>782</v>
      </c>
      <c r="AG578" s="24">
        <f>AE578/AF578</f>
        <v>0.20716112531969311</v>
      </c>
    </row>
    <row r="579" spans="1:33" ht="30" customHeight="1" x14ac:dyDescent="0.25">
      <c r="A579" s="9">
        <v>44561</v>
      </c>
      <c r="B579" s="10">
        <v>2021</v>
      </c>
      <c r="C579" s="11" t="s">
        <v>68</v>
      </c>
      <c r="D579" s="12" t="s">
        <v>1799</v>
      </c>
      <c r="E579" s="12" t="s">
        <v>35</v>
      </c>
      <c r="F579" s="9">
        <v>44263</v>
      </c>
      <c r="G579" s="9">
        <v>44351</v>
      </c>
      <c r="H579" s="12" t="s">
        <v>1800</v>
      </c>
      <c r="I579" s="13" t="str">
        <f>LEFT(J579,6)</f>
        <v>W912GB</v>
      </c>
      <c r="J579" s="14" t="s">
        <v>1801</v>
      </c>
      <c r="K579" s="15" t="s">
        <v>1801</v>
      </c>
      <c r="L579" s="15" t="str">
        <f>CONCATENATE(D579,",",J579)</f>
        <v>LRCT190001,W912GB21D0019</v>
      </c>
      <c r="M579" s="16">
        <v>10852364</v>
      </c>
      <c r="N579" s="16">
        <v>10852364</v>
      </c>
      <c r="O579" s="17">
        <v>45236</v>
      </c>
      <c r="P579" s="18">
        <v>45236</v>
      </c>
      <c r="Q579" s="19">
        <f>IF(M579="","",N579-M579)</f>
        <v>0</v>
      </c>
      <c r="R579" s="20">
        <f>IF(P579="","",P579-O579)</f>
        <v>0</v>
      </c>
      <c r="S579">
        <f>YEAR(P579)</f>
        <v>2023</v>
      </c>
      <c r="T579" s="21">
        <f>IF(LEN(MONTH(P579))=1,CONCATENATE("0",MONTH(P579)),MONTH(P579))</f>
        <v>11</v>
      </c>
      <c r="U579" s="21" t="str">
        <f>IF(LEN(DAY(P579))=1,CONCATENATE("0",DAY(P579)),DAY(P579))</f>
        <v>06</v>
      </c>
      <c r="V579" t="str">
        <f>CONCATENATE(S579,T579,U579)</f>
        <v>20231106</v>
      </c>
      <c r="W579">
        <f>IF(OR(MONTH(G579)=10,MONTH(G579)=11,MONTH(G579)=12),YEAR(G579)+1,YEAR(G579))</f>
        <v>2021</v>
      </c>
      <c r="X579">
        <f>IF(OR(MONTH(P579)=10,MONTH(P579)=11,MONTH(P579)=12),YEAR(P579)+1,YEAR(P579))</f>
        <v>2024</v>
      </c>
      <c r="Y579">
        <f>INDEX('Inflation Indices'!$B$2:$B$18,MATCH('MilCon Contracts Data'!W1245,'Inflation Indices'!$A$2:$A$18,0))</f>
        <v>0.97697771649446541</v>
      </c>
      <c r="Z579">
        <f>ROUND(MEDIAN(W579,X579),0)</f>
        <v>2023</v>
      </c>
      <c r="AA579">
        <f>INDEX('Inflation Indices'!$B$2:$B$18,MATCH('MilCon Contracts Data'!Z1245,'Inflation Indices'!$A$2:$A$18,0))</f>
        <v>0.93819806468133926</v>
      </c>
      <c r="AB579" s="22">
        <f>M579*Y579</f>
        <v>10602517.799286742</v>
      </c>
      <c r="AC579" s="22">
        <f>AB579+(Q579*AA579)</f>
        <v>10602517.799286742</v>
      </c>
      <c r="AD579" s="19">
        <f>IF(AB579="","",AC579-AB579)</f>
        <v>0</v>
      </c>
      <c r="AE579" s="23">
        <f>_xlfn.DAYS(P579,O579)</f>
        <v>0</v>
      </c>
      <c r="AF579" s="23">
        <f>_xlfn.DAYS(O579,G579)</f>
        <v>885</v>
      </c>
      <c r="AG579" s="24">
        <f>AE579/AF579</f>
        <v>0</v>
      </c>
    </row>
    <row r="580" spans="1:33" ht="30" customHeight="1" x14ac:dyDescent="0.25">
      <c r="A580" s="9">
        <v>44567</v>
      </c>
      <c r="B580" s="10">
        <v>2009</v>
      </c>
      <c r="C580" s="11" t="s">
        <v>33</v>
      </c>
      <c r="D580" s="12" t="s">
        <v>1802</v>
      </c>
      <c r="E580" s="12" t="s">
        <v>35</v>
      </c>
      <c r="F580" s="9">
        <v>39979</v>
      </c>
      <c r="G580" s="9">
        <v>40084</v>
      </c>
      <c r="H580" s="12" t="s">
        <v>1803</v>
      </c>
      <c r="I580" s="13" t="str">
        <f>LEFT(J580,6)</f>
        <v>W912PP</v>
      </c>
      <c r="J580" s="14" t="s">
        <v>1804</v>
      </c>
      <c r="K580" s="15" t="s">
        <v>1805</v>
      </c>
      <c r="L580" s="15" t="str">
        <f>CONCATENATE(D580,",",J580)</f>
        <v>43010,W912PP-09-C-0034</v>
      </c>
      <c r="M580" s="16">
        <v>10882320</v>
      </c>
      <c r="N580" s="16">
        <v>16423555</v>
      </c>
      <c r="O580" s="17">
        <v>40672</v>
      </c>
      <c r="P580" s="18">
        <v>40941</v>
      </c>
      <c r="Q580" s="19">
        <f>IF(M580="","",N580-M580)</f>
        <v>5541235</v>
      </c>
      <c r="R580" s="20">
        <f>IF(P580="","",P580-O580)</f>
        <v>269</v>
      </c>
      <c r="S580">
        <f>YEAR(P580)</f>
        <v>2012</v>
      </c>
      <c r="T580" s="21" t="str">
        <f>IF(LEN(MONTH(P580))=1,CONCATENATE("0",MONTH(P580)),MONTH(P580))</f>
        <v>02</v>
      </c>
      <c r="U580" s="21" t="str">
        <f>IF(LEN(DAY(P580))=1,CONCATENATE("0",DAY(P580)),DAY(P580))</f>
        <v>02</v>
      </c>
      <c r="V580" t="str">
        <f>CONCATENATE(S580,T580,U580)</f>
        <v>20120202</v>
      </c>
      <c r="W580">
        <f>IF(OR(MONTH(G580)=10,MONTH(G580)=11,MONTH(G580)=12),YEAR(G580)+1,YEAR(G580))</f>
        <v>2009</v>
      </c>
      <c r="X580">
        <f>IF(OR(MONTH(P580)=10,MONTH(P580)=11,MONTH(P580)=12),YEAR(P580)+1,YEAR(P580))</f>
        <v>2012</v>
      </c>
      <c r="Y580">
        <f>INDEX('Inflation Indices'!$B$2:$B$18,MATCH('MilCon Contracts Data'!W31,'Inflation Indices'!$A$2:$A$18,0))</f>
        <v>0.95701202597496626</v>
      </c>
      <c r="Z580">
        <f>ROUND(MEDIAN(W580,X580),0)</f>
        <v>2011</v>
      </c>
      <c r="AA580">
        <f>INDEX('Inflation Indices'!$B$2:$B$18,MATCH('MilCon Contracts Data'!Z31,'Inflation Indices'!$A$2:$A$18,0))</f>
        <v>0.93819806468133926</v>
      </c>
      <c r="AB580" s="22">
        <f>M580*Y580</f>
        <v>10414511.110507894</v>
      </c>
      <c r="AC580" s="22">
        <f>AB580+(Q580*AA580)</f>
        <v>15613287.063452397</v>
      </c>
      <c r="AD580" s="19">
        <f>IF(AB580="","",AC580-AB580)</f>
        <v>5198775.9529445022</v>
      </c>
      <c r="AE580" s="23">
        <f>_xlfn.DAYS(P580,O580)</f>
        <v>269</v>
      </c>
      <c r="AF580" s="23">
        <f>_xlfn.DAYS(O580,G580)</f>
        <v>588</v>
      </c>
      <c r="AG580" s="24">
        <f>AE580/AF580</f>
        <v>0.45748299319727892</v>
      </c>
    </row>
    <row r="581" spans="1:33" ht="30" customHeight="1" x14ac:dyDescent="0.25">
      <c r="A581" s="9">
        <v>44573</v>
      </c>
      <c r="B581" s="10">
        <v>2015</v>
      </c>
      <c r="C581" s="11" t="s">
        <v>98</v>
      </c>
      <c r="D581" s="12" t="s">
        <v>1806</v>
      </c>
      <c r="E581" s="12" t="s">
        <v>35</v>
      </c>
      <c r="F581" s="9">
        <v>42506</v>
      </c>
      <c r="G581" s="9">
        <v>42690</v>
      </c>
      <c r="H581" s="12" t="s">
        <v>1807</v>
      </c>
      <c r="I581" s="13" t="str">
        <f>LEFT(J581,6)</f>
        <v>N40080</v>
      </c>
      <c r="J581" s="14" t="s">
        <v>1808</v>
      </c>
      <c r="K581" s="15" t="s">
        <v>1809</v>
      </c>
      <c r="L581" s="15" t="str">
        <f>CONCATENATE(D581,",",J581)</f>
        <v>M00264635,N4008017C0014 AWD</v>
      </c>
      <c r="M581" s="16">
        <v>10883000</v>
      </c>
      <c r="N581" s="16">
        <v>12110000</v>
      </c>
      <c r="O581" s="17">
        <v>43184</v>
      </c>
      <c r="P581" s="18">
        <v>44406</v>
      </c>
      <c r="Q581" s="19">
        <f>IF(M581="","",N581-M581)</f>
        <v>1227000</v>
      </c>
      <c r="R581" s="20">
        <f>IF(P581="","",P581-O581)</f>
        <v>1222</v>
      </c>
      <c r="S581">
        <f>YEAR(P581)</f>
        <v>2021</v>
      </c>
      <c r="T581" s="21" t="str">
        <f>IF(LEN(MONTH(P581))=1,CONCATENATE("0",MONTH(P581)),MONTH(P581))</f>
        <v>07</v>
      </c>
      <c r="U581" s="21">
        <f>IF(LEN(DAY(P581))=1,CONCATENATE("0",DAY(P581)),DAY(P581))</f>
        <v>29</v>
      </c>
      <c r="V581" t="str">
        <f>CONCATENATE(S581,T581,U581)</f>
        <v>20210729</v>
      </c>
      <c r="W581">
        <f>IF(OR(MONTH(G581)=10,MONTH(G581)=11,MONTH(G581)=12),YEAR(G581)+1,YEAR(G581))</f>
        <v>2017</v>
      </c>
      <c r="X581">
        <f>IF(OR(MONTH(P581)=10,MONTH(P581)=11,MONTH(P581)=12),YEAR(P581)+1,YEAR(P581))</f>
        <v>2021</v>
      </c>
      <c r="Y581">
        <f>INDEX('Inflation Indices'!$B$2:$B$18,MATCH('MilCon Contracts Data'!W300,'Inflation Indices'!$A$2:$A$18,0))</f>
        <v>1.2082263446570523</v>
      </c>
      <c r="Z581">
        <f>ROUND(MEDIAN(W581,X581),0)</f>
        <v>2019</v>
      </c>
      <c r="AA581">
        <f>INDEX('Inflation Indices'!$B$2:$B$18,MATCH('MilCon Contracts Data'!Z300,'Inflation Indices'!$A$2:$A$18,0))</f>
        <v>1.1518675949206576</v>
      </c>
      <c r="AB581" s="22">
        <f>M581*Y581</f>
        <v>13149127.3089027</v>
      </c>
      <c r="AC581" s="22">
        <f>AB581+(Q581*AA581)</f>
        <v>14562468.847870346</v>
      </c>
      <c r="AD581" s="19">
        <f>IF(AB581="","",AC581-AB581)</f>
        <v>1413341.5389676467</v>
      </c>
      <c r="AE581" s="23">
        <f>_xlfn.DAYS(P581,O581)</f>
        <v>1222</v>
      </c>
      <c r="AF581" s="23">
        <f>_xlfn.DAYS(O581,G581)</f>
        <v>494</v>
      </c>
      <c r="AG581" s="24">
        <f>AE581/AF581</f>
        <v>2.4736842105263159</v>
      </c>
    </row>
    <row r="582" spans="1:33" ht="30" customHeight="1" x14ac:dyDescent="0.25">
      <c r="A582" s="9">
        <v>44573</v>
      </c>
      <c r="B582" s="10">
        <v>2020</v>
      </c>
      <c r="C582" s="11" t="s">
        <v>98</v>
      </c>
      <c r="D582" s="12" t="s">
        <v>1810</v>
      </c>
      <c r="E582" s="12" t="s">
        <v>35</v>
      </c>
      <c r="F582" s="9">
        <v>44008</v>
      </c>
      <c r="G582" s="9">
        <v>44090</v>
      </c>
      <c r="H582" s="12" t="s">
        <v>1811</v>
      </c>
      <c r="I582" s="13" t="str">
        <f>LEFT(J582,6)</f>
        <v>N69450</v>
      </c>
      <c r="J582" s="14" t="s">
        <v>1812</v>
      </c>
      <c r="K582" s="15" t="s">
        <v>1813</v>
      </c>
      <c r="L582" s="15" t="str">
        <f>CONCATENATE(D582,",",J582)</f>
        <v>M67695009,N6945019D0918 N6945020F0894</v>
      </c>
      <c r="M582" s="16">
        <v>10933245</v>
      </c>
      <c r="N582" s="16">
        <v>12625000</v>
      </c>
      <c r="O582" s="17">
        <v>44645</v>
      </c>
      <c r="P582" s="18">
        <v>44645</v>
      </c>
      <c r="Q582" s="19">
        <f>IF(M582="","",N582-M582)</f>
        <v>1691755</v>
      </c>
      <c r="R582" s="20">
        <f>IF(P582="","",P582-O582)</f>
        <v>0</v>
      </c>
      <c r="S582">
        <f>YEAR(P582)</f>
        <v>2022</v>
      </c>
      <c r="T582" s="21" t="str">
        <f>IF(LEN(MONTH(P582))=1,CONCATENATE("0",MONTH(P582)),MONTH(P582))</f>
        <v>03</v>
      </c>
      <c r="U582" s="21">
        <f>IF(LEN(DAY(P582))=1,CONCATENATE("0",DAY(P582)),DAY(P582))</f>
        <v>25</v>
      </c>
      <c r="V582" t="str">
        <f>CONCATENATE(S582,T582,U582)</f>
        <v>20220325</v>
      </c>
      <c r="W582">
        <f>IF(OR(MONTH(G582)=10,MONTH(G582)=11,MONTH(G582)=12),YEAR(G582)+1,YEAR(G582))</f>
        <v>2020</v>
      </c>
      <c r="X582">
        <f>IF(OR(MONTH(P582)=10,MONTH(P582)=11,MONTH(P582)=12),YEAR(P582)+1,YEAR(P582))</f>
        <v>2022</v>
      </c>
      <c r="Y582">
        <f>INDEX('Inflation Indices'!$B$2:$B$18,MATCH('MilCon Contracts Data'!W959,'Inflation Indices'!$A$2:$A$18,0))</f>
        <v>0.97697771649446541</v>
      </c>
      <c r="Z582">
        <f>ROUND(MEDIAN(W582,X582),0)</f>
        <v>2021</v>
      </c>
      <c r="AA582">
        <f>INDEX('Inflation Indices'!$B$2:$B$18,MATCH('MilCon Contracts Data'!Z959,'Inflation Indices'!$A$2:$A$18,0))</f>
        <v>0.95701202597496626</v>
      </c>
      <c r="AB582" s="22">
        <f>M582*Y582</f>
        <v>10681536.733974531</v>
      </c>
      <c r="AC582" s="22">
        <f>AB582+(Q582*AA582)</f>
        <v>12300566.61397781</v>
      </c>
      <c r="AD582" s="19">
        <f>IF(AB582="","",AC582-AB582)</f>
        <v>1619029.8800032791</v>
      </c>
      <c r="AE582" s="23">
        <f>_xlfn.DAYS(P582,O582)</f>
        <v>0</v>
      </c>
      <c r="AF582" s="23">
        <f>_xlfn.DAYS(O582,G582)</f>
        <v>555</v>
      </c>
      <c r="AG582" s="24">
        <f>AE582/AF582</f>
        <v>0</v>
      </c>
    </row>
    <row r="583" spans="1:33" ht="30" customHeight="1" x14ac:dyDescent="0.25">
      <c r="A583" s="9">
        <v>44573</v>
      </c>
      <c r="B583" s="10">
        <v>2019</v>
      </c>
      <c r="C583" s="11" t="s">
        <v>478</v>
      </c>
      <c r="D583" s="12" t="s">
        <v>1814</v>
      </c>
      <c r="E583" s="12" t="s">
        <v>35</v>
      </c>
      <c r="F583" s="9">
        <v>43732</v>
      </c>
      <c r="G583" s="9">
        <v>43738</v>
      </c>
      <c r="H583" s="12" t="s">
        <v>1815</v>
      </c>
      <c r="I583" s="13" t="str">
        <f>LEFT(J583,6)</f>
        <v>410818</v>
      </c>
      <c r="J583" s="14" t="s">
        <v>1816</v>
      </c>
      <c r="K583" s="15" t="s">
        <v>1816</v>
      </c>
      <c r="L583" s="15" t="str">
        <f>CONCATENATE(D583,",",J583)</f>
        <v>410818,410818D002</v>
      </c>
      <c r="M583" s="16">
        <v>11000000</v>
      </c>
      <c r="N583" s="16">
        <v>10773000</v>
      </c>
      <c r="O583" s="17">
        <v>44491</v>
      </c>
      <c r="P583" s="18">
        <v>44522</v>
      </c>
      <c r="Q583" s="19">
        <f>IF(M583="","",N583-M583)</f>
        <v>-227000</v>
      </c>
      <c r="R583" s="20">
        <f>IF(P583="","",P583-O583)</f>
        <v>31</v>
      </c>
      <c r="S583">
        <f>YEAR(P583)</f>
        <v>2021</v>
      </c>
      <c r="T583" s="21">
        <f>IF(LEN(MONTH(P583))=1,CONCATENATE("0",MONTH(P583)),MONTH(P583))</f>
        <v>11</v>
      </c>
      <c r="U583" s="21">
        <f>IF(LEN(DAY(P583))=1,CONCATENATE("0",DAY(P583)),DAY(P583))</f>
        <v>22</v>
      </c>
      <c r="V583" t="str">
        <f>CONCATENATE(S583,T583,U583)</f>
        <v>20211122</v>
      </c>
      <c r="W583">
        <f>IF(OR(MONTH(G583)=10,MONTH(G583)=11,MONTH(G583)=12),YEAR(G583)+1,YEAR(G583))</f>
        <v>2019</v>
      </c>
      <c r="X583">
        <f>IF(OR(MONTH(P583)=10,MONTH(P583)=11,MONTH(P583)=12),YEAR(P583)+1,YEAR(P583))</f>
        <v>2022</v>
      </c>
      <c r="Y583">
        <f>INDEX('Inflation Indices'!$B$2:$B$18,MATCH('MilCon Contracts Data'!W584,'Inflation Indices'!$A$2:$A$18,0))</f>
        <v>1.0507009358578761</v>
      </c>
      <c r="Z583">
        <f>ROUND(MEDIAN(W583,X583),0)</f>
        <v>2021</v>
      </c>
      <c r="AA583">
        <f>INDEX('Inflation Indices'!$B$2:$B$18,MATCH('MilCon Contracts Data'!Z584,'Inflation Indices'!$A$2:$A$18,0))</f>
        <v>1.0006103417743548</v>
      </c>
      <c r="AB583" s="22">
        <f>M583*Y583</f>
        <v>11557710.294436637</v>
      </c>
      <c r="AC583" s="22">
        <f>AB583+(Q583*AA583)</f>
        <v>11330571.746853858</v>
      </c>
      <c r="AD583" s="19">
        <f>IF(AB583="","",AC583-AB583)</f>
        <v>-227138.54758277908</v>
      </c>
      <c r="AE583" s="23">
        <f>_xlfn.DAYS(P583,O583)</f>
        <v>31</v>
      </c>
      <c r="AF583" s="23">
        <f>_xlfn.DAYS(O583,G583)</f>
        <v>753</v>
      </c>
      <c r="AG583" s="24">
        <f>AE583/AF583</f>
        <v>4.1168658698539175E-2</v>
      </c>
    </row>
    <row r="584" spans="1:33" ht="30" customHeight="1" x14ac:dyDescent="0.25">
      <c r="A584" s="9">
        <v>44573</v>
      </c>
      <c r="B584" s="10">
        <v>2018</v>
      </c>
      <c r="C584" s="11" t="s">
        <v>103</v>
      </c>
      <c r="D584" s="12" t="s">
        <v>1817</v>
      </c>
      <c r="E584" s="12" t="s">
        <v>35</v>
      </c>
      <c r="F584" s="9">
        <v>43024</v>
      </c>
      <c r="G584" s="9">
        <v>43315</v>
      </c>
      <c r="H584" s="12" t="s">
        <v>858</v>
      </c>
      <c r="I584" s="13" t="str">
        <f>LEFT(J584,6)</f>
        <v>N69450</v>
      </c>
      <c r="J584" s="14" t="s">
        <v>1818</v>
      </c>
      <c r="K584" s="15" t="s">
        <v>826</v>
      </c>
      <c r="L584" s="15" t="str">
        <f>CONCATENATE(D584,",",J584)</f>
        <v>N60201421,N6945016D1111 N6945018F0723</v>
      </c>
      <c r="M584" s="16">
        <v>11062000</v>
      </c>
      <c r="N584" s="16">
        <v>11655000</v>
      </c>
      <c r="O584" s="17">
        <v>44047</v>
      </c>
      <c r="P584" s="18">
        <v>44737</v>
      </c>
      <c r="Q584" s="19">
        <f>IF(M584="","",N584-M584)</f>
        <v>593000</v>
      </c>
      <c r="R584" s="20">
        <f>IF(P584="","",P584-O584)</f>
        <v>690</v>
      </c>
      <c r="S584">
        <f>YEAR(P584)</f>
        <v>2022</v>
      </c>
      <c r="T584" s="21" t="str">
        <f>IF(LEN(MONTH(P584))=1,CONCATENATE("0",MONTH(P584)),MONTH(P584))</f>
        <v>06</v>
      </c>
      <c r="U584" s="21">
        <f>IF(LEN(DAY(P584))=1,CONCATENATE("0",DAY(P584)),DAY(P584))</f>
        <v>25</v>
      </c>
      <c r="V584" t="str">
        <f>CONCATENATE(S584,T584,U584)</f>
        <v>20220625</v>
      </c>
      <c r="W584">
        <f>IF(OR(MONTH(G584)=10,MONTH(G584)=11,MONTH(G584)=12),YEAR(G584)+1,YEAR(G584))</f>
        <v>2018</v>
      </c>
      <c r="X584">
        <f>IF(OR(MONTH(P584)=10,MONTH(P584)=11,MONTH(P584)=12),YEAR(P584)+1,YEAR(P584))</f>
        <v>2022</v>
      </c>
      <c r="Y584">
        <f>INDEX('Inflation Indices'!$B$2:$B$18,MATCH('MilCon Contracts Data'!W497,'Inflation Indices'!$A$2:$A$18,0))</f>
        <v>1.2082263446570523</v>
      </c>
      <c r="Z584">
        <f>ROUND(MEDIAN(W584,X584),0)</f>
        <v>2020</v>
      </c>
      <c r="AA584">
        <f>INDEX('Inflation Indices'!$B$2:$B$18,MATCH('MilCon Contracts Data'!Z497,'Inflation Indices'!$A$2:$A$18,0))</f>
        <v>1.1743184978402121</v>
      </c>
      <c r="AB584" s="22">
        <f>M584*Y584</f>
        <v>13365399.824596312</v>
      </c>
      <c r="AC584" s="22">
        <f>AB584+(Q584*AA584)</f>
        <v>14061770.693815557</v>
      </c>
      <c r="AD584" s="19">
        <f>IF(AB584="","",AC584-AB584)</f>
        <v>696370.86921924539</v>
      </c>
      <c r="AE584" s="23">
        <f>_xlfn.DAYS(P584,O584)</f>
        <v>690</v>
      </c>
      <c r="AF584" s="23">
        <f>_xlfn.DAYS(O584,G584)</f>
        <v>732</v>
      </c>
      <c r="AG584" s="24">
        <f>AE584/AF584</f>
        <v>0.94262295081967218</v>
      </c>
    </row>
    <row r="585" spans="1:33" ht="30" customHeight="1" x14ac:dyDescent="0.25">
      <c r="A585" s="9">
        <v>44594</v>
      </c>
      <c r="B585" s="10">
        <v>2016</v>
      </c>
      <c r="C585" s="11" t="s">
        <v>57</v>
      </c>
      <c r="D585" s="12" t="s">
        <v>1819</v>
      </c>
      <c r="E585" s="12" t="s">
        <v>1820</v>
      </c>
      <c r="F585" s="9">
        <v>42353</v>
      </c>
      <c r="G585" s="9">
        <v>42822</v>
      </c>
      <c r="H585" s="12" t="s">
        <v>1084</v>
      </c>
      <c r="I585" s="13" t="str">
        <f>LEFT(J585,6)</f>
        <v>W91278</v>
      </c>
      <c r="J585" s="14" t="s">
        <v>1821</v>
      </c>
      <c r="K585" s="15" t="s">
        <v>1086</v>
      </c>
      <c r="L585" s="15" t="str">
        <f>CONCATENATE(D585,",",J585)</f>
        <v>AM00110,W91278-12-D-0037/57076763</v>
      </c>
      <c r="M585" s="16">
        <v>11115000</v>
      </c>
      <c r="N585" s="16">
        <v>11115000</v>
      </c>
      <c r="O585" s="17">
        <v>43979</v>
      </c>
      <c r="P585" s="18">
        <v>44805</v>
      </c>
      <c r="Q585" s="19">
        <f>IF(M585="","",N585-M585)</f>
        <v>0</v>
      </c>
      <c r="R585" s="20">
        <f>IF(P585="","",P585-O585)</f>
        <v>826</v>
      </c>
      <c r="S585">
        <f>YEAR(P585)</f>
        <v>2022</v>
      </c>
      <c r="T585" s="21" t="str">
        <f>IF(LEN(MONTH(P585))=1,CONCATENATE("0",MONTH(P585)),MONTH(P585))</f>
        <v>09</v>
      </c>
      <c r="U585" s="21" t="str">
        <f>IF(LEN(DAY(P585))=1,CONCATENATE("0",DAY(P585)),DAY(P585))</f>
        <v>01</v>
      </c>
      <c r="V585" t="str">
        <f>CONCATENATE(S585,T585,U585)</f>
        <v>20220901</v>
      </c>
      <c r="W585">
        <f>IF(OR(MONTH(G585)=10,MONTH(G585)=11,MONTH(G585)=12),YEAR(G585)+1,YEAR(G585))</f>
        <v>2017</v>
      </c>
      <c r="X585">
        <f>IF(OR(MONTH(P585)=10,MONTH(P585)=11,MONTH(P585)=12),YEAR(P585)+1,YEAR(P585))</f>
        <v>2022</v>
      </c>
      <c r="Y585">
        <f>INDEX('Inflation Indices'!$B$2:$B$18,MATCH('MilCon Contracts Data'!W352,'Inflation Indices'!$A$2:$A$18,0))</f>
        <v>1.027591137340192</v>
      </c>
      <c r="Z585">
        <f>ROUND(MEDIAN(W585,X585),0)</f>
        <v>2020</v>
      </c>
      <c r="AA585">
        <f>INDEX('Inflation Indices'!$B$2:$B$18,MATCH('MilCon Contracts Data'!Z352,'Inflation Indices'!$A$2:$A$18,0))</f>
        <v>1.0006103417743548</v>
      </c>
      <c r="AB585" s="22">
        <f>M585*Y585</f>
        <v>11421675.491536234</v>
      </c>
      <c r="AC585" s="22">
        <f>AB585+(Q585*AA585)</f>
        <v>11421675.491536234</v>
      </c>
      <c r="AD585" s="19">
        <f>IF(AB585="","",AC585-AB585)</f>
        <v>0</v>
      </c>
      <c r="AE585" s="23">
        <f>_xlfn.DAYS(P585,O585)</f>
        <v>826</v>
      </c>
      <c r="AF585" s="23">
        <f>_xlfn.DAYS(O585,G585)</f>
        <v>1157</v>
      </c>
      <c r="AG585" s="24">
        <f>AE585/AF585</f>
        <v>0.71391529818496113</v>
      </c>
    </row>
    <row r="586" spans="1:33" ht="30" customHeight="1" x14ac:dyDescent="0.25">
      <c r="A586" s="9">
        <v>44561</v>
      </c>
      <c r="B586" s="10">
        <v>2017</v>
      </c>
      <c r="C586" s="11" t="s">
        <v>68</v>
      </c>
      <c r="D586" s="12" t="s">
        <v>1822</v>
      </c>
      <c r="E586" s="12" t="s">
        <v>35</v>
      </c>
      <c r="F586" s="9">
        <v>42949</v>
      </c>
      <c r="G586" s="9">
        <v>43244</v>
      </c>
      <c r="H586" s="12" t="s">
        <v>1823</v>
      </c>
      <c r="I586" s="13" t="str">
        <f>LEFT(J586,6)</f>
        <v>N40080</v>
      </c>
      <c r="J586" s="14" t="s">
        <v>1824</v>
      </c>
      <c r="K586" s="15" t="s">
        <v>1824</v>
      </c>
      <c r="L586" s="15" t="str">
        <f>CONCATENATE(D586,",",J586)</f>
        <v>AJXF093000,N4008017D0009</v>
      </c>
      <c r="M586" s="16">
        <v>11179388</v>
      </c>
      <c r="N586" s="16">
        <v>11179388</v>
      </c>
      <c r="O586" s="17">
        <v>43886</v>
      </c>
      <c r="P586" s="18">
        <v>43886</v>
      </c>
      <c r="Q586" s="19">
        <f>IF(M586="","",N586-M586)</f>
        <v>0</v>
      </c>
      <c r="R586" s="20">
        <f>IF(P586="","",P586-O586)</f>
        <v>0</v>
      </c>
      <c r="S586">
        <f>YEAR(P586)</f>
        <v>2020</v>
      </c>
      <c r="T586" s="21" t="str">
        <f>IF(LEN(MONTH(P586))=1,CONCATENATE("0",MONTH(P586)),MONTH(P586))</f>
        <v>02</v>
      </c>
      <c r="U586" s="21">
        <f>IF(LEN(DAY(P586))=1,CONCATENATE("0",DAY(P586)),DAY(P586))</f>
        <v>25</v>
      </c>
      <c r="V586" t="str">
        <f>CONCATENATE(S586,T586,U586)</f>
        <v>20200225</v>
      </c>
      <c r="W586">
        <f>IF(OR(MONTH(G586)=10,MONTH(G586)=11,MONTH(G586)=12),YEAR(G586)+1,YEAR(G586))</f>
        <v>2018</v>
      </c>
      <c r="X586">
        <f>IF(OR(MONTH(P586)=10,MONTH(P586)=11,MONTH(P586)=12),YEAR(P586)+1,YEAR(P586))</f>
        <v>2020</v>
      </c>
      <c r="Y586">
        <f>INDEX('Inflation Indices'!$B$2:$B$18,MATCH('MilCon Contracts Data'!W423,'Inflation Indices'!$A$2:$A$18,0))</f>
        <v>1.0006103417743548</v>
      </c>
      <c r="Z586">
        <f>ROUND(MEDIAN(W586,X586),0)</f>
        <v>2019</v>
      </c>
      <c r="AA586">
        <f>INDEX('Inflation Indices'!$B$2:$B$18,MATCH('MilCon Contracts Data'!Z423,'Inflation Indices'!$A$2:$A$18,0))</f>
        <v>0.97697771649446541</v>
      </c>
      <c r="AB586" s="22">
        <f>M586*Y586</f>
        <v>11186211.247508122</v>
      </c>
      <c r="AC586" s="22">
        <f>AB586+(Q586*AA586)</f>
        <v>11186211.247508122</v>
      </c>
      <c r="AD586" s="19">
        <f>IF(AB586="","",AC586-AB586)</f>
        <v>0</v>
      </c>
      <c r="AE586" s="23">
        <f>_xlfn.DAYS(P586,O586)</f>
        <v>0</v>
      </c>
      <c r="AF586" s="23">
        <f>_xlfn.DAYS(O586,G586)</f>
        <v>642</v>
      </c>
      <c r="AG586" s="24">
        <f>AE586/AF586</f>
        <v>0</v>
      </c>
    </row>
    <row r="587" spans="1:33" ht="30" customHeight="1" x14ac:dyDescent="0.25">
      <c r="A587" s="9">
        <v>44573</v>
      </c>
      <c r="B587" s="10">
        <v>2020</v>
      </c>
      <c r="C587" s="11" t="s">
        <v>478</v>
      </c>
      <c r="D587" s="12" t="s">
        <v>1825</v>
      </c>
      <c r="E587" s="12" t="s">
        <v>35</v>
      </c>
      <c r="F587" s="9">
        <v>44194</v>
      </c>
      <c r="G587" s="9">
        <v>44204</v>
      </c>
      <c r="H587" s="12" t="s">
        <v>1826</v>
      </c>
      <c r="I587" s="13" t="str">
        <f>LEFT(J587,6)</f>
        <v>187596</v>
      </c>
      <c r="J587" s="14" t="s">
        <v>1827</v>
      </c>
      <c r="K587" s="15">
        <v>187596</v>
      </c>
      <c r="L587" s="15" t="str">
        <f>CONCATENATE(D587,",",J587)</f>
        <v>270203,187596</v>
      </c>
      <c r="M587" s="16">
        <v>11200000</v>
      </c>
      <c r="N587" s="16">
        <v>12435000</v>
      </c>
      <c r="O587" s="17">
        <v>44793</v>
      </c>
      <c r="P587" s="18">
        <v>44793</v>
      </c>
      <c r="Q587" s="19">
        <f>IF(M587="","",N587-M587)</f>
        <v>1235000</v>
      </c>
      <c r="R587" s="20">
        <f>IF(P587="","",P587-O587)</f>
        <v>0</v>
      </c>
      <c r="S587">
        <f>YEAR(P587)</f>
        <v>2022</v>
      </c>
      <c r="T587" s="21" t="str">
        <f>IF(LEN(MONTH(P587))=1,CONCATENATE("0",MONTH(P587)),MONTH(P587))</f>
        <v>08</v>
      </c>
      <c r="U587" s="21">
        <f>IF(LEN(DAY(P587))=1,CONCATENATE("0",DAY(P587)),DAY(P587))</f>
        <v>20</v>
      </c>
      <c r="V587" t="str">
        <f>CONCATENATE(S587,T587,U587)</f>
        <v>20220820</v>
      </c>
      <c r="W587">
        <f>IF(OR(MONTH(G587)=10,MONTH(G587)=11,MONTH(G587)=12),YEAR(G587)+1,YEAR(G587))</f>
        <v>2021</v>
      </c>
      <c r="X587">
        <f>IF(OR(MONTH(P587)=10,MONTH(P587)=11,MONTH(P587)=12),YEAR(P587)+1,YEAR(P587))</f>
        <v>2022</v>
      </c>
      <c r="Y587">
        <f>INDEX('Inflation Indices'!$B$2:$B$18,MATCH('MilCon Contracts Data'!W1106,'Inflation Indices'!$A$2:$A$18,0))</f>
        <v>1.0006103417743548</v>
      </c>
      <c r="Z587">
        <f>ROUND(MEDIAN(W587,X587),0)</f>
        <v>2022</v>
      </c>
      <c r="AA587">
        <f>INDEX('Inflation Indices'!$B$2:$B$18,MATCH('MilCon Contracts Data'!Z1106,'Inflation Indices'!$A$2:$A$18,0))</f>
        <v>0.93819806468133926</v>
      </c>
      <c r="AB587" s="22">
        <f>M587*Y587</f>
        <v>11206835.827872774</v>
      </c>
      <c r="AC587" s="22">
        <f>AB587+(Q587*AA587)</f>
        <v>12365510.437754227</v>
      </c>
      <c r="AD587" s="19">
        <f>IF(AB587="","",AC587-AB587)</f>
        <v>1158674.6098814532</v>
      </c>
      <c r="AE587" s="23">
        <f>_xlfn.DAYS(P587,O587)</f>
        <v>0</v>
      </c>
      <c r="AF587" s="23">
        <f>_xlfn.DAYS(O587,G587)</f>
        <v>589</v>
      </c>
      <c r="AG587" s="24">
        <f>AE587/AF587</f>
        <v>0</v>
      </c>
    </row>
    <row r="588" spans="1:33" ht="30" customHeight="1" x14ac:dyDescent="0.25">
      <c r="A588" s="9">
        <v>44573</v>
      </c>
      <c r="B588" s="10">
        <v>2021</v>
      </c>
      <c r="C588" s="11" t="s">
        <v>478</v>
      </c>
      <c r="D588" s="12" t="s">
        <v>1828</v>
      </c>
      <c r="E588" s="12" t="s">
        <v>35</v>
      </c>
      <c r="F588" s="9">
        <v>44502</v>
      </c>
      <c r="G588" s="9">
        <v>44516</v>
      </c>
      <c r="H588" s="12" t="s">
        <v>1829</v>
      </c>
      <c r="I588" s="13" t="str">
        <f>LEFT(J588,6)</f>
        <v>W912L7</v>
      </c>
      <c r="J588" s="14" t="s">
        <v>1830</v>
      </c>
      <c r="K588" s="15" t="s">
        <v>1831</v>
      </c>
      <c r="L588" s="15" t="str">
        <f>CONCATENATE(D588,",",J588)</f>
        <v>470030,W912L7-19-2-2001</v>
      </c>
      <c r="M588" s="16">
        <v>11200000</v>
      </c>
      <c r="N588" s="16">
        <v>12806000</v>
      </c>
      <c r="O588" s="17">
        <v>45246</v>
      </c>
      <c r="P588" s="18">
        <v>45246</v>
      </c>
      <c r="Q588" s="19">
        <f>IF(M588="","",N588-M588)</f>
        <v>1606000</v>
      </c>
      <c r="R588" s="20">
        <f>IF(P588="","",P588-O588)</f>
        <v>0</v>
      </c>
      <c r="S588">
        <f>YEAR(P588)</f>
        <v>2023</v>
      </c>
      <c r="T588" s="21">
        <f>IF(LEN(MONTH(P588))=1,CONCATENATE("0",MONTH(P588)),MONTH(P588))</f>
        <v>11</v>
      </c>
      <c r="U588" s="21">
        <f>IF(LEN(DAY(P588))=1,CONCATENATE("0",DAY(P588)),DAY(P588))</f>
        <v>16</v>
      </c>
      <c r="V588" t="str">
        <f>CONCATENATE(S588,T588,U588)</f>
        <v>20231116</v>
      </c>
      <c r="W588">
        <f>IF(OR(MONTH(G588)=10,MONTH(G588)=11,MONTH(G588)=12),YEAR(G588)+1,YEAR(G588))</f>
        <v>2022</v>
      </c>
      <c r="X588">
        <f>IF(OR(MONTH(P588)=10,MONTH(P588)=11,MONTH(P588)=12),YEAR(P588)+1,YEAR(P588))</f>
        <v>2024</v>
      </c>
      <c r="Y588">
        <f>INDEX('Inflation Indices'!$B$2:$B$18,MATCH('MilCon Contracts Data'!W1287,'Inflation Indices'!$A$2:$A$18,0))</f>
        <v>1.027591137340192</v>
      </c>
      <c r="Z588">
        <f>ROUND(MEDIAN(W588,X588),0)</f>
        <v>2023</v>
      </c>
      <c r="AA588">
        <f>INDEX('Inflation Indices'!$B$2:$B$18,MATCH('MilCon Contracts Data'!Z1287,'Inflation Indices'!$A$2:$A$18,0))</f>
        <v>0.97697771649446541</v>
      </c>
      <c r="AB588" s="22">
        <f>M588*Y588</f>
        <v>11509020.738210151</v>
      </c>
      <c r="AC588" s="22">
        <f>AB588+(Q588*AA588)</f>
        <v>13078046.950900262</v>
      </c>
      <c r="AD588" s="19">
        <f>IF(AB588="","",AC588-AB588)</f>
        <v>1569026.2126901112</v>
      </c>
      <c r="AE588" s="23">
        <f>_xlfn.DAYS(P588,O588)</f>
        <v>0</v>
      </c>
      <c r="AF588" s="23">
        <f>_xlfn.DAYS(O588,G588)</f>
        <v>730</v>
      </c>
      <c r="AG588" s="24">
        <f>AE588/AF588</f>
        <v>0</v>
      </c>
    </row>
    <row r="589" spans="1:33" ht="30" customHeight="1" x14ac:dyDescent="0.25">
      <c r="A589" s="9">
        <v>44573</v>
      </c>
      <c r="B589" s="10">
        <v>2019</v>
      </c>
      <c r="C589" s="11" t="s">
        <v>598</v>
      </c>
      <c r="D589" s="12" t="s">
        <v>1832</v>
      </c>
      <c r="E589" s="12" t="s">
        <v>35</v>
      </c>
      <c r="F589" s="9">
        <v>43437</v>
      </c>
      <c r="G589" s="9">
        <v>43686</v>
      </c>
      <c r="H589" s="12" t="s">
        <v>1833</v>
      </c>
      <c r="I589" s="13" t="str">
        <f>LEFT(J589,6)</f>
        <v>N69450</v>
      </c>
      <c r="J589" s="14" t="s">
        <v>1834</v>
      </c>
      <c r="K589" s="15" t="s">
        <v>1835</v>
      </c>
      <c r="L589" s="15" t="str">
        <f>CONCATENATE(D589,",",J589)</f>
        <v>N42237643,N6945019D0922 N6945019F0864</v>
      </c>
      <c r="M589" s="16">
        <v>11207000</v>
      </c>
      <c r="N589" s="16">
        <v>11489000</v>
      </c>
      <c r="O589" s="17">
        <v>44472</v>
      </c>
      <c r="P589" s="18">
        <v>44685</v>
      </c>
      <c r="Q589" s="19">
        <f>IF(M589="","",N589-M589)</f>
        <v>282000</v>
      </c>
      <c r="R589" s="20">
        <f>IF(P589="","",P589-O589)</f>
        <v>213</v>
      </c>
      <c r="S589">
        <f>YEAR(P589)</f>
        <v>2022</v>
      </c>
      <c r="T589" s="21" t="str">
        <f>IF(LEN(MONTH(P589))=1,CONCATENATE("0",MONTH(P589)),MONTH(P589))</f>
        <v>05</v>
      </c>
      <c r="U589" s="21" t="str">
        <f>IF(LEN(DAY(P589))=1,CONCATENATE("0",DAY(P589)),DAY(P589))</f>
        <v>04</v>
      </c>
      <c r="V589" t="str">
        <f>CONCATENATE(S589,T589,U589)</f>
        <v>20220504</v>
      </c>
      <c r="W589">
        <f>IF(OR(MONTH(G589)=10,MONTH(G589)=11,MONTH(G589)=12),YEAR(G589)+1,YEAR(G589))</f>
        <v>2019</v>
      </c>
      <c r="X589">
        <f>IF(OR(MONTH(P589)=10,MONTH(P589)=11,MONTH(P589)=12),YEAR(P589)+1,YEAR(P589))</f>
        <v>2022</v>
      </c>
      <c r="Y589">
        <f>INDEX('Inflation Indices'!$B$2:$B$18,MATCH('MilCon Contracts Data'!W693,'Inflation Indices'!$A$2:$A$18,0))</f>
        <v>1.1518675949206576</v>
      </c>
      <c r="Z589">
        <f>ROUND(MEDIAN(W589,X589),0)</f>
        <v>2021</v>
      </c>
      <c r="AA589">
        <f>INDEX('Inflation Indices'!$B$2:$B$18,MATCH('MilCon Contracts Data'!Z693,'Inflation Indices'!$A$2:$A$18,0))</f>
        <v>1.0992552112271903</v>
      </c>
      <c r="AB589" s="22">
        <f>M589*Y589</f>
        <v>12908980.136275809</v>
      </c>
      <c r="AC589" s="22">
        <f>AB589+(Q589*AA589)</f>
        <v>13218970.105841877</v>
      </c>
      <c r="AD589" s="19">
        <f>IF(AB589="","",AC589-AB589)</f>
        <v>309989.96956606768</v>
      </c>
      <c r="AE589" s="23">
        <f>_xlfn.DAYS(P589,O589)</f>
        <v>213</v>
      </c>
      <c r="AF589" s="23">
        <f>_xlfn.DAYS(O589,G589)</f>
        <v>786</v>
      </c>
      <c r="AG589" s="24">
        <f>AE589/AF589</f>
        <v>0.27099236641221375</v>
      </c>
    </row>
    <row r="590" spans="1:33" ht="30" customHeight="1" x14ac:dyDescent="0.25">
      <c r="A590" s="9">
        <v>44573</v>
      </c>
      <c r="B590" s="10">
        <v>2016</v>
      </c>
      <c r="C590" s="11" t="s">
        <v>103</v>
      </c>
      <c r="D590" s="12" t="s">
        <v>1836</v>
      </c>
      <c r="E590" s="12" t="s">
        <v>35</v>
      </c>
      <c r="F590" s="9">
        <v>42521</v>
      </c>
      <c r="G590" s="9">
        <v>42964</v>
      </c>
      <c r="H590" s="12" t="s">
        <v>1837</v>
      </c>
      <c r="I590" s="13" t="str">
        <f>LEFT(J590,6)</f>
        <v>N62473</v>
      </c>
      <c r="J590" s="14" t="s">
        <v>1838</v>
      </c>
      <c r="K590" s="15" t="s">
        <v>1839</v>
      </c>
      <c r="L590" s="15" t="str">
        <f>CONCATENATE(D590,",",J590)</f>
        <v>N60495111,N6247315D2404 N6247317F4334</v>
      </c>
      <c r="M590" s="16">
        <v>11253000</v>
      </c>
      <c r="N590" s="16">
        <v>10656000</v>
      </c>
      <c r="O590" s="17">
        <v>43521</v>
      </c>
      <c r="P590" s="18">
        <v>44030</v>
      </c>
      <c r="Q590" s="19">
        <f>IF(M590="","",N590-M590)</f>
        <v>-597000</v>
      </c>
      <c r="R590" s="20">
        <f>IF(P590="","",P590-O590)</f>
        <v>509</v>
      </c>
      <c r="S590">
        <f>YEAR(P590)</f>
        <v>2020</v>
      </c>
      <c r="T590" s="21" t="str">
        <f>IF(LEN(MONTH(P590))=1,CONCATENATE("0",MONTH(P590)),MONTH(P590))</f>
        <v>07</v>
      </c>
      <c r="U590" s="21">
        <f>IF(LEN(DAY(P590))=1,CONCATENATE("0",DAY(P590)),DAY(P590))</f>
        <v>18</v>
      </c>
      <c r="V590" t="str">
        <f>CONCATENATE(S590,T590,U590)</f>
        <v>20200718</v>
      </c>
      <c r="W590">
        <f>IF(OR(MONTH(G590)=10,MONTH(G590)=11,MONTH(G590)=12),YEAR(G590)+1,YEAR(G590))</f>
        <v>2017</v>
      </c>
      <c r="X590">
        <f>IF(OR(MONTH(P590)=10,MONTH(P590)=11,MONTH(P590)=12),YEAR(P590)+1,YEAR(P590))</f>
        <v>2020</v>
      </c>
      <c r="Y590">
        <f>INDEX('Inflation Indices'!$B$2:$B$18,MATCH('MilCon Contracts Data'!W322,'Inflation Indices'!$A$2:$A$18,0))</f>
        <v>1.1913606177254064</v>
      </c>
      <c r="Z590">
        <f>ROUND(MEDIAN(W590,X590),0)</f>
        <v>2019</v>
      </c>
      <c r="AA590">
        <f>INDEX('Inflation Indices'!$B$2:$B$18,MATCH('MilCon Contracts Data'!Z322,'Inflation Indices'!$A$2:$A$18,0))</f>
        <v>1.1518675949206576</v>
      </c>
      <c r="AB590" s="22">
        <f>M590*Y590</f>
        <v>13406381.031263998</v>
      </c>
      <c r="AC590" s="22">
        <f>AB590+(Q590*AA590)</f>
        <v>12718716.077096365</v>
      </c>
      <c r="AD590" s="19">
        <f>IF(AB590="","",AC590-AB590)</f>
        <v>-687664.95416763239</v>
      </c>
      <c r="AE590" s="23">
        <f>_xlfn.DAYS(P590,O590)</f>
        <v>509</v>
      </c>
      <c r="AF590" s="23">
        <f>_xlfn.DAYS(O590,G590)</f>
        <v>557</v>
      </c>
      <c r="AG590" s="24">
        <f>AE590/AF590</f>
        <v>0.91382405745062834</v>
      </c>
    </row>
    <row r="591" spans="1:33" ht="30" customHeight="1" x14ac:dyDescent="0.25">
      <c r="A591" s="9">
        <v>44561</v>
      </c>
      <c r="B591" s="10">
        <v>2021</v>
      </c>
      <c r="C591" s="11" t="s">
        <v>624</v>
      </c>
      <c r="D591" s="12" t="s">
        <v>1840</v>
      </c>
      <c r="E591" s="12" t="s">
        <v>35</v>
      </c>
      <c r="F591" s="9">
        <v>44348</v>
      </c>
      <c r="G591" s="9">
        <v>44468</v>
      </c>
      <c r="H591" s="12" t="s">
        <v>1841</v>
      </c>
      <c r="I591" s="13" t="str">
        <f>LEFT(J591,6)</f>
        <v>N69450</v>
      </c>
      <c r="J591" s="14" t="s">
        <v>1842</v>
      </c>
      <c r="K591" s="15" t="s">
        <v>1842</v>
      </c>
      <c r="L591" s="15" t="str">
        <f>CONCATENATE(D591,",",J591)</f>
        <v>DDPM414396,N6945021C0038</v>
      </c>
      <c r="M591" s="16">
        <v>11259595</v>
      </c>
      <c r="N591" s="16">
        <v>11259595</v>
      </c>
      <c r="O591" s="17">
        <v>45565</v>
      </c>
      <c r="P591" s="18">
        <v>45565</v>
      </c>
      <c r="Q591" s="19">
        <f>IF(M591="","",N591-M591)</f>
        <v>0</v>
      </c>
      <c r="R591" s="20">
        <f>IF(P591="","",P591-O591)</f>
        <v>0</v>
      </c>
      <c r="S591">
        <f>YEAR(P591)</f>
        <v>2024</v>
      </c>
      <c r="T591" s="21" t="str">
        <f>IF(LEN(MONTH(P591))=1,CONCATENATE("0",MONTH(P591)),MONTH(P591))</f>
        <v>09</v>
      </c>
      <c r="U591" s="21">
        <f>IF(LEN(DAY(P591))=1,CONCATENATE("0",DAY(P591)),DAY(P591))</f>
        <v>30</v>
      </c>
      <c r="V591" t="str">
        <f>CONCATENATE(S591,T591,U591)</f>
        <v>20240930</v>
      </c>
      <c r="W591">
        <f>IF(OR(MONTH(G591)=10,MONTH(G591)=11,MONTH(G591)=12),YEAR(G591)+1,YEAR(G591))</f>
        <v>2021</v>
      </c>
      <c r="X591">
        <f>IF(OR(MONTH(P591)=10,MONTH(P591)=11,MONTH(P591)=12),YEAR(P591)+1,YEAR(P591))</f>
        <v>2024</v>
      </c>
      <c r="Y591">
        <f>INDEX('Inflation Indices'!$B$2:$B$18,MATCH('MilCon Contracts Data'!W1192,'Inflation Indices'!$A$2:$A$18,0))</f>
        <v>1.027591137340192</v>
      </c>
      <c r="Z591">
        <f>ROUND(MEDIAN(W591,X591),0)</f>
        <v>2023</v>
      </c>
      <c r="AA591">
        <f>INDEX('Inflation Indices'!$B$2:$B$18,MATCH('MilCon Contracts Data'!Z1192,'Inflation Indices'!$A$2:$A$18,0))</f>
        <v>0.97697771649446541</v>
      </c>
      <c r="AB591" s="22">
        <f>M591*Y591</f>
        <v>11570260.03203994</v>
      </c>
      <c r="AC591" s="22">
        <f>AB591+(Q591*AA591)</f>
        <v>11570260.03203994</v>
      </c>
      <c r="AD591" s="19">
        <f>IF(AB591="","",AC591-AB591)</f>
        <v>0</v>
      </c>
      <c r="AE591" s="23">
        <f>_xlfn.DAYS(P591,O591)</f>
        <v>0</v>
      </c>
      <c r="AF591" s="23">
        <f>_xlfn.DAYS(O591,G591)</f>
        <v>1097</v>
      </c>
      <c r="AG591" s="24">
        <f>AE591/AF591</f>
        <v>0</v>
      </c>
    </row>
    <row r="592" spans="1:33" ht="30" customHeight="1" x14ac:dyDescent="0.25">
      <c r="A592" s="9">
        <v>44561</v>
      </c>
      <c r="B592" s="10">
        <v>2019</v>
      </c>
      <c r="C592" s="11" t="s">
        <v>624</v>
      </c>
      <c r="D592" s="12" t="s">
        <v>1843</v>
      </c>
      <c r="E592" s="12" t="s">
        <v>35</v>
      </c>
      <c r="F592" s="9">
        <v>43584</v>
      </c>
      <c r="G592" s="9">
        <v>43649</v>
      </c>
      <c r="H592" s="12" t="s">
        <v>721</v>
      </c>
      <c r="I592" s="13" t="str">
        <f>LEFT(J592,6)</f>
        <v>W912QR</v>
      </c>
      <c r="J592" s="14" t="s">
        <v>1844</v>
      </c>
      <c r="K592" s="15" t="s">
        <v>1844</v>
      </c>
      <c r="L592" s="15" t="str">
        <f>CONCATENATE(D592,",",J592)</f>
        <v>RVKQ079104,W912QR19C0021</v>
      </c>
      <c r="M592" s="16">
        <v>11311046</v>
      </c>
      <c r="N592" s="16">
        <v>11333785</v>
      </c>
      <c r="O592" s="17">
        <v>44400</v>
      </c>
      <c r="P592" s="18">
        <v>44538</v>
      </c>
      <c r="Q592" s="19">
        <f>IF(M592="","",N592-M592)</f>
        <v>22739</v>
      </c>
      <c r="R592" s="20">
        <f>IF(P592="","",P592-O592)</f>
        <v>138</v>
      </c>
      <c r="S592">
        <f>YEAR(P592)</f>
        <v>2021</v>
      </c>
      <c r="T592" s="21">
        <f>IF(LEN(MONTH(P592))=1,CONCATENATE("0",MONTH(P592)),MONTH(P592))</f>
        <v>12</v>
      </c>
      <c r="U592" s="21" t="str">
        <f>IF(LEN(DAY(P592))=1,CONCATENATE("0",DAY(P592)),DAY(P592))</f>
        <v>08</v>
      </c>
      <c r="V592" t="str">
        <f>CONCATENATE(S592,T592,U592)</f>
        <v>20211208</v>
      </c>
      <c r="W592">
        <f>IF(OR(MONTH(G592)=10,MONTH(G592)=11,MONTH(G592)=12),YEAR(G592)+1,YEAR(G592))</f>
        <v>2019</v>
      </c>
      <c r="X592">
        <f>IF(OR(MONTH(P592)=10,MONTH(P592)=11,MONTH(P592)=12),YEAR(P592)+1,YEAR(P592))</f>
        <v>2022</v>
      </c>
      <c r="Y592">
        <f>INDEX('Inflation Indices'!$B$2:$B$18,MATCH('MilCon Contracts Data'!W838,'Inflation Indices'!$A$2:$A$18,0))</f>
        <v>0.97697771649446541</v>
      </c>
      <c r="Z592">
        <f>ROUND(MEDIAN(W592,X592),0)</f>
        <v>2021</v>
      </c>
      <c r="AA592">
        <f>INDEX('Inflation Indices'!$B$2:$B$18,MATCH('MilCon Contracts Data'!Z838,'Inflation Indices'!$A$2:$A$18,0))</f>
        <v>0.95701202597496626</v>
      </c>
      <c r="AB592" s="22">
        <f>M592*Y592</f>
        <v>11050639.892243857</v>
      </c>
      <c r="AC592" s="22">
        <f>AB592+(Q592*AA592)</f>
        <v>11072401.388702501</v>
      </c>
      <c r="AD592" s="19">
        <f>IF(AB592="","",AC592-AB592)</f>
        <v>21761.496458644047</v>
      </c>
      <c r="AE592" s="23">
        <f>_xlfn.DAYS(P592,O592)</f>
        <v>138</v>
      </c>
      <c r="AF592" s="23">
        <f>_xlfn.DAYS(O592,G592)</f>
        <v>751</v>
      </c>
      <c r="AG592" s="24">
        <f>AE592/AF592</f>
        <v>0.18375499334221038</v>
      </c>
    </row>
    <row r="593" spans="1:33" ht="30" customHeight="1" x14ac:dyDescent="0.25">
      <c r="A593" s="9">
        <v>44573</v>
      </c>
      <c r="B593" s="10">
        <v>2018</v>
      </c>
      <c r="C593" s="11" t="s">
        <v>103</v>
      </c>
      <c r="D593" s="12" t="s">
        <v>1845</v>
      </c>
      <c r="E593" s="12" t="s">
        <v>35</v>
      </c>
      <c r="F593" s="9">
        <v>43263</v>
      </c>
      <c r="G593" s="9">
        <v>43399</v>
      </c>
      <c r="H593" s="12" t="s">
        <v>1846</v>
      </c>
      <c r="I593" s="13" t="str">
        <f>LEFT(J593,6)</f>
        <v>N62470</v>
      </c>
      <c r="J593" s="14" t="s">
        <v>1847</v>
      </c>
      <c r="K593" s="15" t="s">
        <v>1848</v>
      </c>
      <c r="L593" s="15" t="str">
        <f>CONCATENATE(D593,",",J593)</f>
        <v>N3379A505,N6247019D5002 N6247019F9001</v>
      </c>
      <c r="M593" s="16">
        <v>11315000</v>
      </c>
      <c r="N593" s="16">
        <v>11866000</v>
      </c>
      <c r="O593" s="17">
        <v>44000</v>
      </c>
      <c r="P593" s="18">
        <v>44530</v>
      </c>
      <c r="Q593" s="19">
        <f>IF(M593="","",N593-M593)</f>
        <v>551000</v>
      </c>
      <c r="R593" s="20">
        <f>IF(P593="","",P593-O593)</f>
        <v>530</v>
      </c>
      <c r="S593">
        <f>YEAR(P593)</f>
        <v>2021</v>
      </c>
      <c r="T593" s="21">
        <f>IF(LEN(MONTH(P593))=1,CONCATENATE("0",MONTH(P593)),MONTH(P593))</f>
        <v>11</v>
      </c>
      <c r="U593" s="21">
        <f>IF(LEN(DAY(P593))=1,CONCATENATE("0",DAY(P593)),DAY(P593))</f>
        <v>30</v>
      </c>
      <c r="V593" t="str">
        <f>CONCATENATE(S593,T593,U593)</f>
        <v>20211130</v>
      </c>
      <c r="W593">
        <f>IF(OR(MONTH(G593)=10,MONTH(G593)=11,MONTH(G593)=12),YEAR(G593)+1,YEAR(G593))</f>
        <v>2019</v>
      </c>
      <c r="X593">
        <f>IF(OR(MONTH(P593)=10,MONTH(P593)=11,MONTH(P593)=12),YEAR(P593)+1,YEAR(P593))</f>
        <v>2022</v>
      </c>
      <c r="Y593">
        <f>INDEX('Inflation Indices'!$B$2:$B$18,MATCH('MilCon Contracts Data'!W636,'Inflation Indices'!$A$2:$A$18,0))</f>
        <v>1.027591137340192</v>
      </c>
      <c r="Z593">
        <f>ROUND(MEDIAN(W593,X593),0)</f>
        <v>2021</v>
      </c>
      <c r="AA593">
        <f>INDEX('Inflation Indices'!$B$2:$B$18,MATCH('MilCon Contracts Data'!Z636,'Inflation Indices'!$A$2:$A$18,0))</f>
        <v>1.0006103417743548</v>
      </c>
      <c r="AB593" s="22">
        <f>M593*Y593</f>
        <v>11627193.719004273</v>
      </c>
      <c r="AC593" s="22">
        <f>AB593+(Q593*AA593)</f>
        <v>12178530.017321942</v>
      </c>
      <c r="AD593" s="19">
        <f>IF(AB593="","",AC593-AB593)</f>
        <v>551336.29831766896</v>
      </c>
      <c r="AE593" s="23">
        <f>_xlfn.DAYS(P593,O593)</f>
        <v>530</v>
      </c>
      <c r="AF593" s="23">
        <f>_xlfn.DAYS(O593,G593)</f>
        <v>601</v>
      </c>
      <c r="AG593" s="24">
        <f>AE593/AF593</f>
        <v>0.88186356073211314</v>
      </c>
    </row>
    <row r="594" spans="1:33" ht="30" customHeight="1" x14ac:dyDescent="0.25">
      <c r="A594" s="9">
        <v>44573</v>
      </c>
      <c r="B594" s="10">
        <v>2018</v>
      </c>
      <c r="C594" s="11" t="s">
        <v>598</v>
      </c>
      <c r="D594" s="12" t="s">
        <v>1849</v>
      </c>
      <c r="E594" s="12" t="s">
        <v>35</v>
      </c>
      <c r="F594" s="9">
        <v>43234</v>
      </c>
      <c r="G594" s="9">
        <v>43369</v>
      </c>
      <c r="H594" s="12" t="s">
        <v>687</v>
      </c>
      <c r="I594" s="13" t="str">
        <f>LEFT(J594,6)</f>
        <v>N69450</v>
      </c>
      <c r="J594" s="14" t="s">
        <v>1850</v>
      </c>
      <c r="K594" s="15" t="s">
        <v>689</v>
      </c>
      <c r="L594" s="15" t="str">
        <f>CONCATENATE(D594,",",J594)</f>
        <v>N83447077,N6945018D1318 N6945018F0894</v>
      </c>
      <c r="M594" s="16">
        <v>11343000</v>
      </c>
      <c r="N594" s="16">
        <v>11156000</v>
      </c>
      <c r="O594" s="17">
        <v>43830</v>
      </c>
      <c r="P594" s="18">
        <v>44196</v>
      </c>
      <c r="Q594" s="19">
        <f>IF(M594="","",N594-M594)</f>
        <v>-187000</v>
      </c>
      <c r="R594" s="20">
        <f>IF(P594="","",P594-O594)</f>
        <v>366</v>
      </c>
      <c r="S594">
        <f>YEAR(P594)</f>
        <v>2020</v>
      </c>
      <c r="T594" s="21">
        <f>IF(LEN(MONTH(P594))=1,CONCATENATE("0",MONTH(P594)),MONTH(P594))</f>
        <v>12</v>
      </c>
      <c r="U594" s="21">
        <f>IF(LEN(DAY(P594))=1,CONCATENATE("0",DAY(P594)),DAY(P594))</f>
        <v>31</v>
      </c>
      <c r="V594" t="str">
        <f>CONCATENATE(S594,T594,U594)</f>
        <v>20201231</v>
      </c>
      <c r="W594">
        <f>IF(OR(MONTH(G594)=10,MONTH(G594)=11,MONTH(G594)=12),YEAR(G594)+1,YEAR(G594))</f>
        <v>2018</v>
      </c>
      <c r="X594">
        <f>IF(OR(MONTH(P594)=10,MONTH(P594)=11,MONTH(P594)=12),YEAR(P594)+1,YEAR(P594))</f>
        <v>2021</v>
      </c>
      <c r="Y594">
        <f>INDEX('Inflation Indices'!$B$2:$B$18,MATCH('MilCon Contracts Data'!W500,'Inflation Indices'!$A$2:$A$18,0))</f>
        <v>1.1226717559690906</v>
      </c>
      <c r="Z594">
        <f>ROUND(MEDIAN(W594,X594),0)</f>
        <v>2020</v>
      </c>
      <c r="AA594">
        <f>INDEX('Inflation Indices'!$B$2:$B$18,MATCH('MilCon Contracts Data'!Z500,'Inflation Indices'!$A$2:$A$18,0))</f>
        <v>1.0992552112271903</v>
      </c>
      <c r="AB594" s="22">
        <f>M594*Y594</f>
        <v>12734465.727957396</v>
      </c>
      <c r="AC594" s="22">
        <f>AB594+(Q594*AA594)</f>
        <v>12528905.003457911</v>
      </c>
      <c r="AD594" s="19">
        <f>IF(AB594="","",AC594-AB594)</f>
        <v>-205560.72449948452</v>
      </c>
      <c r="AE594" s="23">
        <f>_xlfn.DAYS(P594,O594)</f>
        <v>366</v>
      </c>
      <c r="AF594" s="23">
        <f>_xlfn.DAYS(O594,G594)</f>
        <v>461</v>
      </c>
      <c r="AG594" s="24">
        <f>AE594/AF594</f>
        <v>0.79392624728850325</v>
      </c>
    </row>
    <row r="595" spans="1:33" ht="30" customHeight="1" x14ac:dyDescent="0.25">
      <c r="A595" s="9">
        <v>44573</v>
      </c>
      <c r="B595" s="10">
        <v>2019</v>
      </c>
      <c r="C595" s="11" t="s">
        <v>98</v>
      </c>
      <c r="D595" s="12" t="s">
        <v>1851</v>
      </c>
      <c r="E595" s="12" t="s">
        <v>35</v>
      </c>
      <c r="F595" s="9">
        <v>43420</v>
      </c>
      <c r="G595" s="9">
        <v>43538</v>
      </c>
      <c r="H595" s="12" t="s">
        <v>1852</v>
      </c>
      <c r="I595" s="13" t="str">
        <f>LEFT(J595,6)</f>
        <v>N62473</v>
      </c>
      <c r="J595" s="14" t="s">
        <v>1853</v>
      </c>
      <c r="K595" s="15" t="s">
        <v>1854</v>
      </c>
      <c r="L595" s="15" t="str">
        <f>CONCATENATE(D595,",",J595)</f>
        <v>M67865222,N62473-19-C-5826</v>
      </c>
      <c r="M595" s="16">
        <v>11358000</v>
      </c>
      <c r="N595" s="16">
        <v>12413000</v>
      </c>
      <c r="O595" s="17">
        <v>44101</v>
      </c>
      <c r="P595" s="18">
        <v>44233</v>
      </c>
      <c r="Q595" s="19">
        <f>IF(M595="","",N595-M595)</f>
        <v>1055000</v>
      </c>
      <c r="R595" s="20">
        <f>IF(P595="","",P595-O595)</f>
        <v>132</v>
      </c>
      <c r="S595">
        <f>YEAR(P595)</f>
        <v>2021</v>
      </c>
      <c r="T595" s="21" t="str">
        <f>IF(LEN(MONTH(P595))=1,CONCATENATE("0",MONTH(P595)),MONTH(P595))</f>
        <v>02</v>
      </c>
      <c r="U595" s="21" t="str">
        <f>IF(LEN(DAY(P595))=1,CONCATENATE("0",DAY(P595)),DAY(P595))</f>
        <v>06</v>
      </c>
      <c r="V595" t="str">
        <f>CONCATENATE(S595,T595,U595)</f>
        <v>20210206</v>
      </c>
      <c r="W595">
        <f>IF(OR(MONTH(G595)=10,MONTH(G595)=11,MONTH(G595)=12),YEAR(G595)+1,YEAR(G595))</f>
        <v>2019</v>
      </c>
      <c r="X595">
        <f>IF(OR(MONTH(P595)=10,MONTH(P595)=11,MONTH(P595)=12),YEAR(P595)+1,YEAR(P595))</f>
        <v>2021</v>
      </c>
      <c r="Y595">
        <f>INDEX('Inflation Indices'!$B$2:$B$18,MATCH('MilCon Contracts Data'!W661,'Inflation Indices'!$A$2:$A$18,0))</f>
        <v>1.0006103417743548</v>
      </c>
      <c r="Z595">
        <f>ROUND(MEDIAN(W595,X595),0)</f>
        <v>2020</v>
      </c>
      <c r="AA595">
        <f>INDEX('Inflation Indices'!$B$2:$B$18,MATCH('MilCon Contracts Data'!Z661,'Inflation Indices'!$A$2:$A$18,0))</f>
        <v>0.93819806468133926</v>
      </c>
      <c r="AB595" s="22">
        <f>M595*Y595</f>
        <v>11364932.261873122</v>
      </c>
      <c r="AC595" s="22">
        <f>AB595+(Q595*AA595)</f>
        <v>12354731.220111934</v>
      </c>
      <c r="AD595" s="19">
        <f>IF(AB595="","",AC595-AB595)</f>
        <v>989798.95823881216</v>
      </c>
      <c r="AE595" s="23">
        <f>_xlfn.DAYS(P595,O595)</f>
        <v>132</v>
      </c>
      <c r="AF595" s="23">
        <f>_xlfn.DAYS(O595,G595)</f>
        <v>563</v>
      </c>
      <c r="AG595" s="24">
        <f>AE595/AF595</f>
        <v>0.23445825932504441</v>
      </c>
    </row>
    <row r="596" spans="1:33" ht="30" customHeight="1" x14ac:dyDescent="0.25">
      <c r="A596" s="9">
        <v>44574</v>
      </c>
      <c r="B596" s="10">
        <v>2018</v>
      </c>
      <c r="C596" s="11" t="s">
        <v>39</v>
      </c>
      <c r="D596" s="12" t="s">
        <v>1855</v>
      </c>
      <c r="E596" s="12" t="s">
        <v>35</v>
      </c>
      <c r="F596" s="9">
        <v>43181</v>
      </c>
      <c r="G596" s="9">
        <v>43364</v>
      </c>
      <c r="H596" s="12" t="s">
        <v>1856</v>
      </c>
      <c r="I596" s="13" t="str">
        <f>LEFT(J596,6)</f>
        <v>W9128F</v>
      </c>
      <c r="J596" s="14" t="s">
        <v>1857</v>
      </c>
      <c r="K596" s="15" t="s">
        <v>1858</v>
      </c>
      <c r="L596" s="15" t="str">
        <f>CONCATENATE(D596,",",J596)</f>
        <v>77987,W9128F-18-0281</v>
      </c>
      <c r="M596" s="16">
        <v>11396000</v>
      </c>
      <c r="N596" s="16">
        <v>13579000</v>
      </c>
      <c r="O596" s="17">
        <v>44364</v>
      </c>
      <c r="P596" s="18">
        <v>44956</v>
      </c>
      <c r="Q596" s="19">
        <f>IF(M596="","",N596-M596)</f>
        <v>2183000</v>
      </c>
      <c r="R596" s="20">
        <f>IF(P596="","",P596-O596)</f>
        <v>592</v>
      </c>
      <c r="S596">
        <f>YEAR(P596)</f>
        <v>2023</v>
      </c>
      <c r="T596" s="21" t="str">
        <f>IF(LEN(MONTH(P596))=1,CONCATENATE("0",MONTH(P596)),MONTH(P596))</f>
        <v>01</v>
      </c>
      <c r="U596" s="21">
        <f>IF(LEN(DAY(P596))=1,CONCATENATE("0",DAY(P596)),DAY(P596))</f>
        <v>30</v>
      </c>
      <c r="V596" t="str">
        <f>CONCATENATE(S596,T596,U596)</f>
        <v>20230130</v>
      </c>
      <c r="W596">
        <f>IF(OR(MONTH(G596)=10,MONTH(G596)=11,MONTH(G596)=12),YEAR(G596)+1,YEAR(G596))</f>
        <v>2018</v>
      </c>
      <c r="X596">
        <f>IF(OR(MONTH(P596)=10,MONTH(P596)=11,MONTH(P596)=12),YEAR(P596)+1,YEAR(P596))</f>
        <v>2023</v>
      </c>
      <c r="Y596">
        <f>INDEX('Inflation Indices'!$B$2:$B$18,MATCH('MilCon Contracts Data'!W533,'Inflation Indices'!$A$2:$A$18,0))</f>
        <v>1.0006103417743548</v>
      </c>
      <c r="Z596">
        <f>ROUND(MEDIAN(W596,X596),0)</f>
        <v>2021</v>
      </c>
      <c r="AA596">
        <f>INDEX('Inflation Indices'!$B$2:$B$18,MATCH('MilCon Contracts Data'!Z533,'Inflation Indices'!$A$2:$A$18,0))</f>
        <v>0.97697771649446541</v>
      </c>
      <c r="AB596" s="22">
        <f>M596*Y596</f>
        <v>11402955.454860548</v>
      </c>
      <c r="AC596" s="22">
        <f>AB596+(Q596*AA596)</f>
        <v>13535697.809967965</v>
      </c>
      <c r="AD596" s="19">
        <f>IF(AB596="","",AC596-AB596)</f>
        <v>2132742.3551074173</v>
      </c>
      <c r="AE596" s="23">
        <f>_xlfn.DAYS(P596,O596)</f>
        <v>592</v>
      </c>
      <c r="AF596" s="23">
        <f>_xlfn.DAYS(O596,G596)</f>
        <v>1000</v>
      </c>
      <c r="AG596" s="24">
        <f>AE596/AF596</f>
        <v>0.59199999999999997</v>
      </c>
    </row>
    <row r="597" spans="1:33" ht="30" customHeight="1" x14ac:dyDescent="0.25">
      <c r="A597" s="9">
        <v>44561</v>
      </c>
      <c r="B597" s="10">
        <v>2019</v>
      </c>
      <c r="C597" s="11" t="s">
        <v>145</v>
      </c>
      <c r="D597" s="12" t="s">
        <v>1859</v>
      </c>
      <c r="E597" s="12" t="s">
        <v>35</v>
      </c>
      <c r="F597" s="9">
        <v>43640</v>
      </c>
      <c r="G597" s="9">
        <v>43733</v>
      </c>
      <c r="H597" s="12" t="s">
        <v>1860</v>
      </c>
      <c r="I597" s="13" t="str">
        <f>LEFT(J597,6)</f>
        <v>W912GB</v>
      </c>
      <c r="J597" s="14" t="s">
        <v>1861</v>
      </c>
      <c r="K597" s="15" t="s">
        <v>1861</v>
      </c>
      <c r="L597" s="15" t="str">
        <f>CONCATENATE(D597,",",J597)</f>
        <v>88542,W912GB19D0039</v>
      </c>
      <c r="M597" s="16">
        <v>11399000</v>
      </c>
      <c r="N597" s="16">
        <v>11717000</v>
      </c>
      <c r="O597" s="17">
        <v>44668</v>
      </c>
      <c r="P597" s="18">
        <v>44668</v>
      </c>
      <c r="Q597" s="19">
        <f>IF(M597="","",N597-M597)</f>
        <v>318000</v>
      </c>
      <c r="R597" s="20">
        <f>IF(P597="","",P597-O597)</f>
        <v>0</v>
      </c>
      <c r="S597">
        <f>YEAR(P597)</f>
        <v>2022</v>
      </c>
      <c r="T597" s="21" t="str">
        <f>IF(LEN(MONTH(P597))=1,CONCATENATE("0",MONTH(P597)),MONTH(P597))</f>
        <v>04</v>
      </c>
      <c r="U597" s="21">
        <f>IF(LEN(DAY(P597))=1,CONCATENATE("0",DAY(P597)),DAY(P597))</f>
        <v>17</v>
      </c>
      <c r="V597" t="str">
        <f>CONCATENATE(S597,T597,U597)</f>
        <v>20220417</v>
      </c>
      <c r="W597">
        <f>IF(OR(MONTH(G597)=10,MONTH(G597)=11,MONTH(G597)=12),YEAR(G597)+1,YEAR(G597))</f>
        <v>2019</v>
      </c>
      <c r="X597">
        <f>IF(OR(MONTH(P597)=10,MONTH(P597)=11,MONTH(P597)=12),YEAR(P597)+1,YEAR(P597))</f>
        <v>2022</v>
      </c>
      <c r="Y597">
        <f>INDEX('Inflation Indices'!$B$2:$B$18,MATCH('MilCon Contracts Data'!W791,'Inflation Indices'!$A$2:$A$18,0))</f>
        <v>1.0507009358578761</v>
      </c>
      <c r="Z597">
        <f>ROUND(MEDIAN(W597,X597),0)</f>
        <v>2021</v>
      </c>
      <c r="AA597">
        <f>INDEX('Inflation Indices'!$B$2:$B$18,MATCH('MilCon Contracts Data'!Z791,'Inflation Indices'!$A$2:$A$18,0))</f>
        <v>1.0006103417743548</v>
      </c>
      <c r="AB597" s="22">
        <f>M597*Y597</f>
        <v>11976939.967843929</v>
      </c>
      <c r="AC597" s="22">
        <f>AB597+(Q597*AA597)</f>
        <v>12295134.056528173</v>
      </c>
      <c r="AD597" s="19">
        <f>IF(AB597="","",AC597-AB597)</f>
        <v>318194.08868424408</v>
      </c>
      <c r="AE597" s="23">
        <f>_xlfn.DAYS(P597,O597)</f>
        <v>0</v>
      </c>
      <c r="AF597" s="23">
        <f>_xlfn.DAYS(O597,G597)</f>
        <v>935</v>
      </c>
      <c r="AG597" s="24">
        <f>AE597/AF597</f>
        <v>0</v>
      </c>
    </row>
    <row r="598" spans="1:33" ht="30" customHeight="1" x14ac:dyDescent="0.25">
      <c r="A598" s="9">
        <v>44573</v>
      </c>
      <c r="B598" s="10">
        <v>2020</v>
      </c>
      <c r="C598" s="11" t="s">
        <v>478</v>
      </c>
      <c r="D598" s="12" t="s">
        <v>1862</v>
      </c>
      <c r="E598" s="12" t="s">
        <v>35</v>
      </c>
      <c r="F598" s="9">
        <v>43984</v>
      </c>
      <c r="G598" s="9">
        <v>44099</v>
      </c>
      <c r="H598" s="12" t="s">
        <v>1635</v>
      </c>
      <c r="I598" s="13" t="str">
        <f>LEFT(J598,6)</f>
        <v>2018-5</v>
      </c>
      <c r="J598" s="14" t="s">
        <v>1863</v>
      </c>
      <c r="K598" s="15">
        <v>2018586</v>
      </c>
      <c r="L598" s="15" t="str">
        <f>CONCATENATE(D598,",",J598)</f>
        <v>531201,2018-586 G (1-1)</v>
      </c>
      <c r="M598" s="16">
        <v>11400000</v>
      </c>
      <c r="N598" s="16">
        <v>10861000</v>
      </c>
      <c r="O598" s="17">
        <v>44641</v>
      </c>
      <c r="P598" s="18">
        <v>44641</v>
      </c>
      <c r="Q598" s="19">
        <f>IF(M598="","",N598-M598)</f>
        <v>-539000</v>
      </c>
      <c r="R598" s="20">
        <f>IF(P598="","",P598-O598)</f>
        <v>0</v>
      </c>
      <c r="S598">
        <f>YEAR(P598)</f>
        <v>2022</v>
      </c>
      <c r="T598" s="21" t="str">
        <f>IF(LEN(MONTH(P598))=1,CONCATENATE("0",MONTH(P598)),MONTH(P598))</f>
        <v>03</v>
      </c>
      <c r="U598" s="21">
        <f>IF(LEN(DAY(P598))=1,CONCATENATE("0",DAY(P598)),DAY(P598))</f>
        <v>21</v>
      </c>
      <c r="V598" t="str">
        <f>CONCATENATE(S598,T598,U598)</f>
        <v>20220321</v>
      </c>
      <c r="W598">
        <f>IF(OR(MONTH(G598)=10,MONTH(G598)=11,MONTH(G598)=12),YEAR(G598)+1,YEAR(G598))</f>
        <v>2020</v>
      </c>
      <c r="X598">
        <f>IF(OR(MONTH(P598)=10,MONTH(P598)=11,MONTH(P598)=12),YEAR(P598)+1,YEAR(P598))</f>
        <v>2022</v>
      </c>
      <c r="Y598">
        <f>INDEX('Inflation Indices'!$B$2:$B$18,MATCH('MilCon Contracts Data'!W858,'Inflation Indices'!$A$2:$A$18,0))</f>
        <v>1.0507009358578761</v>
      </c>
      <c r="Z598">
        <f>ROUND(MEDIAN(W598,X598),0)</f>
        <v>2021</v>
      </c>
      <c r="AA598">
        <f>INDEX('Inflation Indices'!$B$2:$B$18,MATCH('MilCon Contracts Data'!Z858,'Inflation Indices'!$A$2:$A$18,0))</f>
        <v>1.0006103417743548</v>
      </c>
      <c r="AB598" s="22">
        <f>M598*Y598</f>
        <v>11977990.668779787</v>
      </c>
      <c r="AC598" s="22">
        <f>AB598+(Q598*AA598)</f>
        <v>11438661.694563409</v>
      </c>
      <c r="AD598" s="19">
        <f>IF(AB598="","",AC598-AB598)</f>
        <v>-539328.97421637736</v>
      </c>
      <c r="AE598" s="23">
        <f>_xlfn.DAYS(P598,O598)</f>
        <v>0</v>
      </c>
      <c r="AF598" s="23">
        <f>_xlfn.DAYS(O598,G598)</f>
        <v>542</v>
      </c>
      <c r="AG598" s="24">
        <f>AE598/AF598</f>
        <v>0</v>
      </c>
    </row>
    <row r="599" spans="1:33" ht="30" customHeight="1" x14ac:dyDescent="0.25">
      <c r="A599" s="9">
        <v>44573</v>
      </c>
      <c r="B599" s="10">
        <v>2014</v>
      </c>
      <c r="C599" s="11" t="s">
        <v>103</v>
      </c>
      <c r="D599" s="12" t="s">
        <v>1864</v>
      </c>
      <c r="E599" s="12" t="s">
        <v>35</v>
      </c>
      <c r="F599" s="9">
        <v>41758</v>
      </c>
      <c r="G599" s="9">
        <v>41898</v>
      </c>
      <c r="H599" s="12" t="s">
        <v>1865</v>
      </c>
      <c r="I599" s="13" t="str">
        <f>LEFT(J599,6)</f>
        <v>N40085</v>
      </c>
      <c r="J599" s="14" t="s">
        <v>1866</v>
      </c>
      <c r="K599" s="15" t="s">
        <v>1867</v>
      </c>
      <c r="L599" s="15" t="str">
        <f>CONCATENATE(D599,",",J599)</f>
        <v>N60191815,N4008510D5331 0006</v>
      </c>
      <c r="M599" s="16">
        <v>11446000</v>
      </c>
      <c r="N599" s="16">
        <v>19696000</v>
      </c>
      <c r="O599" s="17">
        <v>42668</v>
      </c>
      <c r="P599" s="18">
        <v>44239</v>
      </c>
      <c r="Q599" s="19">
        <f>IF(M599="","",N599-M599)</f>
        <v>8250000</v>
      </c>
      <c r="R599" s="20">
        <f>IF(P599="","",P599-O599)</f>
        <v>1571</v>
      </c>
      <c r="S599">
        <f>YEAR(P599)</f>
        <v>2021</v>
      </c>
      <c r="T599" s="21" t="str">
        <f>IF(LEN(MONTH(P599))=1,CONCATENATE("0",MONTH(P599)),MONTH(P599))</f>
        <v>02</v>
      </c>
      <c r="U599" s="21">
        <f>IF(LEN(DAY(P599))=1,CONCATENATE("0",DAY(P599)),DAY(P599))</f>
        <v>12</v>
      </c>
      <c r="V599" t="str">
        <f>CONCATENATE(S599,T599,U599)</f>
        <v>20210212</v>
      </c>
      <c r="W599">
        <f>IF(OR(MONTH(G599)=10,MONTH(G599)=11,MONTH(G599)=12),YEAR(G599)+1,YEAR(G599))</f>
        <v>2014</v>
      </c>
      <c r="X599">
        <f>IF(OR(MONTH(P599)=10,MONTH(P599)=11,MONTH(P599)=12),YEAR(P599)+1,YEAR(P599))</f>
        <v>2021</v>
      </c>
      <c r="Y599">
        <f>INDEX('Inflation Indices'!$B$2:$B$18,MATCH('MilCon Contracts Data'!W152,'Inflation Indices'!$A$2:$A$18,0))</f>
        <v>0.97697771649446541</v>
      </c>
      <c r="Z599">
        <f>ROUND(MEDIAN(W599,X599),0)</f>
        <v>2018</v>
      </c>
      <c r="AA599">
        <f>INDEX('Inflation Indices'!$B$2:$B$18,MATCH('MilCon Contracts Data'!Z152,'Inflation Indices'!$A$2:$A$18,0))</f>
        <v>0.95701202597496626</v>
      </c>
      <c r="AB599" s="22">
        <f>M599*Y599</f>
        <v>11182486.942995651</v>
      </c>
      <c r="AC599" s="22">
        <f>AB599+(Q599*AA599)</f>
        <v>19077836.157289121</v>
      </c>
      <c r="AD599" s="19">
        <f>IF(AB599="","",AC599-AB599)</f>
        <v>7895349.2142934706</v>
      </c>
      <c r="AE599" s="23">
        <f>_xlfn.DAYS(P599,O599)</f>
        <v>1571</v>
      </c>
      <c r="AF599" s="23">
        <f>_xlfn.DAYS(O599,G599)</f>
        <v>770</v>
      </c>
      <c r="AG599" s="24">
        <f>AE599/AF599</f>
        <v>2.0402597402597404</v>
      </c>
    </row>
    <row r="600" spans="1:33" ht="30" customHeight="1" x14ac:dyDescent="0.25">
      <c r="A600" s="9">
        <v>44573</v>
      </c>
      <c r="B600" s="10">
        <v>2020</v>
      </c>
      <c r="C600" s="11" t="s">
        <v>98</v>
      </c>
      <c r="D600" s="12" t="s">
        <v>1868</v>
      </c>
      <c r="E600" s="12" t="s">
        <v>35</v>
      </c>
      <c r="F600" s="9">
        <v>44029</v>
      </c>
      <c r="G600" s="9">
        <v>44099</v>
      </c>
      <c r="H600" s="12" t="s">
        <v>911</v>
      </c>
      <c r="I600" s="13" t="str">
        <f>LEFT(J600,6)</f>
        <v>N40085</v>
      </c>
      <c r="J600" s="14" t="s">
        <v>1869</v>
      </c>
      <c r="K600" s="15" t="s">
        <v>1870</v>
      </c>
      <c r="L600" s="15" t="str">
        <f>CONCATENATE(D600,",",J600)</f>
        <v>M670011483,N4008520D0035 N4008520F6732</v>
      </c>
      <c r="M600" s="16">
        <v>11460484</v>
      </c>
      <c r="N600" s="16">
        <v>12119000</v>
      </c>
      <c r="O600" s="17">
        <v>44467</v>
      </c>
      <c r="P600" s="18">
        <v>44734</v>
      </c>
      <c r="Q600" s="19">
        <f>IF(M600="","",N600-M600)</f>
        <v>658516</v>
      </c>
      <c r="R600" s="20">
        <f>IF(P600="","",P600-O600)</f>
        <v>267</v>
      </c>
      <c r="S600">
        <f>YEAR(P600)</f>
        <v>2022</v>
      </c>
      <c r="T600" s="21" t="str">
        <f>IF(LEN(MONTH(P600))=1,CONCATENATE("0",MONTH(P600)),MONTH(P600))</f>
        <v>06</v>
      </c>
      <c r="U600" s="21">
        <f>IF(LEN(DAY(P600))=1,CONCATENATE("0",DAY(P600)),DAY(P600))</f>
        <v>22</v>
      </c>
      <c r="V600" t="str">
        <f>CONCATENATE(S600,T600,U600)</f>
        <v>20220622</v>
      </c>
      <c r="W600">
        <f>IF(OR(MONTH(G600)=10,MONTH(G600)=11,MONTH(G600)=12),YEAR(G600)+1,YEAR(G600))</f>
        <v>2020</v>
      </c>
      <c r="X600">
        <f>IF(OR(MONTH(P600)=10,MONTH(P600)=11,MONTH(P600)=12),YEAR(P600)+1,YEAR(P600))</f>
        <v>2022</v>
      </c>
      <c r="Y600">
        <f>INDEX('Inflation Indices'!$B$2:$B$18,MATCH('MilCon Contracts Data'!W918,'Inflation Indices'!$A$2:$A$18,0))</f>
        <v>1.1913606177254064</v>
      </c>
      <c r="Z600">
        <f>ROUND(MEDIAN(W600,X600),0)</f>
        <v>2021</v>
      </c>
      <c r="AA600">
        <f>INDEX('Inflation Indices'!$B$2:$B$18,MATCH('MilCon Contracts Data'!Z918,'Inflation Indices'!$A$2:$A$18,0))</f>
        <v>1.1518675949206576</v>
      </c>
      <c r="AB600" s="22">
        <f>M600*Y600</f>
        <v>13653569.297672136</v>
      </c>
      <c r="AC600" s="22">
        <f>AB600+(Q600*AA600)</f>
        <v>14412092.538808908</v>
      </c>
      <c r="AD600" s="19">
        <f>IF(AB600="","",AC600-AB600)</f>
        <v>758523.24113677256</v>
      </c>
      <c r="AE600" s="23">
        <f>_xlfn.DAYS(P600,O600)</f>
        <v>267</v>
      </c>
      <c r="AF600" s="23">
        <f>_xlfn.DAYS(O600,G600)</f>
        <v>368</v>
      </c>
      <c r="AG600" s="24">
        <f>AE600/AF600</f>
        <v>0.72554347826086951</v>
      </c>
    </row>
    <row r="601" spans="1:33" ht="30" customHeight="1" x14ac:dyDescent="0.25">
      <c r="A601" s="9">
        <v>44561</v>
      </c>
      <c r="B601" s="10">
        <v>2019</v>
      </c>
      <c r="C601" s="11" t="s">
        <v>624</v>
      </c>
      <c r="D601" s="12" t="s">
        <v>1871</v>
      </c>
      <c r="E601" s="12" t="s">
        <v>35</v>
      </c>
      <c r="F601" s="9">
        <v>43983</v>
      </c>
      <c r="G601" s="9">
        <v>44090</v>
      </c>
      <c r="H601" s="12" t="s">
        <v>1872</v>
      </c>
      <c r="I601" s="13" t="str">
        <f>LEFT(J601,6)</f>
        <v>W912QR</v>
      </c>
      <c r="J601" s="14" t="s">
        <v>1873</v>
      </c>
      <c r="K601" s="15" t="s">
        <v>1873</v>
      </c>
      <c r="L601" s="15" t="str">
        <f>CONCATENATE(D601,",",J601)</f>
        <v>CTGB989003,W912QR20C0039</v>
      </c>
      <c r="M601" s="16">
        <v>11471000</v>
      </c>
      <c r="N601" s="16">
        <v>11471000</v>
      </c>
      <c r="O601" s="17">
        <v>44685</v>
      </c>
      <c r="P601" s="18">
        <v>44685</v>
      </c>
      <c r="Q601" s="19">
        <f>IF(M601="","",N601-M601)</f>
        <v>0</v>
      </c>
      <c r="R601" s="20">
        <f>IF(P601="","",P601-O601)</f>
        <v>0</v>
      </c>
      <c r="S601">
        <f>YEAR(P601)</f>
        <v>2022</v>
      </c>
      <c r="T601" s="21" t="str">
        <f>IF(LEN(MONTH(P601))=1,CONCATENATE("0",MONTH(P601)),MONTH(P601))</f>
        <v>05</v>
      </c>
      <c r="U601" s="21" t="str">
        <f>IF(LEN(DAY(P601))=1,CONCATENATE("0",DAY(P601)),DAY(P601))</f>
        <v>04</v>
      </c>
      <c r="V601" t="str">
        <f>CONCATENATE(S601,T601,U601)</f>
        <v>20220504</v>
      </c>
      <c r="W601">
        <f>IF(OR(MONTH(G601)=10,MONTH(G601)=11,MONTH(G601)=12),YEAR(G601)+1,YEAR(G601))</f>
        <v>2020</v>
      </c>
      <c r="X601">
        <f>IF(OR(MONTH(P601)=10,MONTH(P601)=11,MONTH(P601)=12),YEAR(P601)+1,YEAR(P601))</f>
        <v>2022</v>
      </c>
      <c r="Y601">
        <f>INDEX('Inflation Indices'!$B$2:$B$18,MATCH('MilCon Contracts Data'!W1092,'Inflation Indices'!$A$2:$A$18,0))</f>
        <v>0.97697771649446541</v>
      </c>
      <c r="Z601">
        <f>ROUND(MEDIAN(W601,X601),0)</f>
        <v>2021</v>
      </c>
      <c r="AA601">
        <f>INDEX('Inflation Indices'!$B$2:$B$18,MATCH('MilCon Contracts Data'!Z1092,'Inflation Indices'!$A$2:$A$18,0))</f>
        <v>0.95701202597496626</v>
      </c>
      <c r="AB601" s="22">
        <f>M601*Y601</f>
        <v>11206911.385908013</v>
      </c>
      <c r="AC601" s="22">
        <f>AB601+(Q601*AA601)</f>
        <v>11206911.385908013</v>
      </c>
      <c r="AD601" s="19">
        <f>IF(AB601="","",AC601-AB601)</f>
        <v>0</v>
      </c>
      <c r="AE601" s="23">
        <f>_xlfn.DAYS(P601,O601)</f>
        <v>0</v>
      </c>
      <c r="AF601" s="23">
        <f>_xlfn.DAYS(O601,G601)</f>
        <v>595</v>
      </c>
      <c r="AG601" s="24">
        <f>AE601/AF601</f>
        <v>0</v>
      </c>
    </row>
    <row r="602" spans="1:33" ht="30" customHeight="1" x14ac:dyDescent="0.25">
      <c r="A602" s="9">
        <v>44567</v>
      </c>
      <c r="B602" s="10">
        <v>2017</v>
      </c>
      <c r="C602" s="11" t="s">
        <v>33</v>
      </c>
      <c r="D602" s="12" t="s">
        <v>1874</v>
      </c>
      <c r="E602" s="12" t="s">
        <v>35</v>
      </c>
      <c r="F602" s="9">
        <v>43070</v>
      </c>
      <c r="G602" s="9">
        <v>43566</v>
      </c>
      <c r="H602" s="12" t="s">
        <v>1875</v>
      </c>
      <c r="I602" s="13" t="str">
        <f>LEFT(J602,6)</f>
        <v>W912PM</v>
      </c>
      <c r="J602" s="14" t="s">
        <v>1876</v>
      </c>
      <c r="K602" s="15" t="s">
        <v>1876</v>
      </c>
      <c r="L602" s="15" t="str">
        <f>CONCATENATE(D602,",",J602)</f>
        <v>85958,W912PM19C0020</v>
      </c>
      <c r="M602" s="16">
        <v>11507959</v>
      </c>
      <c r="N602" s="16">
        <v>12710896</v>
      </c>
      <c r="O602" s="17">
        <v>44314</v>
      </c>
      <c r="P602" s="18">
        <v>44659</v>
      </c>
      <c r="Q602" s="19">
        <f>IF(M602="","",N602-M602)</f>
        <v>1202937</v>
      </c>
      <c r="R602" s="20">
        <f>IF(P602="","",P602-O602)</f>
        <v>345</v>
      </c>
      <c r="S602">
        <f>YEAR(P602)</f>
        <v>2022</v>
      </c>
      <c r="T602" s="21" t="str">
        <f>IF(LEN(MONTH(P602))=1,CONCATENATE("0",MONTH(P602)),MONTH(P602))</f>
        <v>04</v>
      </c>
      <c r="U602" s="21" t="str">
        <f>IF(LEN(DAY(P602))=1,CONCATENATE("0",DAY(P602)),DAY(P602))</f>
        <v>08</v>
      </c>
      <c r="V602" t="str">
        <f>CONCATENATE(S602,T602,U602)</f>
        <v>20220408</v>
      </c>
      <c r="W602">
        <f>IF(OR(MONTH(G602)=10,MONTH(G602)=11,MONTH(G602)=12),YEAR(G602)+1,YEAR(G602))</f>
        <v>2019</v>
      </c>
      <c r="X602">
        <f>IF(OR(MONTH(P602)=10,MONTH(P602)=11,MONTH(P602)=12),YEAR(P602)+1,YEAR(P602))</f>
        <v>2022</v>
      </c>
      <c r="Y602">
        <f>INDEX('Inflation Indices'!$B$2:$B$18,MATCH('MilCon Contracts Data'!W824,'Inflation Indices'!$A$2:$A$18,0))</f>
        <v>1.0006103417743548</v>
      </c>
      <c r="Z602">
        <f>ROUND(MEDIAN(W602,X602),0)</f>
        <v>2021</v>
      </c>
      <c r="AA602">
        <f>INDEX('Inflation Indices'!$B$2:$B$18,MATCH('MilCon Contracts Data'!Z824,'Inflation Indices'!$A$2:$A$18,0))</f>
        <v>0.95701202597496626</v>
      </c>
      <c r="AB602" s="22">
        <f>M602*Y602</f>
        <v>11514982.788115263</v>
      </c>
      <c r="AC602" s="22">
        <f>AB602+(Q602*AA602)</f>
        <v>12666207.963605512</v>
      </c>
      <c r="AD602" s="19">
        <f>IF(AB602="","",AC602-AB602)</f>
        <v>1151225.1754902489</v>
      </c>
      <c r="AE602" s="23">
        <f>_xlfn.DAYS(P602,O602)</f>
        <v>345</v>
      </c>
      <c r="AF602" s="23">
        <f>_xlfn.DAYS(O602,G602)</f>
        <v>748</v>
      </c>
      <c r="AG602" s="24">
        <f>AE602/AF602</f>
        <v>0.46122994652406418</v>
      </c>
    </row>
    <row r="603" spans="1:33" ht="30" customHeight="1" x14ac:dyDescent="0.25">
      <c r="A603" s="9">
        <v>44561</v>
      </c>
      <c r="B603" s="10">
        <v>2019</v>
      </c>
      <c r="C603" s="11" t="s">
        <v>68</v>
      </c>
      <c r="D603" s="12" t="s">
        <v>1877</v>
      </c>
      <c r="E603" s="12" t="s">
        <v>35</v>
      </c>
      <c r="F603" s="9">
        <v>43259</v>
      </c>
      <c r="G603" s="9">
        <v>43418</v>
      </c>
      <c r="H603" s="12" t="s">
        <v>1343</v>
      </c>
      <c r="I603" s="13" t="str">
        <f>LEFT(J603,6)</f>
        <v>DIOCB2</v>
      </c>
      <c r="J603" s="14" t="s">
        <v>1344</v>
      </c>
      <c r="K603" s="15" t="s">
        <v>1344</v>
      </c>
      <c r="L603" s="15" t="str">
        <f>CONCATENATE(D603,",",J603)</f>
        <v>MSET153505,DIOCB2076</v>
      </c>
      <c r="M603" s="16">
        <v>11543865</v>
      </c>
      <c r="N603" s="16">
        <v>11543865</v>
      </c>
      <c r="O603" s="17">
        <v>44746</v>
      </c>
      <c r="P603" s="18">
        <v>44746</v>
      </c>
      <c r="Q603" s="19">
        <f>IF(M603="","",N603-M603)</f>
        <v>0</v>
      </c>
      <c r="R603" s="20">
        <f>IF(P603="","",P603-O603)</f>
        <v>0</v>
      </c>
      <c r="S603">
        <f>YEAR(P603)</f>
        <v>2022</v>
      </c>
      <c r="T603" s="21" t="str">
        <f>IF(LEN(MONTH(P603))=1,CONCATENATE("0",MONTH(P603)),MONTH(P603))</f>
        <v>07</v>
      </c>
      <c r="U603" s="21" t="str">
        <f>IF(LEN(DAY(P603))=1,CONCATENATE("0",DAY(P603)),DAY(P603))</f>
        <v>04</v>
      </c>
      <c r="V603" t="str">
        <f>CONCATENATE(S603,T603,U603)</f>
        <v>20220704</v>
      </c>
      <c r="W603">
        <f>IF(OR(MONTH(G603)=10,MONTH(G603)=11,MONTH(G603)=12),YEAR(G603)+1,YEAR(G603))</f>
        <v>2019</v>
      </c>
      <c r="X603">
        <f>IF(OR(MONTH(P603)=10,MONTH(P603)=11,MONTH(P603)=12),YEAR(P603)+1,YEAR(P603))</f>
        <v>2022</v>
      </c>
      <c r="Y603">
        <f>INDEX('Inflation Indices'!$B$2:$B$18,MATCH('MilCon Contracts Data'!W593,'Inflation Indices'!$A$2:$A$18,0))</f>
        <v>1.027591137340192</v>
      </c>
      <c r="Z603">
        <f>ROUND(MEDIAN(W603,X603),0)</f>
        <v>2021</v>
      </c>
      <c r="AA603">
        <f>INDEX('Inflation Indices'!$B$2:$B$18,MATCH('MilCon Contracts Data'!Z593,'Inflation Indices'!$A$2:$A$18,0))</f>
        <v>0.97697771649446541</v>
      </c>
      <c r="AB603" s="22">
        <f>M603*Y603</f>
        <v>11862373.364651635</v>
      </c>
      <c r="AC603" s="22">
        <f>AB603+(Q603*AA603)</f>
        <v>11862373.364651635</v>
      </c>
      <c r="AD603" s="19">
        <f>IF(AB603="","",AC603-AB603)</f>
        <v>0</v>
      </c>
      <c r="AE603" s="23">
        <f>_xlfn.DAYS(P603,O603)</f>
        <v>0</v>
      </c>
      <c r="AF603" s="23">
        <f>_xlfn.DAYS(O603,G603)</f>
        <v>1328</v>
      </c>
      <c r="AG603" s="24">
        <f>AE603/AF603</f>
        <v>0</v>
      </c>
    </row>
    <row r="604" spans="1:33" ht="30" customHeight="1" x14ac:dyDescent="0.25">
      <c r="A604" s="9">
        <v>44573</v>
      </c>
      <c r="B604" s="10">
        <v>2017</v>
      </c>
      <c r="C604" s="11" t="s">
        <v>598</v>
      </c>
      <c r="D604" s="12" t="s">
        <v>1878</v>
      </c>
      <c r="E604" s="12" t="s">
        <v>35</v>
      </c>
      <c r="F604" s="9">
        <v>42678</v>
      </c>
      <c r="G604" s="9">
        <v>42915</v>
      </c>
      <c r="H604" s="12" t="s">
        <v>911</v>
      </c>
      <c r="I604" s="13" t="str">
        <f>LEFT(J604,6)</f>
        <v>N69450</v>
      </c>
      <c r="J604" s="14" t="s">
        <v>1879</v>
      </c>
      <c r="K604" s="15" t="s">
        <v>1880</v>
      </c>
      <c r="L604" s="15" t="str">
        <f>CONCATENATE(D604,",",J604)</f>
        <v>N00206500,N6945017C1613 AWD</v>
      </c>
      <c r="M604" s="16">
        <v>11589000</v>
      </c>
      <c r="N604" s="16">
        <v>12630000</v>
      </c>
      <c r="O604" s="17">
        <v>43673</v>
      </c>
      <c r="P604" s="18">
        <v>44077</v>
      </c>
      <c r="Q604" s="19">
        <f>IF(M604="","",N604-M604)</f>
        <v>1041000</v>
      </c>
      <c r="R604" s="20">
        <f>IF(P604="","",P604-O604)</f>
        <v>404</v>
      </c>
      <c r="S604">
        <f>YEAR(P604)</f>
        <v>2020</v>
      </c>
      <c r="T604" s="21" t="str">
        <f>IF(LEN(MONTH(P604))=1,CONCATENATE("0",MONTH(P604)),MONTH(P604))</f>
        <v>09</v>
      </c>
      <c r="U604" s="21" t="str">
        <f>IF(LEN(DAY(P604))=1,CONCATENATE("0",DAY(P604)),DAY(P604))</f>
        <v>03</v>
      </c>
      <c r="V604" t="str">
        <f>CONCATENATE(S604,T604,U604)</f>
        <v>20200903</v>
      </c>
      <c r="W604">
        <f>IF(OR(MONTH(G604)=10,MONTH(G604)=11,MONTH(G604)=12),YEAR(G604)+1,YEAR(G604))</f>
        <v>2017</v>
      </c>
      <c r="X604">
        <f>IF(OR(MONTH(P604)=10,MONTH(P604)=11,MONTH(P604)=12),YEAR(P604)+1,YEAR(P604))</f>
        <v>2020</v>
      </c>
      <c r="Y604">
        <f>INDEX('Inflation Indices'!$B$2:$B$18,MATCH('MilCon Contracts Data'!W343,'Inflation Indices'!$A$2:$A$18,0))</f>
        <v>1.0006103417743548</v>
      </c>
      <c r="Z604">
        <f>ROUND(MEDIAN(W604,X604),0)</f>
        <v>2019</v>
      </c>
      <c r="AA604">
        <f>INDEX('Inflation Indices'!$B$2:$B$18,MATCH('MilCon Contracts Data'!Z343,'Inflation Indices'!$A$2:$A$18,0))</f>
        <v>0.97697771649446541</v>
      </c>
      <c r="AB604" s="22">
        <f>M604*Y604</f>
        <v>11596073.250822999</v>
      </c>
      <c r="AC604" s="22">
        <f>AB604+(Q604*AA604)</f>
        <v>12613107.053693738</v>
      </c>
      <c r="AD604" s="19">
        <f>IF(AB604="","",AC604-AB604)</f>
        <v>1017033.8028707393</v>
      </c>
      <c r="AE604" s="23">
        <f>_xlfn.DAYS(P604,O604)</f>
        <v>404</v>
      </c>
      <c r="AF604" s="23">
        <f>_xlfn.DAYS(O604,G604)</f>
        <v>758</v>
      </c>
      <c r="AG604" s="24">
        <f>AE604/AF604</f>
        <v>0.53298153034300788</v>
      </c>
    </row>
    <row r="605" spans="1:33" ht="30" customHeight="1" x14ac:dyDescent="0.25">
      <c r="A605" s="9">
        <v>44573</v>
      </c>
      <c r="B605" s="10">
        <v>2021</v>
      </c>
      <c r="C605" s="11" t="s">
        <v>478</v>
      </c>
      <c r="D605" s="12" t="s">
        <v>1881</v>
      </c>
      <c r="E605" s="12" t="s">
        <v>35</v>
      </c>
      <c r="F605" s="9">
        <v>44431</v>
      </c>
      <c r="G605" s="9">
        <v>44453</v>
      </c>
      <c r="H605" s="12" t="s">
        <v>1882</v>
      </c>
      <c r="I605" s="13" t="str">
        <f>LEFT(J605,6)</f>
        <v>W912J2</v>
      </c>
      <c r="J605" s="14" t="s">
        <v>1883</v>
      </c>
      <c r="K605" s="15" t="s">
        <v>1884</v>
      </c>
      <c r="L605" s="15" t="str">
        <f>CONCATENATE(D605,",",J605)</f>
        <v>550148,W912J2-20-2-2001</v>
      </c>
      <c r="M605" s="16">
        <v>11600000</v>
      </c>
      <c r="N605" s="16">
        <v>9051000</v>
      </c>
      <c r="O605" s="17">
        <v>45065</v>
      </c>
      <c r="P605" s="18">
        <v>45065</v>
      </c>
      <c r="Q605" s="19">
        <f>IF(M605="","",N605-M605)</f>
        <v>-2549000</v>
      </c>
      <c r="R605" s="20">
        <f>IF(P605="","",P605-O605)</f>
        <v>0</v>
      </c>
      <c r="S605">
        <f>YEAR(P605)</f>
        <v>2023</v>
      </c>
      <c r="T605" s="21" t="str">
        <f>IF(LEN(MONTH(P605))=1,CONCATENATE("0",MONTH(P605)),MONTH(P605))</f>
        <v>05</v>
      </c>
      <c r="U605" s="21">
        <f>IF(LEN(DAY(P605))=1,CONCATENATE("0",DAY(P605)),DAY(P605))</f>
        <v>19</v>
      </c>
      <c r="V605" t="str">
        <f>CONCATENATE(S605,T605,U605)</f>
        <v>20230519</v>
      </c>
      <c r="W605">
        <f>IF(OR(MONTH(G605)=10,MONTH(G605)=11,MONTH(G605)=12),YEAR(G605)+1,YEAR(G605))</f>
        <v>2021</v>
      </c>
      <c r="X605">
        <f>IF(OR(MONTH(P605)=10,MONTH(P605)=11,MONTH(P605)=12),YEAR(P605)+1,YEAR(P605))</f>
        <v>2023</v>
      </c>
      <c r="Y605">
        <f>INDEX('Inflation Indices'!$B$2:$B$18,MATCH('MilCon Contracts Data'!W1253,'Inflation Indices'!$A$2:$A$18,0))</f>
        <v>1.0006103417743548</v>
      </c>
      <c r="Z605">
        <f>ROUND(MEDIAN(W605,X605),0)</f>
        <v>2022</v>
      </c>
      <c r="AA605">
        <f>INDEX('Inflation Indices'!$B$2:$B$18,MATCH('MilCon Contracts Data'!Z1253,'Inflation Indices'!$A$2:$A$18,0))</f>
        <v>0.93819806468133926</v>
      </c>
      <c r="AB605" s="22">
        <f>M605*Y605</f>
        <v>11607079.964582516</v>
      </c>
      <c r="AC605" s="22">
        <f>AB605+(Q605*AA605)</f>
        <v>9215613.0977097824</v>
      </c>
      <c r="AD605" s="19">
        <f>IF(AB605="","",AC605-AB605)</f>
        <v>-2391466.8668727335</v>
      </c>
      <c r="AE605" s="23">
        <f>_xlfn.DAYS(P605,O605)</f>
        <v>0</v>
      </c>
      <c r="AF605" s="23">
        <f>_xlfn.DAYS(O605,G605)</f>
        <v>612</v>
      </c>
      <c r="AG605" s="24">
        <f>AE605/AF605</f>
        <v>0</v>
      </c>
    </row>
    <row r="606" spans="1:33" ht="30" customHeight="1" x14ac:dyDescent="0.25">
      <c r="A606" s="9">
        <v>44573</v>
      </c>
      <c r="B606" s="10">
        <v>2017</v>
      </c>
      <c r="C606" s="11" t="s">
        <v>103</v>
      </c>
      <c r="D606" s="12" t="s">
        <v>1885</v>
      </c>
      <c r="E606" s="12" t="s">
        <v>35</v>
      </c>
      <c r="F606" s="9">
        <v>42765</v>
      </c>
      <c r="G606" s="9">
        <v>42824</v>
      </c>
      <c r="H606" s="12" t="s">
        <v>802</v>
      </c>
      <c r="I606" s="13" t="str">
        <f>LEFT(J606,6)</f>
        <v>N62473</v>
      </c>
      <c r="J606" s="14" t="s">
        <v>1886</v>
      </c>
      <c r="K606" s="15" t="s">
        <v>804</v>
      </c>
      <c r="L606" s="15" t="str">
        <f>CONCATENATE(D606,",",J606)</f>
        <v>N00246947,N6247314D0068 0009</v>
      </c>
      <c r="M606" s="16">
        <v>11659000</v>
      </c>
      <c r="N606" s="16">
        <v>15037000</v>
      </c>
      <c r="O606" s="17">
        <v>43379</v>
      </c>
      <c r="P606" s="18">
        <v>43921</v>
      </c>
      <c r="Q606" s="19">
        <f>IF(M606="","",N606-M606)</f>
        <v>3378000</v>
      </c>
      <c r="R606" s="20">
        <f>IF(P606="","",P606-O606)</f>
        <v>542</v>
      </c>
      <c r="S606">
        <f>YEAR(P606)</f>
        <v>2020</v>
      </c>
      <c r="T606" s="21" t="str">
        <f>IF(LEN(MONTH(P606))=1,CONCATENATE("0",MONTH(P606)),MONTH(P606))</f>
        <v>03</v>
      </c>
      <c r="U606" s="21">
        <f>IF(LEN(DAY(P606))=1,CONCATENATE("0",DAY(P606)),DAY(P606))</f>
        <v>31</v>
      </c>
      <c r="V606" t="str">
        <f>CONCATENATE(S606,T606,U606)</f>
        <v>20200331</v>
      </c>
      <c r="W606">
        <f>IF(OR(MONTH(G606)=10,MONTH(G606)=11,MONTH(G606)=12),YEAR(G606)+1,YEAR(G606))</f>
        <v>2017</v>
      </c>
      <c r="X606">
        <f>IF(OR(MONTH(P606)=10,MONTH(P606)=11,MONTH(P606)=12),YEAR(P606)+1,YEAR(P606))</f>
        <v>2020</v>
      </c>
      <c r="Y606">
        <f>INDEX('Inflation Indices'!$B$2:$B$18,MATCH('MilCon Contracts Data'!W321,'Inflation Indices'!$A$2:$A$18,0))</f>
        <v>1.027591137340192</v>
      </c>
      <c r="Z606">
        <f>ROUND(MEDIAN(W606,X606),0)</f>
        <v>2019</v>
      </c>
      <c r="AA606">
        <f>INDEX('Inflation Indices'!$B$2:$B$18,MATCH('MilCon Contracts Data'!Z321,'Inflation Indices'!$A$2:$A$18,0))</f>
        <v>1.0006103417743548</v>
      </c>
      <c r="AB606" s="22">
        <f>M606*Y606</f>
        <v>11980685.070249299</v>
      </c>
      <c r="AC606" s="22">
        <f>AB606+(Q606*AA606)</f>
        <v>15360746.804763069</v>
      </c>
      <c r="AD606" s="19">
        <f>IF(AB606="","",AC606-AB606)</f>
        <v>3380061.7345137708</v>
      </c>
      <c r="AE606" s="23">
        <f>_xlfn.DAYS(P606,O606)</f>
        <v>542</v>
      </c>
      <c r="AF606" s="23">
        <f>_xlfn.DAYS(O606,G606)</f>
        <v>555</v>
      </c>
      <c r="AG606" s="24">
        <f>AE606/AF606</f>
        <v>0.97657657657657659</v>
      </c>
    </row>
    <row r="607" spans="1:33" ht="30" customHeight="1" x14ac:dyDescent="0.25">
      <c r="A607" s="9">
        <v>44174</v>
      </c>
      <c r="B607" s="10">
        <v>2010</v>
      </c>
      <c r="C607" s="11" t="s">
        <v>731</v>
      </c>
      <c r="D607" s="12" t="s">
        <v>1887</v>
      </c>
      <c r="E607" s="12" t="s">
        <v>35</v>
      </c>
      <c r="F607" s="9">
        <v>40049</v>
      </c>
      <c r="G607" s="9">
        <v>40353</v>
      </c>
      <c r="H607" s="12" t="s">
        <v>1888</v>
      </c>
      <c r="I607" s="13" t="str">
        <f>LEFT(J607,6)</f>
        <v>W912DR</v>
      </c>
      <c r="J607" s="14" t="s">
        <v>1889</v>
      </c>
      <c r="K607" s="15" t="s">
        <v>1890</v>
      </c>
      <c r="L607" s="15" t="str">
        <f>CONCATENATE(D607,",",J607)</f>
        <v>17781,W912DR-10-C-0079</v>
      </c>
      <c r="M607" s="16">
        <v>11700000</v>
      </c>
      <c r="N607" s="16">
        <v>11700000</v>
      </c>
      <c r="O607" s="17">
        <v>40775</v>
      </c>
      <c r="P607" s="18">
        <v>41059</v>
      </c>
      <c r="Q607" s="19">
        <f>IF(M607="","",N607-M607)</f>
        <v>0</v>
      </c>
      <c r="R607" s="20">
        <f>IF(P607="","",P607-O607)</f>
        <v>284</v>
      </c>
      <c r="S607">
        <f>YEAR(P607)</f>
        <v>2012</v>
      </c>
      <c r="T607" s="21" t="str">
        <f>IF(LEN(MONTH(P607))=1,CONCATENATE("0",MONTH(P607)),MONTH(P607))</f>
        <v>05</v>
      </c>
      <c r="U607" s="21">
        <f>IF(LEN(DAY(P607))=1,CONCATENATE("0",DAY(P607)),DAY(P607))</f>
        <v>30</v>
      </c>
      <c r="V607" t="str">
        <f>CONCATENATE(S607,T607,U607)</f>
        <v>20120530</v>
      </c>
      <c r="W607">
        <f>IF(OR(MONTH(G607)=10,MONTH(G607)=11,MONTH(G607)=12),YEAR(G607)+1,YEAR(G607))</f>
        <v>2010</v>
      </c>
      <c r="X607">
        <f>IF(OR(MONTH(P607)=10,MONTH(P607)=11,MONTH(P607)=12),YEAR(P607)+1,YEAR(P607))</f>
        <v>2012</v>
      </c>
      <c r="Y607">
        <f>INDEX('Inflation Indices'!$B$2:$B$18,MATCH('MilCon Contracts Data'!W38,'Inflation Indices'!$A$2:$A$18,0))</f>
        <v>0.97697771649446541</v>
      </c>
      <c r="Z607">
        <f>ROUND(MEDIAN(W607,X607),0)</f>
        <v>2011</v>
      </c>
      <c r="AA607">
        <f>INDEX('Inflation Indices'!$B$2:$B$18,MATCH('MilCon Contracts Data'!Z38,'Inflation Indices'!$A$2:$A$18,0))</f>
        <v>0.95701202597496626</v>
      </c>
      <c r="AB607" s="22">
        <f>M607*Y607</f>
        <v>11430639.282985246</v>
      </c>
      <c r="AC607" s="22">
        <f>AB607+(Q607*AA607)</f>
        <v>11430639.282985246</v>
      </c>
      <c r="AD607" s="19">
        <f>IF(AB607="","",AC607-AB607)</f>
        <v>0</v>
      </c>
      <c r="AE607" s="23">
        <f>_xlfn.DAYS(P607,O607)</f>
        <v>284</v>
      </c>
      <c r="AF607" s="23">
        <f>_xlfn.DAYS(O607,G607)</f>
        <v>422</v>
      </c>
      <c r="AG607" s="24">
        <f>AE607/AF607</f>
        <v>0.67298578199052128</v>
      </c>
    </row>
    <row r="608" spans="1:33" ht="30" customHeight="1" x14ac:dyDescent="0.25">
      <c r="A608" s="9">
        <v>44567</v>
      </c>
      <c r="B608" s="10">
        <v>2010</v>
      </c>
      <c r="C608" s="11" t="s">
        <v>33</v>
      </c>
      <c r="D608" s="12" t="s">
        <v>1891</v>
      </c>
      <c r="E608" s="12" t="s">
        <v>35</v>
      </c>
      <c r="F608" s="9">
        <v>40360</v>
      </c>
      <c r="G608" s="9">
        <v>40446</v>
      </c>
      <c r="H608" s="12" t="s">
        <v>1892</v>
      </c>
      <c r="I608" s="13" t="str">
        <f>LEFT(J608,6)</f>
        <v>W912HN</v>
      </c>
      <c r="J608" s="14" t="s">
        <v>1893</v>
      </c>
      <c r="K608" s="15" t="s">
        <v>1894</v>
      </c>
      <c r="L608" s="15" t="str">
        <f>CONCATENATE(D608,",",J608)</f>
        <v>66227,W912HN-07-D-0056</v>
      </c>
      <c r="M608" s="16">
        <v>11713000</v>
      </c>
      <c r="N608" s="16">
        <v>12285692</v>
      </c>
      <c r="O608" s="17">
        <v>41031</v>
      </c>
      <c r="P608" s="18">
        <v>41432</v>
      </c>
      <c r="Q608" s="19">
        <f>IF(M608="","",N608-M608)</f>
        <v>572692</v>
      </c>
      <c r="R608" s="20">
        <f>IF(P608="","",P608-O608)</f>
        <v>401</v>
      </c>
      <c r="S608">
        <f>YEAR(P608)</f>
        <v>2013</v>
      </c>
      <c r="T608" s="21" t="str">
        <f>IF(LEN(MONTH(P608))=1,CONCATENATE("0",MONTH(P608)),MONTH(P608))</f>
        <v>06</v>
      </c>
      <c r="U608" s="21" t="str">
        <f>IF(LEN(DAY(P608))=1,CONCATENATE("0",DAY(P608)),DAY(P608))</f>
        <v>07</v>
      </c>
      <c r="V608" t="str">
        <f>CONCATENATE(S608,T608,U608)</f>
        <v>20130607</v>
      </c>
      <c r="W608">
        <f>IF(OR(MONTH(G608)=10,MONTH(G608)=11,MONTH(G608)=12),YEAR(G608)+1,YEAR(G608))</f>
        <v>2010</v>
      </c>
      <c r="X608">
        <f>IF(OR(MONTH(P608)=10,MONTH(P608)=11,MONTH(P608)=12),YEAR(P608)+1,YEAR(P608))</f>
        <v>2013</v>
      </c>
      <c r="Y608">
        <f>INDEX('Inflation Indices'!$B$2:$B$18,MATCH('MilCon Contracts Data'!W42,'Inflation Indices'!$A$2:$A$18,0))</f>
        <v>0.97697771649446541</v>
      </c>
      <c r="Z608">
        <f>ROUND(MEDIAN(W608,X608),0)</f>
        <v>2012</v>
      </c>
      <c r="AA608">
        <f>INDEX('Inflation Indices'!$B$2:$B$18,MATCH('MilCon Contracts Data'!Z42,'Inflation Indices'!$A$2:$A$18,0))</f>
        <v>0.95701202597496626</v>
      </c>
      <c r="AB608" s="22">
        <f>M608*Y608</f>
        <v>11443339.993299674</v>
      </c>
      <c r="AC608" s="22">
        <f>AB608+(Q608*AA608)</f>
        <v>11991413.124479329</v>
      </c>
      <c r="AD608" s="19">
        <f>IF(AB608="","",AC608-AB608)</f>
        <v>548073.13117965497</v>
      </c>
      <c r="AE608" s="23">
        <f>_xlfn.DAYS(P608,O608)</f>
        <v>401</v>
      </c>
      <c r="AF608" s="23">
        <f>_xlfn.DAYS(O608,G608)</f>
        <v>585</v>
      </c>
      <c r="AG608" s="24">
        <f>AE608/AF608</f>
        <v>0.68547008547008548</v>
      </c>
    </row>
    <row r="609" spans="1:33" ht="30" customHeight="1" x14ac:dyDescent="0.25">
      <c r="A609" s="9">
        <v>44573</v>
      </c>
      <c r="B609" s="10">
        <v>2018</v>
      </c>
      <c r="C609" s="11" t="s">
        <v>84</v>
      </c>
      <c r="D609" s="12" t="s">
        <v>1895</v>
      </c>
      <c r="E609" s="12" t="s">
        <v>35</v>
      </c>
      <c r="F609" s="9">
        <v>43447</v>
      </c>
      <c r="G609" s="9">
        <v>43543</v>
      </c>
      <c r="H609" s="12" t="s">
        <v>1582</v>
      </c>
      <c r="I609" s="13" t="str">
        <f>LEFT(J609,6)</f>
        <v>USACE</v>
      </c>
      <c r="J609" s="14" t="s">
        <v>1896</v>
      </c>
      <c r="K609" s="15" t="s">
        <v>1896</v>
      </c>
      <c r="L609" s="15" t="str">
        <f>CONCATENATE(D609,",",J609)</f>
        <v>M67861650,USACE</v>
      </c>
      <c r="M609" s="16">
        <v>11741000</v>
      </c>
      <c r="N609" s="16">
        <v>11065000</v>
      </c>
      <c r="O609" s="17">
        <v>44155</v>
      </c>
      <c r="P609" s="18">
        <v>44155</v>
      </c>
      <c r="Q609" s="19">
        <f>IF(M609="","",N609-M609)</f>
        <v>-676000</v>
      </c>
      <c r="R609" s="20">
        <f>IF(P609="","",P609-O609)</f>
        <v>0</v>
      </c>
      <c r="S609">
        <f>YEAR(P609)</f>
        <v>2020</v>
      </c>
      <c r="T609" s="21">
        <f>IF(LEN(MONTH(P609))=1,CONCATENATE("0",MONTH(P609)),MONTH(P609))</f>
        <v>11</v>
      </c>
      <c r="U609" s="21">
        <f>IF(LEN(DAY(P609))=1,CONCATENATE("0",DAY(P609)),DAY(P609))</f>
        <v>20</v>
      </c>
      <c r="V609" t="str">
        <f>CONCATENATE(S609,T609,U609)</f>
        <v>20201120</v>
      </c>
      <c r="W609">
        <f>IF(OR(MONTH(G609)=10,MONTH(G609)=11,MONTH(G609)=12),YEAR(G609)+1,YEAR(G609))</f>
        <v>2019</v>
      </c>
      <c r="X609">
        <f>IF(OR(MONTH(P609)=10,MONTH(P609)=11,MONTH(P609)=12),YEAR(P609)+1,YEAR(P609))</f>
        <v>2021</v>
      </c>
      <c r="Y609">
        <f>INDEX('Inflation Indices'!$B$2:$B$18,MATCH('MilCon Contracts Data'!W697,'Inflation Indices'!$A$2:$A$18,0))</f>
        <v>1.1913606177254064</v>
      </c>
      <c r="Z609">
        <f>ROUND(MEDIAN(W609,X609),0)</f>
        <v>2020</v>
      </c>
      <c r="AA609">
        <f>INDEX('Inflation Indices'!$B$2:$B$18,MATCH('MilCon Contracts Data'!Z697,'Inflation Indices'!$A$2:$A$18,0))</f>
        <v>1.1226717559690906</v>
      </c>
      <c r="AB609" s="22">
        <f>M609*Y609</f>
        <v>13987765.012713997</v>
      </c>
      <c r="AC609" s="22">
        <f>AB609+(Q609*AA609)</f>
        <v>13228838.905678891</v>
      </c>
      <c r="AD609" s="19">
        <f>IF(AB609="","",AC609-AB609)</f>
        <v>-758926.10703510605</v>
      </c>
      <c r="AE609" s="23">
        <f>_xlfn.DAYS(P609,O609)</f>
        <v>0</v>
      </c>
      <c r="AF609" s="23">
        <f>_xlfn.DAYS(O609,G609)</f>
        <v>612</v>
      </c>
      <c r="AG609" s="24">
        <f>AE609/AF609</f>
        <v>0</v>
      </c>
    </row>
    <row r="610" spans="1:33" ht="30" customHeight="1" x14ac:dyDescent="0.25">
      <c r="A610" s="9">
        <v>44568</v>
      </c>
      <c r="B610" s="10">
        <v>2018</v>
      </c>
      <c r="C610" s="11" t="s">
        <v>473</v>
      </c>
      <c r="D610" s="12" t="s">
        <v>1897</v>
      </c>
      <c r="E610" s="12" t="s">
        <v>35</v>
      </c>
      <c r="F610" s="9">
        <v>43607</v>
      </c>
      <c r="G610" s="9">
        <v>43837</v>
      </c>
      <c r="H610" s="12" t="s">
        <v>1467</v>
      </c>
      <c r="I610" s="13" t="str">
        <f>LEFT(J610,6)</f>
        <v>W912DR</v>
      </c>
      <c r="J610" s="14" t="s">
        <v>1468</v>
      </c>
      <c r="K610" s="15" t="s">
        <v>1469</v>
      </c>
      <c r="L610" s="15" t="str">
        <f>CONCATENATE(D610,",",J610)</f>
        <v>88963,W912DR-17-D-0015</v>
      </c>
      <c r="M610" s="16">
        <v>11774418</v>
      </c>
      <c r="N610" s="16"/>
      <c r="O610" s="17">
        <v>44581</v>
      </c>
      <c r="P610" s="18">
        <v>44581</v>
      </c>
      <c r="Q610" s="19">
        <f>IF(M610="","",N610-M610)</f>
        <v>-11774418</v>
      </c>
      <c r="R610" s="20">
        <f>IF(P610="","",P610-O610)</f>
        <v>0</v>
      </c>
      <c r="S610">
        <f>YEAR(P610)</f>
        <v>2022</v>
      </c>
      <c r="T610" s="21" t="str">
        <f>IF(LEN(MONTH(P610))=1,CONCATENATE("0",MONTH(P610)),MONTH(P610))</f>
        <v>01</v>
      </c>
      <c r="U610" s="21">
        <f>IF(LEN(DAY(P610))=1,CONCATENATE("0",DAY(P610)),DAY(P610))</f>
        <v>20</v>
      </c>
      <c r="V610" t="str">
        <f>CONCATENATE(S610,T610,U610)</f>
        <v>20220120</v>
      </c>
      <c r="W610">
        <f>IF(OR(MONTH(G610)=10,MONTH(G610)=11,MONTH(G610)=12),YEAR(G610)+1,YEAR(G610))</f>
        <v>2020</v>
      </c>
      <c r="X610">
        <f>IF(OR(MONTH(P610)=10,MONTH(P610)=11,MONTH(P610)=12),YEAR(P610)+1,YEAR(P610))</f>
        <v>2022</v>
      </c>
      <c r="Y610">
        <f>INDEX('Inflation Indices'!$B$2:$B$18,MATCH('MilCon Contracts Data'!W1017,'Inflation Indices'!$A$2:$A$18,0))</f>
        <v>1.027591137340192</v>
      </c>
      <c r="Z610">
        <f>ROUND(MEDIAN(W610,X610),0)</f>
        <v>2021</v>
      </c>
      <c r="AA610">
        <f>INDEX('Inflation Indices'!$B$2:$B$18,MATCH('MilCon Contracts Data'!Z1017,'Inflation Indices'!$A$2:$A$18,0))</f>
        <v>0.97697771649446541</v>
      </c>
      <c r="AB610" s="22">
        <f>M610*Y610</f>
        <v>12099287.584138829</v>
      </c>
      <c r="AC610" s="22">
        <f>AB610+(Q610*AA610)</f>
        <v>595943.57344749942</v>
      </c>
      <c r="AD610" s="19">
        <f>IF(AB610="","",AC610-AB610)</f>
        <v>-11503344.01069133</v>
      </c>
      <c r="AE610" s="23">
        <f>_xlfn.DAYS(P610,O610)</f>
        <v>0</v>
      </c>
      <c r="AF610" s="23">
        <f>_xlfn.DAYS(O610,G610)</f>
        <v>744</v>
      </c>
      <c r="AG610" s="24">
        <f>AE610/AF610</f>
        <v>0</v>
      </c>
    </row>
    <row r="611" spans="1:33" ht="30" customHeight="1" x14ac:dyDescent="0.25">
      <c r="A611" s="9">
        <v>44567</v>
      </c>
      <c r="B611" s="10">
        <v>2009</v>
      </c>
      <c r="C611" s="11" t="s">
        <v>33</v>
      </c>
      <c r="D611" s="12" t="s">
        <v>1898</v>
      </c>
      <c r="E611" s="12" t="s">
        <v>35</v>
      </c>
      <c r="F611" s="9">
        <v>39912</v>
      </c>
      <c r="G611" s="9">
        <v>40066</v>
      </c>
      <c r="H611" s="12" t="s">
        <v>1899</v>
      </c>
      <c r="I611" s="13" t="str">
        <f>LEFT(J611,6)</f>
        <v>W912HN</v>
      </c>
      <c r="J611" s="14" t="s">
        <v>1900</v>
      </c>
      <c r="K611" s="15" t="s">
        <v>1901</v>
      </c>
      <c r="L611" s="15" t="str">
        <f>CONCATENATE(D611,",",J611)</f>
        <v>26542,W912HN-09-C-0050</v>
      </c>
      <c r="M611" s="16">
        <v>11777057</v>
      </c>
      <c r="N611" s="16">
        <v>12749904</v>
      </c>
      <c r="O611" s="17">
        <v>40726</v>
      </c>
      <c r="P611" s="18">
        <v>41176</v>
      </c>
      <c r="Q611" s="19">
        <f>IF(M611="","",N611-M611)</f>
        <v>972847</v>
      </c>
      <c r="R611" s="20">
        <f>IF(P611="","",P611-O611)</f>
        <v>450</v>
      </c>
      <c r="S611">
        <f>YEAR(P611)</f>
        <v>2012</v>
      </c>
      <c r="T611" s="21" t="str">
        <f>IF(LEN(MONTH(P611))=1,CONCATENATE("0",MONTH(P611)),MONTH(P611))</f>
        <v>09</v>
      </c>
      <c r="U611" s="21">
        <f>IF(LEN(DAY(P611))=1,CONCATENATE("0",DAY(P611)),DAY(P611))</f>
        <v>24</v>
      </c>
      <c r="V611" t="str">
        <f>CONCATENATE(S611,T611,U611)</f>
        <v>20120924</v>
      </c>
      <c r="W611">
        <f>IF(OR(MONTH(G611)=10,MONTH(G611)=11,MONTH(G611)=12),YEAR(G611)+1,YEAR(G611))</f>
        <v>2009</v>
      </c>
      <c r="X611">
        <f>IF(OR(MONTH(P611)=10,MONTH(P611)=11,MONTH(P611)=12),YEAR(P611)+1,YEAR(P611))</f>
        <v>2012</v>
      </c>
      <c r="Y611">
        <f>INDEX('Inflation Indices'!$B$2:$B$18,MATCH('MilCon Contracts Data'!W28,'Inflation Indices'!$A$2:$A$18,0))</f>
        <v>0.97697771649446541</v>
      </c>
      <c r="Z611">
        <f>ROUND(MEDIAN(W611,X611),0)</f>
        <v>2011</v>
      </c>
      <c r="AA611">
        <f>INDEX('Inflation Indices'!$B$2:$B$18,MATCH('MilCon Contracts Data'!Z28,'Inflation Indices'!$A$2:$A$18,0))</f>
        <v>0.95701202597496626</v>
      </c>
      <c r="AB611" s="22">
        <f>M611*Y611</f>
        <v>11505922.254885159</v>
      </c>
      <c r="AC611" s="22">
        <f>AB611+(Q611*AA611)</f>
        <v>12436948.533318827</v>
      </c>
      <c r="AD611" s="19">
        <f>IF(AB611="","",AC611-AB611)</f>
        <v>931026.2784336675</v>
      </c>
      <c r="AE611" s="23">
        <f>_xlfn.DAYS(P611,O611)</f>
        <v>450</v>
      </c>
      <c r="AF611" s="23">
        <f>_xlfn.DAYS(O611,G611)</f>
        <v>660</v>
      </c>
      <c r="AG611" s="24">
        <f>AE611/AF611</f>
        <v>0.68181818181818177</v>
      </c>
    </row>
    <row r="612" spans="1:33" ht="30" customHeight="1" x14ac:dyDescent="0.25">
      <c r="A612" s="9">
        <v>44567</v>
      </c>
      <c r="B612" s="10">
        <v>2016</v>
      </c>
      <c r="C612" s="11" t="s">
        <v>33</v>
      </c>
      <c r="D612" s="12" t="s">
        <v>1902</v>
      </c>
      <c r="E612" s="12" t="s">
        <v>35</v>
      </c>
      <c r="F612" s="9">
        <v>42537</v>
      </c>
      <c r="G612" s="9">
        <v>42774</v>
      </c>
      <c r="H612" s="12" t="s">
        <v>1903</v>
      </c>
      <c r="I612" s="13" t="str">
        <f>LEFT(J612,6)</f>
        <v>W912PP</v>
      </c>
      <c r="J612" s="14" t="s">
        <v>1904</v>
      </c>
      <c r="K612" s="15" t="s">
        <v>1905</v>
      </c>
      <c r="L612" s="15" t="str">
        <f>CONCATENATE(D612,",",J612)</f>
        <v>CZQZ083021,W912PP-14-D-0025</v>
      </c>
      <c r="M612" s="16">
        <v>11900000</v>
      </c>
      <c r="N612" s="16">
        <v>11940630</v>
      </c>
      <c r="O612" s="17">
        <v>43417</v>
      </c>
      <c r="P612" s="18">
        <v>43413</v>
      </c>
      <c r="Q612" s="19">
        <f>IF(M612="","",N612-M612)</f>
        <v>40630</v>
      </c>
      <c r="R612" s="20">
        <f>IF(P612="","",P612-O612)</f>
        <v>-4</v>
      </c>
      <c r="S612">
        <f>YEAR(P612)</f>
        <v>2018</v>
      </c>
      <c r="T612" s="21">
        <f>IF(LEN(MONTH(P612))=1,CONCATENATE("0",MONTH(P612)),MONTH(P612))</f>
        <v>11</v>
      </c>
      <c r="U612" s="21" t="str">
        <f>IF(LEN(DAY(P612))=1,CONCATENATE("0",DAY(P612)),DAY(P612))</f>
        <v>09</v>
      </c>
      <c r="V612" t="str">
        <f>CONCATENATE(S612,T612,U612)</f>
        <v>20181109</v>
      </c>
      <c r="W612">
        <f>IF(OR(MONTH(G612)=10,MONTH(G612)=11,MONTH(G612)=12),YEAR(G612)+1,YEAR(G612))</f>
        <v>2017</v>
      </c>
      <c r="X612">
        <f>IF(OR(MONTH(P612)=10,MONTH(P612)=11,MONTH(P612)=12),YEAR(P612)+1,YEAR(P612))</f>
        <v>2019</v>
      </c>
      <c r="Y612">
        <f>INDEX('Inflation Indices'!$B$2:$B$18,MATCH('MilCon Contracts Data'!W400,'Inflation Indices'!$A$2:$A$18,0))</f>
        <v>1.258060736811446</v>
      </c>
      <c r="Z612">
        <f>ROUND(MEDIAN(W612,X612),0)</f>
        <v>2018</v>
      </c>
      <c r="AA612">
        <f>INDEX('Inflation Indices'!$B$2:$B$18,MATCH('MilCon Contracts Data'!Z400,'Inflation Indices'!$A$2:$A$18,0))</f>
        <v>1.2319371555441641</v>
      </c>
      <c r="AB612" s="22">
        <f>M612*Y612</f>
        <v>14970922.768056208</v>
      </c>
      <c r="AC612" s="22">
        <f>AB612+(Q612*AA612)</f>
        <v>15020976.374685967</v>
      </c>
      <c r="AD612" s="19">
        <f>IF(AB612="","",AC612-AB612)</f>
        <v>50053.606629759073</v>
      </c>
      <c r="AE612" s="23">
        <f>_xlfn.DAYS(P612,O612)</f>
        <v>-4</v>
      </c>
      <c r="AF612" s="23">
        <f>_xlfn.DAYS(O612,G612)</f>
        <v>643</v>
      </c>
      <c r="AG612" s="24">
        <f>AE612/AF612</f>
        <v>-6.2208398133748056E-3</v>
      </c>
    </row>
    <row r="613" spans="1:33" ht="30" customHeight="1" x14ac:dyDescent="0.25">
      <c r="A613" s="9">
        <v>44567</v>
      </c>
      <c r="B613" s="10">
        <v>2016</v>
      </c>
      <c r="C613" s="11" t="s">
        <v>33</v>
      </c>
      <c r="D613" s="12" t="s">
        <v>1906</v>
      </c>
      <c r="E613" s="12" t="s">
        <v>35</v>
      </c>
      <c r="F613" s="9">
        <v>42356</v>
      </c>
      <c r="G613" s="9">
        <v>42692</v>
      </c>
      <c r="H613" s="12" t="s">
        <v>1907</v>
      </c>
      <c r="I613" s="13" t="str">
        <f>LEFT(J613,6)</f>
        <v>W912QR</v>
      </c>
      <c r="J613" s="14" t="s">
        <v>1908</v>
      </c>
      <c r="K613" s="15" t="s">
        <v>1909</v>
      </c>
      <c r="L613" s="15" t="str">
        <f>CONCATENATE(D613,",",J613)</f>
        <v>81897,W912QR-17-C-0002</v>
      </c>
      <c r="M613" s="16">
        <v>11975000</v>
      </c>
      <c r="N613" s="16">
        <v>12544449</v>
      </c>
      <c r="O613" s="17">
        <v>43338</v>
      </c>
      <c r="P613" s="18">
        <v>43495</v>
      </c>
      <c r="Q613" s="19">
        <f>IF(M613="","",N613-M613)</f>
        <v>569449</v>
      </c>
      <c r="R613" s="20">
        <f>IF(P613="","",P613-O613)</f>
        <v>157</v>
      </c>
      <c r="S613">
        <f>YEAR(P613)</f>
        <v>2019</v>
      </c>
      <c r="T613" s="21" t="str">
        <f>IF(LEN(MONTH(P613))=1,CONCATENATE("0",MONTH(P613)),MONTH(P613))</f>
        <v>01</v>
      </c>
      <c r="U613" s="21">
        <f>IF(LEN(DAY(P613))=1,CONCATENATE("0",DAY(P613)),DAY(P613))</f>
        <v>30</v>
      </c>
      <c r="V613" t="str">
        <f>CONCATENATE(S613,T613,U613)</f>
        <v>20190130</v>
      </c>
      <c r="W613">
        <f>IF(OR(MONTH(G613)=10,MONTH(G613)=11,MONTH(G613)=12),YEAR(G613)+1,YEAR(G613))</f>
        <v>2017</v>
      </c>
      <c r="X613">
        <f>IF(OR(MONTH(P613)=10,MONTH(P613)=11,MONTH(P613)=12),YEAR(P613)+1,YEAR(P613))</f>
        <v>2019</v>
      </c>
      <c r="Y613">
        <f>INDEX('Inflation Indices'!$B$2:$B$18,MATCH('MilCon Contracts Data'!W401,'Inflation Indices'!$A$2:$A$18,0))</f>
        <v>1.1743184978402121</v>
      </c>
      <c r="Z613">
        <f>ROUND(MEDIAN(W613,X613),0)</f>
        <v>2018</v>
      </c>
      <c r="AA613">
        <f>INDEX('Inflation Indices'!$B$2:$B$18,MATCH('MilCon Contracts Data'!Z401,'Inflation Indices'!$A$2:$A$18,0))</f>
        <v>1.1518675949206576</v>
      </c>
      <c r="AB613" s="22">
        <f>M613*Y613</f>
        <v>14062464.01163654</v>
      </c>
      <c r="AC613" s="22">
        <f>AB613+(Q613*AA613)</f>
        <v>14718393.861696513</v>
      </c>
      <c r="AD613" s="19">
        <f>IF(AB613="","",AC613-AB613)</f>
        <v>655929.85005997308</v>
      </c>
      <c r="AE613" s="23">
        <f>_xlfn.DAYS(P613,O613)</f>
        <v>157</v>
      </c>
      <c r="AF613" s="23">
        <f>_xlfn.DAYS(O613,G613)</f>
        <v>646</v>
      </c>
      <c r="AG613" s="24">
        <f>AE613/AF613</f>
        <v>0.24303405572755418</v>
      </c>
    </row>
    <row r="614" spans="1:33" ht="30" customHeight="1" x14ac:dyDescent="0.25">
      <c r="A614" s="9">
        <v>44573</v>
      </c>
      <c r="B614" s="10">
        <v>2020</v>
      </c>
      <c r="C614" s="11" t="s">
        <v>478</v>
      </c>
      <c r="D614" s="12" t="s">
        <v>1910</v>
      </c>
      <c r="E614" s="12" t="s">
        <v>35</v>
      </c>
      <c r="F614" s="9">
        <v>43979</v>
      </c>
      <c r="G614" s="9">
        <v>44022</v>
      </c>
      <c r="H614" s="12" t="s">
        <v>1911</v>
      </c>
      <c r="I614" s="13" t="str">
        <f>LEFT(J614,6)</f>
        <v>T1809-</v>
      </c>
      <c r="J614" s="14" t="s">
        <v>1912</v>
      </c>
      <c r="K614" s="15" t="s">
        <v>1913</v>
      </c>
      <c r="L614" s="15" t="str">
        <f>CONCATENATE(D614,",",J614)</f>
        <v>290186,T1809-01</v>
      </c>
      <c r="M614" s="16">
        <v>12000000</v>
      </c>
      <c r="N614" s="16">
        <v>9934000</v>
      </c>
      <c r="O614" s="17">
        <v>44426</v>
      </c>
      <c r="P614" s="18">
        <v>44545</v>
      </c>
      <c r="Q614" s="19">
        <f>IF(M614="","",N614-M614)</f>
        <v>-2066000</v>
      </c>
      <c r="R614" s="20">
        <f>IF(P614="","",P614-O614)</f>
        <v>119</v>
      </c>
      <c r="S614">
        <f>YEAR(P614)</f>
        <v>2021</v>
      </c>
      <c r="T614" s="21">
        <f>IF(LEN(MONTH(P614))=1,CONCATENATE("0",MONTH(P614)),MONTH(P614))</f>
        <v>12</v>
      </c>
      <c r="U614" s="21">
        <f>IF(LEN(DAY(P614))=1,CONCATENATE("0",DAY(P614)),DAY(P614))</f>
        <v>15</v>
      </c>
      <c r="V614" t="str">
        <f>CONCATENATE(S614,T614,U614)</f>
        <v>20211215</v>
      </c>
      <c r="W614">
        <f>IF(OR(MONTH(G614)=10,MONTH(G614)=11,MONTH(G614)=12),YEAR(G614)+1,YEAR(G614))</f>
        <v>2020</v>
      </c>
      <c r="X614">
        <f>IF(OR(MONTH(P614)=10,MONTH(P614)=11,MONTH(P614)=12),YEAR(P614)+1,YEAR(P614))</f>
        <v>2022</v>
      </c>
      <c r="Y614">
        <f>INDEX('Inflation Indices'!$B$2:$B$18,MATCH('MilCon Contracts Data'!W968,'Inflation Indices'!$A$2:$A$18,0))</f>
        <v>1.1226717559690906</v>
      </c>
      <c r="Z614">
        <f>ROUND(MEDIAN(W614,X614),0)</f>
        <v>2021</v>
      </c>
      <c r="AA614">
        <f>INDEX('Inflation Indices'!$B$2:$B$18,MATCH('MilCon Contracts Data'!Z968,'Inflation Indices'!$A$2:$A$18,0))</f>
        <v>1.0750776974914733</v>
      </c>
      <c r="AB614" s="22">
        <f>M614*Y614</f>
        <v>13472061.071629088</v>
      </c>
      <c r="AC614" s="22">
        <f>AB614+(Q614*AA614)</f>
        <v>11250950.548611704</v>
      </c>
      <c r="AD614" s="19">
        <f>IF(AB614="","",AC614-AB614)</f>
        <v>-2221110.5230173841</v>
      </c>
      <c r="AE614" s="23">
        <f>_xlfn.DAYS(P614,O614)</f>
        <v>119</v>
      </c>
      <c r="AF614" s="23">
        <f>_xlfn.DAYS(O614,G614)</f>
        <v>404</v>
      </c>
      <c r="AG614" s="24">
        <f>AE614/AF614</f>
        <v>0.29455445544554454</v>
      </c>
    </row>
    <row r="615" spans="1:33" ht="30" customHeight="1" x14ac:dyDescent="0.25">
      <c r="A615" s="9">
        <v>44573</v>
      </c>
      <c r="B615" s="10">
        <v>2021</v>
      </c>
      <c r="C615" s="11" t="s">
        <v>478</v>
      </c>
      <c r="D615" s="12" t="s">
        <v>1914</v>
      </c>
      <c r="E615" s="12" t="s">
        <v>35</v>
      </c>
      <c r="F615" s="9">
        <v>44459</v>
      </c>
      <c r="G615" s="9">
        <v>44468</v>
      </c>
      <c r="H615" s="12" t="s">
        <v>1915</v>
      </c>
      <c r="I615" s="13" t="str">
        <f>LEFT(J615,6)</f>
        <v>227155</v>
      </c>
      <c r="J615" s="14" t="s">
        <v>1916</v>
      </c>
      <c r="K615" s="15">
        <v>2271555</v>
      </c>
      <c r="L615" s="15" t="str">
        <f>CONCATENATE(D615,",",J615)</f>
        <v>491201,2271555</v>
      </c>
      <c r="M615" s="16">
        <v>12000000</v>
      </c>
      <c r="N615" s="16">
        <v>13043000</v>
      </c>
      <c r="O615" s="17">
        <v>45229</v>
      </c>
      <c r="P615" s="18">
        <v>45229</v>
      </c>
      <c r="Q615" s="19">
        <f>IF(M615="","",N615-M615)</f>
        <v>1043000</v>
      </c>
      <c r="R615" s="20">
        <f>IF(P615="","",P615-O615)</f>
        <v>0</v>
      </c>
      <c r="S615">
        <f>YEAR(P615)</f>
        <v>2023</v>
      </c>
      <c r="T615" s="21">
        <f>IF(LEN(MONTH(P615))=1,CONCATENATE("0",MONTH(P615)),MONTH(P615))</f>
        <v>10</v>
      </c>
      <c r="U615" s="21">
        <f>IF(LEN(DAY(P615))=1,CONCATENATE("0",DAY(P615)),DAY(P615))</f>
        <v>30</v>
      </c>
      <c r="V615" t="str">
        <f>CONCATENATE(S615,T615,U615)</f>
        <v>20231030</v>
      </c>
      <c r="W615">
        <f>IF(OR(MONTH(G615)=10,MONTH(G615)=11,MONTH(G615)=12),YEAR(G615)+1,YEAR(G615))</f>
        <v>2021</v>
      </c>
      <c r="X615">
        <f>IF(OR(MONTH(P615)=10,MONTH(P615)=11,MONTH(P615)=12),YEAR(P615)+1,YEAR(P615))</f>
        <v>2024</v>
      </c>
      <c r="Y615">
        <f>INDEX('Inflation Indices'!$B$2:$B$18,MATCH('MilCon Contracts Data'!W1110,'Inflation Indices'!$A$2:$A$18,0))</f>
        <v>1.0750776974914733</v>
      </c>
      <c r="Z615">
        <f>ROUND(MEDIAN(W615,X615),0)</f>
        <v>2023</v>
      </c>
      <c r="AA615">
        <f>INDEX('Inflation Indices'!$B$2:$B$18,MATCH('MilCon Contracts Data'!Z1110,'Inflation Indices'!$A$2:$A$18,0))</f>
        <v>1.0006103417743548</v>
      </c>
      <c r="AB615" s="22">
        <f>M615*Y615</f>
        <v>12900932.36989768</v>
      </c>
      <c r="AC615" s="22">
        <f>AB615+(Q615*AA615)</f>
        <v>13944568.956368333</v>
      </c>
      <c r="AD615" s="19">
        <f>IF(AB615="","",AC615-AB615)</f>
        <v>1043636.5864706524</v>
      </c>
      <c r="AE615" s="23">
        <f>_xlfn.DAYS(P615,O615)</f>
        <v>0</v>
      </c>
      <c r="AF615" s="23">
        <f>_xlfn.DAYS(O615,G615)</f>
        <v>761</v>
      </c>
      <c r="AG615" s="24">
        <f>AE615/AF615</f>
        <v>0</v>
      </c>
    </row>
    <row r="616" spans="1:33" ht="30" customHeight="1" x14ac:dyDescent="0.25">
      <c r="A616" s="9">
        <v>44573</v>
      </c>
      <c r="B616" s="10">
        <v>2020</v>
      </c>
      <c r="C616" s="11" t="s">
        <v>478</v>
      </c>
      <c r="D616" s="12" t="s">
        <v>1917</v>
      </c>
      <c r="E616" s="12" t="s">
        <v>35</v>
      </c>
      <c r="F616" s="9">
        <v>44022</v>
      </c>
      <c r="G616" s="9">
        <v>44389</v>
      </c>
      <c r="H616" s="12" t="s">
        <v>1918</v>
      </c>
      <c r="I616" s="13" t="str">
        <f>LEFT(J616,6)</f>
        <v>AC-20-</v>
      </c>
      <c r="J616" s="14" t="s">
        <v>1919</v>
      </c>
      <c r="K616" s="15" t="s">
        <v>1920</v>
      </c>
      <c r="L616" s="15" t="str">
        <f>CONCATENATE(D616,",",J616)</f>
        <v>010908,AC-20-C-0014-S</v>
      </c>
      <c r="M616" s="16">
        <v>12000000</v>
      </c>
      <c r="N616" s="16">
        <v>11894000</v>
      </c>
      <c r="O616" s="17">
        <v>44469</v>
      </c>
      <c r="P616" s="18">
        <v>44754</v>
      </c>
      <c r="Q616" s="19">
        <f>IF(M616="","",N616-M616)</f>
        <v>-106000</v>
      </c>
      <c r="R616" s="20">
        <f>IF(P616="","",P616-O616)</f>
        <v>285</v>
      </c>
      <c r="S616">
        <f>YEAR(P616)</f>
        <v>2022</v>
      </c>
      <c r="T616" s="21" t="str">
        <f>IF(LEN(MONTH(P616))=1,CONCATENATE("0",MONTH(P616)),MONTH(P616))</f>
        <v>07</v>
      </c>
      <c r="U616" s="21">
        <f>IF(LEN(DAY(P616))=1,CONCATENATE("0",DAY(P616)),DAY(P616))</f>
        <v>12</v>
      </c>
      <c r="V616" t="str">
        <f>CONCATENATE(S616,T616,U616)</f>
        <v>20220712</v>
      </c>
      <c r="W616">
        <f>IF(OR(MONTH(G616)=10,MONTH(G616)=11,MONTH(G616)=12),YEAR(G616)+1,YEAR(G616))</f>
        <v>2021</v>
      </c>
      <c r="X616">
        <f>IF(OR(MONTH(P616)=10,MONTH(P616)=11,MONTH(P616)=12),YEAR(P616)+1,YEAR(P616))</f>
        <v>2022</v>
      </c>
      <c r="Y616">
        <f>INDEX('Inflation Indices'!$B$2:$B$18,MATCH('MilCon Contracts Data'!W1112,'Inflation Indices'!$A$2:$A$18,0))</f>
        <v>1.0507009358578761</v>
      </c>
      <c r="Z616">
        <f>ROUND(MEDIAN(W616,X616),0)</f>
        <v>2022</v>
      </c>
      <c r="AA616">
        <f>INDEX('Inflation Indices'!$B$2:$B$18,MATCH('MilCon Contracts Data'!Z1112,'Inflation Indices'!$A$2:$A$18,0))</f>
        <v>1.0006103417743548</v>
      </c>
      <c r="AB616" s="22">
        <f>M616*Y616</f>
        <v>12608411.230294513</v>
      </c>
      <c r="AC616" s="22">
        <f>AB616+(Q616*AA616)</f>
        <v>12502346.534066431</v>
      </c>
      <c r="AD616" s="19">
        <f>IF(AB616="","",AC616-AB616)</f>
        <v>-106064.69622808136</v>
      </c>
      <c r="AE616" s="23">
        <f>_xlfn.DAYS(P616,O616)</f>
        <v>285</v>
      </c>
      <c r="AF616" s="23">
        <f>_xlfn.DAYS(O616,G616)</f>
        <v>80</v>
      </c>
      <c r="AG616" s="24">
        <f>AE616/AF616</f>
        <v>3.5625</v>
      </c>
    </row>
    <row r="617" spans="1:33" ht="30" customHeight="1" x14ac:dyDescent="0.25">
      <c r="A617" s="9">
        <v>44573</v>
      </c>
      <c r="B617" s="10">
        <v>2021</v>
      </c>
      <c r="C617" s="11" t="s">
        <v>478</v>
      </c>
      <c r="D617" s="12" t="s">
        <v>1921</v>
      </c>
      <c r="E617" s="12" t="s">
        <v>35</v>
      </c>
      <c r="F617" s="9">
        <v>44447</v>
      </c>
      <c r="G617" s="9">
        <v>44460</v>
      </c>
      <c r="H617" s="12" t="s">
        <v>1872</v>
      </c>
      <c r="I617" s="13" t="str">
        <f>LEFT(J617,6)</f>
        <v>MDI-SA</v>
      </c>
      <c r="J617" s="14" t="s">
        <v>1922</v>
      </c>
      <c r="K617" s="15" t="s">
        <v>1923</v>
      </c>
      <c r="L617" s="15" t="str">
        <f>CONCATENATE(D617,",",J617)</f>
        <v>180202,MDI-SAB-21-C-0012</v>
      </c>
      <c r="M617" s="16">
        <v>12000000</v>
      </c>
      <c r="N617" s="16">
        <v>13716000</v>
      </c>
      <c r="O617" s="17">
        <v>45017</v>
      </c>
      <c r="P617" s="18">
        <v>45017</v>
      </c>
      <c r="Q617" s="19">
        <f>IF(M617="","",N617-M617)</f>
        <v>1716000</v>
      </c>
      <c r="R617" s="20">
        <f>IF(P617="","",P617-O617)</f>
        <v>0</v>
      </c>
      <c r="S617">
        <f>YEAR(P617)</f>
        <v>2023</v>
      </c>
      <c r="T617" s="21" t="str">
        <f>IF(LEN(MONTH(P617))=1,CONCATENATE("0",MONTH(P617)),MONTH(P617))</f>
        <v>04</v>
      </c>
      <c r="U617" s="21" t="str">
        <f>IF(LEN(DAY(P617))=1,CONCATENATE("0",DAY(P617)),DAY(P617))</f>
        <v>01</v>
      </c>
      <c r="V617" t="str">
        <f>CONCATENATE(S617,T617,U617)</f>
        <v>20230401</v>
      </c>
      <c r="W617">
        <f>IF(OR(MONTH(G617)=10,MONTH(G617)=11,MONTH(G617)=12),YEAR(G617)+1,YEAR(G617))</f>
        <v>2021</v>
      </c>
      <c r="X617">
        <f>IF(OR(MONTH(P617)=10,MONTH(P617)=11,MONTH(P617)=12),YEAR(P617)+1,YEAR(P617))</f>
        <v>2023</v>
      </c>
      <c r="Y617">
        <f>INDEX('Inflation Indices'!$B$2:$B$18,MATCH('MilCon Contracts Data'!W1119,'Inflation Indices'!$A$2:$A$18,0))</f>
        <v>1.1226717559690906</v>
      </c>
      <c r="Z617">
        <f>ROUND(MEDIAN(W617,X617),0)</f>
        <v>2022</v>
      </c>
      <c r="AA617">
        <f>INDEX('Inflation Indices'!$B$2:$B$18,MATCH('MilCon Contracts Data'!Z1119,'Inflation Indices'!$A$2:$A$18,0))</f>
        <v>1.0507009358578761</v>
      </c>
      <c r="AB617" s="22">
        <f>M617*Y617</f>
        <v>13472061.071629088</v>
      </c>
      <c r="AC617" s="22">
        <f>AB617+(Q617*AA617)</f>
        <v>15275063.877561204</v>
      </c>
      <c r="AD617" s="19">
        <f>IF(AB617="","",AC617-AB617)</f>
        <v>1803002.8059321158</v>
      </c>
      <c r="AE617" s="23">
        <f>_xlfn.DAYS(P617,O617)</f>
        <v>0</v>
      </c>
      <c r="AF617" s="23">
        <f>_xlfn.DAYS(O617,G617)</f>
        <v>557</v>
      </c>
      <c r="AG617" s="24">
        <f>AE617/AF617</f>
        <v>0</v>
      </c>
    </row>
    <row r="618" spans="1:33" ht="30" customHeight="1" x14ac:dyDescent="0.25">
      <c r="A618" s="9">
        <v>44561</v>
      </c>
      <c r="B618" s="10">
        <v>2017</v>
      </c>
      <c r="C618" s="11" t="s">
        <v>68</v>
      </c>
      <c r="D618" s="12" t="s">
        <v>249</v>
      </c>
      <c r="E618" s="12" t="s">
        <v>35</v>
      </c>
      <c r="F618" s="9">
        <v>42975</v>
      </c>
      <c r="G618" s="9">
        <v>43008</v>
      </c>
      <c r="H618" s="12" t="s">
        <v>1924</v>
      </c>
      <c r="I618" s="13" t="str">
        <f>LEFT(J618,6)</f>
        <v>W91278</v>
      </c>
      <c r="J618" s="14" t="s">
        <v>1925</v>
      </c>
      <c r="K618" s="15" t="s">
        <v>1925</v>
      </c>
      <c r="L618" s="15" t="str">
        <f>CONCATENATE(D618,",",J618)</f>
        <v>FTFA033003,W9127816D0016</v>
      </c>
      <c r="M618" s="16">
        <v>12034000</v>
      </c>
      <c r="N618" s="16">
        <v>12208303</v>
      </c>
      <c r="O618" s="17">
        <v>43675</v>
      </c>
      <c r="P618" s="18">
        <v>43881</v>
      </c>
      <c r="Q618" s="19">
        <f>IF(M618="","",N618-M618)</f>
        <v>174303</v>
      </c>
      <c r="R618" s="20">
        <f>IF(P618="","",P618-O618)</f>
        <v>206</v>
      </c>
      <c r="S618">
        <f>YEAR(P618)</f>
        <v>2020</v>
      </c>
      <c r="T618" s="21" t="str">
        <f>IF(LEN(MONTH(P618))=1,CONCATENATE("0",MONTH(P618)),MONTH(P618))</f>
        <v>02</v>
      </c>
      <c r="U618" s="21">
        <f>IF(LEN(DAY(P618))=1,CONCATENATE("0",DAY(P618)),DAY(P618))</f>
        <v>20</v>
      </c>
      <c r="V618" t="str">
        <f>CONCATENATE(S618,T618,U618)</f>
        <v>20200220</v>
      </c>
      <c r="W618">
        <f>IF(OR(MONTH(G618)=10,MONTH(G618)=11,MONTH(G618)=12),YEAR(G618)+1,YEAR(G618))</f>
        <v>2017</v>
      </c>
      <c r="X618">
        <f>IF(OR(MONTH(P618)=10,MONTH(P618)=11,MONTH(P618)=12),YEAR(P618)+1,YEAR(P618))</f>
        <v>2020</v>
      </c>
      <c r="Y618">
        <f>INDEX('Inflation Indices'!$B$2:$B$18,MATCH('MilCon Contracts Data'!W354,'Inflation Indices'!$A$2:$A$18,0))</f>
        <v>0.97697771649446541</v>
      </c>
      <c r="Z618">
        <f>ROUND(MEDIAN(W618,X618),0)</f>
        <v>2019</v>
      </c>
      <c r="AA618">
        <f>INDEX('Inflation Indices'!$B$2:$B$18,MATCH('MilCon Contracts Data'!Z354,'Inflation Indices'!$A$2:$A$18,0))</f>
        <v>0.95701202597496626</v>
      </c>
      <c r="AB618" s="22">
        <f>M618*Y618</f>
        <v>11756949.840294397</v>
      </c>
      <c r="AC618" s="22">
        <f>AB618+(Q618*AA618)</f>
        <v>11923759.90745791</v>
      </c>
      <c r="AD618" s="19">
        <f>IF(AB618="","",AC618-AB618)</f>
        <v>166810.06716351397</v>
      </c>
      <c r="AE618" s="23">
        <f>_xlfn.DAYS(P618,O618)</f>
        <v>206</v>
      </c>
      <c r="AF618" s="23">
        <f>_xlfn.DAYS(O618,G618)</f>
        <v>667</v>
      </c>
      <c r="AG618" s="24">
        <f>AE618/AF618</f>
        <v>0.30884557721139433</v>
      </c>
    </row>
    <row r="619" spans="1:33" ht="30" customHeight="1" x14ac:dyDescent="0.25">
      <c r="A619" s="9">
        <v>44174</v>
      </c>
      <c r="B619" s="10">
        <v>2009</v>
      </c>
      <c r="C619" s="11" t="s">
        <v>731</v>
      </c>
      <c r="D619" s="12" t="s">
        <v>1926</v>
      </c>
      <c r="E619" s="12" t="s">
        <v>35</v>
      </c>
      <c r="F619" s="9">
        <v>40301</v>
      </c>
      <c r="G619" s="9">
        <v>40420</v>
      </c>
      <c r="H619" s="12" t="s">
        <v>1927</v>
      </c>
      <c r="I619" s="13" t="str">
        <f>LEFT(J619,6)</f>
        <v>W912DR</v>
      </c>
      <c r="J619" s="14" t="s">
        <v>1928</v>
      </c>
      <c r="K619" s="15" t="s">
        <v>1929</v>
      </c>
      <c r="L619" s="15" t="str">
        <f>CONCATENATE(D619,",",J619)</f>
        <v>21120,W912DR-10-C-0033</v>
      </c>
      <c r="M619" s="16">
        <v>12060000</v>
      </c>
      <c r="N619" s="16">
        <v>13760000</v>
      </c>
      <c r="O619" s="17">
        <v>41291</v>
      </c>
      <c r="P619" s="18">
        <v>41747</v>
      </c>
      <c r="Q619" s="19">
        <f>IF(M619="","",N619-M619)</f>
        <v>1700000</v>
      </c>
      <c r="R619" s="20">
        <f>IF(P619="","",P619-O619)</f>
        <v>456</v>
      </c>
      <c r="S619">
        <f>YEAR(P619)</f>
        <v>2014</v>
      </c>
      <c r="T619" s="21" t="str">
        <f>IF(LEN(MONTH(P619))=1,CONCATENATE("0",MONTH(P619)),MONTH(P619))</f>
        <v>04</v>
      </c>
      <c r="U619" s="21">
        <f>IF(LEN(DAY(P619))=1,CONCATENATE("0",DAY(P619)),DAY(P619))</f>
        <v>18</v>
      </c>
      <c r="V619" t="str">
        <f>CONCATENATE(S619,T619,U619)</f>
        <v>20140418</v>
      </c>
      <c r="W619">
        <f>IF(OR(MONTH(G619)=10,MONTH(G619)=11,MONTH(G619)=12),YEAR(G619)+1,YEAR(G619))</f>
        <v>2010</v>
      </c>
      <c r="X619">
        <f>IF(OR(MONTH(P619)=10,MONTH(P619)=11,MONTH(P619)=12),YEAR(P619)+1,YEAR(P619))</f>
        <v>2014</v>
      </c>
      <c r="Y619">
        <f>INDEX('Inflation Indices'!$B$2:$B$18,MATCH('MilCon Contracts Data'!W35,'Inflation Indices'!$A$2:$A$18,0))</f>
        <v>1.1913606177254064</v>
      </c>
      <c r="Z619">
        <f>ROUND(MEDIAN(W619,X619),0)</f>
        <v>2012</v>
      </c>
      <c r="AA619">
        <f>INDEX('Inflation Indices'!$B$2:$B$18,MATCH('MilCon Contracts Data'!Z35,'Inflation Indices'!$A$2:$A$18,0))</f>
        <v>1.1518675949206576</v>
      </c>
      <c r="AB619" s="22">
        <f>M619*Y619</f>
        <v>14367809.049768401</v>
      </c>
      <c r="AC619" s="22">
        <f>AB619+(Q619*AA619)</f>
        <v>16325983.961133519</v>
      </c>
      <c r="AD619" s="19">
        <f>IF(AB619="","",AC619-AB619)</f>
        <v>1958174.9113651179</v>
      </c>
      <c r="AE619" s="23">
        <f>_xlfn.DAYS(P619,O619)</f>
        <v>456</v>
      </c>
      <c r="AF619" s="23">
        <f>_xlfn.DAYS(O619,G619)</f>
        <v>871</v>
      </c>
      <c r="AG619" s="24">
        <f>AE619/AF619</f>
        <v>0.52353616532721015</v>
      </c>
    </row>
    <row r="620" spans="1:33" ht="30" customHeight="1" x14ac:dyDescent="0.25">
      <c r="A620" s="9">
        <v>44561</v>
      </c>
      <c r="B620" s="10">
        <v>2021</v>
      </c>
      <c r="C620" s="11" t="s">
        <v>68</v>
      </c>
      <c r="D620" s="12" t="s">
        <v>1930</v>
      </c>
      <c r="E620" s="12" t="s">
        <v>35</v>
      </c>
      <c r="F620" s="9">
        <v>44161</v>
      </c>
      <c r="G620" s="9">
        <v>44460</v>
      </c>
      <c r="H620" s="12" t="s">
        <v>1931</v>
      </c>
      <c r="I620" s="13" t="str">
        <f>LEFT(J620,6)</f>
        <v>W912GB</v>
      </c>
      <c r="J620" s="14" t="s">
        <v>1932</v>
      </c>
      <c r="K620" s="15" t="s">
        <v>1932</v>
      </c>
      <c r="L620" s="15" t="str">
        <f>CONCATENATE(D620,",",J620)</f>
        <v>LRCT210002,W912GB21F0202</v>
      </c>
      <c r="M620" s="16">
        <v>12163401</v>
      </c>
      <c r="N620" s="16">
        <v>12163401</v>
      </c>
      <c r="O620" s="17">
        <v>45273</v>
      </c>
      <c r="P620" s="18">
        <v>45273</v>
      </c>
      <c r="Q620" s="19">
        <f>IF(M620="","",N620-M620)</f>
        <v>0</v>
      </c>
      <c r="R620" s="20">
        <f>IF(P620="","",P620-O620)</f>
        <v>0</v>
      </c>
      <c r="S620">
        <f>YEAR(P620)</f>
        <v>2023</v>
      </c>
      <c r="T620" s="21">
        <f>IF(LEN(MONTH(P620))=1,CONCATENATE("0",MONTH(P620)),MONTH(P620))</f>
        <v>12</v>
      </c>
      <c r="U620" s="21">
        <f>IF(LEN(DAY(P620))=1,CONCATENATE("0",DAY(P620)),DAY(P620))</f>
        <v>13</v>
      </c>
      <c r="V620" t="str">
        <f>CONCATENATE(S620,T620,U620)</f>
        <v>20231213</v>
      </c>
      <c r="W620">
        <f>IF(OR(MONTH(G620)=10,MONTH(G620)=11,MONTH(G620)=12),YEAR(G620)+1,YEAR(G620))</f>
        <v>2021</v>
      </c>
      <c r="X620">
        <f>IF(OR(MONTH(P620)=10,MONTH(P620)=11,MONTH(P620)=12),YEAR(P620)+1,YEAR(P620))</f>
        <v>2024</v>
      </c>
      <c r="Y620">
        <f>INDEX('Inflation Indices'!$B$2:$B$18,MATCH('MilCon Contracts Data'!W1247,'Inflation Indices'!$A$2:$A$18,0))</f>
        <v>1.0006103417743548</v>
      </c>
      <c r="Z620">
        <f>ROUND(MEDIAN(W620,X620),0)</f>
        <v>2023</v>
      </c>
      <c r="AA620">
        <f>INDEX('Inflation Indices'!$B$2:$B$18,MATCH('MilCon Contracts Data'!Z1247,'Inflation Indices'!$A$2:$A$18,0))</f>
        <v>0.97697771649446541</v>
      </c>
      <c r="AB620" s="22">
        <f>M620*Y620</f>
        <v>12170824.831748528</v>
      </c>
      <c r="AC620" s="22">
        <f>AB620+(Q620*AA620)</f>
        <v>12170824.831748528</v>
      </c>
      <c r="AD620" s="19">
        <f>IF(AB620="","",AC620-AB620)</f>
        <v>0</v>
      </c>
      <c r="AE620" s="23">
        <f>_xlfn.DAYS(P620,O620)</f>
        <v>0</v>
      </c>
      <c r="AF620" s="23">
        <f>_xlfn.DAYS(O620,G620)</f>
        <v>813</v>
      </c>
      <c r="AG620" s="24">
        <f>AE620/AF620</f>
        <v>0</v>
      </c>
    </row>
    <row r="621" spans="1:33" ht="30" customHeight="1" x14ac:dyDescent="0.25">
      <c r="A621" s="9">
        <v>44573</v>
      </c>
      <c r="B621" s="10">
        <v>2017</v>
      </c>
      <c r="C621" s="11" t="s">
        <v>103</v>
      </c>
      <c r="D621" s="12" t="s">
        <v>1933</v>
      </c>
      <c r="E621" s="12" t="s">
        <v>1934</v>
      </c>
      <c r="F621" s="9">
        <v>42695</v>
      </c>
      <c r="G621" s="9">
        <v>42978</v>
      </c>
      <c r="H621" s="12" t="s">
        <v>1935</v>
      </c>
      <c r="I621" s="13" t="str">
        <f>LEFT(J621,6)</f>
        <v>N40085</v>
      </c>
      <c r="J621" s="14" t="s">
        <v>1936</v>
      </c>
      <c r="K621" s="15" t="s">
        <v>1937</v>
      </c>
      <c r="L621" s="15" t="str">
        <f>CONCATENATE(D621,",",J621)</f>
        <v>N62688610,N4008517C0307 AWD</v>
      </c>
      <c r="M621" s="16">
        <v>12166000</v>
      </c>
      <c r="N621" s="16">
        <v>12166000</v>
      </c>
      <c r="O621" s="17">
        <v>43763</v>
      </c>
      <c r="P621" s="18">
        <v>44195</v>
      </c>
      <c r="Q621" s="19">
        <f>IF(M621="","",N621-M621)</f>
        <v>0</v>
      </c>
      <c r="R621" s="20">
        <f>IF(P621="","",P621-O621)</f>
        <v>432</v>
      </c>
      <c r="S621">
        <f>YEAR(P621)</f>
        <v>2020</v>
      </c>
      <c r="T621" s="21">
        <f>IF(LEN(MONTH(P621))=1,CONCATENATE("0",MONTH(P621)),MONTH(P621))</f>
        <v>12</v>
      </c>
      <c r="U621" s="21">
        <f>IF(LEN(DAY(P621))=1,CONCATENATE("0",DAY(P621)),DAY(P621))</f>
        <v>30</v>
      </c>
      <c r="V621" t="str">
        <f>CONCATENATE(S621,T621,U621)</f>
        <v>20201230</v>
      </c>
      <c r="W621">
        <f>IF(OR(MONTH(G621)=10,MONTH(G621)=11,MONTH(G621)=12),YEAR(G621)+1,YEAR(G621))</f>
        <v>2017</v>
      </c>
      <c r="X621">
        <f>IF(OR(MONTH(P621)=10,MONTH(P621)=11,MONTH(P621)=12),YEAR(P621)+1,YEAR(P621))</f>
        <v>2021</v>
      </c>
      <c r="Y621">
        <f>INDEX('Inflation Indices'!$B$2:$B$18,MATCH('MilCon Contracts Data'!W307,'Inflation Indices'!$A$2:$A$18,0))</f>
        <v>1.027591137340192</v>
      </c>
      <c r="Z621">
        <f>ROUND(MEDIAN(W621,X621),0)</f>
        <v>2019</v>
      </c>
      <c r="AA621">
        <f>INDEX('Inflation Indices'!$B$2:$B$18,MATCH('MilCon Contracts Data'!Z307,'Inflation Indices'!$A$2:$A$18,0))</f>
        <v>1.0006103417743548</v>
      </c>
      <c r="AB621" s="22">
        <f>M621*Y621</f>
        <v>12501673.776880777</v>
      </c>
      <c r="AC621" s="22">
        <f>AB621+(Q621*AA621)</f>
        <v>12501673.776880777</v>
      </c>
      <c r="AD621" s="19">
        <f>IF(AB621="","",AC621-AB621)</f>
        <v>0</v>
      </c>
      <c r="AE621" s="23">
        <f>_xlfn.DAYS(P621,O621)</f>
        <v>432</v>
      </c>
      <c r="AF621" s="23">
        <f>_xlfn.DAYS(O621,G621)</f>
        <v>785</v>
      </c>
      <c r="AG621" s="24">
        <f>AE621/AF621</f>
        <v>0.55031847133757961</v>
      </c>
    </row>
    <row r="622" spans="1:33" ht="30" customHeight="1" x14ac:dyDescent="0.25">
      <c r="A622" s="9">
        <v>44560</v>
      </c>
      <c r="B622" s="10">
        <v>2018</v>
      </c>
      <c r="C622" s="11" t="s">
        <v>482</v>
      </c>
      <c r="D622" s="12" t="s">
        <v>1938</v>
      </c>
      <c r="E622" s="12" t="s">
        <v>35</v>
      </c>
      <c r="F622" s="9">
        <v>43803</v>
      </c>
      <c r="G622" s="9">
        <v>43886</v>
      </c>
      <c r="H622" s="12" t="s">
        <v>1939</v>
      </c>
      <c r="I622" s="13" t="str">
        <f>LEFT(J622,6)</f>
        <v>W50S8Z</v>
      </c>
      <c r="J622" s="14" t="s">
        <v>1940</v>
      </c>
      <c r="K622" s="15" t="s">
        <v>1940</v>
      </c>
      <c r="L622" s="15" t="str">
        <f>CONCATENATE(D622,",",J622)</f>
        <v>KJAQ119006,W50S8Z20C0001</v>
      </c>
      <c r="M622" s="16">
        <v>12181613</v>
      </c>
      <c r="N622" s="16">
        <v>11876137</v>
      </c>
      <c r="O622" s="17">
        <v>44281</v>
      </c>
      <c r="P622" s="18">
        <v>44281</v>
      </c>
      <c r="Q622" s="19">
        <f>IF(M622="","",N622-M622)</f>
        <v>-305476</v>
      </c>
      <c r="R622" s="20">
        <f>IF(P622="","",P622-O622)</f>
        <v>0</v>
      </c>
      <c r="S622">
        <f>YEAR(P622)</f>
        <v>2021</v>
      </c>
      <c r="T622" s="21" t="str">
        <f>IF(LEN(MONTH(P622))=1,CONCATENATE("0",MONTH(P622)),MONTH(P622))</f>
        <v>03</v>
      </c>
      <c r="U622" s="21">
        <f>IF(LEN(DAY(P622))=1,CONCATENATE("0",DAY(P622)),DAY(P622))</f>
        <v>26</v>
      </c>
      <c r="V622" t="str">
        <f>CONCATENATE(S622,T622,U622)</f>
        <v>20210326</v>
      </c>
      <c r="W622">
        <f>IF(OR(MONTH(G622)=10,MONTH(G622)=11,MONTH(G622)=12),YEAR(G622)+1,YEAR(G622))</f>
        <v>2020</v>
      </c>
      <c r="X622">
        <f>IF(OR(MONTH(P622)=10,MONTH(P622)=11,MONTH(P622)=12),YEAR(P622)+1,YEAR(P622))</f>
        <v>2021</v>
      </c>
      <c r="Y622">
        <f>INDEX('Inflation Indices'!$B$2:$B$18,MATCH('MilCon Contracts Data'!W973,'Inflation Indices'!$A$2:$A$18,0))</f>
        <v>1.0750776974914733</v>
      </c>
      <c r="Z622">
        <f>ROUND(MEDIAN(W622,X622),0)</f>
        <v>2021</v>
      </c>
      <c r="AA622">
        <f>INDEX('Inflation Indices'!$B$2:$B$18,MATCH('MilCon Contracts Data'!Z973,'Inflation Indices'!$A$2:$A$18,0))</f>
        <v>1.0507009358578761</v>
      </c>
      <c r="AB622" s="22">
        <f>M622*Y622</f>
        <v>13096180.455772199</v>
      </c>
      <c r="AC622" s="22">
        <f>AB622+(Q622*AA622)</f>
        <v>12775216.536690079</v>
      </c>
      <c r="AD622" s="19">
        <f>IF(AB622="","",AC622-AB622)</f>
        <v>-320963.91908212006</v>
      </c>
      <c r="AE622" s="23">
        <f>_xlfn.DAYS(P622,O622)</f>
        <v>0</v>
      </c>
      <c r="AF622" s="23">
        <f>_xlfn.DAYS(O622,G622)</f>
        <v>395</v>
      </c>
      <c r="AG622" s="24">
        <f>AE622/AF622</f>
        <v>0</v>
      </c>
    </row>
    <row r="623" spans="1:33" ht="30" customHeight="1" x14ac:dyDescent="0.25">
      <c r="A623" s="9">
        <v>44567</v>
      </c>
      <c r="B623" s="10">
        <v>2018</v>
      </c>
      <c r="C623" s="11" t="s">
        <v>33</v>
      </c>
      <c r="D623" s="12" t="s">
        <v>1941</v>
      </c>
      <c r="E623" s="12" t="s">
        <v>35</v>
      </c>
      <c r="F623" s="9">
        <v>43208</v>
      </c>
      <c r="G623" s="9">
        <v>43339</v>
      </c>
      <c r="H623" s="12" t="s">
        <v>1942</v>
      </c>
      <c r="I623" s="13" t="str">
        <f>LEFT(J623,6)</f>
        <v>W912PM</v>
      </c>
      <c r="J623" s="14" t="s">
        <v>1943</v>
      </c>
      <c r="K623" s="15" t="s">
        <v>1943</v>
      </c>
      <c r="L623" s="15" t="str">
        <f>CONCATENATE(D623,",",J623)</f>
        <v>63850,W912PM18C0015</v>
      </c>
      <c r="M623" s="16">
        <v>12187034</v>
      </c>
      <c r="N623" s="16">
        <v>14781112</v>
      </c>
      <c r="O623" s="17">
        <v>44006</v>
      </c>
      <c r="P623" s="18">
        <v>44327</v>
      </c>
      <c r="Q623" s="19">
        <f>IF(M623="","",N623-M623)</f>
        <v>2594078</v>
      </c>
      <c r="R623" s="20">
        <f>IF(P623="","",P623-O623)</f>
        <v>321</v>
      </c>
      <c r="S623">
        <f>YEAR(P623)</f>
        <v>2021</v>
      </c>
      <c r="T623" s="21" t="str">
        <f>IF(LEN(MONTH(P623))=1,CONCATENATE("0",MONTH(P623)),MONTH(P623))</f>
        <v>05</v>
      </c>
      <c r="U623" s="21">
        <f>IF(LEN(DAY(P623))=1,CONCATENATE("0",DAY(P623)),DAY(P623))</f>
        <v>11</v>
      </c>
      <c r="V623" t="str">
        <f>CONCATENATE(S623,T623,U623)</f>
        <v>20210511</v>
      </c>
      <c r="W623">
        <f>IF(OR(MONTH(G623)=10,MONTH(G623)=11,MONTH(G623)=12),YEAR(G623)+1,YEAR(G623))</f>
        <v>2018</v>
      </c>
      <c r="X623">
        <f>IF(OR(MONTH(P623)=10,MONTH(P623)=11,MONTH(P623)=12),YEAR(P623)+1,YEAR(P623))</f>
        <v>2021</v>
      </c>
      <c r="Y623">
        <f>INDEX('Inflation Indices'!$B$2:$B$18,MATCH('MilCon Contracts Data'!W569,'Inflation Indices'!$A$2:$A$18,0))</f>
        <v>0.97697771649446541</v>
      </c>
      <c r="Z623">
        <f>ROUND(MEDIAN(W623,X623),0)</f>
        <v>2020</v>
      </c>
      <c r="AA623">
        <f>INDEX('Inflation Indices'!$B$2:$B$18,MATCH('MilCon Contracts Data'!Z569,'Inflation Indices'!$A$2:$A$18,0))</f>
        <v>0.93819806468133926</v>
      </c>
      <c r="AB623" s="22">
        <f>M623*Y623</f>
        <v>11906460.648160411</v>
      </c>
      <c r="AC623" s="22">
        <f>AB623+(Q623*AA623)</f>
        <v>14340219.607392851</v>
      </c>
      <c r="AD623" s="19">
        <f>IF(AB623="","",AC623-AB623)</f>
        <v>2433758.9592324402</v>
      </c>
      <c r="AE623" s="23">
        <f>_xlfn.DAYS(P623,O623)</f>
        <v>321</v>
      </c>
      <c r="AF623" s="23">
        <f>_xlfn.DAYS(O623,G623)</f>
        <v>667</v>
      </c>
      <c r="AG623" s="24">
        <f>AE623/AF623</f>
        <v>0.48125937031484256</v>
      </c>
    </row>
    <row r="624" spans="1:33" ht="30" customHeight="1" x14ac:dyDescent="0.25">
      <c r="A624" s="9">
        <v>44561</v>
      </c>
      <c r="B624" s="10">
        <v>2019</v>
      </c>
      <c r="C624" s="11" t="s">
        <v>68</v>
      </c>
      <c r="D624" s="12" t="s">
        <v>1944</v>
      </c>
      <c r="E624" s="12" t="s">
        <v>35</v>
      </c>
      <c r="F624" s="9">
        <v>44007</v>
      </c>
      <c r="G624" s="9">
        <v>44098</v>
      </c>
      <c r="H624" s="12" t="s">
        <v>1945</v>
      </c>
      <c r="I624" s="13" t="str">
        <f>LEFT(J624,6)</f>
        <v>W912DW</v>
      </c>
      <c r="J624" s="14" t="s">
        <v>1946</v>
      </c>
      <c r="K624" s="15" t="s">
        <v>1946</v>
      </c>
      <c r="L624" s="15" t="str">
        <f>CONCATENATE(D624,",",J624)</f>
        <v>GJLK1053425,W912DW20C0015</v>
      </c>
      <c r="M624" s="16">
        <v>12230000</v>
      </c>
      <c r="N624" s="16">
        <v>12230000</v>
      </c>
      <c r="O624" s="17">
        <v>44098</v>
      </c>
      <c r="P624" s="18">
        <v>45082</v>
      </c>
      <c r="Q624" s="19">
        <f>IF(M624="","",N624-M624)</f>
        <v>0</v>
      </c>
      <c r="R624" s="20">
        <f>IF(P624="","",P624-O624)</f>
        <v>984</v>
      </c>
      <c r="S624">
        <f>YEAR(P624)</f>
        <v>2023</v>
      </c>
      <c r="T624" s="21" t="str">
        <f>IF(LEN(MONTH(P624))=1,CONCATENATE("0",MONTH(P624)),MONTH(P624))</f>
        <v>06</v>
      </c>
      <c r="U624" s="21" t="str">
        <f>IF(LEN(DAY(P624))=1,CONCATENATE("0",DAY(P624)),DAY(P624))</f>
        <v>05</v>
      </c>
      <c r="V624" t="str">
        <f>CONCATENATE(S624,T624,U624)</f>
        <v>20230605</v>
      </c>
      <c r="W624">
        <f>IF(OR(MONTH(G624)=10,MONTH(G624)=11,MONTH(G624)=12),YEAR(G624)+1,YEAR(G624))</f>
        <v>2020</v>
      </c>
      <c r="X624">
        <f>IF(OR(MONTH(P624)=10,MONTH(P624)=11,MONTH(P624)=12),YEAR(P624)+1,YEAR(P624))</f>
        <v>2023</v>
      </c>
      <c r="Y624">
        <f>INDEX('Inflation Indices'!$B$2:$B$18,MATCH('MilCon Contracts Data'!W1031,'Inflation Indices'!$A$2:$A$18,0))</f>
        <v>1.0507009358578761</v>
      </c>
      <c r="Z624">
        <f>ROUND(MEDIAN(W624,X624),0)</f>
        <v>2022</v>
      </c>
      <c r="AA624">
        <f>INDEX('Inflation Indices'!$B$2:$B$18,MATCH('MilCon Contracts Data'!Z1031,'Inflation Indices'!$A$2:$A$18,0))</f>
        <v>1.0006103417743548</v>
      </c>
      <c r="AB624" s="22">
        <f>M624*Y624</f>
        <v>12850072.445541823</v>
      </c>
      <c r="AC624" s="22">
        <f>AB624+(Q624*AA624)</f>
        <v>12850072.445541823</v>
      </c>
      <c r="AD624" s="19">
        <f>IF(AB624="","",AC624-AB624)</f>
        <v>0</v>
      </c>
      <c r="AE624" s="23">
        <f>_xlfn.DAYS(P624,O624)</f>
        <v>984</v>
      </c>
      <c r="AF624" s="23">
        <f>_xlfn.DAYS(O624,G624)</f>
        <v>0</v>
      </c>
      <c r="AG624" s="24" t="e">
        <f>AE624/AF624</f>
        <v>#DIV/0!</v>
      </c>
    </row>
    <row r="625" spans="1:33" ht="30" customHeight="1" x14ac:dyDescent="0.25">
      <c r="A625" s="9">
        <v>44561</v>
      </c>
      <c r="B625" s="10">
        <v>2019</v>
      </c>
      <c r="C625" s="11" t="s">
        <v>68</v>
      </c>
      <c r="D625" s="12" t="s">
        <v>1947</v>
      </c>
      <c r="E625" s="12" t="s">
        <v>35</v>
      </c>
      <c r="F625" s="9">
        <v>43402</v>
      </c>
      <c r="G625" s="9">
        <v>43633</v>
      </c>
      <c r="H625" s="12" t="s">
        <v>1948</v>
      </c>
      <c r="I625" s="13" t="str">
        <f>LEFT(J625,6)</f>
        <v>W912BV</v>
      </c>
      <c r="J625" s="14" t="s">
        <v>1949</v>
      </c>
      <c r="K625" s="15" t="s">
        <v>1949</v>
      </c>
      <c r="L625" s="15" t="str">
        <f>CONCATENATE(D625,",",J625)</f>
        <v>AGGN213001,W912BV19C0011</v>
      </c>
      <c r="M625" s="16">
        <v>12250972</v>
      </c>
      <c r="N625" s="16">
        <v>12250972</v>
      </c>
      <c r="O625" s="17">
        <v>44241</v>
      </c>
      <c r="P625" s="18">
        <v>44241</v>
      </c>
      <c r="Q625" s="19">
        <f>IF(M625="","",N625-M625)</f>
        <v>0</v>
      </c>
      <c r="R625" s="20">
        <f>IF(P625="","",P625-O625)</f>
        <v>0</v>
      </c>
      <c r="S625">
        <f>YEAR(P625)</f>
        <v>2021</v>
      </c>
      <c r="T625" s="21" t="str">
        <f>IF(LEN(MONTH(P625))=1,CONCATENATE("0",MONTH(P625)),MONTH(P625))</f>
        <v>02</v>
      </c>
      <c r="U625" s="21">
        <f>IF(LEN(DAY(P625))=1,CONCATENATE("0",DAY(P625)),DAY(P625))</f>
        <v>14</v>
      </c>
      <c r="V625" t="str">
        <f>CONCATENATE(S625,T625,U625)</f>
        <v>20210214</v>
      </c>
      <c r="W625">
        <f>IF(OR(MONTH(G625)=10,MONTH(G625)=11,MONTH(G625)=12),YEAR(G625)+1,YEAR(G625))</f>
        <v>2019</v>
      </c>
      <c r="X625">
        <f>IF(OR(MONTH(P625)=10,MONTH(P625)=11,MONTH(P625)=12),YEAR(P625)+1,YEAR(P625))</f>
        <v>2021</v>
      </c>
      <c r="Y625">
        <f>INDEX('Inflation Indices'!$B$2:$B$18,MATCH('MilCon Contracts Data'!W751,'Inflation Indices'!$A$2:$A$18,0))</f>
        <v>1.0006103417743548</v>
      </c>
      <c r="Z625">
        <f>ROUND(MEDIAN(W625,X625),0)</f>
        <v>2020</v>
      </c>
      <c r="AA625">
        <f>INDEX('Inflation Indices'!$B$2:$B$18,MATCH('MilCon Contracts Data'!Z751,'Inflation Indices'!$A$2:$A$18,0))</f>
        <v>0.95701202597496626</v>
      </c>
      <c r="AB625" s="22">
        <f>M625*Y625</f>
        <v>12258449.27998805</v>
      </c>
      <c r="AC625" s="22">
        <f>AB625+(Q625*AA625)</f>
        <v>12258449.27998805</v>
      </c>
      <c r="AD625" s="19">
        <f>IF(AB625="","",AC625-AB625)</f>
        <v>0</v>
      </c>
      <c r="AE625" s="23">
        <f>_xlfn.DAYS(P625,O625)</f>
        <v>0</v>
      </c>
      <c r="AF625" s="23">
        <f>_xlfn.DAYS(O625,G625)</f>
        <v>608</v>
      </c>
      <c r="AG625" s="24">
        <f>AE625/AF625</f>
        <v>0</v>
      </c>
    </row>
    <row r="626" spans="1:33" ht="30" customHeight="1" x14ac:dyDescent="0.25">
      <c r="A626" s="9">
        <v>44439</v>
      </c>
      <c r="B626" s="10">
        <v>2018</v>
      </c>
      <c r="C626" s="11" t="s">
        <v>145</v>
      </c>
      <c r="D626" s="12" t="s">
        <v>1950</v>
      </c>
      <c r="E626" s="12" t="s">
        <v>35</v>
      </c>
      <c r="F626" s="9">
        <v>43276</v>
      </c>
      <c r="G626" s="9">
        <v>43368</v>
      </c>
      <c r="H626" s="12" t="s">
        <v>1708</v>
      </c>
      <c r="I626" s="13" t="str">
        <f>LEFT(J626,6)</f>
        <v>W912HN</v>
      </c>
      <c r="J626" s="14" t="s">
        <v>1951</v>
      </c>
      <c r="K626" s="15" t="s">
        <v>1951</v>
      </c>
      <c r="L626" s="15" t="str">
        <f>CONCATENATE(D626,",",J626)</f>
        <v>86479,W912HN18C3003</v>
      </c>
      <c r="M626" s="16">
        <v>12255000</v>
      </c>
      <c r="N626" s="16">
        <v>12784000</v>
      </c>
      <c r="O626" s="17">
        <v>43911</v>
      </c>
      <c r="P626" s="18">
        <v>44108</v>
      </c>
      <c r="Q626" s="19">
        <f>IF(M626="","",N626-M626)</f>
        <v>529000</v>
      </c>
      <c r="R626" s="20">
        <f>IF(P626="","",P626-O626)</f>
        <v>197</v>
      </c>
      <c r="S626">
        <f>YEAR(P626)</f>
        <v>2020</v>
      </c>
      <c r="T626" s="21">
        <f>IF(LEN(MONTH(P626))=1,CONCATENATE("0",MONTH(P626)),MONTH(P626))</f>
        <v>10</v>
      </c>
      <c r="U626" s="21" t="str">
        <f>IF(LEN(DAY(P626))=1,CONCATENATE("0",DAY(P626)),DAY(P626))</f>
        <v>04</v>
      </c>
      <c r="V626" t="str">
        <f>CONCATENATE(S626,T626,U626)</f>
        <v>20201004</v>
      </c>
      <c r="W626">
        <f>IF(OR(MONTH(G626)=10,MONTH(G626)=11,MONTH(G626)=12),YEAR(G626)+1,YEAR(G626))</f>
        <v>2018</v>
      </c>
      <c r="X626">
        <f>IF(OR(MONTH(P626)=10,MONTH(P626)=11,MONTH(P626)=12),YEAR(P626)+1,YEAR(P626))</f>
        <v>2021</v>
      </c>
      <c r="Y626">
        <f>INDEX('Inflation Indices'!$B$2:$B$18,MATCH('MilCon Contracts Data'!W555,'Inflation Indices'!$A$2:$A$18,0))</f>
        <v>1.027591137340192</v>
      </c>
      <c r="Z626">
        <f>ROUND(MEDIAN(W626,X626),0)</f>
        <v>2020</v>
      </c>
      <c r="AA626">
        <f>INDEX('Inflation Indices'!$B$2:$B$18,MATCH('MilCon Contracts Data'!Z555,'Inflation Indices'!$A$2:$A$18,0))</f>
        <v>1.0006103417743548</v>
      </c>
      <c r="AB626" s="22">
        <f>M626*Y626</f>
        <v>12593129.388104053</v>
      </c>
      <c r="AC626" s="22">
        <f>AB626+(Q626*AA626)</f>
        <v>13122452.258902688</v>
      </c>
      <c r="AD626" s="19">
        <f>IF(AB626="","",AC626-AB626)</f>
        <v>529322.87079863437</v>
      </c>
      <c r="AE626" s="23">
        <f>_xlfn.DAYS(P626,O626)</f>
        <v>197</v>
      </c>
      <c r="AF626" s="23">
        <f>_xlfn.DAYS(O626,G626)</f>
        <v>543</v>
      </c>
      <c r="AG626" s="24">
        <f>AE626/AF626</f>
        <v>0.36279926335174956</v>
      </c>
    </row>
    <row r="627" spans="1:33" ht="30" customHeight="1" x14ac:dyDescent="0.25">
      <c r="A627" s="9">
        <v>44567</v>
      </c>
      <c r="B627" s="10">
        <v>2009</v>
      </c>
      <c r="C627" s="11" t="s">
        <v>33</v>
      </c>
      <c r="D627" s="12" t="s">
        <v>1952</v>
      </c>
      <c r="E627" s="12" t="s">
        <v>35</v>
      </c>
      <c r="F627" s="9">
        <v>39918</v>
      </c>
      <c r="G627" s="9">
        <v>40070</v>
      </c>
      <c r="H627" s="12" t="s">
        <v>1953</v>
      </c>
      <c r="I627" s="13" t="str">
        <f>LEFT(J627,6)</f>
        <v>W912HN</v>
      </c>
      <c r="J627" s="14" t="s">
        <v>1954</v>
      </c>
      <c r="K627" s="15" t="s">
        <v>1955</v>
      </c>
      <c r="L627" s="15" t="str">
        <f>CONCATENATE(D627,",",J627)</f>
        <v>60743,W912HN-09-C-0046</v>
      </c>
      <c r="M627" s="16">
        <v>12273879</v>
      </c>
      <c r="N627" s="16">
        <v>13140227</v>
      </c>
      <c r="O627" s="17">
        <v>40626</v>
      </c>
      <c r="P627" s="18">
        <v>40973</v>
      </c>
      <c r="Q627" s="19">
        <f>IF(M627="","",N627-M627)</f>
        <v>866348</v>
      </c>
      <c r="R627" s="20">
        <f>IF(P627="","",P627-O627)</f>
        <v>347</v>
      </c>
      <c r="S627">
        <f>YEAR(P627)</f>
        <v>2012</v>
      </c>
      <c r="T627" s="21" t="str">
        <f>IF(LEN(MONTH(P627))=1,CONCATENATE("0",MONTH(P627)),MONTH(P627))</f>
        <v>03</v>
      </c>
      <c r="U627" s="21" t="str">
        <f>IF(LEN(DAY(P627))=1,CONCATENATE("0",DAY(P627)),DAY(P627))</f>
        <v>05</v>
      </c>
      <c r="V627" t="str">
        <f>CONCATENATE(S627,T627,U627)</f>
        <v>20120305</v>
      </c>
      <c r="W627">
        <f>IF(OR(MONTH(G627)=10,MONTH(G627)=11,MONTH(G627)=12),YEAR(G627)+1,YEAR(G627))</f>
        <v>2009</v>
      </c>
      <c r="X627">
        <f>IF(OR(MONTH(P627)=10,MONTH(P627)=11,MONTH(P627)=12),YEAR(P627)+1,YEAR(P627))</f>
        <v>2012</v>
      </c>
      <c r="Y627">
        <f>INDEX('Inflation Indices'!$B$2:$B$18,MATCH('MilCon Contracts Data'!W27,'Inflation Indices'!$A$2:$A$18,0))</f>
        <v>0.97697771649446541</v>
      </c>
      <c r="Z627">
        <f>ROUND(MEDIAN(W627,X627),0)</f>
        <v>2011</v>
      </c>
      <c r="AA627">
        <f>INDEX('Inflation Indices'!$B$2:$B$18,MATCH('MilCon Contracts Data'!Z27,'Inflation Indices'!$A$2:$A$18,0))</f>
        <v>0.93819806468133926</v>
      </c>
      <c r="AB627" s="22">
        <f>M627*Y627</f>
        <v>11991306.277949372</v>
      </c>
      <c r="AC627" s="22">
        <f>AB627+(Q627*AA627)</f>
        <v>12804112.294889921</v>
      </c>
      <c r="AD627" s="19">
        <f>IF(AB627="","",AC627-AB627)</f>
        <v>812806.01694054902</v>
      </c>
      <c r="AE627" s="23">
        <f>_xlfn.DAYS(P627,O627)</f>
        <v>347</v>
      </c>
      <c r="AF627" s="23">
        <f>_xlfn.DAYS(O627,G627)</f>
        <v>556</v>
      </c>
      <c r="AG627" s="24">
        <f>AE627/AF627</f>
        <v>0.62410071942446044</v>
      </c>
    </row>
    <row r="628" spans="1:33" ht="30" customHeight="1" x14ac:dyDescent="0.25">
      <c r="A628" s="9">
        <v>44567</v>
      </c>
      <c r="B628" s="10">
        <v>2019</v>
      </c>
      <c r="C628" s="11" t="s">
        <v>33</v>
      </c>
      <c r="D628" s="12" t="s">
        <v>1956</v>
      </c>
      <c r="E628" s="12" t="s">
        <v>35</v>
      </c>
      <c r="F628" s="9">
        <v>43474</v>
      </c>
      <c r="G628" s="9">
        <v>43588</v>
      </c>
      <c r="H628" s="12" t="s">
        <v>1586</v>
      </c>
      <c r="I628" s="13" t="str">
        <f>LEFT(J628,6)</f>
        <v>W9128F</v>
      </c>
      <c r="J628" s="14" t="s">
        <v>1957</v>
      </c>
      <c r="K628" s="15" t="s">
        <v>1957</v>
      </c>
      <c r="L628" s="15" t="str">
        <f>CONCATENATE(D628,",",J628)</f>
        <v>79447,W9128F19C0018</v>
      </c>
      <c r="M628" s="16">
        <v>12309817</v>
      </c>
      <c r="N628" s="16">
        <v>13873974</v>
      </c>
      <c r="O628" s="17">
        <v>44347</v>
      </c>
      <c r="P628" s="18">
        <v>44716</v>
      </c>
      <c r="Q628" s="19">
        <f>IF(M628="","",N628-M628)</f>
        <v>1564157</v>
      </c>
      <c r="R628" s="20">
        <f>IF(P628="","",P628-O628)</f>
        <v>369</v>
      </c>
      <c r="S628">
        <f>YEAR(P628)</f>
        <v>2022</v>
      </c>
      <c r="T628" s="21" t="str">
        <f>IF(LEN(MONTH(P628))=1,CONCATENATE("0",MONTH(P628)),MONTH(P628))</f>
        <v>06</v>
      </c>
      <c r="U628" s="21" t="str">
        <f>IF(LEN(DAY(P628))=1,CONCATENATE("0",DAY(P628)),DAY(P628))</f>
        <v>04</v>
      </c>
      <c r="V628" t="str">
        <f>CONCATENATE(S628,T628,U628)</f>
        <v>20220604</v>
      </c>
      <c r="W628">
        <f>IF(OR(MONTH(G628)=10,MONTH(G628)=11,MONTH(G628)=12),YEAR(G628)+1,YEAR(G628))</f>
        <v>2019</v>
      </c>
      <c r="X628">
        <f>IF(OR(MONTH(P628)=10,MONTH(P628)=11,MONTH(P628)=12),YEAR(P628)+1,YEAR(P628))</f>
        <v>2022</v>
      </c>
      <c r="Y628">
        <f>INDEX('Inflation Indices'!$B$2:$B$18,MATCH('MilCon Contracts Data'!W743,'Inflation Indices'!$A$2:$A$18,0))</f>
        <v>1.027591137340192</v>
      </c>
      <c r="Z628">
        <f>ROUND(MEDIAN(W628,X628),0)</f>
        <v>2021</v>
      </c>
      <c r="AA628">
        <f>INDEX('Inflation Indices'!$B$2:$B$18,MATCH('MilCon Contracts Data'!Z743,'Inflation Indices'!$A$2:$A$18,0))</f>
        <v>1.0006103417743548</v>
      </c>
      <c r="AB628" s="22">
        <f>M628*Y628</f>
        <v>12649458.851479631</v>
      </c>
      <c r="AC628" s="22">
        <f>AB628+(Q628*AA628)</f>
        <v>14214570.52183838</v>
      </c>
      <c r="AD628" s="19">
        <f>IF(AB628="","",AC628-AB628)</f>
        <v>1565111.6703587491</v>
      </c>
      <c r="AE628" s="23">
        <f>_xlfn.DAYS(P628,O628)</f>
        <v>369</v>
      </c>
      <c r="AF628" s="23">
        <f>_xlfn.DAYS(O628,G628)</f>
        <v>759</v>
      </c>
      <c r="AG628" s="24">
        <f>AE628/AF628</f>
        <v>0.48616600790513836</v>
      </c>
    </row>
    <row r="629" spans="1:33" ht="30" customHeight="1" x14ac:dyDescent="0.25">
      <c r="A629" s="9">
        <v>44561</v>
      </c>
      <c r="B629" s="10">
        <v>2019</v>
      </c>
      <c r="C629" s="11" t="s">
        <v>68</v>
      </c>
      <c r="D629" s="12" t="s">
        <v>1958</v>
      </c>
      <c r="E629" s="12" t="s">
        <v>35</v>
      </c>
      <c r="F629" s="9">
        <v>43689</v>
      </c>
      <c r="G629" s="9">
        <v>43731</v>
      </c>
      <c r="H629" s="12" t="s">
        <v>1959</v>
      </c>
      <c r="I629" s="13" t="str">
        <f>LEFT(J629,6)</f>
        <v>W91278</v>
      </c>
      <c r="J629" s="14" t="s">
        <v>1960</v>
      </c>
      <c r="K629" s="15" t="s">
        <v>1960</v>
      </c>
      <c r="L629" s="15" t="str">
        <f>CONCATENATE(D629,",",J629)</f>
        <v>XLWU193005,W9127819F0486</v>
      </c>
      <c r="M629" s="16">
        <v>12369134</v>
      </c>
      <c r="N629" s="16">
        <v>12369134</v>
      </c>
      <c r="O629" s="17">
        <v>44509</v>
      </c>
      <c r="P629" s="18">
        <v>44509</v>
      </c>
      <c r="Q629" s="19">
        <f>IF(M629="","",N629-M629)</f>
        <v>0</v>
      </c>
      <c r="R629" s="20">
        <f>IF(P629="","",P629-O629)</f>
        <v>0</v>
      </c>
      <c r="S629">
        <f>YEAR(P629)</f>
        <v>2021</v>
      </c>
      <c r="T629" s="21">
        <f>IF(LEN(MONTH(P629))=1,CONCATENATE("0",MONTH(P629)),MONTH(P629))</f>
        <v>11</v>
      </c>
      <c r="U629" s="21" t="str">
        <f>IF(LEN(DAY(P629))=1,CONCATENATE("0",DAY(P629)),DAY(P629))</f>
        <v>09</v>
      </c>
      <c r="V629" t="str">
        <f>CONCATENATE(S629,T629,U629)</f>
        <v>20211109</v>
      </c>
      <c r="W629">
        <f>IF(OR(MONTH(G629)=10,MONTH(G629)=11,MONTH(G629)=12),YEAR(G629)+1,YEAR(G629))</f>
        <v>2019</v>
      </c>
      <c r="X629">
        <f>IF(OR(MONTH(P629)=10,MONTH(P629)=11,MONTH(P629)=12),YEAR(P629)+1,YEAR(P629))</f>
        <v>2022</v>
      </c>
      <c r="Y629">
        <f>INDEX('Inflation Indices'!$B$2:$B$18,MATCH('MilCon Contracts Data'!W737,'Inflation Indices'!$A$2:$A$18,0))</f>
        <v>1.0006103417743548</v>
      </c>
      <c r="Z629">
        <f>ROUND(MEDIAN(W629,X629),0)</f>
        <v>2021</v>
      </c>
      <c r="AA629">
        <f>INDEX('Inflation Indices'!$B$2:$B$18,MATCH('MilCon Contracts Data'!Z737,'Inflation Indices'!$A$2:$A$18,0))</f>
        <v>0.97697771649446541</v>
      </c>
      <c r="AB629" s="22">
        <f>M629*Y629</f>
        <v>12376683.399192793</v>
      </c>
      <c r="AC629" s="22">
        <f>AB629+(Q629*AA629)</f>
        <v>12376683.399192793</v>
      </c>
      <c r="AD629" s="19">
        <f>IF(AB629="","",AC629-AB629)</f>
        <v>0</v>
      </c>
      <c r="AE629" s="23">
        <f>_xlfn.DAYS(P629,O629)</f>
        <v>0</v>
      </c>
      <c r="AF629" s="23">
        <f>_xlfn.DAYS(O629,G629)</f>
        <v>778</v>
      </c>
      <c r="AG629" s="24">
        <f>AE629/AF629</f>
        <v>0</v>
      </c>
    </row>
    <row r="630" spans="1:33" ht="30" customHeight="1" x14ac:dyDescent="0.25">
      <c r="A630" s="9">
        <v>44561</v>
      </c>
      <c r="B630" s="10">
        <v>2017</v>
      </c>
      <c r="C630" s="11" t="s">
        <v>68</v>
      </c>
      <c r="D630" s="12" t="s">
        <v>1961</v>
      </c>
      <c r="E630" s="12" t="s">
        <v>35</v>
      </c>
      <c r="F630" s="9">
        <v>42782</v>
      </c>
      <c r="G630" s="9">
        <v>42887</v>
      </c>
      <c r="H630" s="12" t="s">
        <v>1962</v>
      </c>
      <c r="I630" s="13" t="str">
        <f>LEFT(J630,6)</f>
        <v>W91278</v>
      </c>
      <c r="J630" s="14" t="s">
        <v>1789</v>
      </c>
      <c r="K630" s="15" t="s">
        <v>1789</v>
      </c>
      <c r="L630" s="15" t="str">
        <f>CONCATENATE(D630,",",J630)</f>
        <v>SXHT013001,W9127816D0033</v>
      </c>
      <c r="M630" s="16">
        <v>12383350</v>
      </c>
      <c r="N630" s="16">
        <v>12447196</v>
      </c>
      <c r="O630" s="17">
        <v>43536</v>
      </c>
      <c r="P630" s="18">
        <v>43978</v>
      </c>
      <c r="Q630" s="19">
        <f>IF(M630="","",N630-M630)</f>
        <v>63846</v>
      </c>
      <c r="R630" s="20">
        <f>IF(P630="","",P630-O630)</f>
        <v>442</v>
      </c>
      <c r="S630">
        <f>YEAR(P630)</f>
        <v>2020</v>
      </c>
      <c r="T630" s="21" t="str">
        <f>IF(LEN(MONTH(P630))=1,CONCATENATE("0",MONTH(P630)),MONTH(P630))</f>
        <v>05</v>
      </c>
      <c r="U630" s="21">
        <f>IF(LEN(DAY(P630))=1,CONCATENATE("0",DAY(P630)),DAY(P630))</f>
        <v>27</v>
      </c>
      <c r="V630" t="str">
        <f>CONCATENATE(S630,T630,U630)</f>
        <v>20200527</v>
      </c>
      <c r="W630">
        <f>IF(OR(MONTH(G630)=10,MONTH(G630)=11,MONTH(G630)=12),YEAR(G630)+1,YEAR(G630))</f>
        <v>2017</v>
      </c>
      <c r="X630">
        <f>IF(OR(MONTH(P630)=10,MONTH(P630)=11,MONTH(P630)=12),YEAR(P630)+1,YEAR(P630))</f>
        <v>2020</v>
      </c>
      <c r="Y630">
        <f>INDEX('Inflation Indices'!$B$2:$B$18,MATCH('MilCon Contracts Data'!W355,'Inflation Indices'!$A$2:$A$18,0))</f>
        <v>1.0992552112271903</v>
      </c>
      <c r="Z630">
        <f>ROUND(MEDIAN(W630,X630),0)</f>
        <v>2019</v>
      </c>
      <c r="AA630">
        <f>INDEX('Inflation Indices'!$B$2:$B$18,MATCH('MilCon Contracts Data'!Z355,'Inflation Indices'!$A$2:$A$18,0))</f>
        <v>1.027591137340192</v>
      </c>
      <c r="AB630" s="22">
        <f>M630*Y630</f>
        <v>13612462.019950226</v>
      </c>
      <c r="AC630" s="22">
        <f>AB630+(Q630*AA630)</f>
        <v>13678069.603704847</v>
      </c>
      <c r="AD630" s="19">
        <f>IF(AB630="","",AC630-AB630)</f>
        <v>65607.583754621446</v>
      </c>
      <c r="AE630" s="23">
        <f>_xlfn.DAYS(P630,O630)</f>
        <v>442</v>
      </c>
      <c r="AF630" s="23">
        <f>_xlfn.DAYS(O630,G630)</f>
        <v>649</v>
      </c>
      <c r="AG630" s="24">
        <f>AE630/AF630</f>
        <v>0.68104776579352855</v>
      </c>
    </row>
    <row r="631" spans="1:33" ht="30" customHeight="1" x14ac:dyDescent="0.25">
      <c r="A631" s="9">
        <v>44573</v>
      </c>
      <c r="B631" s="10">
        <v>2019</v>
      </c>
      <c r="C631" s="11" t="s">
        <v>103</v>
      </c>
      <c r="D631" s="12" t="s">
        <v>1963</v>
      </c>
      <c r="E631" s="12" t="s">
        <v>35</v>
      </c>
      <c r="F631" s="9">
        <v>43620</v>
      </c>
      <c r="G631" s="9">
        <v>43728</v>
      </c>
      <c r="H631" s="12" t="s">
        <v>1964</v>
      </c>
      <c r="I631" s="13" t="str">
        <f>LEFT(J631,6)</f>
        <v>N69450</v>
      </c>
      <c r="J631" s="14" t="s">
        <v>1965</v>
      </c>
      <c r="K631" s="15" t="s">
        <v>1966</v>
      </c>
      <c r="L631" s="15" t="str">
        <f>CONCATENATE(D631,",",J631)</f>
        <v>N60514343,N6945018D1313 N6945019F1007</v>
      </c>
      <c r="M631" s="16">
        <v>12440000</v>
      </c>
      <c r="N631" s="16">
        <v>11911000</v>
      </c>
      <c r="O631" s="17">
        <v>44459</v>
      </c>
      <c r="P631" s="18">
        <v>44631</v>
      </c>
      <c r="Q631" s="19">
        <f>IF(M631="","",N631-M631)</f>
        <v>-529000</v>
      </c>
      <c r="R631" s="20">
        <f>IF(P631="","",P631-O631)</f>
        <v>172</v>
      </c>
      <c r="S631">
        <f>YEAR(P631)</f>
        <v>2022</v>
      </c>
      <c r="T631" s="21" t="str">
        <f>IF(LEN(MONTH(P631))=1,CONCATENATE("0",MONTH(P631)),MONTH(P631))</f>
        <v>03</v>
      </c>
      <c r="U631" s="21">
        <f>IF(LEN(DAY(P631))=1,CONCATENATE("0",DAY(P631)),DAY(P631))</f>
        <v>11</v>
      </c>
      <c r="V631" t="str">
        <f>CONCATENATE(S631,T631,U631)</f>
        <v>20220311</v>
      </c>
      <c r="W631">
        <f>IF(OR(MONTH(G631)=10,MONTH(G631)=11,MONTH(G631)=12),YEAR(G631)+1,YEAR(G631))</f>
        <v>2019</v>
      </c>
      <c r="X631">
        <f>IF(OR(MONTH(P631)=10,MONTH(P631)=11,MONTH(P631)=12),YEAR(P631)+1,YEAR(P631))</f>
        <v>2022</v>
      </c>
      <c r="Y631">
        <f>INDEX('Inflation Indices'!$B$2:$B$18,MATCH('MilCon Contracts Data'!W685,'Inflation Indices'!$A$2:$A$18,0))</f>
        <v>1.0006103417743548</v>
      </c>
      <c r="Z631">
        <f>ROUND(MEDIAN(W631,X631),0)</f>
        <v>2021</v>
      </c>
      <c r="AA631">
        <f>INDEX('Inflation Indices'!$B$2:$B$18,MATCH('MilCon Contracts Data'!Z685,'Inflation Indices'!$A$2:$A$18,0))</f>
        <v>0.97697771649446541</v>
      </c>
      <c r="AB631" s="22">
        <f>M631*Y631</f>
        <v>12447592.651672974</v>
      </c>
      <c r="AC631" s="22">
        <f>AB631+(Q631*AA631)</f>
        <v>11930771.439647403</v>
      </c>
      <c r="AD631" s="19">
        <f>IF(AB631="","",AC631-AB631)</f>
        <v>-516821.21202557161</v>
      </c>
      <c r="AE631" s="23">
        <f>_xlfn.DAYS(P631,O631)</f>
        <v>172</v>
      </c>
      <c r="AF631" s="23">
        <f>_xlfn.DAYS(O631,G631)</f>
        <v>731</v>
      </c>
      <c r="AG631" s="24">
        <f>AE631/AF631</f>
        <v>0.23529411764705882</v>
      </c>
    </row>
    <row r="632" spans="1:33" ht="30" customHeight="1" x14ac:dyDescent="0.25">
      <c r="A632" s="9">
        <v>44561</v>
      </c>
      <c r="B632" s="10">
        <v>2016</v>
      </c>
      <c r="C632" s="11" t="s">
        <v>68</v>
      </c>
      <c r="D632" s="12" t="s">
        <v>1967</v>
      </c>
      <c r="E632" s="12" t="s">
        <v>35</v>
      </c>
      <c r="F632" s="9">
        <v>42622</v>
      </c>
      <c r="G632" s="9">
        <v>42807</v>
      </c>
      <c r="H632" s="12" t="s">
        <v>1968</v>
      </c>
      <c r="I632" s="13" t="str">
        <f>LEFT(J632,6)</f>
        <v>W912BV</v>
      </c>
      <c r="J632" s="14" t="s">
        <v>1969</v>
      </c>
      <c r="K632" s="15" t="s">
        <v>1969</v>
      </c>
      <c r="L632" s="15" t="str">
        <f>CONCATENATE(D632,",",J632)</f>
        <v>WWYK093003,W912BV17C0005</v>
      </c>
      <c r="M632" s="16">
        <v>12472000</v>
      </c>
      <c r="N632" s="16">
        <v>12809463</v>
      </c>
      <c r="O632" s="17">
        <v>43412</v>
      </c>
      <c r="P632" s="18">
        <v>43477</v>
      </c>
      <c r="Q632" s="19">
        <f>IF(M632="","",N632-M632)</f>
        <v>337463</v>
      </c>
      <c r="R632" s="20">
        <f>IF(P632="","",P632-O632)</f>
        <v>65</v>
      </c>
      <c r="S632">
        <f>YEAR(P632)</f>
        <v>2019</v>
      </c>
      <c r="T632" s="21" t="str">
        <f>IF(LEN(MONTH(P632))=1,CONCATENATE("0",MONTH(P632)),MONTH(P632))</f>
        <v>01</v>
      </c>
      <c r="U632" s="21">
        <f>IF(LEN(DAY(P632))=1,CONCATENATE("0",DAY(P632)),DAY(P632))</f>
        <v>12</v>
      </c>
      <c r="V632" t="str">
        <f>CONCATENATE(S632,T632,U632)</f>
        <v>20190112</v>
      </c>
      <c r="W632">
        <f>IF(OR(MONTH(G632)=10,MONTH(G632)=11,MONTH(G632)=12),YEAR(G632)+1,YEAR(G632))</f>
        <v>2017</v>
      </c>
      <c r="X632">
        <f>IF(OR(MONTH(P632)=10,MONTH(P632)=11,MONTH(P632)=12),YEAR(P632)+1,YEAR(P632))</f>
        <v>2019</v>
      </c>
      <c r="Y632">
        <f>INDEX('Inflation Indices'!$B$2:$B$18,MATCH('MilCon Contracts Data'!W366,'Inflation Indices'!$A$2:$A$18,0))</f>
        <v>1.0750776974914733</v>
      </c>
      <c r="Z632">
        <f>ROUND(MEDIAN(W632,X632),0)</f>
        <v>2018</v>
      </c>
      <c r="AA632">
        <f>INDEX('Inflation Indices'!$B$2:$B$18,MATCH('MilCon Contracts Data'!Z366,'Inflation Indices'!$A$2:$A$18,0))</f>
        <v>1.0507009358578761</v>
      </c>
      <c r="AB632" s="22">
        <f>M632*Y632</f>
        <v>13408369.043113654</v>
      </c>
      <c r="AC632" s="22">
        <f>AB632+(Q632*AA632)</f>
        <v>13762941.733031061</v>
      </c>
      <c r="AD632" s="19">
        <f>IF(AB632="","",AC632-AB632)</f>
        <v>354572.68991740607</v>
      </c>
      <c r="AE632" s="23">
        <f>_xlfn.DAYS(P632,O632)</f>
        <v>65</v>
      </c>
      <c r="AF632" s="23">
        <f>_xlfn.DAYS(O632,G632)</f>
        <v>605</v>
      </c>
      <c r="AG632" s="24">
        <f>AE632/AF632</f>
        <v>0.10743801652892562</v>
      </c>
    </row>
    <row r="633" spans="1:33" ht="30" customHeight="1" x14ac:dyDescent="0.25">
      <c r="A633" s="9">
        <v>44561</v>
      </c>
      <c r="B633" s="10">
        <v>2021</v>
      </c>
      <c r="C633" s="11" t="s">
        <v>68</v>
      </c>
      <c r="D633" s="12" t="s">
        <v>1970</v>
      </c>
      <c r="E633" s="12" t="s">
        <v>35</v>
      </c>
      <c r="F633" s="9">
        <v>44272</v>
      </c>
      <c r="G633" s="9">
        <v>44417</v>
      </c>
      <c r="H633" s="12" t="s">
        <v>1971</v>
      </c>
      <c r="I633" s="13" t="str">
        <f>LEFT(J633,6)</f>
        <v>W912GB</v>
      </c>
      <c r="J633" s="14" t="s">
        <v>1972</v>
      </c>
      <c r="K633" s="15" t="s">
        <v>1972</v>
      </c>
      <c r="L633" s="15" t="str">
        <f>CONCATENATE(D633,",",J633)</f>
        <v>LRCT210001,W912GB21C0022</v>
      </c>
      <c r="M633" s="16">
        <v>12482193</v>
      </c>
      <c r="N633" s="16">
        <v>12482193</v>
      </c>
      <c r="O633" s="17">
        <v>45360</v>
      </c>
      <c r="P633" s="18">
        <v>45360</v>
      </c>
      <c r="Q633" s="19">
        <f>IF(M633="","",N633-M633)</f>
        <v>0</v>
      </c>
      <c r="R633" s="20">
        <f>IF(P633="","",P633-O633)</f>
        <v>0</v>
      </c>
      <c r="S633">
        <f>YEAR(P633)</f>
        <v>2024</v>
      </c>
      <c r="T633" s="21" t="str">
        <f>IF(LEN(MONTH(P633))=1,CONCATENATE("0",MONTH(P633)),MONTH(P633))</f>
        <v>03</v>
      </c>
      <c r="U633" s="21" t="str">
        <f>IF(LEN(DAY(P633))=1,CONCATENATE("0",DAY(P633)),DAY(P633))</f>
        <v>09</v>
      </c>
      <c r="V633" t="str">
        <f>CONCATENATE(S633,T633,U633)</f>
        <v>20240309</v>
      </c>
      <c r="W633">
        <f>IF(OR(MONTH(G633)=10,MONTH(G633)=11,MONTH(G633)=12),YEAR(G633)+1,YEAR(G633))</f>
        <v>2021</v>
      </c>
      <c r="X633">
        <f>IF(OR(MONTH(P633)=10,MONTH(P633)=11,MONTH(P633)=12),YEAR(P633)+1,YEAR(P633))</f>
        <v>2024</v>
      </c>
      <c r="Y633">
        <f>INDEX('Inflation Indices'!$B$2:$B$18,MATCH('MilCon Contracts Data'!W1244,'Inflation Indices'!$A$2:$A$18,0))</f>
        <v>0.97697771649446541</v>
      </c>
      <c r="Z633">
        <f>ROUND(MEDIAN(W633,X633),0)</f>
        <v>2023</v>
      </c>
      <c r="AA633">
        <f>INDEX('Inflation Indices'!$B$2:$B$18,MATCH('MilCon Contracts Data'!Z1244,'Inflation Indices'!$A$2:$A$18,0))</f>
        <v>0.93819806468133926</v>
      </c>
      <c r="AB633" s="22">
        <f>M633*Y633</f>
        <v>12194824.4139832</v>
      </c>
      <c r="AC633" s="22">
        <f>AB633+(Q633*AA633)</f>
        <v>12194824.4139832</v>
      </c>
      <c r="AD633" s="19">
        <f>IF(AB633="","",AC633-AB633)</f>
        <v>0</v>
      </c>
      <c r="AE633" s="23">
        <f>_xlfn.DAYS(P633,O633)</f>
        <v>0</v>
      </c>
      <c r="AF633" s="23">
        <f>_xlfn.DAYS(O633,G633)</f>
        <v>943</v>
      </c>
      <c r="AG633" s="24">
        <f>AE633/AF633</f>
        <v>0</v>
      </c>
    </row>
    <row r="634" spans="1:33" ht="30" customHeight="1" x14ac:dyDescent="0.25">
      <c r="A634" s="9">
        <v>44573</v>
      </c>
      <c r="B634" s="10">
        <v>2019</v>
      </c>
      <c r="C634" s="11" t="s">
        <v>98</v>
      </c>
      <c r="D634" s="12" t="s">
        <v>1973</v>
      </c>
      <c r="E634" s="12" t="s">
        <v>35</v>
      </c>
      <c r="F634" s="9">
        <v>43655</v>
      </c>
      <c r="G634" s="9">
        <v>43699</v>
      </c>
      <c r="H634" s="12" t="s">
        <v>554</v>
      </c>
      <c r="I634" s="13" t="str">
        <f>LEFT(J634,6)</f>
        <v>N62473</v>
      </c>
      <c r="J634" s="14" t="s">
        <v>1974</v>
      </c>
      <c r="K634" s="15" t="s">
        <v>556</v>
      </c>
      <c r="L634" s="15" t="str">
        <f>CONCATENATE(D634,",",J634)</f>
        <v>M00681574,N6247317D4635 N6247319F5115</v>
      </c>
      <c r="M634" s="16">
        <v>12715000</v>
      </c>
      <c r="N634" s="16">
        <v>12544000</v>
      </c>
      <c r="O634" s="17">
        <v>44354</v>
      </c>
      <c r="P634" s="18">
        <v>44433</v>
      </c>
      <c r="Q634" s="19">
        <f>IF(M634="","",N634-M634)</f>
        <v>-171000</v>
      </c>
      <c r="R634" s="20">
        <f>IF(P634="","",P634-O634)</f>
        <v>79</v>
      </c>
      <c r="S634">
        <f>YEAR(P634)</f>
        <v>2021</v>
      </c>
      <c r="T634" s="21" t="str">
        <f>IF(LEN(MONTH(P634))=1,CONCATENATE("0",MONTH(P634)),MONTH(P634))</f>
        <v>08</v>
      </c>
      <c r="U634" s="21">
        <f>IF(LEN(DAY(P634))=1,CONCATENATE("0",DAY(P634)),DAY(P634))</f>
        <v>25</v>
      </c>
      <c r="V634" t="str">
        <f>CONCATENATE(S634,T634,U634)</f>
        <v>20210825</v>
      </c>
      <c r="W634">
        <f>IF(OR(MONTH(G634)=10,MONTH(G634)=11,MONTH(G634)=12),YEAR(G634)+1,YEAR(G634))</f>
        <v>2019</v>
      </c>
      <c r="X634">
        <f>IF(OR(MONTH(P634)=10,MONTH(P634)=11,MONTH(P634)=12),YEAR(P634)+1,YEAR(P634))</f>
        <v>2021</v>
      </c>
      <c r="Y634">
        <f>INDEX('Inflation Indices'!$B$2:$B$18,MATCH('MilCon Contracts Data'!W644,'Inflation Indices'!$A$2:$A$18,0))</f>
        <v>1.0507009358578761</v>
      </c>
      <c r="Z634">
        <f>ROUND(MEDIAN(W634,X634),0)</f>
        <v>2020</v>
      </c>
      <c r="AA634">
        <f>INDEX('Inflation Indices'!$B$2:$B$18,MATCH('MilCon Contracts Data'!Z644,'Inflation Indices'!$A$2:$A$18,0))</f>
        <v>1.027591137340192</v>
      </c>
      <c r="AB634" s="22">
        <f>M634*Y634</f>
        <v>13359662.399432894</v>
      </c>
      <c r="AC634" s="22">
        <f>AB634+(Q634*AA634)</f>
        <v>13183944.314947721</v>
      </c>
      <c r="AD634" s="19">
        <f>IF(AB634="","",AC634-AB634)</f>
        <v>-175718.08448517323</v>
      </c>
      <c r="AE634" s="23">
        <f>_xlfn.DAYS(P634,O634)</f>
        <v>79</v>
      </c>
      <c r="AF634" s="23">
        <f>_xlfn.DAYS(O634,G634)</f>
        <v>655</v>
      </c>
      <c r="AG634" s="24">
        <f>AE634/AF634</f>
        <v>0.12061068702290076</v>
      </c>
    </row>
    <row r="635" spans="1:33" ht="30" customHeight="1" x14ac:dyDescent="0.25">
      <c r="A635" s="9">
        <v>44561</v>
      </c>
      <c r="B635" s="10">
        <v>2019</v>
      </c>
      <c r="C635" s="11" t="s">
        <v>68</v>
      </c>
      <c r="D635" s="12" t="s">
        <v>1975</v>
      </c>
      <c r="E635" s="12" t="s">
        <v>35</v>
      </c>
      <c r="F635" s="9">
        <v>43663</v>
      </c>
      <c r="G635" s="9">
        <v>43738</v>
      </c>
      <c r="H635" s="12" t="s">
        <v>1976</v>
      </c>
      <c r="I635" s="13" t="str">
        <f>LEFT(J635,6)</f>
        <v>W91278</v>
      </c>
      <c r="J635" s="14" t="s">
        <v>1977</v>
      </c>
      <c r="K635" s="15" t="s">
        <v>1977</v>
      </c>
      <c r="L635" s="15" t="str">
        <f>CONCATENATE(D635,",",J635)</f>
        <v>PNQS103165,W9127819C0037</v>
      </c>
      <c r="M635" s="16">
        <v>12768107</v>
      </c>
      <c r="N635" s="16">
        <v>12768107</v>
      </c>
      <c r="O635" s="17">
        <v>44342</v>
      </c>
      <c r="P635" s="18">
        <v>44342</v>
      </c>
      <c r="Q635" s="19">
        <f>IF(M635="","",N635-M635)</f>
        <v>0</v>
      </c>
      <c r="R635" s="20">
        <f>IF(P635="","",P635-O635)</f>
        <v>0</v>
      </c>
      <c r="S635">
        <f>YEAR(P635)</f>
        <v>2021</v>
      </c>
      <c r="T635" s="21" t="str">
        <f>IF(LEN(MONTH(P635))=1,CONCATENATE("0",MONTH(P635)),MONTH(P635))</f>
        <v>05</v>
      </c>
      <c r="U635" s="21">
        <f>IF(LEN(DAY(P635))=1,CONCATENATE("0",DAY(P635)),DAY(P635))</f>
        <v>26</v>
      </c>
      <c r="V635" t="str">
        <f>CONCATENATE(S635,T635,U635)</f>
        <v>20210526</v>
      </c>
      <c r="W635">
        <f>IF(OR(MONTH(G635)=10,MONTH(G635)=11,MONTH(G635)=12),YEAR(G635)+1,YEAR(G635))</f>
        <v>2019</v>
      </c>
      <c r="X635">
        <f>IF(OR(MONTH(P635)=10,MONTH(P635)=11,MONTH(P635)=12),YEAR(P635)+1,YEAR(P635))</f>
        <v>2021</v>
      </c>
      <c r="Y635">
        <f>INDEX('Inflation Indices'!$B$2:$B$18,MATCH('MilCon Contracts Data'!W736,'Inflation Indices'!$A$2:$A$18,0))</f>
        <v>1.0006103417743548</v>
      </c>
      <c r="Z635">
        <f>ROUND(MEDIAN(W635,X635),0)</f>
        <v>2020</v>
      </c>
      <c r="AA635">
        <f>INDEX('Inflation Indices'!$B$2:$B$18,MATCH('MilCon Contracts Data'!Z736,'Inflation Indices'!$A$2:$A$18,0))</f>
        <v>0.93819806468133926</v>
      </c>
      <c r="AB635" s="22">
        <f>M635*Y635</f>
        <v>12775899.909081532</v>
      </c>
      <c r="AC635" s="22">
        <f>AB635+(Q635*AA635)</f>
        <v>12775899.909081532</v>
      </c>
      <c r="AD635" s="19">
        <f>IF(AB635="","",AC635-AB635)</f>
        <v>0</v>
      </c>
      <c r="AE635" s="23">
        <f>_xlfn.DAYS(P635,O635)</f>
        <v>0</v>
      </c>
      <c r="AF635" s="23">
        <f>_xlfn.DAYS(O635,G635)</f>
        <v>604</v>
      </c>
      <c r="AG635" s="24">
        <f>AE635/AF635</f>
        <v>0</v>
      </c>
    </row>
    <row r="636" spans="1:33" ht="30" customHeight="1" x14ac:dyDescent="0.25">
      <c r="A636" s="9">
        <v>44573</v>
      </c>
      <c r="B636" s="10">
        <v>2019</v>
      </c>
      <c r="C636" s="11" t="s">
        <v>478</v>
      </c>
      <c r="D636" s="12" t="s">
        <v>1978</v>
      </c>
      <c r="E636" s="12" t="s">
        <v>35</v>
      </c>
      <c r="F636" s="9">
        <v>43522</v>
      </c>
      <c r="G636" s="9">
        <v>43523</v>
      </c>
      <c r="H636" s="12" t="s">
        <v>1979</v>
      </c>
      <c r="I636" s="13" t="str">
        <f>LEFT(J636,6)</f>
        <v>W9124V</v>
      </c>
      <c r="J636" s="14" t="s">
        <v>1980</v>
      </c>
      <c r="K636" s="15" t="s">
        <v>1981</v>
      </c>
      <c r="L636" s="15" t="str">
        <f>CONCATENATE(D636,",",J636)</f>
        <v>300031,W9124V-16-2-2001</v>
      </c>
      <c r="M636" s="16">
        <v>12806888</v>
      </c>
      <c r="N636" s="16">
        <v>16905621</v>
      </c>
      <c r="O636" s="17">
        <v>44169</v>
      </c>
      <c r="P636" s="18">
        <v>44169</v>
      </c>
      <c r="Q636" s="19">
        <f>IF(M636="","",N636-M636)</f>
        <v>4098733</v>
      </c>
      <c r="R636" s="20">
        <f>IF(P636="","",P636-O636)</f>
        <v>0</v>
      </c>
      <c r="S636">
        <f>YEAR(P636)</f>
        <v>2020</v>
      </c>
      <c r="T636" s="21">
        <f>IF(LEN(MONTH(P636))=1,CONCATENATE("0",MONTH(P636)),MONTH(P636))</f>
        <v>12</v>
      </c>
      <c r="U636" s="21" t="str">
        <f>IF(LEN(DAY(P636))=1,CONCATENATE("0",DAY(P636)),DAY(P636))</f>
        <v>04</v>
      </c>
      <c r="V636" t="str">
        <f>CONCATENATE(S636,T636,U636)</f>
        <v>20201204</v>
      </c>
      <c r="W636">
        <f>IF(OR(MONTH(G636)=10,MONTH(G636)=11,MONTH(G636)=12),YEAR(G636)+1,YEAR(G636))</f>
        <v>2019</v>
      </c>
      <c r="X636">
        <f>IF(OR(MONTH(P636)=10,MONTH(P636)=11,MONTH(P636)=12),YEAR(P636)+1,YEAR(P636))</f>
        <v>2021</v>
      </c>
      <c r="Y636">
        <f>INDEX('Inflation Indices'!$B$2:$B$18,MATCH('MilCon Contracts Data'!W716,'Inflation Indices'!$A$2:$A$18,0))</f>
        <v>0.97697771649446541</v>
      </c>
      <c r="Z636">
        <f>ROUND(MEDIAN(W636,X636),0)</f>
        <v>2020</v>
      </c>
      <c r="AA636">
        <f>INDEX('Inflation Indices'!$B$2:$B$18,MATCH('MilCon Contracts Data'!Z716,'Inflation Indices'!$A$2:$A$18,0))</f>
        <v>0.95701202597496626</v>
      </c>
      <c r="AB636" s="22">
        <f>M636*Y636</f>
        <v>12512044.193640372</v>
      </c>
      <c r="AC636" s="22">
        <f>AB636+(Q636*AA636)</f>
        <v>16434580.965900823</v>
      </c>
      <c r="AD636" s="19">
        <f>IF(AB636="","",AC636-AB636)</f>
        <v>3922536.7722604517</v>
      </c>
      <c r="AE636" s="23">
        <f>_xlfn.DAYS(P636,O636)</f>
        <v>0</v>
      </c>
      <c r="AF636" s="23">
        <f>_xlfn.DAYS(O636,G636)</f>
        <v>646</v>
      </c>
      <c r="AG636" s="24">
        <f>AE636/AF636</f>
        <v>0</v>
      </c>
    </row>
    <row r="637" spans="1:33" ht="30" customHeight="1" x14ac:dyDescent="0.25">
      <c r="A637" s="9">
        <v>44567</v>
      </c>
      <c r="B637" s="10">
        <v>2009</v>
      </c>
      <c r="C637" s="11" t="s">
        <v>33</v>
      </c>
      <c r="D637" s="12" t="s">
        <v>1982</v>
      </c>
      <c r="E637" s="12" t="s">
        <v>35</v>
      </c>
      <c r="F637" s="9">
        <v>39765</v>
      </c>
      <c r="G637" s="9">
        <v>39903</v>
      </c>
      <c r="H637" s="12" t="s">
        <v>1983</v>
      </c>
      <c r="I637" s="13" t="str">
        <f>LEFT(J637,6)</f>
        <v>W912QR</v>
      </c>
      <c r="J637" s="14" t="s">
        <v>1984</v>
      </c>
      <c r="K637" s="15" t="s">
        <v>1985</v>
      </c>
      <c r="L637" s="15" t="str">
        <f>CONCATENATE(D637,",",J637)</f>
        <v>65678,W912QR-09-C-0023</v>
      </c>
      <c r="M637" s="16">
        <v>12824050</v>
      </c>
      <c r="N637" s="16">
        <v>13455100</v>
      </c>
      <c r="O637" s="17">
        <v>40399</v>
      </c>
      <c r="P637" s="18">
        <v>40411</v>
      </c>
      <c r="Q637" s="19">
        <f>IF(M637="","",N637-M637)</f>
        <v>631050</v>
      </c>
      <c r="R637" s="20">
        <f>IF(P637="","",P637-O637)</f>
        <v>12</v>
      </c>
      <c r="S637">
        <f>YEAR(P637)</f>
        <v>2010</v>
      </c>
      <c r="T637" s="21" t="str">
        <f>IF(LEN(MONTH(P637))=1,CONCATENATE("0",MONTH(P637)),MONTH(P637))</f>
        <v>08</v>
      </c>
      <c r="U637" s="21">
        <f>IF(LEN(DAY(P637))=1,CONCATENATE("0",DAY(P637)),DAY(P637))</f>
        <v>21</v>
      </c>
      <c r="V637" t="str">
        <f>CONCATENATE(S637,T637,U637)</f>
        <v>20100821</v>
      </c>
      <c r="W637">
        <f>IF(OR(MONTH(G637)=10,MONTH(G637)=11,MONTH(G637)=12),YEAR(G637)+1,YEAR(G637))</f>
        <v>2009</v>
      </c>
      <c r="X637">
        <f>IF(OR(MONTH(P637)=10,MONTH(P637)=11,MONTH(P637)=12),YEAR(P637)+1,YEAR(P637))</f>
        <v>2010</v>
      </c>
      <c r="Y637">
        <f>INDEX('Inflation Indices'!$B$2:$B$18,MATCH('MilCon Contracts Data'!W32,'Inflation Indices'!$A$2:$A$18,0))</f>
        <v>0.95701202597496626</v>
      </c>
      <c r="Z637">
        <f>ROUND(MEDIAN(W637,X637),0)</f>
        <v>2010</v>
      </c>
      <c r="AA637">
        <f>INDEX('Inflation Indices'!$B$2:$B$18,MATCH('MilCon Contracts Data'!Z32,'Inflation Indices'!$A$2:$A$18,0))</f>
        <v>0.93819806468133926</v>
      </c>
      <c r="AB637" s="22">
        <f>M637*Y637</f>
        <v>12272770.071704267</v>
      </c>
      <c r="AC637" s="22">
        <f>AB637+(Q637*AA637)</f>
        <v>12864819.960421426</v>
      </c>
      <c r="AD637" s="19">
        <f>IF(AB637="","",AC637-AB637)</f>
        <v>592049.88871715963</v>
      </c>
      <c r="AE637" s="23">
        <f>_xlfn.DAYS(P637,O637)</f>
        <v>12</v>
      </c>
      <c r="AF637" s="23">
        <f>_xlfn.DAYS(O637,G637)</f>
        <v>496</v>
      </c>
      <c r="AG637" s="24">
        <f>AE637/AF637</f>
        <v>2.4193548387096774E-2</v>
      </c>
    </row>
    <row r="638" spans="1:33" ht="30" customHeight="1" x14ac:dyDescent="0.25">
      <c r="A638" s="9">
        <v>44573</v>
      </c>
      <c r="B638" s="10">
        <v>2015</v>
      </c>
      <c r="C638" s="11" t="s">
        <v>98</v>
      </c>
      <c r="D638" s="12" t="s">
        <v>1986</v>
      </c>
      <c r="E638" s="12" t="s">
        <v>35</v>
      </c>
      <c r="F638" s="9">
        <v>42422</v>
      </c>
      <c r="G638" s="9">
        <v>42613</v>
      </c>
      <c r="H638" s="12" t="s">
        <v>1987</v>
      </c>
      <c r="I638" s="13" t="str">
        <f>LEFT(J638,6)</f>
        <v>N62473</v>
      </c>
      <c r="J638" s="14" t="s">
        <v>1988</v>
      </c>
      <c r="K638" s="15" t="s">
        <v>1989</v>
      </c>
      <c r="L638" s="15" t="str">
        <f>CONCATENATE(D638,",",J638)</f>
        <v>M67399222,N6247316C0601 AWD</v>
      </c>
      <c r="M638" s="16">
        <v>12948000</v>
      </c>
      <c r="N638" s="16">
        <v>15099000</v>
      </c>
      <c r="O638" s="17">
        <v>43528</v>
      </c>
      <c r="P638" s="18">
        <v>43875</v>
      </c>
      <c r="Q638" s="19">
        <f>IF(M638="","",N638-M638)</f>
        <v>2151000</v>
      </c>
      <c r="R638" s="20">
        <f>IF(P638="","",P638-O638)</f>
        <v>347</v>
      </c>
      <c r="S638">
        <f>YEAR(P638)</f>
        <v>2020</v>
      </c>
      <c r="T638" s="21" t="str">
        <f>IF(LEN(MONTH(P638))=1,CONCATENATE("0",MONTH(P638)),MONTH(P638))</f>
        <v>02</v>
      </c>
      <c r="U638" s="21">
        <f>IF(LEN(DAY(P638))=1,CONCATENATE("0",DAY(P638)),DAY(P638))</f>
        <v>14</v>
      </c>
      <c r="V638" t="str">
        <f>CONCATENATE(S638,T638,U638)</f>
        <v>20200214</v>
      </c>
      <c r="W638">
        <f>IF(OR(MONTH(G638)=10,MONTH(G638)=11,MONTH(G638)=12),YEAR(G638)+1,YEAR(G638))</f>
        <v>2016</v>
      </c>
      <c r="X638">
        <f>IF(OR(MONTH(P638)=10,MONTH(P638)=11,MONTH(P638)=12),YEAR(P638)+1,YEAR(P638))</f>
        <v>2020</v>
      </c>
      <c r="Y638">
        <f>INDEX('Inflation Indices'!$B$2:$B$18,MATCH('MilCon Contracts Data'!W257,'Inflation Indices'!$A$2:$A$18,0))</f>
        <v>1.0507009358578761</v>
      </c>
      <c r="Z638">
        <f>ROUND(MEDIAN(W638,X638),0)</f>
        <v>2018</v>
      </c>
      <c r="AA638">
        <f>INDEX('Inflation Indices'!$B$2:$B$18,MATCH('MilCon Contracts Data'!Z257,'Inflation Indices'!$A$2:$A$18,0))</f>
        <v>1.027591137340192</v>
      </c>
      <c r="AB638" s="22">
        <f>M638*Y638</f>
        <v>13604475.717487779</v>
      </c>
      <c r="AC638" s="22">
        <f>AB638+(Q638*AA638)</f>
        <v>15814824.253906531</v>
      </c>
      <c r="AD638" s="19">
        <f>IF(AB638="","",AC638-AB638)</f>
        <v>2210348.5364187527</v>
      </c>
      <c r="AE638" s="23">
        <f>_xlfn.DAYS(P638,O638)</f>
        <v>347</v>
      </c>
      <c r="AF638" s="23">
        <f>_xlfn.DAYS(O638,G638)</f>
        <v>915</v>
      </c>
      <c r="AG638" s="24">
        <f>AE638/AF638</f>
        <v>0.37923497267759565</v>
      </c>
    </row>
    <row r="639" spans="1:33" ht="30" customHeight="1" x14ac:dyDescent="0.25">
      <c r="A639" s="9">
        <v>44573</v>
      </c>
      <c r="B639" s="10">
        <v>2019</v>
      </c>
      <c r="C639" s="11" t="s">
        <v>103</v>
      </c>
      <c r="D639" s="12" t="s">
        <v>1990</v>
      </c>
      <c r="E639" s="12" t="s">
        <v>35</v>
      </c>
      <c r="F639" s="9">
        <v>43385</v>
      </c>
      <c r="G639" s="9">
        <v>43535</v>
      </c>
      <c r="H639" s="12" t="s">
        <v>1556</v>
      </c>
      <c r="I639" s="13" t="str">
        <f>LEFT(J639,6)</f>
        <v>N44255</v>
      </c>
      <c r="J639" s="14" t="s">
        <v>1991</v>
      </c>
      <c r="K639" s="15" t="s">
        <v>1992</v>
      </c>
      <c r="L639" s="15" t="str">
        <f>CONCATENATE(D639,",",J639)</f>
        <v>N00620253,N4425517D4032 XN4425519F4123</v>
      </c>
      <c r="M639" s="16">
        <v>12949000</v>
      </c>
      <c r="N639" s="16">
        <v>13813000</v>
      </c>
      <c r="O639" s="17">
        <v>44163</v>
      </c>
      <c r="P639" s="18">
        <v>44383</v>
      </c>
      <c r="Q639" s="19">
        <f>IF(M639="","",N639-M639)</f>
        <v>864000</v>
      </c>
      <c r="R639" s="20">
        <f>IF(P639="","",P639-O639)</f>
        <v>220</v>
      </c>
      <c r="S639">
        <f>YEAR(P639)</f>
        <v>2021</v>
      </c>
      <c r="T639" s="21" t="str">
        <f>IF(LEN(MONTH(P639))=1,CONCATENATE("0",MONTH(P639)),MONTH(P639))</f>
        <v>07</v>
      </c>
      <c r="U639" s="21" t="str">
        <f>IF(LEN(DAY(P639))=1,CONCATENATE("0",DAY(P639)),DAY(P639))</f>
        <v>06</v>
      </c>
      <c r="V639" t="str">
        <f>CONCATENATE(S639,T639,U639)</f>
        <v>20210706</v>
      </c>
      <c r="W639">
        <f>IF(OR(MONTH(G639)=10,MONTH(G639)=11,MONTH(G639)=12),YEAR(G639)+1,YEAR(G639))</f>
        <v>2019</v>
      </c>
      <c r="X639">
        <f>IF(OR(MONTH(P639)=10,MONTH(P639)=11,MONTH(P639)=12),YEAR(P639)+1,YEAR(P639))</f>
        <v>2021</v>
      </c>
      <c r="Y639">
        <f>INDEX('Inflation Indices'!$B$2:$B$18,MATCH('MilCon Contracts Data'!W628,'Inflation Indices'!$A$2:$A$18,0))</f>
        <v>1.027591137340192</v>
      </c>
      <c r="Z639">
        <f>ROUND(MEDIAN(W639,X639),0)</f>
        <v>2020</v>
      </c>
      <c r="AA639">
        <f>INDEX('Inflation Indices'!$B$2:$B$18,MATCH('MilCon Contracts Data'!Z628,'Inflation Indices'!$A$2:$A$18,0))</f>
        <v>0.97697771649446541</v>
      </c>
      <c r="AB639" s="22">
        <f>M639*Y639</f>
        <v>13306277.637418147</v>
      </c>
      <c r="AC639" s="22">
        <f>AB639+(Q639*AA639)</f>
        <v>14150386.384469366</v>
      </c>
      <c r="AD639" s="19">
        <f>IF(AB639="","",AC639-AB639)</f>
        <v>844108.74705121852</v>
      </c>
      <c r="AE639" s="23">
        <f>_xlfn.DAYS(P639,O639)</f>
        <v>220</v>
      </c>
      <c r="AF639" s="23">
        <f>_xlfn.DAYS(O639,G639)</f>
        <v>628</v>
      </c>
      <c r="AG639" s="24">
        <f>AE639/AF639</f>
        <v>0.3503184713375796</v>
      </c>
    </row>
    <row r="640" spans="1:33" ht="30" customHeight="1" x14ac:dyDescent="0.25">
      <c r="A640" s="9">
        <v>44592</v>
      </c>
      <c r="B640" s="10">
        <v>2020</v>
      </c>
      <c r="C640" s="11" t="s">
        <v>496</v>
      </c>
      <c r="D640" s="12" t="s">
        <v>1993</v>
      </c>
      <c r="E640" s="12" t="s">
        <v>35</v>
      </c>
      <c r="F640" s="9">
        <v>43949</v>
      </c>
      <c r="G640" s="9">
        <v>44085</v>
      </c>
      <c r="H640" s="12" t="s">
        <v>1994</v>
      </c>
      <c r="I640" s="13" t="str">
        <f>LEFT(J640,6)</f>
        <v>W91278</v>
      </c>
      <c r="J640" s="14" t="s">
        <v>1995</v>
      </c>
      <c r="K640" s="15" t="s">
        <v>1996</v>
      </c>
      <c r="L640" s="15" t="str">
        <f>CONCATENATE(D640,",",J640)</f>
        <v>DESC19S4,W9127820C0027 &amp;#x2f; 68228349</v>
      </c>
      <c r="M640" s="16">
        <v>13051000</v>
      </c>
      <c r="N640" s="16">
        <v>13051000</v>
      </c>
      <c r="O640" s="17">
        <v>44485</v>
      </c>
      <c r="P640" s="18">
        <v>44614</v>
      </c>
      <c r="Q640" s="19">
        <f>IF(M640="","",N640-M640)</f>
        <v>0</v>
      </c>
      <c r="R640" s="20">
        <f>IF(P640="","",P640-O640)</f>
        <v>129</v>
      </c>
      <c r="S640">
        <f>YEAR(P640)</f>
        <v>2022</v>
      </c>
      <c r="T640" s="21" t="str">
        <f>IF(LEN(MONTH(P640))=1,CONCATENATE("0",MONTH(P640)),MONTH(P640))</f>
        <v>02</v>
      </c>
      <c r="U640" s="21">
        <f>IF(LEN(DAY(P640))=1,CONCATENATE("0",DAY(P640)),DAY(P640))</f>
        <v>22</v>
      </c>
      <c r="V640" t="str">
        <f>CONCATENATE(S640,T640,U640)</f>
        <v>20220222</v>
      </c>
      <c r="W640">
        <f>IF(OR(MONTH(G640)=10,MONTH(G640)=11,MONTH(G640)=12),YEAR(G640)+1,YEAR(G640))</f>
        <v>2020</v>
      </c>
      <c r="X640">
        <f>IF(OR(MONTH(P640)=10,MONTH(P640)=11,MONTH(P640)=12),YEAR(P640)+1,YEAR(P640))</f>
        <v>2022</v>
      </c>
      <c r="Y640">
        <f>INDEX('Inflation Indices'!$B$2:$B$18,MATCH('MilCon Contracts Data'!W999,'Inflation Indices'!$A$2:$A$18,0))</f>
        <v>1.0507009358578761</v>
      </c>
      <c r="Z640">
        <f>ROUND(MEDIAN(W640,X640),0)</f>
        <v>2021</v>
      </c>
      <c r="AA640">
        <f>INDEX('Inflation Indices'!$B$2:$B$18,MATCH('MilCon Contracts Data'!Z999,'Inflation Indices'!$A$2:$A$18,0))</f>
        <v>1.0006103417743548</v>
      </c>
      <c r="AB640" s="22">
        <f>M640*Y640</f>
        <v>13712697.91388114</v>
      </c>
      <c r="AC640" s="22">
        <f>AB640+(Q640*AA640)</f>
        <v>13712697.91388114</v>
      </c>
      <c r="AD640" s="19">
        <f>IF(AB640="","",AC640-AB640)</f>
        <v>0</v>
      </c>
      <c r="AE640" s="23">
        <f>_xlfn.DAYS(P640,O640)</f>
        <v>129</v>
      </c>
      <c r="AF640" s="23">
        <f>_xlfn.DAYS(O640,G640)</f>
        <v>400</v>
      </c>
      <c r="AG640" s="24">
        <f>AE640/AF640</f>
        <v>0.32250000000000001</v>
      </c>
    </row>
    <row r="641" spans="1:33" ht="30" customHeight="1" x14ac:dyDescent="0.25">
      <c r="A641" s="9">
        <v>44561</v>
      </c>
      <c r="B641" s="10">
        <v>2019</v>
      </c>
      <c r="C641" s="11" t="s">
        <v>68</v>
      </c>
      <c r="D641" s="12" t="s">
        <v>1997</v>
      </c>
      <c r="E641" s="12" t="s">
        <v>35</v>
      </c>
      <c r="F641" s="9">
        <v>43664</v>
      </c>
      <c r="G641" s="9">
        <v>43847</v>
      </c>
      <c r="H641" s="12" t="s">
        <v>1998</v>
      </c>
      <c r="I641" s="13" t="str">
        <f>LEFT(J641,6)</f>
        <v>W912DS</v>
      </c>
      <c r="J641" s="14" t="s">
        <v>1999</v>
      </c>
      <c r="K641" s="15" t="s">
        <v>1999</v>
      </c>
      <c r="L641" s="15" t="str">
        <f>CONCATENATE(D641,",",J641)</f>
        <v>ULDF123001,W912DS20C0005</v>
      </c>
      <c r="M641" s="16">
        <v>13147968</v>
      </c>
      <c r="N641" s="16">
        <v>13147968</v>
      </c>
      <c r="O641" s="17">
        <v>44411</v>
      </c>
      <c r="P641" s="18">
        <v>44449</v>
      </c>
      <c r="Q641" s="19">
        <f>IF(M641="","",N641-M641)</f>
        <v>0</v>
      </c>
      <c r="R641" s="20">
        <f>IF(P641="","",P641-O641)</f>
        <v>38</v>
      </c>
      <c r="S641">
        <f>YEAR(P641)</f>
        <v>2021</v>
      </c>
      <c r="T641" s="21" t="str">
        <f>IF(LEN(MONTH(P641))=1,CONCATENATE("0",MONTH(P641)),MONTH(P641))</f>
        <v>09</v>
      </c>
      <c r="U641" s="21">
        <f>IF(LEN(DAY(P641))=1,CONCATENATE("0",DAY(P641)),DAY(P641))</f>
        <v>10</v>
      </c>
      <c r="V641" t="str">
        <f>CONCATENATE(S641,T641,U641)</f>
        <v>20210910</v>
      </c>
      <c r="W641">
        <f>IF(OR(MONTH(G641)=10,MONTH(G641)=11,MONTH(G641)=12),YEAR(G641)+1,YEAR(G641))</f>
        <v>2020</v>
      </c>
      <c r="X641">
        <f>IF(OR(MONTH(P641)=10,MONTH(P641)=11,MONTH(P641)=12),YEAR(P641)+1,YEAR(P641))</f>
        <v>2021</v>
      </c>
      <c r="Y641">
        <f>INDEX('Inflation Indices'!$B$2:$B$18,MATCH('MilCon Contracts Data'!W1024,'Inflation Indices'!$A$2:$A$18,0))</f>
        <v>1.0992552112271903</v>
      </c>
      <c r="Z641">
        <f>ROUND(MEDIAN(W641,X641),0)</f>
        <v>2021</v>
      </c>
      <c r="AA641">
        <f>INDEX('Inflation Indices'!$B$2:$B$18,MATCH('MilCon Contracts Data'!Z1024,'Inflation Indices'!$A$2:$A$18,0))</f>
        <v>1.0507009358578761</v>
      </c>
      <c r="AB641" s="22">
        <f>M641*Y641</f>
        <v>14452972.341048339</v>
      </c>
      <c r="AC641" s="22">
        <f>AB641+(Q641*AA641)</f>
        <v>14452972.341048339</v>
      </c>
      <c r="AD641" s="19">
        <f>IF(AB641="","",AC641-AB641)</f>
        <v>0</v>
      </c>
      <c r="AE641" s="23">
        <f>_xlfn.DAYS(P641,O641)</f>
        <v>38</v>
      </c>
      <c r="AF641" s="23">
        <f>_xlfn.DAYS(O641,G641)</f>
        <v>564</v>
      </c>
      <c r="AG641" s="24">
        <f>AE641/AF641</f>
        <v>6.7375886524822695E-2</v>
      </c>
    </row>
    <row r="642" spans="1:33" ht="30" customHeight="1" x14ac:dyDescent="0.25">
      <c r="A642" s="9">
        <v>44567</v>
      </c>
      <c r="B642" s="10">
        <v>2011</v>
      </c>
      <c r="C642" s="11" t="s">
        <v>33</v>
      </c>
      <c r="D642" s="12" t="s">
        <v>2000</v>
      </c>
      <c r="E642" s="12" t="s">
        <v>35</v>
      </c>
      <c r="F642" s="9">
        <v>40687</v>
      </c>
      <c r="G642" s="9">
        <v>40810</v>
      </c>
      <c r="H642" s="12" t="s">
        <v>2001</v>
      </c>
      <c r="I642" s="13" t="str">
        <f>LEFT(J642,6)</f>
        <v>W912PP</v>
      </c>
      <c r="J642" s="14" t="s">
        <v>2002</v>
      </c>
      <c r="K642" s="15" t="s">
        <v>2003</v>
      </c>
      <c r="L642" s="15" t="str">
        <f>CONCATENATE(D642,",",J642)</f>
        <v>63052,W912PP-12-C-0002</v>
      </c>
      <c r="M642" s="16">
        <v>13260000</v>
      </c>
      <c r="N642" s="16">
        <v>16851420</v>
      </c>
      <c r="O642" s="17">
        <v>41358</v>
      </c>
      <c r="P642" s="18">
        <v>41425</v>
      </c>
      <c r="Q642" s="19">
        <f>IF(M642="","",N642-M642)</f>
        <v>3591420</v>
      </c>
      <c r="R642" s="20">
        <f>IF(P642="","",P642-O642)</f>
        <v>67</v>
      </c>
      <c r="S642">
        <f>YEAR(P642)</f>
        <v>2013</v>
      </c>
      <c r="T642" s="21" t="str">
        <f>IF(LEN(MONTH(P642))=1,CONCATENATE("0",MONTH(P642)),MONTH(P642))</f>
        <v>05</v>
      </c>
      <c r="U642" s="21">
        <f>IF(LEN(DAY(P642))=1,CONCATENATE("0",DAY(P642)),DAY(P642))</f>
        <v>31</v>
      </c>
      <c r="V642" t="str">
        <f>CONCATENATE(S642,T642,U642)</f>
        <v>20130531</v>
      </c>
      <c r="W642">
        <f>IF(OR(MONTH(G642)=10,MONTH(G642)=11,MONTH(G642)=12),YEAR(G642)+1,YEAR(G642))</f>
        <v>2011</v>
      </c>
      <c r="X642">
        <f>IF(OR(MONTH(P642)=10,MONTH(P642)=11,MONTH(P642)=12),YEAR(P642)+1,YEAR(P642))</f>
        <v>2013</v>
      </c>
      <c r="Y642">
        <f>INDEX('Inflation Indices'!$B$2:$B$18,MATCH('MilCon Contracts Data'!W75,'Inflation Indices'!$A$2:$A$18,0))</f>
        <v>0.97697771649446541</v>
      </c>
      <c r="Z642">
        <f>ROUND(MEDIAN(W642,X642),0)</f>
        <v>2012</v>
      </c>
      <c r="AA642">
        <f>INDEX('Inflation Indices'!$B$2:$B$18,MATCH('MilCon Contracts Data'!Z75,'Inflation Indices'!$A$2:$A$18,0))</f>
        <v>0.95701202597496626</v>
      </c>
      <c r="AB642" s="22">
        <f>M642*Y642</f>
        <v>12954724.520716611</v>
      </c>
      <c r="AC642" s="22">
        <f>AB642+(Q642*AA642)</f>
        <v>16391756.651043624</v>
      </c>
      <c r="AD642" s="19">
        <f>IF(AB642="","",AC642-AB642)</f>
        <v>3437032.1303270124</v>
      </c>
      <c r="AE642" s="23">
        <f>_xlfn.DAYS(P642,O642)</f>
        <v>67</v>
      </c>
      <c r="AF642" s="23">
        <f>_xlfn.DAYS(O642,G642)</f>
        <v>548</v>
      </c>
      <c r="AG642" s="24">
        <f>AE642/AF642</f>
        <v>0.12226277372262774</v>
      </c>
    </row>
    <row r="643" spans="1:33" ht="30" customHeight="1" x14ac:dyDescent="0.25">
      <c r="A643" s="9">
        <v>44561</v>
      </c>
      <c r="B643" s="10">
        <v>2014</v>
      </c>
      <c r="C643" s="11" t="s">
        <v>454</v>
      </c>
      <c r="D643" s="12" t="s">
        <v>2004</v>
      </c>
      <c r="E643" s="12" t="s">
        <v>35</v>
      </c>
      <c r="F643" s="9">
        <v>41661</v>
      </c>
      <c r="G643" s="9">
        <v>41733</v>
      </c>
      <c r="H643" s="12" t="s">
        <v>2005</v>
      </c>
      <c r="I643" s="13" t="str">
        <f>LEFT(J643,6)</f>
        <v>W911KB</v>
      </c>
      <c r="J643" s="14" t="s">
        <v>2006</v>
      </c>
      <c r="K643" s="15" t="s">
        <v>2007</v>
      </c>
      <c r="L643" s="15" t="str">
        <f>CONCATENATE(D643,",",J643)</f>
        <v>634,W911KB-14-C-0011</v>
      </c>
      <c r="M643" s="16">
        <v>13300000</v>
      </c>
      <c r="N643" s="16">
        <v>15604000</v>
      </c>
      <c r="O643" s="17">
        <v>42375</v>
      </c>
      <c r="P643" s="18">
        <v>42492</v>
      </c>
      <c r="Q643" s="19">
        <f>IF(M643="","",N643-M643)</f>
        <v>2304000</v>
      </c>
      <c r="R643" s="20">
        <f>IF(P643="","",P643-O643)</f>
        <v>117</v>
      </c>
      <c r="S643">
        <f>YEAR(P643)</f>
        <v>2016</v>
      </c>
      <c r="T643" s="21" t="str">
        <f>IF(LEN(MONTH(P643))=1,CONCATENATE("0",MONTH(P643)),MONTH(P643))</f>
        <v>05</v>
      </c>
      <c r="U643" s="21" t="str">
        <f>IF(LEN(DAY(P643))=1,CONCATENATE("0",DAY(P643)),DAY(P643))</f>
        <v>02</v>
      </c>
      <c r="V643" t="str">
        <f>CONCATENATE(S643,T643,U643)</f>
        <v>20160502</v>
      </c>
      <c r="W643">
        <f>IF(OR(MONTH(G643)=10,MONTH(G643)=11,MONTH(G643)=12),YEAR(G643)+1,YEAR(G643))</f>
        <v>2014</v>
      </c>
      <c r="X643">
        <f>IF(OR(MONTH(P643)=10,MONTH(P643)=11,MONTH(P643)=12),YEAR(P643)+1,YEAR(P643))</f>
        <v>2016</v>
      </c>
      <c r="Y643">
        <f>INDEX('Inflation Indices'!$B$2:$B$18,MATCH('MilCon Contracts Data'!W162,'Inflation Indices'!$A$2:$A$18,0))</f>
        <v>1.2825639376233653</v>
      </c>
      <c r="Z643">
        <f>ROUND(MEDIAN(W643,X643),0)</f>
        <v>2015</v>
      </c>
      <c r="AA643">
        <f>INDEX('Inflation Indices'!$B$2:$B$18,MATCH('MilCon Contracts Data'!Z162,'Inflation Indices'!$A$2:$A$18,0))</f>
        <v>1.2082263446570523</v>
      </c>
      <c r="AB643" s="22">
        <f>M643*Y643</f>
        <v>17058100.370390758</v>
      </c>
      <c r="AC643" s="22">
        <f>AB643+(Q643*AA643)</f>
        <v>19841853.868480608</v>
      </c>
      <c r="AD643" s="19">
        <f>IF(AB643="","",AC643-AB643)</f>
        <v>2783753.4980898499</v>
      </c>
      <c r="AE643" s="23">
        <f>_xlfn.DAYS(P643,O643)</f>
        <v>117</v>
      </c>
      <c r="AF643" s="23">
        <f>_xlfn.DAYS(O643,G643)</f>
        <v>642</v>
      </c>
      <c r="AG643" s="24">
        <f>AE643/AF643</f>
        <v>0.1822429906542056</v>
      </c>
    </row>
    <row r="644" spans="1:33" ht="30" customHeight="1" x14ac:dyDescent="0.25">
      <c r="A644" s="9">
        <v>44561</v>
      </c>
      <c r="B644" s="10">
        <v>2017</v>
      </c>
      <c r="C644" s="11" t="s">
        <v>454</v>
      </c>
      <c r="D644" s="12" t="s">
        <v>2008</v>
      </c>
      <c r="E644" s="12" t="s">
        <v>35</v>
      </c>
      <c r="F644" s="9">
        <v>43195</v>
      </c>
      <c r="G644" s="9">
        <v>43350</v>
      </c>
      <c r="H644" s="12" t="s">
        <v>2009</v>
      </c>
      <c r="I644" s="13" t="str">
        <f>LEFT(J644,6)</f>
        <v>W911KB</v>
      </c>
      <c r="J644" s="14" t="s">
        <v>2010</v>
      </c>
      <c r="K644" s="15" t="s">
        <v>2011</v>
      </c>
      <c r="L644" s="15" t="str">
        <f>CONCATENATE(D644,",",J644)</f>
        <v>657,W911KB-18-R-0006</v>
      </c>
      <c r="M644" s="16">
        <v>13335000</v>
      </c>
      <c r="N644" s="16">
        <v>14660442</v>
      </c>
      <c r="O644" s="17">
        <v>44104</v>
      </c>
      <c r="P644" s="18">
        <v>44103</v>
      </c>
      <c r="Q644" s="19">
        <f>IF(M644="","",N644-M644)</f>
        <v>1325442</v>
      </c>
      <c r="R644" s="20">
        <f>IF(P644="","",P644-O644)</f>
        <v>-1</v>
      </c>
      <c r="S644">
        <f>YEAR(P644)</f>
        <v>2020</v>
      </c>
      <c r="T644" s="21" t="str">
        <f>IF(LEN(MONTH(P644))=1,CONCATENATE("0",MONTH(P644)),MONTH(P644))</f>
        <v>09</v>
      </c>
      <c r="U644" s="21">
        <f>IF(LEN(DAY(P644))=1,CONCATENATE("0",DAY(P644)),DAY(P644))</f>
        <v>29</v>
      </c>
      <c r="V644" t="str">
        <f>CONCATENATE(S644,T644,U644)</f>
        <v>20200929</v>
      </c>
      <c r="W644">
        <f>IF(OR(MONTH(G644)=10,MONTH(G644)=11,MONTH(G644)=12),YEAR(G644)+1,YEAR(G644))</f>
        <v>2018</v>
      </c>
      <c r="X644">
        <f>IF(OR(MONTH(P644)=10,MONTH(P644)=11,MONTH(P644)=12),YEAR(P644)+1,YEAR(P644))</f>
        <v>2020</v>
      </c>
      <c r="Y644">
        <f>INDEX('Inflation Indices'!$B$2:$B$18,MATCH('MilCon Contracts Data'!W516,'Inflation Indices'!$A$2:$A$18,0))</f>
        <v>1.027591137340192</v>
      </c>
      <c r="Z644">
        <f>ROUND(MEDIAN(W644,X644),0)</f>
        <v>2019</v>
      </c>
      <c r="AA644">
        <f>INDEX('Inflation Indices'!$B$2:$B$18,MATCH('MilCon Contracts Data'!Z516,'Inflation Indices'!$A$2:$A$18,0))</f>
        <v>1.0006103417743548</v>
      </c>
      <c r="AB644" s="22">
        <f>M644*Y644</f>
        <v>13702927.816431461</v>
      </c>
      <c r="AC644" s="22">
        <f>AB644+(Q644*AA644)</f>
        <v>15029178.789053544</v>
      </c>
      <c r="AD644" s="19">
        <f>IF(AB644="","",AC644-AB644)</f>
        <v>1326250.9726220835</v>
      </c>
      <c r="AE644" s="23">
        <f>_xlfn.DAYS(P644,O644)</f>
        <v>-1</v>
      </c>
      <c r="AF644" s="23">
        <f>_xlfn.DAYS(O644,G644)</f>
        <v>754</v>
      </c>
      <c r="AG644" s="24">
        <f>AE644/AF644</f>
        <v>-1.3262599469496021E-3</v>
      </c>
    </row>
    <row r="645" spans="1:33" ht="30" customHeight="1" x14ac:dyDescent="0.25">
      <c r="A645" s="9">
        <v>44561</v>
      </c>
      <c r="B645" s="10">
        <v>2017</v>
      </c>
      <c r="C645" s="11" t="s">
        <v>68</v>
      </c>
      <c r="D645" s="12" t="s">
        <v>2012</v>
      </c>
      <c r="E645" s="12" t="s">
        <v>35</v>
      </c>
      <c r="F645" s="9">
        <v>43101</v>
      </c>
      <c r="G645" s="9">
        <v>43593</v>
      </c>
      <c r="H645" s="12" t="s">
        <v>2013</v>
      </c>
      <c r="I645" s="13" t="str">
        <f>LEFT(J645,6)</f>
        <v>W91278</v>
      </c>
      <c r="J645" s="14" t="s">
        <v>2014</v>
      </c>
      <c r="K645" s="15" t="s">
        <v>2014</v>
      </c>
      <c r="L645" s="15" t="str">
        <f>CONCATENATE(D645,",",J645)</f>
        <v>PNQS072140,W9127819C0017</v>
      </c>
      <c r="M645" s="16">
        <v>13341000</v>
      </c>
      <c r="N645" s="16">
        <v>13341000</v>
      </c>
      <c r="O645" s="17">
        <v>44306</v>
      </c>
      <c r="P645" s="18">
        <v>44306</v>
      </c>
      <c r="Q645" s="19">
        <f>IF(M645="","",N645-M645)</f>
        <v>0</v>
      </c>
      <c r="R645" s="20">
        <f>IF(P645="","",P645-O645)</f>
        <v>0</v>
      </c>
      <c r="S645">
        <f>YEAR(P645)</f>
        <v>2021</v>
      </c>
      <c r="T645" s="21" t="str">
        <f>IF(LEN(MONTH(P645))=1,CONCATENATE("0",MONTH(P645)),MONTH(P645))</f>
        <v>04</v>
      </c>
      <c r="U645" s="21">
        <f>IF(LEN(DAY(P645))=1,CONCATENATE("0",DAY(P645)),DAY(P645))</f>
        <v>20</v>
      </c>
      <c r="V645" t="str">
        <f>CONCATENATE(S645,T645,U645)</f>
        <v>20210420</v>
      </c>
      <c r="W645">
        <f>IF(OR(MONTH(G645)=10,MONTH(G645)=11,MONTH(G645)=12),YEAR(G645)+1,YEAR(G645))</f>
        <v>2019</v>
      </c>
      <c r="X645">
        <f>IF(OR(MONTH(P645)=10,MONTH(P645)=11,MONTH(P645)=12),YEAR(P645)+1,YEAR(P645))</f>
        <v>2021</v>
      </c>
      <c r="Y645">
        <f>INDEX('Inflation Indices'!$B$2:$B$18,MATCH('MilCon Contracts Data'!W732,'Inflation Indices'!$A$2:$A$18,0))</f>
        <v>0.97697771649446541</v>
      </c>
      <c r="Z645">
        <f>ROUND(MEDIAN(W645,X645),0)</f>
        <v>2020</v>
      </c>
      <c r="AA645">
        <f>INDEX('Inflation Indices'!$B$2:$B$18,MATCH('MilCon Contracts Data'!Z732,'Inflation Indices'!$A$2:$A$18,0))</f>
        <v>0.95701202597496626</v>
      </c>
      <c r="AB645" s="22">
        <f>M645*Y645</f>
        <v>13033859.715752663</v>
      </c>
      <c r="AC645" s="22">
        <f>AB645+(Q645*AA645)</f>
        <v>13033859.715752663</v>
      </c>
      <c r="AD645" s="19">
        <f>IF(AB645="","",AC645-AB645)</f>
        <v>0</v>
      </c>
      <c r="AE645" s="23">
        <f>_xlfn.DAYS(P645,O645)</f>
        <v>0</v>
      </c>
      <c r="AF645" s="23">
        <f>_xlfn.DAYS(O645,G645)</f>
        <v>713</v>
      </c>
      <c r="AG645" s="24">
        <f>AE645/AF645</f>
        <v>0</v>
      </c>
    </row>
    <row r="646" spans="1:33" ht="30" customHeight="1" x14ac:dyDescent="0.25">
      <c r="A646" s="9">
        <v>44561</v>
      </c>
      <c r="B646" s="10">
        <v>2020</v>
      </c>
      <c r="C646" s="11" t="s">
        <v>145</v>
      </c>
      <c r="D646" s="12" t="s">
        <v>2015</v>
      </c>
      <c r="E646" s="12" t="s">
        <v>35</v>
      </c>
      <c r="F646" s="9">
        <v>44012</v>
      </c>
      <c r="G646" s="9">
        <v>44096</v>
      </c>
      <c r="H646" s="12" t="s">
        <v>2016</v>
      </c>
      <c r="I646" s="13" t="str">
        <f>LEFT(J646,6)</f>
        <v>W9126G</v>
      </c>
      <c r="J646" s="14" t="s">
        <v>2017</v>
      </c>
      <c r="K646" s="15" t="s">
        <v>2017</v>
      </c>
      <c r="L646" s="15" t="str">
        <f>CONCATENATE(D646,",",J646)</f>
        <v>91996,W9126G20C0038</v>
      </c>
      <c r="M646" s="16">
        <v>13350000</v>
      </c>
      <c r="N646" s="16">
        <v>13141000</v>
      </c>
      <c r="O646" s="17">
        <v>44754</v>
      </c>
      <c r="P646" s="18">
        <v>44781</v>
      </c>
      <c r="Q646" s="19">
        <f>IF(M646="","",N646-M646)</f>
        <v>-209000</v>
      </c>
      <c r="R646" s="20">
        <f>IF(P646="","",P646-O646)</f>
        <v>27</v>
      </c>
      <c r="S646">
        <f>YEAR(P646)</f>
        <v>2022</v>
      </c>
      <c r="T646" s="21" t="str">
        <f>IF(LEN(MONTH(P646))=1,CONCATENATE("0",MONTH(P646)),MONTH(P646))</f>
        <v>08</v>
      </c>
      <c r="U646" s="21" t="str">
        <f>IF(LEN(DAY(P646))=1,CONCATENATE("0",DAY(P646)),DAY(P646))</f>
        <v>08</v>
      </c>
      <c r="V646" t="str">
        <f>CONCATENATE(S646,T646,U646)</f>
        <v>20220808</v>
      </c>
      <c r="W646">
        <f>IF(OR(MONTH(G646)=10,MONTH(G646)=11,MONTH(G646)=12),YEAR(G646)+1,YEAR(G646))</f>
        <v>2020</v>
      </c>
      <c r="X646">
        <f>IF(OR(MONTH(P646)=10,MONTH(P646)=11,MONTH(P646)=12),YEAR(P646)+1,YEAR(P646))</f>
        <v>2022</v>
      </c>
      <c r="Y646">
        <f>INDEX('Inflation Indices'!$B$2:$B$18,MATCH('MilCon Contracts Data'!W994,'Inflation Indices'!$A$2:$A$18,0))</f>
        <v>1.0006103417743548</v>
      </c>
      <c r="Z646">
        <f>ROUND(MEDIAN(W646,X646),0)</f>
        <v>2021</v>
      </c>
      <c r="AA646">
        <f>INDEX('Inflation Indices'!$B$2:$B$18,MATCH('MilCon Contracts Data'!Z994,'Inflation Indices'!$A$2:$A$18,0))</f>
        <v>0.95701202597496626</v>
      </c>
      <c r="AB646" s="22">
        <f>M646*Y646</f>
        <v>13358148.062687637</v>
      </c>
      <c r="AC646" s="22">
        <f>AB646+(Q646*AA646)</f>
        <v>13158132.549258869</v>
      </c>
      <c r="AD646" s="19">
        <f>IF(AB646="","",AC646-AB646)</f>
        <v>-200015.51342876814</v>
      </c>
      <c r="AE646" s="23">
        <f>_xlfn.DAYS(P646,O646)</f>
        <v>27</v>
      </c>
      <c r="AF646" s="23">
        <f>_xlfn.DAYS(O646,G646)</f>
        <v>658</v>
      </c>
      <c r="AG646" s="24">
        <f>AE646/AF646</f>
        <v>4.1033434650455926E-2</v>
      </c>
    </row>
    <row r="647" spans="1:33" ht="30" customHeight="1" x14ac:dyDescent="0.25">
      <c r="A647" s="9">
        <v>44567</v>
      </c>
      <c r="B647" s="10">
        <v>2008</v>
      </c>
      <c r="C647" s="11" t="s">
        <v>33</v>
      </c>
      <c r="D647" s="12" t="s">
        <v>419</v>
      </c>
      <c r="E647" s="12" t="s">
        <v>35</v>
      </c>
      <c r="F647" s="9">
        <v>39378</v>
      </c>
      <c r="G647" s="9">
        <v>39535</v>
      </c>
      <c r="H647" s="12" t="s">
        <v>1210</v>
      </c>
      <c r="I647" s="13" t="str">
        <f>LEFT(J647,6)</f>
        <v>W912HN</v>
      </c>
      <c r="J647" s="14" t="s">
        <v>1211</v>
      </c>
      <c r="K647" s="15" t="s">
        <v>1212</v>
      </c>
      <c r="L647" s="15"/>
      <c r="M647" s="16">
        <v>13354750</v>
      </c>
      <c r="N647" s="16">
        <v>13733299</v>
      </c>
      <c r="O647" s="17">
        <v>40291</v>
      </c>
      <c r="P647" s="18">
        <v>40340</v>
      </c>
      <c r="Q647" s="19">
        <f>IF(M647="","",N647-M647)</f>
        <v>378549</v>
      </c>
      <c r="R647" s="20">
        <f>IF(P647="","",P647-O647)</f>
        <v>49</v>
      </c>
      <c r="S647">
        <f>YEAR(P647)</f>
        <v>2010</v>
      </c>
      <c r="T647" s="21" t="str">
        <f>IF(LEN(MONTH(P647))=1,CONCATENATE("0",MONTH(P647)),MONTH(P647))</f>
        <v>06</v>
      </c>
      <c r="U647" s="21">
        <f>IF(LEN(DAY(P647))=1,CONCATENATE("0",DAY(P647)),DAY(P647))</f>
        <v>11</v>
      </c>
      <c r="V647" t="str">
        <f>CONCATENATE(S647,T647,U647)</f>
        <v>20100611</v>
      </c>
      <c r="W647">
        <f>IF(OR(MONTH(G647)=10,MONTH(G647)=11,MONTH(G647)=12),YEAR(G647)+1,YEAR(G647))</f>
        <v>2008</v>
      </c>
      <c r="X647">
        <f>IF(OR(MONTH(P647)=10,MONTH(P647)=11,MONTH(P647)=12),YEAR(P647)+1,YEAR(P647))</f>
        <v>2010</v>
      </c>
      <c r="Y647">
        <f>INDEX('Inflation Indices'!$B$2:$B$18,MATCH('MilCon Contracts Data'!W11,'Inflation Indices'!$A$2:$A$18,0))</f>
        <v>1.027591137340192</v>
      </c>
      <c r="Z647">
        <f>ROUND(MEDIAN(W647,X647),0)</f>
        <v>2009</v>
      </c>
      <c r="AA647">
        <f>INDEX('Inflation Indices'!$B$2:$B$18,MATCH('MilCon Contracts Data'!Z11,'Inflation Indices'!$A$2:$A$18,0))</f>
        <v>0.97697771649446541</v>
      </c>
      <c r="AB647" s="22">
        <f>M647*Y647</f>
        <v>13723222.741393929</v>
      </c>
      <c r="AC647" s="22">
        <f>AB647+(Q647*AA647)</f>
        <v>14093056.678995192</v>
      </c>
      <c r="AD647" s="19">
        <f>IF(AB647="","",AC647-AB647)</f>
        <v>369833.9376012627</v>
      </c>
      <c r="AE647" s="23">
        <f>_xlfn.DAYS(P647,O647)</f>
        <v>49</v>
      </c>
      <c r="AF647" s="23">
        <f>_xlfn.DAYS(O647,G647)</f>
        <v>756</v>
      </c>
      <c r="AG647" s="24">
        <f>AE647/AF647</f>
        <v>6.4814814814814811E-2</v>
      </c>
    </row>
    <row r="648" spans="1:33" ht="30" customHeight="1" x14ac:dyDescent="0.25">
      <c r="A648" s="9">
        <v>44567</v>
      </c>
      <c r="B648" s="10">
        <v>2011</v>
      </c>
      <c r="C648" s="11" t="s">
        <v>33</v>
      </c>
      <c r="D648" s="12" t="s">
        <v>2018</v>
      </c>
      <c r="E648" s="12" t="s">
        <v>35</v>
      </c>
      <c r="F648" s="9">
        <v>40623</v>
      </c>
      <c r="G648" s="9">
        <v>40745</v>
      </c>
      <c r="H648" s="12" t="s">
        <v>2019</v>
      </c>
      <c r="I648" s="13" t="str">
        <f>LEFT(J648,6)</f>
        <v>W912HN</v>
      </c>
      <c r="J648" s="14" t="s">
        <v>2020</v>
      </c>
      <c r="K648" s="15" t="s">
        <v>2021</v>
      </c>
      <c r="L648" s="15" t="str">
        <f>CONCATENATE(D648,",",J648)</f>
        <v>64484,W912HN-11-C-0010</v>
      </c>
      <c r="M648" s="16">
        <v>13388000</v>
      </c>
      <c r="N648" s="16">
        <v>15616478</v>
      </c>
      <c r="O648" s="17">
        <v>41800</v>
      </c>
      <c r="P648" s="18">
        <v>42110</v>
      </c>
      <c r="Q648" s="19">
        <f>IF(M648="","",N648-M648)</f>
        <v>2228478</v>
      </c>
      <c r="R648" s="20">
        <f>IF(P648="","",P648-O648)</f>
        <v>310</v>
      </c>
      <c r="S648">
        <f>YEAR(P648)</f>
        <v>2015</v>
      </c>
      <c r="T648" s="21" t="str">
        <f>IF(LEN(MONTH(P648))=1,CONCATENATE("0",MONTH(P648)),MONTH(P648))</f>
        <v>04</v>
      </c>
      <c r="U648" s="21">
        <f>IF(LEN(DAY(P648))=1,CONCATENATE("0",DAY(P648)),DAY(P648))</f>
        <v>16</v>
      </c>
      <c r="V648" t="str">
        <f>CONCATENATE(S648,T648,U648)</f>
        <v>20150416</v>
      </c>
      <c r="W648">
        <f>IF(OR(MONTH(G648)=10,MONTH(G648)=11,MONTH(G648)=12),YEAR(G648)+1,YEAR(G648))</f>
        <v>2011</v>
      </c>
      <c r="X648">
        <f>IF(OR(MONTH(P648)=10,MONTH(P648)=11,MONTH(P648)=12),YEAR(P648)+1,YEAR(P648))</f>
        <v>2015</v>
      </c>
      <c r="Y648">
        <f>INDEX('Inflation Indices'!$B$2:$B$18,MATCH('MilCon Contracts Data'!W66,'Inflation Indices'!$A$2:$A$18,0))</f>
        <v>1.0992552112271903</v>
      </c>
      <c r="Z648">
        <f>ROUND(MEDIAN(W648,X648),0)</f>
        <v>2013</v>
      </c>
      <c r="AA648">
        <f>INDEX('Inflation Indices'!$B$2:$B$18,MATCH('MilCon Contracts Data'!Z66,'Inflation Indices'!$A$2:$A$18,0))</f>
        <v>1.0750776974914733</v>
      </c>
      <c r="AB648" s="22">
        <f>M648*Y648</f>
        <v>14716828.767909624</v>
      </c>
      <c r="AC648" s="22">
        <f>AB648+(Q648*AA648)</f>
        <v>17112615.765060026</v>
      </c>
      <c r="AD648" s="19">
        <f>IF(AB648="","",AC648-AB648)</f>
        <v>2395786.9971504025</v>
      </c>
      <c r="AE648" s="23">
        <f>_xlfn.DAYS(P648,O648)</f>
        <v>310</v>
      </c>
      <c r="AF648" s="23">
        <f>_xlfn.DAYS(O648,G648)</f>
        <v>1055</v>
      </c>
      <c r="AG648" s="24">
        <f>AE648/AF648</f>
        <v>0.29383886255924169</v>
      </c>
    </row>
    <row r="649" spans="1:33" ht="30" customHeight="1" x14ac:dyDescent="0.25">
      <c r="A649" s="9">
        <v>44561</v>
      </c>
      <c r="B649" s="10">
        <v>2017</v>
      </c>
      <c r="C649" s="11" t="s">
        <v>145</v>
      </c>
      <c r="D649" s="12" t="s">
        <v>2022</v>
      </c>
      <c r="E649" s="12" t="s">
        <v>35</v>
      </c>
      <c r="F649" s="9">
        <v>44132</v>
      </c>
      <c r="G649" s="9">
        <v>44427</v>
      </c>
      <c r="H649" s="12" t="s">
        <v>2023</v>
      </c>
      <c r="I649" s="13" t="str">
        <f>LEFT(J649,6)</f>
        <v>W91238</v>
      </c>
      <c r="J649" s="14" t="s">
        <v>2024</v>
      </c>
      <c r="K649" s="15" t="s">
        <v>2024</v>
      </c>
      <c r="L649" s="15" t="str">
        <f>CONCATENATE(D649,",",J649)</f>
        <v>74877,W9123821C0011</v>
      </c>
      <c r="M649" s="16">
        <v>13438000</v>
      </c>
      <c r="N649" s="16">
        <v>13438000</v>
      </c>
      <c r="O649" s="17">
        <v>44891</v>
      </c>
      <c r="P649" s="18">
        <v>44981</v>
      </c>
      <c r="Q649" s="19">
        <f>IF(M649="","",N649-M649)</f>
        <v>0</v>
      </c>
      <c r="R649" s="20">
        <f>IF(P649="","",P649-O649)</f>
        <v>90</v>
      </c>
      <c r="S649">
        <f>YEAR(P649)</f>
        <v>2023</v>
      </c>
      <c r="T649" s="21" t="str">
        <f>IF(LEN(MONTH(P649))=1,CONCATENATE("0",MONTH(P649)),MONTH(P649))</f>
        <v>02</v>
      </c>
      <c r="U649" s="21">
        <f>IF(LEN(DAY(P649))=1,CONCATENATE("0",DAY(P649)),DAY(P649))</f>
        <v>24</v>
      </c>
      <c r="V649" t="str">
        <f>CONCATENATE(S649,T649,U649)</f>
        <v>20230224</v>
      </c>
      <c r="W649">
        <f>IF(OR(MONTH(G649)=10,MONTH(G649)=11,MONTH(G649)=12),YEAR(G649)+1,YEAR(G649))</f>
        <v>2021</v>
      </c>
      <c r="X649">
        <f>IF(OR(MONTH(P649)=10,MONTH(P649)=11,MONTH(P649)=12),YEAR(P649)+1,YEAR(P649))</f>
        <v>2023</v>
      </c>
      <c r="Y649">
        <f>INDEX('Inflation Indices'!$B$2:$B$18,MATCH('MilCon Contracts Data'!W1221,'Inflation Indices'!$A$2:$A$18,0))</f>
        <v>1.0507009358578761</v>
      </c>
      <c r="Z649">
        <f>ROUND(MEDIAN(W649,X649),0)</f>
        <v>2022</v>
      </c>
      <c r="AA649">
        <f>INDEX('Inflation Indices'!$B$2:$B$18,MATCH('MilCon Contracts Data'!Z1221,'Inflation Indices'!$A$2:$A$18,0))</f>
        <v>1.0006103417743548</v>
      </c>
      <c r="AB649" s="22">
        <f>M649*Y649</f>
        <v>14119319.176058138</v>
      </c>
      <c r="AC649" s="22">
        <f>AB649+(Q649*AA649)</f>
        <v>14119319.176058138</v>
      </c>
      <c r="AD649" s="19">
        <f>IF(AB649="","",AC649-AB649)</f>
        <v>0</v>
      </c>
      <c r="AE649" s="23">
        <f>_xlfn.DAYS(P649,O649)</f>
        <v>90</v>
      </c>
      <c r="AF649" s="23">
        <f>_xlfn.DAYS(O649,G649)</f>
        <v>464</v>
      </c>
      <c r="AG649" s="24">
        <f>AE649/AF649</f>
        <v>0.19396551724137931</v>
      </c>
    </row>
    <row r="650" spans="1:33" ht="30" customHeight="1" x14ac:dyDescent="0.25">
      <c r="A650" s="9">
        <v>44573</v>
      </c>
      <c r="B650" s="10">
        <v>2019</v>
      </c>
      <c r="C650" s="11" t="s">
        <v>103</v>
      </c>
      <c r="D650" s="12" t="s">
        <v>2025</v>
      </c>
      <c r="E650" s="12" t="s">
        <v>35</v>
      </c>
      <c r="F650" s="9">
        <v>43594</v>
      </c>
      <c r="G650" s="9">
        <v>43676</v>
      </c>
      <c r="H650" s="12" t="s">
        <v>2026</v>
      </c>
      <c r="I650" s="13" t="str">
        <f>LEFT(J650,6)</f>
        <v>N62473</v>
      </c>
      <c r="J650" s="14" t="s">
        <v>2027</v>
      </c>
      <c r="K650" s="15" t="s">
        <v>2028</v>
      </c>
      <c r="L650" s="15" t="str">
        <f>CONCATENATE(D650,",",J650)</f>
        <v>N63042392,N6247319D2428 N6247319F4769</v>
      </c>
      <c r="M650" s="16">
        <v>13545000</v>
      </c>
      <c r="N650" s="16">
        <v>13520000</v>
      </c>
      <c r="O650" s="17">
        <v>44322</v>
      </c>
      <c r="P650" s="18">
        <v>44322</v>
      </c>
      <c r="Q650" s="19">
        <f>IF(M650="","",N650-M650)</f>
        <v>-25000</v>
      </c>
      <c r="R650" s="20">
        <f>IF(P650="","",P650-O650)</f>
        <v>0</v>
      </c>
      <c r="S650">
        <f>YEAR(P650)</f>
        <v>2021</v>
      </c>
      <c r="T650" s="21" t="str">
        <f>IF(LEN(MONTH(P650))=1,CONCATENATE("0",MONTH(P650)),MONTH(P650))</f>
        <v>05</v>
      </c>
      <c r="U650" s="21" t="str">
        <f>IF(LEN(DAY(P650))=1,CONCATENATE("0",DAY(P650)),DAY(P650))</f>
        <v>06</v>
      </c>
      <c r="V650" t="str">
        <f>CONCATENATE(S650,T650,U650)</f>
        <v>20210506</v>
      </c>
      <c r="W650">
        <f>IF(OR(MONTH(G650)=10,MONTH(G650)=11,MONTH(G650)=12),YEAR(G650)+1,YEAR(G650))</f>
        <v>2019</v>
      </c>
      <c r="X650">
        <f>IF(OR(MONTH(P650)=10,MONTH(P650)=11,MONTH(P650)=12),YEAR(P650)+1,YEAR(P650))</f>
        <v>2021</v>
      </c>
      <c r="Y650">
        <f>INDEX('Inflation Indices'!$B$2:$B$18,MATCH('MilCon Contracts Data'!W662,'Inflation Indices'!$A$2:$A$18,0))</f>
        <v>1.027591137340192</v>
      </c>
      <c r="Z650">
        <f>ROUND(MEDIAN(W650,X650),0)</f>
        <v>2020</v>
      </c>
      <c r="AA650">
        <f>INDEX('Inflation Indices'!$B$2:$B$18,MATCH('MilCon Contracts Data'!Z662,'Inflation Indices'!$A$2:$A$18,0))</f>
        <v>0.97697771649446541</v>
      </c>
      <c r="AB650" s="22">
        <f>M650*Y650</f>
        <v>13918721.955272902</v>
      </c>
      <c r="AC650" s="22">
        <f>AB650+(Q650*AA650)</f>
        <v>13894297.512360539</v>
      </c>
      <c r="AD650" s="19">
        <f>IF(AB650="","",AC650-AB650)</f>
        <v>-24424.442912362516</v>
      </c>
      <c r="AE650" s="23">
        <f>_xlfn.DAYS(P650,O650)</f>
        <v>0</v>
      </c>
      <c r="AF650" s="23">
        <f>_xlfn.DAYS(O650,G650)</f>
        <v>646</v>
      </c>
      <c r="AG650" s="24">
        <f>AE650/AF650</f>
        <v>0</v>
      </c>
    </row>
    <row r="651" spans="1:33" ht="30" customHeight="1" x14ac:dyDescent="0.25">
      <c r="A651" s="9">
        <v>44560</v>
      </c>
      <c r="B651" s="10">
        <v>2021</v>
      </c>
      <c r="C651" s="11" t="s">
        <v>482</v>
      </c>
      <c r="D651" s="12" t="s">
        <v>2029</v>
      </c>
      <c r="E651" s="12" t="s">
        <v>35</v>
      </c>
      <c r="F651" s="9">
        <v>44271</v>
      </c>
      <c r="G651" s="9">
        <v>44397</v>
      </c>
      <c r="H651" s="12" t="s">
        <v>2030</v>
      </c>
      <c r="I651" s="13" t="str">
        <f>LEFT(J651,6)</f>
        <v>W901UZ</v>
      </c>
      <c r="J651" s="14" t="s">
        <v>2031</v>
      </c>
      <c r="K651" s="15" t="s">
        <v>2031</v>
      </c>
      <c r="L651" s="15" t="str">
        <f>CONCATENATE(D651,",",J651)</f>
        <v>KKGA169022,W901UZ21C0001</v>
      </c>
      <c r="M651" s="16">
        <v>13557321</v>
      </c>
      <c r="N651" s="16">
        <v>13039500</v>
      </c>
      <c r="O651" s="17">
        <v>44792</v>
      </c>
      <c r="P651" s="18">
        <v>44792</v>
      </c>
      <c r="Q651" s="19">
        <f>IF(M651="","",N651-M651)</f>
        <v>-517821</v>
      </c>
      <c r="R651" s="20">
        <f>IF(P651="","",P651-O651)</f>
        <v>0</v>
      </c>
      <c r="S651">
        <f>YEAR(P651)</f>
        <v>2022</v>
      </c>
      <c r="T651" s="21" t="str">
        <f>IF(LEN(MONTH(P651))=1,CONCATENATE("0",MONTH(P651)),MONTH(P651))</f>
        <v>08</v>
      </c>
      <c r="U651" s="21">
        <f>IF(LEN(DAY(P651))=1,CONCATENATE("0",DAY(P651)),DAY(P651))</f>
        <v>19</v>
      </c>
      <c r="V651" t="str">
        <f>CONCATENATE(S651,T651,U651)</f>
        <v>20220819</v>
      </c>
      <c r="W651">
        <f>IF(OR(MONTH(G651)=10,MONTH(G651)=11,MONTH(G651)=12),YEAR(G651)+1,YEAR(G651))</f>
        <v>2021</v>
      </c>
      <c r="X651">
        <f>IF(OR(MONTH(P651)=10,MONTH(P651)=11,MONTH(P651)=12),YEAR(P651)+1,YEAR(P651))</f>
        <v>2022</v>
      </c>
      <c r="Y651">
        <f>INDEX('Inflation Indices'!$B$2:$B$18,MATCH('MilCon Contracts Data'!W1209,'Inflation Indices'!$A$2:$A$18,0))</f>
        <v>1.0750776974914733</v>
      </c>
      <c r="Z651">
        <f>ROUND(MEDIAN(W651,X651),0)</f>
        <v>2022</v>
      </c>
      <c r="AA651">
        <f>INDEX('Inflation Indices'!$B$2:$B$18,MATCH('MilCon Contracts Data'!Z1209,'Inflation Indices'!$A$2:$A$18,0))</f>
        <v>1.027591137340192</v>
      </c>
      <c r="AB651" s="22">
        <f>M651*Y651</f>
        <v>14575173.444832798</v>
      </c>
      <c r="AC651" s="22">
        <f>AB651+(Q651*AA651)</f>
        <v>14043065.174504163</v>
      </c>
      <c r="AD651" s="19">
        <f>IF(AB651="","",AC651-AB651)</f>
        <v>-532108.27032863535</v>
      </c>
      <c r="AE651" s="23">
        <f>_xlfn.DAYS(P651,O651)</f>
        <v>0</v>
      </c>
      <c r="AF651" s="23">
        <f>_xlfn.DAYS(O651,G651)</f>
        <v>395</v>
      </c>
      <c r="AG651" s="24">
        <f>AE651/AF651</f>
        <v>0</v>
      </c>
    </row>
    <row r="652" spans="1:33" ht="30" customHeight="1" x14ac:dyDescent="0.25">
      <c r="A652" s="9">
        <v>44543</v>
      </c>
      <c r="B652" s="10">
        <v>2011</v>
      </c>
      <c r="C652" s="11" t="s">
        <v>33</v>
      </c>
      <c r="D652" s="12" t="s">
        <v>2000</v>
      </c>
      <c r="E652" s="12" t="s">
        <v>35</v>
      </c>
      <c r="F652" s="9">
        <v>40687</v>
      </c>
      <c r="G652" s="9">
        <v>40842</v>
      </c>
      <c r="H652" s="12" t="s">
        <v>2032</v>
      </c>
      <c r="I652" s="13" t="str">
        <f>LEFT(J652,6)</f>
        <v>W912PP</v>
      </c>
      <c r="J652" s="14" t="s">
        <v>2033</v>
      </c>
      <c r="K652" s="15" t="s">
        <v>2034</v>
      </c>
      <c r="L652" s="15" t="str">
        <f>CONCATENATE(D652,",",J652)</f>
        <v>63052,W912PP-12-C-0003</v>
      </c>
      <c r="M652" s="16">
        <v>13613730</v>
      </c>
      <c r="N652" s="16">
        <v>13829042</v>
      </c>
      <c r="O652" s="17">
        <v>41710</v>
      </c>
      <c r="P652" s="18">
        <v>41794</v>
      </c>
      <c r="Q652" s="19">
        <f>IF(M652="","",N652-M652)</f>
        <v>215312</v>
      </c>
      <c r="R652" s="20">
        <f>IF(P652="","",P652-O652)</f>
        <v>84</v>
      </c>
      <c r="S652">
        <f>YEAR(P652)</f>
        <v>2014</v>
      </c>
      <c r="T652" s="21" t="str">
        <f>IF(LEN(MONTH(P652))=1,CONCATENATE("0",MONTH(P652)),MONTH(P652))</f>
        <v>06</v>
      </c>
      <c r="U652" s="21" t="str">
        <f>IF(LEN(DAY(P652))=1,CONCATENATE("0",DAY(P652)),DAY(P652))</f>
        <v>04</v>
      </c>
      <c r="V652" t="str">
        <f>CONCATENATE(S652,T652,U652)</f>
        <v>20140604</v>
      </c>
      <c r="W652">
        <f>IF(OR(MONTH(G652)=10,MONTH(G652)=11,MONTH(G652)=12),YEAR(G652)+1,YEAR(G652))</f>
        <v>2012</v>
      </c>
      <c r="X652">
        <f>IF(OR(MONTH(P652)=10,MONTH(P652)=11,MONTH(P652)=12),YEAR(P652)+1,YEAR(P652))</f>
        <v>2014</v>
      </c>
      <c r="Y652">
        <f>INDEX('Inflation Indices'!$B$2:$B$18,MATCH('MilCon Contracts Data'!W114,'Inflation Indices'!$A$2:$A$18,0))</f>
        <v>1.0006103417743548</v>
      </c>
      <c r="Z652">
        <f>ROUND(MEDIAN(W652,X652),0)</f>
        <v>2013</v>
      </c>
      <c r="AA652">
        <f>INDEX('Inflation Indices'!$B$2:$B$18,MATCH('MilCon Contracts Data'!Z114,'Inflation Indices'!$A$2:$A$18,0))</f>
        <v>1.0006103417743548</v>
      </c>
      <c r="AB652" s="22">
        <f>M652*Y652</f>
        <v>13622039.028123787</v>
      </c>
      <c r="AC652" s="22">
        <f>AB652+(Q652*AA652)</f>
        <v>13837482.442031907</v>
      </c>
      <c r="AD652" s="19">
        <f>IF(AB652="","",AC652-AB652)</f>
        <v>215443.41390812024</v>
      </c>
      <c r="AE652" s="23">
        <f>_xlfn.DAYS(P652,O652)</f>
        <v>84</v>
      </c>
      <c r="AF652" s="23">
        <f>_xlfn.DAYS(O652,G652)</f>
        <v>868</v>
      </c>
      <c r="AG652" s="24">
        <f>AE652/AF652</f>
        <v>9.6774193548387094E-2</v>
      </c>
    </row>
    <row r="653" spans="1:33" ht="30" customHeight="1" x14ac:dyDescent="0.25">
      <c r="A653" s="9">
        <v>44538</v>
      </c>
      <c r="B653" s="10">
        <v>2010</v>
      </c>
      <c r="C653" s="11" t="s">
        <v>473</v>
      </c>
      <c r="D653" s="12" t="s">
        <v>2035</v>
      </c>
      <c r="E653" s="12" t="s">
        <v>35</v>
      </c>
      <c r="F653" s="9">
        <v>41518</v>
      </c>
      <c r="G653" s="9">
        <v>41547</v>
      </c>
      <c r="H653" s="12" t="s">
        <v>2036</v>
      </c>
      <c r="I653" s="13" t="str">
        <f>LEFT(J653,6)</f>
        <v>HQ0034</v>
      </c>
      <c r="J653" s="14" t="s">
        <v>2037</v>
      </c>
      <c r="K653" s="15" t="s">
        <v>2038</v>
      </c>
      <c r="L653" s="15" t="str">
        <f>CONCATENATE(D653,",",J653)</f>
        <v>80001A,HQ0034-13-F-0027</v>
      </c>
      <c r="M653" s="16">
        <v>13679273</v>
      </c>
      <c r="N653" s="16">
        <v>13679273</v>
      </c>
      <c r="O653" s="17">
        <v>42035</v>
      </c>
      <c r="P653" s="18">
        <v>43951</v>
      </c>
      <c r="Q653" s="19">
        <f>IF(M653="","",N653-M653)</f>
        <v>0</v>
      </c>
      <c r="R653" s="20">
        <f>IF(P653="","",P653-O653)</f>
        <v>1916</v>
      </c>
      <c r="S653">
        <f>YEAR(P653)</f>
        <v>2020</v>
      </c>
      <c r="T653" s="21" t="str">
        <f>IF(LEN(MONTH(P653))=1,CONCATENATE("0",MONTH(P653)),MONTH(P653))</f>
        <v>04</v>
      </c>
      <c r="U653" s="21">
        <f>IF(LEN(DAY(P653))=1,CONCATENATE("0",DAY(P653)),DAY(P653))</f>
        <v>30</v>
      </c>
      <c r="V653" t="str">
        <f>CONCATENATE(S653,T653,U653)</f>
        <v>20200430</v>
      </c>
      <c r="W653">
        <f>IF(OR(MONTH(G653)=10,MONTH(G653)=11,MONTH(G653)=12),YEAR(G653)+1,YEAR(G653))</f>
        <v>2013</v>
      </c>
      <c r="X653">
        <f>IF(OR(MONTH(P653)=10,MONTH(P653)=11,MONTH(P653)=12),YEAR(P653)+1,YEAR(P653))</f>
        <v>2020</v>
      </c>
      <c r="Y653">
        <f>INDEX('Inflation Indices'!$B$2:$B$18,MATCH('MilCon Contracts Data'!W120,'Inflation Indices'!$A$2:$A$18,0))</f>
        <v>1.0750776974914733</v>
      </c>
      <c r="Z653">
        <f>ROUND(MEDIAN(W653,X653),0)</f>
        <v>2017</v>
      </c>
      <c r="AA653">
        <f>INDEX('Inflation Indices'!$B$2:$B$18,MATCH('MilCon Contracts Data'!Z120,'Inflation Indices'!$A$2:$A$18,0))</f>
        <v>1.027591137340192</v>
      </c>
      <c r="AB653" s="22">
        <f>M653*Y653</f>
        <v>14706281.320197279</v>
      </c>
      <c r="AC653" s="22">
        <f>AB653+(Q653*AA653)</f>
        <v>14706281.320197279</v>
      </c>
      <c r="AD653" s="19">
        <f>IF(AB653="","",AC653-AB653)</f>
        <v>0</v>
      </c>
      <c r="AE653" s="23">
        <f>_xlfn.DAYS(P653,O653)</f>
        <v>1916</v>
      </c>
      <c r="AF653" s="23">
        <f>_xlfn.DAYS(O653,G653)</f>
        <v>488</v>
      </c>
      <c r="AG653" s="24">
        <f>AE653/AF653</f>
        <v>3.9262295081967213</v>
      </c>
    </row>
    <row r="654" spans="1:33" ht="30" customHeight="1" x14ac:dyDescent="0.25">
      <c r="A654" s="9">
        <v>44530</v>
      </c>
      <c r="B654" s="10">
        <v>2019</v>
      </c>
      <c r="C654" s="11" t="s">
        <v>454</v>
      </c>
      <c r="D654" s="12" t="s">
        <v>2039</v>
      </c>
      <c r="E654" s="12" t="s">
        <v>35</v>
      </c>
      <c r="F654" s="9">
        <v>43731</v>
      </c>
      <c r="G654" s="9">
        <v>43817</v>
      </c>
      <c r="H654" s="12" t="s">
        <v>2040</v>
      </c>
      <c r="I654" s="13" t="str">
        <f>LEFT(J654,6)</f>
        <v>W911KB</v>
      </c>
      <c r="J654" s="14" t="s">
        <v>2041</v>
      </c>
      <c r="K654" s="15" t="s">
        <v>2041</v>
      </c>
      <c r="L654" s="15" t="str">
        <f>CONCATENATE(D654,",",J654)</f>
        <v>659,W911KB20C0002</v>
      </c>
      <c r="M654" s="16">
        <v>13820000</v>
      </c>
      <c r="N654" s="16">
        <v>15307457</v>
      </c>
      <c r="O654" s="17">
        <v>44361</v>
      </c>
      <c r="P654" s="18">
        <v>44424</v>
      </c>
      <c r="Q654" s="19">
        <f>IF(M654="","",N654-M654)</f>
        <v>1487457</v>
      </c>
      <c r="R654" s="20">
        <f>IF(P654="","",P654-O654)</f>
        <v>63</v>
      </c>
      <c r="S654">
        <f>YEAR(P654)</f>
        <v>2021</v>
      </c>
      <c r="T654" s="21" t="str">
        <f>IF(LEN(MONTH(P654))=1,CONCATENATE("0",MONTH(P654)),MONTH(P654))</f>
        <v>08</v>
      </c>
      <c r="U654" s="21">
        <f>IF(LEN(DAY(P654))=1,CONCATENATE("0",DAY(P654)),DAY(P654))</f>
        <v>16</v>
      </c>
      <c r="V654" t="str">
        <f>CONCATENATE(S654,T654,U654)</f>
        <v>20210816</v>
      </c>
      <c r="W654">
        <f>IF(OR(MONTH(G654)=10,MONTH(G654)=11,MONTH(G654)=12),YEAR(G654)+1,YEAR(G654))</f>
        <v>2020</v>
      </c>
      <c r="X654">
        <f>IF(OR(MONTH(P654)=10,MONTH(P654)=11,MONTH(P654)=12),YEAR(P654)+1,YEAR(P654))</f>
        <v>2021</v>
      </c>
      <c r="Y654">
        <f>INDEX('Inflation Indices'!$B$2:$B$18,MATCH('MilCon Contracts Data'!W980,'Inflation Indices'!$A$2:$A$18,0))</f>
        <v>1.0507009358578761</v>
      </c>
      <c r="Z654">
        <f>ROUND(MEDIAN(W654,X654),0)</f>
        <v>2021</v>
      </c>
      <c r="AA654">
        <f>INDEX('Inflation Indices'!$B$2:$B$18,MATCH('MilCon Contracts Data'!Z980,'Inflation Indices'!$A$2:$A$18,0))</f>
        <v>1.0006103417743548</v>
      </c>
      <c r="AB654" s="22">
        <f>M654*Y654</f>
        <v>14520686.933555847</v>
      </c>
      <c r="AC654" s="22">
        <f>AB654+(Q654*AA654)</f>
        <v>16009051.790700503</v>
      </c>
      <c r="AD654" s="19">
        <f>IF(AB654="","",AC654-AB654)</f>
        <v>1488364.8571446557</v>
      </c>
      <c r="AE654" s="23">
        <f>_xlfn.DAYS(P654,O654)</f>
        <v>63</v>
      </c>
      <c r="AF654" s="23">
        <f>_xlfn.DAYS(O654,G654)</f>
        <v>544</v>
      </c>
      <c r="AG654" s="24">
        <f>AE654/AF654</f>
        <v>0.11580882352941177</v>
      </c>
    </row>
    <row r="655" spans="1:33" ht="30" customHeight="1" x14ac:dyDescent="0.25">
      <c r="A655" s="9">
        <v>44561</v>
      </c>
      <c r="B655" s="10">
        <v>2019</v>
      </c>
      <c r="C655" s="11" t="s">
        <v>454</v>
      </c>
      <c r="D655" s="12" t="s">
        <v>2039</v>
      </c>
      <c r="E655" s="12" t="s">
        <v>35</v>
      </c>
      <c r="F655" s="9">
        <v>43731</v>
      </c>
      <c r="G655" s="9">
        <v>43817</v>
      </c>
      <c r="H655" s="12" t="s">
        <v>2040</v>
      </c>
      <c r="I655" s="13" t="str">
        <f>LEFT(J655,6)</f>
        <v>W911KB</v>
      </c>
      <c r="J655" s="14" t="s">
        <v>2042</v>
      </c>
      <c r="K655" s="15" t="s">
        <v>2041</v>
      </c>
      <c r="L655" s="15" t="str">
        <f>CONCATENATE(D655,",",J655)</f>
        <v>659,W911KB-20-C-0002</v>
      </c>
      <c r="M655" s="16">
        <v>13820000</v>
      </c>
      <c r="N655" s="16">
        <v>15307457</v>
      </c>
      <c r="O655" s="17">
        <v>44361</v>
      </c>
      <c r="P655" s="18">
        <v>44424</v>
      </c>
      <c r="Q655" s="19">
        <f>IF(M655="","",N655-M655)</f>
        <v>1487457</v>
      </c>
      <c r="R655" s="20">
        <f>IF(P655="","",P655-O655)</f>
        <v>63</v>
      </c>
      <c r="S655">
        <f>YEAR(P655)</f>
        <v>2021</v>
      </c>
      <c r="T655" s="21" t="str">
        <f>IF(LEN(MONTH(P655))=1,CONCATENATE("0",MONTH(P655)),MONTH(P655))</f>
        <v>08</v>
      </c>
      <c r="U655" s="21">
        <f>IF(LEN(DAY(P655))=1,CONCATENATE("0",DAY(P655)),DAY(P655))</f>
        <v>16</v>
      </c>
      <c r="V655" t="str">
        <f>CONCATENATE(S655,T655,U655)</f>
        <v>20210816</v>
      </c>
      <c r="W655">
        <f>IF(OR(MONTH(G655)=10,MONTH(G655)=11,MONTH(G655)=12),YEAR(G655)+1,YEAR(G655))</f>
        <v>2020</v>
      </c>
      <c r="X655">
        <f>IF(OR(MONTH(P655)=10,MONTH(P655)=11,MONTH(P655)=12),YEAR(P655)+1,YEAR(P655))</f>
        <v>2021</v>
      </c>
      <c r="Y655">
        <f>INDEX('Inflation Indices'!$B$2:$B$18,MATCH('MilCon Contracts Data'!W981,'Inflation Indices'!$A$2:$A$18,0))</f>
        <v>1.0006103417743548</v>
      </c>
      <c r="Z655">
        <f>ROUND(MEDIAN(W655,X655),0)</f>
        <v>2021</v>
      </c>
      <c r="AA655">
        <f>INDEX('Inflation Indices'!$B$2:$B$18,MATCH('MilCon Contracts Data'!Z981,'Inflation Indices'!$A$2:$A$18,0))</f>
        <v>0.93819806468133926</v>
      </c>
      <c r="AB655" s="22">
        <f>M655*Y655</f>
        <v>13828434.923321584</v>
      </c>
      <c r="AC655" s="22">
        <f>AB655+(Q655*AA655)</f>
        <v>15223964.202018294</v>
      </c>
      <c r="AD655" s="19">
        <f>IF(AB655="","",AC655-AB655)</f>
        <v>1395529.2786967102</v>
      </c>
      <c r="AE655" s="23">
        <f>_xlfn.DAYS(P655,O655)</f>
        <v>63</v>
      </c>
      <c r="AF655" s="23">
        <f>_xlfn.DAYS(O655,G655)</f>
        <v>544</v>
      </c>
      <c r="AG655" s="24">
        <f>AE655/AF655</f>
        <v>0.11580882352941177</v>
      </c>
    </row>
    <row r="656" spans="1:33" ht="30" customHeight="1" x14ac:dyDescent="0.25">
      <c r="A656" s="9">
        <v>44561</v>
      </c>
      <c r="B656" s="10">
        <v>2018</v>
      </c>
      <c r="C656" s="11" t="s">
        <v>68</v>
      </c>
      <c r="D656" s="12" t="s">
        <v>2043</v>
      </c>
      <c r="E656" s="12" t="s">
        <v>35</v>
      </c>
      <c r="F656" s="9">
        <v>43614</v>
      </c>
      <c r="G656" s="9">
        <v>43734</v>
      </c>
      <c r="H656" s="12" t="s">
        <v>2044</v>
      </c>
      <c r="I656" s="13" t="str">
        <f>LEFT(J656,6)</f>
        <v>W912ER</v>
      </c>
      <c r="J656" s="14" t="s">
        <v>2045</v>
      </c>
      <c r="K656" s="15" t="s">
        <v>2045</v>
      </c>
      <c r="L656" s="15" t="str">
        <f>CONCATENATE(D656,",",J656)</f>
        <v>ALUA113023,W912ER19C0016</v>
      </c>
      <c r="M656" s="16">
        <v>13890460</v>
      </c>
      <c r="N656" s="16">
        <v>13734951</v>
      </c>
      <c r="O656" s="17">
        <v>44216</v>
      </c>
      <c r="P656" s="18">
        <v>44523</v>
      </c>
      <c r="Q656" s="19">
        <f>IF(M656="","",N656-M656)</f>
        <v>-155509</v>
      </c>
      <c r="R656" s="20">
        <f>IF(P656="","",P656-O656)</f>
        <v>307</v>
      </c>
      <c r="S656">
        <f>YEAR(P656)</f>
        <v>2021</v>
      </c>
      <c r="T656" s="21">
        <f>IF(LEN(MONTH(P656))=1,CONCATENATE("0",MONTH(P656)),MONTH(P656))</f>
        <v>11</v>
      </c>
      <c r="U656" s="21">
        <f>IF(LEN(DAY(P656))=1,CONCATENATE("0",DAY(P656)),DAY(P656))</f>
        <v>23</v>
      </c>
      <c r="V656" t="str">
        <f>CONCATENATE(S656,T656,U656)</f>
        <v>20211123</v>
      </c>
      <c r="W656">
        <f>IF(OR(MONTH(G656)=10,MONTH(G656)=11,MONTH(G656)=12),YEAR(G656)+1,YEAR(G656))</f>
        <v>2019</v>
      </c>
      <c r="X656">
        <f>IF(OR(MONTH(P656)=10,MONTH(P656)=11,MONTH(P656)=12),YEAR(P656)+1,YEAR(P656))</f>
        <v>2022</v>
      </c>
      <c r="Y656">
        <f>INDEX('Inflation Indices'!$B$2:$B$18,MATCH('MilCon Contracts Data'!W787,'Inflation Indices'!$A$2:$A$18,0))</f>
        <v>1.1518675949206576</v>
      </c>
      <c r="Z656">
        <f>ROUND(MEDIAN(W656,X656),0)</f>
        <v>2021</v>
      </c>
      <c r="AA656">
        <f>INDEX('Inflation Indices'!$B$2:$B$18,MATCH('MilCon Contracts Data'!Z787,'Inflation Indices'!$A$2:$A$18,0))</f>
        <v>1.0750776974914733</v>
      </c>
      <c r="AB656" s="22">
        <f>M656*Y656</f>
        <v>15999970.752541598</v>
      </c>
      <c r="AC656" s="22">
        <f>AB656+(Q656*AA656)</f>
        <v>15832786.494882397</v>
      </c>
      <c r="AD656" s="19">
        <f>IF(AB656="","",AC656-AB656)</f>
        <v>-167184.25765920058</v>
      </c>
      <c r="AE656" s="23">
        <f>_xlfn.DAYS(P656,O656)</f>
        <v>307</v>
      </c>
      <c r="AF656" s="23">
        <f>_xlfn.DAYS(O656,G656)</f>
        <v>482</v>
      </c>
      <c r="AG656" s="24">
        <f>AE656/AF656</f>
        <v>0.63692946058091282</v>
      </c>
    </row>
    <row r="657" spans="1:33" ht="30" customHeight="1" x14ac:dyDescent="0.25">
      <c r="A657" s="9">
        <v>44174</v>
      </c>
      <c r="B657" s="10">
        <v>2017</v>
      </c>
      <c r="C657" s="11" t="s">
        <v>731</v>
      </c>
      <c r="D657" s="12" t="s">
        <v>2046</v>
      </c>
      <c r="E657" s="12" t="s">
        <v>35</v>
      </c>
      <c r="F657" s="9">
        <v>42109</v>
      </c>
      <c r="G657" s="9">
        <v>43118</v>
      </c>
      <c r="H657" s="12" t="s">
        <v>2047</v>
      </c>
      <c r="I657" s="13" t="str">
        <f>LEFT(J657,6)</f>
        <v>W912DR</v>
      </c>
      <c r="J657" s="14" t="s">
        <v>2048</v>
      </c>
      <c r="K657" s="15" t="s">
        <v>2049</v>
      </c>
      <c r="L657" s="15" t="str">
        <f>CONCATENATE(D657,",",J657)</f>
        <v>31067,W912DR-15-D-0032 DO 0003</v>
      </c>
      <c r="M657" s="16">
        <v>13900000</v>
      </c>
      <c r="N657" s="16">
        <v>14104547</v>
      </c>
      <c r="O657" s="17">
        <v>43494</v>
      </c>
      <c r="P657" s="18">
        <v>43607</v>
      </c>
      <c r="Q657" s="19">
        <f>IF(M657="","",N657-M657)</f>
        <v>204547</v>
      </c>
      <c r="R657" s="20">
        <f>IF(P657="","",P657-O657)</f>
        <v>113</v>
      </c>
      <c r="S657">
        <f>YEAR(P657)</f>
        <v>2019</v>
      </c>
      <c r="T657" s="21" t="str">
        <f>IF(LEN(MONTH(P657))=1,CONCATENATE("0",MONTH(P657)),MONTH(P657))</f>
        <v>05</v>
      </c>
      <c r="U657" s="21">
        <f>IF(LEN(DAY(P657))=1,CONCATENATE("0",DAY(P657)),DAY(P657))</f>
        <v>22</v>
      </c>
      <c r="V657" t="str">
        <f>CONCATENATE(S657,T657,U657)</f>
        <v>20190522</v>
      </c>
      <c r="W657">
        <f>IF(OR(MONTH(G657)=10,MONTH(G657)=11,MONTH(G657)=12),YEAR(G657)+1,YEAR(G657))</f>
        <v>2018</v>
      </c>
      <c r="X657">
        <f>IF(OR(MONTH(P657)=10,MONTH(P657)=11,MONTH(P657)=12),YEAR(P657)+1,YEAR(P657))</f>
        <v>2019</v>
      </c>
      <c r="Y657">
        <f>INDEX('Inflation Indices'!$B$2:$B$18,MATCH('MilCon Contracts Data'!W535,'Inflation Indices'!$A$2:$A$18,0))</f>
        <v>1.0992552112271903</v>
      </c>
      <c r="Z657">
        <f>ROUND(MEDIAN(W657,X657),0)</f>
        <v>2019</v>
      </c>
      <c r="AA657">
        <f>INDEX('Inflation Indices'!$B$2:$B$18,MATCH('MilCon Contracts Data'!Z535,'Inflation Indices'!$A$2:$A$18,0))</f>
        <v>1.0507009358578761</v>
      </c>
      <c r="AB657" s="22">
        <f>M657*Y657</f>
        <v>15279647.436057946</v>
      </c>
      <c r="AC657" s="22">
        <f>AB657+(Q657*AA657)</f>
        <v>15494565.160384867</v>
      </c>
      <c r="AD657" s="19">
        <f>IF(AB657="","",AC657-AB657)</f>
        <v>214917.72432692163</v>
      </c>
      <c r="AE657" s="23">
        <f>_xlfn.DAYS(P657,O657)</f>
        <v>113</v>
      </c>
      <c r="AF657" s="23">
        <f>_xlfn.DAYS(O657,G657)</f>
        <v>376</v>
      </c>
      <c r="AG657" s="24">
        <f>AE657/AF657</f>
        <v>0.30053191489361702</v>
      </c>
    </row>
    <row r="658" spans="1:33" ht="30" customHeight="1" x14ac:dyDescent="0.25">
      <c r="A658" s="9">
        <v>44567</v>
      </c>
      <c r="B658" s="10">
        <v>2014</v>
      </c>
      <c r="C658" s="11" t="s">
        <v>33</v>
      </c>
      <c r="D658" s="12" t="s">
        <v>444</v>
      </c>
      <c r="E658" s="12" t="s">
        <v>35</v>
      </c>
      <c r="F658" s="9">
        <v>41838</v>
      </c>
      <c r="G658" s="9">
        <v>41918</v>
      </c>
      <c r="H658" s="12" t="s">
        <v>1431</v>
      </c>
      <c r="I658" s="13" t="str">
        <f>LEFT(J658,6)</f>
        <v>W91278</v>
      </c>
      <c r="J658" s="14" t="s">
        <v>1432</v>
      </c>
      <c r="K658" s="15" t="s">
        <v>1433</v>
      </c>
      <c r="L658" s="15" t="str">
        <f>CONCATENATE(D658,",",J658)</f>
        <v>61064,W91278-11-D-0029</v>
      </c>
      <c r="M658" s="16">
        <v>13951000</v>
      </c>
      <c r="N658" s="16">
        <v>14300613</v>
      </c>
      <c r="O658" s="17">
        <v>42500</v>
      </c>
      <c r="P658" s="18">
        <v>42781</v>
      </c>
      <c r="Q658" s="19">
        <f>IF(M658="","",N658-M658)</f>
        <v>349613</v>
      </c>
      <c r="R658" s="20">
        <f>IF(P658="","",P658-O658)</f>
        <v>281</v>
      </c>
      <c r="S658">
        <f>YEAR(P658)</f>
        <v>2017</v>
      </c>
      <c r="T658" s="21" t="str">
        <f>IF(LEN(MONTH(P658))=1,CONCATENATE("0",MONTH(P658)),MONTH(P658))</f>
        <v>02</v>
      </c>
      <c r="U658" s="21">
        <f>IF(LEN(DAY(P658))=1,CONCATENATE("0",DAY(P658)),DAY(P658))</f>
        <v>15</v>
      </c>
      <c r="V658" t="str">
        <f>CONCATENATE(S658,T658,U658)</f>
        <v>20170215</v>
      </c>
      <c r="W658">
        <f>IF(OR(MONTH(G658)=10,MONTH(G658)=11,MONTH(G658)=12),YEAR(G658)+1,YEAR(G658))</f>
        <v>2015</v>
      </c>
      <c r="X658">
        <f>IF(OR(MONTH(P658)=10,MONTH(P658)=11,MONTH(P658)=12),YEAR(P658)+1,YEAR(P658))</f>
        <v>2017</v>
      </c>
      <c r="Y658">
        <f>INDEX('Inflation Indices'!$B$2:$B$18,MATCH('MilCon Contracts Data'!W204,'Inflation Indices'!$A$2:$A$18,0))</f>
        <v>1.027591137340192</v>
      </c>
      <c r="Z658">
        <f>ROUND(MEDIAN(W658,X658),0)</f>
        <v>2016</v>
      </c>
      <c r="AA658">
        <f>INDEX('Inflation Indices'!$B$2:$B$18,MATCH('MilCon Contracts Data'!Z204,'Inflation Indices'!$A$2:$A$18,0))</f>
        <v>1.0006103417743548</v>
      </c>
      <c r="AB658" s="22">
        <f>M658*Y658</f>
        <v>14335923.95703302</v>
      </c>
      <c r="AC658" s="22">
        <f>AB658+(Q658*AA658)</f>
        <v>14685750.340451777</v>
      </c>
      <c r="AD658" s="19">
        <f>IF(AB658="","",AC658-AB658)</f>
        <v>349826.38341875747</v>
      </c>
      <c r="AE658" s="23">
        <f>_xlfn.DAYS(P658,O658)</f>
        <v>281</v>
      </c>
      <c r="AF658" s="23">
        <f>_xlfn.DAYS(O658,G658)</f>
        <v>582</v>
      </c>
      <c r="AG658" s="24">
        <f>AE658/AF658</f>
        <v>0.48281786941580757</v>
      </c>
    </row>
    <row r="659" spans="1:33" ht="30" customHeight="1" x14ac:dyDescent="0.25">
      <c r="A659" s="9">
        <v>44561</v>
      </c>
      <c r="B659" s="10">
        <v>2017</v>
      </c>
      <c r="C659" s="11" t="s">
        <v>145</v>
      </c>
      <c r="D659" s="12" t="s">
        <v>2050</v>
      </c>
      <c r="E659" s="12" t="s">
        <v>35</v>
      </c>
      <c r="F659" s="9">
        <v>43245</v>
      </c>
      <c r="G659" s="9">
        <v>43483</v>
      </c>
      <c r="H659" s="12" t="s">
        <v>2051</v>
      </c>
      <c r="I659" s="13" t="str">
        <f>LEFT(J659,6)</f>
        <v>W912HN</v>
      </c>
      <c r="J659" s="14" t="s">
        <v>2052</v>
      </c>
      <c r="K659" s="15" t="s">
        <v>2052</v>
      </c>
      <c r="L659" s="15" t="str">
        <f>CONCATENATE(D659,",",J659)</f>
        <v>85794,W912HN19C3000</v>
      </c>
      <c r="M659" s="16">
        <v>14000000</v>
      </c>
      <c r="N659" s="16">
        <v>14777000</v>
      </c>
      <c r="O659" s="17">
        <v>43996</v>
      </c>
      <c r="P659" s="18">
        <v>44536</v>
      </c>
      <c r="Q659" s="19">
        <f>IF(M659="","",N659-M659)</f>
        <v>777000</v>
      </c>
      <c r="R659" s="20">
        <f>IF(P659="","",P659-O659)</f>
        <v>540</v>
      </c>
      <c r="S659">
        <f>YEAR(P659)</f>
        <v>2021</v>
      </c>
      <c r="T659" s="21">
        <f>IF(LEN(MONTH(P659))=1,CONCATENATE("0",MONTH(P659)),MONTH(P659))</f>
        <v>12</v>
      </c>
      <c r="U659" s="21" t="str">
        <f>IF(LEN(DAY(P659))=1,CONCATENATE("0",DAY(P659)),DAY(P659))</f>
        <v>06</v>
      </c>
      <c r="V659" t="str">
        <f>CONCATENATE(S659,T659,U659)</f>
        <v>20211206</v>
      </c>
      <c r="W659">
        <f>IF(OR(MONTH(G659)=10,MONTH(G659)=11,MONTH(G659)=12),YEAR(G659)+1,YEAR(G659))</f>
        <v>2019</v>
      </c>
      <c r="X659">
        <f>IF(OR(MONTH(P659)=10,MONTH(P659)=11,MONTH(P659)=12),YEAR(P659)+1,YEAR(P659))</f>
        <v>2022</v>
      </c>
      <c r="Y659">
        <f>INDEX('Inflation Indices'!$B$2:$B$18,MATCH('MilCon Contracts Data'!W793,'Inflation Indices'!$A$2:$A$18,0))</f>
        <v>1.0750776974914733</v>
      </c>
      <c r="Z659">
        <f>ROUND(MEDIAN(W659,X659),0)</f>
        <v>2021</v>
      </c>
      <c r="AA659">
        <f>INDEX('Inflation Indices'!$B$2:$B$18,MATCH('MilCon Contracts Data'!Z793,'Inflation Indices'!$A$2:$A$18,0))</f>
        <v>1.027591137340192</v>
      </c>
      <c r="AB659" s="22">
        <f>M659*Y659</f>
        <v>15051087.764880626</v>
      </c>
      <c r="AC659" s="22">
        <f>AB659+(Q659*AA659)</f>
        <v>15849526.078593954</v>
      </c>
      <c r="AD659" s="19">
        <f>IF(AB659="","",AC659-AB659)</f>
        <v>798438.31371332891</v>
      </c>
      <c r="AE659" s="23">
        <f>_xlfn.DAYS(P659,O659)</f>
        <v>540</v>
      </c>
      <c r="AF659" s="23">
        <f>_xlfn.DAYS(O659,G659)</f>
        <v>513</v>
      </c>
      <c r="AG659" s="24">
        <f>AE659/AF659</f>
        <v>1.0526315789473684</v>
      </c>
    </row>
    <row r="660" spans="1:33" ht="30" customHeight="1" x14ac:dyDescent="0.25">
      <c r="A660" s="9">
        <v>44573</v>
      </c>
      <c r="B660" s="10">
        <v>2019</v>
      </c>
      <c r="C660" s="11" t="s">
        <v>98</v>
      </c>
      <c r="D660" s="12" t="s">
        <v>2053</v>
      </c>
      <c r="E660" s="12" t="s">
        <v>35</v>
      </c>
      <c r="F660" s="9">
        <v>43621</v>
      </c>
      <c r="G660" s="9">
        <v>43692</v>
      </c>
      <c r="H660" s="12" t="s">
        <v>1807</v>
      </c>
      <c r="I660" s="13" t="str">
        <f>LEFT(J660,6)</f>
        <v>N40080</v>
      </c>
      <c r="J660" s="14" t="s">
        <v>2054</v>
      </c>
      <c r="K660" s="15" t="s">
        <v>2055</v>
      </c>
      <c r="L660" s="15" t="str">
        <f>CONCATENATE(D660,",",J660)</f>
        <v>M00264724,N4008019D0015 N4008019F4870</v>
      </c>
      <c r="M660" s="16">
        <v>14142000</v>
      </c>
      <c r="N660" s="16">
        <v>13771000</v>
      </c>
      <c r="O660" s="17">
        <v>44226</v>
      </c>
      <c r="P660" s="18">
        <v>44378</v>
      </c>
      <c r="Q660" s="19">
        <f>IF(M660="","",N660-M660)</f>
        <v>-371000</v>
      </c>
      <c r="R660" s="20">
        <f>IF(P660="","",P660-O660)</f>
        <v>152</v>
      </c>
      <c r="S660">
        <f>YEAR(P660)</f>
        <v>2021</v>
      </c>
      <c r="T660" s="21" t="str">
        <f>IF(LEN(MONTH(P660))=1,CONCATENATE("0",MONTH(P660)),MONTH(P660))</f>
        <v>07</v>
      </c>
      <c r="U660" s="21" t="str">
        <f>IF(LEN(DAY(P660))=1,CONCATENATE("0",DAY(P660)),DAY(P660))</f>
        <v>01</v>
      </c>
      <c r="V660" t="str">
        <f>CONCATENATE(S660,T660,U660)</f>
        <v>20210701</v>
      </c>
      <c r="W660">
        <f>IF(OR(MONTH(G660)=10,MONTH(G660)=11,MONTH(G660)=12),YEAR(G660)+1,YEAR(G660))</f>
        <v>2019</v>
      </c>
      <c r="X660">
        <f>IF(OR(MONTH(P660)=10,MONTH(P660)=11,MONTH(P660)=12),YEAR(P660)+1,YEAR(P660))</f>
        <v>2021</v>
      </c>
      <c r="Y660">
        <f>INDEX('Inflation Indices'!$B$2:$B$18,MATCH('MilCon Contracts Data'!W604,'Inflation Indices'!$A$2:$A$18,0))</f>
        <v>1.0750776974914733</v>
      </c>
      <c r="Z660">
        <f>ROUND(MEDIAN(W660,X660),0)</f>
        <v>2020</v>
      </c>
      <c r="AA660">
        <f>INDEX('Inflation Indices'!$B$2:$B$18,MATCH('MilCon Contracts Data'!Z604,'Inflation Indices'!$A$2:$A$18,0))</f>
        <v>1.027591137340192</v>
      </c>
      <c r="AB660" s="22">
        <f>M660*Y660</f>
        <v>15203748.797924416</v>
      </c>
      <c r="AC660" s="22">
        <f>AB660+(Q660*AA660)</f>
        <v>14822512.485971205</v>
      </c>
      <c r="AD660" s="19">
        <f>IF(AB660="","",AC660-AB660)</f>
        <v>-381236.3119532112</v>
      </c>
      <c r="AE660" s="23">
        <f>_xlfn.DAYS(P660,O660)</f>
        <v>152</v>
      </c>
      <c r="AF660" s="23">
        <f>_xlfn.DAYS(O660,G660)</f>
        <v>534</v>
      </c>
      <c r="AG660" s="24">
        <f>AE660/AF660</f>
        <v>0.28464419475655428</v>
      </c>
    </row>
    <row r="661" spans="1:33" ht="30" customHeight="1" x14ac:dyDescent="0.25">
      <c r="A661" s="9">
        <v>44573</v>
      </c>
      <c r="B661" s="10">
        <v>2019</v>
      </c>
      <c r="C661" s="11" t="s">
        <v>98</v>
      </c>
      <c r="D661" s="12" t="s">
        <v>2056</v>
      </c>
      <c r="E661" s="12" t="s">
        <v>35</v>
      </c>
      <c r="F661" s="9">
        <v>43875</v>
      </c>
      <c r="G661" s="9">
        <v>44036</v>
      </c>
      <c r="H661" s="12" t="s">
        <v>322</v>
      </c>
      <c r="I661" s="13" t="str">
        <f>LEFT(J661,6)</f>
        <v>N40085</v>
      </c>
      <c r="J661" s="14" t="s">
        <v>1444</v>
      </c>
      <c r="K661" s="15" t="s">
        <v>1445</v>
      </c>
      <c r="L661" s="15" t="str">
        <f>CONCATENATE(D661,",",J661)</f>
        <v>M670011524F,N4008520C0044 AWD</v>
      </c>
      <c r="M661" s="16">
        <v>14143000</v>
      </c>
      <c r="N661" s="16">
        <v>14259000</v>
      </c>
      <c r="O661" s="17">
        <v>44363</v>
      </c>
      <c r="P661" s="18">
        <v>45668</v>
      </c>
      <c r="Q661" s="19">
        <f>IF(M661="","",N661-M661)</f>
        <v>116000</v>
      </c>
      <c r="R661" s="20">
        <f>IF(P661="","",P661-O661)</f>
        <v>1305</v>
      </c>
      <c r="S661">
        <f>YEAR(P661)</f>
        <v>2025</v>
      </c>
      <c r="T661" s="21" t="str">
        <f>IF(LEN(MONTH(P661))=1,CONCATENATE("0",MONTH(P661)),MONTH(P661))</f>
        <v>01</v>
      </c>
      <c r="U661" s="21">
        <f>IF(LEN(DAY(P661))=1,CONCATENATE("0",DAY(P661)),DAY(P661))</f>
        <v>11</v>
      </c>
      <c r="V661" t="str">
        <f>CONCATENATE(S661,T661,U661)</f>
        <v>20250111</v>
      </c>
      <c r="W661">
        <f>IF(OR(MONTH(G661)=10,MONTH(G661)=11,MONTH(G661)=12),YEAR(G661)+1,YEAR(G661))</f>
        <v>2020</v>
      </c>
      <c r="X661">
        <f>IF(OR(MONTH(P661)=10,MONTH(P661)=11,MONTH(P661)=12),YEAR(P661)+1,YEAR(P661))</f>
        <v>2025</v>
      </c>
      <c r="Y661">
        <f>INDEX('Inflation Indices'!$B$2:$B$18,MATCH('MilCon Contracts Data'!W876,'Inflation Indices'!$A$2:$A$18,0))</f>
        <v>1.0507009358578761</v>
      </c>
      <c r="Z661">
        <f>ROUND(MEDIAN(W661,X661),0)</f>
        <v>2023</v>
      </c>
      <c r="AA661">
        <f>INDEX('Inflation Indices'!$B$2:$B$18,MATCH('MilCon Contracts Data'!Z876,'Inflation Indices'!$A$2:$A$18,0))</f>
        <v>1.0006103417743548</v>
      </c>
      <c r="AB661" s="22">
        <f>M661*Y661</f>
        <v>14860063.335837942</v>
      </c>
      <c r="AC661" s="22">
        <f>AB661+(Q661*AA661)</f>
        <v>14976134.135483766</v>
      </c>
      <c r="AD661" s="19">
        <f>IF(AB661="","",AC661-AB661)</f>
        <v>116070.79964582436</v>
      </c>
      <c r="AE661" s="23">
        <f>_xlfn.DAYS(P661,O661)</f>
        <v>1305</v>
      </c>
      <c r="AF661" s="23">
        <f>_xlfn.DAYS(O661,G661)</f>
        <v>327</v>
      </c>
      <c r="AG661" s="24">
        <f>AE661/AF661</f>
        <v>3.9908256880733943</v>
      </c>
    </row>
    <row r="662" spans="1:33" ht="30" customHeight="1" x14ac:dyDescent="0.25">
      <c r="A662" s="9">
        <v>44561</v>
      </c>
      <c r="B662" s="10">
        <v>2018</v>
      </c>
      <c r="C662" s="11" t="s">
        <v>68</v>
      </c>
      <c r="D662" s="12" t="s">
        <v>2057</v>
      </c>
      <c r="E662" s="12" t="s">
        <v>35</v>
      </c>
      <c r="F662" s="9">
        <v>43222</v>
      </c>
      <c r="G662" s="9">
        <v>43440</v>
      </c>
      <c r="H662" s="12" t="s">
        <v>2058</v>
      </c>
      <c r="I662" s="13" t="str">
        <f>LEFT(J662,6)</f>
        <v>N62470</v>
      </c>
      <c r="J662" s="14" t="s">
        <v>2059</v>
      </c>
      <c r="K662" s="15" t="s">
        <v>2059</v>
      </c>
      <c r="L662" s="15" t="str">
        <f>CONCATENATE(D662,",",J662)</f>
        <v>BIKF180001,N6247018R4005</v>
      </c>
      <c r="M662" s="16">
        <v>14146220</v>
      </c>
      <c r="N662" s="16">
        <v>14146220</v>
      </c>
      <c r="O662" s="17">
        <v>44489</v>
      </c>
      <c r="P662" s="18">
        <v>44489</v>
      </c>
      <c r="Q662" s="19">
        <f>IF(M662="","",N662-M662)</f>
        <v>0</v>
      </c>
      <c r="R662" s="20">
        <f>IF(P662="","",P662-O662)</f>
        <v>0</v>
      </c>
      <c r="S662">
        <f>YEAR(P662)</f>
        <v>2021</v>
      </c>
      <c r="T662" s="21">
        <f>IF(LEN(MONTH(P662))=1,CONCATENATE("0",MONTH(P662)),MONTH(P662))</f>
        <v>10</v>
      </c>
      <c r="U662" s="21">
        <f>IF(LEN(DAY(P662))=1,CONCATENATE("0",DAY(P662)),DAY(P662))</f>
        <v>20</v>
      </c>
      <c r="V662" t="str">
        <f>CONCATENATE(S662,T662,U662)</f>
        <v>20211020</v>
      </c>
      <c r="W662">
        <f>IF(OR(MONTH(G662)=10,MONTH(G662)=11,MONTH(G662)=12),YEAR(G662)+1,YEAR(G662))</f>
        <v>2019</v>
      </c>
      <c r="X662">
        <f>IF(OR(MONTH(P662)=10,MONTH(P662)=11,MONTH(P662)=12),YEAR(P662)+1,YEAR(P662))</f>
        <v>2022</v>
      </c>
      <c r="Y662">
        <f>INDEX('Inflation Indices'!$B$2:$B$18,MATCH('MilCon Contracts Data'!W631,'Inflation Indices'!$A$2:$A$18,0))</f>
        <v>1.027591137340192</v>
      </c>
      <c r="Z662">
        <f>ROUND(MEDIAN(W662,X662),0)</f>
        <v>2021</v>
      </c>
      <c r="AA662">
        <f>INDEX('Inflation Indices'!$B$2:$B$18,MATCH('MilCon Contracts Data'!Z631,'Inflation Indices'!$A$2:$A$18,0))</f>
        <v>0.97697771649446541</v>
      </c>
      <c r="AB662" s="22">
        <f>M662*Y662</f>
        <v>14536530.298864571</v>
      </c>
      <c r="AC662" s="22">
        <f>AB662+(Q662*AA662)</f>
        <v>14536530.298864571</v>
      </c>
      <c r="AD662" s="19">
        <f>IF(AB662="","",AC662-AB662)</f>
        <v>0</v>
      </c>
      <c r="AE662" s="23">
        <f>_xlfn.DAYS(P662,O662)</f>
        <v>0</v>
      </c>
      <c r="AF662" s="23">
        <f>_xlfn.DAYS(O662,G662)</f>
        <v>1049</v>
      </c>
      <c r="AG662" s="24">
        <f>AE662/AF662</f>
        <v>0</v>
      </c>
    </row>
    <row r="663" spans="1:33" ht="30" customHeight="1" x14ac:dyDescent="0.25">
      <c r="A663" s="9">
        <v>44573</v>
      </c>
      <c r="B663" s="10">
        <v>2014</v>
      </c>
      <c r="C663" s="11" t="s">
        <v>103</v>
      </c>
      <c r="D663" s="12" t="s">
        <v>2060</v>
      </c>
      <c r="E663" s="12" t="s">
        <v>35</v>
      </c>
      <c r="F663" s="9">
        <v>41767</v>
      </c>
      <c r="G663" s="9">
        <v>41866</v>
      </c>
      <c r="H663" s="12" t="s">
        <v>138</v>
      </c>
      <c r="I663" s="13" t="str">
        <f>LEFT(J663,6)</f>
        <v>N69450</v>
      </c>
      <c r="J663" s="14" t="s">
        <v>2061</v>
      </c>
      <c r="K663" s="15" t="s">
        <v>2062</v>
      </c>
      <c r="L663" s="15" t="str">
        <f>CONCATENATE(D663,",",J663)</f>
        <v>N00213678,N6945013D1762 0002</v>
      </c>
      <c r="M663" s="16">
        <v>14151000</v>
      </c>
      <c r="N663" s="16">
        <v>14261000</v>
      </c>
      <c r="O663" s="17">
        <v>43108</v>
      </c>
      <c r="P663" s="18">
        <v>43108</v>
      </c>
      <c r="Q663" s="19">
        <f>IF(M663="","",N663-M663)</f>
        <v>110000</v>
      </c>
      <c r="R663" s="20">
        <f>IF(P663="","",P663-O663)</f>
        <v>0</v>
      </c>
      <c r="S663">
        <f>YEAR(P663)</f>
        <v>2018</v>
      </c>
      <c r="T663" s="21" t="str">
        <f>IF(LEN(MONTH(P663))=1,CONCATENATE("0",MONTH(P663)),MONTH(P663))</f>
        <v>01</v>
      </c>
      <c r="U663" s="21" t="str">
        <f>IF(LEN(DAY(P663))=1,CONCATENATE("0",DAY(P663)),DAY(P663))</f>
        <v>08</v>
      </c>
      <c r="V663" t="str">
        <f>CONCATENATE(S663,T663,U663)</f>
        <v>20180108</v>
      </c>
      <c r="W663">
        <f>IF(OR(MONTH(G663)=10,MONTH(G663)=11,MONTH(G663)=12),YEAR(G663)+1,YEAR(G663))</f>
        <v>2014</v>
      </c>
      <c r="X663">
        <f>IF(OR(MONTH(P663)=10,MONTH(P663)=11,MONTH(P663)=12),YEAR(P663)+1,YEAR(P663))</f>
        <v>2018</v>
      </c>
      <c r="Y663">
        <f>INDEX('Inflation Indices'!$B$2:$B$18,MATCH('MilCon Contracts Data'!W160,'Inflation Indices'!$A$2:$A$18,0))</f>
        <v>1.0006103417743548</v>
      </c>
      <c r="Z663">
        <f>ROUND(MEDIAN(W663,X663),0)</f>
        <v>2016</v>
      </c>
      <c r="AA663">
        <f>INDEX('Inflation Indices'!$B$2:$B$18,MATCH('MilCon Contracts Data'!Z160,'Inflation Indices'!$A$2:$A$18,0))</f>
        <v>1.0006103417743548</v>
      </c>
      <c r="AB663" s="22">
        <f>M663*Y663</f>
        <v>14159636.946448894</v>
      </c>
      <c r="AC663" s="22">
        <f>AB663+(Q663*AA663)</f>
        <v>14269704.084044073</v>
      </c>
      <c r="AD663" s="19">
        <f>IF(AB663="","",AC663-AB663)</f>
        <v>110067.13759517856</v>
      </c>
      <c r="AE663" s="23">
        <f>_xlfn.DAYS(P663,O663)</f>
        <v>0</v>
      </c>
      <c r="AF663" s="23">
        <f>_xlfn.DAYS(O663,G663)</f>
        <v>1242</v>
      </c>
      <c r="AG663" s="24">
        <f>AE663/AF663</f>
        <v>0</v>
      </c>
    </row>
    <row r="664" spans="1:33" ht="30" customHeight="1" x14ac:dyDescent="0.25">
      <c r="A664" s="9">
        <v>44561</v>
      </c>
      <c r="B664" s="10">
        <v>2018</v>
      </c>
      <c r="C664" s="11" t="s">
        <v>145</v>
      </c>
      <c r="D664" s="12" t="s">
        <v>2063</v>
      </c>
      <c r="E664" s="12" t="s">
        <v>35</v>
      </c>
      <c r="F664" s="9">
        <v>43602</v>
      </c>
      <c r="G664" s="9">
        <v>43713</v>
      </c>
      <c r="H664" s="12" t="s">
        <v>2064</v>
      </c>
      <c r="I664" s="13" t="str">
        <f>LEFT(J664,6)</f>
        <v>W9128A</v>
      </c>
      <c r="J664" s="14" t="s">
        <v>2065</v>
      </c>
      <c r="K664" s="15" t="s">
        <v>2065</v>
      </c>
      <c r="L664" s="15" t="str">
        <f>CONCATENATE(D664,",",J664)</f>
        <v>91742,W9128A19C0006</v>
      </c>
      <c r="M664" s="16">
        <v>14200000</v>
      </c>
      <c r="N664" s="16">
        <v>15266000</v>
      </c>
      <c r="O664" s="17">
        <v>44462</v>
      </c>
      <c r="P664" s="18">
        <v>44621</v>
      </c>
      <c r="Q664" s="19">
        <f>IF(M664="","",N664-M664)</f>
        <v>1066000</v>
      </c>
      <c r="R664" s="20">
        <f>IF(P664="","",P664-O664)</f>
        <v>159</v>
      </c>
      <c r="S664">
        <f>YEAR(P664)</f>
        <v>2022</v>
      </c>
      <c r="T664" s="21" t="str">
        <f>IF(LEN(MONTH(P664))=1,CONCATENATE("0",MONTH(P664)),MONTH(P664))</f>
        <v>03</v>
      </c>
      <c r="U664" s="21" t="str">
        <f>IF(LEN(DAY(P664))=1,CONCATENATE("0",DAY(P664)),DAY(P664))</f>
        <v>01</v>
      </c>
      <c r="V664" t="str">
        <f>CONCATENATE(S664,T664,U664)</f>
        <v>20220301</v>
      </c>
      <c r="W664">
        <f>IF(OR(MONTH(G664)=10,MONTH(G664)=11,MONTH(G664)=12),YEAR(G664)+1,YEAR(G664))</f>
        <v>2019</v>
      </c>
      <c r="X664">
        <f>IF(OR(MONTH(P664)=10,MONTH(P664)=11,MONTH(P664)=12),YEAR(P664)+1,YEAR(P664))</f>
        <v>2022</v>
      </c>
      <c r="Y664">
        <f>INDEX('Inflation Indices'!$B$2:$B$18,MATCH('MilCon Contracts Data'!W738,'Inflation Indices'!$A$2:$A$18,0))</f>
        <v>1.0750776974914733</v>
      </c>
      <c r="Z664">
        <f>ROUND(MEDIAN(W664,X664),0)</f>
        <v>2021</v>
      </c>
      <c r="AA664">
        <f>INDEX('Inflation Indices'!$B$2:$B$18,MATCH('MilCon Contracts Data'!Z738,'Inflation Indices'!$A$2:$A$18,0))</f>
        <v>1.0507009358578761</v>
      </c>
      <c r="AB664" s="22">
        <f>M664*Y664</f>
        <v>15266103.304378921</v>
      </c>
      <c r="AC664" s="22">
        <f>AB664+(Q664*AA664)</f>
        <v>16386150.502003416</v>
      </c>
      <c r="AD664" s="19">
        <f>IF(AB664="","",AC664-AB664)</f>
        <v>1120047.1976244953</v>
      </c>
      <c r="AE664" s="23">
        <f>_xlfn.DAYS(P664,O664)</f>
        <v>159</v>
      </c>
      <c r="AF664" s="23">
        <f>_xlfn.DAYS(O664,G664)</f>
        <v>749</v>
      </c>
      <c r="AG664" s="24">
        <f>AE664/AF664</f>
        <v>0.21228304405874499</v>
      </c>
    </row>
    <row r="665" spans="1:33" ht="30" customHeight="1" x14ac:dyDescent="0.25">
      <c r="A665" s="9">
        <v>44573</v>
      </c>
      <c r="B665" s="10">
        <v>2018</v>
      </c>
      <c r="C665" s="11" t="s">
        <v>598</v>
      </c>
      <c r="D665" s="12" t="s">
        <v>2066</v>
      </c>
      <c r="E665" s="12" t="s">
        <v>35</v>
      </c>
      <c r="F665" s="9">
        <v>43224</v>
      </c>
      <c r="G665" s="9">
        <v>43355</v>
      </c>
      <c r="H665" s="12" t="s">
        <v>2067</v>
      </c>
      <c r="I665" s="13" t="str">
        <f>LEFT(J665,6)</f>
        <v>N69450</v>
      </c>
      <c r="J665" s="14" t="s">
        <v>2068</v>
      </c>
      <c r="K665" s="15" t="s">
        <v>2069</v>
      </c>
      <c r="L665" s="15" t="str">
        <f>CONCATENATE(D665,",",J665)</f>
        <v>N42237642,N6945016D1113 N6945018F0731</v>
      </c>
      <c r="M665" s="16">
        <v>14240000</v>
      </c>
      <c r="N665" s="16">
        <v>15692000</v>
      </c>
      <c r="O665" s="17">
        <v>43836</v>
      </c>
      <c r="P665" s="18">
        <v>44485</v>
      </c>
      <c r="Q665" s="19">
        <f>IF(M665="","",N665-M665)</f>
        <v>1452000</v>
      </c>
      <c r="R665" s="20">
        <f>IF(P665="","",P665-O665)</f>
        <v>649</v>
      </c>
      <c r="S665">
        <f>YEAR(P665)</f>
        <v>2021</v>
      </c>
      <c r="T665" s="21">
        <f>IF(LEN(MONTH(P665))=1,CONCATENATE("0",MONTH(P665)),MONTH(P665))</f>
        <v>10</v>
      </c>
      <c r="U665" s="21">
        <f>IF(LEN(DAY(P665))=1,CONCATENATE("0",DAY(P665)),DAY(P665))</f>
        <v>16</v>
      </c>
      <c r="V665" t="str">
        <f>CONCATENATE(S665,T665,U665)</f>
        <v>20211016</v>
      </c>
      <c r="W665">
        <f>IF(OR(MONTH(G665)=10,MONTH(G665)=11,MONTH(G665)=12),YEAR(G665)+1,YEAR(G665))</f>
        <v>2018</v>
      </c>
      <c r="X665">
        <f>IF(OR(MONTH(P665)=10,MONTH(P665)=11,MONTH(P665)=12),YEAR(P665)+1,YEAR(P665))</f>
        <v>2022</v>
      </c>
      <c r="Y665">
        <f>INDEX('Inflation Indices'!$B$2:$B$18,MATCH('MilCon Contracts Data'!W498,'Inflation Indices'!$A$2:$A$18,0))</f>
        <v>1.0006103417743548</v>
      </c>
      <c r="Z665">
        <f>ROUND(MEDIAN(W665,X665),0)</f>
        <v>2020</v>
      </c>
      <c r="AA665">
        <f>INDEX('Inflation Indices'!$B$2:$B$18,MATCH('MilCon Contracts Data'!Z498,'Inflation Indices'!$A$2:$A$18,0))</f>
        <v>0.97697771649446541</v>
      </c>
      <c r="AB665" s="22">
        <f>M665*Y665</f>
        <v>14248691.266866812</v>
      </c>
      <c r="AC665" s="22">
        <f>AB665+(Q665*AA665)</f>
        <v>15667262.911216777</v>
      </c>
      <c r="AD665" s="19">
        <f>IF(AB665="","",AC665-AB665)</f>
        <v>1418571.6443499643</v>
      </c>
      <c r="AE665" s="23">
        <f>_xlfn.DAYS(P665,O665)</f>
        <v>649</v>
      </c>
      <c r="AF665" s="23">
        <f>_xlfn.DAYS(O665,G665)</f>
        <v>481</v>
      </c>
      <c r="AG665" s="24">
        <f>AE665/AF665</f>
        <v>1.3492723492723493</v>
      </c>
    </row>
    <row r="666" spans="1:33" ht="30" customHeight="1" x14ac:dyDescent="0.25">
      <c r="A666" s="9">
        <v>44574</v>
      </c>
      <c r="B666" s="10">
        <v>2009</v>
      </c>
      <c r="C666" s="11" t="s">
        <v>39</v>
      </c>
      <c r="D666" s="12" t="s">
        <v>2070</v>
      </c>
      <c r="E666" s="12" t="s">
        <v>35</v>
      </c>
      <c r="F666" s="9">
        <v>39869</v>
      </c>
      <c r="G666" s="9">
        <v>40039</v>
      </c>
      <c r="H666" s="12" t="s">
        <v>1479</v>
      </c>
      <c r="I666" s="13" t="str">
        <f>LEFT(J666,6)</f>
        <v>W912DR</v>
      </c>
      <c r="J666" s="14" t="s">
        <v>1480</v>
      </c>
      <c r="K666" s="15" t="s">
        <v>1481</v>
      </c>
      <c r="L666" s="15"/>
      <c r="M666" s="16">
        <v>14398000</v>
      </c>
      <c r="N666" s="16">
        <v>17919000</v>
      </c>
      <c r="O666" s="17">
        <v>41426</v>
      </c>
      <c r="P666" s="18">
        <v>42165</v>
      </c>
      <c r="Q666" s="19">
        <f>IF(M666="","",N666-M666)</f>
        <v>3521000</v>
      </c>
      <c r="R666" s="20">
        <f>IF(P666="","",P666-O666)</f>
        <v>739</v>
      </c>
      <c r="S666">
        <f>YEAR(P666)</f>
        <v>2015</v>
      </c>
      <c r="T666" s="21" t="str">
        <f>IF(LEN(MONTH(P666))=1,CONCATENATE("0",MONTH(P666)),MONTH(P666))</f>
        <v>06</v>
      </c>
      <c r="U666" s="21">
        <f>IF(LEN(DAY(P666))=1,CONCATENATE("0",DAY(P666)),DAY(P666))</f>
        <v>10</v>
      </c>
      <c r="V666" t="str">
        <f>CONCATENATE(S666,T666,U666)</f>
        <v>20150610</v>
      </c>
      <c r="W666">
        <f>IF(OR(MONTH(G666)=10,MONTH(G666)=11,MONTH(G666)=12),YEAR(G666)+1,YEAR(G666))</f>
        <v>2009</v>
      </c>
      <c r="X666">
        <f>IF(OR(MONTH(P666)=10,MONTH(P666)=11,MONTH(P666)=12),YEAR(P666)+1,YEAR(P666))</f>
        <v>2015</v>
      </c>
      <c r="Y666">
        <f>INDEX('Inflation Indices'!$B$2:$B$18,MATCH('MilCon Contracts Data'!W21,'Inflation Indices'!$A$2:$A$18,0))</f>
        <v>0.97697771649446541</v>
      </c>
      <c r="Z666">
        <f>ROUND(MEDIAN(W666,X666),0)</f>
        <v>2012</v>
      </c>
      <c r="AA666" t="e">
        <f>INDEX('Inflation Indices'!$B$2:$B$18,MATCH('MilCon Contracts Data'!Z21,'Inflation Indices'!$A$2:$A$18,0))</f>
        <v>#N/A</v>
      </c>
      <c r="AB666" s="22">
        <f>M666*Y666</f>
        <v>14066525.162087314</v>
      </c>
      <c r="AC666" s="22" t="e">
        <f>AB666+(Q666*AA666)</f>
        <v>#N/A</v>
      </c>
      <c r="AD666" s="19" t="e">
        <f>IF(AB666="","",AC666-AB666)</f>
        <v>#N/A</v>
      </c>
      <c r="AE666" s="23">
        <f>_xlfn.DAYS(P666,O666)</f>
        <v>739</v>
      </c>
      <c r="AF666" s="23">
        <f>_xlfn.DAYS(O666,G666)</f>
        <v>1387</v>
      </c>
      <c r="AG666" s="24">
        <f>AE666/AF666</f>
        <v>0.53280461427541459</v>
      </c>
    </row>
    <row r="667" spans="1:33" ht="30" customHeight="1" x14ac:dyDescent="0.25">
      <c r="A667" s="9">
        <v>44561</v>
      </c>
      <c r="B667" s="10">
        <v>2020</v>
      </c>
      <c r="C667" s="11" t="s">
        <v>68</v>
      </c>
      <c r="D667" s="12" t="s">
        <v>2071</v>
      </c>
      <c r="E667" s="12" t="s">
        <v>35</v>
      </c>
      <c r="F667" s="9">
        <v>43777</v>
      </c>
      <c r="G667" s="9">
        <v>44095</v>
      </c>
      <c r="H667" s="12" t="s">
        <v>1135</v>
      </c>
      <c r="I667" s="13" t="str">
        <f>LEFT(J667,6)</f>
        <v>N62470</v>
      </c>
      <c r="J667" s="14" t="s">
        <v>1136</v>
      </c>
      <c r="K667" s="15" t="s">
        <v>1136</v>
      </c>
      <c r="L667" s="15" t="str">
        <f>CONCATENATE(D667,",",J667)</f>
        <v>BIKF190003,N6247020C0010</v>
      </c>
      <c r="M667" s="16">
        <v>14404448</v>
      </c>
      <c r="N667" s="16">
        <v>14404448</v>
      </c>
      <c r="O667" s="17">
        <v>45121</v>
      </c>
      <c r="P667" s="18">
        <v>45121</v>
      </c>
      <c r="Q667" s="19">
        <f>IF(M667="","",N667-M667)</f>
        <v>0</v>
      </c>
      <c r="R667" s="20">
        <f>IF(P667="","",P667-O667)</f>
        <v>0</v>
      </c>
      <c r="S667">
        <f>YEAR(P667)</f>
        <v>2023</v>
      </c>
      <c r="T667" s="21" t="str">
        <f>IF(LEN(MONTH(P667))=1,CONCATENATE("0",MONTH(P667)),MONTH(P667))</f>
        <v>07</v>
      </c>
      <c r="U667" s="21">
        <f>IF(LEN(DAY(P667))=1,CONCATENATE("0",DAY(P667)),DAY(P667))</f>
        <v>14</v>
      </c>
      <c r="V667" t="str">
        <f>CONCATENATE(S667,T667,U667)</f>
        <v>20230714</v>
      </c>
      <c r="W667">
        <f>IF(OR(MONTH(G667)=10,MONTH(G667)=11,MONTH(G667)=12),YEAR(G667)+1,YEAR(G667))</f>
        <v>2020</v>
      </c>
      <c r="X667">
        <f>IF(OR(MONTH(P667)=10,MONTH(P667)=11,MONTH(P667)=12),YEAR(P667)+1,YEAR(P667))</f>
        <v>2023</v>
      </c>
      <c r="Y667">
        <f>INDEX('Inflation Indices'!$B$2:$B$18,MATCH('MilCon Contracts Data'!W928,'Inflation Indices'!$A$2:$A$18,0))</f>
        <v>1.027591137340192</v>
      </c>
      <c r="Z667">
        <f>ROUND(MEDIAN(W667,X667),0)</f>
        <v>2022</v>
      </c>
      <c r="AA667">
        <f>INDEX('Inflation Indices'!$B$2:$B$18,MATCH('MilCon Contracts Data'!Z928,'Inflation Indices'!$A$2:$A$18,0))</f>
        <v>0.97697771649446541</v>
      </c>
      <c r="AB667" s="22">
        <f>M667*Y667</f>
        <v>14801883.103077654</v>
      </c>
      <c r="AC667" s="22">
        <f>AB667+(Q667*AA667)</f>
        <v>14801883.103077654</v>
      </c>
      <c r="AD667" s="19">
        <f>IF(AB667="","",AC667-AB667)</f>
        <v>0</v>
      </c>
      <c r="AE667" s="23">
        <f>_xlfn.DAYS(P667,O667)</f>
        <v>0</v>
      </c>
      <c r="AF667" s="23">
        <f>_xlfn.DAYS(O667,G667)</f>
        <v>1026</v>
      </c>
      <c r="AG667" s="24">
        <f>AE667/AF667</f>
        <v>0</v>
      </c>
    </row>
    <row r="668" spans="1:33" ht="30" customHeight="1" x14ac:dyDescent="0.25">
      <c r="A668" s="9">
        <v>44573</v>
      </c>
      <c r="B668" s="10">
        <v>2016</v>
      </c>
      <c r="C668" s="11" t="s">
        <v>103</v>
      </c>
      <c r="D668" s="12" t="s">
        <v>2072</v>
      </c>
      <c r="E668" s="12" t="s">
        <v>35</v>
      </c>
      <c r="F668" s="9">
        <v>42395</v>
      </c>
      <c r="G668" s="9">
        <v>42565</v>
      </c>
      <c r="H668" s="12" t="s">
        <v>2073</v>
      </c>
      <c r="I668" s="13" t="str">
        <f>LEFT(J668,6)</f>
        <v>N69450</v>
      </c>
      <c r="J668" s="14" t="s">
        <v>2074</v>
      </c>
      <c r="K668" s="15" t="s">
        <v>2075</v>
      </c>
      <c r="L668" s="15" t="str">
        <f>CONCATENATE(D668,",",J668)</f>
        <v>N60201424,N6945016D1110 0001</v>
      </c>
      <c r="M668" s="16">
        <v>14616000</v>
      </c>
      <c r="N668" s="16">
        <v>15831000</v>
      </c>
      <c r="O668" s="17">
        <v>43501</v>
      </c>
      <c r="P668" s="18">
        <v>43501</v>
      </c>
      <c r="Q668" s="19">
        <f>IF(M668="","",N668-M668)</f>
        <v>1215000</v>
      </c>
      <c r="R668" s="20">
        <f>IF(P668="","",P668-O668)</f>
        <v>0</v>
      </c>
      <c r="S668">
        <f>YEAR(P668)</f>
        <v>2019</v>
      </c>
      <c r="T668" s="21" t="str">
        <f>IF(LEN(MONTH(P668))=1,CONCATENATE("0",MONTH(P668)),MONTH(P668))</f>
        <v>02</v>
      </c>
      <c r="U668" s="21" t="str">
        <f>IF(LEN(DAY(P668))=1,CONCATENATE("0",DAY(P668)),DAY(P668))</f>
        <v>05</v>
      </c>
      <c r="V668" t="str">
        <f>CONCATENATE(S668,T668,U668)</f>
        <v>20190205</v>
      </c>
      <c r="W668">
        <f>IF(OR(MONTH(G668)=10,MONTH(G668)=11,MONTH(G668)=12),YEAR(G668)+1,YEAR(G668))</f>
        <v>2016</v>
      </c>
      <c r="X668">
        <f>IF(OR(MONTH(P668)=10,MONTH(P668)=11,MONTH(P668)=12),YEAR(P668)+1,YEAR(P668))</f>
        <v>2019</v>
      </c>
      <c r="Y668">
        <f>INDEX('Inflation Indices'!$B$2:$B$18,MATCH('MilCon Contracts Data'!W267,'Inflation Indices'!$A$2:$A$18,0))</f>
        <v>0.97697771649446541</v>
      </c>
      <c r="Z668">
        <f>ROUND(MEDIAN(W668,X668),0)</f>
        <v>2018</v>
      </c>
      <c r="AA668">
        <f>INDEX('Inflation Indices'!$B$2:$B$18,MATCH('MilCon Contracts Data'!Z267,'Inflation Indices'!$A$2:$A$18,0))</f>
        <v>0.95701202597496626</v>
      </c>
      <c r="AB668" s="22">
        <f>M668*Y668</f>
        <v>14279506.304283107</v>
      </c>
      <c r="AC668" s="22">
        <f>AB668+(Q668*AA668)</f>
        <v>15442275.915842691</v>
      </c>
      <c r="AD668" s="19">
        <f>IF(AB668="","",AC668-AB668)</f>
        <v>1162769.6115595847</v>
      </c>
      <c r="AE668" s="23">
        <f>_xlfn.DAYS(P668,O668)</f>
        <v>0</v>
      </c>
      <c r="AF668" s="23">
        <f>_xlfn.DAYS(O668,G668)</f>
        <v>936</v>
      </c>
      <c r="AG668" s="24">
        <f>AE668/AF668</f>
        <v>0</v>
      </c>
    </row>
    <row r="669" spans="1:33" ht="30" customHeight="1" x14ac:dyDescent="0.25">
      <c r="A669" s="9">
        <v>44573</v>
      </c>
      <c r="B669" s="10">
        <v>2019</v>
      </c>
      <c r="C669" s="11" t="s">
        <v>98</v>
      </c>
      <c r="D669" s="12" t="s">
        <v>2076</v>
      </c>
      <c r="E669" s="12" t="s">
        <v>35</v>
      </c>
      <c r="F669" s="9">
        <v>43637</v>
      </c>
      <c r="G669" s="9">
        <v>43699</v>
      </c>
      <c r="H669" s="12" t="s">
        <v>2077</v>
      </c>
      <c r="I669" s="13" t="str">
        <f>LEFT(J669,6)</f>
        <v>N62473</v>
      </c>
      <c r="J669" s="14" t="s">
        <v>2078</v>
      </c>
      <c r="K669" s="15" t="s">
        <v>2079</v>
      </c>
      <c r="L669" s="15" t="str">
        <f>CONCATENATE(D669,",",J669)</f>
        <v>M00681334,N6247317D4628 N6247319F5136</v>
      </c>
      <c r="M669" s="16">
        <v>14684000</v>
      </c>
      <c r="N669" s="16">
        <v>14959000</v>
      </c>
      <c r="O669" s="17">
        <v>44414</v>
      </c>
      <c r="P669" s="18">
        <v>44482</v>
      </c>
      <c r="Q669" s="19">
        <f>IF(M669="","",N669-M669)</f>
        <v>275000</v>
      </c>
      <c r="R669" s="20">
        <f>IF(P669="","",P669-O669)</f>
        <v>68</v>
      </c>
      <c r="S669">
        <f>YEAR(P669)</f>
        <v>2021</v>
      </c>
      <c r="T669" s="21">
        <f>IF(LEN(MONTH(P669))=1,CONCATENATE("0",MONTH(P669)),MONTH(P669))</f>
        <v>10</v>
      </c>
      <c r="U669" s="21">
        <f>IF(LEN(DAY(P669))=1,CONCATENATE("0",DAY(P669)),DAY(P669))</f>
        <v>13</v>
      </c>
      <c r="V669" t="str">
        <f>CONCATENATE(S669,T669,U669)</f>
        <v>20211013</v>
      </c>
      <c r="W669">
        <f>IF(OR(MONTH(G669)=10,MONTH(G669)=11,MONTH(G669)=12),YEAR(G669)+1,YEAR(G669))</f>
        <v>2019</v>
      </c>
      <c r="X669">
        <f>IF(OR(MONTH(P669)=10,MONTH(P669)=11,MONTH(P669)=12),YEAR(P669)+1,YEAR(P669))</f>
        <v>2022</v>
      </c>
      <c r="Y669">
        <f>INDEX('Inflation Indices'!$B$2:$B$18,MATCH('MilCon Contracts Data'!W642,'Inflation Indices'!$A$2:$A$18,0))</f>
        <v>1.2082263446570523</v>
      </c>
      <c r="Z669">
        <f>ROUND(MEDIAN(W669,X669),0)</f>
        <v>2021</v>
      </c>
      <c r="AA669">
        <f>INDEX('Inflation Indices'!$B$2:$B$18,MATCH('MilCon Contracts Data'!Z642,'Inflation Indices'!$A$2:$A$18,0))</f>
        <v>1.1913606177254064</v>
      </c>
      <c r="AB669" s="22">
        <f>M669*Y669</f>
        <v>17741595.644944154</v>
      </c>
      <c r="AC669" s="22">
        <f>AB669+(Q669*AA669)</f>
        <v>18069219.814818639</v>
      </c>
      <c r="AD669" s="19">
        <f>IF(AB669="","",AC669-AB669)</f>
        <v>327624.16987448558</v>
      </c>
      <c r="AE669" s="23">
        <f>_xlfn.DAYS(P669,O669)</f>
        <v>68</v>
      </c>
      <c r="AF669" s="23">
        <f>_xlfn.DAYS(O669,G669)</f>
        <v>715</v>
      </c>
      <c r="AG669" s="24">
        <f>AE669/AF669</f>
        <v>9.5104895104895101E-2</v>
      </c>
    </row>
    <row r="670" spans="1:33" ht="30" customHeight="1" x14ac:dyDescent="0.25">
      <c r="A670" s="9">
        <v>44567</v>
      </c>
      <c r="B670" s="10">
        <v>2012</v>
      </c>
      <c r="C670" s="11" t="s">
        <v>33</v>
      </c>
      <c r="D670" s="12" t="s">
        <v>2080</v>
      </c>
      <c r="E670" s="12" t="s">
        <v>35</v>
      </c>
      <c r="F670" s="9">
        <v>41066</v>
      </c>
      <c r="G670" s="9">
        <v>41164</v>
      </c>
      <c r="H670" s="12" t="s">
        <v>2081</v>
      </c>
      <c r="I670" s="13" t="str">
        <f>LEFT(J670,6)</f>
        <v>W912PP</v>
      </c>
      <c r="J670" s="14" t="s">
        <v>2082</v>
      </c>
      <c r="K670" s="15" t="s">
        <v>2083</v>
      </c>
      <c r="L670" s="15" t="str">
        <f>CONCATENATE(D670,",",J670)</f>
        <v>73021,W912PP-12-C-0033</v>
      </c>
      <c r="M670" s="16">
        <v>14700000</v>
      </c>
      <c r="N670" s="16">
        <v>15132847</v>
      </c>
      <c r="O670" s="17">
        <v>41860</v>
      </c>
      <c r="P670" s="18">
        <v>41967</v>
      </c>
      <c r="Q670" s="19">
        <f>IF(M670="","",N670-M670)</f>
        <v>432847</v>
      </c>
      <c r="R670" s="20">
        <f>IF(P670="","",P670-O670)</f>
        <v>107</v>
      </c>
      <c r="S670">
        <f>YEAR(P670)</f>
        <v>2014</v>
      </c>
      <c r="T670" s="21">
        <f>IF(LEN(MONTH(P670))=1,CONCATENATE("0",MONTH(P670)),MONTH(P670))</f>
        <v>11</v>
      </c>
      <c r="U670" s="21">
        <f>IF(LEN(DAY(P670))=1,CONCATENATE("0",DAY(P670)),DAY(P670))</f>
        <v>24</v>
      </c>
      <c r="V670" t="str">
        <f>CONCATENATE(S670,T670,U670)</f>
        <v>20141124</v>
      </c>
      <c r="W670">
        <f>IF(OR(MONTH(G670)=10,MONTH(G670)=11,MONTH(G670)=12),YEAR(G670)+1,YEAR(G670))</f>
        <v>2012</v>
      </c>
      <c r="X670">
        <f>IF(OR(MONTH(P670)=10,MONTH(P670)=11,MONTH(P670)=12),YEAR(P670)+1,YEAR(P670))</f>
        <v>2015</v>
      </c>
      <c r="Y670">
        <f>INDEX('Inflation Indices'!$B$2:$B$18,MATCH('MilCon Contracts Data'!W118,'Inflation Indices'!$A$2:$A$18,0))</f>
        <v>1.0507009358578761</v>
      </c>
      <c r="Z670">
        <f>ROUND(MEDIAN(W670,X670),0)</f>
        <v>2014</v>
      </c>
      <c r="AA670">
        <f>INDEX('Inflation Indices'!$B$2:$B$18,MATCH('MilCon Contracts Data'!Z118,'Inflation Indices'!$A$2:$A$18,0))</f>
        <v>1.0006103417743548</v>
      </c>
      <c r="AB670" s="22">
        <f>M670*Y670</f>
        <v>15445303.757110778</v>
      </c>
      <c r="AC670" s="22">
        <f>AB670+(Q670*AA670)</f>
        <v>15878414.941716783</v>
      </c>
      <c r="AD670" s="19">
        <f>IF(AB670="","",AC670-AB670)</f>
        <v>433111.18460600451</v>
      </c>
      <c r="AE670" s="23">
        <f>_xlfn.DAYS(P670,O670)</f>
        <v>107</v>
      </c>
      <c r="AF670" s="23">
        <f>_xlfn.DAYS(O670,G670)</f>
        <v>696</v>
      </c>
      <c r="AG670" s="24">
        <f>AE670/AF670</f>
        <v>0.15373563218390804</v>
      </c>
    </row>
    <row r="671" spans="1:33" ht="30" customHeight="1" x14ac:dyDescent="0.25">
      <c r="A671" s="9">
        <v>44684</v>
      </c>
      <c r="B671" s="10">
        <v>2017</v>
      </c>
      <c r="C671" s="11" t="s">
        <v>496</v>
      </c>
      <c r="D671" s="12" t="s">
        <v>497</v>
      </c>
      <c r="E671" s="12" t="s">
        <v>35</v>
      </c>
      <c r="F671" s="9">
        <v>44263</v>
      </c>
      <c r="G671" s="9">
        <v>44316</v>
      </c>
      <c r="H671" s="12" t="s">
        <v>2084</v>
      </c>
      <c r="I671" s="13" t="str">
        <f>LEFT(J671,6)</f>
        <v>W91278</v>
      </c>
      <c r="J671" s="14" t="s">
        <v>2085</v>
      </c>
      <c r="K671" s="15" t="s">
        <v>2086</v>
      </c>
      <c r="L671" s="15" t="str">
        <f>CONCATENATE(D671,",",J671)</f>
        <v>DESC1513,W9127821C0012 &amp;#x2f; 34813933</v>
      </c>
      <c r="M671" s="16">
        <v>14758000</v>
      </c>
      <c r="N671" s="16">
        <v>14809000</v>
      </c>
      <c r="O671" s="17">
        <v>44851</v>
      </c>
      <c r="P671" s="18">
        <v>44929</v>
      </c>
      <c r="Q671" s="19">
        <f>IF(M671="","",N671-M671)</f>
        <v>51000</v>
      </c>
      <c r="R671" s="20">
        <f>IF(P671="","",P671-O671)</f>
        <v>78</v>
      </c>
      <c r="S671">
        <f>YEAR(P671)</f>
        <v>2023</v>
      </c>
      <c r="T671" s="21" t="str">
        <f>IF(LEN(MONTH(P671))=1,CONCATENATE("0",MONTH(P671)),MONTH(P671))</f>
        <v>01</v>
      </c>
      <c r="U671" s="21" t="str">
        <f>IF(LEN(DAY(P671))=1,CONCATENATE("0",DAY(P671)),DAY(P671))</f>
        <v>03</v>
      </c>
      <c r="V671" t="str">
        <f>CONCATENATE(S671,T671,U671)</f>
        <v>20230103</v>
      </c>
      <c r="W671">
        <f>IF(OR(MONTH(G671)=10,MONTH(G671)=11,MONTH(G671)=12),YEAR(G671)+1,YEAR(G671))</f>
        <v>2021</v>
      </c>
      <c r="X671">
        <f>IF(OR(MONTH(P671)=10,MONTH(P671)=11,MONTH(P671)=12),YEAR(P671)+1,YEAR(P671))</f>
        <v>2023</v>
      </c>
      <c r="Y671">
        <f>INDEX('Inflation Indices'!$B$2:$B$18,MATCH('MilCon Contracts Data'!W1228,'Inflation Indices'!$A$2:$A$18,0))</f>
        <v>0.97697771649446541</v>
      </c>
      <c r="Z671">
        <f>ROUND(MEDIAN(W671,X671),0)</f>
        <v>2022</v>
      </c>
      <c r="AA671" t="e">
        <f>INDEX('Inflation Indices'!$B$2:$B$18,MATCH('MilCon Contracts Data'!Z1228,'Inflation Indices'!$A$2:$A$18,0))</f>
        <v>#N/A</v>
      </c>
      <c r="AB671" s="22">
        <f>M671*Y671</f>
        <v>14418237.140025321</v>
      </c>
      <c r="AC671" s="22" t="e">
        <f>AB671+(Q671*AA671)</f>
        <v>#N/A</v>
      </c>
      <c r="AD671" s="19" t="e">
        <f>IF(AB671="","",AC671-AB671)</f>
        <v>#N/A</v>
      </c>
      <c r="AE671" s="23">
        <f>_xlfn.DAYS(P671,O671)</f>
        <v>78</v>
      </c>
      <c r="AF671" s="23">
        <f>_xlfn.DAYS(O671,G671)</f>
        <v>535</v>
      </c>
      <c r="AG671" s="24">
        <f>AE671/AF671</f>
        <v>0.14579439252336449</v>
      </c>
    </row>
    <row r="672" spans="1:33" ht="30" customHeight="1" x14ac:dyDescent="0.25">
      <c r="A672" s="9">
        <v>44574</v>
      </c>
      <c r="B672" s="10">
        <v>2017</v>
      </c>
      <c r="C672" s="11" t="s">
        <v>39</v>
      </c>
      <c r="D672" s="12" t="s">
        <v>2087</v>
      </c>
      <c r="E672" s="12" t="s">
        <v>35</v>
      </c>
      <c r="F672" s="9">
        <v>42853</v>
      </c>
      <c r="G672" s="9">
        <v>42991</v>
      </c>
      <c r="H672" s="12" t="s">
        <v>2088</v>
      </c>
      <c r="I672" s="13" t="str">
        <f>LEFT(J672,6)</f>
        <v>W912-H</v>
      </c>
      <c r="J672" s="14" t="s">
        <v>2089</v>
      </c>
      <c r="K672" s="15" t="s">
        <v>2090</v>
      </c>
      <c r="L672" s="15" t="str">
        <f>CONCATENATE(D672,",",J672)</f>
        <v>14022,W912-HV-17-D-0014</v>
      </c>
      <c r="M672" s="16">
        <v>14781000</v>
      </c>
      <c r="N672" s="16">
        <v>15015000</v>
      </c>
      <c r="O672" s="17">
        <v>43764</v>
      </c>
      <c r="P672" s="18">
        <v>44165</v>
      </c>
      <c r="Q672" s="19">
        <f>IF(M672="","",N672-M672)</f>
        <v>234000</v>
      </c>
      <c r="R672" s="20">
        <f>IF(P672="","",P672-O672)</f>
        <v>401</v>
      </c>
      <c r="S672">
        <f>YEAR(P672)</f>
        <v>2020</v>
      </c>
      <c r="T672" s="21">
        <f>IF(LEN(MONTH(P672))=1,CONCATENATE("0",MONTH(P672)),MONTH(P672))</f>
        <v>11</v>
      </c>
      <c r="U672" s="21">
        <f>IF(LEN(DAY(P672))=1,CONCATENATE("0",DAY(P672)),DAY(P672))</f>
        <v>30</v>
      </c>
      <c r="V672" t="str">
        <f>CONCATENATE(S672,T672,U672)</f>
        <v>20201130</v>
      </c>
      <c r="W672">
        <f>IF(OR(MONTH(G672)=10,MONTH(G672)=11,MONTH(G672)=12),YEAR(G672)+1,YEAR(G672))</f>
        <v>2017</v>
      </c>
      <c r="X672">
        <f>IF(OR(MONTH(P672)=10,MONTH(P672)=11,MONTH(P672)=12),YEAR(P672)+1,YEAR(P672))</f>
        <v>2021</v>
      </c>
      <c r="Y672">
        <f>INDEX('Inflation Indices'!$B$2:$B$18,MATCH('MilCon Contracts Data'!W394,'Inflation Indices'!$A$2:$A$18,0))</f>
        <v>1.027591137340192</v>
      </c>
      <c r="Z672">
        <f>ROUND(MEDIAN(W672,X672),0)</f>
        <v>2019</v>
      </c>
      <c r="AA672">
        <f>INDEX('Inflation Indices'!$B$2:$B$18,MATCH('MilCon Contracts Data'!Z394,'Inflation Indices'!$A$2:$A$18,0))</f>
        <v>0.97697771649446541</v>
      </c>
      <c r="AB672" s="22">
        <f>M672*Y672</f>
        <v>15188824.601025378</v>
      </c>
      <c r="AC672" s="22">
        <f>AB672+(Q672*AA672)</f>
        <v>15417437.386685083</v>
      </c>
      <c r="AD672" s="19">
        <f>IF(AB672="","",AC672-AB672)</f>
        <v>228612.78565970436</v>
      </c>
      <c r="AE672" s="23">
        <f>_xlfn.DAYS(P672,O672)</f>
        <v>401</v>
      </c>
      <c r="AF672" s="23">
        <f>_xlfn.DAYS(O672,G672)</f>
        <v>773</v>
      </c>
      <c r="AG672" s="24">
        <f>AE672/AF672</f>
        <v>0.51875808538163004</v>
      </c>
    </row>
    <row r="673" spans="1:33" ht="30" customHeight="1" x14ac:dyDescent="0.25">
      <c r="A673" s="9">
        <v>44573</v>
      </c>
      <c r="B673" s="10">
        <v>2019</v>
      </c>
      <c r="C673" s="11" t="s">
        <v>103</v>
      </c>
      <c r="D673" s="12" t="s">
        <v>2091</v>
      </c>
      <c r="E673" s="12" t="s">
        <v>35</v>
      </c>
      <c r="F673" s="9">
        <v>43574</v>
      </c>
      <c r="G673" s="9">
        <v>43689</v>
      </c>
      <c r="H673" s="12" t="s">
        <v>155</v>
      </c>
      <c r="I673" s="13" t="str">
        <f>LEFT(J673,6)</f>
        <v>N62473</v>
      </c>
      <c r="J673" s="14" t="s">
        <v>2092</v>
      </c>
      <c r="K673" s="15" t="s">
        <v>2093</v>
      </c>
      <c r="L673" s="15" t="str">
        <f>CONCATENATE(D673,",",J673)</f>
        <v>N00245110,N6247318D5855 N6247319F5055</v>
      </c>
      <c r="M673" s="16">
        <v>14817000</v>
      </c>
      <c r="N673" s="16">
        <v>13884000</v>
      </c>
      <c r="O673" s="17">
        <v>44278</v>
      </c>
      <c r="P673" s="18">
        <v>44278</v>
      </c>
      <c r="Q673" s="19">
        <f>IF(M673="","",N673-M673)</f>
        <v>-933000</v>
      </c>
      <c r="R673" s="20">
        <f>IF(P673="","",P673-O673)</f>
        <v>0</v>
      </c>
      <c r="S673">
        <f>YEAR(P673)</f>
        <v>2021</v>
      </c>
      <c r="T673" s="21" t="str">
        <f>IF(LEN(MONTH(P673))=1,CONCATENATE("0",MONTH(P673)),MONTH(P673))</f>
        <v>03</v>
      </c>
      <c r="U673" s="21">
        <f>IF(LEN(DAY(P673))=1,CONCATENATE("0",DAY(P673)),DAY(P673))</f>
        <v>23</v>
      </c>
      <c r="V673" t="str">
        <f>CONCATENATE(S673,T673,U673)</f>
        <v>20210323</v>
      </c>
      <c r="W673">
        <f>IF(OR(MONTH(G673)=10,MONTH(G673)=11,MONTH(G673)=12),YEAR(G673)+1,YEAR(G673))</f>
        <v>2019</v>
      </c>
      <c r="X673">
        <f>IF(OR(MONTH(P673)=10,MONTH(P673)=11,MONTH(P673)=12),YEAR(P673)+1,YEAR(P673))</f>
        <v>2021</v>
      </c>
      <c r="Y673">
        <f>INDEX('Inflation Indices'!$B$2:$B$18,MATCH('MilCon Contracts Data'!W650,'Inflation Indices'!$A$2:$A$18,0))</f>
        <v>1.027591137340192</v>
      </c>
      <c r="Z673">
        <f>ROUND(MEDIAN(W673,X673),0)</f>
        <v>2020</v>
      </c>
      <c r="AA673">
        <f>INDEX('Inflation Indices'!$B$2:$B$18,MATCH('MilCon Contracts Data'!Z650,'Inflation Indices'!$A$2:$A$18,0))</f>
        <v>1.0006103417743548</v>
      </c>
      <c r="AB673" s="22">
        <f>M673*Y673</f>
        <v>15225817.881969625</v>
      </c>
      <c r="AC673" s="22">
        <f>AB673+(Q673*AA673)</f>
        <v>14292248.433094151</v>
      </c>
      <c r="AD673" s="19">
        <f>IF(AB673="","",AC673-AB673)</f>
        <v>-933569.44887547381</v>
      </c>
      <c r="AE673" s="23">
        <f>_xlfn.DAYS(P673,O673)</f>
        <v>0</v>
      </c>
      <c r="AF673" s="23">
        <f>_xlfn.DAYS(O673,G673)</f>
        <v>589</v>
      </c>
      <c r="AG673" s="24">
        <f>AE673/AF673</f>
        <v>0</v>
      </c>
    </row>
    <row r="674" spans="1:33" ht="30" customHeight="1" x14ac:dyDescent="0.25">
      <c r="A674" s="9">
        <v>44567</v>
      </c>
      <c r="B674" s="10">
        <v>2015</v>
      </c>
      <c r="C674" s="11" t="s">
        <v>33</v>
      </c>
      <c r="D674" s="12" t="s">
        <v>2094</v>
      </c>
      <c r="E674" s="12" t="s">
        <v>35</v>
      </c>
      <c r="F674" s="9">
        <v>42109</v>
      </c>
      <c r="G674" s="9">
        <v>42236</v>
      </c>
      <c r="H674" s="12" t="s">
        <v>2095</v>
      </c>
      <c r="I674" s="13" t="str">
        <f>LEFT(J674,6)</f>
        <v>W912QR</v>
      </c>
      <c r="J674" s="14" t="s">
        <v>2096</v>
      </c>
      <c r="K674" s="15" t="s">
        <v>2097</v>
      </c>
      <c r="L674" s="15" t="str">
        <f>CONCATENATE(D674,",",J674)</f>
        <v>36977,W912QR-15-C-0021</v>
      </c>
      <c r="M674" s="16">
        <v>14851238</v>
      </c>
      <c r="N674" s="16">
        <v>15516050</v>
      </c>
      <c r="O674" s="17">
        <v>42797</v>
      </c>
      <c r="P674" s="18">
        <v>43025</v>
      </c>
      <c r="Q674" s="19">
        <f>IF(M674="","",N674-M674)</f>
        <v>664812</v>
      </c>
      <c r="R674" s="20">
        <f>IF(P674="","",P674-O674)</f>
        <v>228</v>
      </c>
      <c r="S674">
        <f>YEAR(P674)</f>
        <v>2017</v>
      </c>
      <c r="T674" s="21">
        <f>IF(LEN(MONTH(P674))=1,CONCATENATE("0",MONTH(P674)),MONTH(P674))</f>
        <v>10</v>
      </c>
      <c r="U674" s="21">
        <f>IF(LEN(DAY(P674))=1,CONCATENATE("0",DAY(P674)),DAY(P674))</f>
        <v>17</v>
      </c>
      <c r="V674" t="str">
        <f>CONCATENATE(S674,T674,U674)</f>
        <v>20171017</v>
      </c>
      <c r="W674">
        <f>IF(OR(MONTH(G674)=10,MONTH(G674)=11,MONTH(G674)=12),YEAR(G674)+1,YEAR(G674))</f>
        <v>2015</v>
      </c>
      <c r="X674">
        <f>IF(OR(MONTH(P674)=10,MONTH(P674)=11,MONTH(P674)=12),YEAR(P674)+1,YEAR(P674))</f>
        <v>2018</v>
      </c>
      <c r="Y674">
        <f>INDEX('Inflation Indices'!$B$2:$B$18,MATCH('MilCon Contracts Data'!W227,'Inflation Indices'!$A$2:$A$18,0))</f>
        <v>1.1743184978402121</v>
      </c>
      <c r="Z674">
        <f>ROUND(MEDIAN(W674,X674),0)</f>
        <v>2017</v>
      </c>
      <c r="AA674">
        <f>INDEX('Inflation Indices'!$B$2:$B$18,MATCH('MilCon Contracts Data'!Z227,'Inflation Indices'!$A$2:$A$18,0))</f>
        <v>1.1226717559690906</v>
      </c>
      <c r="AB674" s="22">
        <f>M674*Y674</f>
        <v>17440083.499227475</v>
      </c>
      <c r="AC674" s="22">
        <f>AB674+(Q674*AA674)</f>
        <v>18186449.154656798</v>
      </c>
      <c r="AD674" s="19">
        <f>IF(AB674="","",AC674-AB674)</f>
        <v>746365.65542932227</v>
      </c>
      <c r="AE674" s="23">
        <f>_xlfn.DAYS(P674,O674)</f>
        <v>228</v>
      </c>
      <c r="AF674" s="23">
        <f>_xlfn.DAYS(O674,G674)</f>
        <v>561</v>
      </c>
      <c r="AG674" s="24">
        <f>AE674/AF674</f>
        <v>0.40641711229946526</v>
      </c>
    </row>
    <row r="675" spans="1:33" ht="30" customHeight="1" x14ac:dyDescent="0.25">
      <c r="A675" s="9">
        <v>44561</v>
      </c>
      <c r="B675" s="10">
        <v>2018</v>
      </c>
      <c r="C675" s="11" t="s">
        <v>145</v>
      </c>
      <c r="D675" s="12" t="s">
        <v>2098</v>
      </c>
      <c r="E675" s="12" t="s">
        <v>35</v>
      </c>
      <c r="F675" s="9">
        <v>43657</v>
      </c>
      <c r="G675" s="9">
        <v>43707</v>
      </c>
      <c r="H675" s="12" t="s">
        <v>2099</v>
      </c>
      <c r="I675" s="13" t="str">
        <f>LEFT(J675,6)</f>
        <v>W912DS</v>
      </c>
      <c r="J675" s="14" t="s">
        <v>2100</v>
      </c>
      <c r="K675" s="15" t="s">
        <v>2100</v>
      </c>
      <c r="L675" s="15" t="str">
        <f>CONCATENATE(D675,",",J675)</f>
        <v>90722,W912DS19C0018</v>
      </c>
      <c r="M675" s="16">
        <v>14893000</v>
      </c>
      <c r="N675" s="16">
        <v>17784000</v>
      </c>
      <c r="O675" s="17">
        <v>44440</v>
      </c>
      <c r="P675" s="18">
        <v>44772</v>
      </c>
      <c r="Q675" s="19">
        <f>IF(M675="","",N675-M675)</f>
        <v>2891000</v>
      </c>
      <c r="R675" s="20">
        <f>IF(P675="","",P675-O675)</f>
        <v>332</v>
      </c>
      <c r="S675">
        <f>YEAR(P675)</f>
        <v>2022</v>
      </c>
      <c r="T675" s="21" t="str">
        <f>IF(LEN(MONTH(P675))=1,CONCATENATE("0",MONTH(P675)),MONTH(P675))</f>
        <v>07</v>
      </c>
      <c r="U675" s="21">
        <f>IF(LEN(DAY(P675))=1,CONCATENATE("0",DAY(P675)),DAY(P675))</f>
        <v>30</v>
      </c>
      <c r="V675" t="str">
        <f>CONCATENATE(S675,T675,U675)</f>
        <v>20220730</v>
      </c>
      <c r="W675">
        <f>IF(OR(MONTH(G675)=10,MONTH(G675)=11,MONTH(G675)=12),YEAR(G675)+1,YEAR(G675))</f>
        <v>2019</v>
      </c>
      <c r="X675">
        <f>IF(OR(MONTH(P675)=10,MONTH(P675)=11,MONTH(P675)=12),YEAR(P675)+1,YEAR(P675))</f>
        <v>2022</v>
      </c>
      <c r="Y675">
        <f>INDEX('Inflation Indices'!$B$2:$B$18,MATCH('MilCon Contracts Data'!W775,'Inflation Indices'!$A$2:$A$18,0))</f>
        <v>1.027591137340192</v>
      </c>
      <c r="Z675">
        <f>ROUND(MEDIAN(W675,X675),0)</f>
        <v>2021</v>
      </c>
      <c r="AA675">
        <f>INDEX('Inflation Indices'!$B$2:$B$18,MATCH('MilCon Contracts Data'!Z775,'Inflation Indices'!$A$2:$A$18,0))</f>
        <v>0.97697771649446541</v>
      </c>
      <c r="AB675" s="22">
        <f>M675*Y675</f>
        <v>15303914.80840748</v>
      </c>
      <c r="AC675" s="22">
        <f>AB675+(Q675*AA675)</f>
        <v>18128357.38679298</v>
      </c>
      <c r="AD675" s="19">
        <f>IF(AB675="","",AC675-AB675)</f>
        <v>2824442.5783855002</v>
      </c>
      <c r="AE675" s="23">
        <f>_xlfn.DAYS(P675,O675)</f>
        <v>332</v>
      </c>
      <c r="AF675" s="23">
        <f>_xlfn.DAYS(O675,G675)</f>
        <v>733</v>
      </c>
      <c r="AG675" s="24">
        <f>AE675/AF675</f>
        <v>0.45293315143246932</v>
      </c>
    </row>
    <row r="676" spans="1:33" ht="30" customHeight="1" x14ac:dyDescent="0.25">
      <c r="A676" s="9">
        <v>44516</v>
      </c>
      <c r="B676" s="10">
        <v>2018</v>
      </c>
      <c r="C676" s="11" t="s">
        <v>478</v>
      </c>
      <c r="D676" s="12" t="s">
        <v>2101</v>
      </c>
      <c r="E676" s="12" t="s">
        <v>35</v>
      </c>
      <c r="F676" s="9">
        <v>43354</v>
      </c>
      <c r="G676" s="9">
        <v>43355</v>
      </c>
      <c r="H676" s="12" t="s">
        <v>2102</v>
      </c>
      <c r="I676" s="13" t="str">
        <f>LEFT(J676,6)</f>
        <v>PC123-</v>
      </c>
      <c r="J676" s="14" t="s">
        <v>2103</v>
      </c>
      <c r="K676" s="15" t="s">
        <v>2104</v>
      </c>
      <c r="L676" s="15" t="str">
        <f>CONCATENATE(D676,",",J676)</f>
        <v>511503,PC123-18312-000</v>
      </c>
      <c r="M676" s="16">
        <v>15000000</v>
      </c>
      <c r="N676" s="16">
        <v>16999000</v>
      </c>
      <c r="O676" s="17">
        <v>44074</v>
      </c>
      <c r="P676" s="18">
        <v>44455</v>
      </c>
      <c r="Q676" s="19">
        <f>IF(M676="","",N676-M676)</f>
        <v>1999000</v>
      </c>
      <c r="R676" s="20">
        <f>IF(P676="","",P676-O676)</f>
        <v>381</v>
      </c>
      <c r="S676">
        <f>YEAR(P676)</f>
        <v>2021</v>
      </c>
      <c r="T676" s="21" t="str">
        <f>IF(LEN(MONTH(P676))=1,CONCATENATE("0",MONTH(P676)),MONTH(P676))</f>
        <v>09</v>
      </c>
      <c r="U676" s="21">
        <f>IF(LEN(DAY(P676))=1,CONCATENATE("0",DAY(P676)),DAY(P676))</f>
        <v>16</v>
      </c>
      <c r="V676" t="str">
        <f>CONCATENATE(S676,T676,U676)</f>
        <v>20210916</v>
      </c>
      <c r="W676">
        <f>IF(OR(MONTH(G676)=10,MONTH(G676)=11,MONTH(G676)=12),YEAR(G676)+1,YEAR(G676))</f>
        <v>2018</v>
      </c>
      <c r="X676">
        <f>IF(OR(MONTH(P676)=10,MONTH(P676)=11,MONTH(P676)=12),YEAR(P676)+1,YEAR(P676))</f>
        <v>2021</v>
      </c>
      <c r="Y676">
        <f>INDEX('Inflation Indices'!$B$2:$B$18,MATCH('MilCon Contracts Data'!W502,'Inflation Indices'!$A$2:$A$18,0))</f>
        <v>0.97697771649446541</v>
      </c>
      <c r="Z676">
        <f>ROUND(MEDIAN(W676,X676),0)</f>
        <v>2020</v>
      </c>
      <c r="AA676">
        <f>INDEX('Inflation Indices'!$B$2:$B$18,MATCH('MilCon Contracts Data'!Z502,'Inflation Indices'!$A$2:$A$18,0))</f>
        <v>0.95701202597496626</v>
      </c>
      <c r="AB676" s="22">
        <f>M676*Y676</f>
        <v>14654665.747416981</v>
      </c>
      <c r="AC676" s="22">
        <f>AB676+(Q676*AA676)</f>
        <v>16567732.787340939</v>
      </c>
      <c r="AD676" s="19">
        <f>IF(AB676="","",AC676-AB676)</f>
        <v>1913067.0399239585</v>
      </c>
      <c r="AE676" s="23">
        <f>_xlfn.DAYS(P676,O676)</f>
        <v>381</v>
      </c>
      <c r="AF676" s="23">
        <f>_xlfn.DAYS(O676,G676)</f>
        <v>719</v>
      </c>
      <c r="AG676" s="24">
        <f>AE676/AF676</f>
        <v>0.5299026425591099</v>
      </c>
    </row>
    <row r="677" spans="1:33" ht="30" customHeight="1" x14ac:dyDescent="0.25">
      <c r="A677" s="9">
        <v>44573</v>
      </c>
      <c r="B677" s="10">
        <v>2019</v>
      </c>
      <c r="C677" s="11" t="s">
        <v>478</v>
      </c>
      <c r="D677" s="12" t="s">
        <v>2105</v>
      </c>
      <c r="E677" s="12" t="s">
        <v>35</v>
      </c>
      <c r="F677" s="9">
        <v>43503</v>
      </c>
      <c r="G677" s="9">
        <v>43511</v>
      </c>
      <c r="H677" s="12" t="s">
        <v>2106</v>
      </c>
      <c r="I677" s="13" t="str">
        <f>LEFT(J677,6)</f>
        <v>W912MM</v>
      </c>
      <c r="J677" s="14" t="s">
        <v>2107</v>
      </c>
      <c r="K677" s="15" t="s">
        <v>2108</v>
      </c>
      <c r="L677" s="15" t="str">
        <f>CONCATENATE(D677,",",J677)</f>
        <v>460115,W912MM-17-2-2001</v>
      </c>
      <c r="M677" s="16">
        <v>15000000</v>
      </c>
      <c r="N677" s="16">
        <v>13023000</v>
      </c>
      <c r="O677" s="17">
        <v>44150</v>
      </c>
      <c r="P677" s="18">
        <v>44150</v>
      </c>
      <c r="Q677" s="19">
        <f>IF(M677="","",N677-M677)</f>
        <v>-1977000</v>
      </c>
      <c r="R677" s="20">
        <f>IF(P677="","",P677-O677)</f>
        <v>0</v>
      </c>
      <c r="S677">
        <f>YEAR(P677)</f>
        <v>2020</v>
      </c>
      <c r="T677" s="21">
        <f>IF(LEN(MONTH(P677))=1,CONCATENATE("0",MONTH(P677)),MONTH(P677))</f>
        <v>11</v>
      </c>
      <c r="U677" s="21">
        <f>IF(LEN(DAY(P677))=1,CONCATENATE("0",DAY(P677)),DAY(P677))</f>
        <v>15</v>
      </c>
      <c r="V677" t="str">
        <f>CONCATENATE(S677,T677,U677)</f>
        <v>20201115</v>
      </c>
      <c r="W677">
        <f>IF(OR(MONTH(G677)=10,MONTH(G677)=11,MONTH(G677)=12),YEAR(G677)+1,YEAR(G677))</f>
        <v>2019</v>
      </c>
      <c r="X677">
        <f>IF(OR(MONTH(P677)=10,MONTH(P677)=11,MONTH(P677)=12),YEAR(P677)+1,YEAR(P677))</f>
        <v>2021</v>
      </c>
      <c r="Y677">
        <f>INDEX('Inflation Indices'!$B$2:$B$18,MATCH('MilCon Contracts Data'!W811,'Inflation Indices'!$A$2:$A$18,0))</f>
        <v>1.1518675949206576</v>
      </c>
      <c r="Z677">
        <f>ROUND(MEDIAN(W677,X677),0)</f>
        <v>2020</v>
      </c>
      <c r="AA677">
        <f>INDEX('Inflation Indices'!$B$2:$B$18,MATCH('MilCon Contracts Data'!Z811,'Inflation Indices'!$A$2:$A$18,0))</f>
        <v>1.0992552112271903</v>
      </c>
      <c r="AB677" s="22">
        <f>M677*Y677</f>
        <v>17278013.923809864</v>
      </c>
      <c r="AC677" s="22">
        <f>AB677+(Q677*AA677)</f>
        <v>15104786.371213708</v>
      </c>
      <c r="AD677" s="19">
        <f>IF(AB677="","",AC677-AB677)</f>
        <v>-2173227.5525961556</v>
      </c>
      <c r="AE677" s="23">
        <f>_xlfn.DAYS(P677,O677)</f>
        <v>0</v>
      </c>
      <c r="AF677" s="23">
        <f>_xlfn.DAYS(O677,G677)</f>
        <v>639</v>
      </c>
      <c r="AG677" s="24">
        <f>AE677/AF677</f>
        <v>0</v>
      </c>
    </row>
    <row r="678" spans="1:33" ht="30" customHeight="1" x14ac:dyDescent="0.25">
      <c r="A678" s="9">
        <v>44573</v>
      </c>
      <c r="B678" s="10">
        <v>2021</v>
      </c>
      <c r="C678" s="11" t="s">
        <v>478</v>
      </c>
      <c r="D678" s="12" t="s">
        <v>2109</v>
      </c>
      <c r="E678" s="12" t="s">
        <v>35</v>
      </c>
      <c r="F678" s="9">
        <v>44454</v>
      </c>
      <c r="G678" s="9">
        <v>44466</v>
      </c>
      <c r="H678" s="12" t="s">
        <v>2110</v>
      </c>
      <c r="I678" s="13" t="str">
        <f>LEFT(J678,6)</f>
        <v>785 22</v>
      </c>
      <c r="J678" s="14" t="s">
        <v>2111</v>
      </c>
      <c r="K678" s="15">
        <v>785</v>
      </c>
      <c r="L678" s="15" t="str">
        <f>CONCATENATE(D678,",",J678)</f>
        <v>210054,785 22000000107</v>
      </c>
      <c r="M678" s="16">
        <v>15000000</v>
      </c>
      <c r="N678" s="16">
        <v>16511000</v>
      </c>
      <c r="O678" s="17">
        <v>45196</v>
      </c>
      <c r="P678" s="18">
        <v>45196</v>
      </c>
      <c r="Q678" s="19">
        <f>IF(M678="","",N678-M678)</f>
        <v>1511000</v>
      </c>
      <c r="R678" s="20">
        <f>IF(P678="","",P678-O678)</f>
        <v>0</v>
      </c>
      <c r="S678">
        <f>YEAR(P678)</f>
        <v>2023</v>
      </c>
      <c r="T678" s="21" t="str">
        <f>IF(LEN(MONTH(P678))=1,CONCATENATE("0",MONTH(P678)),MONTH(P678))</f>
        <v>09</v>
      </c>
      <c r="U678" s="21">
        <f>IF(LEN(DAY(P678))=1,CONCATENATE("0",DAY(P678)),DAY(P678))</f>
        <v>27</v>
      </c>
      <c r="V678" t="str">
        <f>CONCATENATE(S678,T678,U678)</f>
        <v>20230927</v>
      </c>
      <c r="W678">
        <f>IF(OR(MONTH(G678)=10,MONTH(G678)=11,MONTH(G678)=12),YEAR(G678)+1,YEAR(G678))</f>
        <v>2021</v>
      </c>
      <c r="X678">
        <f>IF(OR(MONTH(P678)=10,MONTH(P678)=11,MONTH(P678)=12),YEAR(P678)+1,YEAR(P678))</f>
        <v>2023</v>
      </c>
      <c r="Y678">
        <f>INDEX('Inflation Indices'!$B$2:$B$18,MATCH('MilCon Contracts Data'!W1111,'Inflation Indices'!$A$2:$A$18,0))</f>
        <v>1.0006103417743548</v>
      </c>
      <c r="Z678">
        <f>ROUND(MEDIAN(W678,X678),0)</f>
        <v>2022</v>
      </c>
      <c r="AA678">
        <f>INDEX('Inflation Indices'!$B$2:$B$18,MATCH('MilCon Contracts Data'!Z1111,'Inflation Indices'!$A$2:$A$18,0))</f>
        <v>0.95701202597496626</v>
      </c>
      <c r="AB678" s="22">
        <f>M678*Y678</f>
        <v>15009155.126615323</v>
      </c>
      <c r="AC678" s="22">
        <f>AB678+(Q678*AA678)</f>
        <v>16455200.297863496</v>
      </c>
      <c r="AD678" s="19">
        <f>IF(AB678="","",AC678-AB678)</f>
        <v>1446045.1712481733</v>
      </c>
      <c r="AE678" s="23">
        <f>_xlfn.DAYS(P678,O678)</f>
        <v>0</v>
      </c>
      <c r="AF678" s="23">
        <f>_xlfn.DAYS(O678,G678)</f>
        <v>730</v>
      </c>
      <c r="AG678" s="24">
        <f>AE678/AF678</f>
        <v>0</v>
      </c>
    </row>
    <row r="679" spans="1:33" ht="30" customHeight="1" x14ac:dyDescent="0.25">
      <c r="A679" s="9">
        <v>44573</v>
      </c>
      <c r="B679" s="10">
        <v>2021</v>
      </c>
      <c r="C679" s="11" t="s">
        <v>478</v>
      </c>
      <c r="D679" s="12" t="s">
        <v>2112</v>
      </c>
      <c r="E679" s="12" t="s">
        <v>35</v>
      </c>
      <c r="F679" s="9">
        <v>44444</v>
      </c>
      <c r="G679" s="9">
        <v>44461</v>
      </c>
      <c r="H679" s="12" t="s">
        <v>2113</v>
      </c>
      <c r="I679" s="13" t="str">
        <f>LEFT(J679,6)</f>
        <v>W912KN</v>
      </c>
      <c r="J679" s="14" t="s">
        <v>2114</v>
      </c>
      <c r="K679" s="15" t="s">
        <v>2115</v>
      </c>
      <c r="L679" s="15" t="str">
        <f>CONCATENATE(D679,",",J679)</f>
        <v>340132,W912KN-19-2-2001</v>
      </c>
      <c r="M679" s="16">
        <v>15000000</v>
      </c>
      <c r="N679" s="16">
        <v>13530000</v>
      </c>
      <c r="O679" s="17">
        <v>45092</v>
      </c>
      <c r="P679" s="18">
        <v>45092</v>
      </c>
      <c r="Q679" s="19">
        <f>IF(M679="","",N679-M679)</f>
        <v>-1470000</v>
      </c>
      <c r="R679" s="20">
        <f>IF(P679="","",P679-O679)</f>
        <v>0</v>
      </c>
      <c r="S679">
        <f>YEAR(P679)</f>
        <v>2023</v>
      </c>
      <c r="T679" s="21" t="str">
        <f>IF(LEN(MONTH(P679))=1,CONCATENATE("0",MONTH(P679)),MONTH(P679))</f>
        <v>06</v>
      </c>
      <c r="U679" s="21">
        <f>IF(LEN(DAY(P679))=1,CONCATENATE("0",DAY(P679)),DAY(P679))</f>
        <v>15</v>
      </c>
      <c r="V679" t="str">
        <f>CONCATENATE(S679,T679,U679)</f>
        <v>20230615</v>
      </c>
      <c r="W679">
        <f>IF(OR(MONTH(G679)=10,MONTH(G679)=11,MONTH(G679)=12),YEAR(G679)+1,YEAR(G679))</f>
        <v>2021</v>
      </c>
      <c r="X679">
        <f>IF(OR(MONTH(P679)=10,MONTH(P679)=11,MONTH(P679)=12),YEAR(P679)+1,YEAR(P679))</f>
        <v>2023</v>
      </c>
      <c r="Y679">
        <f>INDEX('Inflation Indices'!$B$2:$B$18,MATCH('MilCon Contracts Data'!W1256,'Inflation Indices'!$A$2:$A$18,0))</f>
        <v>1.1913606177254064</v>
      </c>
      <c r="Z679">
        <f>ROUND(MEDIAN(W679,X679),0)</f>
        <v>2022</v>
      </c>
      <c r="AA679">
        <f>INDEX('Inflation Indices'!$B$2:$B$18,MATCH('MilCon Contracts Data'!Z1256,'Inflation Indices'!$A$2:$A$18,0))</f>
        <v>1.1226717559690906</v>
      </c>
      <c r="AB679" s="22">
        <f>M679*Y679</f>
        <v>17870409.265881095</v>
      </c>
      <c r="AC679" s="22">
        <f>AB679+(Q679*AA679)</f>
        <v>16220081.784606531</v>
      </c>
      <c r="AD679" s="19">
        <f>IF(AB679="","",AC679-AB679)</f>
        <v>-1650327.4812745638</v>
      </c>
      <c r="AE679" s="23">
        <f>_xlfn.DAYS(P679,O679)</f>
        <v>0</v>
      </c>
      <c r="AF679" s="23">
        <f>_xlfn.DAYS(O679,G679)</f>
        <v>631</v>
      </c>
      <c r="AG679" s="24">
        <f>AE679/AF679</f>
        <v>0</v>
      </c>
    </row>
    <row r="680" spans="1:33" ht="30" customHeight="1" x14ac:dyDescent="0.25">
      <c r="A680" s="9">
        <v>44567</v>
      </c>
      <c r="B680" s="10">
        <v>2010</v>
      </c>
      <c r="C680" s="11" t="s">
        <v>33</v>
      </c>
      <c r="D680" s="12" t="s">
        <v>2116</v>
      </c>
      <c r="E680" s="12" t="s">
        <v>35</v>
      </c>
      <c r="F680" s="9">
        <v>40315</v>
      </c>
      <c r="G680" s="9">
        <v>40480</v>
      </c>
      <c r="H680" s="12" t="s">
        <v>1892</v>
      </c>
      <c r="I680" s="13" t="str">
        <f>LEFT(J680,6)</f>
        <v>W91278</v>
      </c>
      <c r="J680" s="14" t="s">
        <v>2117</v>
      </c>
      <c r="K680" s="15" t="s">
        <v>2118</v>
      </c>
      <c r="L680" s="15" t="str">
        <f>CONCATENATE(D680,",",J680)</f>
        <v>60833,W91278-07-D-0036</v>
      </c>
      <c r="M680" s="16">
        <v>15072000</v>
      </c>
      <c r="N680" s="16">
        <v>15260312</v>
      </c>
      <c r="O680" s="17">
        <v>41152</v>
      </c>
      <c r="P680" s="18">
        <v>41263</v>
      </c>
      <c r="Q680" s="19">
        <f>IF(M680="","",N680-M680)</f>
        <v>188312</v>
      </c>
      <c r="R680" s="20">
        <f>IF(P680="","",P680-O680)</f>
        <v>111</v>
      </c>
      <c r="S680">
        <f>YEAR(P680)</f>
        <v>2012</v>
      </c>
      <c r="T680" s="21">
        <f>IF(LEN(MONTH(P680))=1,CONCATENATE("0",MONTH(P680)),MONTH(P680))</f>
        <v>12</v>
      </c>
      <c r="U680" s="21">
        <f>IF(LEN(DAY(P680))=1,CONCATENATE("0",DAY(P680)),DAY(P680))</f>
        <v>20</v>
      </c>
      <c r="V680" t="str">
        <f>CONCATENATE(S680,T680,U680)</f>
        <v>20121220</v>
      </c>
      <c r="W680">
        <f>IF(OR(MONTH(G680)=10,MONTH(G680)=11,MONTH(G680)=12),YEAR(G680)+1,YEAR(G680))</f>
        <v>2011</v>
      </c>
      <c r="X680">
        <f>IF(OR(MONTH(P680)=10,MONTH(P680)=11,MONTH(P680)=12),YEAR(P680)+1,YEAR(P680))</f>
        <v>2013</v>
      </c>
      <c r="Y680">
        <f>INDEX('Inflation Indices'!$B$2:$B$18,MATCH('MilCon Contracts Data'!W55,'Inflation Indices'!$A$2:$A$18,0))</f>
        <v>1.027591137340192</v>
      </c>
      <c r="Z680">
        <f>ROUND(MEDIAN(W680,X680),0)</f>
        <v>2012</v>
      </c>
      <c r="AA680">
        <f>INDEX('Inflation Indices'!$B$2:$B$18,MATCH('MilCon Contracts Data'!Z55,'Inflation Indices'!$A$2:$A$18,0))</f>
        <v>1.0006103417743548</v>
      </c>
      <c r="AB680" s="22">
        <f>M680*Y680</f>
        <v>15487853.621991374</v>
      </c>
      <c r="AC680" s="22">
        <f>AB680+(Q680*AA680)</f>
        <v>15676280.556671586</v>
      </c>
      <c r="AD680" s="19">
        <f>IF(AB680="","",AC680-AB680)</f>
        <v>188426.93468021229</v>
      </c>
      <c r="AE680" s="23">
        <f>_xlfn.DAYS(P680,O680)</f>
        <v>111</v>
      </c>
      <c r="AF680" s="23">
        <f>_xlfn.DAYS(O680,G680)</f>
        <v>672</v>
      </c>
      <c r="AG680" s="24">
        <f>AE680/AF680</f>
        <v>0.16517857142857142</v>
      </c>
    </row>
    <row r="681" spans="1:33" ht="30" customHeight="1" x14ac:dyDescent="0.25">
      <c r="A681" s="9">
        <v>44567</v>
      </c>
      <c r="B681" s="10">
        <v>2014</v>
      </c>
      <c r="C681" s="11" t="s">
        <v>33</v>
      </c>
      <c r="D681" s="12" t="s">
        <v>2119</v>
      </c>
      <c r="E681" s="12" t="s">
        <v>35</v>
      </c>
      <c r="F681" s="9">
        <v>41698</v>
      </c>
      <c r="G681" s="9">
        <v>41844</v>
      </c>
      <c r="H681" s="12" t="s">
        <v>2120</v>
      </c>
      <c r="I681" s="13" t="str">
        <f>LEFT(J681,6)</f>
        <v>W9128F</v>
      </c>
      <c r="J681" s="14" t="s">
        <v>2121</v>
      </c>
      <c r="K681" s="15" t="s">
        <v>2122</v>
      </c>
      <c r="L681" s="15" t="str">
        <f>CONCATENATE(D681,",",J681)</f>
        <v>69446,W9128F-14-C-0030</v>
      </c>
      <c r="M681" s="16">
        <v>15083965</v>
      </c>
      <c r="N681" s="16">
        <v>16145285</v>
      </c>
      <c r="O681" s="17">
        <v>42408</v>
      </c>
      <c r="P681" s="18">
        <v>42529</v>
      </c>
      <c r="Q681" s="19">
        <f>IF(M681="","",N681-M681)</f>
        <v>1061320</v>
      </c>
      <c r="R681" s="20">
        <f>IF(P681="","",P681-O681)</f>
        <v>121</v>
      </c>
      <c r="S681">
        <f>YEAR(P681)</f>
        <v>2016</v>
      </c>
      <c r="T681" s="21" t="str">
        <f>IF(LEN(MONTH(P681))=1,CONCATENATE("0",MONTH(P681)),MONTH(P681))</f>
        <v>06</v>
      </c>
      <c r="U681" s="21" t="str">
        <f>IF(LEN(DAY(P681))=1,CONCATENATE("0",DAY(P681)),DAY(P681))</f>
        <v>08</v>
      </c>
      <c r="V681" t="str">
        <f>CONCATENATE(S681,T681,U681)</f>
        <v>20160608</v>
      </c>
      <c r="W681">
        <f>IF(OR(MONTH(G681)=10,MONTH(G681)=11,MONTH(G681)=12),YEAR(G681)+1,YEAR(G681))</f>
        <v>2014</v>
      </c>
      <c r="X681">
        <f>IF(OR(MONTH(P681)=10,MONTH(P681)=11,MONTH(P681)=12),YEAR(P681)+1,YEAR(P681))</f>
        <v>2016</v>
      </c>
      <c r="Y681">
        <f>INDEX('Inflation Indices'!$B$2:$B$18,MATCH('MilCon Contracts Data'!W168,'Inflation Indices'!$A$2:$A$18,0))</f>
        <v>1.0507009358578761</v>
      </c>
      <c r="Z681">
        <f>ROUND(MEDIAN(W681,X681),0)</f>
        <v>2015</v>
      </c>
      <c r="AA681">
        <f>INDEX('Inflation Indices'!$B$2:$B$18,MATCH('MilCon Contracts Data'!Z168,'Inflation Indices'!$A$2:$A$18,0))</f>
        <v>1.0006103417743548</v>
      </c>
      <c r="AB681" s="22">
        <f>M681*Y681</f>
        <v>15848736.141947446</v>
      </c>
      <c r="AC681" s="22">
        <f>AB681+(Q681*AA681)</f>
        <v>16910703.909879405</v>
      </c>
      <c r="AD681" s="19">
        <f>IF(AB681="","",AC681-AB681)</f>
        <v>1061967.7679319587</v>
      </c>
      <c r="AE681" s="23">
        <f>_xlfn.DAYS(P681,O681)</f>
        <v>121</v>
      </c>
      <c r="AF681" s="23">
        <f>_xlfn.DAYS(O681,G681)</f>
        <v>564</v>
      </c>
      <c r="AG681" s="24">
        <f>AE681/AF681</f>
        <v>0.21453900709219859</v>
      </c>
    </row>
    <row r="682" spans="1:33" ht="30" customHeight="1" x14ac:dyDescent="0.25">
      <c r="A682" s="9">
        <v>44568</v>
      </c>
      <c r="B682" s="10">
        <v>2015</v>
      </c>
      <c r="C682" s="11" t="s">
        <v>473</v>
      </c>
      <c r="D682" s="12" t="s">
        <v>2123</v>
      </c>
      <c r="E682" s="12" t="s">
        <v>35</v>
      </c>
      <c r="F682" s="9">
        <v>43332</v>
      </c>
      <c r="G682" s="9">
        <v>43594</v>
      </c>
      <c r="H682" s="12" t="s">
        <v>2124</v>
      </c>
      <c r="I682" s="13" t="str">
        <f>LEFT(J682,6)</f>
        <v>HQ0034</v>
      </c>
      <c r="J682" s="14" t="s">
        <v>2125</v>
      </c>
      <c r="K682" s="15" t="s">
        <v>2126</v>
      </c>
      <c r="L682" s="15" t="str">
        <f>CONCATENATE(D682,",",J682)</f>
        <v>80011,HQ0034-19-C-0043</v>
      </c>
      <c r="M682" s="16">
        <v>15100000</v>
      </c>
      <c r="N682" s="16"/>
      <c r="O682" s="17">
        <v>44368</v>
      </c>
      <c r="P682" s="18">
        <v>44666</v>
      </c>
      <c r="Q682" s="19">
        <f>IF(M682="","",N682-M682)</f>
        <v>-15100000</v>
      </c>
      <c r="R682" s="20">
        <f>IF(P682="","",P682-O682)</f>
        <v>298</v>
      </c>
      <c r="S682">
        <f>YEAR(P682)</f>
        <v>2022</v>
      </c>
      <c r="T682" s="21" t="str">
        <f>IF(LEN(MONTH(P682))=1,CONCATENATE("0",MONTH(P682)),MONTH(P682))</f>
        <v>04</v>
      </c>
      <c r="U682" s="21">
        <f>IF(LEN(DAY(P682))=1,CONCATENATE("0",DAY(P682)),DAY(P682))</f>
        <v>15</v>
      </c>
      <c r="V682" t="str">
        <f>CONCATENATE(S682,T682,U682)</f>
        <v>20220415</v>
      </c>
      <c r="W682">
        <f>IF(OR(MONTH(G682)=10,MONTH(G682)=11,MONTH(G682)=12),YEAR(G682)+1,YEAR(G682))</f>
        <v>2019</v>
      </c>
      <c r="X682">
        <f>IF(OR(MONTH(P682)=10,MONTH(P682)=11,MONTH(P682)=12),YEAR(P682)+1,YEAR(P682))</f>
        <v>2022</v>
      </c>
      <c r="Y682">
        <f>INDEX('Inflation Indices'!$B$2:$B$18,MATCH('MilCon Contracts Data'!W599,'Inflation Indices'!$A$2:$A$18,0))</f>
        <v>1.1518675949206576</v>
      </c>
      <c r="Z682">
        <f>ROUND(MEDIAN(W682,X682),0)</f>
        <v>2021</v>
      </c>
      <c r="AA682">
        <f>INDEX('Inflation Indices'!$B$2:$B$18,MATCH('MilCon Contracts Data'!Z599,'Inflation Indices'!$A$2:$A$18,0))</f>
        <v>1.0507009358578761</v>
      </c>
      <c r="AB682" s="22">
        <f>M682*Y682</f>
        <v>17393200.683301929</v>
      </c>
      <c r="AC682" s="22">
        <f>AB682+(Q682*AA682)</f>
        <v>1527616.5518480018</v>
      </c>
      <c r="AD682" s="19">
        <f>IF(AB682="","",AC682-AB682)</f>
        <v>-15865584.131453928</v>
      </c>
      <c r="AE682" s="23">
        <f>_xlfn.DAYS(P682,O682)</f>
        <v>298</v>
      </c>
      <c r="AF682" s="23">
        <f>_xlfn.DAYS(O682,G682)</f>
        <v>774</v>
      </c>
      <c r="AG682" s="24">
        <f>AE682/AF682</f>
        <v>0.38501291989664083</v>
      </c>
    </row>
    <row r="683" spans="1:33" ht="30" customHeight="1" x14ac:dyDescent="0.25">
      <c r="A683" s="9">
        <v>44561</v>
      </c>
      <c r="B683" s="10">
        <v>2018</v>
      </c>
      <c r="C683" s="11" t="s">
        <v>68</v>
      </c>
      <c r="D683" s="12" t="s">
        <v>390</v>
      </c>
      <c r="E683" s="12" t="s">
        <v>35</v>
      </c>
      <c r="F683" s="9">
        <v>43154</v>
      </c>
      <c r="G683" s="9">
        <v>43334</v>
      </c>
      <c r="H683" s="12" t="s">
        <v>2127</v>
      </c>
      <c r="I683" s="13" t="str">
        <f>LEFT(J683,6)</f>
        <v>W912ER</v>
      </c>
      <c r="J683" s="14" t="s">
        <v>2128</v>
      </c>
      <c r="K683" s="15" t="s">
        <v>2128</v>
      </c>
      <c r="L683" s="15" t="str">
        <f>CONCATENATE(D683,",",J683)</f>
        <v>ASVF183100F,W912ER18C0029</v>
      </c>
      <c r="M683" s="16">
        <v>15147990</v>
      </c>
      <c r="N683" s="16">
        <v>16339259</v>
      </c>
      <c r="O683" s="17">
        <v>43894</v>
      </c>
      <c r="P683" s="18">
        <v>44234</v>
      </c>
      <c r="Q683" s="19">
        <f>IF(M683="","",N683-M683)</f>
        <v>1191269</v>
      </c>
      <c r="R683" s="20">
        <f>IF(P683="","",P683-O683)</f>
        <v>340</v>
      </c>
      <c r="S683">
        <f>YEAR(P683)</f>
        <v>2021</v>
      </c>
      <c r="T683" s="21" t="str">
        <f>IF(LEN(MONTH(P683))=1,CONCATENATE("0",MONTH(P683)),MONTH(P683))</f>
        <v>02</v>
      </c>
      <c r="U683" s="21" t="str">
        <f>IF(LEN(DAY(P683))=1,CONCATENATE("0",DAY(P683)),DAY(P683))</f>
        <v>07</v>
      </c>
      <c r="V683" t="str">
        <f>CONCATENATE(S683,T683,U683)</f>
        <v>20210207</v>
      </c>
      <c r="W683">
        <f>IF(OR(MONTH(G683)=10,MONTH(G683)=11,MONTH(G683)=12),YEAR(G683)+1,YEAR(G683))</f>
        <v>2018</v>
      </c>
      <c r="X683">
        <f>IF(OR(MONTH(P683)=10,MONTH(P683)=11,MONTH(P683)=12),YEAR(P683)+1,YEAR(P683))</f>
        <v>2021</v>
      </c>
      <c r="Y683">
        <f>INDEX('Inflation Indices'!$B$2:$B$18,MATCH('MilCon Contracts Data'!W540,'Inflation Indices'!$A$2:$A$18,0))</f>
        <v>1.2082263446570523</v>
      </c>
      <c r="Z683">
        <f>ROUND(MEDIAN(W683,X683),0)</f>
        <v>2020</v>
      </c>
      <c r="AA683">
        <f>INDEX('Inflation Indices'!$B$2:$B$18,MATCH('MilCon Contracts Data'!Z540,'Inflation Indices'!$A$2:$A$18,0))</f>
        <v>1.1913606177254064</v>
      </c>
      <c r="AB683" s="22">
        <f>M683*Y683</f>
        <v>18302200.586601581</v>
      </c>
      <c r="AC683" s="22">
        <f>AB683+(Q683*AA683)</f>
        <v>19721431.558318708</v>
      </c>
      <c r="AD683" s="19">
        <f>IF(AB683="","",AC683-AB683)</f>
        <v>1419230.9717171267</v>
      </c>
      <c r="AE683" s="23">
        <f>_xlfn.DAYS(P683,O683)</f>
        <v>340</v>
      </c>
      <c r="AF683" s="23">
        <f>_xlfn.DAYS(O683,G683)</f>
        <v>560</v>
      </c>
      <c r="AG683" s="24">
        <f>AE683/AF683</f>
        <v>0.6071428571428571</v>
      </c>
    </row>
    <row r="684" spans="1:33" ht="30" customHeight="1" x14ac:dyDescent="0.25">
      <c r="A684" s="9">
        <v>44567</v>
      </c>
      <c r="B684" s="10">
        <v>2008</v>
      </c>
      <c r="C684" s="11" t="s">
        <v>33</v>
      </c>
      <c r="D684" s="12" t="s">
        <v>2129</v>
      </c>
      <c r="E684" s="12" t="s">
        <v>35</v>
      </c>
      <c r="F684" s="9">
        <v>39373</v>
      </c>
      <c r="G684" s="9">
        <v>39528</v>
      </c>
      <c r="H684" s="12" t="s">
        <v>2130</v>
      </c>
      <c r="I684" s="13" t="str">
        <f>LEFT(J684,6)</f>
        <v>W912QR</v>
      </c>
      <c r="J684" s="14" t="s">
        <v>2131</v>
      </c>
      <c r="K684" s="15" t="s">
        <v>2132</v>
      </c>
      <c r="L684" s="15"/>
      <c r="M684" s="16">
        <v>15161429</v>
      </c>
      <c r="N684" s="16">
        <v>15519395</v>
      </c>
      <c r="O684" s="17">
        <v>40036</v>
      </c>
      <c r="P684" s="18">
        <v>40248</v>
      </c>
      <c r="Q684" s="19">
        <f>IF(M684="","",N684-M684)</f>
        <v>357966</v>
      </c>
      <c r="R684" s="20">
        <f>IF(P684="","",P684-O684)</f>
        <v>212</v>
      </c>
      <c r="S684">
        <f>YEAR(P684)</f>
        <v>2010</v>
      </c>
      <c r="T684" s="21" t="str">
        <f>IF(LEN(MONTH(P684))=1,CONCATENATE("0",MONTH(P684)),MONTH(P684))</f>
        <v>03</v>
      </c>
      <c r="U684" s="21">
        <f>IF(LEN(DAY(P684))=1,CONCATENATE("0",DAY(P684)),DAY(P684))</f>
        <v>11</v>
      </c>
      <c r="V684" t="str">
        <f>CONCATENATE(S684,T684,U684)</f>
        <v>20100311</v>
      </c>
      <c r="W684">
        <f>IF(OR(MONTH(G684)=10,MONTH(G684)=11,MONTH(G684)=12),YEAR(G684)+1,YEAR(G684))</f>
        <v>2008</v>
      </c>
      <c r="X684">
        <f>IF(OR(MONTH(P684)=10,MONTH(P684)=11,MONTH(P684)=12),YEAR(P684)+1,YEAR(P684))</f>
        <v>2010</v>
      </c>
      <c r="Y684">
        <f>INDEX('Inflation Indices'!$B$2:$B$18,MATCH('MilCon Contracts Data'!W13,'Inflation Indices'!$A$2:$A$18,0))</f>
        <v>1.0006103417743548</v>
      </c>
      <c r="Z684">
        <f>ROUND(MEDIAN(W684,X684),0)</f>
        <v>2009</v>
      </c>
      <c r="AA684">
        <f>INDEX('Inflation Indices'!$B$2:$B$18,MATCH('MilCon Contracts Data'!Z13,'Inflation Indices'!$A$2:$A$18,0))</f>
        <v>0.97697771649446541</v>
      </c>
      <c r="AB684" s="22">
        <f>M684*Y684</f>
        <v>15170682.653477615</v>
      </c>
      <c r="AC684" s="22">
        <f>AB684+(Q684*AA684)</f>
        <v>15520407.458740272</v>
      </c>
      <c r="AD684" s="19">
        <f>IF(AB684="","",AC684-AB684)</f>
        <v>349724.80526265688</v>
      </c>
      <c r="AE684" s="23">
        <f>_xlfn.DAYS(P684,O684)</f>
        <v>212</v>
      </c>
      <c r="AF684" s="23">
        <f>_xlfn.DAYS(O684,G684)</f>
        <v>508</v>
      </c>
      <c r="AG684" s="24">
        <f>AE684/AF684</f>
        <v>0.41732283464566927</v>
      </c>
    </row>
    <row r="685" spans="1:33" ht="30" customHeight="1" x14ac:dyDescent="0.25">
      <c r="A685" s="9">
        <v>44439</v>
      </c>
      <c r="B685" s="10">
        <v>2019</v>
      </c>
      <c r="C685" s="11" t="s">
        <v>145</v>
      </c>
      <c r="D685" s="12" t="s">
        <v>2133</v>
      </c>
      <c r="E685" s="12" t="s">
        <v>35</v>
      </c>
      <c r="F685" s="9">
        <v>43735</v>
      </c>
      <c r="G685" s="9">
        <v>43775</v>
      </c>
      <c r="H685" s="12" t="s">
        <v>2134</v>
      </c>
      <c r="I685" s="13" t="str">
        <f>LEFT(J685,6)</f>
        <v>W912PL</v>
      </c>
      <c r="J685" s="14" t="s">
        <v>2135</v>
      </c>
      <c r="K685" s="15" t="s">
        <v>2135</v>
      </c>
      <c r="L685" s="15" t="str">
        <f>CONCATENATE(D685,",",J685)</f>
        <v>94606,W912PL20C0002</v>
      </c>
      <c r="M685" s="16">
        <v>15233000</v>
      </c>
      <c r="N685" s="16">
        <v>14906000</v>
      </c>
      <c r="O685" s="17">
        <v>44355</v>
      </c>
      <c r="P685" s="18">
        <v>44376</v>
      </c>
      <c r="Q685" s="19">
        <f>IF(M685="","",N685-M685)</f>
        <v>-327000</v>
      </c>
      <c r="R685" s="20">
        <f>IF(P685="","",P685-O685)</f>
        <v>21</v>
      </c>
      <c r="S685">
        <f>YEAR(P685)</f>
        <v>2021</v>
      </c>
      <c r="T685" s="21" t="str">
        <f>IF(LEN(MONTH(P685))=1,CONCATENATE("0",MONTH(P685)),MONTH(P685))</f>
        <v>06</v>
      </c>
      <c r="U685" s="21">
        <f>IF(LEN(DAY(P685))=1,CONCATENATE("0",DAY(P685)),DAY(P685))</f>
        <v>29</v>
      </c>
      <c r="V685" t="str">
        <f>CONCATENATE(S685,T685,U685)</f>
        <v>20210629</v>
      </c>
      <c r="W685">
        <f>IF(OR(MONTH(G685)=10,MONTH(G685)=11,MONTH(G685)=12),YEAR(G685)+1,YEAR(G685))</f>
        <v>2020</v>
      </c>
      <c r="X685">
        <f>IF(OR(MONTH(P685)=10,MONTH(P685)=11,MONTH(P685)=12),YEAR(P685)+1,YEAR(P685))</f>
        <v>2021</v>
      </c>
      <c r="Y685">
        <f>INDEX('Inflation Indices'!$B$2:$B$18,MATCH('MilCon Contracts Data'!W1068,'Inflation Indices'!$A$2:$A$18,0))</f>
        <v>1.0750776974914733</v>
      </c>
      <c r="Z685">
        <f>ROUND(MEDIAN(W685,X685),0)</f>
        <v>2021</v>
      </c>
      <c r="AA685">
        <f>INDEX('Inflation Indices'!$B$2:$B$18,MATCH('MilCon Contracts Data'!Z1068,'Inflation Indices'!$A$2:$A$18,0))</f>
        <v>1.027591137340192</v>
      </c>
      <c r="AB685" s="22">
        <f>M685*Y685</f>
        <v>16376658.565887613</v>
      </c>
      <c r="AC685" s="22">
        <f>AB685+(Q685*AA685)</f>
        <v>16040636.263977371</v>
      </c>
      <c r="AD685" s="19">
        <f>IF(AB685="","",AC685-AB685)</f>
        <v>-336022.30191024207</v>
      </c>
      <c r="AE685" s="23">
        <f>_xlfn.DAYS(P685,O685)</f>
        <v>21</v>
      </c>
      <c r="AF685" s="23">
        <f>_xlfn.DAYS(O685,G685)</f>
        <v>580</v>
      </c>
      <c r="AG685" s="24">
        <f>AE685/AF685</f>
        <v>3.6206896551724141E-2</v>
      </c>
    </row>
    <row r="686" spans="1:33" ht="30" customHeight="1" x14ac:dyDescent="0.25">
      <c r="A686" s="9">
        <v>44561</v>
      </c>
      <c r="B686" s="10">
        <v>2015</v>
      </c>
      <c r="C686" s="11" t="s">
        <v>145</v>
      </c>
      <c r="D686" s="12" t="s">
        <v>2136</v>
      </c>
      <c r="E686" s="12" t="s">
        <v>35</v>
      </c>
      <c r="F686" s="9">
        <v>42864</v>
      </c>
      <c r="G686" s="9">
        <v>43006</v>
      </c>
      <c r="H686" s="12" t="s">
        <v>2137</v>
      </c>
      <c r="I686" s="13" t="str">
        <f>LEFT(J686,6)</f>
        <v>W912GB</v>
      </c>
      <c r="J686" s="14" t="s">
        <v>2138</v>
      </c>
      <c r="K686" s="15" t="s">
        <v>2138</v>
      </c>
      <c r="L686" s="15" t="str">
        <f>CONCATENATE(D686,",",J686)</f>
        <v>85711,W912GB17C0019</v>
      </c>
      <c r="M686" s="16">
        <v>15238000</v>
      </c>
      <c r="N686" s="16">
        <v>18732000</v>
      </c>
      <c r="O686" s="17">
        <v>44174</v>
      </c>
      <c r="P686" s="18">
        <v>44510</v>
      </c>
      <c r="Q686" s="19">
        <f>IF(M686="","",N686-M686)</f>
        <v>3494000</v>
      </c>
      <c r="R686" s="20">
        <f>IF(P686="","",P686-O686)</f>
        <v>336</v>
      </c>
      <c r="S686">
        <f>YEAR(P686)</f>
        <v>2021</v>
      </c>
      <c r="T686" s="21">
        <f>IF(LEN(MONTH(P686))=1,CONCATENATE("0",MONTH(P686)),MONTH(P686))</f>
        <v>11</v>
      </c>
      <c r="U686" s="21">
        <f>IF(LEN(DAY(P686))=1,CONCATENATE("0",DAY(P686)),DAY(P686))</f>
        <v>10</v>
      </c>
      <c r="V686" t="str">
        <f>CONCATENATE(S686,T686,U686)</f>
        <v>20211110</v>
      </c>
      <c r="W686">
        <f>IF(OR(MONTH(G686)=10,MONTH(G686)=11,MONTH(G686)=12),YEAR(G686)+1,YEAR(G686))</f>
        <v>2017</v>
      </c>
      <c r="X686">
        <f>IF(OR(MONTH(P686)=10,MONTH(P686)=11,MONTH(P686)=12),YEAR(P686)+1,YEAR(P686))</f>
        <v>2022</v>
      </c>
      <c r="Y686">
        <f>INDEX('Inflation Indices'!$B$2:$B$18,MATCH('MilCon Contracts Data'!W384,'Inflation Indices'!$A$2:$A$18,0))</f>
        <v>1.027591137340192</v>
      </c>
      <c r="Z686">
        <f>ROUND(MEDIAN(W686,X686),0)</f>
        <v>2020</v>
      </c>
      <c r="AA686">
        <f>INDEX('Inflation Indices'!$B$2:$B$18,MATCH('MilCon Contracts Data'!Z384,'Inflation Indices'!$A$2:$A$18,0))</f>
        <v>1.0006103417743548</v>
      </c>
      <c r="AB686" s="22">
        <f>M686*Y686</f>
        <v>15658433.750789845</v>
      </c>
      <c r="AC686" s="22">
        <f>AB686+(Q686*AA686)</f>
        <v>19154566.284949441</v>
      </c>
      <c r="AD686" s="19">
        <f>IF(AB686="","",AC686-AB686)</f>
        <v>3496132.5341595951</v>
      </c>
      <c r="AE686" s="23">
        <f>_xlfn.DAYS(P686,O686)</f>
        <v>336</v>
      </c>
      <c r="AF686" s="23">
        <f>_xlfn.DAYS(O686,G686)</f>
        <v>1168</v>
      </c>
      <c r="AG686" s="24">
        <f>AE686/AF686</f>
        <v>0.28767123287671231</v>
      </c>
    </row>
    <row r="687" spans="1:33" ht="30" customHeight="1" x14ac:dyDescent="0.25">
      <c r="A687" s="9">
        <v>44567</v>
      </c>
      <c r="B687" s="10">
        <v>2016</v>
      </c>
      <c r="C687" s="11" t="s">
        <v>33</v>
      </c>
      <c r="D687" s="12" t="s">
        <v>2139</v>
      </c>
      <c r="E687" s="12" t="s">
        <v>35</v>
      </c>
      <c r="F687" s="9">
        <v>42832</v>
      </c>
      <c r="G687" s="9">
        <v>43258</v>
      </c>
      <c r="H687" s="12" t="s">
        <v>2140</v>
      </c>
      <c r="I687" s="13" t="str">
        <f>LEFT(J687,6)</f>
        <v>W912PM</v>
      </c>
      <c r="J687" s="14" t="s">
        <v>2141</v>
      </c>
      <c r="K687" s="15" t="s">
        <v>2141</v>
      </c>
      <c r="L687" s="15" t="str">
        <f>CONCATENATE(D687,",",J687)</f>
        <v>TMKH003003,W912PM18C0013</v>
      </c>
      <c r="M687" s="16">
        <v>15241121</v>
      </c>
      <c r="N687" s="16">
        <v>15194631</v>
      </c>
      <c r="O687" s="17">
        <v>43852</v>
      </c>
      <c r="P687" s="18">
        <v>44063</v>
      </c>
      <c r="Q687" s="19">
        <f>IF(M687="","",N687-M687)</f>
        <v>-46490</v>
      </c>
      <c r="R687" s="20">
        <f>IF(P687="","",P687-O687)</f>
        <v>211</v>
      </c>
      <c r="S687">
        <f>YEAR(P687)</f>
        <v>2020</v>
      </c>
      <c r="T687" s="21" t="str">
        <f>IF(LEN(MONTH(P687))=1,CONCATENATE("0",MONTH(P687)),MONTH(P687))</f>
        <v>08</v>
      </c>
      <c r="U687" s="21">
        <f>IF(LEN(DAY(P687))=1,CONCATENATE("0",DAY(P687)),DAY(P687))</f>
        <v>20</v>
      </c>
      <c r="V687" t="str">
        <f>CONCATENATE(S687,T687,U687)</f>
        <v>20200820</v>
      </c>
      <c r="W687">
        <f>IF(OR(MONTH(G687)=10,MONTH(G687)=11,MONTH(G687)=12),YEAR(G687)+1,YEAR(G687))</f>
        <v>2018</v>
      </c>
      <c r="X687">
        <f>IF(OR(MONTH(P687)=10,MONTH(P687)=11,MONTH(P687)=12),YEAR(P687)+1,YEAR(P687))</f>
        <v>2020</v>
      </c>
      <c r="Y687">
        <f>INDEX('Inflation Indices'!$B$2:$B$18,MATCH('MilCon Contracts Data'!W567,'Inflation Indices'!$A$2:$A$18,0))</f>
        <v>1.0006103417743548</v>
      </c>
      <c r="Z687">
        <f>ROUND(MEDIAN(W687,X687),0)</f>
        <v>2019</v>
      </c>
      <c r="AA687">
        <f>INDEX('Inflation Indices'!$B$2:$B$18,MATCH('MilCon Contracts Data'!Z567,'Inflation Indices'!$A$2:$A$18,0))</f>
        <v>0.95701202597496626</v>
      </c>
      <c r="AB687" s="22">
        <f>M687*Y687</f>
        <v>15250423.292834297</v>
      </c>
      <c r="AC687" s="22">
        <f>AB687+(Q687*AA687)</f>
        <v>15205931.803746721</v>
      </c>
      <c r="AD687" s="19">
        <f>IF(AB687="","",AC687-AB687)</f>
        <v>-44491.489087576047</v>
      </c>
      <c r="AE687" s="23">
        <f>_xlfn.DAYS(P687,O687)</f>
        <v>211</v>
      </c>
      <c r="AF687" s="23">
        <f>_xlfn.DAYS(O687,G687)</f>
        <v>594</v>
      </c>
      <c r="AG687" s="24">
        <f>AE687/AF687</f>
        <v>0.35521885521885521</v>
      </c>
    </row>
    <row r="688" spans="1:33" ht="30" customHeight="1" x14ac:dyDescent="0.25">
      <c r="A688" s="9">
        <v>44561</v>
      </c>
      <c r="B688" s="10">
        <v>2019</v>
      </c>
      <c r="C688" s="11" t="s">
        <v>68</v>
      </c>
      <c r="D688" s="12" t="s">
        <v>2142</v>
      </c>
      <c r="E688" s="12" t="s">
        <v>35</v>
      </c>
      <c r="F688" s="9">
        <v>43623</v>
      </c>
      <c r="G688" s="9">
        <v>43738</v>
      </c>
      <c r="H688" s="12" t="s">
        <v>2143</v>
      </c>
      <c r="I688" s="13" t="str">
        <f>LEFT(J688,6)</f>
        <v>W911KB</v>
      </c>
      <c r="J688" s="14" t="s">
        <v>2144</v>
      </c>
      <c r="K688" s="15" t="s">
        <v>2144</v>
      </c>
      <c r="L688" s="15" t="str">
        <f>CONCATENATE(D688,",",J688)</f>
        <v>FTQW1054329,W911KB19C0030</v>
      </c>
      <c r="M688" s="16">
        <v>15241345</v>
      </c>
      <c r="N688" s="16">
        <v>15241345</v>
      </c>
      <c r="O688" s="17">
        <v>44408</v>
      </c>
      <c r="P688" s="18">
        <v>44586</v>
      </c>
      <c r="Q688" s="19">
        <f>IF(M688="","",N688-M688)</f>
        <v>0</v>
      </c>
      <c r="R688" s="20">
        <f>IF(P688="","",P688-O688)</f>
        <v>178</v>
      </c>
      <c r="S688">
        <f>YEAR(P688)</f>
        <v>2022</v>
      </c>
      <c r="T688" s="21" t="str">
        <f>IF(LEN(MONTH(P688))=1,CONCATENATE("0",MONTH(P688)),MONTH(P688))</f>
        <v>01</v>
      </c>
      <c r="U688" s="21">
        <f>IF(LEN(DAY(P688))=1,CONCATENATE("0",DAY(P688)),DAY(P688))</f>
        <v>25</v>
      </c>
      <c r="V688" t="str">
        <f>CONCATENATE(S688,T688,U688)</f>
        <v>20220125</v>
      </c>
      <c r="W688">
        <f>IF(OR(MONTH(G688)=10,MONTH(G688)=11,MONTH(G688)=12),YEAR(G688)+1,YEAR(G688))</f>
        <v>2019</v>
      </c>
      <c r="X688">
        <f>IF(OR(MONTH(P688)=10,MONTH(P688)=11,MONTH(P688)=12),YEAR(P688)+1,YEAR(P688))</f>
        <v>2022</v>
      </c>
      <c r="Y688">
        <f>INDEX('Inflation Indices'!$B$2:$B$18,MATCH('MilCon Contracts Data'!W705,'Inflation Indices'!$A$2:$A$18,0))</f>
        <v>1.0992552112271903</v>
      </c>
      <c r="Z688">
        <f>ROUND(MEDIAN(W688,X688),0)</f>
        <v>2021</v>
      </c>
      <c r="AA688">
        <f>INDEX('Inflation Indices'!$B$2:$B$18,MATCH('MilCon Contracts Data'!Z705,'Inflation Indices'!$A$2:$A$18,0))</f>
        <v>1.027591137340192</v>
      </c>
      <c r="AB688" s="22">
        <f>M688*Y688</f>
        <v>16754127.917361481</v>
      </c>
      <c r="AC688" s="22">
        <f>AB688+(Q688*AA688)</f>
        <v>16754127.917361481</v>
      </c>
      <c r="AD688" s="19">
        <f>IF(AB688="","",AC688-AB688)</f>
        <v>0</v>
      </c>
      <c r="AE688" s="23">
        <f>_xlfn.DAYS(P688,O688)</f>
        <v>178</v>
      </c>
      <c r="AF688" s="23">
        <f>_xlfn.DAYS(O688,G688)</f>
        <v>670</v>
      </c>
      <c r="AG688" s="24">
        <f>AE688/AF688</f>
        <v>0.2656716417910448</v>
      </c>
    </row>
    <row r="689" spans="1:33" ht="30" customHeight="1" x14ac:dyDescent="0.25">
      <c r="A689" s="9">
        <v>44174</v>
      </c>
      <c r="B689" s="10">
        <v>2011</v>
      </c>
      <c r="C689" s="11" t="s">
        <v>731</v>
      </c>
      <c r="D689" s="12" t="s">
        <v>2145</v>
      </c>
      <c r="E689" s="12" t="s">
        <v>35</v>
      </c>
      <c r="F689" s="9">
        <v>41025</v>
      </c>
      <c r="G689" s="9">
        <v>41078</v>
      </c>
      <c r="H689" s="12" t="s">
        <v>2146</v>
      </c>
      <c r="I689" s="13" t="str">
        <f>LEFT(J689,6)</f>
        <v>W912HN</v>
      </c>
      <c r="J689" s="14" t="s">
        <v>1150</v>
      </c>
      <c r="K689" s="15" t="s">
        <v>1151</v>
      </c>
      <c r="L689" s="15" t="str">
        <f>CONCATENATE(D689,",",J689)</f>
        <v>23994,W912HN-10-D-0063</v>
      </c>
      <c r="M689" s="16">
        <v>15315000</v>
      </c>
      <c r="N689" s="16">
        <v>16526000</v>
      </c>
      <c r="O689" s="17">
        <v>41669</v>
      </c>
      <c r="P689" s="18">
        <v>41996</v>
      </c>
      <c r="Q689" s="19">
        <f>IF(M689="","",N689-M689)</f>
        <v>1211000</v>
      </c>
      <c r="R689" s="20">
        <f>IF(P689="","",P689-O689)</f>
        <v>327</v>
      </c>
      <c r="S689">
        <f>YEAR(P689)</f>
        <v>2014</v>
      </c>
      <c r="T689" s="21">
        <f>IF(LEN(MONTH(P689))=1,CONCATENATE("0",MONTH(P689)),MONTH(P689))</f>
        <v>12</v>
      </c>
      <c r="U689" s="21">
        <f>IF(LEN(DAY(P689))=1,CONCATENATE("0",DAY(P689)),DAY(P689))</f>
        <v>23</v>
      </c>
      <c r="V689" t="str">
        <f>CONCATENATE(S689,T689,U689)</f>
        <v>20141223</v>
      </c>
      <c r="W689">
        <f>IF(OR(MONTH(G689)=10,MONTH(G689)=11,MONTH(G689)=12),YEAR(G689)+1,YEAR(G689))</f>
        <v>2012</v>
      </c>
      <c r="X689">
        <f>IF(OR(MONTH(P689)=10,MONTH(P689)=11,MONTH(P689)=12),YEAR(P689)+1,YEAR(P689))</f>
        <v>2015</v>
      </c>
      <c r="Y689">
        <f>INDEX('Inflation Indices'!$B$2:$B$18,MATCH('MilCon Contracts Data'!W109,'Inflation Indices'!$A$2:$A$18,0))</f>
        <v>1.0006103417743548</v>
      </c>
      <c r="Z689">
        <f>ROUND(MEDIAN(W689,X689),0)</f>
        <v>2014</v>
      </c>
      <c r="AA689">
        <f>INDEX('Inflation Indices'!$B$2:$B$18,MATCH('MilCon Contracts Data'!Z109,'Inflation Indices'!$A$2:$A$18,0))</f>
        <v>0.95701202597496626</v>
      </c>
      <c r="AB689" s="22">
        <f>M689*Y689</f>
        <v>15324347.384274244</v>
      </c>
      <c r="AC689" s="22">
        <f>AB689+(Q689*AA689)</f>
        <v>16483288.947729928</v>
      </c>
      <c r="AD689" s="19">
        <f>IF(AB689="","",AC689-AB689)</f>
        <v>1158941.5634556841</v>
      </c>
      <c r="AE689" s="23">
        <f>_xlfn.DAYS(P689,O689)</f>
        <v>327</v>
      </c>
      <c r="AF689" s="23">
        <f>_xlfn.DAYS(O689,G689)</f>
        <v>591</v>
      </c>
      <c r="AG689" s="24">
        <f>AE689/AF689</f>
        <v>0.5532994923857868</v>
      </c>
    </row>
    <row r="690" spans="1:33" ht="30" customHeight="1" x14ac:dyDescent="0.25">
      <c r="A690" s="9">
        <v>44573</v>
      </c>
      <c r="B690" s="10">
        <v>2015</v>
      </c>
      <c r="C690" s="11" t="s">
        <v>103</v>
      </c>
      <c r="D690" s="12" t="s">
        <v>1359</v>
      </c>
      <c r="E690" s="12" t="s">
        <v>35</v>
      </c>
      <c r="F690" s="9">
        <v>42172</v>
      </c>
      <c r="G690" s="9">
        <v>42852</v>
      </c>
      <c r="H690" s="12" t="s">
        <v>1361</v>
      </c>
      <c r="I690" s="13" t="str">
        <f>LEFT(J690,6)</f>
        <v>N40080</v>
      </c>
      <c r="J690" s="14" t="s">
        <v>1362</v>
      </c>
      <c r="K690" s="15" t="s">
        <v>1363</v>
      </c>
      <c r="L690" s="15" t="str">
        <f>CONCATENATE(D690,",",J690)</f>
        <v>N61151190,N4008017C0030 AWD</v>
      </c>
      <c r="M690" s="16">
        <v>15316000</v>
      </c>
      <c r="N690" s="16">
        <v>14741000</v>
      </c>
      <c r="O690" s="17">
        <v>43714</v>
      </c>
      <c r="P690" s="18">
        <v>44238</v>
      </c>
      <c r="Q690" s="19">
        <f>IF(M690="","",N690-M690)</f>
        <v>-575000</v>
      </c>
      <c r="R690" s="20">
        <f>IF(P690="","",P690-O690)</f>
        <v>524</v>
      </c>
      <c r="S690">
        <f>YEAR(P690)</f>
        <v>2021</v>
      </c>
      <c r="T690" s="21" t="str">
        <f>IF(LEN(MONTH(P690))=1,CONCATENATE("0",MONTH(P690)),MONTH(P690))</f>
        <v>02</v>
      </c>
      <c r="U690" s="21">
        <f>IF(LEN(DAY(P690))=1,CONCATENATE("0",DAY(P690)),DAY(P690))</f>
        <v>11</v>
      </c>
      <c r="V690" t="str">
        <f>CONCATENATE(S690,T690,U690)</f>
        <v>20210211</v>
      </c>
      <c r="W690">
        <f>IF(OR(MONTH(G690)=10,MONTH(G690)=11,MONTH(G690)=12),YEAR(G690)+1,YEAR(G690))</f>
        <v>2017</v>
      </c>
      <c r="X690">
        <f>IF(OR(MONTH(P690)=10,MONTH(P690)=11,MONTH(P690)=12),YEAR(P690)+1,YEAR(P690))</f>
        <v>2021</v>
      </c>
      <c r="Y690">
        <f>INDEX('Inflation Indices'!$B$2:$B$18,MATCH('MilCon Contracts Data'!W302,'Inflation Indices'!$A$2:$A$18,0))</f>
        <v>1.027591137340192</v>
      </c>
      <c r="Z690">
        <f>ROUND(MEDIAN(W690,X690),0)</f>
        <v>2019</v>
      </c>
      <c r="AA690">
        <f>INDEX('Inflation Indices'!$B$2:$B$18,MATCH('MilCon Contracts Data'!Z302,'Inflation Indices'!$A$2:$A$18,0))</f>
        <v>1.0006103417743548</v>
      </c>
      <c r="AB690" s="22">
        <f>M690*Y690</f>
        <v>15738585.859502381</v>
      </c>
      <c r="AC690" s="22">
        <f>AB690+(Q690*AA690)</f>
        <v>15163234.912982127</v>
      </c>
      <c r="AD690" s="19">
        <f>IF(AB690="","",AC690-AB690)</f>
        <v>-575350.94652025402</v>
      </c>
      <c r="AE690" s="23">
        <f>_xlfn.DAYS(P690,O690)</f>
        <v>524</v>
      </c>
      <c r="AF690" s="23">
        <f>_xlfn.DAYS(O690,G690)</f>
        <v>862</v>
      </c>
      <c r="AG690" s="24">
        <f>AE690/AF690</f>
        <v>0.60788863109048719</v>
      </c>
    </row>
    <row r="691" spans="1:33" ht="30" customHeight="1" x14ac:dyDescent="0.25">
      <c r="A691" s="9">
        <v>44573</v>
      </c>
      <c r="B691" s="10">
        <v>2019</v>
      </c>
      <c r="C691" s="11" t="s">
        <v>98</v>
      </c>
      <c r="D691" s="12" t="s">
        <v>2147</v>
      </c>
      <c r="E691" s="12" t="s">
        <v>35</v>
      </c>
      <c r="F691" s="9">
        <v>43875</v>
      </c>
      <c r="G691" s="9">
        <v>44036</v>
      </c>
      <c r="H691" s="12" t="s">
        <v>322</v>
      </c>
      <c r="I691" s="13" t="str">
        <f>LEFT(J691,6)</f>
        <v>N40085</v>
      </c>
      <c r="J691" s="14" t="s">
        <v>1444</v>
      </c>
      <c r="K691" s="15" t="s">
        <v>1445</v>
      </c>
      <c r="L691" s="15" t="str">
        <f>CONCATENATE(D691,",",J691)</f>
        <v>M670011520F,N4008520C0044 AWD</v>
      </c>
      <c r="M691" s="16">
        <v>15383000</v>
      </c>
      <c r="N691" s="16">
        <v>15577000</v>
      </c>
      <c r="O691" s="17">
        <v>43763</v>
      </c>
      <c r="P691" s="18">
        <v>45668</v>
      </c>
      <c r="Q691" s="19">
        <f>IF(M691="","",N691-M691)</f>
        <v>194000</v>
      </c>
      <c r="R691" s="20">
        <f>IF(P691="","",P691-O691)</f>
        <v>1905</v>
      </c>
      <c r="S691">
        <f>YEAR(P691)</f>
        <v>2025</v>
      </c>
      <c r="T691" s="21" t="str">
        <f>IF(LEN(MONTH(P691))=1,CONCATENATE("0",MONTH(P691)),MONTH(P691))</f>
        <v>01</v>
      </c>
      <c r="U691" s="21">
        <f>IF(LEN(DAY(P691))=1,CONCATENATE("0",DAY(P691)),DAY(P691))</f>
        <v>11</v>
      </c>
      <c r="V691" t="str">
        <f>CONCATENATE(S691,T691,U691)</f>
        <v>20250111</v>
      </c>
      <c r="W691">
        <f>IF(OR(MONTH(G691)=10,MONTH(G691)=11,MONTH(G691)=12),YEAR(G691)+1,YEAR(G691))</f>
        <v>2020</v>
      </c>
      <c r="X691">
        <f>IF(OR(MONTH(P691)=10,MONTH(P691)=11,MONTH(P691)=12),YEAR(P691)+1,YEAR(P691))</f>
        <v>2025</v>
      </c>
      <c r="Y691">
        <f>INDEX('Inflation Indices'!$B$2:$B$18,MATCH('MilCon Contracts Data'!W890,'Inflation Indices'!$A$2:$A$18,0))</f>
        <v>1.027591137340192</v>
      </c>
      <c r="Z691">
        <f>ROUND(MEDIAN(W691,X691),0)</f>
        <v>2023</v>
      </c>
      <c r="AA691">
        <f>INDEX('Inflation Indices'!$B$2:$B$18,MATCH('MilCon Contracts Data'!Z890,'Inflation Indices'!$A$2:$A$18,0))</f>
        <v>1.0006103417743548</v>
      </c>
      <c r="AB691" s="22">
        <f>M691*Y691</f>
        <v>15807434.465704175</v>
      </c>
      <c r="AC691" s="22">
        <f>AB691+(Q691*AA691)</f>
        <v>16001552.8720084</v>
      </c>
      <c r="AD691" s="19">
        <f>IF(AB691="","",AC691-AB691)</f>
        <v>194118.40630422533</v>
      </c>
      <c r="AE691" s="23">
        <f>_xlfn.DAYS(P691,O691)</f>
        <v>1905</v>
      </c>
      <c r="AF691" s="23">
        <f>_xlfn.DAYS(O691,G691)</f>
        <v>-273</v>
      </c>
      <c r="AG691" s="24">
        <f>AE691/AF691</f>
        <v>-6.9780219780219781</v>
      </c>
    </row>
    <row r="692" spans="1:33" ht="30" customHeight="1" x14ac:dyDescent="0.25">
      <c r="A692" s="9">
        <v>44567</v>
      </c>
      <c r="B692" s="10">
        <v>2011</v>
      </c>
      <c r="C692" s="11" t="s">
        <v>33</v>
      </c>
      <c r="D692" s="12" t="s">
        <v>2148</v>
      </c>
      <c r="E692" s="12" t="s">
        <v>35</v>
      </c>
      <c r="F692" s="9">
        <v>40721</v>
      </c>
      <c r="G692" s="9">
        <v>40805</v>
      </c>
      <c r="H692" s="12" t="s">
        <v>1149</v>
      </c>
      <c r="I692" s="13" t="str">
        <f>LEFT(J692,6)</f>
        <v>W912HN</v>
      </c>
      <c r="J692" s="14" t="s">
        <v>2149</v>
      </c>
      <c r="K692" s="15" t="s">
        <v>2150</v>
      </c>
      <c r="L692" s="15" t="str">
        <f>CONCATENATE(D692,",",J692)</f>
        <v>65395,W912HN-10-D-0057</v>
      </c>
      <c r="M692" s="16">
        <v>15391578</v>
      </c>
      <c r="N692" s="16">
        <v>15637173</v>
      </c>
      <c r="O692" s="17">
        <v>41444</v>
      </c>
      <c r="P692" s="18">
        <v>41789</v>
      </c>
      <c r="Q692" s="19">
        <f>IF(M692="","",N692-M692)</f>
        <v>245595</v>
      </c>
      <c r="R692" s="20">
        <f>IF(P692="","",P692-O692)</f>
        <v>345</v>
      </c>
      <c r="S692">
        <f>YEAR(P692)</f>
        <v>2014</v>
      </c>
      <c r="T692" s="21" t="str">
        <f>IF(LEN(MONTH(P692))=1,CONCATENATE("0",MONTH(P692)),MONTH(P692))</f>
        <v>05</v>
      </c>
      <c r="U692" s="21">
        <f>IF(LEN(DAY(P692))=1,CONCATENATE("0",DAY(P692)),DAY(P692))</f>
        <v>30</v>
      </c>
      <c r="V692" t="str">
        <f>CONCATENATE(S692,T692,U692)</f>
        <v>20140530</v>
      </c>
      <c r="W692">
        <f>IF(OR(MONTH(G692)=10,MONTH(G692)=11,MONTH(G692)=12),YEAR(G692)+1,YEAR(G692))</f>
        <v>2011</v>
      </c>
      <c r="X692">
        <f>IF(OR(MONTH(P692)=10,MONTH(P692)=11,MONTH(P692)=12),YEAR(P692)+1,YEAR(P692))</f>
        <v>2014</v>
      </c>
      <c r="Y692">
        <f>INDEX('Inflation Indices'!$B$2:$B$18,MATCH('MilCon Contracts Data'!W63,'Inflation Indices'!$A$2:$A$18,0))</f>
        <v>1.1226717559690906</v>
      </c>
      <c r="Z692">
        <f>ROUND(MEDIAN(W692,X692),0)</f>
        <v>2013</v>
      </c>
      <c r="AA692">
        <f>INDEX('Inflation Indices'!$B$2:$B$18,MATCH('MilCon Contracts Data'!Z63,'Inflation Indices'!$A$2:$A$18,0))</f>
        <v>1.0750776974914733</v>
      </c>
      <c r="AB692" s="22">
        <f>M692*Y692</f>
        <v>17279689.900395226</v>
      </c>
      <c r="AC692" s="22">
        <f>AB692+(Q692*AA692)</f>
        <v>17543723.607510645</v>
      </c>
      <c r="AD692" s="19">
        <f>IF(AB692="","",AC692-AB692)</f>
        <v>264033.70711541921</v>
      </c>
      <c r="AE692" s="23">
        <f>_xlfn.DAYS(P692,O692)</f>
        <v>345</v>
      </c>
      <c r="AF692" s="23">
        <f>_xlfn.DAYS(O692,G692)</f>
        <v>639</v>
      </c>
      <c r="AG692" s="24">
        <f>AE692/AF692</f>
        <v>0.539906103286385</v>
      </c>
    </row>
    <row r="693" spans="1:33" ht="30" customHeight="1" x14ac:dyDescent="0.25">
      <c r="A693" s="9">
        <v>44543</v>
      </c>
      <c r="B693" s="10">
        <v>2013</v>
      </c>
      <c r="C693" s="11" t="s">
        <v>33</v>
      </c>
      <c r="D693" s="12" t="s">
        <v>2151</v>
      </c>
      <c r="E693" s="12" t="s">
        <v>35</v>
      </c>
      <c r="F693" s="9">
        <v>41428</v>
      </c>
      <c r="G693" s="9">
        <v>41909</v>
      </c>
      <c r="H693" s="12" t="s">
        <v>1686</v>
      </c>
      <c r="I693" s="13" t="str">
        <f>LEFT(J693,6)</f>
        <v>W91278</v>
      </c>
      <c r="J693" s="14" t="s">
        <v>2152</v>
      </c>
      <c r="K693" s="15" t="s">
        <v>2153</v>
      </c>
      <c r="L693" s="15" t="str">
        <f>CONCATENATE(D693,",",J693)</f>
        <v>69287,W91278-11-D-0067</v>
      </c>
      <c r="M693" s="16">
        <v>15404000</v>
      </c>
      <c r="N693" s="16">
        <v>25866356</v>
      </c>
      <c r="O693" s="17">
        <v>42706</v>
      </c>
      <c r="P693" s="18">
        <v>43174</v>
      </c>
      <c r="Q693" s="19">
        <f>IF(M693="","",N693-M693)</f>
        <v>10462356</v>
      </c>
      <c r="R693" s="20">
        <f>IF(P693="","",P693-O693)</f>
        <v>468</v>
      </c>
      <c r="S693">
        <f>YEAR(P693)</f>
        <v>2018</v>
      </c>
      <c r="T693" s="21" t="str">
        <f>IF(LEN(MONTH(P693))=1,CONCATENATE("0",MONTH(P693)),MONTH(P693))</f>
        <v>03</v>
      </c>
      <c r="U693" s="21">
        <f>IF(LEN(DAY(P693))=1,CONCATENATE("0",DAY(P693)),DAY(P693))</f>
        <v>15</v>
      </c>
      <c r="V693" t="str">
        <f>CONCATENATE(S693,T693,U693)</f>
        <v>20180315</v>
      </c>
      <c r="W693">
        <f>IF(OR(MONTH(G693)=10,MONTH(G693)=11,MONTH(G693)=12),YEAR(G693)+1,YEAR(G693))</f>
        <v>2014</v>
      </c>
      <c r="X693">
        <f>IF(OR(MONTH(P693)=10,MONTH(P693)=11,MONTH(P693)=12),YEAR(P693)+1,YEAR(P693))</f>
        <v>2018</v>
      </c>
      <c r="Y693">
        <f>INDEX('Inflation Indices'!$B$2:$B$18,MATCH('MilCon Contracts Data'!W166,'Inflation Indices'!$A$2:$A$18,0))</f>
        <v>1.1226717559690906</v>
      </c>
      <c r="Z693">
        <f>ROUND(MEDIAN(W693,X693),0)</f>
        <v>2016</v>
      </c>
      <c r="AA693">
        <f>INDEX('Inflation Indices'!$B$2:$B$18,MATCH('MilCon Contracts Data'!Z166,'Inflation Indices'!$A$2:$A$18,0))</f>
        <v>1.0992552112271903</v>
      </c>
      <c r="AB693" s="22">
        <f>M693*Y693</f>
        <v>17293635.72894787</v>
      </c>
      <c r="AC693" s="22">
        <f>AB693+(Q693*AA693)</f>
        <v>28794435.083661932</v>
      </c>
      <c r="AD693" s="19">
        <f>IF(AB693="","",AC693-AB693)</f>
        <v>11500799.354714062</v>
      </c>
      <c r="AE693" s="23">
        <f>_xlfn.DAYS(P693,O693)</f>
        <v>468</v>
      </c>
      <c r="AF693" s="23">
        <f>_xlfn.DAYS(O693,G693)</f>
        <v>797</v>
      </c>
      <c r="AG693" s="24">
        <f>AE693/AF693</f>
        <v>0.58720200752823082</v>
      </c>
    </row>
    <row r="694" spans="1:33" ht="30" customHeight="1" x14ac:dyDescent="0.25">
      <c r="A694" s="9">
        <v>44561</v>
      </c>
      <c r="B694" s="10">
        <v>2018</v>
      </c>
      <c r="C694" s="11" t="s">
        <v>68</v>
      </c>
      <c r="D694" s="12" t="s">
        <v>2154</v>
      </c>
      <c r="E694" s="12" t="s">
        <v>35</v>
      </c>
      <c r="F694" s="9">
        <v>43104</v>
      </c>
      <c r="G694" s="9">
        <v>43371</v>
      </c>
      <c r="H694" s="12" t="s">
        <v>2155</v>
      </c>
      <c r="I694" s="13" t="str">
        <f>LEFT(J694,6)</f>
        <v>N62470</v>
      </c>
      <c r="J694" s="14" t="s">
        <v>2156</v>
      </c>
      <c r="K694" s="15" t="s">
        <v>2156</v>
      </c>
      <c r="L694" s="15" t="str">
        <f>CONCATENATE(D694,",",J694)</f>
        <v>ASHE143008,N6247018C4004</v>
      </c>
      <c r="M694" s="16">
        <v>15453726</v>
      </c>
      <c r="N694" s="16">
        <v>16235042</v>
      </c>
      <c r="O694" s="17">
        <v>44796</v>
      </c>
      <c r="P694" s="18">
        <v>44796</v>
      </c>
      <c r="Q694" s="19">
        <f>IF(M694="","",N694-M694)</f>
        <v>781316</v>
      </c>
      <c r="R694" s="20">
        <f>IF(P694="","",P694-O694)</f>
        <v>0</v>
      </c>
      <c r="S694">
        <f>YEAR(P694)</f>
        <v>2022</v>
      </c>
      <c r="T694" s="21" t="str">
        <f>IF(LEN(MONTH(P694))=1,CONCATENATE("0",MONTH(P694)),MONTH(P694))</f>
        <v>08</v>
      </c>
      <c r="U694" s="21">
        <f>IF(LEN(DAY(P694))=1,CONCATENATE("0",DAY(P694)),DAY(P694))</f>
        <v>23</v>
      </c>
      <c r="V694" t="str">
        <f>CONCATENATE(S694,T694,U694)</f>
        <v>20220823</v>
      </c>
      <c r="W694">
        <f>IF(OR(MONTH(G694)=10,MONTH(G694)=11,MONTH(G694)=12),YEAR(G694)+1,YEAR(G694))</f>
        <v>2018</v>
      </c>
      <c r="X694">
        <f>IF(OR(MONTH(P694)=10,MONTH(P694)=11,MONTH(P694)=12),YEAR(P694)+1,YEAR(P694))</f>
        <v>2022</v>
      </c>
      <c r="Y694">
        <f>INDEX('Inflation Indices'!$B$2:$B$18,MATCH('MilCon Contracts Data'!W466,'Inflation Indices'!$A$2:$A$18,0))</f>
        <v>1.0992552112271903</v>
      </c>
      <c r="Z694">
        <f>ROUND(MEDIAN(W694,X694),0)</f>
        <v>2020</v>
      </c>
      <c r="AA694">
        <f>INDEX('Inflation Indices'!$B$2:$B$18,MATCH('MilCon Contracts Data'!Z466,'Inflation Indices'!$A$2:$A$18,0))</f>
        <v>1.0507009358578761</v>
      </c>
      <c r="AB694" s="22">
        <f>M694*Y694</f>
        <v>16987588.838377122</v>
      </c>
      <c r="AC694" s="22">
        <f>AB694+(Q694*AA694)</f>
        <v>17808518.290777855</v>
      </c>
      <c r="AD694" s="19">
        <f>IF(AB694="","",AC694-AB694)</f>
        <v>820929.45240073279</v>
      </c>
      <c r="AE694" s="23">
        <f>_xlfn.DAYS(P694,O694)</f>
        <v>0</v>
      </c>
      <c r="AF694" s="23">
        <f>_xlfn.DAYS(O694,G694)</f>
        <v>1425</v>
      </c>
      <c r="AG694" s="24">
        <f>AE694/AF694</f>
        <v>0</v>
      </c>
    </row>
    <row r="695" spans="1:33" ht="30" customHeight="1" x14ac:dyDescent="0.25">
      <c r="A695" s="9">
        <v>44594</v>
      </c>
      <c r="B695" s="10">
        <v>2016</v>
      </c>
      <c r="C695" s="11" t="s">
        <v>57</v>
      </c>
      <c r="D695" s="12" t="s">
        <v>1082</v>
      </c>
      <c r="E695" s="12" t="s">
        <v>2157</v>
      </c>
      <c r="F695" s="9">
        <v>42361</v>
      </c>
      <c r="G695" s="9">
        <v>42643</v>
      </c>
      <c r="H695" s="12" t="s">
        <v>1084</v>
      </c>
      <c r="I695" s="13" t="str">
        <f>LEFT(J695,6)</f>
        <v>W91278</v>
      </c>
      <c r="J695" s="14" t="s">
        <v>2158</v>
      </c>
      <c r="K695" s="15" t="s">
        <v>1086</v>
      </c>
      <c r="L695" s="15" t="str">
        <f>CONCATENATE(D695,",",J695)</f>
        <v>AM00048,W91278-12-D-0037/54560300</v>
      </c>
      <c r="M695" s="16">
        <v>15500000</v>
      </c>
      <c r="N695" s="16">
        <v>15500000</v>
      </c>
      <c r="O695" s="17">
        <v>43992</v>
      </c>
      <c r="P695" s="18">
        <v>44484</v>
      </c>
      <c r="Q695" s="19">
        <f>IF(M695="","",N695-M695)</f>
        <v>0</v>
      </c>
      <c r="R695" s="20">
        <f>IF(P695="","",P695-O695)</f>
        <v>492</v>
      </c>
      <c r="S695">
        <f>YEAR(P695)</f>
        <v>2021</v>
      </c>
      <c r="T695" s="21">
        <f>IF(LEN(MONTH(P695))=1,CONCATENATE("0",MONTH(P695)),MONTH(P695))</f>
        <v>10</v>
      </c>
      <c r="U695" s="21">
        <f>IF(LEN(DAY(P695))=1,CONCATENATE("0",DAY(P695)),DAY(P695))</f>
        <v>15</v>
      </c>
      <c r="V695" t="str">
        <f>CONCATENATE(S695,T695,U695)</f>
        <v>20211015</v>
      </c>
      <c r="W695">
        <f>IF(OR(MONTH(G695)=10,MONTH(G695)=11,MONTH(G695)=12),YEAR(G695)+1,YEAR(G695))</f>
        <v>2016</v>
      </c>
      <c r="X695">
        <f>IF(OR(MONTH(P695)=10,MONTH(P695)=11,MONTH(P695)=12),YEAR(P695)+1,YEAR(P695))</f>
        <v>2022</v>
      </c>
      <c r="Y695">
        <f>INDEX('Inflation Indices'!$B$2:$B$18,MATCH('MilCon Contracts Data'!W272,'Inflation Indices'!$A$2:$A$18,0))</f>
        <v>0.97697771649446541</v>
      </c>
      <c r="Z695">
        <f>ROUND(MEDIAN(W695,X695),0)</f>
        <v>2019</v>
      </c>
      <c r="AA695">
        <f>INDEX('Inflation Indices'!$B$2:$B$18,MATCH('MilCon Contracts Data'!Z272,'Inflation Indices'!$A$2:$A$18,0))</f>
        <v>0.95701202597496626</v>
      </c>
      <c r="AB695" s="22">
        <f>M695*Y695</f>
        <v>15143154.605664214</v>
      </c>
      <c r="AC695" s="22">
        <f>AB695+(Q695*AA695)</f>
        <v>15143154.605664214</v>
      </c>
      <c r="AD695" s="19">
        <f>IF(AB695="","",AC695-AB695)</f>
        <v>0</v>
      </c>
      <c r="AE695" s="23">
        <f>_xlfn.DAYS(P695,O695)</f>
        <v>492</v>
      </c>
      <c r="AF695" s="23">
        <f>_xlfn.DAYS(O695,G695)</f>
        <v>1349</v>
      </c>
      <c r="AG695" s="24">
        <f>AE695/AF695</f>
        <v>0.36471460340993328</v>
      </c>
    </row>
    <row r="696" spans="1:33" ht="30" customHeight="1" x14ac:dyDescent="0.25">
      <c r="A696" s="9">
        <v>44483</v>
      </c>
      <c r="B696" s="10">
        <v>2020</v>
      </c>
      <c r="C696" s="11" t="s">
        <v>39</v>
      </c>
      <c r="D696" s="12" t="s">
        <v>2159</v>
      </c>
      <c r="E696" s="12" t="s">
        <v>35</v>
      </c>
      <c r="F696" s="9">
        <v>44305</v>
      </c>
      <c r="G696" s="9">
        <v>44466</v>
      </c>
      <c r="H696" s="12" t="s">
        <v>2160</v>
      </c>
      <c r="I696" s="13" t="str">
        <f>LEFT(J696,6)</f>
        <v>N40085</v>
      </c>
      <c r="J696" s="14" t="s">
        <v>111</v>
      </c>
      <c r="K696" s="15" t="s">
        <v>111</v>
      </c>
      <c r="L696" s="15" t="str">
        <f>CONCATENATE(D696,",",J696)</f>
        <v>94638,N4008520D0034</v>
      </c>
      <c r="M696" s="16">
        <v>15542000</v>
      </c>
      <c r="N696" s="16">
        <v>15542000</v>
      </c>
      <c r="O696" s="17">
        <v>45488</v>
      </c>
      <c r="P696" s="18" t="s">
        <v>35</v>
      </c>
      <c r="Q696" s="19">
        <f>IF(M696="","",N696-M696)</f>
        <v>0</v>
      </c>
      <c r="R696" s="20" t="str">
        <f>IF(P696="","",P696-O696)</f>
        <v/>
      </c>
      <c r="S696" t="e">
        <f>YEAR(P696)</f>
        <v>#VALUE!</v>
      </c>
      <c r="T696" s="21" t="e">
        <f>IF(LEN(MONTH(P696))=1,CONCATENATE("0",MONTH(P696)),MONTH(P696))</f>
        <v>#VALUE!</v>
      </c>
      <c r="U696" s="21" t="e">
        <f>IF(LEN(DAY(P696))=1,CONCATENATE("0",DAY(P696)),DAY(P696))</f>
        <v>#VALUE!</v>
      </c>
      <c r="V696" t="e">
        <f>CONCATENATE(S696,T696,U696)</f>
        <v>#VALUE!</v>
      </c>
      <c r="W696">
        <f>IF(OR(MONTH(G696)=10,MONTH(G696)=11,MONTH(G696)=12),YEAR(G696)+1,YEAR(G696))</f>
        <v>2021</v>
      </c>
      <c r="X696" t="e">
        <f>IF(OR(MONTH(P696)=10,MONTH(P696)=11,MONTH(P696)=12),YEAR(P696)+1,YEAR(P696))</f>
        <v>#VALUE!</v>
      </c>
      <c r="Y696">
        <f>INDEX('Inflation Indices'!$B$2:$B$18,MATCH('MilCon Contracts Data'!W1137,'Inflation Indices'!$A$2:$A$18,0))</f>
        <v>1.0006103417743548</v>
      </c>
      <c r="Z696" t="e">
        <f>ROUND(MEDIAN(W696,X696),0)</f>
        <v>#VALUE!</v>
      </c>
      <c r="AA696">
        <f>INDEX('Inflation Indices'!$B$2:$B$18,MATCH('MilCon Contracts Data'!Z1137,'Inflation Indices'!$A$2:$A$18,0))</f>
        <v>0.97697771649446541</v>
      </c>
      <c r="AB696" s="22">
        <f>M696*Y696</f>
        <v>15551485.931857023</v>
      </c>
      <c r="AC696" s="22">
        <f>AB696+(Q696*AA696)</f>
        <v>15551485.931857023</v>
      </c>
      <c r="AD696" s="19">
        <f>IF(AB696="","",AC696-AB696)</f>
        <v>0</v>
      </c>
      <c r="AE696" s="23" t="e">
        <f>_xlfn.DAYS(P696,O696)</f>
        <v>#VALUE!</v>
      </c>
      <c r="AF696" s="23">
        <f>_xlfn.DAYS(O696,G696)</f>
        <v>1022</v>
      </c>
      <c r="AG696" s="24" t="e">
        <f>AE696/AF696</f>
        <v>#VALUE!</v>
      </c>
    </row>
    <row r="697" spans="1:33" ht="30" customHeight="1" x14ac:dyDescent="0.25">
      <c r="A697" s="9">
        <v>44567</v>
      </c>
      <c r="B697" s="10">
        <v>2012</v>
      </c>
      <c r="C697" s="11" t="s">
        <v>33</v>
      </c>
      <c r="D697" s="12" t="s">
        <v>2161</v>
      </c>
      <c r="E697" s="12" t="s">
        <v>35</v>
      </c>
      <c r="F697" s="9">
        <v>41038</v>
      </c>
      <c r="G697" s="9">
        <v>41169</v>
      </c>
      <c r="H697" s="12" t="s">
        <v>2162</v>
      </c>
      <c r="I697" s="13" t="str">
        <f>LEFT(J697,6)</f>
        <v>W912HN</v>
      </c>
      <c r="J697" s="14" t="s">
        <v>1150</v>
      </c>
      <c r="K697" s="15" t="s">
        <v>1151</v>
      </c>
      <c r="L697" s="15" t="str">
        <f>CONCATENATE(D697,",",J697)</f>
        <v>69758,W912HN-10-D-0063</v>
      </c>
      <c r="M697" s="16">
        <v>15649974</v>
      </c>
      <c r="N697" s="16">
        <v>19104823</v>
      </c>
      <c r="O697" s="17">
        <v>41737</v>
      </c>
      <c r="P697" s="18">
        <v>42710</v>
      </c>
      <c r="Q697" s="19">
        <f>IF(M697="","",N697-M697)</f>
        <v>3454849</v>
      </c>
      <c r="R697" s="20">
        <f>IF(P697="","",P697-O697)</f>
        <v>973</v>
      </c>
      <c r="S697">
        <f>YEAR(P697)</f>
        <v>2016</v>
      </c>
      <c r="T697" s="21">
        <f>IF(LEN(MONTH(P697))=1,CONCATENATE("0",MONTH(P697)),MONTH(P697))</f>
        <v>12</v>
      </c>
      <c r="U697" s="21" t="str">
        <f>IF(LEN(DAY(P697))=1,CONCATENATE("0",DAY(P697)),DAY(P697))</f>
        <v>06</v>
      </c>
      <c r="V697" t="str">
        <f>CONCATENATE(S697,T697,U697)</f>
        <v>20161206</v>
      </c>
      <c r="W697">
        <f>IF(OR(MONTH(G697)=10,MONTH(G697)=11,MONTH(G697)=12),YEAR(G697)+1,YEAR(G697))</f>
        <v>2012</v>
      </c>
      <c r="X697">
        <f>IF(OR(MONTH(P697)=10,MONTH(P697)=11,MONTH(P697)=12),YEAR(P697)+1,YEAR(P697))</f>
        <v>2017</v>
      </c>
      <c r="Y697">
        <f>INDEX('Inflation Indices'!$B$2:$B$18,MATCH('MilCon Contracts Data'!W107,'Inflation Indices'!$A$2:$A$18,0))</f>
        <v>0.97697771649446541</v>
      </c>
      <c r="Z697">
        <f>ROUND(MEDIAN(W697,X697),0)</f>
        <v>2015</v>
      </c>
      <c r="AA697">
        <f>INDEX('Inflation Indices'!$B$2:$B$18,MATCH('MilCon Contracts Data'!Z107,'Inflation Indices'!$A$2:$A$18,0))</f>
        <v>0.97697771649446541</v>
      </c>
      <c r="AB697" s="22">
        <f>M697*Y697</f>
        <v>15289675.861717755</v>
      </c>
      <c r="AC697" s="22">
        <f>AB697+(Q697*AA697)</f>
        <v>18664986.348570943</v>
      </c>
      <c r="AD697" s="19">
        <f>IF(AB697="","",AC697-AB697)</f>
        <v>3375310.4868531879</v>
      </c>
      <c r="AE697" s="23">
        <f>_xlfn.DAYS(P697,O697)</f>
        <v>973</v>
      </c>
      <c r="AF697" s="23">
        <f>_xlfn.DAYS(O697,G697)</f>
        <v>568</v>
      </c>
      <c r="AG697" s="24">
        <f>AE697/AF697</f>
        <v>1.7130281690140845</v>
      </c>
    </row>
    <row r="698" spans="1:33" ht="30" customHeight="1" x14ac:dyDescent="0.25">
      <c r="A698" s="9">
        <v>44573</v>
      </c>
      <c r="B698" s="10">
        <v>2014</v>
      </c>
      <c r="C698" s="11" t="s">
        <v>103</v>
      </c>
      <c r="D698" s="12" t="s">
        <v>2163</v>
      </c>
      <c r="E698" s="12" t="s">
        <v>35</v>
      </c>
      <c r="F698" s="9">
        <v>42794</v>
      </c>
      <c r="G698" s="9">
        <v>43209</v>
      </c>
      <c r="H698" s="12" t="s">
        <v>2164</v>
      </c>
      <c r="I698" s="13" t="str">
        <f>LEFT(J698,6)</f>
        <v>N62473</v>
      </c>
      <c r="J698" s="14" t="s">
        <v>2165</v>
      </c>
      <c r="K698" s="15" t="s">
        <v>2166</v>
      </c>
      <c r="L698" s="15" t="str">
        <f>CONCATENATE(D698,",",J698)</f>
        <v>N60495393,N6247318C2205 AWD</v>
      </c>
      <c r="M698" s="16">
        <v>15675000</v>
      </c>
      <c r="N698" s="16">
        <v>15520000</v>
      </c>
      <c r="O698" s="17">
        <v>43959</v>
      </c>
      <c r="P698" s="18">
        <v>44165</v>
      </c>
      <c r="Q698" s="19">
        <f>IF(M698="","",N698-M698)</f>
        <v>-155000</v>
      </c>
      <c r="R698" s="20">
        <f>IF(P698="","",P698-O698)</f>
        <v>206</v>
      </c>
      <c r="S698">
        <f>YEAR(P698)</f>
        <v>2020</v>
      </c>
      <c r="T698" s="21">
        <f>IF(LEN(MONTH(P698))=1,CONCATENATE("0",MONTH(P698)),MONTH(P698))</f>
        <v>11</v>
      </c>
      <c r="U698" s="21">
        <f>IF(LEN(DAY(P698))=1,CONCATENATE("0",DAY(P698)),DAY(P698))</f>
        <v>30</v>
      </c>
      <c r="V698" t="str">
        <f>CONCATENATE(S698,T698,U698)</f>
        <v>20201130</v>
      </c>
      <c r="W698">
        <f>IF(OR(MONTH(G698)=10,MONTH(G698)=11,MONTH(G698)=12),YEAR(G698)+1,YEAR(G698))</f>
        <v>2018</v>
      </c>
      <c r="X698">
        <f>IF(OR(MONTH(P698)=10,MONTH(P698)=11,MONTH(P698)=12),YEAR(P698)+1,YEAR(P698))</f>
        <v>2021</v>
      </c>
      <c r="Y698">
        <f>INDEX('Inflation Indices'!$B$2:$B$18,MATCH('MilCon Contracts Data'!W479,'Inflation Indices'!$A$2:$A$18,0))</f>
        <v>1.0507009358578761</v>
      </c>
      <c r="Z698">
        <f>ROUND(MEDIAN(W698,X698),0)</f>
        <v>2020</v>
      </c>
      <c r="AA698">
        <f>INDEX('Inflation Indices'!$B$2:$B$18,MATCH('MilCon Contracts Data'!Z479,'Inflation Indices'!$A$2:$A$18,0))</f>
        <v>1.0006103417743548</v>
      </c>
      <c r="AB698" s="22">
        <f>M698*Y698</f>
        <v>16469737.169572206</v>
      </c>
      <c r="AC698" s="22">
        <f>AB698+(Q698*AA698)</f>
        <v>16314642.56659718</v>
      </c>
      <c r="AD698" s="19">
        <f>IF(AB698="","",AC698-AB698)</f>
        <v>-155094.60297502577</v>
      </c>
      <c r="AE698" s="23">
        <f>_xlfn.DAYS(P698,O698)</f>
        <v>206</v>
      </c>
      <c r="AF698" s="23">
        <f>_xlfn.DAYS(O698,G698)</f>
        <v>750</v>
      </c>
      <c r="AG698" s="24">
        <f>AE698/AF698</f>
        <v>0.27466666666666667</v>
      </c>
    </row>
    <row r="699" spans="1:33" ht="30" customHeight="1" x14ac:dyDescent="0.25">
      <c r="A699" s="9">
        <v>44560</v>
      </c>
      <c r="B699" s="10">
        <v>2015</v>
      </c>
      <c r="C699" s="11" t="s">
        <v>496</v>
      </c>
      <c r="D699" s="12" t="s">
        <v>2167</v>
      </c>
      <c r="E699" s="12" t="s">
        <v>35</v>
      </c>
      <c r="F699" s="9">
        <v>42076</v>
      </c>
      <c r="G699" s="9">
        <v>42235</v>
      </c>
      <c r="H699" s="12" t="s">
        <v>2168</v>
      </c>
      <c r="I699" s="13" t="str">
        <f>LEFT(J699,6)</f>
        <v>W912HN</v>
      </c>
      <c r="J699" s="14" t="s">
        <v>2169</v>
      </c>
      <c r="K699" s="15" t="s">
        <v>2170</v>
      </c>
      <c r="L699" s="15" t="str">
        <f>CONCATENATE(D699,",",J699)</f>
        <v>DESC1353,W912HN-12C-0016</v>
      </c>
      <c r="M699" s="27">
        <v>15685100</v>
      </c>
      <c r="N699" s="16">
        <v>16568000</v>
      </c>
      <c r="O699" s="17">
        <v>43243</v>
      </c>
      <c r="P699" s="18">
        <v>43364</v>
      </c>
      <c r="Q699" s="19">
        <f>IF(M699="","",N699-M699)</f>
        <v>882900</v>
      </c>
      <c r="R699" s="20">
        <f>IF(P699="","",P699-O699)</f>
        <v>121</v>
      </c>
      <c r="S699">
        <f>YEAR(P699)</f>
        <v>2018</v>
      </c>
      <c r="T699" s="21" t="str">
        <f>IF(LEN(MONTH(P699))=1,CONCATENATE("0",MONTH(P699)),MONTH(P699))</f>
        <v>09</v>
      </c>
      <c r="U699" s="21">
        <f>IF(LEN(DAY(P699))=1,CONCATENATE("0",DAY(P699)),DAY(P699))</f>
        <v>21</v>
      </c>
      <c r="V699" t="str">
        <f>CONCATENATE(S699,T699,U699)</f>
        <v>20180921</v>
      </c>
      <c r="W699">
        <f>IF(OR(MONTH(G699)=10,MONTH(G699)=11,MONTH(G699)=12),YEAR(G699)+1,YEAR(G699))</f>
        <v>2015</v>
      </c>
      <c r="X699">
        <f>IF(OR(MONTH(P699)=10,MONTH(P699)=11,MONTH(P699)=12),YEAR(P699)+1,YEAR(P699))</f>
        <v>2018</v>
      </c>
      <c r="Y699">
        <f>INDEX('Inflation Indices'!$B$2:$B$18,MATCH('MilCon Contracts Data'!W220,'Inflation Indices'!$A$2:$A$18,0))</f>
        <v>1.0507009358578761</v>
      </c>
      <c r="Z699">
        <f>ROUND(MEDIAN(W699,X699),0)</f>
        <v>2017</v>
      </c>
      <c r="AA699">
        <f>INDEX('Inflation Indices'!$B$2:$B$18,MATCH('MilCon Contracts Data'!Z220,'Inflation Indices'!$A$2:$A$18,0))</f>
        <v>1.0006103417743548</v>
      </c>
      <c r="AB699" s="22">
        <f>M699*Y699</f>
        <v>16480349.249024373</v>
      </c>
      <c r="AC699" s="22">
        <f>AB699+(Q699*AA699)</f>
        <v>17363788.119776949</v>
      </c>
      <c r="AD699" s="19">
        <f>IF(AB699="","",AC699-AB699)</f>
        <v>883438.87075257674</v>
      </c>
      <c r="AE699" s="23">
        <f>_xlfn.DAYS(P699,O699)</f>
        <v>121</v>
      </c>
      <c r="AF699" s="23">
        <f>_xlfn.DAYS(O699,G699)</f>
        <v>1008</v>
      </c>
      <c r="AG699" s="24">
        <f>AE699/AF699</f>
        <v>0.12003968253968254</v>
      </c>
    </row>
    <row r="700" spans="1:33" ht="30" customHeight="1" x14ac:dyDescent="0.25">
      <c r="A700" s="9">
        <v>44516</v>
      </c>
      <c r="B700" s="10">
        <v>2017</v>
      </c>
      <c r="C700" s="11" t="s">
        <v>478</v>
      </c>
      <c r="D700" s="12" t="s">
        <v>2171</v>
      </c>
      <c r="E700" s="12" t="s">
        <v>35</v>
      </c>
      <c r="F700" s="9">
        <v>42940</v>
      </c>
      <c r="G700" s="9">
        <v>43003</v>
      </c>
      <c r="H700" s="12" t="s">
        <v>2172</v>
      </c>
      <c r="I700" s="13" t="str">
        <f>LEFT(J700,6)</f>
        <v>W91242</v>
      </c>
      <c r="J700" s="14" t="s">
        <v>2173</v>
      </c>
      <c r="K700" s="15" t="s">
        <v>2174</v>
      </c>
      <c r="L700" s="15" t="str">
        <f>CONCATENATE(D700,",",J700)</f>
        <v>371301,W91242-17-C-0005</v>
      </c>
      <c r="M700" s="16">
        <v>15729000</v>
      </c>
      <c r="N700" s="16">
        <v>16942000</v>
      </c>
      <c r="O700" s="17">
        <v>43694</v>
      </c>
      <c r="P700" s="18">
        <v>43952</v>
      </c>
      <c r="Q700" s="19">
        <f>IF(M700="","",N700-M700)</f>
        <v>1213000</v>
      </c>
      <c r="R700" s="20">
        <f>IF(P700="","",P700-O700)</f>
        <v>258</v>
      </c>
      <c r="S700">
        <f>YEAR(P700)</f>
        <v>2020</v>
      </c>
      <c r="T700" s="21" t="str">
        <f>IF(LEN(MONTH(P700))=1,CONCATENATE("0",MONTH(P700)),MONTH(P700))</f>
        <v>05</v>
      </c>
      <c r="U700" s="21" t="str">
        <f>IF(LEN(DAY(P700))=1,CONCATENATE("0",DAY(P700)),DAY(P700))</f>
        <v>01</v>
      </c>
      <c r="V700" t="str">
        <f>CONCATENATE(S700,T700,U700)</f>
        <v>20200501</v>
      </c>
      <c r="W700">
        <f>IF(OR(MONTH(G700)=10,MONTH(G700)=11,MONTH(G700)=12),YEAR(G700)+1,YEAR(G700))</f>
        <v>2017</v>
      </c>
      <c r="X700">
        <f>IF(OR(MONTH(P700)=10,MONTH(P700)=11,MONTH(P700)=12),YEAR(P700)+1,YEAR(P700))</f>
        <v>2020</v>
      </c>
      <c r="Y700">
        <f>INDEX('Inflation Indices'!$B$2:$B$18,MATCH('MilCon Contracts Data'!W350,'Inflation Indices'!$A$2:$A$18,0))</f>
        <v>1.0507009358578761</v>
      </c>
      <c r="Z700">
        <f>ROUND(MEDIAN(W700,X700),0)</f>
        <v>2019</v>
      </c>
      <c r="AA700">
        <f>INDEX('Inflation Indices'!$B$2:$B$18,MATCH('MilCon Contracts Data'!Z350,'Inflation Indices'!$A$2:$A$18,0))</f>
        <v>1.0006103417743548</v>
      </c>
      <c r="AB700" s="22">
        <f>M700*Y700</f>
        <v>16526475.020108532</v>
      </c>
      <c r="AC700" s="22">
        <f>AB700+(Q700*AA700)</f>
        <v>17740215.364680823</v>
      </c>
      <c r="AD700" s="19">
        <f>IF(AB700="","",AC700-AB700)</f>
        <v>1213740.3445722908</v>
      </c>
      <c r="AE700" s="23">
        <f>_xlfn.DAYS(P700,O700)</f>
        <v>258</v>
      </c>
      <c r="AF700" s="23">
        <f>_xlfn.DAYS(O700,G700)</f>
        <v>691</v>
      </c>
      <c r="AG700" s="24">
        <f>AE700/AF700</f>
        <v>0.37337192474674386</v>
      </c>
    </row>
    <row r="701" spans="1:33" ht="30" customHeight="1" x14ac:dyDescent="0.25">
      <c r="A701" s="9">
        <v>44573</v>
      </c>
      <c r="B701" s="10">
        <v>2021</v>
      </c>
      <c r="C701" s="11" t="s">
        <v>478</v>
      </c>
      <c r="D701" s="12" t="s">
        <v>2175</v>
      </c>
      <c r="E701" s="12" t="s">
        <v>35</v>
      </c>
      <c r="F701" s="9">
        <v>44462</v>
      </c>
      <c r="G701" s="9">
        <v>44467</v>
      </c>
      <c r="H701" s="12" t="s">
        <v>1635</v>
      </c>
      <c r="I701" s="13" t="str">
        <f>LEFT(J701,6)</f>
        <v>219995</v>
      </c>
      <c r="J701" s="14" t="s">
        <v>2176</v>
      </c>
      <c r="K701" s="15" t="s">
        <v>2176</v>
      </c>
      <c r="L701" s="15" t="str">
        <f>CONCATENATE(D701,",",J701)</f>
        <v>411510,219995C003</v>
      </c>
      <c r="M701" s="16">
        <v>15735000</v>
      </c>
      <c r="N701" s="16">
        <v>8333000</v>
      </c>
      <c r="O701" s="17">
        <v>45229</v>
      </c>
      <c r="P701" s="18">
        <v>45229</v>
      </c>
      <c r="Q701" s="19">
        <f>IF(M701="","",N701-M701)</f>
        <v>-7402000</v>
      </c>
      <c r="R701" s="20">
        <f>IF(P701="","",P701-O701)</f>
        <v>0</v>
      </c>
      <c r="S701">
        <f>YEAR(P701)</f>
        <v>2023</v>
      </c>
      <c r="T701" s="21">
        <f>IF(LEN(MONTH(P701))=1,CONCATENATE("0",MONTH(P701)),MONTH(P701))</f>
        <v>10</v>
      </c>
      <c r="U701" s="21">
        <f>IF(LEN(DAY(P701))=1,CONCATENATE("0",DAY(P701)),DAY(P701))</f>
        <v>30</v>
      </c>
      <c r="V701" t="str">
        <f>CONCATENATE(S701,T701,U701)</f>
        <v>20231030</v>
      </c>
      <c r="W701">
        <f>IF(OR(MONTH(G701)=10,MONTH(G701)=11,MONTH(G701)=12),YEAR(G701)+1,YEAR(G701))</f>
        <v>2021</v>
      </c>
      <c r="X701">
        <f>IF(OR(MONTH(P701)=10,MONTH(P701)=11,MONTH(P701)=12),YEAR(P701)+1,YEAR(P701))</f>
        <v>2024</v>
      </c>
      <c r="Y701">
        <f>INDEX('Inflation Indices'!$B$2:$B$18,MATCH('MilCon Contracts Data'!W1109,'Inflation Indices'!$A$2:$A$18,0))</f>
        <v>0.97697771649446541</v>
      </c>
      <c r="Z701">
        <f>ROUND(MEDIAN(W701,X701),0)</f>
        <v>2023</v>
      </c>
      <c r="AA701">
        <f>INDEX('Inflation Indices'!$B$2:$B$18,MATCH('MilCon Contracts Data'!Z1109,'Inflation Indices'!$A$2:$A$18,0))</f>
        <v>0.95701202597496626</v>
      </c>
      <c r="AB701" s="22">
        <f>M701*Y701</f>
        <v>15372744.369040413</v>
      </c>
      <c r="AC701" s="22">
        <f>AB701+(Q701*AA701)</f>
        <v>8288941.3527737129</v>
      </c>
      <c r="AD701" s="19">
        <f>IF(AB701="","",AC701-AB701)</f>
        <v>-7083803.0162666999</v>
      </c>
      <c r="AE701" s="23">
        <f>_xlfn.DAYS(P701,O701)</f>
        <v>0</v>
      </c>
      <c r="AF701" s="23">
        <f>_xlfn.DAYS(O701,G701)</f>
        <v>762</v>
      </c>
      <c r="AG701" s="24">
        <f>AE701/AF701</f>
        <v>0</v>
      </c>
    </row>
    <row r="702" spans="1:33" ht="30" customHeight="1" x14ac:dyDescent="0.25">
      <c r="A702" s="9">
        <v>44574</v>
      </c>
      <c r="B702" s="10">
        <v>2020</v>
      </c>
      <c r="C702" s="11" t="s">
        <v>39</v>
      </c>
      <c r="D702" s="12" t="s">
        <v>2177</v>
      </c>
      <c r="E702" s="12" t="s">
        <v>35</v>
      </c>
      <c r="F702" s="9">
        <v>44047</v>
      </c>
      <c r="G702" s="9">
        <v>44104</v>
      </c>
      <c r="H702" s="12" t="s">
        <v>2178</v>
      </c>
      <c r="I702" s="13" t="str">
        <f>LEFT(J702,6)</f>
        <v>N62473</v>
      </c>
      <c r="J702" s="14" t="s">
        <v>2093</v>
      </c>
      <c r="K702" s="15" t="s">
        <v>2093</v>
      </c>
      <c r="L702" s="15" t="str">
        <f>CONCATENATE(D702,",",J702)</f>
        <v>89906,N6247318D5855</v>
      </c>
      <c r="M702" s="16">
        <v>15767000</v>
      </c>
      <c r="N702" s="16">
        <v>15980000</v>
      </c>
      <c r="O702" s="17">
        <v>44864</v>
      </c>
      <c r="P702" s="18">
        <v>44864</v>
      </c>
      <c r="Q702" s="19">
        <f>IF(M702="","",N702-M702)</f>
        <v>213000</v>
      </c>
      <c r="R702" s="20">
        <f>IF(P702="","",P702-O702)</f>
        <v>0</v>
      </c>
      <c r="S702">
        <f>YEAR(P702)</f>
        <v>2022</v>
      </c>
      <c r="T702" s="21">
        <f>IF(LEN(MONTH(P702))=1,CONCATENATE("0",MONTH(P702)),MONTH(P702))</f>
        <v>10</v>
      </c>
      <c r="U702" s="21">
        <f>IF(LEN(DAY(P702))=1,CONCATENATE("0",DAY(P702)),DAY(P702))</f>
        <v>30</v>
      </c>
      <c r="V702" t="str">
        <f>CONCATENATE(S702,T702,U702)</f>
        <v>20221030</v>
      </c>
      <c r="W702">
        <f>IF(OR(MONTH(G702)=10,MONTH(G702)=11,MONTH(G702)=12),YEAR(G702)+1,YEAR(G702))</f>
        <v>2020</v>
      </c>
      <c r="X702">
        <f>IF(OR(MONTH(P702)=10,MONTH(P702)=11,MONTH(P702)=12),YEAR(P702)+1,YEAR(P702))</f>
        <v>2023</v>
      </c>
      <c r="Y702">
        <f>INDEX('Inflation Indices'!$B$2:$B$18,MATCH('MilCon Contracts Data'!W940,'Inflation Indices'!$A$2:$A$18,0))</f>
        <v>1.0507009358578761</v>
      </c>
      <c r="Z702">
        <f>ROUND(MEDIAN(W702,X702),0)</f>
        <v>2022</v>
      </c>
      <c r="AA702">
        <f>INDEX('Inflation Indices'!$B$2:$B$18,MATCH('MilCon Contracts Data'!Z940,'Inflation Indices'!$A$2:$A$18,0))</f>
        <v>1.0006103417743548</v>
      </c>
      <c r="AB702" s="22">
        <f>M702*Y702</f>
        <v>16566401.655671131</v>
      </c>
      <c r="AC702" s="22">
        <f>AB702+(Q702*AA702)</f>
        <v>16779531.65846907</v>
      </c>
      <c r="AD702" s="19">
        <f>IF(AB702="","",AC702-AB702)</f>
        <v>213130.00279793888</v>
      </c>
      <c r="AE702" s="23">
        <f>_xlfn.DAYS(P702,O702)</f>
        <v>0</v>
      </c>
      <c r="AF702" s="23">
        <f>_xlfn.DAYS(O702,G702)</f>
        <v>760</v>
      </c>
      <c r="AG702" s="24">
        <f>AE702/AF702</f>
        <v>0</v>
      </c>
    </row>
    <row r="703" spans="1:33" ht="30" customHeight="1" x14ac:dyDescent="0.25">
      <c r="A703" s="9">
        <v>44573</v>
      </c>
      <c r="B703" s="10">
        <v>2014</v>
      </c>
      <c r="C703" s="11" t="s">
        <v>103</v>
      </c>
      <c r="D703" s="12" t="s">
        <v>2179</v>
      </c>
      <c r="E703" s="12" t="s">
        <v>35</v>
      </c>
      <c r="F703" s="9">
        <v>41984</v>
      </c>
      <c r="G703" s="9">
        <v>42611</v>
      </c>
      <c r="H703" s="12" t="s">
        <v>2180</v>
      </c>
      <c r="I703" s="13" t="str">
        <f>LEFT(J703,6)</f>
        <v>N62473</v>
      </c>
      <c r="J703" s="14" t="s">
        <v>2181</v>
      </c>
      <c r="K703" s="15" t="s">
        <v>2182</v>
      </c>
      <c r="L703" s="15" t="str">
        <f>CONCATENATE(D703,",",J703)</f>
        <v>N61065202,N6247314D0039 0011</v>
      </c>
      <c r="M703" s="16">
        <v>15972000</v>
      </c>
      <c r="N703" s="16">
        <v>14709000</v>
      </c>
      <c r="O703" s="17">
        <v>43261</v>
      </c>
      <c r="P703" s="18">
        <v>43810</v>
      </c>
      <c r="Q703" s="19">
        <f>IF(M703="","",N703-M703)</f>
        <v>-1263000</v>
      </c>
      <c r="R703" s="20">
        <f>IF(P703="","",P703-O703)</f>
        <v>549</v>
      </c>
      <c r="S703">
        <f>YEAR(P703)</f>
        <v>2019</v>
      </c>
      <c r="T703" s="21">
        <f>IF(LEN(MONTH(P703))=1,CONCATENATE("0",MONTH(P703)),MONTH(P703))</f>
        <v>12</v>
      </c>
      <c r="U703" s="21">
        <f>IF(LEN(DAY(P703))=1,CONCATENATE("0",DAY(P703)),DAY(P703))</f>
        <v>11</v>
      </c>
      <c r="V703" t="str">
        <f>CONCATENATE(S703,T703,U703)</f>
        <v>20191211</v>
      </c>
      <c r="W703">
        <f>IF(OR(MONTH(G703)=10,MONTH(G703)=11,MONTH(G703)=12),YEAR(G703)+1,YEAR(G703))</f>
        <v>2016</v>
      </c>
      <c r="X703">
        <f>IF(OR(MONTH(P703)=10,MONTH(P703)=11,MONTH(P703)=12),YEAR(P703)+1,YEAR(P703))</f>
        <v>2020</v>
      </c>
      <c r="Y703">
        <f>INDEX('Inflation Indices'!$B$2:$B$18,MATCH('MilCon Contracts Data'!W251,'Inflation Indices'!$A$2:$A$18,0))</f>
        <v>1.1518675949206576</v>
      </c>
      <c r="Z703">
        <f>ROUND(MEDIAN(W703,X703),0)</f>
        <v>2018</v>
      </c>
      <c r="AA703">
        <f>INDEX('Inflation Indices'!$B$2:$B$18,MATCH('MilCon Contracts Data'!Z251,'Inflation Indices'!$A$2:$A$18,0))</f>
        <v>1.1518675949206576</v>
      </c>
      <c r="AB703" s="22">
        <f>M703*Y703</f>
        <v>18397629.226072744</v>
      </c>
      <c r="AC703" s="22">
        <f>AB703+(Q703*AA703)</f>
        <v>16942820.453687955</v>
      </c>
      <c r="AD703" s="19">
        <f>IF(AB703="","",AC703-AB703)</f>
        <v>-1454808.7723847888</v>
      </c>
      <c r="AE703" s="23">
        <f>_xlfn.DAYS(P703,O703)</f>
        <v>549</v>
      </c>
      <c r="AF703" s="23">
        <f>_xlfn.DAYS(O703,G703)</f>
        <v>650</v>
      </c>
      <c r="AG703" s="24">
        <f>AE703/AF703</f>
        <v>0.84461538461538466</v>
      </c>
    </row>
    <row r="704" spans="1:33" ht="30" customHeight="1" x14ac:dyDescent="0.25">
      <c r="A704" s="9">
        <v>44574</v>
      </c>
      <c r="B704" s="10">
        <v>2012</v>
      </c>
      <c r="C704" s="11" t="s">
        <v>39</v>
      </c>
      <c r="D704" s="12" t="s">
        <v>157</v>
      </c>
      <c r="E704" s="12" t="s">
        <v>2183</v>
      </c>
      <c r="F704" s="9">
        <v>40940</v>
      </c>
      <c r="G704" s="9">
        <v>40983</v>
      </c>
      <c r="H704" s="12" t="s">
        <v>2184</v>
      </c>
      <c r="I704" s="13" t="str">
        <f>LEFT(J704,6)</f>
        <v>W912GB</v>
      </c>
      <c r="J704" s="14" t="s">
        <v>2185</v>
      </c>
      <c r="K704" s="15" t="s">
        <v>161</v>
      </c>
      <c r="L704" s="15" t="str">
        <f>CONCATENATE(D704,",",J704)</f>
        <v>76007,W912GB-10-C-0031, ABG4: P00024, P00034, P00045, P00063, P00067</v>
      </c>
      <c r="M704" s="16">
        <v>16019000</v>
      </c>
      <c r="N704" s="16">
        <v>14187000</v>
      </c>
      <c r="O704" s="17">
        <v>46021</v>
      </c>
      <c r="P704" s="18">
        <v>46660</v>
      </c>
      <c r="Q704" s="19">
        <f>IF(M704="","",N704-M704)</f>
        <v>-1832000</v>
      </c>
      <c r="R704" s="20">
        <f>IF(P704="","",P704-O704)</f>
        <v>639</v>
      </c>
      <c r="S704">
        <f>YEAR(P704)</f>
        <v>2027</v>
      </c>
      <c r="T704" s="21" t="str">
        <f>IF(LEN(MONTH(P704))=1,CONCATENATE("0",MONTH(P704)),MONTH(P704))</f>
        <v>09</v>
      </c>
      <c r="U704" s="21">
        <f>IF(LEN(DAY(P704))=1,CONCATENATE("0",DAY(P704)),DAY(P704))</f>
        <v>30</v>
      </c>
      <c r="V704" t="str">
        <f>CONCATENATE(S704,T704,U704)</f>
        <v>20270930</v>
      </c>
      <c r="W704">
        <f>IF(OR(MONTH(G704)=10,MONTH(G704)=11,MONTH(G704)=12),YEAR(G704)+1,YEAR(G704))</f>
        <v>2012</v>
      </c>
      <c r="X704">
        <f>IF(OR(MONTH(P704)=10,MONTH(P704)=11,MONTH(P704)=12),YEAR(P704)+1,YEAR(P704))</f>
        <v>2027</v>
      </c>
      <c r="Y704">
        <f>INDEX('Inflation Indices'!$B$2:$B$18,MATCH('MilCon Contracts Data'!W99,'Inflation Indices'!$A$2:$A$18,0))</f>
        <v>1.1226717559690906</v>
      </c>
      <c r="Z704">
        <f>ROUND(MEDIAN(W704,X704),0)</f>
        <v>2020</v>
      </c>
      <c r="AA704">
        <f>INDEX('Inflation Indices'!$B$2:$B$18,MATCH('MilCon Contracts Data'!Z99,'Inflation Indices'!$A$2:$A$18,0))</f>
        <v>1.0750776974914733</v>
      </c>
      <c r="AB704" s="22">
        <f>M704*Y704</f>
        <v>17984078.858868863</v>
      </c>
      <c r="AC704" s="22">
        <f>AB704+(Q704*AA704)</f>
        <v>16014536.517064484</v>
      </c>
      <c r="AD704" s="19">
        <f>IF(AB704="","",AC704-AB704)</f>
        <v>-1969542.3418043796</v>
      </c>
      <c r="AE704" s="23">
        <f>_xlfn.DAYS(P704,O704)</f>
        <v>639</v>
      </c>
      <c r="AF704" s="23">
        <f>_xlfn.DAYS(O704,G704)</f>
        <v>5038</v>
      </c>
      <c r="AG704" s="24">
        <f>AE704/AF704</f>
        <v>0.12683604605001986</v>
      </c>
    </row>
    <row r="705" spans="1:33" ht="30" customHeight="1" x14ac:dyDescent="0.25">
      <c r="A705" s="9">
        <v>44567</v>
      </c>
      <c r="B705" s="10">
        <v>2016</v>
      </c>
      <c r="C705" s="11" t="s">
        <v>33</v>
      </c>
      <c r="D705" s="12" t="s">
        <v>2186</v>
      </c>
      <c r="E705" s="12" t="s">
        <v>35</v>
      </c>
      <c r="F705" s="9">
        <v>42448</v>
      </c>
      <c r="G705" s="9">
        <v>42584</v>
      </c>
      <c r="H705" s="12" t="s">
        <v>2187</v>
      </c>
      <c r="I705" s="13" t="str">
        <f>LEFT(J705,6)</f>
        <v>W91278</v>
      </c>
      <c r="J705" s="14" t="s">
        <v>2188</v>
      </c>
      <c r="K705" s="15" t="s">
        <v>2189</v>
      </c>
      <c r="L705" s="15" t="str">
        <f>CONCATENATE(D705,",",J705)</f>
        <v>FTEV073010,W91278-16-C-0021</v>
      </c>
      <c r="M705" s="16">
        <v>16065430</v>
      </c>
      <c r="N705" s="16">
        <v>16483443</v>
      </c>
      <c r="O705" s="17">
        <v>43358</v>
      </c>
      <c r="P705" s="18">
        <v>44530</v>
      </c>
      <c r="Q705" s="19">
        <f>IF(M705="","",N705-M705)</f>
        <v>418013</v>
      </c>
      <c r="R705" s="20">
        <f>IF(P705="","",P705-O705)</f>
        <v>1172</v>
      </c>
      <c r="S705">
        <f>YEAR(P705)</f>
        <v>2021</v>
      </c>
      <c r="T705" s="21">
        <f>IF(LEN(MONTH(P705))=1,CONCATENATE("0",MONTH(P705)),MONTH(P705))</f>
        <v>11</v>
      </c>
      <c r="U705" s="21">
        <f>IF(LEN(DAY(P705))=1,CONCATENATE("0",DAY(P705)),DAY(P705))</f>
        <v>30</v>
      </c>
      <c r="V705" t="str">
        <f>CONCATENATE(S705,T705,U705)</f>
        <v>20211130</v>
      </c>
      <c r="W705">
        <f>IF(OR(MONTH(G705)=10,MONTH(G705)=11,MONTH(G705)=12),YEAR(G705)+1,YEAR(G705))</f>
        <v>2016</v>
      </c>
      <c r="X705">
        <f>IF(OR(MONTH(P705)=10,MONTH(P705)=11,MONTH(P705)=12),YEAR(P705)+1,YEAR(P705))</f>
        <v>2022</v>
      </c>
      <c r="Y705">
        <f>INDEX('Inflation Indices'!$B$2:$B$18,MATCH('MilCon Contracts Data'!W275,'Inflation Indices'!$A$2:$A$18,0))</f>
        <v>1.0750776974914733</v>
      </c>
      <c r="Z705">
        <f>ROUND(MEDIAN(W705,X705),0)</f>
        <v>2019</v>
      </c>
      <c r="AA705">
        <f>INDEX('Inflation Indices'!$B$2:$B$18,MATCH('MilCon Contracts Data'!Z275,'Inflation Indices'!$A$2:$A$18,0))</f>
        <v>1.0507009358578761</v>
      </c>
      <c r="AB705" s="22">
        <f>M705*Y705</f>
        <v>17271585.493610442</v>
      </c>
      <c r="AC705" s="22">
        <f>AB705+(Q705*AA705)</f>
        <v>17710792.143911202</v>
      </c>
      <c r="AD705" s="19">
        <f>IF(AB705="","",AC705-AB705)</f>
        <v>439206.65030075982</v>
      </c>
      <c r="AE705" s="23">
        <f>_xlfn.DAYS(P705,O705)</f>
        <v>1172</v>
      </c>
      <c r="AF705" s="23">
        <f>_xlfn.DAYS(O705,G705)</f>
        <v>774</v>
      </c>
      <c r="AG705" s="24">
        <f>AE705/AF705</f>
        <v>1.5142118863049097</v>
      </c>
    </row>
    <row r="706" spans="1:33" ht="30" customHeight="1" x14ac:dyDescent="0.25">
      <c r="A706" s="9">
        <v>44174</v>
      </c>
      <c r="B706" s="10">
        <v>2010</v>
      </c>
      <c r="C706" s="11" t="s">
        <v>731</v>
      </c>
      <c r="D706" s="12" t="s">
        <v>2190</v>
      </c>
      <c r="E706" s="12" t="s">
        <v>35</v>
      </c>
      <c r="F706" s="9">
        <v>40238</v>
      </c>
      <c r="G706" s="9">
        <v>40954</v>
      </c>
      <c r="H706" s="12" t="s">
        <v>2191</v>
      </c>
      <c r="I706" s="13" t="str">
        <f>LEFT(J706,6)</f>
        <v>MWHL10</v>
      </c>
      <c r="J706" s="14" t="s">
        <v>1410</v>
      </c>
      <c r="K706" s="15" t="s">
        <v>1411</v>
      </c>
      <c r="L706" s="15" t="str">
        <f>CONCATENATE(D706,",",J706)</f>
        <v>18053,MWHL10-3001</v>
      </c>
      <c r="M706" s="16">
        <v>16095000</v>
      </c>
      <c r="N706" s="16">
        <v>16448000</v>
      </c>
      <c r="O706" s="17">
        <v>41306</v>
      </c>
      <c r="P706" s="18">
        <v>41790</v>
      </c>
      <c r="Q706" s="19">
        <f>IF(M706="","",N706-M706)</f>
        <v>353000</v>
      </c>
      <c r="R706" s="20">
        <f>IF(P706="","",P706-O706)</f>
        <v>484</v>
      </c>
      <c r="S706">
        <f>YEAR(P706)</f>
        <v>2014</v>
      </c>
      <c r="T706" s="21" t="str">
        <f>IF(LEN(MONTH(P706))=1,CONCATENATE("0",MONTH(P706)),MONTH(P706))</f>
        <v>05</v>
      </c>
      <c r="U706" s="21">
        <f>IF(LEN(DAY(P706))=1,CONCATENATE("0",DAY(P706)),DAY(P706))</f>
        <v>31</v>
      </c>
      <c r="V706" t="str">
        <f>CONCATENATE(S706,T706,U706)</f>
        <v>20140531</v>
      </c>
      <c r="W706">
        <f>IF(OR(MONTH(G706)=10,MONTH(G706)=11,MONTH(G706)=12),YEAR(G706)+1,YEAR(G706))</f>
        <v>2012</v>
      </c>
      <c r="X706">
        <f>IF(OR(MONTH(P706)=10,MONTH(P706)=11,MONTH(P706)=12),YEAR(P706)+1,YEAR(P706))</f>
        <v>2014</v>
      </c>
      <c r="Y706">
        <f>INDEX('Inflation Indices'!$B$2:$B$18,MATCH('MilCon Contracts Data'!W77,'Inflation Indices'!$A$2:$A$18,0))</f>
        <v>1.0507009358578761</v>
      </c>
      <c r="Z706">
        <f>ROUND(MEDIAN(W706,X706),0)</f>
        <v>2013</v>
      </c>
      <c r="AA706">
        <f>INDEX('Inflation Indices'!$B$2:$B$18,MATCH('MilCon Contracts Data'!Z77,'Inflation Indices'!$A$2:$A$18,0))</f>
        <v>1.0006103417743548</v>
      </c>
      <c r="AB706" s="22">
        <f>M706*Y706</f>
        <v>16911031.562632516</v>
      </c>
      <c r="AC706" s="22">
        <f>AB706+(Q706*AA706)</f>
        <v>17264247.013278864</v>
      </c>
      <c r="AD706" s="19">
        <f>IF(AB706="","",AC706-AB706)</f>
        <v>353215.4506463483</v>
      </c>
      <c r="AE706" s="23">
        <f>_xlfn.DAYS(P706,O706)</f>
        <v>484</v>
      </c>
      <c r="AF706" s="23">
        <f>_xlfn.DAYS(O706,G706)</f>
        <v>352</v>
      </c>
      <c r="AG706" s="24">
        <f>AE706/AF706</f>
        <v>1.375</v>
      </c>
    </row>
    <row r="707" spans="1:33" ht="30" customHeight="1" x14ac:dyDescent="0.25">
      <c r="A707" s="9">
        <v>44561</v>
      </c>
      <c r="B707" s="10">
        <v>2016</v>
      </c>
      <c r="C707" s="11" t="s">
        <v>68</v>
      </c>
      <c r="D707" s="12" t="s">
        <v>2192</v>
      </c>
      <c r="E707" s="12" t="s">
        <v>35</v>
      </c>
      <c r="F707" s="9">
        <v>43013</v>
      </c>
      <c r="G707" s="9">
        <v>43132</v>
      </c>
      <c r="H707" s="12" t="s">
        <v>2193</v>
      </c>
      <c r="I707" s="13" t="str">
        <f>LEFT(J707,6)</f>
        <v>W912PL</v>
      </c>
      <c r="J707" s="14" t="s">
        <v>2194</v>
      </c>
      <c r="K707" s="15" t="s">
        <v>2194</v>
      </c>
      <c r="L707" s="15" t="str">
        <f>CONCATENATE(D707,",",J707)</f>
        <v>NUEX093016,W912PL18C0013</v>
      </c>
      <c r="M707" s="16">
        <v>16223496</v>
      </c>
      <c r="N707" s="16">
        <v>16246162</v>
      </c>
      <c r="O707" s="17">
        <v>43887</v>
      </c>
      <c r="P707" s="18">
        <v>43932</v>
      </c>
      <c r="Q707" s="19">
        <f>IF(M707="","",N707-M707)</f>
        <v>22666</v>
      </c>
      <c r="R707" s="20">
        <f>IF(P707="","",P707-O707)</f>
        <v>45</v>
      </c>
      <c r="S707">
        <f>YEAR(P707)</f>
        <v>2020</v>
      </c>
      <c r="T707" s="21" t="str">
        <f>IF(LEN(MONTH(P707))=1,CONCATENATE("0",MONTH(P707)),MONTH(P707))</f>
        <v>04</v>
      </c>
      <c r="U707" s="21">
        <f>IF(LEN(DAY(P707))=1,CONCATENATE("0",DAY(P707)),DAY(P707))</f>
        <v>11</v>
      </c>
      <c r="V707" t="str">
        <f>CONCATENATE(S707,T707,U707)</f>
        <v>20200411</v>
      </c>
      <c r="W707">
        <f>IF(OR(MONTH(G707)=10,MONTH(G707)=11,MONTH(G707)=12),YEAR(G707)+1,YEAR(G707))</f>
        <v>2018</v>
      </c>
      <c r="X707">
        <f>IF(OR(MONTH(P707)=10,MONTH(P707)=11,MONTH(P707)=12),YEAR(P707)+1,YEAR(P707))</f>
        <v>2020</v>
      </c>
      <c r="Y707">
        <f>INDEX('Inflation Indices'!$B$2:$B$18,MATCH('MilCon Contracts Data'!W563,'Inflation Indices'!$A$2:$A$18,0))</f>
        <v>1.0006103417743548</v>
      </c>
      <c r="Z707">
        <f>ROUND(MEDIAN(W707,X707),0)</f>
        <v>2019</v>
      </c>
      <c r="AA707">
        <f>INDEX('Inflation Indices'!$B$2:$B$18,MATCH('MilCon Contracts Data'!Z563,'Inflation Indices'!$A$2:$A$18,0))</f>
        <v>0.97697771649446541</v>
      </c>
      <c r="AB707" s="22">
        <f>M707*Y707</f>
        <v>16233397.877334878</v>
      </c>
      <c r="AC707" s="22">
        <f>AB707+(Q707*AA707)</f>
        <v>16255542.054256942</v>
      </c>
      <c r="AD707" s="19">
        <f>IF(AB707="","",AC707-AB707)</f>
        <v>22144.176922064275</v>
      </c>
      <c r="AE707" s="23">
        <f>_xlfn.DAYS(P707,O707)</f>
        <v>45</v>
      </c>
      <c r="AF707" s="23">
        <f>_xlfn.DAYS(O707,G707)</f>
        <v>755</v>
      </c>
      <c r="AG707" s="24">
        <f>AE707/AF707</f>
        <v>5.9602649006622516E-2</v>
      </c>
    </row>
    <row r="708" spans="1:33" ht="30" customHeight="1" x14ac:dyDescent="0.25">
      <c r="A708" s="9">
        <v>44574</v>
      </c>
      <c r="B708" s="10">
        <v>2012</v>
      </c>
      <c r="C708" s="11" t="s">
        <v>39</v>
      </c>
      <c r="D708" s="12" t="s">
        <v>2195</v>
      </c>
      <c r="E708" s="12" t="s">
        <v>35</v>
      </c>
      <c r="F708" s="9">
        <v>41038</v>
      </c>
      <c r="G708" s="9">
        <v>41173</v>
      </c>
      <c r="H708" s="12" t="s">
        <v>2196</v>
      </c>
      <c r="I708" s="13" t="str">
        <f>LEFT(J708,6)</f>
        <v>W9126G</v>
      </c>
      <c r="J708" s="14" t="s">
        <v>2197</v>
      </c>
      <c r="K708" s="15" t="s">
        <v>2198</v>
      </c>
      <c r="L708" s="15" t="str">
        <f>CONCATENATE(D708,",",J708)</f>
        <v>72754,W9126G-12-C-0051</v>
      </c>
      <c r="M708" s="16">
        <v>16319000</v>
      </c>
      <c r="N708" s="16">
        <v>22835000</v>
      </c>
      <c r="O708" s="17">
        <v>41849</v>
      </c>
      <c r="P708" s="18">
        <v>42615</v>
      </c>
      <c r="Q708" s="19">
        <f>IF(M708="","",N708-M708)</f>
        <v>6516000</v>
      </c>
      <c r="R708" s="20">
        <f>IF(P708="","",P708-O708)</f>
        <v>766</v>
      </c>
      <c r="S708">
        <f>YEAR(P708)</f>
        <v>2016</v>
      </c>
      <c r="T708" s="21" t="str">
        <f>IF(LEN(MONTH(P708))=1,CONCATENATE("0",MONTH(P708)),MONTH(P708))</f>
        <v>09</v>
      </c>
      <c r="U708" s="21" t="str">
        <f>IF(LEN(DAY(P708))=1,CONCATENATE("0",DAY(P708)),DAY(P708))</f>
        <v>02</v>
      </c>
      <c r="V708" t="str">
        <f>CONCATENATE(S708,T708,U708)</f>
        <v>20160902</v>
      </c>
      <c r="W708">
        <f>IF(OR(MONTH(G708)=10,MONTH(G708)=11,MONTH(G708)=12),YEAR(G708)+1,YEAR(G708))</f>
        <v>2012</v>
      </c>
      <c r="X708">
        <f>IF(OR(MONTH(P708)=10,MONTH(P708)=11,MONTH(P708)=12),YEAR(P708)+1,YEAR(P708))</f>
        <v>2016</v>
      </c>
      <c r="Y708">
        <f>INDEX('Inflation Indices'!$B$2:$B$18,MATCH('MilCon Contracts Data'!W79,'Inflation Indices'!$A$2:$A$18,0))</f>
        <v>1.1518675949206576</v>
      </c>
      <c r="Z708">
        <f>ROUND(MEDIAN(W708,X708),0)</f>
        <v>2014</v>
      </c>
      <c r="AA708">
        <f>INDEX('Inflation Indices'!$B$2:$B$18,MATCH('MilCon Contracts Data'!Z79,'Inflation Indices'!$A$2:$A$18,0))</f>
        <v>1.0992552112271903</v>
      </c>
      <c r="AB708" s="22">
        <f>M708*Y708</f>
        <v>18797327.281510212</v>
      </c>
      <c r="AC708" s="22">
        <f>AB708+(Q708*AA708)</f>
        <v>25960074.237866584</v>
      </c>
      <c r="AD708" s="19">
        <f>IF(AB708="","",AC708-AB708)</f>
        <v>7162746.9563563727</v>
      </c>
      <c r="AE708" s="23">
        <f>_xlfn.DAYS(P708,O708)</f>
        <v>766</v>
      </c>
      <c r="AF708" s="23">
        <f>_xlfn.DAYS(O708,G708)</f>
        <v>676</v>
      </c>
      <c r="AG708" s="24">
        <f>AE708/AF708</f>
        <v>1.1331360946745561</v>
      </c>
    </row>
    <row r="709" spans="1:33" ht="30" customHeight="1" x14ac:dyDescent="0.25">
      <c r="A709" s="9">
        <v>44573</v>
      </c>
      <c r="B709" s="10">
        <v>2018</v>
      </c>
      <c r="C709" s="11" t="s">
        <v>598</v>
      </c>
      <c r="D709" s="12" t="s">
        <v>2199</v>
      </c>
      <c r="E709" s="12" t="s">
        <v>35</v>
      </c>
      <c r="F709" s="9">
        <v>43255</v>
      </c>
      <c r="G709" s="9">
        <v>43566</v>
      </c>
      <c r="H709" s="12" t="s">
        <v>155</v>
      </c>
      <c r="I709" s="13" t="str">
        <f>LEFT(J709,6)</f>
        <v>N62473</v>
      </c>
      <c r="J709" s="14" t="s">
        <v>2093</v>
      </c>
      <c r="K709" s="15" t="s">
        <v>2093</v>
      </c>
      <c r="L709" s="15" t="str">
        <f>CONCATENATE(D709,",",J709)</f>
        <v>N63042366,N6247318D5855</v>
      </c>
      <c r="M709" s="16">
        <v>16347000</v>
      </c>
      <c r="N709" s="16">
        <v>16549000</v>
      </c>
      <c r="O709" s="17">
        <v>44281</v>
      </c>
      <c r="P709" s="18">
        <v>44622</v>
      </c>
      <c r="Q709" s="19">
        <f>IF(M709="","",N709-M709)</f>
        <v>202000</v>
      </c>
      <c r="R709" s="20">
        <f>IF(P709="","",P709-O709)</f>
        <v>341</v>
      </c>
      <c r="S709">
        <f>YEAR(P709)</f>
        <v>2022</v>
      </c>
      <c r="T709" s="21" t="str">
        <f>IF(LEN(MONTH(P709))=1,CONCATENATE("0",MONTH(P709)),MONTH(P709))</f>
        <v>03</v>
      </c>
      <c r="U709" s="21" t="str">
        <f>IF(LEN(DAY(P709))=1,CONCATENATE("0",DAY(P709)),DAY(P709))</f>
        <v>02</v>
      </c>
      <c r="V709" t="str">
        <f>CONCATENATE(S709,T709,U709)</f>
        <v>20220302</v>
      </c>
      <c r="W709">
        <f>IF(OR(MONTH(G709)=10,MONTH(G709)=11,MONTH(G709)=12),YEAR(G709)+1,YEAR(G709))</f>
        <v>2019</v>
      </c>
      <c r="X709">
        <f>IF(OR(MONTH(P709)=10,MONTH(P709)=11,MONTH(P709)=12),YEAR(P709)+1,YEAR(P709))</f>
        <v>2022</v>
      </c>
      <c r="Y709">
        <f>INDEX('Inflation Indices'!$B$2:$B$18,MATCH('MilCon Contracts Data'!W649,'Inflation Indices'!$A$2:$A$18,0))</f>
        <v>0.97697771649446541</v>
      </c>
      <c r="Z709">
        <f>ROUND(MEDIAN(W709,X709),0)</f>
        <v>2021</v>
      </c>
      <c r="AA709">
        <f>INDEX('Inflation Indices'!$B$2:$B$18,MATCH('MilCon Contracts Data'!Z649,'Inflation Indices'!$A$2:$A$18,0))</f>
        <v>0.95701202597496626</v>
      </c>
      <c r="AB709" s="22">
        <f>M709*Y709</f>
        <v>15970654.731535027</v>
      </c>
      <c r="AC709" s="22">
        <f>AB709+(Q709*AA709)</f>
        <v>16163971.16078197</v>
      </c>
      <c r="AD709" s="19">
        <f>IF(AB709="","",AC709-AB709)</f>
        <v>193316.42924694344</v>
      </c>
      <c r="AE709" s="23">
        <f>_xlfn.DAYS(P709,O709)</f>
        <v>341</v>
      </c>
      <c r="AF709" s="23">
        <f>_xlfn.DAYS(O709,G709)</f>
        <v>715</v>
      </c>
      <c r="AG709" s="24">
        <f>AE709/AF709</f>
        <v>0.47692307692307695</v>
      </c>
    </row>
    <row r="710" spans="1:33" ht="30" customHeight="1" x14ac:dyDescent="0.25">
      <c r="A710" s="9">
        <v>44567</v>
      </c>
      <c r="B710" s="10">
        <v>2018</v>
      </c>
      <c r="C710" s="11" t="s">
        <v>33</v>
      </c>
      <c r="D710" s="12" t="s">
        <v>2200</v>
      </c>
      <c r="E710" s="12" t="s">
        <v>35</v>
      </c>
      <c r="F710" s="9">
        <v>43350</v>
      </c>
      <c r="G710" s="9">
        <v>43453</v>
      </c>
      <c r="H710" s="12" t="s">
        <v>2201</v>
      </c>
      <c r="I710" s="13" t="str">
        <f>LEFT(J710,6)</f>
        <v>W912PM</v>
      </c>
      <c r="J710" s="14" t="s">
        <v>2202</v>
      </c>
      <c r="K710" s="15" t="s">
        <v>2202</v>
      </c>
      <c r="L710" s="15" t="str">
        <f>CONCATENATE(D710,",",J710)</f>
        <v>79443,W912PM19C0007</v>
      </c>
      <c r="M710" s="16">
        <v>16474525</v>
      </c>
      <c r="N710" s="16">
        <v>17708403</v>
      </c>
      <c r="O710" s="17">
        <v>44192</v>
      </c>
      <c r="P710" s="18">
        <v>44426</v>
      </c>
      <c r="Q710" s="19">
        <f>IF(M710="","",N710-M710)</f>
        <v>1233878</v>
      </c>
      <c r="R710" s="20">
        <f>IF(P710="","",P710-O710)</f>
        <v>234</v>
      </c>
      <c r="S710">
        <f>YEAR(P710)</f>
        <v>2021</v>
      </c>
      <c r="T710" s="21" t="str">
        <f>IF(LEN(MONTH(P710))=1,CONCATENATE("0",MONTH(P710)),MONTH(P710))</f>
        <v>08</v>
      </c>
      <c r="U710" s="21">
        <f>IF(LEN(DAY(P710))=1,CONCATENATE("0",DAY(P710)),DAY(P710))</f>
        <v>18</v>
      </c>
      <c r="V710" t="str">
        <f>CONCATENATE(S710,T710,U710)</f>
        <v>20210818</v>
      </c>
      <c r="W710">
        <f>IF(OR(MONTH(G710)=10,MONTH(G710)=11,MONTH(G710)=12),YEAR(G710)+1,YEAR(G710))</f>
        <v>2019</v>
      </c>
      <c r="X710">
        <f>IF(OR(MONTH(P710)=10,MONTH(P710)=11,MONTH(P710)=12),YEAR(P710)+1,YEAR(P710))</f>
        <v>2021</v>
      </c>
      <c r="Y710">
        <f>INDEX('Inflation Indices'!$B$2:$B$18,MATCH('MilCon Contracts Data'!W820,'Inflation Indices'!$A$2:$A$18,0))</f>
        <v>1.027591137340192</v>
      </c>
      <c r="Z710">
        <f>ROUND(MEDIAN(W710,X710),0)</f>
        <v>2020</v>
      </c>
      <c r="AA710">
        <f>INDEX('Inflation Indices'!$B$2:$B$18,MATCH('MilCon Contracts Data'!Z820,'Inflation Indices'!$A$2:$A$18,0))</f>
        <v>1.0006103417743548</v>
      </c>
      <c r="AB710" s="22">
        <f>M710*Y710</f>
        <v>16929075.881889429</v>
      </c>
      <c r="AC710" s="22">
        <f>AB710+(Q710*AA710)</f>
        <v>18163706.969177287</v>
      </c>
      <c r="AD710" s="19">
        <f>IF(AB710="","",AC710-AB710)</f>
        <v>1234631.0872878581</v>
      </c>
      <c r="AE710" s="23">
        <f>_xlfn.DAYS(P710,O710)</f>
        <v>234</v>
      </c>
      <c r="AF710" s="23">
        <f>_xlfn.DAYS(O710,G710)</f>
        <v>739</v>
      </c>
      <c r="AG710" s="24">
        <f>AE710/AF710</f>
        <v>0.3166441136671177</v>
      </c>
    </row>
    <row r="711" spans="1:33" ht="30" customHeight="1" x14ac:dyDescent="0.25">
      <c r="A711" s="9">
        <v>44573</v>
      </c>
      <c r="B711" s="10">
        <v>2020</v>
      </c>
      <c r="C711" s="11" t="s">
        <v>478</v>
      </c>
      <c r="D711" s="12" t="s">
        <v>2203</v>
      </c>
      <c r="E711" s="12" t="s">
        <v>35</v>
      </c>
      <c r="F711" s="9">
        <v>44406</v>
      </c>
      <c r="G711" s="9">
        <v>44446</v>
      </c>
      <c r="H711" s="12" t="s">
        <v>2204</v>
      </c>
      <c r="I711" s="13" t="str">
        <f>LEFT(J711,6)</f>
        <v>LA21-C</v>
      </c>
      <c r="J711" s="14" t="s">
        <v>2205</v>
      </c>
      <c r="K711" s="15" t="s">
        <v>2206</v>
      </c>
      <c r="L711" s="15" t="str">
        <f>CONCATENATE(D711,",",J711)</f>
        <v>220304,LA21-C-116</v>
      </c>
      <c r="M711" s="16">
        <v>16500000</v>
      </c>
      <c r="N711" s="16">
        <v>17876000</v>
      </c>
      <c r="O711" s="17">
        <v>44981</v>
      </c>
      <c r="P711" s="18">
        <v>44981</v>
      </c>
      <c r="Q711" s="19">
        <f>IF(M711="","",N711-M711)</f>
        <v>1376000</v>
      </c>
      <c r="R711" s="20">
        <f>IF(P711="","",P711-O711)</f>
        <v>0</v>
      </c>
      <c r="S711">
        <f>YEAR(P711)</f>
        <v>2023</v>
      </c>
      <c r="T711" s="21" t="str">
        <f>IF(LEN(MONTH(P711))=1,CONCATENATE("0",MONTH(P711)),MONTH(P711))</f>
        <v>02</v>
      </c>
      <c r="U711" s="21">
        <f>IF(LEN(DAY(P711))=1,CONCATENATE("0",DAY(P711)),DAY(P711))</f>
        <v>24</v>
      </c>
      <c r="V711" t="str">
        <f>CONCATENATE(S711,T711,U711)</f>
        <v>20230224</v>
      </c>
      <c r="W711">
        <f>IF(OR(MONTH(G711)=10,MONTH(G711)=11,MONTH(G711)=12),YEAR(G711)+1,YEAR(G711))</f>
        <v>2021</v>
      </c>
      <c r="X711">
        <f>IF(OR(MONTH(P711)=10,MONTH(P711)=11,MONTH(P711)=12),YEAR(P711)+1,YEAR(P711))</f>
        <v>2023</v>
      </c>
      <c r="Y711">
        <f>INDEX('Inflation Indices'!$B$2:$B$18,MATCH('MilCon Contracts Data'!W1118,'Inflation Indices'!$A$2:$A$18,0))</f>
        <v>1.0992552112271903</v>
      </c>
      <c r="Z711">
        <f>ROUND(MEDIAN(W711,X711),0)</f>
        <v>2022</v>
      </c>
      <c r="AA711">
        <f>INDEX('Inflation Indices'!$B$2:$B$18,MATCH('MilCon Contracts Data'!Z1118,'Inflation Indices'!$A$2:$A$18,0))</f>
        <v>1.0750776974914733</v>
      </c>
      <c r="AB711" s="22">
        <f>M711*Y711</f>
        <v>18137710.98524864</v>
      </c>
      <c r="AC711" s="22">
        <f>AB711+(Q711*AA711)</f>
        <v>19617017.896996908</v>
      </c>
      <c r="AD711" s="19">
        <f>IF(AB711="","",AC711-AB711)</f>
        <v>1479306.9117482677</v>
      </c>
      <c r="AE711" s="23">
        <f>_xlfn.DAYS(P711,O711)</f>
        <v>0</v>
      </c>
      <c r="AF711" s="23">
        <f>_xlfn.DAYS(O711,G711)</f>
        <v>535</v>
      </c>
      <c r="AG711" s="24">
        <f>AE711/AF711</f>
        <v>0</v>
      </c>
    </row>
    <row r="712" spans="1:33" ht="30" customHeight="1" x14ac:dyDescent="0.25">
      <c r="A712" s="9">
        <v>44567</v>
      </c>
      <c r="B712" s="10">
        <v>2008</v>
      </c>
      <c r="C712" s="11" t="s">
        <v>33</v>
      </c>
      <c r="D712" s="12" t="s">
        <v>2207</v>
      </c>
      <c r="E712" s="12" t="s">
        <v>35</v>
      </c>
      <c r="F712" s="9">
        <v>39412</v>
      </c>
      <c r="G712" s="9">
        <v>39535</v>
      </c>
      <c r="H712" s="12" t="s">
        <v>1427</v>
      </c>
      <c r="I712" s="13" t="str">
        <f>LEFT(J712,6)</f>
        <v>W912HN</v>
      </c>
      <c r="J712" s="14" t="s">
        <v>1428</v>
      </c>
      <c r="K712" s="15" t="s">
        <v>1429</v>
      </c>
      <c r="L712" s="15"/>
      <c r="M712" s="16">
        <v>16571575</v>
      </c>
      <c r="N712" s="16">
        <v>16883761</v>
      </c>
      <c r="O712" s="17">
        <v>40289</v>
      </c>
      <c r="P712" s="18">
        <v>40390</v>
      </c>
      <c r="Q712" s="19">
        <f>IF(M712="","",N712-M712)</f>
        <v>312186</v>
      </c>
      <c r="R712" s="20">
        <f>IF(P712="","",P712-O712)</f>
        <v>101</v>
      </c>
      <c r="S712">
        <f>YEAR(P712)</f>
        <v>2010</v>
      </c>
      <c r="T712" s="21" t="str">
        <f>IF(LEN(MONTH(P712))=1,CONCATENATE("0",MONTH(P712)),MONTH(P712))</f>
        <v>07</v>
      </c>
      <c r="U712" s="21">
        <f>IF(LEN(DAY(P712))=1,CONCATENATE("0",DAY(P712)),DAY(P712))</f>
        <v>31</v>
      </c>
      <c r="V712" t="str">
        <f>CONCATENATE(S712,T712,U712)</f>
        <v>20100731</v>
      </c>
      <c r="W712">
        <f>IF(OR(MONTH(G712)=10,MONTH(G712)=11,MONTH(G712)=12),YEAR(G712)+1,YEAR(G712))</f>
        <v>2008</v>
      </c>
      <c r="X712">
        <f>IF(OR(MONTH(P712)=10,MONTH(P712)=11,MONTH(P712)=12),YEAR(P712)+1,YEAR(P712))</f>
        <v>2010</v>
      </c>
      <c r="Y712">
        <f>INDEX('Inflation Indices'!$B$2:$B$18,MATCH('MilCon Contracts Data'!W8,'Inflation Indices'!$A$2:$A$18,0))</f>
        <v>1.0750776974914733</v>
      </c>
      <c r="Z712">
        <f>ROUND(MEDIAN(W712,X712),0)</f>
        <v>2009</v>
      </c>
      <c r="AA712">
        <f>INDEX('Inflation Indices'!$B$2:$B$18,MATCH('MilCon Contracts Data'!Z8,'Inflation Indices'!$A$2:$A$18,0))</f>
        <v>1.027591137340192</v>
      </c>
      <c r="AB712" s="22">
        <f>M712*Y712</f>
        <v>17815730.694807261</v>
      </c>
      <c r="AC712" s="22">
        <f>AB712+(Q712*AA712)</f>
        <v>18136530.261608947</v>
      </c>
      <c r="AD712" s="19">
        <f>IF(AB712="","",AC712-AB712)</f>
        <v>320799.56680168584</v>
      </c>
      <c r="AE712" s="23">
        <f>_xlfn.DAYS(P712,O712)</f>
        <v>101</v>
      </c>
      <c r="AF712" s="23">
        <f>_xlfn.DAYS(O712,G712)</f>
        <v>754</v>
      </c>
      <c r="AG712" s="24">
        <f>AE712/AF712</f>
        <v>0.13395225464190982</v>
      </c>
    </row>
    <row r="713" spans="1:33" ht="30" customHeight="1" x14ac:dyDescent="0.25">
      <c r="A713" s="9">
        <v>44567</v>
      </c>
      <c r="B713" s="10">
        <v>2016</v>
      </c>
      <c r="C713" s="11" t="s">
        <v>33</v>
      </c>
      <c r="D713" s="12" t="s">
        <v>2208</v>
      </c>
      <c r="E713" s="12" t="s">
        <v>35</v>
      </c>
      <c r="F713" s="9">
        <v>42717</v>
      </c>
      <c r="G713" s="9">
        <v>43378</v>
      </c>
      <c r="H713" s="12" t="s">
        <v>2209</v>
      </c>
      <c r="I713" s="13" t="str">
        <f>LEFT(J713,6)</f>
        <v>W912PP</v>
      </c>
      <c r="J713" s="14" t="s">
        <v>2210</v>
      </c>
      <c r="K713" s="15" t="s">
        <v>2210</v>
      </c>
      <c r="L713" s="15" t="str">
        <f>CONCATENATE(D713,",",J713)</f>
        <v>CZQZ133003,W912PP19C0001</v>
      </c>
      <c r="M713" s="16">
        <v>16606634</v>
      </c>
      <c r="N713" s="16">
        <v>16964180</v>
      </c>
      <c r="O713" s="17">
        <v>44332</v>
      </c>
      <c r="P713" s="18">
        <v>44614</v>
      </c>
      <c r="Q713" s="19">
        <f>IF(M713="","",N713-M713)</f>
        <v>357546</v>
      </c>
      <c r="R713" s="20">
        <f>IF(P713="","",P713-O713)</f>
        <v>282</v>
      </c>
      <c r="S713">
        <f>YEAR(P713)</f>
        <v>2022</v>
      </c>
      <c r="T713" s="21" t="str">
        <f>IF(LEN(MONTH(P713))=1,CONCATENATE("0",MONTH(P713)),MONTH(P713))</f>
        <v>02</v>
      </c>
      <c r="U713" s="21">
        <f>IF(LEN(DAY(P713))=1,CONCATENATE("0",DAY(P713)),DAY(P713))</f>
        <v>22</v>
      </c>
      <c r="V713" t="str">
        <f>CONCATENATE(S713,T713,U713)</f>
        <v>20220222</v>
      </c>
      <c r="W713">
        <f>IF(OR(MONTH(G713)=10,MONTH(G713)=11,MONTH(G713)=12),YEAR(G713)+1,YEAR(G713))</f>
        <v>2019</v>
      </c>
      <c r="X713">
        <f>IF(OR(MONTH(P713)=10,MONTH(P713)=11,MONTH(P713)=12),YEAR(P713)+1,YEAR(P713))</f>
        <v>2022</v>
      </c>
      <c r="Y713">
        <f>INDEX('Inflation Indices'!$B$2:$B$18,MATCH('MilCon Contracts Data'!W829,'Inflation Indices'!$A$2:$A$18,0))</f>
        <v>1.0006103417743548</v>
      </c>
      <c r="Z713">
        <f>ROUND(MEDIAN(W713,X713),0)</f>
        <v>2021</v>
      </c>
      <c r="AA713">
        <f>INDEX('Inflation Indices'!$B$2:$B$18,MATCH('MilCon Contracts Data'!Z829,'Inflation Indices'!$A$2:$A$18,0))</f>
        <v>0.95701202597496626</v>
      </c>
      <c r="AB713" s="22">
        <f>M713*Y713</f>
        <v>16616769.72246162</v>
      </c>
      <c r="AC713" s="22">
        <f>AB713+(Q713*AA713)</f>
        <v>16958945.544300865</v>
      </c>
      <c r="AD713" s="19">
        <f>IF(AB713="","",AC713-AB713)</f>
        <v>342175.82183924504</v>
      </c>
      <c r="AE713" s="23">
        <f>_xlfn.DAYS(P713,O713)</f>
        <v>282</v>
      </c>
      <c r="AF713" s="23">
        <f>_xlfn.DAYS(O713,G713)</f>
        <v>954</v>
      </c>
      <c r="AG713" s="24">
        <f>AE713/AF713</f>
        <v>0.29559748427672955</v>
      </c>
    </row>
    <row r="714" spans="1:33" ht="30" customHeight="1" x14ac:dyDescent="0.25">
      <c r="A714" s="9">
        <v>44561</v>
      </c>
      <c r="B714" s="10">
        <v>2019</v>
      </c>
      <c r="C714" s="11" t="s">
        <v>68</v>
      </c>
      <c r="D714" s="12" t="s">
        <v>2211</v>
      </c>
      <c r="E714" s="12" t="s">
        <v>35</v>
      </c>
      <c r="F714" s="9">
        <v>43703</v>
      </c>
      <c r="G714" s="9">
        <v>43734</v>
      </c>
      <c r="H714" s="12" t="s">
        <v>2212</v>
      </c>
      <c r="I714" s="13" t="str">
        <f>LEFT(J714,6)</f>
        <v>W91278</v>
      </c>
      <c r="J714" s="14" t="s">
        <v>2213</v>
      </c>
      <c r="K714" s="15" t="s">
        <v>2213</v>
      </c>
      <c r="L714" s="15" t="str">
        <f>CONCATENATE(D714,",",J714)</f>
        <v>XLWU193006,W9127810518</v>
      </c>
      <c r="M714" s="16">
        <v>16624000</v>
      </c>
      <c r="N714" s="16">
        <v>16614000</v>
      </c>
      <c r="O714" s="17">
        <v>44502</v>
      </c>
      <c r="P714" s="18">
        <v>44502</v>
      </c>
      <c r="Q714" s="19">
        <f>IF(M714="","",N714-M714)</f>
        <v>-10000</v>
      </c>
      <c r="R714" s="20">
        <f>IF(P714="","",P714-O714)</f>
        <v>0</v>
      </c>
      <c r="S714">
        <f>YEAR(P714)</f>
        <v>2021</v>
      </c>
      <c r="T714" s="21">
        <f>IF(LEN(MONTH(P714))=1,CONCATENATE("0",MONTH(P714)),MONTH(P714))</f>
        <v>11</v>
      </c>
      <c r="U714" s="21" t="str">
        <f>IF(LEN(DAY(P714))=1,CONCATENATE("0",DAY(P714)),DAY(P714))</f>
        <v>02</v>
      </c>
      <c r="V714" t="str">
        <f>CONCATENATE(S714,T714,U714)</f>
        <v>20211102</v>
      </c>
      <c r="W714">
        <f>IF(OR(MONTH(G714)=10,MONTH(G714)=11,MONTH(G714)=12),YEAR(G714)+1,YEAR(G714))</f>
        <v>2019</v>
      </c>
      <c r="X714">
        <f>IF(OR(MONTH(P714)=10,MONTH(P714)=11,MONTH(P714)=12),YEAR(P714)+1,YEAR(P714))</f>
        <v>2022</v>
      </c>
      <c r="Y714">
        <f>INDEX('Inflation Indices'!$B$2:$B$18,MATCH('MilCon Contracts Data'!W726,'Inflation Indices'!$A$2:$A$18,0))</f>
        <v>1.0992552112271903</v>
      </c>
      <c r="Z714">
        <f>ROUND(MEDIAN(W714,X714),0)</f>
        <v>2021</v>
      </c>
      <c r="AA714">
        <f>INDEX('Inflation Indices'!$B$2:$B$18,MATCH('MilCon Contracts Data'!Z726,'Inflation Indices'!$A$2:$A$18,0))</f>
        <v>1.0507009358578761</v>
      </c>
      <c r="AB714" s="22">
        <f>M714*Y714</f>
        <v>18274018.631440811</v>
      </c>
      <c r="AC714" s="22">
        <f>AB714+(Q714*AA714)</f>
        <v>18263511.622082233</v>
      </c>
      <c r="AD714" s="19">
        <f>IF(AB714="","",AC714-AB714)</f>
        <v>-10507.00935857743</v>
      </c>
      <c r="AE714" s="23">
        <f>_xlfn.DAYS(P714,O714)</f>
        <v>0</v>
      </c>
      <c r="AF714" s="23">
        <f>_xlfn.DAYS(O714,G714)</f>
        <v>768</v>
      </c>
      <c r="AG714" s="24">
        <f>AE714/AF714</f>
        <v>0</v>
      </c>
    </row>
    <row r="715" spans="1:33" ht="30" customHeight="1" x14ac:dyDescent="0.25">
      <c r="A715" s="9">
        <v>44567</v>
      </c>
      <c r="B715" s="10">
        <v>2012</v>
      </c>
      <c r="C715" s="11" t="s">
        <v>33</v>
      </c>
      <c r="D715" s="12" t="s">
        <v>2214</v>
      </c>
      <c r="E715" s="12" t="s">
        <v>35</v>
      </c>
      <c r="F715" s="9">
        <v>40991</v>
      </c>
      <c r="G715" s="9">
        <v>41114</v>
      </c>
      <c r="H715" s="12" t="s">
        <v>2215</v>
      </c>
      <c r="I715" s="13" t="str">
        <f>LEFT(J715,6)</f>
        <v>W91278</v>
      </c>
      <c r="J715" s="14" t="s">
        <v>2216</v>
      </c>
      <c r="K715" s="15" t="s">
        <v>2217</v>
      </c>
      <c r="L715" s="15" t="str">
        <f>CONCATENATE(D715,",",J715)</f>
        <v>76366,W91278-11-D-0068</v>
      </c>
      <c r="M715" s="16">
        <v>16664200</v>
      </c>
      <c r="N715" s="16">
        <v>19188822</v>
      </c>
      <c r="O715" s="17">
        <v>42259</v>
      </c>
      <c r="P715" s="18">
        <v>42396</v>
      </c>
      <c r="Q715" s="19">
        <f>IF(M715="","",N715-M715)</f>
        <v>2524622</v>
      </c>
      <c r="R715" s="20">
        <f>IF(P715="","",P715-O715)</f>
        <v>137</v>
      </c>
      <c r="S715">
        <f>YEAR(P715)</f>
        <v>2016</v>
      </c>
      <c r="T715" s="21" t="str">
        <f>IF(LEN(MONTH(P715))=1,CONCATENATE("0",MONTH(P715)),MONTH(P715))</f>
        <v>01</v>
      </c>
      <c r="U715" s="21">
        <f>IF(LEN(DAY(P715))=1,CONCATENATE("0",DAY(P715)),DAY(P715))</f>
        <v>27</v>
      </c>
      <c r="V715" t="str">
        <f>CONCATENATE(S715,T715,U715)</f>
        <v>20160127</v>
      </c>
      <c r="W715">
        <f>IF(OR(MONTH(G715)=10,MONTH(G715)=11,MONTH(G715)=12),YEAR(G715)+1,YEAR(G715))</f>
        <v>2012</v>
      </c>
      <c r="X715">
        <f>IF(OR(MONTH(P715)=10,MONTH(P715)=11,MONTH(P715)=12),YEAR(P715)+1,YEAR(P715))</f>
        <v>2016</v>
      </c>
      <c r="Y715">
        <f>INDEX('Inflation Indices'!$B$2:$B$18,MATCH('MilCon Contracts Data'!W82,'Inflation Indices'!$A$2:$A$18,0))</f>
        <v>1.027591137340192</v>
      </c>
      <c r="Z715">
        <f>ROUND(MEDIAN(W715,X715),0)</f>
        <v>2014</v>
      </c>
      <c r="AA715">
        <f>INDEX('Inflation Indices'!$B$2:$B$18,MATCH('MilCon Contracts Data'!Z82,'Inflation Indices'!$A$2:$A$18,0))</f>
        <v>0.97697771649446541</v>
      </c>
      <c r="AB715" s="22">
        <f>M715*Y715</f>
        <v>17123984.230864428</v>
      </c>
      <c r="AC715" s="22">
        <f>AB715+(Q715*AA715)</f>
        <v>19590483.667436119</v>
      </c>
      <c r="AD715" s="19">
        <f>IF(AB715="","",AC715-AB715)</f>
        <v>2466499.4365716912</v>
      </c>
      <c r="AE715" s="23">
        <f>_xlfn.DAYS(P715,O715)</f>
        <v>137</v>
      </c>
      <c r="AF715" s="23">
        <f>_xlfn.DAYS(O715,G715)</f>
        <v>1145</v>
      </c>
      <c r="AG715" s="24">
        <f>AE715/AF715</f>
        <v>0.11965065502183406</v>
      </c>
    </row>
    <row r="716" spans="1:33" ht="30" customHeight="1" x14ac:dyDescent="0.25">
      <c r="A716" s="9">
        <v>44568</v>
      </c>
      <c r="B716" s="10">
        <v>2020</v>
      </c>
      <c r="C716" s="11" t="s">
        <v>473</v>
      </c>
      <c r="D716" s="12" t="s">
        <v>2218</v>
      </c>
      <c r="E716" s="12" t="s">
        <v>35</v>
      </c>
      <c r="F716" s="9">
        <v>43902</v>
      </c>
      <c r="G716" s="9">
        <v>44280</v>
      </c>
      <c r="H716" s="12" t="s">
        <v>2219</v>
      </c>
      <c r="I716" s="13" t="str">
        <f>LEFT(J716,6)</f>
        <v>W912DR</v>
      </c>
      <c r="J716" s="14" t="s">
        <v>2220</v>
      </c>
      <c r="K716" s="15" t="s">
        <v>2221</v>
      </c>
      <c r="L716" s="15" t="str">
        <f>CONCATENATE(D716,",",J716)</f>
        <v>92232,W912DR-21-C-0009</v>
      </c>
      <c r="M716" s="16">
        <v>16690000</v>
      </c>
      <c r="N716" s="16">
        <v>16690000</v>
      </c>
      <c r="O716" s="17">
        <v>45046</v>
      </c>
      <c r="P716" s="18">
        <v>45107</v>
      </c>
      <c r="Q716" s="19">
        <f>IF(M716="","",N716-M716)</f>
        <v>0</v>
      </c>
      <c r="R716" s="20">
        <f>IF(P716="","",P716-O716)</f>
        <v>61</v>
      </c>
      <c r="S716">
        <f>YEAR(P716)</f>
        <v>2023</v>
      </c>
      <c r="T716" s="21" t="str">
        <f>IF(LEN(MONTH(P716))=1,CONCATENATE("0",MONTH(P716)),MONTH(P716))</f>
        <v>06</v>
      </c>
      <c r="U716" s="21">
        <f>IF(LEN(DAY(P716))=1,CONCATENATE("0",DAY(P716)),DAY(P716))</f>
        <v>30</v>
      </c>
      <c r="V716" t="str">
        <f>CONCATENATE(S716,T716,U716)</f>
        <v>20230630</v>
      </c>
      <c r="W716">
        <f>IF(OR(MONTH(G716)=10,MONTH(G716)=11,MONTH(G716)=12),YEAR(G716)+1,YEAR(G716))</f>
        <v>2021</v>
      </c>
      <c r="X716">
        <f>IF(OR(MONTH(P716)=10,MONTH(P716)=11,MONTH(P716)=12),YEAR(P716)+1,YEAR(P716))</f>
        <v>2023</v>
      </c>
      <c r="Y716">
        <f>INDEX('Inflation Indices'!$B$2:$B$18,MATCH('MilCon Contracts Data'!W1237,'Inflation Indices'!$A$2:$A$18,0))</f>
        <v>1.2319371555441641</v>
      </c>
      <c r="Z716">
        <f>ROUND(MEDIAN(W716,X716),0)</f>
        <v>2022</v>
      </c>
      <c r="AA716">
        <f>INDEX('Inflation Indices'!$B$2:$B$18,MATCH('MilCon Contracts Data'!Z1237,'Inflation Indices'!$A$2:$A$18,0))</f>
        <v>1.1743184978402121</v>
      </c>
      <c r="AB716" s="22">
        <f>M716*Y716</f>
        <v>20561031.126032099</v>
      </c>
      <c r="AC716" s="22">
        <f>AB716+(Q716*AA716)</f>
        <v>20561031.126032099</v>
      </c>
      <c r="AD716" s="19">
        <f>IF(AB716="","",AC716-AB716)</f>
        <v>0</v>
      </c>
      <c r="AE716" s="23">
        <f>_xlfn.DAYS(P716,O716)</f>
        <v>61</v>
      </c>
      <c r="AF716" s="23">
        <f>_xlfn.DAYS(O716,G716)</f>
        <v>766</v>
      </c>
      <c r="AG716" s="24">
        <f>AE716/AF716</f>
        <v>7.963446475195822E-2</v>
      </c>
    </row>
    <row r="717" spans="1:33" ht="30" customHeight="1" x14ac:dyDescent="0.25">
      <c r="A717" s="9">
        <v>44561</v>
      </c>
      <c r="B717" s="10">
        <v>2018</v>
      </c>
      <c r="C717" s="11" t="s">
        <v>145</v>
      </c>
      <c r="D717" s="12" t="s">
        <v>2222</v>
      </c>
      <c r="E717" s="12" t="s">
        <v>35</v>
      </c>
      <c r="F717" s="9">
        <v>43328</v>
      </c>
      <c r="G717" s="9">
        <v>43373</v>
      </c>
      <c r="H717" s="12" t="s">
        <v>1787</v>
      </c>
      <c r="I717" s="13" t="str">
        <f>LEFT(J717,6)</f>
        <v>W91278</v>
      </c>
      <c r="J717" s="14" t="s">
        <v>1788</v>
      </c>
      <c r="K717" s="15" t="s">
        <v>1789</v>
      </c>
      <c r="L717" s="15" t="str">
        <f>CONCATENATE(D717,",",J717)</f>
        <v>65699,W91278-16-D-0033</v>
      </c>
      <c r="M717" s="16">
        <v>16707000</v>
      </c>
      <c r="N717" s="16">
        <v>18188000</v>
      </c>
      <c r="O717" s="17">
        <v>44132</v>
      </c>
      <c r="P717" s="18">
        <v>44530</v>
      </c>
      <c r="Q717" s="19">
        <f>IF(M717="","",N717-M717)</f>
        <v>1481000</v>
      </c>
      <c r="R717" s="20">
        <f>IF(P717="","",P717-O717)</f>
        <v>398</v>
      </c>
      <c r="S717">
        <f>YEAR(P717)</f>
        <v>2021</v>
      </c>
      <c r="T717" s="21">
        <f>IF(LEN(MONTH(P717))=1,CONCATENATE("0",MONTH(P717)),MONTH(P717))</f>
        <v>11</v>
      </c>
      <c r="U717" s="21">
        <f>IF(LEN(DAY(P717))=1,CONCATENATE("0",DAY(P717)),DAY(P717))</f>
        <v>30</v>
      </c>
      <c r="V717" t="str">
        <f>CONCATENATE(S717,T717,U717)</f>
        <v>20211130</v>
      </c>
      <c r="W717">
        <f>IF(OR(MONTH(G717)=10,MONTH(G717)=11,MONTH(G717)=12),YEAR(G717)+1,YEAR(G717))</f>
        <v>2018</v>
      </c>
      <c r="X717">
        <f>IF(OR(MONTH(P717)=10,MONTH(P717)=11,MONTH(P717)=12),YEAR(P717)+1,YEAR(P717))</f>
        <v>2022</v>
      </c>
      <c r="Y717">
        <f>INDEX('Inflation Indices'!$B$2:$B$18,MATCH('MilCon Contracts Data'!W527,'Inflation Indices'!$A$2:$A$18,0))</f>
        <v>0.97697771649446541</v>
      </c>
      <c r="Z717">
        <f>ROUND(MEDIAN(W717,X717),0)</f>
        <v>2020</v>
      </c>
      <c r="AA717">
        <f>INDEX('Inflation Indices'!$B$2:$B$18,MATCH('MilCon Contracts Data'!Z527,'Inflation Indices'!$A$2:$A$18,0))</f>
        <v>0.95701202597496626</v>
      </c>
      <c r="AB717" s="22">
        <f>M717*Y717</f>
        <v>16322366.709473034</v>
      </c>
      <c r="AC717" s="22">
        <f>AB717+(Q717*AA717)</f>
        <v>17739701.51994196</v>
      </c>
      <c r="AD717" s="19">
        <f>IF(AB717="","",AC717-AB717)</f>
        <v>1417334.8104689252</v>
      </c>
      <c r="AE717" s="23">
        <f>_xlfn.DAYS(P717,O717)</f>
        <v>398</v>
      </c>
      <c r="AF717" s="23">
        <f>_xlfn.DAYS(O717,G717)</f>
        <v>759</v>
      </c>
      <c r="AG717" s="24">
        <f>AE717/AF717</f>
        <v>0.5243741765480896</v>
      </c>
    </row>
    <row r="718" spans="1:33" ht="30" customHeight="1" x14ac:dyDescent="0.25">
      <c r="A718" s="9">
        <v>44561</v>
      </c>
      <c r="B718" s="10">
        <v>2018</v>
      </c>
      <c r="C718" s="11" t="s">
        <v>68</v>
      </c>
      <c r="D718" s="12" t="s">
        <v>2223</v>
      </c>
      <c r="E718" s="12" t="s">
        <v>35</v>
      </c>
      <c r="F718" s="9">
        <v>43255</v>
      </c>
      <c r="G718" s="9">
        <v>43418</v>
      </c>
      <c r="H718" s="12" t="s">
        <v>1343</v>
      </c>
      <c r="I718" s="13" t="str">
        <f>LEFT(J718,6)</f>
        <v>DIOCB2</v>
      </c>
      <c r="J718" s="14" t="s">
        <v>1344</v>
      </c>
      <c r="K718" s="15" t="s">
        <v>1344</v>
      </c>
      <c r="L718" s="15" t="str">
        <f>CONCATENATE(D718,",",J718)</f>
        <v>MSET153506,DIOCB2076</v>
      </c>
      <c r="M718" s="16">
        <v>16724478</v>
      </c>
      <c r="N718" s="16">
        <v>16724478</v>
      </c>
      <c r="O718" s="17">
        <v>44916</v>
      </c>
      <c r="P718" s="18">
        <v>44916</v>
      </c>
      <c r="Q718" s="19">
        <f>IF(M718="","",N718-M718)</f>
        <v>0</v>
      </c>
      <c r="R718" s="20">
        <f>IF(P718="","",P718-O718)</f>
        <v>0</v>
      </c>
      <c r="S718">
        <f>YEAR(P718)</f>
        <v>2022</v>
      </c>
      <c r="T718" s="21">
        <f>IF(LEN(MONTH(P718))=1,CONCATENATE("0",MONTH(P718)),MONTH(P718))</f>
        <v>12</v>
      </c>
      <c r="U718" s="21">
        <f>IF(LEN(DAY(P718))=1,CONCATENATE("0",DAY(P718)),DAY(P718))</f>
        <v>21</v>
      </c>
      <c r="V718" t="str">
        <f>CONCATENATE(S718,T718,U718)</f>
        <v>20221221</v>
      </c>
      <c r="W718">
        <f>IF(OR(MONTH(G718)=10,MONTH(G718)=11,MONTH(G718)=12),YEAR(G718)+1,YEAR(G718))</f>
        <v>2019</v>
      </c>
      <c r="X718">
        <f>IF(OR(MONTH(P718)=10,MONTH(P718)=11,MONTH(P718)=12),YEAR(P718)+1,YEAR(P718))</f>
        <v>2023</v>
      </c>
      <c r="Y718">
        <f>INDEX('Inflation Indices'!$B$2:$B$18,MATCH('MilCon Contracts Data'!W594,'Inflation Indices'!$A$2:$A$18,0))</f>
        <v>1.0507009358578761</v>
      </c>
      <c r="Z718">
        <f>ROUND(MEDIAN(W718,X718),0)</f>
        <v>2021</v>
      </c>
      <c r="AA718">
        <f>INDEX('Inflation Indices'!$B$2:$B$18,MATCH('MilCon Contracts Data'!Z594,'Inflation Indices'!$A$2:$A$18,0))</f>
        <v>1.0006103417743548</v>
      </c>
      <c r="AB718" s="22">
        <f>M718*Y718</f>
        <v>17572424.686334461</v>
      </c>
      <c r="AC718" s="22">
        <f>AB718+(Q718*AA718)</f>
        <v>17572424.686334461</v>
      </c>
      <c r="AD718" s="19">
        <f>IF(AB718="","",AC718-AB718)</f>
        <v>0</v>
      </c>
      <c r="AE718" s="23">
        <f>_xlfn.DAYS(P718,O718)</f>
        <v>0</v>
      </c>
      <c r="AF718" s="23">
        <f>_xlfn.DAYS(O718,G718)</f>
        <v>1498</v>
      </c>
      <c r="AG718" s="24">
        <f>AE718/AF718</f>
        <v>0</v>
      </c>
    </row>
    <row r="719" spans="1:33" ht="30" customHeight="1" x14ac:dyDescent="0.25">
      <c r="A719" s="9">
        <v>44567</v>
      </c>
      <c r="B719" s="10">
        <v>2017</v>
      </c>
      <c r="C719" s="11" t="s">
        <v>33</v>
      </c>
      <c r="D719" s="12" t="s">
        <v>2224</v>
      </c>
      <c r="E719" s="12" t="s">
        <v>35</v>
      </c>
      <c r="F719" s="9">
        <v>43202</v>
      </c>
      <c r="G719" s="9">
        <v>43615</v>
      </c>
      <c r="H719" s="12" t="s">
        <v>2225</v>
      </c>
      <c r="I719" s="13" t="str">
        <f>LEFT(J719,6)</f>
        <v>W912HV</v>
      </c>
      <c r="J719" s="14" t="s">
        <v>2226</v>
      </c>
      <c r="K719" s="15" t="s">
        <v>2227</v>
      </c>
      <c r="L719" s="15" t="str">
        <f>CONCATENATE(D719,",",J719)</f>
        <v>LXEZ123484,W912HV-16-D-0009</v>
      </c>
      <c r="M719" s="16">
        <v>16739026</v>
      </c>
      <c r="N719" s="16">
        <v>17190622</v>
      </c>
      <c r="O719" s="17">
        <v>44466</v>
      </c>
      <c r="P719" s="18">
        <v>44468</v>
      </c>
      <c r="Q719" s="19">
        <f>IF(M719="","",N719-M719)</f>
        <v>451596</v>
      </c>
      <c r="R719" s="20">
        <f>IF(P719="","",P719-O719)</f>
        <v>2</v>
      </c>
      <c r="S719">
        <f>YEAR(P719)</f>
        <v>2021</v>
      </c>
      <c r="T719" s="21" t="str">
        <f>IF(LEN(MONTH(P719))=1,CONCATENATE("0",MONTH(P719)),MONTH(P719))</f>
        <v>09</v>
      </c>
      <c r="U719" s="21">
        <f>IF(LEN(DAY(P719))=1,CONCATENATE("0",DAY(P719)),DAY(P719))</f>
        <v>29</v>
      </c>
      <c r="V719" t="str">
        <f>CONCATENATE(S719,T719,U719)</f>
        <v>20210929</v>
      </c>
      <c r="W719">
        <f>IF(OR(MONTH(G719)=10,MONTH(G719)=11,MONTH(G719)=12),YEAR(G719)+1,YEAR(G719))</f>
        <v>2019</v>
      </c>
      <c r="X719">
        <f>IF(OR(MONTH(P719)=10,MONTH(P719)=11,MONTH(P719)=12),YEAR(P719)+1,YEAR(P719))</f>
        <v>2021</v>
      </c>
      <c r="Y719">
        <f>INDEX('Inflation Indices'!$B$2:$B$18,MATCH('MilCon Contracts Data'!W802,'Inflation Indices'!$A$2:$A$18,0))</f>
        <v>1.0006103417743548</v>
      </c>
      <c r="Z719">
        <f>ROUND(MEDIAN(W719,X719),0)</f>
        <v>2020</v>
      </c>
      <c r="AA719">
        <f>INDEX('Inflation Indices'!$B$2:$B$18,MATCH('MilCon Contracts Data'!Z802,'Inflation Indices'!$A$2:$A$18,0))</f>
        <v>0.97697771649446541</v>
      </c>
      <c r="AB719" s="22">
        <f>M719*Y719</f>
        <v>16749242.526829811</v>
      </c>
      <c r="AC719" s="22">
        <f>AB719+(Q719*AA719)</f>
        <v>17190441.755687844</v>
      </c>
      <c r="AD719" s="19">
        <f>IF(AB719="","",AC719-AB719)</f>
        <v>441199.2288580332</v>
      </c>
      <c r="AE719" s="23">
        <f>_xlfn.DAYS(P719,O719)</f>
        <v>2</v>
      </c>
      <c r="AF719" s="23">
        <f>_xlfn.DAYS(O719,G719)</f>
        <v>851</v>
      </c>
      <c r="AG719" s="24">
        <f>AE719/AF719</f>
        <v>2.3501762632197414E-3</v>
      </c>
    </row>
    <row r="720" spans="1:33" ht="30" customHeight="1" x14ac:dyDescent="0.25">
      <c r="A720" s="9">
        <v>44567</v>
      </c>
      <c r="B720" s="10">
        <v>2008</v>
      </c>
      <c r="C720" s="11" t="s">
        <v>33</v>
      </c>
      <c r="D720" s="12" t="s">
        <v>2228</v>
      </c>
      <c r="E720" s="12" t="s">
        <v>35</v>
      </c>
      <c r="F720" s="9">
        <v>39437</v>
      </c>
      <c r="G720" s="9">
        <v>40912</v>
      </c>
      <c r="H720" s="12" t="s">
        <v>813</v>
      </c>
      <c r="I720" s="13" t="str">
        <f>LEFT(J720,6)</f>
        <v>W912ER</v>
      </c>
      <c r="J720" s="14" t="s">
        <v>814</v>
      </c>
      <c r="K720" s="15" t="s">
        <v>815</v>
      </c>
      <c r="L720" s="15" t="str">
        <f>CONCATENATE(D720,",",J720)</f>
        <v>61772,W912ER-12-C-0011</v>
      </c>
      <c r="M720" s="16">
        <v>16750710</v>
      </c>
      <c r="N720" s="16">
        <v>17544730</v>
      </c>
      <c r="O720" s="17">
        <v>41389</v>
      </c>
      <c r="P720" s="18">
        <v>42025</v>
      </c>
      <c r="Q720" s="19">
        <f>IF(M720="","",N720-M720)</f>
        <v>794020</v>
      </c>
      <c r="R720" s="20">
        <f>IF(P720="","",P720-O720)</f>
        <v>636</v>
      </c>
      <c r="S720">
        <f>YEAR(P720)</f>
        <v>2015</v>
      </c>
      <c r="T720" s="21" t="str">
        <f>IF(LEN(MONTH(P720))=1,CONCATENATE("0",MONTH(P720)),MONTH(P720))</f>
        <v>01</v>
      </c>
      <c r="U720" s="21">
        <f>IF(LEN(DAY(P720))=1,CONCATENATE("0",DAY(P720)),DAY(P720))</f>
        <v>21</v>
      </c>
      <c r="V720" t="str">
        <f>CONCATENATE(S720,T720,U720)</f>
        <v>20150121</v>
      </c>
      <c r="W720">
        <f>IF(OR(MONTH(G720)=10,MONTH(G720)=11,MONTH(G720)=12),YEAR(G720)+1,YEAR(G720))</f>
        <v>2012</v>
      </c>
      <c r="X720">
        <f>IF(OR(MONTH(P720)=10,MONTH(P720)=11,MONTH(P720)=12),YEAR(P720)+1,YEAR(P720))</f>
        <v>2015</v>
      </c>
      <c r="Y720">
        <f>INDEX('Inflation Indices'!$B$2:$B$18,MATCH('MilCon Contracts Data'!W88,'Inflation Indices'!$A$2:$A$18,0))</f>
        <v>1.0750776974914733</v>
      </c>
      <c r="Z720">
        <f>ROUND(MEDIAN(W720,X720),0)</f>
        <v>2014</v>
      </c>
      <c r="AA720">
        <f>INDEX('Inflation Indices'!$B$2:$B$18,MATCH('MilCon Contracts Data'!Z88,'Inflation Indices'!$A$2:$A$18,0))</f>
        <v>1.027591137340192</v>
      </c>
      <c r="AB720" s="22">
        <f>M720*Y720</f>
        <v>18008314.738147397</v>
      </c>
      <c r="AC720" s="22">
        <f>AB720+(Q720*AA720)</f>
        <v>18824242.653018255</v>
      </c>
      <c r="AD720" s="19">
        <f>IF(AB720="","",AC720-AB720)</f>
        <v>815927.91487085819</v>
      </c>
      <c r="AE720" s="23">
        <f>_xlfn.DAYS(P720,O720)</f>
        <v>636</v>
      </c>
      <c r="AF720" s="23">
        <f>_xlfn.DAYS(O720,G720)</f>
        <v>477</v>
      </c>
      <c r="AG720" s="24">
        <f>AE720/AF720</f>
        <v>1.3333333333333333</v>
      </c>
    </row>
    <row r="721" spans="1:33" ht="30" customHeight="1" x14ac:dyDescent="0.25">
      <c r="A721" s="9">
        <v>44567</v>
      </c>
      <c r="B721" s="10">
        <v>2012</v>
      </c>
      <c r="C721" s="11" t="s">
        <v>33</v>
      </c>
      <c r="D721" s="12" t="s">
        <v>2229</v>
      </c>
      <c r="E721" s="12" t="s">
        <v>35</v>
      </c>
      <c r="F721" s="9">
        <v>41030</v>
      </c>
      <c r="G721" s="9">
        <v>41170</v>
      </c>
      <c r="H721" s="12" t="s">
        <v>2230</v>
      </c>
      <c r="I721" s="13" t="str">
        <f>LEFT(J721,6)</f>
        <v>W912HN</v>
      </c>
      <c r="J721" s="14" t="s">
        <v>2231</v>
      </c>
      <c r="K721" s="15" t="s">
        <v>2232</v>
      </c>
      <c r="L721" s="15" t="str">
        <f>CONCATENATE(D721,",",J721)</f>
        <v>69458,W912HN-10-D-0055</v>
      </c>
      <c r="M721" s="16">
        <v>16772305</v>
      </c>
      <c r="N721" s="16">
        <v>19445395</v>
      </c>
      <c r="O721" s="17">
        <v>41793</v>
      </c>
      <c r="P721" s="18">
        <v>42433</v>
      </c>
      <c r="Q721" s="19">
        <f>IF(M721="","",N721-M721)</f>
        <v>2673090</v>
      </c>
      <c r="R721" s="20">
        <f>IF(P721="","",P721-O721)</f>
        <v>640</v>
      </c>
      <c r="S721">
        <f>YEAR(P721)</f>
        <v>2016</v>
      </c>
      <c r="T721" s="21" t="str">
        <f>IF(LEN(MONTH(P721))=1,CONCATENATE("0",MONTH(P721)),MONTH(P721))</f>
        <v>03</v>
      </c>
      <c r="U721" s="21" t="str">
        <f>IF(LEN(DAY(P721))=1,CONCATENATE("0",DAY(P721)),DAY(P721))</f>
        <v>04</v>
      </c>
      <c r="V721" t="str">
        <f>CONCATENATE(S721,T721,U721)</f>
        <v>20160304</v>
      </c>
      <c r="W721">
        <f>IF(OR(MONTH(G721)=10,MONTH(G721)=11,MONTH(G721)=12),YEAR(G721)+1,YEAR(G721))</f>
        <v>2012</v>
      </c>
      <c r="X721">
        <f>IF(OR(MONTH(P721)=10,MONTH(P721)=11,MONTH(P721)=12),YEAR(P721)+1,YEAR(P721))</f>
        <v>2016</v>
      </c>
      <c r="Y721">
        <f>INDEX('Inflation Indices'!$B$2:$B$18,MATCH('MilCon Contracts Data'!W105,'Inflation Indices'!$A$2:$A$18,0))</f>
        <v>1.1226717559690906</v>
      </c>
      <c r="Z721">
        <f>ROUND(MEDIAN(W721,X721),0)</f>
        <v>2014</v>
      </c>
      <c r="AA721">
        <f>INDEX('Inflation Indices'!$B$2:$B$18,MATCH('MilCon Contracts Data'!Z105,'Inflation Indices'!$A$2:$A$18,0))</f>
        <v>1.0750776974914733</v>
      </c>
      <c r="AB721" s="22">
        <f>M721*Y721</f>
        <v>18829793.105999157</v>
      </c>
      <c r="AC721" s="22">
        <f>AB721+(Q721*AA721)</f>
        <v>21703572.548386641</v>
      </c>
      <c r="AD721" s="19">
        <f>IF(AB721="","",AC721-AB721)</f>
        <v>2873779.442387484</v>
      </c>
      <c r="AE721" s="23">
        <f>_xlfn.DAYS(P721,O721)</f>
        <v>640</v>
      </c>
      <c r="AF721" s="23">
        <f>_xlfn.DAYS(O721,G721)</f>
        <v>623</v>
      </c>
      <c r="AG721" s="24">
        <f>AE721/AF721</f>
        <v>1.0272873194221508</v>
      </c>
    </row>
    <row r="722" spans="1:33" ht="30" customHeight="1" x14ac:dyDescent="0.25">
      <c r="A722" s="9">
        <v>44561</v>
      </c>
      <c r="B722" s="10">
        <v>2021</v>
      </c>
      <c r="C722" s="11" t="s">
        <v>624</v>
      </c>
      <c r="D722" s="12" t="s">
        <v>2233</v>
      </c>
      <c r="E722" s="12" t="s">
        <v>35</v>
      </c>
      <c r="F722" s="9">
        <v>44348</v>
      </c>
      <c r="G722" s="9">
        <v>44468</v>
      </c>
      <c r="H722" s="12" t="s">
        <v>1841</v>
      </c>
      <c r="I722" s="13" t="str">
        <f>LEFT(J722,6)</f>
        <v>N69450</v>
      </c>
      <c r="J722" s="14" t="s">
        <v>1842</v>
      </c>
      <c r="K722" s="15" t="s">
        <v>1842</v>
      </c>
      <c r="L722" s="15" t="str">
        <f>CONCATENATE(D722,",",J722)</f>
        <v>DDPM414415,N6945021C0038</v>
      </c>
      <c r="M722" s="16">
        <v>16788096</v>
      </c>
      <c r="N722" s="16">
        <v>16788096</v>
      </c>
      <c r="O722" s="17">
        <v>45565</v>
      </c>
      <c r="P722" s="18">
        <v>45565</v>
      </c>
      <c r="Q722" s="19">
        <f>IF(M722="","",N722-M722)</f>
        <v>0</v>
      </c>
      <c r="R722" s="20">
        <f>IF(P722="","",P722-O722)</f>
        <v>0</v>
      </c>
      <c r="S722">
        <f>YEAR(P722)</f>
        <v>2024</v>
      </c>
      <c r="T722" s="21" t="str">
        <f>IF(LEN(MONTH(P722))=1,CONCATENATE("0",MONTH(P722)),MONTH(P722))</f>
        <v>09</v>
      </c>
      <c r="U722" s="21">
        <f>IF(LEN(DAY(P722))=1,CONCATENATE("0",DAY(P722)),DAY(P722))</f>
        <v>30</v>
      </c>
      <c r="V722" t="str">
        <f>CONCATENATE(S722,T722,U722)</f>
        <v>20240930</v>
      </c>
      <c r="W722">
        <f>IF(OR(MONTH(G722)=10,MONTH(G722)=11,MONTH(G722)=12),YEAR(G722)+1,YEAR(G722))</f>
        <v>2021</v>
      </c>
      <c r="X722">
        <f>IF(OR(MONTH(P722)=10,MONTH(P722)=11,MONTH(P722)=12),YEAR(P722)+1,YEAR(P722))</f>
        <v>2024</v>
      </c>
      <c r="Y722">
        <f>INDEX('Inflation Indices'!$B$2:$B$18,MATCH('MilCon Contracts Data'!W1193,'Inflation Indices'!$A$2:$A$18,0))</f>
        <v>1.027591137340192</v>
      </c>
      <c r="Z722">
        <f>ROUND(MEDIAN(W722,X722),0)</f>
        <v>2023</v>
      </c>
      <c r="AA722">
        <f>INDEX('Inflation Indices'!$B$2:$B$18,MATCH('MilCon Contracts Data'!Z1193,'Inflation Indices'!$A$2:$A$18,0))</f>
        <v>0.97697771649446541</v>
      </c>
      <c r="AB722" s="22">
        <f>M722*Y722</f>
        <v>17251298.662416328</v>
      </c>
      <c r="AC722" s="22">
        <f>AB722+(Q722*AA722)</f>
        <v>17251298.662416328</v>
      </c>
      <c r="AD722" s="19">
        <f>IF(AB722="","",AC722-AB722)</f>
        <v>0</v>
      </c>
      <c r="AE722" s="23">
        <f>_xlfn.DAYS(P722,O722)</f>
        <v>0</v>
      </c>
      <c r="AF722" s="23">
        <f>_xlfn.DAYS(O722,G722)</f>
        <v>1097</v>
      </c>
      <c r="AG722" s="24">
        <f>AE722/AF722</f>
        <v>0</v>
      </c>
    </row>
    <row r="723" spans="1:33" ht="30" customHeight="1" x14ac:dyDescent="0.25">
      <c r="A723" s="9">
        <v>44567</v>
      </c>
      <c r="B723" s="10">
        <v>2018</v>
      </c>
      <c r="C723" s="11" t="s">
        <v>33</v>
      </c>
      <c r="D723" s="12" t="s">
        <v>2234</v>
      </c>
      <c r="E723" s="12" t="s">
        <v>35</v>
      </c>
      <c r="F723" s="9">
        <v>43403</v>
      </c>
      <c r="G723" s="9">
        <v>43549</v>
      </c>
      <c r="H723" s="12" t="s">
        <v>2235</v>
      </c>
      <c r="I723" s="13" t="str">
        <f>LEFT(J723,6)</f>
        <v>W912HV</v>
      </c>
      <c r="J723" s="14" t="s">
        <v>2236</v>
      </c>
      <c r="K723" s="15" t="s">
        <v>2236</v>
      </c>
      <c r="L723" s="15" t="str">
        <f>CONCATENATE(D723,",",J723)</f>
        <v>81903,W912HV19C0004</v>
      </c>
      <c r="M723" s="16">
        <v>16975565</v>
      </c>
      <c r="N723" s="16">
        <v>17857223</v>
      </c>
      <c r="O723" s="17">
        <v>44304</v>
      </c>
      <c r="P723" s="18">
        <v>44657</v>
      </c>
      <c r="Q723" s="19">
        <f>IF(M723="","",N723-M723)</f>
        <v>881658</v>
      </c>
      <c r="R723" s="20">
        <f>IF(P723="","",P723-O723)</f>
        <v>353</v>
      </c>
      <c r="S723">
        <f>YEAR(P723)</f>
        <v>2022</v>
      </c>
      <c r="T723" s="21" t="str">
        <f>IF(LEN(MONTH(P723))=1,CONCATENATE("0",MONTH(P723)),MONTH(P723))</f>
        <v>04</v>
      </c>
      <c r="U723" s="21" t="str">
        <f>IF(LEN(DAY(P723))=1,CONCATENATE("0",DAY(P723)),DAY(P723))</f>
        <v>06</v>
      </c>
      <c r="V723" t="str">
        <f>CONCATENATE(S723,T723,U723)</f>
        <v>20220406</v>
      </c>
      <c r="W723">
        <f>IF(OR(MONTH(G723)=10,MONTH(G723)=11,MONTH(G723)=12),YEAR(G723)+1,YEAR(G723))</f>
        <v>2019</v>
      </c>
      <c r="X723">
        <f>IF(OR(MONTH(P723)=10,MONTH(P723)=11,MONTH(P723)=12),YEAR(P723)+1,YEAR(P723))</f>
        <v>2022</v>
      </c>
      <c r="Y723">
        <f>INDEX('Inflation Indices'!$B$2:$B$18,MATCH('MilCon Contracts Data'!W805,'Inflation Indices'!$A$2:$A$18,0))</f>
        <v>1.0507009358578761</v>
      </c>
      <c r="Z723">
        <f>ROUND(MEDIAN(W723,X723),0)</f>
        <v>2021</v>
      </c>
      <c r="AA723">
        <f>INDEX('Inflation Indices'!$B$2:$B$18,MATCH('MilCon Contracts Data'!Z805,'Inflation Indices'!$A$2:$A$18,0))</f>
        <v>0.97697771649446541</v>
      </c>
      <c r="AB723" s="22">
        <f>M723*Y723</f>
        <v>17836242.032216206</v>
      </c>
      <c r="AC723" s="22">
        <f>AB723+(Q723*AA723)</f>
        <v>18697602.251785282</v>
      </c>
      <c r="AD723" s="19">
        <f>IF(AB723="","",AC723-AB723)</f>
        <v>861360.21956907585</v>
      </c>
      <c r="AE723" s="23">
        <f>_xlfn.DAYS(P723,O723)</f>
        <v>353</v>
      </c>
      <c r="AF723" s="23">
        <f>_xlfn.DAYS(O723,G723)</f>
        <v>755</v>
      </c>
      <c r="AG723" s="24">
        <f>AE723/AF723</f>
        <v>0.46754966887417221</v>
      </c>
    </row>
    <row r="724" spans="1:33" ht="30" customHeight="1" x14ac:dyDescent="0.25">
      <c r="A724" s="9">
        <v>44567</v>
      </c>
      <c r="B724" s="10">
        <v>2019</v>
      </c>
      <c r="C724" s="11" t="s">
        <v>33</v>
      </c>
      <c r="D724" s="12" t="s">
        <v>2237</v>
      </c>
      <c r="E724" s="12" t="s">
        <v>35</v>
      </c>
      <c r="F724" s="9">
        <v>43626</v>
      </c>
      <c r="G724" s="9">
        <v>43738</v>
      </c>
      <c r="H724" s="12" t="s">
        <v>2201</v>
      </c>
      <c r="I724" s="13" t="str">
        <f>LEFT(J724,6)</f>
        <v>W912PM</v>
      </c>
      <c r="J724" s="14" t="s">
        <v>2238</v>
      </c>
      <c r="K724" s="15" t="s">
        <v>2238</v>
      </c>
      <c r="L724" s="15" t="str">
        <f>CONCATENATE(D724,",",J724)</f>
        <v>80774,W912PM19C0042</v>
      </c>
      <c r="M724" s="16">
        <v>17061326</v>
      </c>
      <c r="N724" s="16">
        <v>17061326</v>
      </c>
      <c r="O724" s="17">
        <v>44567</v>
      </c>
      <c r="P724" s="18">
        <v>44567</v>
      </c>
      <c r="Q724" s="19">
        <f>IF(M724="","",N724-M724)</f>
        <v>0</v>
      </c>
      <c r="R724" s="20">
        <f>IF(P724="","",P724-O724)</f>
        <v>0</v>
      </c>
      <c r="S724">
        <f>YEAR(P724)</f>
        <v>2022</v>
      </c>
      <c r="T724" s="21" t="str">
        <f>IF(LEN(MONTH(P724))=1,CONCATENATE("0",MONTH(P724)),MONTH(P724))</f>
        <v>01</v>
      </c>
      <c r="U724" s="21" t="str">
        <f>IF(LEN(DAY(P724))=1,CONCATENATE("0",DAY(P724)),DAY(P724))</f>
        <v>06</v>
      </c>
      <c r="V724" t="str">
        <f>CONCATENATE(S724,T724,U724)</f>
        <v>20220106</v>
      </c>
      <c r="W724">
        <f>IF(OR(MONTH(G724)=10,MONTH(G724)=11,MONTH(G724)=12),YEAR(G724)+1,YEAR(G724))</f>
        <v>2019</v>
      </c>
      <c r="X724">
        <f>IF(OR(MONTH(P724)=10,MONTH(P724)=11,MONTH(P724)=12),YEAR(P724)+1,YEAR(P724))</f>
        <v>2022</v>
      </c>
      <c r="Y724">
        <f>INDEX('Inflation Indices'!$B$2:$B$18,MATCH('MilCon Contracts Data'!W826,'Inflation Indices'!$A$2:$A$18,0))</f>
        <v>1.1913606177254064</v>
      </c>
      <c r="Z724">
        <f>ROUND(MEDIAN(W724,X724),0)</f>
        <v>2021</v>
      </c>
      <c r="AA724">
        <f>INDEX('Inflation Indices'!$B$2:$B$18,MATCH('MilCon Contracts Data'!Z826,'Inflation Indices'!$A$2:$A$18,0))</f>
        <v>1.0992552112271903</v>
      </c>
      <c r="AB724" s="22">
        <f>M724*Y724</f>
        <v>20326191.882574536</v>
      </c>
      <c r="AC724" s="22">
        <f>AB724+(Q724*AA724)</f>
        <v>20326191.882574536</v>
      </c>
      <c r="AD724" s="19">
        <f>IF(AB724="","",AC724-AB724)</f>
        <v>0</v>
      </c>
      <c r="AE724" s="23">
        <f>_xlfn.DAYS(P724,O724)</f>
        <v>0</v>
      </c>
      <c r="AF724" s="23">
        <f>_xlfn.DAYS(O724,G724)</f>
        <v>829</v>
      </c>
      <c r="AG724" s="24">
        <f>AE724/AF724</f>
        <v>0</v>
      </c>
    </row>
    <row r="725" spans="1:33" ht="30" customHeight="1" x14ac:dyDescent="0.25">
      <c r="A725" s="9">
        <v>44592</v>
      </c>
      <c r="B725" s="10">
        <v>2015</v>
      </c>
      <c r="C725" s="11" t="s">
        <v>2239</v>
      </c>
      <c r="D725" s="12" t="s">
        <v>2240</v>
      </c>
      <c r="E725" s="12" t="s">
        <v>35</v>
      </c>
      <c r="F725" s="9">
        <v>42037</v>
      </c>
      <c r="G725" s="9">
        <v>42277</v>
      </c>
      <c r="H725" s="12" t="s">
        <v>2241</v>
      </c>
      <c r="I725" s="13" t="str">
        <f>LEFT(J725,6)</f>
        <v>W9128F</v>
      </c>
      <c r="J725" s="14" t="s">
        <v>1553</v>
      </c>
      <c r="K725" s="15" t="s">
        <v>1554</v>
      </c>
      <c r="L725" s="15" t="str">
        <f>CONCATENATE(D725,",",J725)</f>
        <v>DESC1507,W9128F-15-C-0032</v>
      </c>
      <c r="M725" s="16">
        <v>17178089</v>
      </c>
      <c r="N725" s="16">
        <v>17906802</v>
      </c>
      <c r="O725" s="17">
        <v>42817</v>
      </c>
      <c r="P725" s="18">
        <v>43236</v>
      </c>
      <c r="Q725" s="19">
        <f>IF(M725="","",N725-M725)</f>
        <v>728713</v>
      </c>
      <c r="R725" s="20">
        <f>IF(P725="","",P725-O725)</f>
        <v>419</v>
      </c>
      <c r="S725">
        <f>YEAR(P725)</f>
        <v>2018</v>
      </c>
      <c r="T725" s="21" t="str">
        <f>IF(LEN(MONTH(P725))=1,CONCATENATE("0",MONTH(P725)),MONTH(P725))</f>
        <v>05</v>
      </c>
      <c r="U725" s="21">
        <f>IF(LEN(DAY(P725))=1,CONCATENATE("0",DAY(P725)),DAY(P725))</f>
        <v>16</v>
      </c>
      <c r="V725" t="str">
        <f>CONCATENATE(S725,T725,U725)</f>
        <v>20180516</v>
      </c>
      <c r="W725">
        <f>IF(OR(MONTH(G725)=10,MONTH(G725)=11,MONTH(G725)=12),YEAR(G725)+1,YEAR(G725))</f>
        <v>2015</v>
      </c>
      <c r="X725">
        <f>IF(OR(MONTH(P725)=10,MONTH(P725)=11,MONTH(P725)=12),YEAR(P725)+1,YEAR(P725))</f>
        <v>2018</v>
      </c>
      <c r="Y725">
        <f>INDEX('Inflation Indices'!$B$2:$B$18,MATCH('MilCon Contracts Data'!W207,'Inflation Indices'!$A$2:$A$18,0))</f>
        <v>0.97697771649446541</v>
      </c>
      <c r="Z725">
        <f>ROUND(MEDIAN(W725,X725),0)</f>
        <v>2017</v>
      </c>
      <c r="AA725">
        <f>INDEX('Inflation Indices'!$B$2:$B$18,MATCH('MilCon Contracts Data'!Z207,'Inflation Indices'!$A$2:$A$18,0))</f>
        <v>0.95701202597496626</v>
      </c>
      <c r="AB725" s="22">
        <f>M725*Y725</f>
        <v>16782610.164958693</v>
      </c>
      <c r="AC725" s="22">
        <f>AB725+(Q725*AA725)</f>
        <v>17479997.26944299</v>
      </c>
      <c r="AD725" s="19">
        <f>IF(AB725="","",AC725-AB725)</f>
        <v>697387.10448429734</v>
      </c>
      <c r="AE725" s="23">
        <f>_xlfn.DAYS(P725,O725)</f>
        <v>419</v>
      </c>
      <c r="AF725" s="23">
        <f>_xlfn.DAYS(O725,G725)</f>
        <v>540</v>
      </c>
      <c r="AG725" s="24">
        <f>AE725/AF725</f>
        <v>0.77592592592592591</v>
      </c>
    </row>
    <row r="726" spans="1:33" ht="30" customHeight="1" x14ac:dyDescent="0.25">
      <c r="A726" s="9">
        <v>44560</v>
      </c>
      <c r="B726" s="10">
        <v>2015</v>
      </c>
      <c r="C726" s="11" t="s">
        <v>496</v>
      </c>
      <c r="D726" s="12" t="s">
        <v>2240</v>
      </c>
      <c r="E726" s="12" t="s">
        <v>35</v>
      </c>
      <c r="F726" s="9">
        <v>42037</v>
      </c>
      <c r="G726" s="9">
        <v>42598</v>
      </c>
      <c r="H726" s="12" t="s">
        <v>1578</v>
      </c>
      <c r="I726" s="13" t="str">
        <f>LEFT(J726,6)</f>
        <v>N40080</v>
      </c>
      <c r="J726" s="14" t="s">
        <v>2242</v>
      </c>
      <c r="K726" s="15" t="s">
        <v>2243</v>
      </c>
      <c r="L726" s="15" t="str">
        <f>CONCATENATE(D726,",",J726)</f>
        <v>DESC1507,N40080-16-C-0161</v>
      </c>
      <c r="M726" s="16">
        <v>17178089</v>
      </c>
      <c r="N726" s="16">
        <v>18765895</v>
      </c>
      <c r="O726" s="17">
        <v>43138</v>
      </c>
      <c r="P726" s="18">
        <v>43388</v>
      </c>
      <c r="Q726" s="19">
        <f>IF(M726="","",N726-M726)</f>
        <v>1587806</v>
      </c>
      <c r="R726" s="20">
        <f>IF(P726="","",P726-O726)</f>
        <v>250</v>
      </c>
      <c r="S726">
        <f>YEAR(P726)</f>
        <v>2018</v>
      </c>
      <c r="T726" s="21">
        <f>IF(LEN(MONTH(P726))=1,CONCATENATE("0",MONTH(P726)),MONTH(P726))</f>
        <v>10</v>
      </c>
      <c r="U726" s="21">
        <f>IF(LEN(DAY(P726))=1,CONCATENATE("0",DAY(P726)),DAY(P726))</f>
        <v>15</v>
      </c>
      <c r="V726" t="str">
        <f>CONCATENATE(S726,T726,U726)</f>
        <v>20181015</v>
      </c>
      <c r="W726">
        <f>IF(OR(MONTH(G726)=10,MONTH(G726)=11,MONTH(G726)=12),YEAR(G726)+1,YEAR(G726))</f>
        <v>2016</v>
      </c>
      <c r="X726">
        <f>IF(OR(MONTH(P726)=10,MONTH(P726)=11,MONTH(P726)=12),YEAR(P726)+1,YEAR(P726))</f>
        <v>2019</v>
      </c>
      <c r="Y726">
        <f>INDEX('Inflation Indices'!$B$2:$B$18,MATCH('MilCon Contracts Data'!W234,'Inflation Indices'!$A$2:$A$18,0))</f>
        <v>1.0507009358578761</v>
      </c>
      <c r="Z726">
        <f>ROUND(MEDIAN(W726,X726),0)</f>
        <v>2018</v>
      </c>
      <c r="AA726">
        <f>INDEX('Inflation Indices'!$B$2:$B$18,MATCH('MilCon Contracts Data'!Z234,'Inflation Indices'!$A$2:$A$18,0))</f>
        <v>1.0006103417743548</v>
      </c>
      <c r="AB726" s="22">
        <f>M726*Y726</f>
        <v>18049034.188549887</v>
      </c>
      <c r="AC726" s="22">
        <f>AB726+(Q726*AA726)</f>
        <v>19637809.292881258</v>
      </c>
      <c r="AD726" s="19">
        <f>IF(AB726="","",AC726-AB726)</f>
        <v>1588775.1043313704</v>
      </c>
      <c r="AE726" s="23">
        <f>_xlfn.DAYS(P726,O726)</f>
        <v>250</v>
      </c>
      <c r="AF726" s="23">
        <f>_xlfn.DAYS(O726,G726)</f>
        <v>540</v>
      </c>
      <c r="AG726" s="24">
        <f>AE726/AF726</f>
        <v>0.46296296296296297</v>
      </c>
    </row>
    <row r="727" spans="1:33" ht="30" customHeight="1" x14ac:dyDescent="0.25">
      <c r="A727" s="9">
        <v>44573</v>
      </c>
      <c r="B727" s="10">
        <v>2016</v>
      </c>
      <c r="C727" s="11" t="s">
        <v>103</v>
      </c>
      <c r="D727" s="12" t="s">
        <v>2244</v>
      </c>
      <c r="E727" s="12" t="s">
        <v>35</v>
      </c>
      <c r="F727" s="9">
        <v>42458</v>
      </c>
      <c r="G727" s="9">
        <v>43004</v>
      </c>
      <c r="H727" s="12" t="s">
        <v>1415</v>
      </c>
      <c r="I727" s="13" t="str">
        <f>LEFT(J727,6)</f>
        <v>N44255</v>
      </c>
      <c r="J727" s="14" t="s">
        <v>2245</v>
      </c>
      <c r="K727" s="15" t="s">
        <v>2246</v>
      </c>
      <c r="L727" s="15" t="str">
        <f>CONCATENATE(D727,",",J727)</f>
        <v>N68436401,N4425517C8002 AWD</v>
      </c>
      <c r="M727" s="16">
        <v>17270000</v>
      </c>
      <c r="N727" s="16">
        <v>17652000</v>
      </c>
      <c r="O727" s="17">
        <v>43834</v>
      </c>
      <c r="P727" s="18">
        <v>44383</v>
      </c>
      <c r="Q727" s="19">
        <f>IF(M727="","",N727-M727)</f>
        <v>382000</v>
      </c>
      <c r="R727" s="20">
        <f>IF(P727="","",P727-O727)</f>
        <v>549</v>
      </c>
      <c r="S727">
        <f>YEAR(P727)</f>
        <v>2021</v>
      </c>
      <c r="T727" s="21" t="str">
        <f>IF(LEN(MONTH(P727))=1,CONCATENATE("0",MONTH(P727)),MONTH(P727))</f>
        <v>07</v>
      </c>
      <c r="U727" s="21" t="str">
        <f>IF(LEN(DAY(P727))=1,CONCATENATE("0",DAY(P727)),DAY(P727))</f>
        <v>06</v>
      </c>
      <c r="V727" t="str">
        <f>CONCATENATE(S727,T727,U727)</f>
        <v>20210706</v>
      </c>
      <c r="W727">
        <f>IF(OR(MONTH(G727)=10,MONTH(G727)=11,MONTH(G727)=12),YEAR(G727)+1,YEAR(G727))</f>
        <v>2017</v>
      </c>
      <c r="X727">
        <f>IF(OR(MONTH(P727)=10,MONTH(P727)=11,MONTH(P727)=12),YEAR(P727)+1,YEAR(P727))</f>
        <v>2021</v>
      </c>
      <c r="Y727">
        <f>INDEX('Inflation Indices'!$B$2:$B$18,MATCH('MilCon Contracts Data'!W313,'Inflation Indices'!$A$2:$A$18,0))</f>
        <v>1.027591137340192</v>
      </c>
      <c r="Z727">
        <f>ROUND(MEDIAN(W727,X727),0)</f>
        <v>2019</v>
      </c>
      <c r="AA727">
        <f>INDEX('Inflation Indices'!$B$2:$B$18,MATCH('MilCon Contracts Data'!Z313,'Inflation Indices'!$A$2:$A$18,0))</f>
        <v>1.0006103417743548</v>
      </c>
      <c r="AB727" s="22">
        <f>M727*Y727</f>
        <v>17746498.941865116</v>
      </c>
      <c r="AC727" s="22">
        <f>AB727+(Q727*AA727)</f>
        <v>18128732.092422921</v>
      </c>
      <c r="AD727" s="19">
        <f>IF(AB727="","",AC727-AB727)</f>
        <v>382233.15055780485</v>
      </c>
      <c r="AE727" s="23">
        <f>_xlfn.DAYS(P727,O727)</f>
        <v>549</v>
      </c>
      <c r="AF727" s="23">
        <f>_xlfn.DAYS(O727,G727)</f>
        <v>830</v>
      </c>
      <c r="AG727" s="24">
        <f>AE727/AF727</f>
        <v>0.66144578313253011</v>
      </c>
    </row>
    <row r="728" spans="1:33" ht="30" customHeight="1" x14ac:dyDescent="0.25">
      <c r="A728" s="9">
        <v>44573</v>
      </c>
      <c r="B728" s="10">
        <v>2020</v>
      </c>
      <c r="C728" s="11" t="s">
        <v>98</v>
      </c>
      <c r="D728" s="12" t="s">
        <v>2247</v>
      </c>
      <c r="E728" s="12" t="s">
        <v>35</v>
      </c>
      <c r="F728" s="9">
        <v>43920</v>
      </c>
      <c r="G728" s="9">
        <v>44089</v>
      </c>
      <c r="H728" s="12" t="s">
        <v>109</v>
      </c>
      <c r="I728" s="13" t="str">
        <f>LEFT(J728,6)</f>
        <v>N40085</v>
      </c>
      <c r="J728" s="14" t="s">
        <v>327</v>
      </c>
      <c r="K728" s="15" t="s">
        <v>111</v>
      </c>
      <c r="L728" s="15" t="str">
        <f>CONCATENATE(D728,",",J728)</f>
        <v>M670011507F,N4008520D0034 N4008520F6501</v>
      </c>
      <c r="M728" s="16">
        <v>17318680</v>
      </c>
      <c r="N728" s="16">
        <v>21230000</v>
      </c>
      <c r="O728" s="17">
        <v>45439</v>
      </c>
      <c r="P728" s="18">
        <v>45664</v>
      </c>
      <c r="Q728" s="19">
        <f>IF(M728="","",N728-M728)</f>
        <v>3911320</v>
      </c>
      <c r="R728" s="20">
        <f>IF(P728="","",P728-O728)</f>
        <v>225</v>
      </c>
      <c r="S728">
        <f>YEAR(P728)</f>
        <v>2025</v>
      </c>
      <c r="T728" s="21" t="str">
        <f>IF(LEN(MONTH(P728))=1,CONCATENATE("0",MONTH(P728)),MONTH(P728))</f>
        <v>01</v>
      </c>
      <c r="U728" s="21" t="str">
        <f>IF(LEN(DAY(P728))=1,CONCATENATE("0",DAY(P728)),DAY(P728))</f>
        <v>07</v>
      </c>
      <c r="V728" t="str">
        <f>CONCATENATE(S728,T728,U728)</f>
        <v>20250107</v>
      </c>
      <c r="W728">
        <f>IF(OR(MONTH(G728)=10,MONTH(G728)=11,MONTH(G728)=12),YEAR(G728)+1,YEAR(G728))</f>
        <v>2020</v>
      </c>
      <c r="X728">
        <f>IF(OR(MONTH(P728)=10,MONTH(P728)=11,MONTH(P728)=12),YEAR(P728)+1,YEAR(P728))</f>
        <v>2025</v>
      </c>
      <c r="Y728">
        <f>INDEX('Inflation Indices'!$B$2:$B$18,MATCH('MilCon Contracts Data'!W915,'Inflation Indices'!$A$2:$A$18,0))</f>
        <v>1.258060736811446</v>
      </c>
      <c r="Z728">
        <f>ROUND(MEDIAN(W728,X728),0)</f>
        <v>2023</v>
      </c>
      <c r="AA728">
        <f>INDEX('Inflation Indices'!$B$2:$B$18,MATCH('MilCon Contracts Data'!Z915,'Inflation Indices'!$A$2:$A$18,0))</f>
        <v>1.2082263446570523</v>
      </c>
      <c r="AB728" s="22">
        <f>M728*Y728</f>
        <v>21787951.321401656</v>
      </c>
      <c r="AC728" s="22">
        <f>AB728+(Q728*AA728)</f>
        <v>26513711.187785678</v>
      </c>
      <c r="AD728" s="19">
        <f>IF(AB728="","",AC728-AB728)</f>
        <v>4725759.8663840219</v>
      </c>
      <c r="AE728" s="23">
        <f>_xlfn.DAYS(P728,O728)</f>
        <v>225</v>
      </c>
      <c r="AF728" s="23">
        <f>_xlfn.DAYS(O728,G728)</f>
        <v>1350</v>
      </c>
      <c r="AG728" s="24">
        <f>AE728/AF728</f>
        <v>0.16666666666666666</v>
      </c>
    </row>
    <row r="729" spans="1:33" ht="30" customHeight="1" x14ac:dyDescent="0.25">
      <c r="A729" s="9">
        <v>44561</v>
      </c>
      <c r="B729" s="10">
        <v>2018</v>
      </c>
      <c r="C729" s="11" t="s">
        <v>557</v>
      </c>
      <c r="D729" s="12" t="s">
        <v>2248</v>
      </c>
      <c r="E729" s="12" t="s">
        <v>35</v>
      </c>
      <c r="F729" s="9">
        <v>43280</v>
      </c>
      <c r="G729" s="9">
        <v>43621</v>
      </c>
      <c r="H729" s="12" t="s">
        <v>2249</v>
      </c>
      <c r="I729" s="13" t="str">
        <f>LEFT(J729,6)</f>
        <v>W912QR</v>
      </c>
      <c r="J729" s="14" t="s">
        <v>2250</v>
      </c>
      <c r="K729" s="15" t="s">
        <v>2250</v>
      </c>
      <c r="L729" s="15" t="str">
        <f>CONCATENATE(D729,",",J729)</f>
        <v>88731,W912QR19C0018</v>
      </c>
      <c r="M729" s="16">
        <v>17399000</v>
      </c>
      <c r="N729" s="16">
        <v>18625000</v>
      </c>
      <c r="O729" s="17">
        <v>44184</v>
      </c>
      <c r="P729" s="18">
        <v>44607</v>
      </c>
      <c r="Q729" s="19">
        <f>IF(M729="","",N729-M729)</f>
        <v>1226000</v>
      </c>
      <c r="R729" s="20">
        <f>IF(P729="","",P729-O729)</f>
        <v>423</v>
      </c>
      <c r="S729">
        <f>YEAR(P729)</f>
        <v>2022</v>
      </c>
      <c r="T729" s="21" t="str">
        <f>IF(LEN(MONTH(P729))=1,CONCATENATE("0",MONTH(P729)),MONTH(P729))</f>
        <v>02</v>
      </c>
      <c r="U729" s="21">
        <f>IF(LEN(DAY(P729))=1,CONCATENATE("0",DAY(P729)),DAY(P729))</f>
        <v>15</v>
      </c>
      <c r="V729" t="str">
        <f>CONCATENATE(S729,T729,U729)</f>
        <v>20220215</v>
      </c>
      <c r="W729">
        <f>IF(OR(MONTH(G729)=10,MONTH(G729)=11,MONTH(G729)=12),YEAR(G729)+1,YEAR(G729))</f>
        <v>2019</v>
      </c>
      <c r="X729">
        <f>IF(OR(MONTH(P729)=10,MONTH(P729)=11,MONTH(P729)=12),YEAR(P729)+1,YEAR(P729))</f>
        <v>2022</v>
      </c>
      <c r="Y729">
        <f>INDEX('Inflation Indices'!$B$2:$B$18,MATCH('MilCon Contracts Data'!W836,'Inflation Indices'!$A$2:$A$18,0))</f>
        <v>1.0992552112271903</v>
      </c>
      <c r="Z729">
        <f>ROUND(MEDIAN(W729,X729),0)</f>
        <v>2021</v>
      </c>
      <c r="AA729">
        <f>INDEX('Inflation Indices'!$B$2:$B$18,MATCH('MilCon Contracts Data'!Z836,'Inflation Indices'!$A$2:$A$18,0))</f>
        <v>1.027591137340192</v>
      </c>
      <c r="AB729" s="22">
        <f>M729*Y729</f>
        <v>19125941.420141883</v>
      </c>
      <c r="AC729" s="22">
        <f>AB729+(Q729*AA729)</f>
        <v>20385768.154520959</v>
      </c>
      <c r="AD729" s="19">
        <f>IF(AB729="","",AC729-AB729)</f>
        <v>1259826.7343790755</v>
      </c>
      <c r="AE729" s="23">
        <f>_xlfn.DAYS(P729,O729)</f>
        <v>423</v>
      </c>
      <c r="AF729" s="23">
        <f>_xlfn.DAYS(O729,G729)</f>
        <v>563</v>
      </c>
      <c r="AG729" s="24">
        <f>AE729/AF729</f>
        <v>0.75133214920071045</v>
      </c>
    </row>
    <row r="730" spans="1:33" ht="30" customHeight="1" x14ac:dyDescent="0.25">
      <c r="A730" s="9">
        <v>44560</v>
      </c>
      <c r="B730" s="10">
        <v>2014</v>
      </c>
      <c r="C730" s="11" t="s">
        <v>496</v>
      </c>
      <c r="D730" s="12" t="s">
        <v>2251</v>
      </c>
      <c r="E730" s="12" t="s">
        <v>35</v>
      </c>
      <c r="F730" s="9">
        <v>42023</v>
      </c>
      <c r="G730" s="9">
        <v>42128</v>
      </c>
      <c r="H730" s="12" t="s">
        <v>1110</v>
      </c>
      <c r="I730" s="13" t="str">
        <f>LEFT(J730,6)</f>
        <v>W912BV</v>
      </c>
      <c r="J730" s="14" t="s">
        <v>1111</v>
      </c>
      <c r="K730" s="15" t="s">
        <v>1112</v>
      </c>
      <c r="L730" s="15" t="str">
        <f>CONCATENATE(D730,",",J730)</f>
        <v>DESC1502 B,W912BV-15-C-0017</v>
      </c>
      <c r="M730" s="16">
        <v>17410000</v>
      </c>
      <c r="N730" s="16">
        <v>17410000</v>
      </c>
      <c r="O730" s="17">
        <v>42666</v>
      </c>
      <c r="P730" s="18">
        <v>44518</v>
      </c>
      <c r="Q730" s="19">
        <f>IF(M730="","",N730-M730)</f>
        <v>0</v>
      </c>
      <c r="R730" s="20">
        <f>IF(P730="","",P730-O730)</f>
        <v>1852</v>
      </c>
      <c r="S730">
        <f>YEAR(P730)</f>
        <v>2021</v>
      </c>
      <c r="T730" s="21">
        <f>IF(LEN(MONTH(P730))=1,CONCATENATE("0",MONTH(P730)),MONTH(P730))</f>
        <v>11</v>
      </c>
      <c r="U730" s="21">
        <f>IF(LEN(DAY(P730))=1,CONCATENATE("0",DAY(P730)),DAY(P730))</f>
        <v>18</v>
      </c>
      <c r="V730" t="str">
        <f>CONCATENATE(S730,T730,U730)</f>
        <v>20211118</v>
      </c>
      <c r="W730">
        <f>IF(OR(MONTH(G730)=10,MONTH(G730)=11,MONTH(G730)=12),YEAR(G730)+1,YEAR(G730))</f>
        <v>2015</v>
      </c>
      <c r="X730">
        <f>IF(OR(MONTH(P730)=10,MONTH(P730)=11,MONTH(P730)=12),YEAR(P730)+1,YEAR(P730))</f>
        <v>2022</v>
      </c>
      <c r="Y730">
        <f>INDEX('Inflation Indices'!$B$2:$B$18,MATCH('MilCon Contracts Data'!W210,'Inflation Indices'!$A$2:$A$18,0))</f>
        <v>1.0507009358578761</v>
      </c>
      <c r="Z730">
        <f>ROUND(MEDIAN(W730,X730),0)</f>
        <v>2019</v>
      </c>
      <c r="AA730">
        <f>INDEX('Inflation Indices'!$B$2:$B$18,MATCH('MilCon Contracts Data'!Z210,'Inflation Indices'!$A$2:$A$18,0))</f>
        <v>1.027591137340192</v>
      </c>
      <c r="AB730" s="22">
        <f>M730*Y730</f>
        <v>18292703.293285623</v>
      </c>
      <c r="AC730" s="22">
        <f>AB730+(Q730*AA730)</f>
        <v>18292703.293285623</v>
      </c>
      <c r="AD730" s="19">
        <f>IF(AB730="","",AC730-AB730)</f>
        <v>0</v>
      </c>
      <c r="AE730" s="23">
        <f>_xlfn.DAYS(P730,O730)</f>
        <v>1852</v>
      </c>
      <c r="AF730" s="23">
        <f>_xlfn.DAYS(O730,G730)</f>
        <v>538</v>
      </c>
      <c r="AG730" s="24">
        <f>AE730/AF730</f>
        <v>3.442379182156134</v>
      </c>
    </row>
    <row r="731" spans="1:33" ht="30" customHeight="1" x14ac:dyDescent="0.25">
      <c r="A731" s="9">
        <v>44573</v>
      </c>
      <c r="B731" s="10">
        <v>2018</v>
      </c>
      <c r="C731" s="11" t="s">
        <v>478</v>
      </c>
      <c r="D731" s="12" t="s">
        <v>2252</v>
      </c>
      <c r="E731" s="12" t="s">
        <v>35</v>
      </c>
      <c r="F731" s="9">
        <v>43301</v>
      </c>
      <c r="G731" s="9">
        <v>43326</v>
      </c>
      <c r="H731" s="12" t="s">
        <v>2253</v>
      </c>
      <c r="I731" s="13" t="str">
        <f>LEFT(J731,6)</f>
        <v>230135</v>
      </c>
      <c r="J731" s="14" t="s">
        <v>2254</v>
      </c>
      <c r="K731" s="15" t="s">
        <v>2255</v>
      </c>
      <c r="L731" s="15" t="str">
        <f>CONCATENATE(D731,",",J731)</f>
        <v>230135,230135-D</v>
      </c>
      <c r="M731" s="16">
        <v>17500000</v>
      </c>
      <c r="N731" s="16">
        <v>18990000</v>
      </c>
      <c r="O731" s="17">
        <v>44075</v>
      </c>
      <c r="P731" s="18">
        <v>44561</v>
      </c>
      <c r="Q731" s="19">
        <f>IF(M731="","",N731-M731)</f>
        <v>1490000</v>
      </c>
      <c r="R731" s="20">
        <f>IF(P731="","",P731-O731)</f>
        <v>486</v>
      </c>
      <c r="S731">
        <f>YEAR(P731)</f>
        <v>2021</v>
      </c>
      <c r="T731" s="21">
        <f>IF(LEN(MONTH(P731))=1,CONCATENATE("0",MONTH(P731)),MONTH(P731))</f>
        <v>12</v>
      </c>
      <c r="U731" s="21">
        <f>IF(LEN(DAY(P731))=1,CONCATENATE("0",DAY(P731)),DAY(P731))</f>
        <v>31</v>
      </c>
      <c r="V731" t="str">
        <f>CONCATENATE(S731,T731,U731)</f>
        <v>20211231</v>
      </c>
      <c r="W731">
        <f>IF(OR(MONTH(G731)=10,MONTH(G731)=11,MONTH(G731)=12),YEAR(G731)+1,YEAR(G731))</f>
        <v>2018</v>
      </c>
      <c r="X731">
        <f>IF(OR(MONTH(P731)=10,MONTH(P731)=11,MONTH(P731)=12),YEAR(P731)+1,YEAR(P731))</f>
        <v>2022</v>
      </c>
      <c r="Y731">
        <f>INDEX('Inflation Indices'!$B$2:$B$18,MATCH('MilCon Contracts Data'!W413,'Inflation Indices'!$A$2:$A$18,0))</f>
        <v>1.1743184978402121</v>
      </c>
      <c r="Z731">
        <f>ROUND(MEDIAN(W731,X731),0)</f>
        <v>2020</v>
      </c>
      <c r="AA731">
        <f>INDEX('Inflation Indices'!$B$2:$B$18,MATCH('MilCon Contracts Data'!Z413,'Inflation Indices'!$A$2:$A$18,0))</f>
        <v>1.1518675949206576</v>
      </c>
      <c r="AB731" s="22">
        <f>M731*Y731</f>
        <v>20550573.712203711</v>
      </c>
      <c r="AC731" s="22">
        <f>AB731+(Q731*AA731)</f>
        <v>22266856.428635493</v>
      </c>
      <c r="AD731" s="19">
        <f>IF(AB731="","",AC731-AB731)</f>
        <v>1716282.7164317816</v>
      </c>
      <c r="AE731" s="23">
        <f>_xlfn.DAYS(P731,O731)</f>
        <v>486</v>
      </c>
      <c r="AF731" s="23">
        <f>_xlfn.DAYS(O731,G731)</f>
        <v>749</v>
      </c>
      <c r="AG731" s="24">
        <f>AE731/AF731</f>
        <v>0.64886515353805074</v>
      </c>
    </row>
    <row r="732" spans="1:33" ht="30" customHeight="1" x14ac:dyDescent="0.25">
      <c r="A732" s="9">
        <v>44573</v>
      </c>
      <c r="B732" s="10">
        <v>2021</v>
      </c>
      <c r="C732" s="11" t="s">
        <v>98</v>
      </c>
      <c r="D732" s="12" t="s">
        <v>2256</v>
      </c>
      <c r="E732" s="12" t="s">
        <v>35</v>
      </c>
      <c r="F732" s="9">
        <v>44061</v>
      </c>
      <c r="G732" s="9">
        <v>44272</v>
      </c>
      <c r="H732" s="12" t="s">
        <v>2257</v>
      </c>
      <c r="I732" s="13" t="str">
        <f>LEFT(J732,6)</f>
        <v>N62742</v>
      </c>
      <c r="J732" s="14" t="s">
        <v>2258</v>
      </c>
      <c r="K732" s="15" t="s">
        <v>2259</v>
      </c>
      <c r="L732" s="15" t="str">
        <f>CONCATENATE(D732,",",J732)</f>
        <v>N41557296,N6274219D1330 N6274221F9928</v>
      </c>
      <c r="M732" s="16">
        <v>17683000</v>
      </c>
      <c r="N732" s="16">
        <v>17949000</v>
      </c>
      <c r="O732" s="17">
        <v>45013</v>
      </c>
      <c r="P732" s="18">
        <v>45013</v>
      </c>
      <c r="Q732" s="19">
        <f>IF(M732="","",N732-M732)</f>
        <v>266000</v>
      </c>
      <c r="R732" s="20">
        <f>IF(P732="","",P732-O732)</f>
        <v>0</v>
      </c>
      <c r="S732">
        <f>YEAR(P732)</f>
        <v>2023</v>
      </c>
      <c r="T732" s="21" t="str">
        <f>IF(LEN(MONTH(P732))=1,CONCATENATE("0",MONTH(P732)),MONTH(P732))</f>
        <v>03</v>
      </c>
      <c r="U732" s="21">
        <f>IF(LEN(DAY(P732))=1,CONCATENATE("0",DAY(P732)),DAY(P732))</f>
        <v>28</v>
      </c>
      <c r="V732" t="str">
        <f>CONCATENATE(S732,T732,U732)</f>
        <v>20230328</v>
      </c>
      <c r="W732">
        <f>IF(OR(MONTH(G732)=10,MONTH(G732)=11,MONTH(G732)=12),YEAR(G732)+1,YEAR(G732))</f>
        <v>2021</v>
      </c>
      <c r="X732">
        <f>IF(OR(MONTH(P732)=10,MONTH(P732)=11,MONTH(P732)=12),YEAR(P732)+1,YEAR(P732))</f>
        <v>2023</v>
      </c>
      <c r="Y732">
        <f>INDEX('Inflation Indices'!$B$2:$B$18,MATCH('MilCon Contracts Data'!W1173,'Inflation Indices'!$A$2:$A$18,0))</f>
        <v>1.027591137340192</v>
      </c>
      <c r="Z732">
        <f>ROUND(MEDIAN(W732,X732),0)</f>
        <v>2022</v>
      </c>
      <c r="AA732">
        <f>INDEX('Inflation Indices'!$B$2:$B$18,MATCH('MilCon Contracts Data'!Z1173,'Inflation Indices'!$A$2:$A$18,0))</f>
        <v>0.97697771649446541</v>
      </c>
      <c r="AB732" s="22">
        <f>M732*Y732</f>
        <v>18170894.081586614</v>
      </c>
      <c r="AC732" s="22">
        <f>AB732+(Q732*AA732)</f>
        <v>18430770.154174142</v>
      </c>
      <c r="AD732" s="19">
        <f>IF(AB732="","",AC732-AB732)</f>
        <v>259876.07258752733</v>
      </c>
      <c r="AE732" s="23">
        <f>_xlfn.DAYS(P732,O732)</f>
        <v>0</v>
      </c>
      <c r="AF732" s="23">
        <f>_xlfn.DAYS(O732,G732)</f>
        <v>741</v>
      </c>
      <c r="AG732" s="24">
        <f>AE732/AF732</f>
        <v>0</v>
      </c>
    </row>
    <row r="733" spans="1:33" ht="30" customHeight="1" x14ac:dyDescent="0.25">
      <c r="A733" s="9">
        <v>44573</v>
      </c>
      <c r="B733" s="10">
        <v>2014</v>
      </c>
      <c r="C733" s="11" t="s">
        <v>98</v>
      </c>
      <c r="D733" s="12" t="s">
        <v>2260</v>
      </c>
      <c r="E733" s="12" t="s">
        <v>35</v>
      </c>
      <c r="F733" s="9">
        <v>41684</v>
      </c>
      <c r="G733" s="9">
        <v>41912</v>
      </c>
      <c r="H733" s="12" t="s">
        <v>2261</v>
      </c>
      <c r="I733" s="13" t="str">
        <f>LEFT(J733,6)</f>
        <v>N62742</v>
      </c>
      <c r="J733" s="14" t="s">
        <v>2262</v>
      </c>
      <c r="K733" s="15" t="s">
        <v>2263</v>
      </c>
      <c r="L733" s="15" t="str">
        <f>CONCATENATE(D733,",",J733)</f>
        <v>M00318884,N6274214C1300 AWD</v>
      </c>
      <c r="M733" s="16">
        <v>17720000</v>
      </c>
      <c r="N733" s="16">
        <v>16256000</v>
      </c>
      <c r="O733" s="17">
        <v>42722</v>
      </c>
      <c r="P733" s="18">
        <v>43762</v>
      </c>
      <c r="Q733" s="19">
        <f>IF(M733="","",N733-M733)</f>
        <v>-1464000</v>
      </c>
      <c r="R733" s="20">
        <f>IF(P733="","",P733-O733)</f>
        <v>1040</v>
      </c>
      <c r="S733">
        <f>YEAR(P733)</f>
        <v>2019</v>
      </c>
      <c r="T733" s="21">
        <f>IF(LEN(MONTH(P733))=1,CONCATENATE("0",MONTH(P733)),MONTH(P733))</f>
        <v>10</v>
      </c>
      <c r="U733" s="21">
        <f>IF(LEN(DAY(P733))=1,CONCATENATE("0",DAY(P733)),DAY(P733))</f>
        <v>24</v>
      </c>
      <c r="V733" t="str">
        <f>CONCATENATE(S733,T733,U733)</f>
        <v>20191024</v>
      </c>
      <c r="W733">
        <f>IF(OR(MONTH(G733)=10,MONTH(G733)=11,MONTH(G733)=12),YEAR(G733)+1,YEAR(G733))</f>
        <v>2014</v>
      </c>
      <c r="X733">
        <f>IF(OR(MONTH(P733)=10,MONTH(P733)=11,MONTH(P733)=12),YEAR(P733)+1,YEAR(P733))</f>
        <v>2020</v>
      </c>
      <c r="Y733">
        <f>INDEX('Inflation Indices'!$B$2:$B$18,MATCH('MilCon Contracts Data'!W157,'Inflation Indices'!$A$2:$A$18,0))</f>
        <v>1.1913606177254064</v>
      </c>
      <c r="Z733">
        <f>ROUND(MEDIAN(W733,X733),0)</f>
        <v>2017</v>
      </c>
      <c r="AA733">
        <f>INDEX('Inflation Indices'!$B$2:$B$18,MATCH('MilCon Contracts Data'!Z157,'Inflation Indices'!$A$2:$A$18,0))</f>
        <v>1.0992552112271903</v>
      </c>
      <c r="AB733" s="22">
        <f>M733*Y733</f>
        <v>21110910.146094199</v>
      </c>
      <c r="AC733" s="22">
        <f>AB733+(Q733*AA733)</f>
        <v>19501600.516857594</v>
      </c>
      <c r="AD733" s="19">
        <f>IF(AB733="","",AC733-AB733)</f>
        <v>-1609309.629236605</v>
      </c>
      <c r="AE733" s="23">
        <f>_xlfn.DAYS(P733,O733)</f>
        <v>1040</v>
      </c>
      <c r="AF733" s="23">
        <f>_xlfn.DAYS(O733,G733)</f>
        <v>810</v>
      </c>
      <c r="AG733" s="24">
        <f>AE733/AF733</f>
        <v>1.2839506172839505</v>
      </c>
    </row>
    <row r="734" spans="1:33" ht="30" customHeight="1" x14ac:dyDescent="0.25">
      <c r="A734" s="9">
        <v>44573</v>
      </c>
      <c r="B734" s="10">
        <v>2017</v>
      </c>
      <c r="C734" s="11" t="s">
        <v>598</v>
      </c>
      <c r="D734" s="12" t="s">
        <v>2264</v>
      </c>
      <c r="E734" s="12" t="s">
        <v>35</v>
      </c>
      <c r="F734" s="9">
        <v>42941</v>
      </c>
      <c r="G734" s="9">
        <v>43866</v>
      </c>
      <c r="H734" s="12" t="s">
        <v>610</v>
      </c>
      <c r="I734" s="13" t="str">
        <f>LEFT(J734,6)</f>
        <v>N40085</v>
      </c>
      <c r="J734" s="14" t="s">
        <v>2265</v>
      </c>
      <c r="K734" s="15" t="s">
        <v>612</v>
      </c>
      <c r="L734" s="15" t="str">
        <f>CONCATENATE(D734,",",J734)</f>
        <v>M68479777,N4008517D5038 N4008520F4527</v>
      </c>
      <c r="M734" s="16">
        <v>17729000</v>
      </c>
      <c r="N734" s="16">
        <v>25256000</v>
      </c>
      <c r="O734" s="17">
        <v>44438</v>
      </c>
      <c r="P734" s="18">
        <v>44713</v>
      </c>
      <c r="Q734" s="19">
        <f>IF(M734="","",N734-M734)</f>
        <v>7527000</v>
      </c>
      <c r="R734" s="20">
        <f>IF(P734="","",P734-O734)</f>
        <v>275</v>
      </c>
      <c r="S734">
        <f>YEAR(P734)</f>
        <v>2022</v>
      </c>
      <c r="T734" s="21" t="str">
        <f>IF(LEN(MONTH(P734))=1,CONCATENATE("0",MONTH(P734)),MONTH(P734))</f>
        <v>06</v>
      </c>
      <c r="U734" s="21" t="str">
        <f>IF(LEN(DAY(P734))=1,CONCATENATE("0",DAY(P734)),DAY(P734))</f>
        <v>01</v>
      </c>
      <c r="V734" t="str">
        <f>CONCATENATE(S734,T734,U734)</f>
        <v>20220601</v>
      </c>
      <c r="W734">
        <f>IF(OR(MONTH(G734)=10,MONTH(G734)=11,MONTH(G734)=12),YEAR(G734)+1,YEAR(G734))</f>
        <v>2020</v>
      </c>
      <c r="X734">
        <f>IF(OR(MONTH(P734)=10,MONTH(P734)=11,MONTH(P734)=12),YEAR(P734)+1,YEAR(P734))</f>
        <v>2022</v>
      </c>
      <c r="Y734">
        <f>INDEX('Inflation Indices'!$B$2:$B$18,MATCH('MilCon Contracts Data'!W870,'Inflation Indices'!$A$2:$A$18,0))</f>
        <v>1.0507009358578761</v>
      </c>
      <c r="Z734">
        <f>ROUND(MEDIAN(W734,X734),0)</f>
        <v>2021</v>
      </c>
      <c r="AA734">
        <f>INDEX('Inflation Indices'!$B$2:$B$18,MATCH('MilCon Contracts Data'!Z870,'Inflation Indices'!$A$2:$A$18,0))</f>
        <v>1.0006103417743548</v>
      </c>
      <c r="AB734" s="22">
        <f>M734*Y734</f>
        <v>18627876.891824283</v>
      </c>
      <c r="AC734" s="22">
        <f>AB734+(Q734*AA734)</f>
        <v>26159470.934359852</v>
      </c>
      <c r="AD734" s="19">
        <f>IF(AB734="","",AC734-AB734)</f>
        <v>7531594.0425355695</v>
      </c>
      <c r="AE734" s="23">
        <f>_xlfn.DAYS(P734,O734)</f>
        <v>275</v>
      </c>
      <c r="AF734" s="23">
        <f>_xlfn.DAYS(O734,G734)</f>
        <v>572</v>
      </c>
      <c r="AG734" s="24">
        <f>AE734/AF734</f>
        <v>0.48076923076923078</v>
      </c>
    </row>
    <row r="735" spans="1:33" ht="30" customHeight="1" x14ac:dyDescent="0.25">
      <c r="A735" s="9">
        <v>44573</v>
      </c>
      <c r="B735" s="10">
        <v>2020</v>
      </c>
      <c r="C735" s="11" t="s">
        <v>98</v>
      </c>
      <c r="D735" s="12" t="s">
        <v>2266</v>
      </c>
      <c r="E735" s="12" t="s">
        <v>35</v>
      </c>
      <c r="F735" s="9">
        <v>43867</v>
      </c>
      <c r="G735" s="9">
        <v>44055</v>
      </c>
      <c r="H735" s="12" t="s">
        <v>167</v>
      </c>
      <c r="I735" s="13" t="str">
        <f>LEFT(J735,6)</f>
        <v>N40085</v>
      </c>
      <c r="J735" s="14" t="s">
        <v>2267</v>
      </c>
      <c r="K735" s="15" t="s">
        <v>2268</v>
      </c>
      <c r="L735" s="15" t="str">
        <f>CONCATENATE(D735,",",J735)</f>
        <v>M00146246F,N4008520C0055 AWD</v>
      </c>
      <c r="M735" s="16">
        <v>17747042</v>
      </c>
      <c r="N735" s="16">
        <v>19387000</v>
      </c>
      <c r="O735" s="17">
        <v>45881</v>
      </c>
      <c r="P735" s="18">
        <v>45881</v>
      </c>
      <c r="Q735" s="19">
        <f>IF(M735="","",N735-M735)</f>
        <v>1639958</v>
      </c>
      <c r="R735" s="20">
        <f>IF(P735="","",P735-O735)</f>
        <v>0</v>
      </c>
      <c r="S735">
        <f>YEAR(P735)</f>
        <v>2025</v>
      </c>
      <c r="T735" s="21" t="str">
        <f>IF(LEN(MONTH(P735))=1,CONCATENATE("0",MONTH(P735)),MONTH(P735))</f>
        <v>08</v>
      </c>
      <c r="U735" s="21">
        <f>IF(LEN(DAY(P735))=1,CONCATENATE("0",DAY(P735)),DAY(P735))</f>
        <v>12</v>
      </c>
      <c r="V735" t="str">
        <f>CONCATENATE(S735,T735,U735)</f>
        <v>20250812</v>
      </c>
      <c r="W735">
        <f>IF(OR(MONTH(G735)=10,MONTH(G735)=11,MONTH(G735)=12),YEAR(G735)+1,YEAR(G735))</f>
        <v>2020</v>
      </c>
      <c r="X735">
        <f>IF(OR(MONTH(P735)=10,MONTH(P735)=11,MONTH(P735)=12),YEAR(P735)+1,YEAR(P735))</f>
        <v>2025</v>
      </c>
      <c r="Y735">
        <f>INDEX('Inflation Indices'!$B$2:$B$18,MATCH('MilCon Contracts Data'!W895,'Inflation Indices'!$A$2:$A$18,0))</f>
        <v>1.0006103417743548</v>
      </c>
      <c r="Z735">
        <f>ROUND(MEDIAN(W735,X735),0)</f>
        <v>2023</v>
      </c>
      <c r="AA735">
        <f>INDEX('Inflation Indices'!$B$2:$B$18,MATCH('MilCon Contracts Data'!Z895,'Inflation Indices'!$A$2:$A$18,0))</f>
        <v>0.93819806468133926</v>
      </c>
      <c r="AB735" s="22">
        <f>M735*Y735</f>
        <v>17757873.761103831</v>
      </c>
      <c r="AC735" s="22">
        <f>AB735+(Q735*AA735)</f>
        <v>19296479.182862513</v>
      </c>
      <c r="AD735" s="19">
        <f>IF(AB735="","",AC735-AB735)</f>
        <v>1538605.4217586815</v>
      </c>
      <c r="AE735" s="23">
        <f>_xlfn.DAYS(P735,O735)</f>
        <v>0</v>
      </c>
      <c r="AF735" s="23">
        <f>_xlfn.DAYS(O735,G735)</f>
        <v>1826</v>
      </c>
      <c r="AG735" s="24">
        <f>AE735/AF735</f>
        <v>0</v>
      </c>
    </row>
    <row r="736" spans="1:33" ht="30" customHeight="1" x14ac:dyDescent="0.25">
      <c r="A736" s="9">
        <v>44573</v>
      </c>
      <c r="B736" s="10">
        <v>2019</v>
      </c>
      <c r="C736" s="11" t="s">
        <v>98</v>
      </c>
      <c r="D736" s="12" t="s">
        <v>2269</v>
      </c>
      <c r="E736" s="12" t="s">
        <v>35</v>
      </c>
      <c r="F736" s="9">
        <v>43875</v>
      </c>
      <c r="G736" s="9">
        <v>44036</v>
      </c>
      <c r="H736" s="12" t="s">
        <v>322</v>
      </c>
      <c r="I736" s="13" t="str">
        <f>LEFT(J736,6)</f>
        <v>N40085</v>
      </c>
      <c r="J736" s="14" t="s">
        <v>1444</v>
      </c>
      <c r="K736" s="15" t="s">
        <v>1445</v>
      </c>
      <c r="L736" s="15" t="str">
        <f>CONCATENATE(D736,",",J736)</f>
        <v>M670011300F,N4008520C0044 AWD</v>
      </c>
      <c r="M736" s="16">
        <v>17826000</v>
      </c>
      <c r="N736" s="16">
        <v>18328000</v>
      </c>
      <c r="O736" s="17">
        <v>45577</v>
      </c>
      <c r="P736" s="18">
        <v>45668</v>
      </c>
      <c r="Q736" s="19">
        <f>IF(M736="","",N736-M736)</f>
        <v>502000</v>
      </c>
      <c r="R736" s="20">
        <f>IF(P736="","",P736-O736)</f>
        <v>91</v>
      </c>
      <c r="S736">
        <f>YEAR(P736)</f>
        <v>2025</v>
      </c>
      <c r="T736" s="21" t="str">
        <f>IF(LEN(MONTH(P736))=1,CONCATENATE("0",MONTH(P736)),MONTH(P736))</f>
        <v>01</v>
      </c>
      <c r="U736" s="21">
        <f>IF(LEN(DAY(P736))=1,CONCATENATE("0",DAY(P736)),DAY(P736))</f>
        <v>11</v>
      </c>
      <c r="V736" t="str">
        <f>CONCATENATE(S736,T736,U736)</f>
        <v>20250111</v>
      </c>
      <c r="W736">
        <f>IF(OR(MONTH(G736)=10,MONTH(G736)=11,MONTH(G736)=12),YEAR(G736)+1,YEAR(G736))</f>
        <v>2020</v>
      </c>
      <c r="X736">
        <f>IF(OR(MONTH(P736)=10,MONTH(P736)=11,MONTH(P736)=12),YEAR(P736)+1,YEAR(P736))</f>
        <v>2025</v>
      </c>
      <c r="Y736">
        <f>INDEX('Inflation Indices'!$B$2:$B$18,MATCH('MilCon Contracts Data'!W887,'Inflation Indices'!$A$2:$A$18,0))</f>
        <v>1.0006103417743548</v>
      </c>
      <c r="Z736">
        <f>ROUND(MEDIAN(W736,X736),0)</f>
        <v>2023</v>
      </c>
      <c r="AA736">
        <f>INDEX('Inflation Indices'!$B$2:$B$18,MATCH('MilCon Contracts Data'!Z887,'Inflation Indices'!$A$2:$A$18,0))</f>
        <v>0.97697771649446541</v>
      </c>
      <c r="AB736" s="22">
        <f>M736*Y736</f>
        <v>17836879.952469651</v>
      </c>
      <c r="AC736" s="22">
        <f>AB736+(Q736*AA736)</f>
        <v>18327322.766149871</v>
      </c>
      <c r="AD736" s="19">
        <f>IF(AB736="","",AC736-AB736)</f>
        <v>490442.8136802204</v>
      </c>
      <c r="AE736" s="23">
        <f>_xlfn.DAYS(P736,O736)</f>
        <v>91</v>
      </c>
      <c r="AF736" s="23">
        <f>_xlfn.DAYS(O736,G736)</f>
        <v>1541</v>
      </c>
      <c r="AG736" s="24">
        <f>AE736/AF736</f>
        <v>5.9052563270603507E-2</v>
      </c>
    </row>
    <row r="737" spans="1:33" ht="30" customHeight="1" x14ac:dyDescent="0.25">
      <c r="A737" s="9">
        <v>44573</v>
      </c>
      <c r="B737" s="10">
        <v>2019</v>
      </c>
      <c r="C737" s="11" t="s">
        <v>98</v>
      </c>
      <c r="D737" s="12" t="s">
        <v>2270</v>
      </c>
      <c r="E737" s="12" t="s">
        <v>35</v>
      </c>
      <c r="F737" s="9">
        <v>43714</v>
      </c>
      <c r="G737" s="9">
        <v>43864</v>
      </c>
      <c r="H737" s="12" t="s">
        <v>2271</v>
      </c>
      <c r="I737" s="13" t="str">
        <f>LEFT(J737,6)</f>
        <v>N62478</v>
      </c>
      <c r="J737" s="14" t="s">
        <v>2272</v>
      </c>
      <c r="K737" s="15" t="s">
        <v>2273</v>
      </c>
      <c r="L737" s="15" t="str">
        <f>CONCATENATE(D737,",",J737)</f>
        <v>N62813216,N6247818D4024 N6274220F4001</v>
      </c>
      <c r="M737" s="16">
        <v>17897000</v>
      </c>
      <c r="N737" s="16">
        <v>17831000</v>
      </c>
      <c r="O737" s="17">
        <v>44194</v>
      </c>
      <c r="P737" s="18">
        <v>44742</v>
      </c>
      <c r="Q737" s="19">
        <f>IF(M737="","",N737-M737)</f>
        <v>-66000</v>
      </c>
      <c r="R737" s="20">
        <f>IF(P737="","",P737-O737)</f>
        <v>548</v>
      </c>
      <c r="S737">
        <f>YEAR(P737)</f>
        <v>2022</v>
      </c>
      <c r="T737" s="21" t="str">
        <f>IF(LEN(MONTH(P737))=1,CONCATENATE("0",MONTH(P737)),MONTH(P737))</f>
        <v>06</v>
      </c>
      <c r="U737" s="21">
        <f>IF(LEN(DAY(P737))=1,CONCATENATE("0",DAY(P737)),DAY(P737))</f>
        <v>30</v>
      </c>
      <c r="V737" t="str">
        <f>CONCATENATE(S737,T737,U737)</f>
        <v>20220630</v>
      </c>
      <c r="W737">
        <f>IF(OR(MONTH(G737)=10,MONTH(G737)=11,MONTH(G737)=12),YEAR(G737)+1,YEAR(G737))</f>
        <v>2020</v>
      </c>
      <c r="X737">
        <f>IF(OR(MONTH(P737)=10,MONTH(P737)=11,MONTH(P737)=12),YEAR(P737)+1,YEAR(P737))</f>
        <v>2022</v>
      </c>
      <c r="Y737">
        <f>INDEX('Inflation Indices'!$B$2:$B$18,MATCH('MilCon Contracts Data'!W947,'Inflation Indices'!$A$2:$A$18,0))</f>
        <v>1.0507009358578761</v>
      </c>
      <c r="Z737">
        <f>ROUND(MEDIAN(W737,X737),0)</f>
        <v>2021</v>
      </c>
      <c r="AA737">
        <f>INDEX('Inflation Indices'!$B$2:$B$18,MATCH('MilCon Contracts Data'!Z947,'Inflation Indices'!$A$2:$A$18,0))</f>
        <v>1.0006103417743548</v>
      </c>
      <c r="AB737" s="22">
        <f>M737*Y737</f>
        <v>18804394.649048407</v>
      </c>
      <c r="AC737" s="22">
        <f>AB737+(Q737*AA737)</f>
        <v>18738354.366491299</v>
      </c>
      <c r="AD737" s="19">
        <f>IF(AB737="","",AC737-AB737)</f>
        <v>-66040.282557107508</v>
      </c>
      <c r="AE737" s="23">
        <f>_xlfn.DAYS(P737,O737)</f>
        <v>548</v>
      </c>
      <c r="AF737" s="23">
        <f>_xlfn.DAYS(O737,G737)</f>
        <v>330</v>
      </c>
      <c r="AG737" s="24">
        <f>AE737/AF737</f>
        <v>1.6606060606060606</v>
      </c>
    </row>
    <row r="738" spans="1:33" ht="30" customHeight="1" x14ac:dyDescent="0.25">
      <c r="A738" s="9">
        <v>44561</v>
      </c>
      <c r="B738" s="10">
        <v>2017</v>
      </c>
      <c r="C738" s="11" t="s">
        <v>68</v>
      </c>
      <c r="D738" s="12" t="s">
        <v>279</v>
      </c>
      <c r="E738" s="12" t="s">
        <v>35</v>
      </c>
      <c r="F738" s="9">
        <v>42815</v>
      </c>
      <c r="G738" s="9">
        <v>42892</v>
      </c>
      <c r="H738" s="12" t="s">
        <v>2274</v>
      </c>
      <c r="I738" s="13" t="str">
        <f>LEFT(J738,6)</f>
        <v>W911KB</v>
      </c>
      <c r="J738" s="14" t="s">
        <v>2275</v>
      </c>
      <c r="K738" s="15" t="s">
        <v>2275</v>
      </c>
      <c r="L738" s="15" t="str">
        <f>CONCATENATE(D738,",",J738)</f>
        <v>FTQW170100,W911KB17C0021</v>
      </c>
      <c r="M738" s="16">
        <v>17956192</v>
      </c>
      <c r="N738" s="16">
        <v>18837872</v>
      </c>
      <c r="O738" s="17">
        <v>43582</v>
      </c>
      <c r="P738" s="18">
        <v>43582</v>
      </c>
      <c r="Q738" s="19">
        <f>IF(M738="","",N738-M738)</f>
        <v>881680</v>
      </c>
      <c r="R738" s="20">
        <f>IF(P738="","",P738-O738)</f>
        <v>0</v>
      </c>
      <c r="S738">
        <f>YEAR(P738)</f>
        <v>2019</v>
      </c>
      <c r="T738" s="21" t="str">
        <f>IF(LEN(MONTH(P738))=1,CONCATENATE("0",MONTH(P738)),MONTH(P738))</f>
        <v>04</v>
      </c>
      <c r="U738" s="21">
        <f>IF(LEN(DAY(P738))=1,CONCATENATE("0",DAY(P738)),DAY(P738))</f>
        <v>27</v>
      </c>
      <c r="V738" t="str">
        <f>CONCATENATE(S738,T738,U738)</f>
        <v>20190427</v>
      </c>
      <c r="W738">
        <f>IF(OR(MONTH(G738)=10,MONTH(G738)=11,MONTH(G738)=12),YEAR(G738)+1,YEAR(G738))</f>
        <v>2017</v>
      </c>
      <c r="X738">
        <f>IF(OR(MONTH(P738)=10,MONTH(P738)=11,MONTH(P738)=12),YEAR(P738)+1,YEAR(P738))</f>
        <v>2019</v>
      </c>
      <c r="Y738">
        <f>INDEX('Inflation Indices'!$B$2:$B$18,MATCH('MilCon Contracts Data'!W347,'Inflation Indices'!$A$2:$A$18,0))</f>
        <v>1.0750776974914733</v>
      </c>
      <c r="Z738">
        <f>ROUND(MEDIAN(W738,X738),0)</f>
        <v>2018</v>
      </c>
      <c r="AA738">
        <f>INDEX('Inflation Indices'!$B$2:$B$18,MATCH('MilCon Contracts Data'!Z347,'Inflation Indices'!$A$2:$A$18,0))</f>
        <v>1.0507009358578761</v>
      </c>
      <c r="AB738" s="22">
        <f>M738*Y738</f>
        <v>19304301.551074814</v>
      </c>
      <c r="AC738" s="22">
        <f>AB738+(Q738*AA738)</f>
        <v>20230683.552201986</v>
      </c>
      <c r="AD738" s="19">
        <f>IF(AB738="","",AC738-AB738)</f>
        <v>926382.00112717226</v>
      </c>
      <c r="AE738" s="23">
        <f>_xlfn.DAYS(P738,O738)</f>
        <v>0</v>
      </c>
      <c r="AF738" s="23">
        <f>_xlfn.DAYS(O738,G738)</f>
        <v>690</v>
      </c>
      <c r="AG738" s="24">
        <f>AE738/AF738</f>
        <v>0</v>
      </c>
    </row>
    <row r="739" spans="1:33" ht="30" customHeight="1" x14ac:dyDescent="0.25">
      <c r="A739" s="9">
        <v>44567</v>
      </c>
      <c r="B739" s="10">
        <v>2017</v>
      </c>
      <c r="C739" s="11" t="s">
        <v>33</v>
      </c>
      <c r="D739" s="12" t="s">
        <v>2276</v>
      </c>
      <c r="E739" s="12" t="s">
        <v>35</v>
      </c>
      <c r="F739" s="9">
        <v>43055</v>
      </c>
      <c r="G739" s="9">
        <v>43266</v>
      </c>
      <c r="H739" s="12" t="s">
        <v>2277</v>
      </c>
      <c r="I739" s="13" t="str">
        <f>LEFT(J739,6)</f>
        <v>W912PM</v>
      </c>
      <c r="J739" s="14" t="s">
        <v>2278</v>
      </c>
      <c r="K739" s="15" t="s">
        <v>2278</v>
      </c>
      <c r="L739" s="15" t="str">
        <f>CONCATENATE(D739,",",J739)</f>
        <v>74813,W912PM18C0014</v>
      </c>
      <c r="M739" s="16">
        <v>17972005</v>
      </c>
      <c r="N739" s="16">
        <v>24165689</v>
      </c>
      <c r="O739" s="17">
        <v>44078</v>
      </c>
      <c r="P739" s="18">
        <v>44501</v>
      </c>
      <c r="Q739" s="19">
        <f>IF(M739="","",N739-M739)</f>
        <v>6193684</v>
      </c>
      <c r="R739" s="20">
        <f>IF(P739="","",P739-O739)</f>
        <v>423</v>
      </c>
      <c r="S739">
        <f>YEAR(P739)</f>
        <v>2021</v>
      </c>
      <c r="T739" s="21">
        <f>IF(LEN(MONTH(P739))=1,CONCATENATE("0",MONTH(P739)),MONTH(P739))</f>
        <v>11</v>
      </c>
      <c r="U739" s="21" t="str">
        <f>IF(LEN(DAY(P739))=1,CONCATENATE("0",DAY(P739)),DAY(P739))</f>
        <v>01</v>
      </c>
      <c r="V739" t="str">
        <f>CONCATENATE(S739,T739,U739)</f>
        <v>20211101</v>
      </c>
      <c r="W739">
        <f>IF(OR(MONTH(G739)=10,MONTH(G739)=11,MONTH(G739)=12),YEAR(G739)+1,YEAR(G739))</f>
        <v>2018</v>
      </c>
      <c r="X739">
        <f>IF(OR(MONTH(P739)=10,MONTH(P739)=11,MONTH(P739)=12),YEAR(P739)+1,YEAR(P739))</f>
        <v>2022</v>
      </c>
      <c r="Y739">
        <f>INDEX('Inflation Indices'!$B$2:$B$18,MATCH('MilCon Contracts Data'!W568,'Inflation Indices'!$A$2:$A$18,0))</f>
        <v>1.2082263446570523</v>
      </c>
      <c r="Z739">
        <f>ROUND(MEDIAN(W739,X739),0)</f>
        <v>2020</v>
      </c>
      <c r="AA739">
        <f>INDEX('Inflation Indices'!$B$2:$B$18,MATCH('MilCon Contracts Data'!Z568,'Inflation Indices'!$A$2:$A$18,0))</f>
        <v>1.1913606177254064</v>
      </c>
      <c r="AB739" s="22">
        <f>M739*Y739</f>
        <v>21714249.907308266</v>
      </c>
      <c r="AC739" s="22">
        <f>AB739+(Q739*AA739)</f>
        <v>29093161.103544232</v>
      </c>
      <c r="AD739" s="19">
        <f>IF(AB739="","",AC739-AB739)</f>
        <v>7378911.1962359659</v>
      </c>
      <c r="AE739" s="23">
        <f>_xlfn.DAYS(P739,O739)</f>
        <v>423</v>
      </c>
      <c r="AF739" s="23">
        <f>_xlfn.DAYS(O739,G739)</f>
        <v>812</v>
      </c>
      <c r="AG739" s="24">
        <f>AE739/AF739</f>
        <v>0.52093596059113301</v>
      </c>
    </row>
    <row r="740" spans="1:33" ht="30" customHeight="1" x14ac:dyDescent="0.25">
      <c r="A740" s="9">
        <v>44573</v>
      </c>
      <c r="B740" s="10">
        <v>2019</v>
      </c>
      <c r="C740" s="11" t="s">
        <v>98</v>
      </c>
      <c r="D740" s="12" t="s">
        <v>2279</v>
      </c>
      <c r="E740" s="12" t="s">
        <v>35</v>
      </c>
      <c r="F740" s="9">
        <v>43570</v>
      </c>
      <c r="G740" s="9">
        <v>43724</v>
      </c>
      <c r="H740" s="12" t="s">
        <v>2280</v>
      </c>
      <c r="I740" s="13" t="str">
        <f>LEFT(J740,6)</f>
        <v>N62742</v>
      </c>
      <c r="J740" s="14" t="s">
        <v>2281</v>
      </c>
      <c r="K740" s="15" t="s">
        <v>2282</v>
      </c>
      <c r="L740" s="15" t="str">
        <f>CONCATENATE(D740,",",J740)</f>
        <v>N41557295,N6274219C1301 AWD</v>
      </c>
      <c r="M740" s="16">
        <v>18002000</v>
      </c>
      <c r="N740" s="16">
        <v>16749000</v>
      </c>
      <c r="O740" s="17">
        <v>44534</v>
      </c>
      <c r="P740" s="18">
        <v>44534</v>
      </c>
      <c r="Q740" s="19">
        <f>IF(M740="","",N740-M740)</f>
        <v>-1253000</v>
      </c>
      <c r="R740" s="20">
        <f>IF(P740="","",P740-O740)</f>
        <v>0</v>
      </c>
      <c r="S740">
        <f>YEAR(P740)</f>
        <v>2021</v>
      </c>
      <c r="T740" s="21">
        <f>IF(LEN(MONTH(P740))=1,CONCATENATE("0",MONTH(P740)),MONTH(P740))</f>
        <v>12</v>
      </c>
      <c r="U740" s="21" t="str">
        <f>IF(LEN(DAY(P740))=1,CONCATENATE("0",DAY(P740)),DAY(P740))</f>
        <v>04</v>
      </c>
      <c r="V740" t="str">
        <f>CONCATENATE(S740,T740,U740)</f>
        <v>20211204</v>
      </c>
      <c r="W740">
        <f>IF(OR(MONTH(G740)=10,MONTH(G740)=11,MONTH(G740)=12),YEAR(G740)+1,YEAR(G740))</f>
        <v>2019</v>
      </c>
      <c r="X740">
        <f>IF(OR(MONTH(P740)=10,MONTH(P740)=11,MONTH(P740)=12),YEAR(P740)+1,YEAR(P740))</f>
        <v>2022</v>
      </c>
      <c r="Y740">
        <f>INDEX('Inflation Indices'!$B$2:$B$18,MATCH('MilCon Contracts Data'!W666,'Inflation Indices'!$A$2:$A$18,0))</f>
        <v>1.258060736811446</v>
      </c>
      <c r="Z740">
        <f>ROUND(MEDIAN(W740,X740),0)</f>
        <v>2021</v>
      </c>
      <c r="AA740">
        <f>INDEX('Inflation Indices'!$B$2:$B$18,MATCH('MilCon Contracts Data'!Z666,'Inflation Indices'!$A$2:$A$18,0))</f>
        <v>1.1913606177254064</v>
      </c>
      <c r="AB740" s="22">
        <f>M740*Y740</f>
        <v>22647609.38407965</v>
      </c>
      <c r="AC740" s="22">
        <f>AB740+(Q740*AA740)</f>
        <v>21154834.530069716</v>
      </c>
      <c r="AD740" s="19">
        <f>IF(AB740="","",AC740-AB740)</f>
        <v>-1492774.8540099338</v>
      </c>
      <c r="AE740" s="23">
        <f>_xlfn.DAYS(P740,O740)</f>
        <v>0</v>
      </c>
      <c r="AF740" s="23">
        <f>_xlfn.DAYS(O740,G740)</f>
        <v>810</v>
      </c>
      <c r="AG740" s="24">
        <f>AE740/AF740</f>
        <v>0</v>
      </c>
    </row>
    <row r="741" spans="1:33" ht="30" customHeight="1" x14ac:dyDescent="0.25">
      <c r="A741" s="9">
        <v>44573</v>
      </c>
      <c r="B741" s="10">
        <v>2021</v>
      </c>
      <c r="C741" s="11" t="s">
        <v>478</v>
      </c>
      <c r="D741" s="12" t="s">
        <v>2283</v>
      </c>
      <c r="E741" s="12" t="s">
        <v>35</v>
      </c>
      <c r="F741" s="9">
        <v>44318</v>
      </c>
      <c r="G741" s="9">
        <v>44340</v>
      </c>
      <c r="H741" s="12" t="s">
        <v>2284</v>
      </c>
      <c r="I741" s="13" t="str">
        <f>LEFT(J741,6)</f>
        <v>CTR054</v>
      </c>
      <c r="J741" s="14" t="s">
        <v>2285</v>
      </c>
      <c r="K741" s="15" t="s">
        <v>2285</v>
      </c>
      <c r="L741" s="15" t="str">
        <f>CONCATENATE(D741,",",J741)</f>
        <v>040037,CTR054747</v>
      </c>
      <c r="M741" s="16">
        <v>18100000</v>
      </c>
      <c r="N741" s="16">
        <v>17120000</v>
      </c>
      <c r="O741" s="17">
        <v>44799</v>
      </c>
      <c r="P741" s="18">
        <v>44799</v>
      </c>
      <c r="Q741" s="19">
        <f>IF(M741="","",N741-M741)</f>
        <v>-980000</v>
      </c>
      <c r="R741" s="20">
        <f>IF(P741="","",P741-O741)</f>
        <v>0</v>
      </c>
      <c r="S741">
        <f>YEAR(P741)</f>
        <v>2022</v>
      </c>
      <c r="T741" s="21" t="str">
        <f>IF(LEN(MONTH(P741))=1,CONCATENATE("0",MONTH(P741)),MONTH(P741))</f>
        <v>08</v>
      </c>
      <c r="U741" s="21">
        <f>IF(LEN(DAY(P741))=1,CONCATENATE("0",DAY(P741)),DAY(P741))</f>
        <v>26</v>
      </c>
      <c r="V741" t="str">
        <f>CONCATENATE(S741,T741,U741)</f>
        <v>20220826</v>
      </c>
      <c r="W741">
        <f>IF(OR(MONTH(G741)=10,MONTH(G741)=11,MONTH(G741)=12),YEAR(G741)+1,YEAR(G741))</f>
        <v>2021</v>
      </c>
      <c r="X741">
        <f>IF(OR(MONTH(P741)=10,MONTH(P741)=11,MONTH(P741)=12),YEAR(P741)+1,YEAR(P741))</f>
        <v>2022</v>
      </c>
      <c r="Y741">
        <f>INDEX('Inflation Indices'!$B$2:$B$18,MATCH('MilCon Contracts Data'!W1114,'Inflation Indices'!$A$2:$A$18,0))</f>
        <v>1.0006103417743548</v>
      </c>
      <c r="Z741">
        <f>ROUND(MEDIAN(W741,X741),0)</f>
        <v>2022</v>
      </c>
      <c r="AA741">
        <f>INDEX('Inflation Indices'!$B$2:$B$18,MATCH('MilCon Contracts Data'!Z1114,'Inflation Indices'!$A$2:$A$18,0))</f>
        <v>0.97697771649446541</v>
      </c>
      <c r="AB741" s="22">
        <f>M741*Y741</f>
        <v>18111047.186115824</v>
      </c>
      <c r="AC741" s="22">
        <f>AB741+(Q741*AA741)</f>
        <v>17153609.023951247</v>
      </c>
      <c r="AD741" s="19">
        <f>IF(AB741="","",AC741-AB741)</f>
        <v>-957438.16216457635</v>
      </c>
      <c r="AE741" s="23">
        <f>_xlfn.DAYS(P741,O741)</f>
        <v>0</v>
      </c>
      <c r="AF741" s="23">
        <f>_xlfn.DAYS(O741,G741)</f>
        <v>459</v>
      </c>
      <c r="AG741" s="24">
        <f>AE741/AF741</f>
        <v>0</v>
      </c>
    </row>
    <row r="742" spans="1:33" ht="30" customHeight="1" x14ac:dyDescent="0.25">
      <c r="A742" s="9">
        <v>44573</v>
      </c>
      <c r="B742" s="10">
        <v>2019</v>
      </c>
      <c r="C742" s="11" t="s">
        <v>103</v>
      </c>
      <c r="D742" s="12" t="s">
        <v>2286</v>
      </c>
      <c r="E742" s="12" t="s">
        <v>35</v>
      </c>
      <c r="F742" s="9">
        <v>44193</v>
      </c>
      <c r="G742" s="9">
        <v>44438</v>
      </c>
      <c r="H742" s="12" t="s">
        <v>2287</v>
      </c>
      <c r="I742" s="13" t="str">
        <f>LEFT(J742,6)</f>
        <v>N62470</v>
      </c>
      <c r="J742" s="14" t="s">
        <v>2288</v>
      </c>
      <c r="K742" s="15" t="s">
        <v>2289</v>
      </c>
      <c r="L742" s="15" t="str">
        <f>CONCATENATE(D742,",",J742)</f>
        <v>N62863811,N6247021D0011 N6247021F9009</v>
      </c>
      <c r="M742" s="26">
        <v>18113697.550000001</v>
      </c>
      <c r="N742" s="16">
        <v>18131000</v>
      </c>
      <c r="O742" s="17">
        <v>45398</v>
      </c>
      <c r="P742" s="18">
        <v>45398</v>
      </c>
      <c r="Q742" s="19">
        <f>IF(M742="","",N742-M742)</f>
        <v>17302.449999999255</v>
      </c>
      <c r="R742" s="20">
        <f>IF(P742="","",P742-O742)</f>
        <v>0</v>
      </c>
      <c r="S742">
        <f>YEAR(P742)</f>
        <v>2024</v>
      </c>
      <c r="T742" s="21" t="str">
        <f>IF(LEN(MONTH(P742))=1,CONCATENATE("0",MONTH(P742)),MONTH(P742))</f>
        <v>04</v>
      </c>
      <c r="U742" s="21">
        <f>IF(LEN(DAY(P742))=1,CONCATENATE("0",DAY(P742)),DAY(P742))</f>
        <v>16</v>
      </c>
      <c r="V742" t="str">
        <f>CONCATENATE(S742,T742,U742)</f>
        <v>20240416</v>
      </c>
      <c r="W742">
        <f>IF(OR(MONTH(G742)=10,MONTH(G742)=11,MONTH(G742)=12),YEAR(G742)+1,YEAR(G742))</f>
        <v>2021</v>
      </c>
      <c r="X742">
        <f>IF(OR(MONTH(P742)=10,MONTH(P742)=11,MONTH(P742)=12),YEAR(P742)+1,YEAR(P742))</f>
        <v>2024</v>
      </c>
      <c r="Y742">
        <f>INDEX('Inflation Indices'!$B$2:$B$18,MATCH('MilCon Contracts Data'!W1154,'Inflation Indices'!$A$2:$A$18,0))</f>
        <v>0.97697771649446541</v>
      </c>
      <c r="Z742">
        <f>ROUND(MEDIAN(W742,X742),0)</f>
        <v>2023</v>
      </c>
      <c r="AA742">
        <f>INDEX('Inflation Indices'!$B$2:$B$18,MATCH('MilCon Contracts Data'!Z1154,'Inflation Indices'!$A$2:$A$18,0))</f>
        <v>0.95701202597496626</v>
      </c>
      <c r="AB742" s="22">
        <f>M742*Y742</f>
        <v>17696678.869670395</v>
      </c>
      <c r="AC742" s="22">
        <f>AB742+(Q742*AA742)</f>
        <v>17713237.522399224</v>
      </c>
      <c r="AD742" s="19">
        <f>IF(AB742="","",AC742-AB742)</f>
        <v>16558.652728829533</v>
      </c>
      <c r="AE742" s="23">
        <f>_xlfn.DAYS(P742,O742)</f>
        <v>0</v>
      </c>
      <c r="AF742" s="23">
        <f>_xlfn.DAYS(O742,G742)</f>
        <v>960</v>
      </c>
      <c r="AG742" s="24">
        <f>AE742/AF742</f>
        <v>0</v>
      </c>
    </row>
    <row r="743" spans="1:33" ht="30" customHeight="1" x14ac:dyDescent="0.25">
      <c r="A743" s="9">
        <v>44439</v>
      </c>
      <c r="B743" s="10">
        <v>2015</v>
      </c>
      <c r="C743" s="11" t="s">
        <v>145</v>
      </c>
      <c r="D743" s="12" t="s">
        <v>2290</v>
      </c>
      <c r="E743" s="12" t="s">
        <v>35</v>
      </c>
      <c r="F743" s="9">
        <v>43157</v>
      </c>
      <c r="G743" s="9">
        <v>43592</v>
      </c>
      <c r="H743" s="12" t="s">
        <v>2225</v>
      </c>
      <c r="I743" s="13" t="str">
        <f>LEFT(J743,6)</f>
        <v>W912HV</v>
      </c>
      <c r="J743" s="14" t="s">
        <v>2227</v>
      </c>
      <c r="K743" s="15" t="s">
        <v>2227</v>
      </c>
      <c r="L743" s="15" t="str">
        <f>CONCATENATE(D743,",",J743)</f>
        <v>77831,W912HV16D0009</v>
      </c>
      <c r="M743" s="16">
        <v>18324000</v>
      </c>
      <c r="N743" s="16">
        <v>18905000</v>
      </c>
      <c r="O743" s="17">
        <v>44341</v>
      </c>
      <c r="P743" s="18">
        <v>44372</v>
      </c>
      <c r="Q743" s="19">
        <f>IF(M743="","",N743-M743)</f>
        <v>581000</v>
      </c>
      <c r="R743" s="20">
        <f>IF(P743="","",P743-O743)</f>
        <v>31</v>
      </c>
      <c r="S743">
        <f>YEAR(P743)</f>
        <v>2021</v>
      </c>
      <c r="T743" s="21" t="str">
        <f>IF(LEN(MONTH(P743))=1,CONCATENATE("0",MONTH(P743)),MONTH(P743))</f>
        <v>06</v>
      </c>
      <c r="U743" s="21">
        <f>IF(LEN(DAY(P743))=1,CONCATENATE("0",DAY(P743)),DAY(P743))</f>
        <v>25</v>
      </c>
      <c r="V743" t="str">
        <f>CONCATENATE(S743,T743,U743)</f>
        <v>20210625</v>
      </c>
      <c r="W743">
        <f>IF(OR(MONTH(G743)=10,MONTH(G743)=11,MONTH(G743)=12),YEAR(G743)+1,YEAR(G743))</f>
        <v>2019</v>
      </c>
      <c r="X743">
        <f>IF(OR(MONTH(P743)=10,MONTH(P743)=11,MONTH(P743)=12),YEAR(P743)+1,YEAR(P743))</f>
        <v>2021</v>
      </c>
      <c r="Y743">
        <f>INDEX('Inflation Indices'!$B$2:$B$18,MATCH('MilCon Contracts Data'!W801,'Inflation Indices'!$A$2:$A$18,0))</f>
        <v>1.027591137340192</v>
      </c>
      <c r="Z743">
        <f>ROUND(MEDIAN(W743,X743),0)</f>
        <v>2020</v>
      </c>
      <c r="AA743">
        <f>INDEX('Inflation Indices'!$B$2:$B$18,MATCH('MilCon Contracts Data'!Z801,'Inflation Indices'!$A$2:$A$18,0))</f>
        <v>0.97697771649446541</v>
      </c>
      <c r="AB743" s="22">
        <f>M743*Y743</f>
        <v>18829580.00062168</v>
      </c>
      <c r="AC743" s="22">
        <f>AB743+(Q743*AA743)</f>
        <v>19397204.053904966</v>
      </c>
      <c r="AD743" s="19">
        <f>IF(AB743="","",AC743-AB743)</f>
        <v>567624.05328328535</v>
      </c>
      <c r="AE743" s="23">
        <f>_xlfn.DAYS(P743,O743)</f>
        <v>31</v>
      </c>
      <c r="AF743" s="23">
        <f>_xlfn.DAYS(O743,G743)</f>
        <v>749</v>
      </c>
      <c r="AG743" s="24">
        <f>AE743/AF743</f>
        <v>4.1388518024032039E-2</v>
      </c>
    </row>
    <row r="744" spans="1:33" ht="30" customHeight="1" x14ac:dyDescent="0.25">
      <c r="A744" s="9">
        <v>44573</v>
      </c>
      <c r="B744" s="10">
        <v>2016</v>
      </c>
      <c r="C744" s="11" t="s">
        <v>84</v>
      </c>
      <c r="D744" s="12" t="s">
        <v>2291</v>
      </c>
      <c r="E744" s="12" t="s">
        <v>35</v>
      </c>
      <c r="F744" s="9">
        <v>43587</v>
      </c>
      <c r="G744" s="9">
        <v>43738</v>
      </c>
      <c r="H744" s="12" t="s">
        <v>167</v>
      </c>
      <c r="I744" s="13" t="str">
        <f>LEFT(J744,6)</f>
        <v>N40085</v>
      </c>
      <c r="J744" s="14" t="s">
        <v>2292</v>
      </c>
      <c r="K744" s="15" t="s">
        <v>2293</v>
      </c>
      <c r="L744" s="15" t="str">
        <f>CONCATENATE(D744,",",J744)</f>
        <v>N50092152,N4008519C9061 AWD</v>
      </c>
      <c r="M744" s="16">
        <v>18501000</v>
      </c>
      <c r="N744" s="16">
        <v>17819000</v>
      </c>
      <c r="O744" s="17">
        <v>44453</v>
      </c>
      <c r="P744" s="18">
        <v>44575</v>
      </c>
      <c r="Q744" s="19">
        <f>IF(M744="","",N744-M744)</f>
        <v>-682000</v>
      </c>
      <c r="R744" s="20">
        <f>IF(P744="","",P744-O744)</f>
        <v>122</v>
      </c>
      <c r="S744">
        <f>YEAR(P744)</f>
        <v>2022</v>
      </c>
      <c r="T744" s="21" t="str">
        <f>IF(LEN(MONTH(P744))=1,CONCATENATE("0",MONTH(P744)),MONTH(P744))</f>
        <v>01</v>
      </c>
      <c r="U744" s="21">
        <f>IF(LEN(DAY(P744))=1,CONCATENATE("0",DAY(P744)),DAY(P744))</f>
        <v>14</v>
      </c>
      <c r="V744" t="str">
        <f>CONCATENATE(S744,T744,U744)</f>
        <v>20220114</v>
      </c>
      <c r="W744">
        <f>IF(OR(MONTH(G744)=10,MONTH(G744)=11,MONTH(G744)=12),YEAR(G744)+1,YEAR(G744))</f>
        <v>2019</v>
      </c>
      <c r="X744">
        <f>IF(OR(MONTH(P744)=10,MONTH(P744)=11,MONTH(P744)=12),YEAR(P744)+1,YEAR(P744))</f>
        <v>2022</v>
      </c>
      <c r="Y744">
        <f>INDEX('Inflation Indices'!$B$2:$B$18,MATCH('MilCon Contracts Data'!W620,'Inflation Indices'!$A$2:$A$18,0))</f>
        <v>0.97697771649446541</v>
      </c>
      <c r="Z744">
        <f>ROUND(MEDIAN(W744,X744),0)</f>
        <v>2021</v>
      </c>
      <c r="AA744">
        <f>INDEX('Inflation Indices'!$B$2:$B$18,MATCH('MilCon Contracts Data'!Z620,'Inflation Indices'!$A$2:$A$18,0))</f>
        <v>0.93819806468133926</v>
      </c>
      <c r="AB744" s="22">
        <f>M744*Y744</f>
        <v>18075064.732864104</v>
      </c>
      <c r="AC744" s="22">
        <f>AB744+(Q744*AA744)</f>
        <v>17435213.652751431</v>
      </c>
      <c r="AD744" s="19">
        <f>IF(AB744="","",AC744-AB744)</f>
        <v>-639851.08011267334</v>
      </c>
      <c r="AE744" s="23">
        <f>_xlfn.DAYS(P744,O744)</f>
        <v>122</v>
      </c>
      <c r="AF744" s="23">
        <f>_xlfn.DAYS(O744,G744)</f>
        <v>715</v>
      </c>
      <c r="AG744" s="24">
        <f>AE744/AF744</f>
        <v>0.17062937062937064</v>
      </c>
    </row>
    <row r="745" spans="1:33" ht="30" customHeight="1" x14ac:dyDescent="0.25">
      <c r="A745" s="9">
        <v>44567</v>
      </c>
      <c r="B745" s="10">
        <v>2012</v>
      </c>
      <c r="C745" s="11" t="s">
        <v>33</v>
      </c>
      <c r="D745" s="12" t="s">
        <v>2294</v>
      </c>
      <c r="E745" s="12" t="s">
        <v>35</v>
      </c>
      <c r="F745" s="9">
        <v>41066</v>
      </c>
      <c r="G745" s="9">
        <v>41178</v>
      </c>
      <c r="H745" s="12" t="s">
        <v>2295</v>
      </c>
      <c r="I745" s="13" t="str">
        <f>LEFT(J745,6)</f>
        <v>W912HN</v>
      </c>
      <c r="J745" s="14" t="s">
        <v>2296</v>
      </c>
      <c r="K745" s="15" t="s">
        <v>2297</v>
      </c>
      <c r="L745" s="15" t="str">
        <f>CONCATENATE(D745,",",J745)</f>
        <v>71224,W912HN-11-D-0002</v>
      </c>
      <c r="M745" s="16">
        <v>18525847</v>
      </c>
      <c r="N745" s="16">
        <v>23524962</v>
      </c>
      <c r="O745" s="17">
        <v>41850</v>
      </c>
      <c r="P745" s="18">
        <v>42121</v>
      </c>
      <c r="Q745" s="19">
        <f>IF(M745="","",N745-M745)</f>
        <v>4999115</v>
      </c>
      <c r="R745" s="20">
        <f>IF(P745="","",P745-O745)</f>
        <v>271</v>
      </c>
      <c r="S745">
        <f>YEAR(P745)</f>
        <v>2015</v>
      </c>
      <c r="T745" s="21" t="str">
        <f>IF(LEN(MONTH(P745))=1,CONCATENATE("0",MONTH(P745)),MONTH(P745))</f>
        <v>04</v>
      </c>
      <c r="U745" s="21">
        <f>IF(LEN(DAY(P745))=1,CONCATENATE("0",DAY(P745)),DAY(P745))</f>
        <v>27</v>
      </c>
      <c r="V745" t="str">
        <f>CONCATENATE(S745,T745,U745)</f>
        <v>20150427</v>
      </c>
      <c r="W745">
        <f>IF(OR(MONTH(G745)=10,MONTH(G745)=11,MONTH(G745)=12),YEAR(G745)+1,YEAR(G745))</f>
        <v>2012</v>
      </c>
      <c r="X745">
        <f>IF(OR(MONTH(P745)=10,MONTH(P745)=11,MONTH(P745)=12),YEAR(P745)+1,YEAR(P745))</f>
        <v>2015</v>
      </c>
      <c r="Y745">
        <f>INDEX('Inflation Indices'!$B$2:$B$18,MATCH('MilCon Contracts Data'!W110,'Inflation Indices'!$A$2:$A$18,0))</f>
        <v>1.0006103417743548</v>
      </c>
      <c r="Z745">
        <f>ROUND(MEDIAN(W745,X745),0)</f>
        <v>2014</v>
      </c>
      <c r="AA745">
        <f>INDEX('Inflation Indices'!$B$2:$B$18,MATCH('MilCon Contracts Data'!Z110,'Inflation Indices'!$A$2:$A$18,0))</f>
        <v>0.95701202597496626</v>
      </c>
      <c r="AB745" s="22">
        <f>M745*Y745</f>
        <v>18537154.098329406</v>
      </c>
      <c r="AC745" s="22">
        <f>AB745+(Q745*AA745)</f>
        <v>23321367.272561248</v>
      </c>
      <c r="AD745" s="19">
        <f>IF(AB745="","",AC745-AB745)</f>
        <v>4784213.1742318422</v>
      </c>
      <c r="AE745" s="23">
        <f>_xlfn.DAYS(P745,O745)</f>
        <v>271</v>
      </c>
      <c r="AF745" s="23">
        <f>_xlfn.DAYS(O745,G745)</f>
        <v>672</v>
      </c>
      <c r="AG745" s="24">
        <f>AE745/AF745</f>
        <v>0.40327380952380953</v>
      </c>
    </row>
    <row r="746" spans="1:33" ht="30" customHeight="1" x14ac:dyDescent="0.25">
      <c r="A746" s="9">
        <v>44567</v>
      </c>
      <c r="B746" s="10">
        <v>2010</v>
      </c>
      <c r="C746" s="11" t="s">
        <v>33</v>
      </c>
      <c r="D746" s="12" t="s">
        <v>2298</v>
      </c>
      <c r="E746" s="12" t="s">
        <v>35</v>
      </c>
      <c r="F746" s="9">
        <v>40295</v>
      </c>
      <c r="G746" s="9">
        <v>40395</v>
      </c>
      <c r="H746" s="12" t="s">
        <v>2299</v>
      </c>
      <c r="I746" s="13" t="str">
        <f>LEFT(J746,6)</f>
        <v>W912HN</v>
      </c>
      <c r="J746" s="14" t="s">
        <v>2300</v>
      </c>
      <c r="K746" s="15" t="s">
        <v>2301</v>
      </c>
      <c r="L746" s="15" t="str">
        <f>CONCATENATE(D746,",",J746)</f>
        <v>66315,W912HN-10-C-0054</v>
      </c>
      <c r="M746" s="16">
        <v>18649100</v>
      </c>
      <c r="N746" s="16">
        <v>22880316</v>
      </c>
      <c r="O746" s="17">
        <v>41316</v>
      </c>
      <c r="P746" s="18">
        <v>41842</v>
      </c>
      <c r="Q746" s="19">
        <f>IF(M746="","",N746-M746)</f>
        <v>4231216</v>
      </c>
      <c r="R746" s="20">
        <f>IF(P746="","",P746-O746)</f>
        <v>526</v>
      </c>
      <c r="S746">
        <f>YEAR(P746)</f>
        <v>2014</v>
      </c>
      <c r="T746" s="21" t="str">
        <f>IF(LEN(MONTH(P746))=1,CONCATENATE("0",MONTH(P746)),MONTH(P746))</f>
        <v>07</v>
      </c>
      <c r="U746" s="21">
        <f>IF(LEN(DAY(P746))=1,CONCATENATE("0",DAY(P746)),DAY(P746))</f>
        <v>22</v>
      </c>
      <c r="V746" t="str">
        <f>CONCATENATE(S746,T746,U746)</f>
        <v>20140722</v>
      </c>
      <c r="W746">
        <f>IF(OR(MONTH(G746)=10,MONTH(G746)=11,MONTH(G746)=12),YEAR(G746)+1,YEAR(G746))</f>
        <v>2010</v>
      </c>
      <c r="X746">
        <f>IF(OR(MONTH(P746)=10,MONTH(P746)=11,MONTH(P746)=12),YEAR(P746)+1,YEAR(P746))</f>
        <v>2014</v>
      </c>
      <c r="Y746">
        <f>INDEX('Inflation Indices'!$B$2:$B$18,MATCH('MilCon Contracts Data'!W45,'Inflation Indices'!$A$2:$A$18,0))</f>
        <v>1.0507009358578761</v>
      </c>
      <c r="Z746">
        <f>ROUND(MEDIAN(W746,X746),0)</f>
        <v>2012</v>
      </c>
      <c r="AA746">
        <f>INDEX('Inflation Indices'!$B$2:$B$18,MATCH('MilCon Contracts Data'!Z45,'Inflation Indices'!$A$2:$A$18,0))</f>
        <v>1.0006103417743548</v>
      </c>
      <c r="AB746" s="22">
        <f>M746*Y746</f>
        <v>19594626.822907116</v>
      </c>
      <c r="AC746" s="22">
        <f>AB746+(Q746*AA746)</f>
        <v>23828425.310788237</v>
      </c>
      <c r="AD746" s="19">
        <f>IF(AB746="","",AC746-AB746)</f>
        <v>4233798.4878811203</v>
      </c>
      <c r="AE746" s="23">
        <f>_xlfn.DAYS(P746,O746)</f>
        <v>526</v>
      </c>
      <c r="AF746" s="23">
        <f>_xlfn.DAYS(O746,G746)</f>
        <v>921</v>
      </c>
      <c r="AG746" s="24">
        <f>AE746/AF746</f>
        <v>0.57111834961997832</v>
      </c>
    </row>
    <row r="747" spans="1:33" ht="30" customHeight="1" x14ac:dyDescent="0.25">
      <c r="A747" s="9">
        <v>44574</v>
      </c>
      <c r="B747" s="10">
        <v>2012</v>
      </c>
      <c r="C747" s="11" t="s">
        <v>39</v>
      </c>
      <c r="D747" s="12" t="s">
        <v>2302</v>
      </c>
      <c r="E747" s="12" t="s">
        <v>35</v>
      </c>
      <c r="F747" s="9">
        <v>41047</v>
      </c>
      <c r="G747" s="9">
        <v>41211</v>
      </c>
      <c r="H747" s="12" t="s">
        <v>2303</v>
      </c>
      <c r="I747" s="13" t="str">
        <f>LEFT(J747,6)</f>
        <v>N40080</v>
      </c>
      <c r="J747" s="14" t="s">
        <v>2304</v>
      </c>
      <c r="K747" s="15" t="s">
        <v>2304</v>
      </c>
      <c r="L747" s="15" t="str">
        <f>CONCATENATE(D747,",",J747)</f>
        <v>71408,N4008013C0151</v>
      </c>
      <c r="M747" s="16">
        <v>18688000</v>
      </c>
      <c r="N747" s="16">
        <v>21664000</v>
      </c>
      <c r="O747" s="17">
        <v>42710</v>
      </c>
      <c r="P747" s="18">
        <v>43511</v>
      </c>
      <c r="Q747" s="19">
        <f>IF(M747="","",N747-M747)</f>
        <v>2976000</v>
      </c>
      <c r="R747" s="20">
        <f>IF(P747="","",P747-O747)</f>
        <v>801</v>
      </c>
      <c r="S747">
        <f>YEAR(P747)</f>
        <v>2019</v>
      </c>
      <c r="T747" s="21" t="str">
        <f>IF(LEN(MONTH(P747))=1,CONCATENATE("0",MONTH(P747)),MONTH(P747))</f>
        <v>02</v>
      </c>
      <c r="U747" s="21">
        <f>IF(LEN(DAY(P747))=1,CONCATENATE("0",DAY(P747)),DAY(P747))</f>
        <v>15</v>
      </c>
      <c r="V747" t="str">
        <f>CONCATENATE(S747,T747,U747)</f>
        <v>20190215</v>
      </c>
      <c r="W747">
        <f>IF(OR(MONTH(G747)=10,MONTH(G747)=11,MONTH(G747)=12),YEAR(G747)+1,YEAR(G747))</f>
        <v>2013</v>
      </c>
      <c r="X747">
        <f>IF(OR(MONTH(P747)=10,MONTH(P747)=11,MONTH(P747)=12),YEAR(P747)+1,YEAR(P747))</f>
        <v>2019</v>
      </c>
      <c r="Y747">
        <f>INDEX('Inflation Indices'!$B$2:$B$18,MATCH('MilCon Contracts Data'!W123,'Inflation Indices'!$A$2:$A$18,0))</f>
        <v>1.0006103417743548</v>
      </c>
      <c r="Z747">
        <f>ROUND(MEDIAN(W747,X747),0)</f>
        <v>2016</v>
      </c>
      <c r="AA747">
        <f>INDEX('Inflation Indices'!$B$2:$B$18,MATCH('MilCon Contracts Data'!Z123,'Inflation Indices'!$A$2:$A$18,0))</f>
        <v>0.95701202597496626</v>
      </c>
      <c r="AB747" s="22">
        <f>M747*Y747</f>
        <v>18699406.067079142</v>
      </c>
      <c r="AC747" s="22">
        <f>AB747+(Q747*AA747)</f>
        <v>21547473.856380641</v>
      </c>
      <c r="AD747" s="19">
        <f>IF(AB747="","",AC747-AB747)</f>
        <v>2848067.7893014997</v>
      </c>
      <c r="AE747" s="23">
        <f>_xlfn.DAYS(P747,O747)</f>
        <v>801</v>
      </c>
      <c r="AF747" s="23">
        <f>_xlfn.DAYS(O747,G747)</f>
        <v>1499</v>
      </c>
      <c r="AG747" s="24">
        <f>AE747/AF747</f>
        <v>0.53435623749166106</v>
      </c>
    </row>
    <row r="748" spans="1:33" ht="30" customHeight="1" x14ac:dyDescent="0.25">
      <c r="A748" s="9">
        <v>44573</v>
      </c>
      <c r="B748" s="10">
        <v>2018</v>
      </c>
      <c r="C748" s="11" t="s">
        <v>98</v>
      </c>
      <c r="D748" s="12" t="s">
        <v>2305</v>
      </c>
      <c r="E748" s="12" t="s">
        <v>35</v>
      </c>
      <c r="F748" s="9">
        <v>43194</v>
      </c>
      <c r="G748" s="9">
        <v>43462</v>
      </c>
      <c r="H748" s="12" t="s">
        <v>2306</v>
      </c>
      <c r="I748" s="13" t="str">
        <f>LEFT(J748,6)</f>
        <v>N62742</v>
      </c>
      <c r="J748" s="14" t="s">
        <v>2307</v>
      </c>
      <c r="K748" s="15" t="s">
        <v>2308</v>
      </c>
      <c r="L748" s="15" t="str">
        <f>CONCATENATE(D748,",",J748)</f>
        <v>M00318887,N6274219C1321 AWD</v>
      </c>
      <c r="M748" s="16">
        <v>18697000</v>
      </c>
      <c r="N748" s="16">
        <v>19344000</v>
      </c>
      <c r="O748" s="17">
        <v>44062</v>
      </c>
      <c r="P748" s="18">
        <v>44221</v>
      </c>
      <c r="Q748" s="19">
        <f>IF(M748="","",N748-M748)</f>
        <v>647000</v>
      </c>
      <c r="R748" s="20">
        <f>IF(P748="","",P748-O748)</f>
        <v>159</v>
      </c>
      <c r="S748">
        <f>YEAR(P748)</f>
        <v>2021</v>
      </c>
      <c r="T748" s="21" t="str">
        <f>IF(LEN(MONTH(P748))=1,CONCATENATE("0",MONTH(P748)),MONTH(P748))</f>
        <v>01</v>
      </c>
      <c r="U748" s="21">
        <f>IF(LEN(DAY(P748))=1,CONCATENATE("0",DAY(P748)),DAY(P748))</f>
        <v>25</v>
      </c>
      <c r="V748" t="str">
        <f>CONCATENATE(S748,T748,U748)</f>
        <v>20210125</v>
      </c>
      <c r="W748">
        <f>IF(OR(MONTH(G748)=10,MONTH(G748)=11,MONTH(G748)=12),YEAR(G748)+1,YEAR(G748))</f>
        <v>2019</v>
      </c>
      <c r="X748">
        <f>IF(OR(MONTH(P748)=10,MONTH(P748)=11,MONTH(P748)=12),YEAR(P748)+1,YEAR(P748))</f>
        <v>2021</v>
      </c>
      <c r="Y748">
        <f>INDEX('Inflation Indices'!$B$2:$B$18,MATCH('MilCon Contracts Data'!W676,'Inflation Indices'!$A$2:$A$18,0))</f>
        <v>1.0507009358578761</v>
      </c>
      <c r="Z748">
        <f>ROUND(MEDIAN(W748,X748),0)</f>
        <v>2020</v>
      </c>
      <c r="AA748">
        <f>INDEX('Inflation Indices'!$B$2:$B$18,MATCH('MilCon Contracts Data'!Z676,'Inflation Indices'!$A$2:$A$18,0))</f>
        <v>1.0006103417743548</v>
      </c>
      <c r="AB748" s="22">
        <f>M748*Y748</f>
        <v>19644955.397734709</v>
      </c>
      <c r="AC748" s="22">
        <f>AB748+(Q748*AA748)</f>
        <v>20292350.288862716</v>
      </c>
      <c r="AD748" s="19">
        <f>IF(AB748="","",AC748-AB748)</f>
        <v>647394.89112800732</v>
      </c>
      <c r="AE748" s="23">
        <f>_xlfn.DAYS(P748,O748)</f>
        <v>159</v>
      </c>
      <c r="AF748" s="23">
        <f>_xlfn.DAYS(O748,G748)</f>
        <v>600</v>
      </c>
      <c r="AG748" s="24">
        <f>AE748/AF748</f>
        <v>0.26500000000000001</v>
      </c>
    </row>
    <row r="749" spans="1:33" ht="30" customHeight="1" x14ac:dyDescent="0.25">
      <c r="A749" s="9">
        <v>44574</v>
      </c>
      <c r="B749" s="10">
        <v>2013</v>
      </c>
      <c r="C749" s="11" t="s">
        <v>39</v>
      </c>
      <c r="D749" s="12" t="s">
        <v>2309</v>
      </c>
      <c r="E749" s="12" t="s">
        <v>35</v>
      </c>
      <c r="F749" s="9">
        <v>41480</v>
      </c>
      <c r="G749" s="9">
        <v>41635</v>
      </c>
      <c r="H749" s="12" t="s">
        <v>2310</v>
      </c>
      <c r="I749" s="13" t="str">
        <f>LEFT(J749,6)</f>
        <v>N62473</v>
      </c>
      <c r="J749" s="14" t="s">
        <v>2311</v>
      </c>
      <c r="K749" s="15" t="s">
        <v>2312</v>
      </c>
      <c r="L749" s="15" t="str">
        <f>CONCATENATE(D749,",",J749)</f>
        <v>72808,N62473 10 D 5412   DO 0007</v>
      </c>
      <c r="M749" s="16">
        <v>18703000</v>
      </c>
      <c r="N749" s="16">
        <v>19971000</v>
      </c>
      <c r="O749" s="17">
        <v>42079</v>
      </c>
      <c r="P749" s="18">
        <v>42853</v>
      </c>
      <c r="Q749" s="19">
        <f>IF(M749="","",N749-M749)</f>
        <v>1268000</v>
      </c>
      <c r="R749" s="20">
        <f>IF(P749="","",P749-O749)</f>
        <v>774</v>
      </c>
      <c r="S749">
        <f>YEAR(P749)</f>
        <v>2017</v>
      </c>
      <c r="T749" s="21" t="str">
        <f>IF(LEN(MONTH(P749))=1,CONCATENATE("0",MONTH(P749)),MONTH(P749))</f>
        <v>04</v>
      </c>
      <c r="U749" s="21">
        <f>IF(LEN(DAY(P749))=1,CONCATENATE("0",DAY(P749)),DAY(P749))</f>
        <v>28</v>
      </c>
      <c r="V749" t="str">
        <f>CONCATENATE(S749,T749,U749)</f>
        <v>20170428</v>
      </c>
      <c r="W749">
        <f>IF(OR(MONTH(G749)=10,MONTH(G749)=11,MONTH(G749)=12),YEAR(G749)+1,YEAR(G749))</f>
        <v>2014</v>
      </c>
      <c r="X749">
        <f>IF(OR(MONTH(P749)=10,MONTH(P749)=11,MONTH(P749)=12),YEAR(P749)+1,YEAR(P749))</f>
        <v>2017</v>
      </c>
      <c r="Y749">
        <f>INDEX('Inflation Indices'!$B$2:$B$18,MATCH('MilCon Contracts Data'!W154,'Inflation Indices'!$A$2:$A$18,0))</f>
        <v>1.2319371555441641</v>
      </c>
      <c r="Z749">
        <f>ROUND(MEDIAN(W749,X749),0)</f>
        <v>2016</v>
      </c>
      <c r="AA749">
        <f>INDEX('Inflation Indices'!$B$2:$B$18,MATCH('MilCon Contracts Data'!Z154,'Inflation Indices'!$A$2:$A$18,0))</f>
        <v>1.2082263446570523</v>
      </c>
      <c r="AB749" s="22">
        <f>M749*Y749</f>
        <v>23040920.620142501</v>
      </c>
      <c r="AC749" s="22">
        <f>AB749+(Q749*AA749)</f>
        <v>24572951.625167642</v>
      </c>
      <c r="AD749" s="19">
        <f>IF(AB749="","",AC749-AB749)</f>
        <v>1532031.0050251409</v>
      </c>
      <c r="AE749" s="23">
        <f>_xlfn.DAYS(P749,O749)</f>
        <v>774</v>
      </c>
      <c r="AF749" s="23">
        <f>_xlfn.DAYS(O749,G749)</f>
        <v>444</v>
      </c>
      <c r="AG749" s="24">
        <f>AE749/AF749</f>
        <v>1.7432432432432432</v>
      </c>
    </row>
    <row r="750" spans="1:33" ht="30" customHeight="1" x14ac:dyDescent="0.25">
      <c r="A750" s="9">
        <v>44573</v>
      </c>
      <c r="B750" s="10">
        <v>2020</v>
      </c>
      <c r="C750" s="11" t="s">
        <v>98</v>
      </c>
      <c r="D750" s="12" t="s">
        <v>2313</v>
      </c>
      <c r="E750" s="12" t="s">
        <v>35</v>
      </c>
      <c r="F750" s="9">
        <v>44148</v>
      </c>
      <c r="G750" s="9">
        <v>44238</v>
      </c>
      <c r="H750" s="12" t="s">
        <v>2314</v>
      </c>
      <c r="I750" s="13" t="str">
        <f>LEFT(J750,6)</f>
        <v>N40084</v>
      </c>
      <c r="J750" s="14" t="s">
        <v>2315</v>
      </c>
      <c r="K750" s="15" t="s">
        <v>2316</v>
      </c>
      <c r="L750" s="15" t="str">
        <f>CONCATENATE(D750,",",J750)</f>
        <v>M626132001,N4008420D0073 N4008421F4127</v>
      </c>
      <c r="M750" s="16">
        <v>18797000</v>
      </c>
      <c r="N750" s="16">
        <v>17902000</v>
      </c>
      <c r="O750" s="17">
        <v>45109</v>
      </c>
      <c r="P750" s="18">
        <v>45109</v>
      </c>
      <c r="Q750" s="19">
        <f>IF(M750="","",N750-M750)</f>
        <v>-895000</v>
      </c>
      <c r="R750" s="20">
        <f>IF(P750="","",P750-O750)</f>
        <v>0</v>
      </c>
      <c r="S750">
        <f>YEAR(P750)</f>
        <v>2023</v>
      </c>
      <c r="T750" s="21" t="str">
        <f>IF(LEN(MONTH(P750))=1,CONCATENATE("0",MONTH(P750)),MONTH(P750))</f>
        <v>07</v>
      </c>
      <c r="U750" s="21" t="str">
        <f>IF(LEN(DAY(P750))=1,CONCATENATE("0",DAY(P750)),DAY(P750))</f>
        <v>02</v>
      </c>
      <c r="V750" t="str">
        <f>CONCATENATE(S750,T750,U750)</f>
        <v>20230702</v>
      </c>
      <c r="W750">
        <f>IF(OR(MONTH(G750)=10,MONTH(G750)=11,MONTH(G750)=12),YEAR(G750)+1,YEAR(G750))</f>
        <v>2021</v>
      </c>
      <c r="X750">
        <f>IF(OR(MONTH(P750)=10,MONTH(P750)=11,MONTH(P750)=12),YEAR(P750)+1,YEAR(P750))</f>
        <v>2023</v>
      </c>
      <c r="Y750">
        <f>INDEX('Inflation Indices'!$B$2:$B$18,MATCH('MilCon Contracts Data'!W1124,'Inflation Indices'!$A$2:$A$18,0))</f>
        <v>1.0507009358578761</v>
      </c>
      <c r="Z750">
        <f>ROUND(MEDIAN(W750,X750),0)</f>
        <v>2022</v>
      </c>
      <c r="AA750">
        <f>INDEX('Inflation Indices'!$B$2:$B$18,MATCH('MilCon Contracts Data'!Z1124,'Inflation Indices'!$A$2:$A$18,0))</f>
        <v>1.0006103417743548</v>
      </c>
      <c r="AB750" s="22">
        <f>M750*Y750</f>
        <v>19750025.491320495</v>
      </c>
      <c r="AC750" s="22">
        <f>AB750+(Q750*AA750)</f>
        <v>18854479.235432446</v>
      </c>
      <c r="AD750" s="19">
        <f>IF(AB750="","",AC750-AB750)</f>
        <v>-895546.25588804856</v>
      </c>
      <c r="AE750" s="23">
        <f>_xlfn.DAYS(P750,O750)</f>
        <v>0</v>
      </c>
      <c r="AF750" s="23">
        <f>_xlfn.DAYS(O750,G750)</f>
        <v>871</v>
      </c>
      <c r="AG750" s="24">
        <f>AE750/AF750</f>
        <v>0</v>
      </c>
    </row>
    <row r="751" spans="1:33" ht="30" customHeight="1" x14ac:dyDescent="0.25">
      <c r="A751" s="9">
        <v>44561</v>
      </c>
      <c r="B751" s="10">
        <v>2020</v>
      </c>
      <c r="C751" s="11" t="s">
        <v>557</v>
      </c>
      <c r="D751" s="12" t="s">
        <v>2317</v>
      </c>
      <c r="E751" s="12" t="s">
        <v>35</v>
      </c>
      <c r="F751" s="9">
        <v>44042</v>
      </c>
      <c r="G751" s="9">
        <v>44103</v>
      </c>
      <c r="H751" s="12" t="s">
        <v>2318</v>
      </c>
      <c r="I751" s="13" t="str">
        <f>LEFT(J751,6)</f>
        <v>W912QR</v>
      </c>
      <c r="J751" s="14" t="s">
        <v>2319</v>
      </c>
      <c r="K751" s="15" t="s">
        <v>2319</v>
      </c>
      <c r="L751" s="15" t="str">
        <f>CONCATENATE(D751,",",J751)</f>
        <v>81802,W912QR20C0052</v>
      </c>
      <c r="M751" s="16">
        <v>18824000</v>
      </c>
      <c r="N751" s="16">
        <v>19077000</v>
      </c>
      <c r="O751" s="17">
        <v>44912</v>
      </c>
      <c r="P751" s="18">
        <v>44912</v>
      </c>
      <c r="Q751" s="19">
        <f>IF(M751="","",N751-M751)</f>
        <v>253000</v>
      </c>
      <c r="R751" s="20">
        <f>IF(P751="","",P751-O751)</f>
        <v>0</v>
      </c>
      <c r="S751">
        <f>YEAR(P751)</f>
        <v>2022</v>
      </c>
      <c r="T751" s="21">
        <f>IF(LEN(MONTH(P751))=1,CONCATENATE("0",MONTH(P751)),MONTH(P751))</f>
        <v>12</v>
      </c>
      <c r="U751" s="21">
        <f>IF(LEN(DAY(P751))=1,CONCATENATE("0",DAY(P751)),DAY(P751))</f>
        <v>17</v>
      </c>
      <c r="V751" t="str">
        <f>CONCATENATE(S751,T751,U751)</f>
        <v>20221217</v>
      </c>
      <c r="W751">
        <f>IF(OR(MONTH(G751)=10,MONTH(G751)=11,MONTH(G751)=12),YEAR(G751)+1,YEAR(G751))</f>
        <v>2020</v>
      </c>
      <c r="X751">
        <f>IF(OR(MONTH(P751)=10,MONTH(P751)=11,MONTH(P751)=12),YEAR(P751)+1,YEAR(P751))</f>
        <v>2023</v>
      </c>
      <c r="Y751">
        <f>INDEX('Inflation Indices'!$B$2:$B$18,MATCH('MilCon Contracts Data'!W1095,'Inflation Indices'!$A$2:$A$18,0))</f>
        <v>1.0750776974914733</v>
      </c>
      <c r="Z751">
        <f>ROUND(MEDIAN(W751,X751),0)</f>
        <v>2022</v>
      </c>
      <c r="AA751">
        <f>INDEX('Inflation Indices'!$B$2:$B$18,MATCH('MilCon Contracts Data'!Z1095,'Inflation Indices'!$A$2:$A$18,0))</f>
        <v>1.0006103417743548</v>
      </c>
      <c r="AB751" s="22">
        <f>M751*Y751</f>
        <v>20237262.577579495</v>
      </c>
      <c r="AC751" s="22">
        <f>AB751+(Q751*AA751)</f>
        <v>20490416.994048405</v>
      </c>
      <c r="AD751" s="19">
        <f>IF(AB751="","",AC751-AB751)</f>
        <v>253154.41646891087</v>
      </c>
      <c r="AE751" s="23">
        <f>_xlfn.DAYS(P751,O751)</f>
        <v>0</v>
      </c>
      <c r="AF751" s="23">
        <f>_xlfn.DAYS(O751,G751)</f>
        <v>809</v>
      </c>
      <c r="AG751" s="24">
        <f>AE751/AF751</f>
        <v>0</v>
      </c>
    </row>
    <row r="752" spans="1:33" ht="30" customHeight="1" x14ac:dyDescent="0.25">
      <c r="A752" s="9">
        <v>44561</v>
      </c>
      <c r="B752" s="10">
        <v>2018</v>
      </c>
      <c r="C752" s="11" t="s">
        <v>557</v>
      </c>
      <c r="D752" s="12" t="s">
        <v>2320</v>
      </c>
      <c r="E752" s="12" t="s">
        <v>35</v>
      </c>
      <c r="F752" s="9">
        <v>43682</v>
      </c>
      <c r="G752" s="9">
        <v>43735</v>
      </c>
      <c r="H752" s="12" t="s">
        <v>2321</v>
      </c>
      <c r="I752" s="13" t="str">
        <f>LEFT(J752,6)</f>
        <v>W912QR</v>
      </c>
      <c r="J752" s="14" t="s">
        <v>2322</v>
      </c>
      <c r="K752" s="15" t="s">
        <v>2322</v>
      </c>
      <c r="L752" s="15" t="str">
        <f>CONCATENATE(D752,",",J752)</f>
        <v>77074,W912QR19C0046</v>
      </c>
      <c r="M752" s="16">
        <v>18838000</v>
      </c>
      <c r="N752" s="16">
        <v>19063000</v>
      </c>
      <c r="O752" s="17">
        <v>44308</v>
      </c>
      <c r="P752" s="18">
        <v>44691</v>
      </c>
      <c r="Q752" s="19">
        <f>IF(M752="","",N752-M752)</f>
        <v>225000</v>
      </c>
      <c r="R752" s="20">
        <f>IF(P752="","",P752-O752)</f>
        <v>383</v>
      </c>
      <c r="S752">
        <f>YEAR(P752)</f>
        <v>2022</v>
      </c>
      <c r="T752" s="21" t="str">
        <f>IF(LEN(MONTH(P752))=1,CONCATENATE("0",MONTH(P752)),MONTH(P752))</f>
        <v>05</v>
      </c>
      <c r="U752" s="21">
        <f>IF(LEN(DAY(P752))=1,CONCATENATE("0",DAY(P752)),DAY(P752))</f>
        <v>10</v>
      </c>
      <c r="V752" t="str">
        <f>CONCATENATE(S752,T752,U752)</f>
        <v>20220510</v>
      </c>
      <c r="W752">
        <f>IF(OR(MONTH(G752)=10,MONTH(G752)=11,MONTH(G752)=12),YEAR(G752)+1,YEAR(G752))</f>
        <v>2019</v>
      </c>
      <c r="X752">
        <f>IF(OR(MONTH(P752)=10,MONTH(P752)=11,MONTH(P752)=12),YEAR(P752)+1,YEAR(P752))</f>
        <v>2022</v>
      </c>
      <c r="Y752">
        <f>INDEX('Inflation Indices'!$B$2:$B$18,MATCH('MilCon Contracts Data'!W844,'Inflation Indices'!$A$2:$A$18,0))</f>
        <v>1.0507009358578761</v>
      </c>
      <c r="Z752">
        <f>ROUND(MEDIAN(W752,X752),0)</f>
        <v>2021</v>
      </c>
      <c r="AA752">
        <f>INDEX('Inflation Indices'!$B$2:$B$18,MATCH('MilCon Contracts Data'!Z844,'Inflation Indices'!$A$2:$A$18,0))</f>
        <v>1.0006103417743548</v>
      </c>
      <c r="AB752" s="22">
        <f>M752*Y752</f>
        <v>19793104.229690667</v>
      </c>
      <c r="AC752" s="22">
        <f>AB752+(Q752*AA752)</f>
        <v>20018241.556589898</v>
      </c>
      <c r="AD752" s="19">
        <f>IF(AB752="","",AC752-AB752)</f>
        <v>225137.32689923048</v>
      </c>
      <c r="AE752" s="23">
        <f>_xlfn.DAYS(P752,O752)</f>
        <v>383</v>
      </c>
      <c r="AF752" s="23">
        <f>_xlfn.DAYS(O752,G752)</f>
        <v>573</v>
      </c>
      <c r="AG752" s="24">
        <f>AE752/AF752</f>
        <v>0.66841186736474689</v>
      </c>
    </row>
    <row r="753" spans="1:33" ht="30" customHeight="1" x14ac:dyDescent="0.25">
      <c r="A753" s="9">
        <v>44483</v>
      </c>
      <c r="B753" s="10">
        <v>2020</v>
      </c>
      <c r="C753" s="11" t="s">
        <v>39</v>
      </c>
      <c r="D753" s="12" t="s">
        <v>2323</v>
      </c>
      <c r="E753" s="12" t="s">
        <v>35</v>
      </c>
      <c r="F753" s="9">
        <v>44305</v>
      </c>
      <c r="G753" s="9">
        <v>44466</v>
      </c>
      <c r="H753" s="12" t="s">
        <v>2160</v>
      </c>
      <c r="I753" s="13" t="str">
        <f>LEFT(J753,6)</f>
        <v>N40085</v>
      </c>
      <c r="J753" s="14" t="s">
        <v>111</v>
      </c>
      <c r="K753" s="15" t="s">
        <v>111</v>
      </c>
      <c r="L753" s="15" t="str">
        <f>CONCATENATE(D753,",",J753)</f>
        <v>94639,N4008520D0034</v>
      </c>
      <c r="M753" s="16">
        <v>18842000</v>
      </c>
      <c r="N753" s="16">
        <v>18842000</v>
      </c>
      <c r="O753" s="17">
        <v>45488</v>
      </c>
      <c r="P753" s="18" t="s">
        <v>35</v>
      </c>
      <c r="Q753" s="19">
        <f>IF(M753="","",N753-M753)</f>
        <v>0</v>
      </c>
      <c r="R753" s="20" t="str">
        <f>IF(P753="","",P753-O753)</f>
        <v/>
      </c>
      <c r="S753" t="e">
        <f>YEAR(P753)</f>
        <v>#VALUE!</v>
      </c>
      <c r="T753" s="21" t="e">
        <f>IF(LEN(MONTH(P753))=1,CONCATENATE("0",MONTH(P753)),MONTH(P753))</f>
        <v>#VALUE!</v>
      </c>
      <c r="U753" s="21" t="e">
        <f>IF(LEN(DAY(P753))=1,CONCATENATE("0",DAY(P753)),DAY(P753))</f>
        <v>#VALUE!</v>
      </c>
      <c r="V753" t="e">
        <f>CONCATENATE(S753,T753,U753)</f>
        <v>#VALUE!</v>
      </c>
      <c r="W753">
        <f>IF(OR(MONTH(G753)=10,MONTH(G753)=11,MONTH(G753)=12),YEAR(G753)+1,YEAR(G753))</f>
        <v>2021</v>
      </c>
      <c r="X753" t="e">
        <f>IF(OR(MONTH(P753)=10,MONTH(P753)=11,MONTH(P753)=12),YEAR(P753)+1,YEAR(P753))</f>
        <v>#VALUE!</v>
      </c>
      <c r="Y753">
        <f>INDEX('Inflation Indices'!$B$2:$B$18,MATCH('MilCon Contracts Data'!W1138,'Inflation Indices'!$A$2:$A$18,0))</f>
        <v>1.0006103417743548</v>
      </c>
      <c r="Z753" t="e">
        <f>ROUND(MEDIAN(W753,X753),0)</f>
        <v>#VALUE!</v>
      </c>
      <c r="AA753">
        <f>INDEX('Inflation Indices'!$B$2:$B$18,MATCH('MilCon Contracts Data'!Z1138,'Inflation Indices'!$A$2:$A$18,0))</f>
        <v>0.95701202597496626</v>
      </c>
      <c r="AB753" s="22">
        <f>M753*Y753</f>
        <v>18853500.059712395</v>
      </c>
      <c r="AC753" s="22">
        <f>AB753+(Q753*AA753)</f>
        <v>18853500.059712395</v>
      </c>
      <c r="AD753" s="19">
        <f>IF(AB753="","",AC753-AB753)</f>
        <v>0</v>
      </c>
      <c r="AE753" s="23" t="e">
        <f>_xlfn.DAYS(P753,O753)</f>
        <v>#VALUE!</v>
      </c>
      <c r="AF753" s="23">
        <f>_xlfn.DAYS(O753,G753)</f>
        <v>1022</v>
      </c>
      <c r="AG753" s="24" t="e">
        <f>AE753/AF753</f>
        <v>#VALUE!</v>
      </c>
    </row>
    <row r="754" spans="1:33" ht="30" customHeight="1" x14ac:dyDescent="0.25">
      <c r="A754" s="9">
        <v>44561</v>
      </c>
      <c r="B754" s="10">
        <v>2019</v>
      </c>
      <c r="C754" s="11" t="s">
        <v>145</v>
      </c>
      <c r="D754" s="12" t="s">
        <v>2324</v>
      </c>
      <c r="E754" s="12" t="s">
        <v>35</v>
      </c>
      <c r="F754" s="9">
        <v>43539</v>
      </c>
      <c r="G754" s="9">
        <v>43630</v>
      </c>
      <c r="H754" s="12" t="s">
        <v>2325</v>
      </c>
      <c r="I754" s="13" t="str">
        <f>LEFT(J754,6)</f>
        <v>W91278</v>
      </c>
      <c r="J754" s="14" t="s">
        <v>2326</v>
      </c>
      <c r="K754" s="15" t="s">
        <v>2326</v>
      </c>
      <c r="L754" s="15" t="str">
        <f>CONCATENATE(D754,",",J754)</f>
        <v>61388,W9127819C0019</v>
      </c>
      <c r="M754" s="16">
        <v>18881000</v>
      </c>
      <c r="N754" s="16">
        <v>18977000</v>
      </c>
      <c r="O754" s="17">
        <v>44756</v>
      </c>
      <c r="P754" s="18">
        <v>44847</v>
      </c>
      <c r="Q754" s="19">
        <f>IF(M754="","",N754-M754)</f>
        <v>96000</v>
      </c>
      <c r="R754" s="20">
        <f>IF(P754="","",P754-O754)</f>
        <v>91</v>
      </c>
      <c r="S754">
        <f>YEAR(P754)</f>
        <v>2022</v>
      </c>
      <c r="T754" s="21">
        <f>IF(LEN(MONTH(P754))=1,CONCATENATE("0",MONTH(P754)),MONTH(P754))</f>
        <v>10</v>
      </c>
      <c r="U754" s="21">
        <f>IF(LEN(DAY(P754))=1,CONCATENATE("0",DAY(P754)),DAY(P754))</f>
        <v>13</v>
      </c>
      <c r="V754" t="str">
        <f>CONCATENATE(S754,T754,U754)</f>
        <v>20221013</v>
      </c>
      <c r="W754">
        <f>IF(OR(MONTH(G754)=10,MONTH(G754)=11,MONTH(G754)=12),YEAR(G754)+1,YEAR(G754))</f>
        <v>2019</v>
      </c>
      <c r="X754">
        <f>IF(OR(MONTH(P754)=10,MONTH(P754)=11,MONTH(P754)=12),YEAR(P754)+1,YEAR(P754))</f>
        <v>2023</v>
      </c>
      <c r="Y754">
        <f>INDEX('Inflation Indices'!$B$2:$B$18,MATCH('MilCon Contracts Data'!W733,'Inflation Indices'!$A$2:$A$18,0))</f>
        <v>1.1518675949206576</v>
      </c>
      <c r="Z754">
        <f>ROUND(MEDIAN(W754,X754),0)</f>
        <v>2021</v>
      </c>
      <c r="AA754">
        <f>INDEX('Inflation Indices'!$B$2:$B$18,MATCH('MilCon Contracts Data'!Z733,'Inflation Indices'!$A$2:$A$18,0))</f>
        <v>1.0750776974914733</v>
      </c>
      <c r="AB754" s="22">
        <f>M754*Y754</f>
        <v>21748412.059696935</v>
      </c>
      <c r="AC754" s="22">
        <f>AB754+(Q754*AA754)</f>
        <v>21851619.518656116</v>
      </c>
      <c r="AD754" s="19">
        <f>IF(AB754="","",AC754-AB754)</f>
        <v>103207.45895918086</v>
      </c>
      <c r="AE754" s="23">
        <f>_xlfn.DAYS(P754,O754)</f>
        <v>91</v>
      </c>
      <c r="AF754" s="23">
        <f>_xlfn.DAYS(O754,G754)</f>
        <v>1126</v>
      </c>
      <c r="AG754" s="24">
        <f>AE754/AF754</f>
        <v>8.0817051509769089E-2</v>
      </c>
    </row>
    <row r="755" spans="1:33" ht="30" customHeight="1" x14ac:dyDescent="0.25">
      <c r="A755" s="9">
        <v>44573</v>
      </c>
      <c r="B755" s="10">
        <v>2017</v>
      </c>
      <c r="C755" s="11" t="s">
        <v>103</v>
      </c>
      <c r="D755" s="12" t="s">
        <v>2327</v>
      </c>
      <c r="E755" s="12" t="s">
        <v>35</v>
      </c>
      <c r="F755" s="9">
        <v>42752</v>
      </c>
      <c r="G755" s="9">
        <v>42915</v>
      </c>
      <c r="H755" s="12" t="s">
        <v>2328</v>
      </c>
      <c r="I755" s="13" t="str">
        <f>LEFT(J755,6)</f>
        <v>N40085</v>
      </c>
      <c r="J755" s="14" t="s">
        <v>2329</v>
      </c>
      <c r="K755" s="15" t="s">
        <v>2330</v>
      </c>
      <c r="L755" s="15" t="str">
        <f>CONCATENATE(D755,",",J755)</f>
        <v>N32446285,N4008517C5056 AWD</v>
      </c>
      <c r="M755" s="16">
        <v>18927000</v>
      </c>
      <c r="N755" s="16">
        <v>19723000</v>
      </c>
      <c r="O755" s="17">
        <v>43595</v>
      </c>
      <c r="P755" s="18">
        <v>44217</v>
      </c>
      <c r="Q755" s="19">
        <f>IF(M755="","",N755-M755)</f>
        <v>796000</v>
      </c>
      <c r="R755" s="20">
        <f>IF(P755="","",P755-O755)</f>
        <v>622</v>
      </c>
      <c r="S755">
        <f>YEAR(P755)</f>
        <v>2021</v>
      </c>
      <c r="T755" s="21" t="str">
        <f>IF(LEN(MONTH(P755))=1,CONCATENATE("0",MONTH(P755)),MONTH(P755))</f>
        <v>01</v>
      </c>
      <c r="U755" s="21">
        <f>IF(LEN(DAY(P755))=1,CONCATENATE("0",DAY(P755)),DAY(P755))</f>
        <v>21</v>
      </c>
      <c r="V755" t="str">
        <f>CONCATENATE(S755,T755,U755)</f>
        <v>20210121</v>
      </c>
      <c r="W755">
        <f>IF(OR(MONTH(G755)=10,MONTH(G755)=11,MONTH(G755)=12),YEAR(G755)+1,YEAR(G755))</f>
        <v>2017</v>
      </c>
      <c r="X755">
        <f>IF(OR(MONTH(P755)=10,MONTH(P755)=11,MONTH(P755)=12),YEAR(P755)+1,YEAR(P755))</f>
        <v>2021</v>
      </c>
      <c r="Y755">
        <f>INDEX('Inflation Indices'!$B$2:$B$18,MATCH('MilCon Contracts Data'!W308,'Inflation Indices'!$A$2:$A$18,0))</f>
        <v>1.027591137340192</v>
      </c>
      <c r="Z755">
        <f>ROUND(MEDIAN(W755,X755),0)</f>
        <v>2019</v>
      </c>
      <c r="AA755">
        <f>INDEX('Inflation Indices'!$B$2:$B$18,MATCH('MilCon Contracts Data'!Z308,'Inflation Indices'!$A$2:$A$18,0))</f>
        <v>1.0006103417743548</v>
      </c>
      <c r="AB755" s="22">
        <f>M755*Y755</f>
        <v>19449217.456437815</v>
      </c>
      <c r="AC755" s="22">
        <f>AB755+(Q755*AA755)</f>
        <v>20245703.288490202</v>
      </c>
      <c r="AD755" s="19">
        <f>IF(AB755="","",AC755-AB755)</f>
        <v>796485.8320523873</v>
      </c>
      <c r="AE755" s="23">
        <f>_xlfn.DAYS(P755,O755)</f>
        <v>622</v>
      </c>
      <c r="AF755" s="23">
        <f>_xlfn.DAYS(O755,G755)</f>
        <v>680</v>
      </c>
      <c r="AG755" s="24">
        <f>AE755/AF755</f>
        <v>0.91470588235294115</v>
      </c>
    </row>
    <row r="756" spans="1:33" ht="30" customHeight="1" x14ac:dyDescent="0.25">
      <c r="A756" s="9">
        <v>44573</v>
      </c>
      <c r="B756" s="10">
        <v>2017</v>
      </c>
      <c r="C756" s="11" t="s">
        <v>103</v>
      </c>
      <c r="D756" s="12" t="s">
        <v>2331</v>
      </c>
      <c r="E756" s="12" t="s">
        <v>35</v>
      </c>
      <c r="F756" s="9">
        <v>42936</v>
      </c>
      <c r="G756" s="9">
        <v>43318</v>
      </c>
      <c r="H756" s="12" t="s">
        <v>2332</v>
      </c>
      <c r="I756" s="13" t="str">
        <f>LEFT(J756,6)</f>
        <v>N62473</v>
      </c>
      <c r="J756" s="14" t="s">
        <v>2333</v>
      </c>
      <c r="K756" s="15" t="s">
        <v>2334</v>
      </c>
      <c r="L756" s="15" t="str">
        <f>CONCATENATE(D756,",",J756)</f>
        <v>N60495440,N6247316D1887 N6247318F4874</v>
      </c>
      <c r="M756" s="16">
        <v>18936000</v>
      </c>
      <c r="N756" s="16">
        <v>18999000</v>
      </c>
      <c r="O756" s="17">
        <v>44068</v>
      </c>
      <c r="P756" s="18">
        <v>44121</v>
      </c>
      <c r="Q756" s="19">
        <f>IF(M756="","",N756-M756)</f>
        <v>63000</v>
      </c>
      <c r="R756" s="20">
        <f>IF(P756="","",P756-O756)</f>
        <v>53</v>
      </c>
      <c r="S756">
        <f>YEAR(P756)</f>
        <v>2020</v>
      </c>
      <c r="T756" s="21">
        <f>IF(LEN(MONTH(P756))=1,CONCATENATE("0",MONTH(P756)),MONTH(P756))</f>
        <v>10</v>
      </c>
      <c r="U756" s="21">
        <f>IF(LEN(DAY(P756))=1,CONCATENATE("0",DAY(P756)),DAY(P756))</f>
        <v>17</v>
      </c>
      <c r="V756" t="str">
        <f>CONCATENATE(S756,T756,U756)</f>
        <v>20201017</v>
      </c>
      <c r="W756">
        <f>IF(OR(MONTH(G756)=10,MONTH(G756)=11,MONTH(G756)=12),YEAR(G756)+1,YEAR(G756))</f>
        <v>2018</v>
      </c>
      <c r="X756">
        <f>IF(OR(MONTH(P756)=10,MONTH(P756)=11,MONTH(P756)=12),YEAR(P756)+1,YEAR(P756))</f>
        <v>2021</v>
      </c>
      <c r="Y756">
        <f>INDEX('Inflation Indices'!$B$2:$B$18,MATCH('MilCon Contracts Data'!W469,'Inflation Indices'!$A$2:$A$18,0))</f>
        <v>1.027591137340192</v>
      </c>
      <c r="Z756">
        <f>ROUND(MEDIAN(W756,X756),0)</f>
        <v>2020</v>
      </c>
      <c r="AA756">
        <f>INDEX('Inflation Indices'!$B$2:$B$18,MATCH('MilCon Contracts Data'!Z469,'Inflation Indices'!$A$2:$A$18,0))</f>
        <v>1.0006103417743548</v>
      </c>
      <c r="AB756" s="22">
        <f>M756*Y756</f>
        <v>19458465.776673876</v>
      </c>
      <c r="AC756" s="22">
        <f>AB756+(Q756*AA756)</f>
        <v>19521504.228205658</v>
      </c>
      <c r="AD756" s="19">
        <f>IF(AB756="","",AC756-AB756)</f>
        <v>63038.451531782746</v>
      </c>
      <c r="AE756" s="23">
        <f>_xlfn.DAYS(P756,O756)</f>
        <v>53</v>
      </c>
      <c r="AF756" s="23">
        <f>_xlfn.DAYS(O756,G756)</f>
        <v>750</v>
      </c>
      <c r="AG756" s="24">
        <f>AE756/AF756</f>
        <v>7.0666666666666669E-2</v>
      </c>
    </row>
    <row r="757" spans="1:33" ht="30" customHeight="1" x14ac:dyDescent="0.25">
      <c r="A757" s="9">
        <v>44439</v>
      </c>
      <c r="B757" s="10">
        <v>2018</v>
      </c>
      <c r="C757" s="11" t="s">
        <v>145</v>
      </c>
      <c r="D757" s="12" t="s">
        <v>2335</v>
      </c>
      <c r="E757" s="12" t="s">
        <v>35</v>
      </c>
      <c r="F757" s="9">
        <v>43294</v>
      </c>
      <c r="G757" s="9">
        <v>43368</v>
      </c>
      <c r="H757" s="12" t="s">
        <v>2336</v>
      </c>
      <c r="I757" s="13" t="str">
        <f>LEFT(J757,6)</f>
        <v>W9128F</v>
      </c>
      <c r="J757" s="14" t="s">
        <v>2337</v>
      </c>
      <c r="K757" s="15" t="s">
        <v>2337</v>
      </c>
      <c r="L757" s="15" t="str">
        <f>CONCATENATE(D757,",",J757)</f>
        <v>73375,W9128F18C0037</v>
      </c>
      <c r="M757" s="16">
        <v>18943000</v>
      </c>
      <c r="N757" s="16">
        <v>19040000</v>
      </c>
      <c r="O757" s="17">
        <v>44006</v>
      </c>
      <c r="P757" s="18">
        <v>44166</v>
      </c>
      <c r="Q757" s="19">
        <f>IF(M757="","",N757-M757)</f>
        <v>97000</v>
      </c>
      <c r="R757" s="20">
        <f>IF(P757="","",P757-O757)</f>
        <v>160</v>
      </c>
      <c r="S757">
        <f>YEAR(P757)</f>
        <v>2020</v>
      </c>
      <c r="T757" s="21">
        <f>IF(LEN(MONTH(P757))=1,CONCATENATE("0",MONTH(P757)),MONTH(P757))</f>
        <v>12</v>
      </c>
      <c r="U757" s="21" t="str">
        <f>IF(LEN(DAY(P757))=1,CONCATENATE("0",DAY(P757)),DAY(P757))</f>
        <v>01</v>
      </c>
      <c r="V757" t="str">
        <f>CONCATENATE(S757,T757,U757)</f>
        <v>20201201</v>
      </c>
      <c r="W757">
        <f>IF(OR(MONTH(G757)=10,MONTH(G757)=11,MONTH(G757)=12),YEAR(G757)+1,YEAR(G757))</f>
        <v>2018</v>
      </c>
      <c r="X757">
        <f>IF(OR(MONTH(P757)=10,MONTH(P757)=11,MONTH(P757)=12),YEAR(P757)+1,YEAR(P757))</f>
        <v>2021</v>
      </c>
      <c r="Y757">
        <f>INDEX('Inflation Indices'!$B$2:$B$18,MATCH('MilCon Contracts Data'!W534,'Inflation Indices'!$A$2:$A$18,0))</f>
        <v>1.2082263446570523</v>
      </c>
      <c r="Z757">
        <f>ROUND(MEDIAN(W757,X757),0)</f>
        <v>2020</v>
      </c>
      <c r="AA757">
        <f>INDEX('Inflation Indices'!$B$2:$B$18,MATCH('MilCon Contracts Data'!Z534,'Inflation Indices'!$A$2:$A$18,0))</f>
        <v>1.1913606177254064</v>
      </c>
      <c r="AB757" s="22">
        <f>M757*Y757</f>
        <v>22887431.646838542</v>
      </c>
      <c r="AC757" s="22">
        <f>AB757+(Q757*AA757)</f>
        <v>23002993.626757905</v>
      </c>
      <c r="AD757" s="19">
        <f>IF(AB757="","",AC757-AB757)</f>
        <v>115561.97991936281</v>
      </c>
      <c r="AE757" s="23">
        <f>_xlfn.DAYS(P757,O757)</f>
        <v>160</v>
      </c>
      <c r="AF757" s="23">
        <f>_xlfn.DAYS(O757,G757)</f>
        <v>638</v>
      </c>
      <c r="AG757" s="24">
        <f>AE757/AF757</f>
        <v>0.2507836990595611</v>
      </c>
    </row>
    <row r="758" spans="1:33" ht="30" customHeight="1" x14ac:dyDescent="0.25">
      <c r="A758" s="9">
        <v>44530</v>
      </c>
      <c r="B758" s="10">
        <v>2018</v>
      </c>
      <c r="C758" s="11" t="s">
        <v>454</v>
      </c>
      <c r="D758" s="12" t="s">
        <v>669</v>
      </c>
      <c r="E758" s="12" t="s">
        <v>35</v>
      </c>
      <c r="F758" s="9">
        <v>43105</v>
      </c>
      <c r="G758" s="9">
        <v>43227</v>
      </c>
      <c r="H758" s="12" t="s">
        <v>2338</v>
      </c>
      <c r="I758" s="13" t="str">
        <f>LEFT(J758,6)</f>
        <v>W911KB</v>
      </c>
      <c r="J758" s="14" t="s">
        <v>2339</v>
      </c>
      <c r="K758" s="15" t="s">
        <v>2339</v>
      </c>
      <c r="L758" s="15" t="str">
        <f>CONCATENATE(D758,",",J758)</f>
        <v>674,W911KB18C0028</v>
      </c>
      <c r="M758" s="16">
        <v>18965310</v>
      </c>
      <c r="N758" s="16">
        <v>19525000</v>
      </c>
      <c r="O758" s="17">
        <v>43403</v>
      </c>
      <c r="P758" s="18">
        <v>43384</v>
      </c>
      <c r="Q758" s="19">
        <f>IF(M758="","",N758-M758)</f>
        <v>559690</v>
      </c>
      <c r="R758" s="20">
        <f>IF(P758="","",P758-O758)</f>
        <v>-19</v>
      </c>
      <c r="S758">
        <f>YEAR(P758)</f>
        <v>2018</v>
      </c>
      <c r="T758" s="21">
        <f>IF(LEN(MONTH(P758))=1,CONCATENATE("0",MONTH(P758)),MONTH(P758))</f>
        <v>10</v>
      </c>
      <c r="U758" s="21">
        <f>IF(LEN(DAY(P758))=1,CONCATENATE("0",DAY(P758)),DAY(P758))</f>
        <v>11</v>
      </c>
      <c r="V758" t="str">
        <f>CONCATENATE(S758,T758,U758)</f>
        <v>20181011</v>
      </c>
      <c r="W758">
        <f>IF(OR(MONTH(G758)=10,MONTH(G758)=11,MONTH(G758)=12),YEAR(G758)+1,YEAR(G758))</f>
        <v>2018</v>
      </c>
      <c r="X758">
        <f>IF(OR(MONTH(P758)=10,MONTH(P758)=11,MONTH(P758)=12),YEAR(P758)+1,YEAR(P758))</f>
        <v>2019</v>
      </c>
      <c r="Y758">
        <f>INDEX('Inflation Indices'!$B$2:$B$18,MATCH('MilCon Contracts Data'!W512,'Inflation Indices'!$A$2:$A$18,0))</f>
        <v>1.027591137340192</v>
      </c>
      <c r="Z758">
        <f>ROUND(MEDIAN(W758,X758),0)</f>
        <v>2019</v>
      </c>
      <c r="AA758">
        <f>INDEX('Inflation Indices'!$B$2:$B$18,MATCH('MilCon Contracts Data'!Z512,'Inflation Indices'!$A$2:$A$18,0))</f>
        <v>1.0006103417743548</v>
      </c>
      <c r="AB758" s="22">
        <f>M758*Y758</f>
        <v>19488584.472909316</v>
      </c>
      <c r="AC758" s="22">
        <f>AB758+(Q758*AA758)</f>
        <v>20048616.075097006</v>
      </c>
      <c r="AD758" s="19">
        <f>IF(AB758="","",AC758-AB758)</f>
        <v>560031.60218768939</v>
      </c>
      <c r="AE758" s="23">
        <f>_xlfn.DAYS(P758,O758)</f>
        <v>-19</v>
      </c>
      <c r="AF758" s="23">
        <f>_xlfn.DAYS(O758,G758)</f>
        <v>176</v>
      </c>
      <c r="AG758" s="24">
        <f>AE758/AF758</f>
        <v>-0.10795454545454546</v>
      </c>
    </row>
    <row r="759" spans="1:33" ht="30" customHeight="1" x14ac:dyDescent="0.25">
      <c r="A759" s="9">
        <v>44561</v>
      </c>
      <c r="B759" s="10">
        <v>2018</v>
      </c>
      <c r="C759" s="11" t="s">
        <v>454</v>
      </c>
      <c r="D759" s="12" t="s">
        <v>669</v>
      </c>
      <c r="E759" s="12" t="s">
        <v>35</v>
      </c>
      <c r="F759" s="9">
        <v>43105</v>
      </c>
      <c r="G759" s="9">
        <v>43227</v>
      </c>
      <c r="H759" s="12" t="s">
        <v>2338</v>
      </c>
      <c r="I759" s="13" t="str">
        <f>LEFT(J759,6)</f>
        <v>W911KB</v>
      </c>
      <c r="J759" s="14" t="s">
        <v>2340</v>
      </c>
      <c r="K759" s="15" t="s">
        <v>2339</v>
      </c>
      <c r="L759" s="15" t="str">
        <f>CONCATENATE(D759,",",J759)</f>
        <v>674,W911KB-18-C-0028</v>
      </c>
      <c r="M759" s="16">
        <v>18965310</v>
      </c>
      <c r="N759" s="16">
        <v>19525000</v>
      </c>
      <c r="O759" s="17">
        <v>43403</v>
      </c>
      <c r="P759" s="18">
        <v>43384</v>
      </c>
      <c r="Q759" s="19">
        <f>IF(M759="","",N759-M759)</f>
        <v>559690</v>
      </c>
      <c r="R759" s="20">
        <f>IF(P759="","",P759-O759)</f>
        <v>-19</v>
      </c>
      <c r="S759">
        <f>YEAR(P759)</f>
        <v>2018</v>
      </c>
      <c r="T759" s="21">
        <f>IF(LEN(MONTH(P759))=1,CONCATENATE("0",MONTH(P759)),MONTH(P759))</f>
        <v>10</v>
      </c>
      <c r="U759" s="21">
        <f>IF(LEN(DAY(P759))=1,CONCATENATE("0",DAY(P759)),DAY(P759))</f>
        <v>11</v>
      </c>
      <c r="V759" t="str">
        <f>CONCATENATE(S759,T759,U759)</f>
        <v>20181011</v>
      </c>
      <c r="W759">
        <f>IF(OR(MONTH(G759)=10,MONTH(G759)=11,MONTH(G759)=12),YEAR(G759)+1,YEAR(G759))</f>
        <v>2018</v>
      </c>
      <c r="X759">
        <f>IF(OR(MONTH(P759)=10,MONTH(P759)=11,MONTH(P759)=12),YEAR(P759)+1,YEAR(P759))</f>
        <v>2019</v>
      </c>
      <c r="Y759">
        <f>INDEX('Inflation Indices'!$B$2:$B$18,MATCH('MilCon Contracts Data'!W513,'Inflation Indices'!$A$2:$A$18,0))</f>
        <v>1.027591137340192</v>
      </c>
      <c r="Z759">
        <f>ROUND(MEDIAN(W759,X759),0)</f>
        <v>2019</v>
      </c>
      <c r="AA759">
        <f>INDEX('Inflation Indices'!$B$2:$B$18,MATCH('MilCon Contracts Data'!Z513,'Inflation Indices'!$A$2:$A$18,0))</f>
        <v>1.0006103417743548</v>
      </c>
      <c r="AB759" s="22">
        <f>M759*Y759</f>
        <v>19488584.472909316</v>
      </c>
      <c r="AC759" s="22">
        <f>AB759+(Q759*AA759)</f>
        <v>20048616.075097006</v>
      </c>
      <c r="AD759" s="19">
        <f>IF(AB759="","",AC759-AB759)</f>
        <v>560031.60218768939</v>
      </c>
      <c r="AE759" s="23">
        <f>_xlfn.DAYS(P759,O759)</f>
        <v>-19</v>
      </c>
      <c r="AF759" s="23">
        <f>_xlfn.DAYS(O759,G759)</f>
        <v>176</v>
      </c>
      <c r="AG759" s="24">
        <f>AE759/AF759</f>
        <v>-0.10795454545454546</v>
      </c>
    </row>
    <row r="760" spans="1:33" ht="30" customHeight="1" x14ac:dyDescent="0.25">
      <c r="A760" s="9">
        <v>44573</v>
      </c>
      <c r="B760" s="10">
        <v>2021</v>
      </c>
      <c r="C760" s="11" t="s">
        <v>103</v>
      </c>
      <c r="D760" s="12" t="s">
        <v>2341</v>
      </c>
      <c r="E760" s="12" t="s">
        <v>35</v>
      </c>
      <c r="F760" s="9">
        <v>44321</v>
      </c>
      <c r="G760" s="9">
        <v>44420</v>
      </c>
      <c r="H760" s="12" t="s">
        <v>802</v>
      </c>
      <c r="I760" s="13" t="str">
        <f>LEFT(J760,6)</f>
        <v>N62473</v>
      </c>
      <c r="J760" s="14" t="s">
        <v>2342</v>
      </c>
      <c r="K760" s="15" t="s">
        <v>2343</v>
      </c>
      <c r="L760" s="15" t="str">
        <f>CONCATENATE(D760,",",J760)</f>
        <v>N61065243,N6247318D5862 N6247321F5105</v>
      </c>
      <c r="M760" s="26">
        <v>18993300</v>
      </c>
      <c r="N760" s="16">
        <v>21649000</v>
      </c>
      <c r="O760" s="17">
        <v>45165</v>
      </c>
      <c r="P760" s="18">
        <v>45165</v>
      </c>
      <c r="Q760" s="19">
        <f>IF(M760="","",N760-M760)</f>
        <v>2655700</v>
      </c>
      <c r="R760" s="20">
        <f>IF(P760="","",P760-O760)</f>
        <v>0</v>
      </c>
      <c r="S760">
        <f>YEAR(P760)</f>
        <v>2023</v>
      </c>
      <c r="T760" s="21" t="str">
        <f>IF(LEN(MONTH(P760))=1,CONCATENATE("0",MONTH(P760)),MONTH(P760))</f>
        <v>08</v>
      </c>
      <c r="U760" s="21">
        <f>IF(LEN(DAY(P760))=1,CONCATENATE("0",DAY(P760)),DAY(P760))</f>
        <v>27</v>
      </c>
      <c r="V760" t="str">
        <f>CONCATENATE(S760,T760,U760)</f>
        <v>20230827</v>
      </c>
      <c r="W760">
        <f>IF(OR(MONTH(G760)=10,MONTH(G760)=11,MONTH(G760)=12),YEAR(G760)+1,YEAR(G760))</f>
        <v>2021</v>
      </c>
      <c r="X760">
        <f>IF(OR(MONTH(P760)=10,MONTH(P760)=11,MONTH(P760)=12),YEAR(P760)+1,YEAR(P760))</f>
        <v>2023</v>
      </c>
      <c r="Y760">
        <f>INDEX('Inflation Indices'!$B$2:$B$18,MATCH('MilCon Contracts Data'!W1159,'Inflation Indices'!$A$2:$A$18,0))</f>
        <v>0.97697771649446541</v>
      </c>
      <c r="Z760">
        <f>ROUND(MEDIAN(W760,X760),0)</f>
        <v>2022</v>
      </c>
      <c r="AA760">
        <f>INDEX('Inflation Indices'!$B$2:$B$18,MATCH('MilCon Contracts Data'!Z1159,'Inflation Indices'!$A$2:$A$18,0))</f>
        <v>0.95701202597496626</v>
      </c>
      <c r="AB760" s="22">
        <f>M760*Y760</f>
        <v>18556030.862694331</v>
      </c>
      <c r="AC760" s="22">
        <f>AB760+(Q760*AA760)</f>
        <v>21097567.700076047</v>
      </c>
      <c r="AD760" s="19">
        <f>IF(AB760="","",AC760-AB760)</f>
        <v>2541536.8373817168</v>
      </c>
      <c r="AE760" s="23">
        <f>_xlfn.DAYS(P760,O760)</f>
        <v>0</v>
      </c>
      <c r="AF760" s="23">
        <f>_xlfn.DAYS(O760,G760)</f>
        <v>745</v>
      </c>
      <c r="AG760" s="24">
        <f>AE760/AF760</f>
        <v>0</v>
      </c>
    </row>
    <row r="761" spans="1:33" ht="30" customHeight="1" x14ac:dyDescent="0.25">
      <c r="A761" s="9">
        <v>44573</v>
      </c>
      <c r="B761" s="10">
        <v>2018</v>
      </c>
      <c r="C761" s="11" t="s">
        <v>478</v>
      </c>
      <c r="D761" s="12" t="s">
        <v>2344</v>
      </c>
      <c r="E761" s="12" t="s">
        <v>35</v>
      </c>
      <c r="F761" s="9">
        <v>43360</v>
      </c>
      <c r="G761" s="9">
        <v>43361</v>
      </c>
      <c r="H761" s="12" t="s">
        <v>2345</v>
      </c>
      <c r="I761" s="13" t="str">
        <f>LEFT(J761,6)</f>
        <v>M-900-</v>
      </c>
      <c r="J761" s="14" t="s">
        <v>2346</v>
      </c>
      <c r="K761" s="15" t="s">
        <v>2347</v>
      </c>
      <c r="L761" s="15" t="str">
        <f>CONCATENATE(D761,",",J761)</f>
        <v>240149,M-900-160-0004</v>
      </c>
      <c r="M761" s="16">
        <v>19000000</v>
      </c>
      <c r="N761" s="16">
        <v>17704000</v>
      </c>
      <c r="O761" s="17">
        <v>44309</v>
      </c>
      <c r="P761" s="18">
        <v>44377</v>
      </c>
      <c r="Q761" s="19">
        <f>IF(M761="","",N761-M761)</f>
        <v>-1296000</v>
      </c>
      <c r="R761" s="20">
        <f>IF(P761="","",P761-O761)</f>
        <v>68</v>
      </c>
      <c r="S761">
        <f>YEAR(P761)</f>
        <v>2021</v>
      </c>
      <c r="T761" s="21" t="str">
        <f>IF(LEN(MONTH(P761))=1,CONCATENATE("0",MONTH(P761)),MONTH(P761))</f>
        <v>06</v>
      </c>
      <c r="U761" s="21">
        <f>IF(LEN(DAY(P761))=1,CONCATENATE("0",DAY(P761)),DAY(P761))</f>
        <v>30</v>
      </c>
      <c r="V761" t="str">
        <f>CONCATENATE(S761,T761,U761)</f>
        <v>20210630</v>
      </c>
      <c r="W761">
        <f>IF(OR(MONTH(G761)=10,MONTH(G761)=11,MONTH(G761)=12),YEAR(G761)+1,YEAR(G761))</f>
        <v>2018</v>
      </c>
      <c r="X761">
        <f>IF(OR(MONTH(P761)=10,MONTH(P761)=11,MONTH(P761)=12),YEAR(P761)+1,YEAR(P761))</f>
        <v>2021</v>
      </c>
      <c r="Y761">
        <f>INDEX('Inflation Indices'!$B$2:$B$18,MATCH('MilCon Contracts Data'!W420,'Inflation Indices'!$A$2:$A$18,0))</f>
        <v>0.97697771649446541</v>
      </c>
      <c r="Z761">
        <f>ROUND(MEDIAN(W761,X761),0)</f>
        <v>2020</v>
      </c>
      <c r="AA761" t="e">
        <f>INDEX('Inflation Indices'!$B$2:$B$18,MATCH('MilCon Contracts Data'!Z420,'Inflation Indices'!$A$2:$A$18,0))</f>
        <v>#N/A</v>
      </c>
      <c r="AB761" s="22">
        <f>M761*Y761</f>
        <v>18562576.613394842</v>
      </c>
      <c r="AC761" s="22" t="e">
        <f>AB761+(Q761*AA761)</f>
        <v>#N/A</v>
      </c>
      <c r="AD761" s="19" t="e">
        <f>IF(AB761="","",AC761-AB761)</f>
        <v>#N/A</v>
      </c>
      <c r="AE761" s="23">
        <f>_xlfn.DAYS(P761,O761)</f>
        <v>68</v>
      </c>
      <c r="AF761" s="23">
        <f>_xlfn.DAYS(O761,G761)</f>
        <v>948</v>
      </c>
      <c r="AG761" s="24">
        <f>AE761/AF761</f>
        <v>7.1729957805907171E-2</v>
      </c>
    </row>
    <row r="762" spans="1:33" ht="30" customHeight="1" x14ac:dyDescent="0.25">
      <c r="A762" s="9">
        <v>44573</v>
      </c>
      <c r="B762" s="10">
        <v>2016</v>
      </c>
      <c r="C762" s="11" t="s">
        <v>478</v>
      </c>
      <c r="D762" s="12" t="s">
        <v>2348</v>
      </c>
      <c r="E762" s="12" t="s">
        <v>35</v>
      </c>
      <c r="F762" s="9">
        <v>43119</v>
      </c>
      <c r="G762" s="9">
        <v>43279</v>
      </c>
      <c r="H762" s="12" t="s">
        <v>1396</v>
      </c>
      <c r="I762" s="13" t="str">
        <f>LEFT(J762,6)</f>
        <v>W912DW</v>
      </c>
      <c r="J762" s="14" t="s">
        <v>2349</v>
      </c>
      <c r="K762" s="15" t="s">
        <v>2350</v>
      </c>
      <c r="L762" s="15" t="str">
        <f>CONCATENATE(D762,",",J762)</f>
        <v>530041,W912DW-18-C-0015</v>
      </c>
      <c r="M762" s="16">
        <v>19000000</v>
      </c>
      <c r="N762" s="16">
        <v>20635000</v>
      </c>
      <c r="O762" s="17">
        <v>43938</v>
      </c>
      <c r="P762" s="18">
        <v>44560</v>
      </c>
      <c r="Q762" s="19">
        <f>IF(M762="","",N762-M762)</f>
        <v>1635000</v>
      </c>
      <c r="R762" s="20">
        <f>IF(P762="","",P762-O762)</f>
        <v>622</v>
      </c>
      <c r="S762">
        <f>YEAR(P762)</f>
        <v>2021</v>
      </c>
      <c r="T762" s="21">
        <f>IF(LEN(MONTH(P762))=1,CONCATENATE("0",MONTH(P762)),MONTH(P762))</f>
        <v>12</v>
      </c>
      <c r="U762" s="21">
        <f>IF(LEN(DAY(P762))=1,CONCATENATE("0",DAY(P762)),DAY(P762))</f>
        <v>30</v>
      </c>
      <c r="V762" t="str">
        <f>CONCATENATE(S762,T762,U762)</f>
        <v>20211230</v>
      </c>
      <c r="W762">
        <f>IF(OR(MONTH(G762)=10,MONTH(G762)=11,MONTH(G762)=12),YEAR(G762)+1,YEAR(G762))</f>
        <v>2018</v>
      </c>
      <c r="X762">
        <f>IF(OR(MONTH(P762)=10,MONTH(P762)=11,MONTH(P762)=12),YEAR(P762)+1,YEAR(P762))</f>
        <v>2022</v>
      </c>
      <c r="Y762">
        <f>INDEX('Inflation Indices'!$B$2:$B$18,MATCH('MilCon Contracts Data'!W537,'Inflation Indices'!$A$2:$A$18,0))</f>
        <v>1.2082263446570523</v>
      </c>
      <c r="Z762">
        <f>ROUND(MEDIAN(W762,X762),0)</f>
        <v>2020</v>
      </c>
      <c r="AA762">
        <f>INDEX('Inflation Indices'!$B$2:$B$18,MATCH('MilCon Contracts Data'!Z537,'Inflation Indices'!$A$2:$A$18,0))</f>
        <v>1.1913606177254064</v>
      </c>
      <c r="AB762" s="22">
        <f>M762*Y762</f>
        <v>22956300.548483994</v>
      </c>
      <c r="AC762" s="22">
        <f>AB762+(Q762*AA762)</f>
        <v>24904175.158465032</v>
      </c>
      <c r="AD762" s="19">
        <f>IF(AB762="","",AC762-AB762)</f>
        <v>1947874.6099810377</v>
      </c>
      <c r="AE762" s="23">
        <f>_xlfn.DAYS(P762,O762)</f>
        <v>622</v>
      </c>
      <c r="AF762" s="23">
        <f>_xlfn.DAYS(O762,G762)</f>
        <v>659</v>
      </c>
      <c r="AG762" s="24">
        <f>AE762/AF762</f>
        <v>0.94385432473444608</v>
      </c>
    </row>
    <row r="763" spans="1:33" ht="30" customHeight="1" x14ac:dyDescent="0.25">
      <c r="A763" s="9">
        <v>44573</v>
      </c>
      <c r="B763" s="10">
        <v>2018</v>
      </c>
      <c r="C763" s="11" t="s">
        <v>478</v>
      </c>
      <c r="D763" s="12" t="s">
        <v>2351</v>
      </c>
      <c r="E763" s="12" t="s">
        <v>35</v>
      </c>
      <c r="F763" s="9">
        <v>43355</v>
      </c>
      <c r="G763" s="9">
        <v>43357</v>
      </c>
      <c r="H763" s="12" t="s">
        <v>2352</v>
      </c>
      <c r="I763" s="13" t="str">
        <f>LEFT(J763,6)</f>
        <v>W912JC</v>
      </c>
      <c r="J763" s="14" t="s">
        <v>2353</v>
      </c>
      <c r="K763" s="15" t="s">
        <v>2354</v>
      </c>
      <c r="L763" s="15" t="str">
        <f>CONCATENATE(D763,",",J763)</f>
        <v>200151,W912JC-18-2-20001</v>
      </c>
      <c r="M763" s="16">
        <v>19000000</v>
      </c>
      <c r="N763" s="16">
        <v>18828000</v>
      </c>
      <c r="O763" s="17">
        <v>43965</v>
      </c>
      <c r="P763" s="18">
        <v>44501</v>
      </c>
      <c r="Q763" s="19">
        <f>IF(M763="","",N763-M763)</f>
        <v>-172000</v>
      </c>
      <c r="R763" s="20">
        <f>IF(P763="","",P763-O763)</f>
        <v>536</v>
      </c>
      <c r="S763">
        <f>YEAR(P763)</f>
        <v>2021</v>
      </c>
      <c r="T763" s="21">
        <f>IF(LEN(MONTH(P763))=1,CONCATENATE("0",MONTH(P763)),MONTH(P763))</f>
        <v>11</v>
      </c>
      <c r="U763" s="21" t="str">
        <f>IF(LEN(DAY(P763))=1,CONCATENATE("0",DAY(P763)),DAY(P763))</f>
        <v>01</v>
      </c>
      <c r="V763" t="str">
        <f>CONCATENATE(S763,T763,U763)</f>
        <v>20211101</v>
      </c>
      <c r="W763">
        <f>IF(OR(MONTH(G763)=10,MONTH(G763)=11,MONTH(G763)=12),YEAR(G763)+1,YEAR(G763))</f>
        <v>2018</v>
      </c>
      <c r="X763">
        <f>IF(OR(MONTH(P763)=10,MONTH(P763)=11,MONTH(P763)=12),YEAR(P763)+1,YEAR(P763))</f>
        <v>2022</v>
      </c>
      <c r="Y763">
        <f>INDEX('Inflation Indices'!$B$2:$B$18,MATCH('MilCon Contracts Data'!W562,'Inflation Indices'!$A$2:$A$18,0))</f>
        <v>1.0006103417743548</v>
      </c>
      <c r="Z763">
        <f>ROUND(MEDIAN(W763,X763),0)</f>
        <v>2020</v>
      </c>
      <c r="AA763">
        <f>INDEX('Inflation Indices'!$B$2:$B$18,MATCH('MilCon Contracts Data'!Z562,'Inflation Indices'!$A$2:$A$18,0))</f>
        <v>0.97697771649446541</v>
      </c>
      <c r="AB763" s="22">
        <f>M763*Y763</f>
        <v>19011596.493712742</v>
      </c>
      <c r="AC763" s="22">
        <f>AB763+(Q763*AA763)</f>
        <v>18843556.326475695</v>
      </c>
      <c r="AD763" s="19">
        <f>IF(AB763="","",AC763-AB763)</f>
        <v>-168040.16723704711</v>
      </c>
      <c r="AE763" s="23">
        <f>_xlfn.DAYS(P763,O763)</f>
        <v>536</v>
      </c>
      <c r="AF763" s="23">
        <f>_xlfn.DAYS(O763,G763)</f>
        <v>608</v>
      </c>
      <c r="AG763" s="24">
        <f>AE763/AF763</f>
        <v>0.88157894736842102</v>
      </c>
    </row>
    <row r="764" spans="1:33" ht="30" customHeight="1" x14ac:dyDescent="0.25">
      <c r="A764" s="9">
        <v>44561</v>
      </c>
      <c r="B764" s="10">
        <v>2018</v>
      </c>
      <c r="C764" s="11" t="s">
        <v>68</v>
      </c>
      <c r="D764" s="12" t="s">
        <v>298</v>
      </c>
      <c r="E764" s="12" t="s">
        <v>35</v>
      </c>
      <c r="F764" s="9">
        <v>43097</v>
      </c>
      <c r="G764" s="9">
        <v>43182</v>
      </c>
      <c r="H764" s="12" t="s">
        <v>2355</v>
      </c>
      <c r="I764" s="13" t="str">
        <f>LEFT(J764,6)</f>
        <v>W911KB</v>
      </c>
      <c r="J764" s="14" t="s">
        <v>2356</v>
      </c>
      <c r="K764" s="15" t="s">
        <v>2356</v>
      </c>
      <c r="L764" s="15" t="str">
        <f>CONCATENATE(D764,",",J764)</f>
        <v>FTQW180107,W911KB18C0018</v>
      </c>
      <c r="M764" s="16">
        <v>19051000</v>
      </c>
      <c r="N764" s="16">
        <v>24167601</v>
      </c>
      <c r="O764" s="17">
        <v>43875</v>
      </c>
      <c r="P764" s="18">
        <v>44054</v>
      </c>
      <c r="Q764" s="19">
        <f>IF(M764="","",N764-M764)</f>
        <v>5116601</v>
      </c>
      <c r="R764" s="20">
        <f>IF(P764="","",P764-O764)</f>
        <v>179</v>
      </c>
      <c r="S764">
        <f>YEAR(P764)</f>
        <v>2020</v>
      </c>
      <c r="T764" s="21" t="str">
        <f>IF(LEN(MONTH(P764))=1,CONCATENATE("0",MONTH(P764)),MONTH(P764))</f>
        <v>08</v>
      </c>
      <c r="U764" s="21">
        <f>IF(LEN(DAY(P764))=1,CONCATENATE("0",DAY(P764)),DAY(P764))</f>
        <v>11</v>
      </c>
      <c r="V764" t="str">
        <f>CONCATENATE(S764,T764,U764)</f>
        <v>20200811</v>
      </c>
      <c r="W764">
        <f>IF(OR(MONTH(G764)=10,MONTH(G764)=11,MONTH(G764)=12),YEAR(G764)+1,YEAR(G764))</f>
        <v>2018</v>
      </c>
      <c r="X764">
        <f>IF(OR(MONTH(P764)=10,MONTH(P764)=11,MONTH(P764)=12),YEAR(P764)+1,YEAR(P764))</f>
        <v>2020</v>
      </c>
      <c r="Y764">
        <f>INDEX('Inflation Indices'!$B$2:$B$18,MATCH('MilCon Contracts Data'!W508,'Inflation Indices'!$A$2:$A$18,0))</f>
        <v>1.0750776974914733</v>
      </c>
      <c r="Z764">
        <f>ROUND(MEDIAN(W764,X764),0)</f>
        <v>2019</v>
      </c>
      <c r="AA764">
        <f>INDEX('Inflation Indices'!$B$2:$B$18,MATCH('MilCon Contracts Data'!Z508,'Inflation Indices'!$A$2:$A$18,0))</f>
        <v>1.0507009358578761</v>
      </c>
      <c r="AB764" s="22">
        <f>M764*Y764</f>
        <v>20481305.214910056</v>
      </c>
      <c r="AC764" s="22">
        <f>AB764+(Q764*AA764)</f>
        <v>25857322.674021401</v>
      </c>
      <c r="AD764" s="19">
        <f>IF(AB764="","",AC764-AB764)</f>
        <v>5376017.4591113441</v>
      </c>
      <c r="AE764" s="23">
        <f>_xlfn.DAYS(P764,O764)</f>
        <v>179</v>
      </c>
      <c r="AF764" s="23">
        <f>_xlfn.DAYS(O764,G764)</f>
        <v>693</v>
      </c>
      <c r="AG764" s="24">
        <f>AE764/AF764</f>
        <v>0.2582972582972583</v>
      </c>
    </row>
    <row r="765" spans="1:33" ht="30" customHeight="1" x14ac:dyDescent="0.25">
      <c r="A765" s="9">
        <v>44567</v>
      </c>
      <c r="B765" s="10">
        <v>2012</v>
      </c>
      <c r="C765" s="11" t="s">
        <v>33</v>
      </c>
      <c r="D765" s="12" t="s">
        <v>2357</v>
      </c>
      <c r="E765" s="12" t="s">
        <v>35</v>
      </c>
      <c r="F765" s="9">
        <v>40991</v>
      </c>
      <c r="G765" s="9">
        <v>41114</v>
      </c>
      <c r="H765" s="12" t="s">
        <v>2215</v>
      </c>
      <c r="I765" s="13" t="str">
        <f>LEFT(J765,6)</f>
        <v>W91278</v>
      </c>
      <c r="J765" s="14" t="s">
        <v>2216</v>
      </c>
      <c r="K765" s="15" t="s">
        <v>2217</v>
      </c>
      <c r="L765" s="15" t="str">
        <f>CONCATENATE(D765,",",J765)</f>
        <v>76371,W91278-11-D-0068</v>
      </c>
      <c r="M765" s="16">
        <v>19092800</v>
      </c>
      <c r="N765" s="16">
        <v>20598546</v>
      </c>
      <c r="O765" s="17">
        <v>42259</v>
      </c>
      <c r="P765" s="18">
        <v>42396</v>
      </c>
      <c r="Q765" s="19">
        <f>IF(M765="","",N765-M765)</f>
        <v>1505746</v>
      </c>
      <c r="R765" s="20">
        <f>IF(P765="","",P765-O765)</f>
        <v>137</v>
      </c>
      <c r="S765">
        <f>YEAR(P765)</f>
        <v>2016</v>
      </c>
      <c r="T765" s="21" t="str">
        <f>IF(LEN(MONTH(P765))=1,CONCATENATE("0",MONTH(P765)),MONTH(P765))</f>
        <v>01</v>
      </c>
      <c r="U765" s="21">
        <f>IF(LEN(DAY(P765))=1,CONCATENATE("0",DAY(P765)),DAY(P765))</f>
        <v>27</v>
      </c>
      <c r="V765" t="str">
        <f>CONCATENATE(S765,T765,U765)</f>
        <v>20160127</v>
      </c>
      <c r="W765">
        <f>IF(OR(MONTH(G765)=10,MONTH(G765)=11,MONTH(G765)=12),YEAR(G765)+1,YEAR(G765))</f>
        <v>2012</v>
      </c>
      <c r="X765">
        <f>IF(OR(MONTH(P765)=10,MONTH(P765)=11,MONTH(P765)=12),YEAR(P765)+1,YEAR(P765))</f>
        <v>2016</v>
      </c>
      <c r="Y765">
        <f>INDEX('Inflation Indices'!$B$2:$B$18,MATCH('MilCon Contracts Data'!W83,'Inflation Indices'!$A$2:$A$18,0))</f>
        <v>0.97697771649446541</v>
      </c>
      <c r="Z765">
        <f>ROUND(MEDIAN(W765,X765),0)</f>
        <v>2014</v>
      </c>
      <c r="AA765">
        <f>INDEX('Inflation Indices'!$B$2:$B$18,MATCH('MilCon Contracts Data'!Z83,'Inflation Indices'!$A$2:$A$18,0))</f>
        <v>0.95701202597496626</v>
      </c>
      <c r="AB765" s="22">
        <f>M765*Y765</f>
        <v>18653240.145485528</v>
      </c>
      <c r="AC765" s="22">
        <f>AB765+(Q765*AA765)</f>
        <v>20094257.175549228</v>
      </c>
      <c r="AD765" s="19">
        <f>IF(AB765="","",AC765-AB765)</f>
        <v>1441017.0300636999</v>
      </c>
      <c r="AE765" s="23">
        <f>_xlfn.DAYS(P765,O765)</f>
        <v>137</v>
      </c>
      <c r="AF765" s="23">
        <f>_xlfn.DAYS(O765,G765)</f>
        <v>1145</v>
      </c>
      <c r="AG765" s="24">
        <f>AE765/AF765</f>
        <v>0.11965065502183406</v>
      </c>
    </row>
    <row r="766" spans="1:33" ht="30" customHeight="1" x14ac:dyDescent="0.25">
      <c r="A766" s="9">
        <v>44573</v>
      </c>
      <c r="B766" s="10">
        <v>2019</v>
      </c>
      <c r="C766" s="11" t="s">
        <v>98</v>
      </c>
      <c r="D766" s="12" t="s">
        <v>2358</v>
      </c>
      <c r="E766" s="12" t="s">
        <v>35</v>
      </c>
      <c r="F766" s="9">
        <v>43753</v>
      </c>
      <c r="G766" s="9">
        <v>44036</v>
      </c>
      <c r="H766" s="12" t="s">
        <v>322</v>
      </c>
      <c r="I766" s="13" t="str">
        <f>LEFT(J766,6)</f>
        <v>N40085</v>
      </c>
      <c r="J766" s="14" t="s">
        <v>1444</v>
      </c>
      <c r="K766" s="15" t="s">
        <v>1445</v>
      </c>
      <c r="L766" s="15" t="str">
        <f>CONCATENATE(D766,",",J766)</f>
        <v>M670011199F,N4008520C0044 AWD</v>
      </c>
      <c r="M766" s="16">
        <v>19142000</v>
      </c>
      <c r="N766" s="16">
        <v>19343000</v>
      </c>
      <c r="O766" s="17">
        <v>45577</v>
      </c>
      <c r="P766" s="18">
        <v>45668</v>
      </c>
      <c r="Q766" s="19">
        <f>IF(M766="","",N766-M766)</f>
        <v>201000</v>
      </c>
      <c r="R766" s="20">
        <f>IF(P766="","",P766-O766)</f>
        <v>91</v>
      </c>
      <c r="S766">
        <f>YEAR(P766)</f>
        <v>2025</v>
      </c>
      <c r="T766" s="21" t="str">
        <f>IF(LEN(MONTH(P766))=1,CONCATENATE("0",MONTH(P766)),MONTH(P766))</f>
        <v>01</v>
      </c>
      <c r="U766" s="21">
        <f>IF(LEN(DAY(P766))=1,CONCATENATE("0",DAY(P766)),DAY(P766))</f>
        <v>11</v>
      </c>
      <c r="V766" t="str">
        <f>CONCATENATE(S766,T766,U766)</f>
        <v>20250111</v>
      </c>
      <c r="W766">
        <f>IF(OR(MONTH(G766)=10,MONTH(G766)=11,MONTH(G766)=12),YEAR(G766)+1,YEAR(G766))</f>
        <v>2020</v>
      </c>
      <c r="X766">
        <f>IF(OR(MONTH(P766)=10,MONTH(P766)=11,MONTH(P766)=12),YEAR(P766)+1,YEAR(P766))</f>
        <v>2025</v>
      </c>
      <c r="Y766">
        <f>INDEX('Inflation Indices'!$B$2:$B$18,MATCH('MilCon Contracts Data'!W886,'Inflation Indices'!$A$2:$A$18,0))</f>
        <v>1.2825639376233653</v>
      </c>
      <c r="Z766">
        <f>ROUND(MEDIAN(W766,X766),0)</f>
        <v>2023</v>
      </c>
      <c r="AA766">
        <f>INDEX('Inflation Indices'!$B$2:$B$18,MATCH('MilCon Contracts Data'!Z886,'Inflation Indices'!$A$2:$A$18,0))</f>
        <v>1.2319371555441641</v>
      </c>
      <c r="AB766" s="22">
        <f>M766*Y766</f>
        <v>24550838.89398646</v>
      </c>
      <c r="AC766" s="22">
        <f>AB766+(Q766*AA766)</f>
        <v>24798458.262250837</v>
      </c>
      <c r="AD766" s="19">
        <f>IF(AB766="","",AC766-AB766)</f>
        <v>247619.36826437712</v>
      </c>
      <c r="AE766" s="23">
        <f>_xlfn.DAYS(P766,O766)</f>
        <v>91</v>
      </c>
      <c r="AF766" s="23">
        <f>_xlfn.DAYS(O766,G766)</f>
        <v>1541</v>
      </c>
      <c r="AG766" s="24">
        <f>AE766/AF766</f>
        <v>5.9052563270603507E-2</v>
      </c>
    </row>
    <row r="767" spans="1:33" ht="30" customHeight="1" x14ac:dyDescent="0.25">
      <c r="A767" s="9">
        <v>44573</v>
      </c>
      <c r="B767" s="10">
        <v>2019</v>
      </c>
      <c r="C767" s="11" t="s">
        <v>598</v>
      </c>
      <c r="D767" s="12" t="s">
        <v>2359</v>
      </c>
      <c r="E767" s="12" t="s">
        <v>35</v>
      </c>
      <c r="F767" s="9">
        <v>43405</v>
      </c>
      <c r="G767" s="9">
        <v>43489</v>
      </c>
      <c r="H767" s="12" t="s">
        <v>309</v>
      </c>
      <c r="I767" s="13" t="str">
        <f>LEFT(J767,6)</f>
        <v>N62473</v>
      </c>
      <c r="J767" s="14" t="s">
        <v>2360</v>
      </c>
      <c r="K767" s="15" t="s">
        <v>2361</v>
      </c>
      <c r="L767" s="15" t="str">
        <f>CONCATENATE(D767,",",J767)</f>
        <v>N61065160,N6247318D5853 N6247319F4183</v>
      </c>
      <c r="M767" s="16">
        <v>19180000</v>
      </c>
      <c r="N767" s="16">
        <v>20082000</v>
      </c>
      <c r="O767" s="17">
        <v>44234</v>
      </c>
      <c r="P767" s="18">
        <v>44348</v>
      </c>
      <c r="Q767" s="19">
        <f>IF(M767="","",N767-M767)</f>
        <v>902000</v>
      </c>
      <c r="R767" s="20">
        <f>IF(P767="","",P767-O767)</f>
        <v>114</v>
      </c>
      <c r="S767">
        <f>YEAR(P767)</f>
        <v>2021</v>
      </c>
      <c r="T767" s="21" t="str">
        <f>IF(LEN(MONTH(P767))=1,CONCATENATE("0",MONTH(P767)),MONTH(P767))</f>
        <v>06</v>
      </c>
      <c r="U767" s="21" t="str">
        <f>IF(LEN(DAY(P767))=1,CONCATENATE("0",DAY(P767)),DAY(P767))</f>
        <v>01</v>
      </c>
      <c r="V767" t="str">
        <f>CONCATENATE(S767,T767,U767)</f>
        <v>20210601</v>
      </c>
      <c r="W767">
        <f>IF(OR(MONTH(G767)=10,MONTH(G767)=11,MONTH(G767)=12),YEAR(G767)+1,YEAR(G767))</f>
        <v>2019</v>
      </c>
      <c r="X767">
        <f>IF(OR(MONTH(P767)=10,MONTH(P767)=11,MONTH(P767)=12),YEAR(P767)+1,YEAR(P767))</f>
        <v>2021</v>
      </c>
      <c r="Y767">
        <f>INDEX('Inflation Indices'!$B$2:$B$18,MATCH('MilCon Contracts Data'!W646,'Inflation Indices'!$A$2:$A$18,0))</f>
        <v>1.0006103417743548</v>
      </c>
      <c r="Z767">
        <f>ROUND(MEDIAN(W767,X767),0)</f>
        <v>2020</v>
      </c>
      <c r="AA767">
        <f>INDEX('Inflation Indices'!$B$2:$B$18,MATCH('MilCon Contracts Data'!Z646,'Inflation Indices'!$A$2:$A$18,0))</f>
        <v>0.97697771649446541</v>
      </c>
      <c r="AB767" s="22">
        <f>M767*Y767</f>
        <v>19191706.355232127</v>
      </c>
      <c r="AC767" s="22">
        <f>AB767+(Q767*AA767)</f>
        <v>20072940.255510136</v>
      </c>
      <c r="AD767" s="19">
        <f>IF(AB767="","",AC767-AB767)</f>
        <v>881233.90027800947</v>
      </c>
      <c r="AE767" s="23">
        <f>_xlfn.DAYS(P767,O767)</f>
        <v>114</v>
      </c>
      <c r="AF767" s="23">
        <f>_xlfn.DAYS(O767,G767)</f>
        <v>745</v>
      </c>
      <c r="AG767" s="24">
        <f>AE767/AF767</f>
        <v>0.15302013422818792</v>
      </c>
    </row>
    <row r="768" spans="1:33" ht="30" customHeight="1" x14ac:dyDescent="0.25">
      <c r="A768" s="9">
        <v>44573</v>
      </c>
      <c r="B768" s="10">
        <v>2015</v>
      </c>
      <c r="C768" s="11" t="s">
        <v>103</v>
      </c>
      <c r="D768" s="12" t="s">
        <v>2362</v>
      </c>
      <c r="E768" s="12" t="s">
        <v>35</v>
      </c>
      <c r="F768" s="9">
        <v>42105</v>
      </c>
      <c r="G768" s="9">
        <v>42328</v>
      </c>
      <c r="H768" s="12" t="s">
        <v>2363</v>
      </c>
      <c r="I768" s="13" t="str">
        <f>LEFT(J768,6)</f>
        <v>N62470</v>
      </c>
      <c r="J768" s="14" t="s">
        <v>2364</v>
      </c>
      <c r="K768" s="15" t="s">
        <v>2365</v>
      </c>
      <c r="L768" s="15" t="str">
        <f>CONCATENATE(D768,",",J768)</f>
        <v>N62863712,N6247016C6001 AWD</v>
      </c>
      <c r="M768" s="16">
        <v>19252000</v>
      </c>
      <c r="N768" s="16">
        <v>22395000</v>
      </c>
      <c r="O768" s="17">
        <v>43243</v>
      </c>
      <c r="P768" s="18">
        <v>44616</v>
      </c>
      <c r="Q768" s="19">
        <f>IF(M768="","",N768-M768)</f>
        <v>3143000</v>
      </c>
      <c r="R768" s="20">
        <f>IF(P768="","",P768-O768)</f>
        <v>1373</v>
      </c>
      <c r="S768">
        <f>YEAR(P768)</f>
        <v>2022</v>
      </c>
      <c r="T768" s="21" t="str">
        <f>IF(LEN(MONTH(P768))=1,CONCATENATE("0",MONTH(P768)),MONTH(P768))</f>
        <v>02</v>
      </c>
      <c r="U768" s="21">
        <f>IF(LEN(DAY(P768))=1,CONCATENATE("0",DAY(P768)),DAY(P768))</f>
        <v>24</v>
      </c>
      <c r="V768" t="str">
        <f>CONCATENATE(S768,T768,U768)</f>
        <v>20220224</v>
      </c>
      <c r="W768">
        <f>IF(OR(MONTH(G768)=10,MONTH(G768)=11,MONTH(G768)=12),YEAR(G768)+1,YEAR(G768))</f>
        <v>2016</v>
      </c>
      <c r="X768">
        <f>IF(OR(MONTH(P768)=10,MONTH(P768)=11,MONTH(P768)=12),YEAR(P768)+1,YEAR(P768))</f>
        <v>2022</v>
      </c>
      <c r="Y768">
        <f>INDEX('Inflation Indices'!$B$2:$B$18,MATCH('MilCon Contracts Data'!W248,'Inflation Indices'!$A$2:$A$18,0))</f>
        <v>1.0992552112271903</v>
      </c>
      <c r="Z768">
        <f>ROUND(MEDIAN(W768,X768),0)</f>
        <v>2019</v>
      </c>
      <c r="AA768">
        <f>INDEX('Inflation Indices'!$B$2:$B$18,MATCH('MilCon Contracts Data'!Z248,'Inflation Indices'!$A$2:$A$18,0))</f>
        <v>1.0507009358578761</v>
      </c>
      <c r="AB768" s="22">
        <f>M768*Y768</f>
        <v>21162861.326545868</v>
      </c>
      <c r="AC768" s="22">
        <f>AB768+(Q768*AA768)</f>
        <v>24465214.367947172</v>
      </c>
      <c r="AD768" s="19">
        <f>IF(AB768="","",AC768-AB768)</f>
        <v>3302353.0414013043</v>
      </c>
      <c r="AE768" s="23">
        <f>_xlfn.DAYS(P768,O768)</f>
        <v>1373</v>
      </c>
      <c r="AF768" s="23">
        <f>_xlfn.DAYS(O768,G768)</f>
        <v>915</v>
      </c>
      <c r="AG768" s="24">
        <f>AE768/AF768</f>
        <v>1.5005464480874318</v>
      </c>
    </row>
    <row r="769" spans="1:33" ht="30" customHeight="1" x14ac:dyDescent="0.25">
      <c r="A769" s="9">
        <v>44561</v>
      </c>
      <c r="B769" s="10">
        <v>2017</v>
      </c>
      <c r="C769" s="11" t="s">
        <v>68</v>
      </c>
      <c r="D769" s="12" t="s">
        <v>2366</v>
      </c>
      <c r="E769" s="12" t="s">
        <v>35</v>
      </c>
      <c r="F769" s="9">
        <v>42851</v>
      </c>
      <c r="G769" s="9">
        <v>43220</v>
      </c>
      <c r="H769" s="12" t="s">
        <v>2367</v>
      </c>
      <c r="I769" s="13" t="str">
        <f>LEFT(J769,6)</f>
        <v>W911KB</v>
      </c>
      <c r="J769" s="28" t="s">
        <v>2368</v>
      </c>
      <c r="K769" s="15" t="s">
        <v>2368</v>
      </c>
      <c r="L769" s="15" t="str">
        <f>CONCATENATE(D769,",",J769)</f>
        <v>DXEB053005,W911KB18C0006</v>
      </c>
      <c r="M769" s="16">
        <v>19278001</v>
      </c>
      <c r="N769" s="16">
        <v>20221652</v>
      </c>
      <c r="O769" s="17">
        <v>43932</v>
      </c>
      <c r="P769" s="18">
        <v>44480</v>
      </c>
      <c r="Q769" s="19">
        <f>IF(M769="","",N769-M769)</f>
        <v>943651</v>
      </c>
      <c r="R769" s="20">
        <f>IF(P769="","",P769-O769)</f>
        <v>548</v>
      </c>
      <c r="S769">
        <f>YEAR(P769)</f>
        <v>2021</v>
      </c>
      <c r="T769" s="21">
        <f>IF(LEN(MONTH(P769))=1,CONCATENATE("0",MONTH(P769)),MONTH(P769))</f>
        <v>10</v>
      </c>
      <c r="U769" s="21">
        <f>IF(LEN(DAY(P769))=1,CONCATENATE("0",DAY(P769)),DAY(P769))</f>
        <v>11</v>
      </c>
      <c r="V769" t="str">
        <f>CONCATENATE(S769,T769,U769)</f>
        <v>20211011</v>
      </c>
      <c r="W769">
        <f>IF(OR(MONTH(G769)=10,MONTH(G769)=11,MONTH(G769)=12),YEAR(G769)+1,YEAR(G769))</f>
        <v>2018</v>
      </c>
      <c r="X769">
        <f>IF(OR(MONTH(P769)=10,MONTH(P769)=11,MONTH(P769)=12),YEAR(P769)+1,YEAR(P769))</f>
        <v>2022</v>
      </c>
      <c r="Y769">
        <f>INDEX('Inflation Indices'!$B$2:$B$18,MATCH('MilCon Contracts Data'!W506,'Inflation Indices'!$A$2:$A$18,0))</f>
        <v>1.027591137340192</v>
      </c>
      <c r="Z769">
        <f>ROUND(MEDIAN(W769,X769),0)</f>
        <v>2020</v>
      </c>
      <c r="AA769">
        <f>INDEX('Inflation Indices'!$B$2:$B$18,MATCH('MilCon Contracts Data'!Z506,'Inflation Indices'!$A$2:$A$18,0))</f>
        <v>1.0006103417743548</v>
      </c>
      <c r="AB769" s="22">
        <f>M769*Y769</f>
        <v>19809902.973235358</v>
      </c>
      <c r="AC769" s="22">
        <f>AB769+(Q769*AA769)</f>
        <v>20754129.922861069</v>
      </c>
      <c r="AD769" s="19">
        <f>IF(AB769="","",AC769-AB769)</f>
        <v>944226.94962571189</v>
      </c>
      <c r="AE769" s="23">
        <f>_xlfn.DAYS(P769,O769)</f>
        <v>548</v>
      </c>
      <c r="AF769" s="23">
        <f>_xlfn.DAYS(O769,G769)</f>
        <v>712</v>
      </c>
      <c r="AG769" s="24">
        <f>AE769/AF769</f>
        <v>0.7696629213483146</v>
      </c>
    </row>
    <row r="770" spans="1:33" ht="30" customHeight="1" x14ac:dyDescent="0.25">
      <c r="A770" s="9">
        <v>44439</v>
      </c>
      <c r="B770" s="10">
        <v>2016</v>
      </c>
      <c r="C770" s="11" t="s">
        <v>557</v>
      </c>
      <c r="D770" s="12" t="s">
        <v>2369</v>
      </c>
      <c r="E770" s="12" t="s">
        <v>35</v>
      </c>
      <c r="F770" s="9">
        <v>42828</v>
      </c>
      <c r="G770" s="9">
        <v>42929</v>
      </c>
      <c r="H770" s="12" t="s">
        <v>2370</v>
      </c>
      <c r="I770" s="13" t="str">
        <f>LEFT(J770,6)</f>
        <v>W912QR</v>
      </c>
      <c r="J770" s="14" t="s">
        <v>2371</v>
      </c>
      <c r="K770" s="15" t="s">
        <v>2371</v>
      </c>
      <c r="L770" s="15" t="str">
        <f>CONCATENATE(D770,",",J770)</f>
        <v>77186,W912QR17C0021</v>
      </c>
      <c r="M770" s="16">
        <v>19332000</v>
      </c>
      <c r="N770" s="16">
        <v>19415000</v>
      </c>
      <c r="O770" s="17">
        <v>43708</v>
      </c>
      <c r="P770" s="18">
        <v>44180</v>
      </c>
      <c r="Q770" s="19">
        <f>IF(M770="","",N770-M770)</f>
        <v>83000</v>
      </c>
      <c r="R770" s="20">
        <f>IF(P770="","",P770-O770)</f>
        <v>472</v>
      </c>
      <c r="S770">
        <f>YEAR(P770)</f>
        <v>2020</v>
      </c>
      <c r="T770" s="21">
        <f>IF(LEN(MONTH(P770))=1,CONCATENATE("0",MONTH(P770)),MONTH(P770))</f>
        <v>12</v>
      </c>
      <c r="U770" s="21">
        <f>IF(LEN(DAY(P770))=1,CONCATENATE("0",DAY(P770)),DAY(P770))</f>
        <v>15</v>
      </c>
      <c r="V770" t="str">
        <f>CONCATENATE(S770,T770,U770)</f>
        <v>20201215</v>
      </c>
      <c r="W770">
        <f>IF(OR(MONTH(G770)=10,MONTH(G770)=11,MONTH(G770)=12),YEAR(G770)+1,YEAR(G770))</f>
        <v>2017</v>
      </c>
      <c r="X770">
        <f>IF(OR(MONTH(P770)=10,MONTH(P770)=11,MONTH(P770)=12),YEAR(P770)+1,YEAR(P770))</f>
        <v>2021</v>
      </c>
      <c r="Y770">
        <f>INDEX('Inflation Indices'!$B$2:$B$18,MATCH('MilCon Contracts Data'!W404,'Inflation Indices'!$A$2:$A$18,0))</f>
        <v>1.1913606177254064</v>
      </c>
      <c r="Z770">
        <f>ROUND(MEDIAN(W770,X770),0)</f>
        <v>2019</v>
      </c>
      <c r="AA770">
        <f>INDEX('Inflation Indices'!$B$2:$B$18,MATCH('MilCon Contracts Data'!Z404,'Inflation Indices'!$A$2:$A$18,0))</f>
        <v>1.1226717559690906</v>
      </c>
      <c r="AB770" s="22">
        <f>M770*Y770</f>
        <v>23031383.461867556</v>
      </c>
      <c r="AC770" s="22">
        <f>AB770+(Q770*AA770)</f>
        <v>23124565.217612989</v>
      </c>
      <c r="AD770" s="19">
        <f>IF(AB770="","",AC770-AB770)</f>
        <v>93181.755745433271</v>
      </c>
      <c r="AE770" s="23">
        <f>_xlfn.DAYS(P770,O770)</f>
        <v>472</v>
      </c>
      <c r="AF770" s="23">
        <f>_xlfn.DAYS(O770,G770)</f>
        <v>779</v>
      </c>
      <c r="AG770" s="24">
        <f>AE770/AF770</f>
        <v>0.60590500641848521</v>
      </c>
    </row>
    <row r="771" spans="1:33" ht="30" customHeight="1" x14ac:dyDescent="0.25">
      <c r="A771" s="9">
        <v>44567</v>
      </c>
      <c r="B771" s="10">
        <v>2016</v>
      </c>
      <c r="C771" s="11" t="s">
        <v>33</v>
      </c>
      <c r="D771" s="12" t="s">
        <v>2372</v>
      </c>
      <c r="E771" s="12" t="s">
        <v>35</v>
      </c>
      <c r="F771" s="9">
        <v>42993</v>
      </c>
      <c r="G771" s="9">
        <v>43153</v>
      </c>
      <c r="H771" s="12" t="s">
        <v>2373</v>
      </c>
      <c r="I771" s="13" t="str">
        <f>LEFT(J771,6)</f>
        <v>W91278</v>
      </c>
      <c r="J771" s="14" t="s">
        <v>2374</v>
      </c>
      <c r="K771" s="15" t="s">
        <v>1506</v>
      </c>
      <c r="L771" s="15" t="str">
        <f>CONCATENATE(D771,",",J771)</f>
        <v>ANZY163001,W91278-16-D-0015</v>
      </c>
      <c r="M771" s="16">
        <v>19344000</v>
      </c>
      <c r="N771" s="16">
        <v>20218608</v>
      </c>
      <c r="O771" s="17">
        <v>43741</v>
      </c>
      <c r="P771" s="18">
        <v>44592</v>
      </c>
      <c r="Q771" s="19">
        <f>IF(M771="","",N771-M771)</f>
        <v>874608</v>
      </c>
      <c r="R771" s="20">
        <f>IF(P771="","",P771-O771)</f>
        <v>851</v>
      </c>
      <c r="S771">
        <f>YEAR(P771)</f>
        <v>2022</v>
      </c>
      <c r="T771" s="21" t="str">
        <f>IF(LEN(MONTH(P771))=1,CONCATENATE("0",MONTH(P771)),MONTH(P771))</f>
        <v>01</v>
      </c>
      <c r="U771" s="21">
        <f>IF(LEN(DAY(P771))=1,CONCATENATE("0",DAY(P771)),DAY(P771))</f>
        <v>31</v>
      </c>
      <c r="V771" t="str">
        <f>CONCATENATE(S771,T771,U771)</f>
        <v>20220131</v>
      </c>
      <c r="W771">
        <f>IF(OR(MONTH(G771)=10,MONTH(G771)=11,MONTH(G771)=12),YEAR(G771)+1,YEAR(G771))</f>
        <v>2018</v>
      </c>
      <c r="X771">
        <f>IF(OR(MONTH(P771)=10,MONTH(P771)=11,MONTH(P771)=12),YEAR(P771)+1,YEAR(P771))</f>
        <v>2022</v>
      </c>
      <c r="Y771">
        <f>INDEX('Inflation Indices'!$B$2:$B$18,MATCH('MilCon Contracts Data'!W525,'Inflation Indices'!$A$2:$A$18,0))</f>
        <v>1.027591137340192</v>
      </c>
      <c r="Z771">
        <f>ROUND(MEDIAN(W771,X771),0)</f>
        <v>2020</v>
      </c>
      <c r="AA771">
        <f>INDEX('Inflation Indices'!$B$2:$B$18,MATCH('MilCon Contracts Data'!Z525,'Inflation Indices'!$A$2:$A$18,0))</f>
        <v>0.97697771649446541</v>
      </c>
      <c r="AB771" s="22">
        <f>M771*Y771</f>
        <v>19877722.960708674</v>
      </c>
      <c r="AC771" s="22">
        <f>AB771+(Q771*AA771)</f>
        <v>20732195.487376466</v>
      </c>
      <c r="AD771" s="19">
        <f>IF(AB771="","",AC771-AB771)</f>
        <v>854472.52666779235</v>
      </c>
      <c r="AE771" s="23">
        <f>_xlfn.DAYS(P771,O771)</f>
        <v>851</v>
      </c>
      <c r="AF771" s="23">
        <f>_xlfn.DAYS(O771,G771)</f>
        <v>588</v>
      </c>
      <c r="AG771" s="24">
        <f>AE771/AF771</f>
        <v>1.4472789115646258</v>
      </c>
    </row>
    <row r="772" spans="1:33" ht="30" customHeight="1" x14ac:dyDescent="0.25">
      <c r="A772" s="9">
        <v>44567</v>
      </c>
      <c r="B772" s="10">
        <v>2011</v>
      </c>
      <c r="C772" s="11" t="s">
        <v>33</v>
      </c>
      <c r="D772" s="12" t="s">
        <v>2375</v>
      </c>
      <c r="E772" s="12" t="s">
        <v>35</v>
      </c>
      <c r="F772" s="9">
        <v>40708</v>
      </c>
      <c r="G772" s="9">
        <v>40795</v>
      </c>
      <c r="H772" s="12" t="s">
        <v>2032</v>
      </c>
      <c r="I772" s="13" t="str">
        <f>LEFT(J772,6)</f>
        <v>W912PP</v>
      </c>
      <c r="J772" s="14" t="s">
        <v>2376</v>
      </c>
      <c r="K772" s="15" t="s">
        <v>2377</v>
      </c>
      <c r="L772" s="15" t="str">
        <f>CONCATENATE(D772,",",J772)</f>
        <v>63049,W912PP-11-C-0029</v>
      </c>
      <c r="M772" s="16">
        <v>19432000</v>
      </c>
      <c r="N772" s="16">
        <v>20310963</v>
      </c>
      <c r="O772" s="17">
        <v>41609</v>
      </c>
      <c r="P772" s="18">
        <v>41740</v>
      </c>
      <c r="Q772" s="19">
        <f>IF(M772="","",N772-M772)</f>
        <v>878963</v>
      </c>
      <c r="R772" s="20">
        <f>IF(P772="","",P772-O772)</f>
        <v>131</v>
      </c>
      <c r="S772">
        <f>YEAR(P772)</f>
        <v>2014</v>
      </c>
      <c r="T772" s="21" t="str">
        <f>IF(LEN(MONTH(P772))=1,CONCATENATE("0",MONTH(P772)),MONTH(P772))</f>
        <v>04</v>
      </c>
      <c r="U772" s="21">
        <f>IF(LEN(DAY(P772))=1,CONCATENATE("0",DAY(P772)),DAY(P772))</f>
        <v>11</v>
      </c>
      <c r="V772" t="str">
        <f>CONCATENATE(S772,T772,U772)</f>
        <v>20140411</v>
      </c>
      <c r="W772">
        <f>IF(OR(MONTH(G772)=10,MONTH(G772)=11,MONTH(G772)=12),YEAR(G772)+1,YEAR(G772))</f>
        <v>2011</v>
      </c>
      <c r="X772">
        <f>IF(OR(MONTH(P772)=10,MONTH(P772)=11,MONTH(P772)=12),YEAR(P772)+1,YEAR(P772))</f>
        <v>2014</v>
      </c>
      <c r="Y772">
        <f>INDEX('Inflation Indices'!$B$2:$B$18,MATCH('MilCon Contracts Data'!W74,'Inflation Indices'!$A$2:$A$18,0))</f>
        <v>1.0507009358578761</v>
      </c>
      <c r="Z772">
        <f>ROUND(MEDIAN(W772,X772),0)</f>
        <v>2013</v>
      </c>
      <c r="AA772">
        <f>INDEX('Inflation Indices'!$B$2:$B$18,MATCH('MilCon Contracts Data'!Z74,'Inflation Indices'!$A$2:$A$18,0))</f>
        <v>1.0507009358578761</v>
      </c>
      <c r="AB772" s="22">
        <f>M772*Y772</f>
        <v>20417220.585590247</v>
      </c>
      <c r="AC772" s="22">
        <f>AB772+(Q772*AA772)</f>
        <v>21340747.832274694</v>
      </c>
      <c r="AD772" s="19">
        <f>IF(AB772="","",AC772-AB772)</f>
        <v>923527.24668444693</v>
      </c>
      <c r="AE772" s="23">
        <f>_xlfn.DAYS(P772,O772)</f>
        <v>131</v>
      </c>
      <c r="AF772" s="23">
        <f>_xlfn.DAYS(O772,G772)</f>
        <v>814</v>
      </c>
      <c r="AG772" s="24">
        <f>AE772/AF772</f>
        <v>0.16093366093366093</v>
      </c>
    </row>
    <row r="773" spans="1:33" ht="30" customHeight="1" x14ac:dyDescent="0.25">
      <c r="A773" s="9">
        <v>44573</v>
      </c>
      <c r="B773" s="10">
        <v>2014</v>
      </c>
      <c r="C773" s="11" t="s">
        <v>98</v>
      </c>
      <c r="D773" s="12" t="s">
        <v>2378</v>
      </c>
      <c r="E773" s="12" t="s">
        <v>35</v>
      </c>
      <c r="F773" s="9">
        <v>41821</v>
      </c>
      <c r="G773" s="9">
        <v>42368</v>
      </c>
      <c r="H773" s="12" t="s">
        <v>155</v>
      </c>
      <c r="I773" s="13" t="str">
        <f>LEFT(J773,6)</f>
        <v>N62473</v>
      </c>
      <c r="J773" s="14" t="s">
        <v>2379</v>
      </c>
      <c r="K773" s="15" t="s">
        <v>2380</v>
      </c>
      <c r="L773" s="15" t="str">
        <f>CONCATENATE(D773,",",J773)</f>
        <v>M00681970,N6247310D5411 0012</v>
      </c>
      <c r="M773" s="16">
        <v>19459000</v>
      </c>
      <c r="N773" s="16">
        <v>23408000</v>
      </c>
      <c r="O773" s="17">
        <v>43217</v>
      </c>
      <c r="P773" s="18">
        <v>44162</v>
      </c>
      <c r="Q773" s="19">
        <f>IF(M773="","",N773-M773)</f>
        <v>3949000</v>
      </c>
      <c r="R773" s="20">
        <f>IF(P773="","",P773-O773)</f>
        <v>945</v>
      </c>
      <c r="S773">
        <f>YEAR(P773)</f>
        <v>2020</v>
      </c>
      <c r="T773" s="21">
        <f>IF(LEN(MONTH(P773))=1,CONCATENATE("0",MONTH(P773)),MONTH(P773))</f>
        <v>11</v>
      </c>
      <c r="U773" s="21">
        <f>IF(LEN(DAY(P773))=1,CONCATENATE("0",DAY(P773)),DAY(P773))</f>
        <v>27</v>
      </c>
      <c r="V773" t="str">
        <f>CONCATENATE(S773,T773,U773)</f>
        <v>20201127</v>
      </c>
      <c r="W773">
        <f>IF(OR(MONTH(G773)=10,MONTH(G773)=11,MONTH(G773)=12),YEAR(G773)+1,YEAR(G773))</f>
        <v>2016</v>
      </c>
      <c r="X773">
        <f>IF(OR(MONTH(P773)=10,MONTH(P773)=11,MONTH(P773)=12),YEAR(P773)+1,YEAR(P773))</f>
        <v>2021</v>
      </c>
      <c r="Y773">
        <f>INDEX('Inflation Indices'!$B$2:$B$18,MATCH('MilCon Contracts Data'!W250,'Inflation Indices'!$A$2:$A$18,0))</f>
        <v>1.0507009358578761</v>
      </c>
      <c r="Z773">
        <f>ROUND(MEDIAN(W773,X773),0)</f>
        <v>2019</v>
      </c>
      <c r="AA773">
        <f>INDEX('Inflation Indices'!$B$2:$B$18,MATCH('MilCon Contracts Data'!Z250,'Inflation Indices'!$A$2:$A$18,0))</f>
        <v>1.0507009358578761</v>
      </c>
      <c r="AB773" s="22">
        <f>M773*Y773</f>
        <v>20445589.510858409</v>
      </c>
      <c r="AC773" s="22">
        <f>AB773+(Q773*AA773)</f>
        <v>24594807.50656116</v>
      </c>
      <c r="AD773" s="19">
        <f>IF(AB773="","",AC773-AB773)</f>
        <v>4149217.995702751</v>
      </c>
      <c r="AE773" s="23">
        <f>_xlfn.DAYS(P773,O773)</f>
        <v>945</v>
      </c>
      <c r="AF773" s="23">
        <f>_xlfn.DAYS(O773,G773)</f>
        <v>849</v>
      </c>
      <c r="AG773" s="24">
        <f>AE773/AF773</f>
        <v>1.1130742049469964</v>
      </c>
    </row>
    <row r="774" spans="1:33" ht="30" customHeight="1" x14ac:dyDescent="0.25">
      <c r="A774" s="9">
        <v>44573</v>
      </c>
      <c r="B774" s="10">
        <v>2021</v>
      </c>
      <c r="C774" s="11" t="s">
        <v>103</v>
      </c>
      <c r="D774" s="12" t="s">
        <v>2381</v>
      </c>
      <c r="E774" s="12" t="s">
        <v>35</v>
      </c>
      <c r="F774" s="9">
        <v>44134</v>
      </c>
      <c r="G774" s="9">
        <v>44280</v>
      </c>
      <c r="H774" s="12" t="s">
        <v>701</v>
      </c>
      <c r="I774" s="13" t="str">
        <f>LEFT(J774,6)</f>
        <v>N62473</v>
      </c>
      <c r="J774" s="14" t="s">
        <v>2382</v>
      </c>
      <c r="K774" s="15" t="s">
        <v>930</v>
      </c>
      <c r="L774" s="15" t="str">
        <f>CONCATENATE(D774,",",J774)</f>
        <v>N360423271,N6247319D2430 N6247321F4370</v>
      </c>
      <c r="M774" s="26">
        <v>19465544</v>
      </c>
      <c r="N774" s="16">
        <v>49122000</v>
      </c>
      <c r="O774" s="17">
        <v>45049</v>
      </c>
      <c r="P774" s="18">
        <v>45215</v>
      </c>
      <c r="Q774" s="19">
        <f>IF(M774="","",N774-M774)</f>
        <v>29656456</v>
      </c>
      <c r="R774" s="20">
        <f>IF(P774="","",P774-O774)</f>
        <v>166</v>
      </c>
      <c r="S774">
        <f>YEAR(P774)</f>
        <v>2023</v>
      </c>
      <c r="T774" s="21">
        <f>IF(LEN(MONTH(P774))=1,CONCATENATE("0",MONTH(P774)),MONTH(P774))</f>
        <v>10</v>
      </c>
      <c r="U774" s="21">
        <f>IF(LEN(DAY(P774))=1,CONCATENATE("0",DAY(P774)),DAY(P774))</f>
        <v>16</v>
      </c>
      <c r="V774" t="str">
        <f>CONCATENATE(S774,T774,U774)</f>
        <v>20231016</v>
      </c>
      <c r="W774">
        <f>IF(OR(MONTH(G774)=10,MONTH(G774)=11,MONTH(G774)=12),YEAR(G774)+1,YEAR(G774))</f>
        <v>2021</v>
      </c>
      <c r="X774">
        <f>IF(OR(MONTH(P774)=10,MONTH(P774)=11,MONTH(P774)=12),YEAR(P774)+1,YEAR(P774))</f>
        <v>2024</v>
      </c>
      <c r="Y774">
        <f>INDEX('Inflation Indices'!$B$2:$B$18,MATCH('MilCon Contracts Data'!W1160,'Inflation Indices'!$A$2:$A$18,0))</f>
        <v>1.0992552112271903</v>
      </c>
      <c r="Z774">
        <f>ROUND(MEDIAN(W774,X774),0)</f>
        <v>2023</v>
      </c>
      <c r="AA774">
        <f>INDEX('Inflation Indices'!$B$2:$B$18,MATCH('MilCon Contracts Data'!Z1160,'Inflation Indices'!$A$2:$A$18,0))</f>
        <v>1.027591137340192</v>
      </c>
      <c r="AB774" s="22">
        <f>M774*Y774</f>
        <v>21397600.681372166</v>
      </c>
      <c r="AC774" s="22">
        <f>AB774+(Q774*AA774)</f>
        <v>51872312.031891525</v>
      </c>
      <c r="AD774" s="19">
        <f>IF(AB774="","",AC774-AB774)</f>
        <v>30474711.350519359</v>
      </c>
      <c r="AE774" s="23">
        <f>_xlfn.DAYS(P774,O774)</f>
        <v>166</v>
      </c>
      <c r="AF774" s="23">
        <f>_xlfn.DAYS(O774,G774)</f>
        <v>769</v>
      </c>
      <c r="AG774" s="24">
        <f>AE774/AF774</f>
        <v>0.21586475942782835</v>
      </c>
    </row>
    <row r="775" spans="1:33" ht="30" customHeight="1" x14ac:dyDescent="0.25">
      <c r="A775" s="9">
        <v>44683</v>
      </c>
      <c r="B775" s="10">
        <v>2018</v>
      </c>
      <c r="C775" s="11" t="s">
        <v>496</v>
      </c>
      <c r="D775" s="12" t="s">
        <v>2383</v>
      </c>
      <c r="E775" s="12" t="s">
        <v>35</v>
      </c>
      <c r="F775" s="9">
        <v>43321</v>
      </c>
      <c r="G775" s="9">
        <v>43623</v>
      </c>
      <c r="H775" s="12" t="s">
        <v>2384</v>
      </c>
      <c r="I775" s="13" t="str">
        <f>LEFT(J775,6)</f>
        <v>W91238</v>
      </c>
      <c r="J775" s="28" t="s">
        <v>2385</v>
      </c>
      <c r="K775" s="15" t="s">
        <v>2385</v>
      </c>
      <c r="L775" s="15" t="str">
        <f>CONCATENATE(D775,",",J775)</f>
        <v>DESC1714,W9123819C0010</v>
      </c>
      <c r="M775" s="16">
        <v>19480000</v>
      </c>
      <c r="N775" s="16">
        <v>20000032</v>
      </c>
      <c r="O775" s="17">
        <v>44384</v>
      </c>
      <c r="P775" s="18">
        <v>44592</v>
      </c>
      <c r="Q775" s="19">
        <f>IF(M775="","",N775-M775)</f>
        <v>520032</v>
      </c>
      <c r="R775" s="20">
        <f>IF(P775="","",P775-O775)</f>
        <v>208</v>
      </c>
      <c r="S775">
        <f>YEAR(P775)</f>
        <v>2022</v>
      </c>
      <c r="T775" s="21" t="str">
        <f>IF(LEN(MONTH(P775))=1,CONCATENATE("0",MONTH(P775)),MONTH(P775))</f>
        <v>01</v>
      </c>
      <c r="U775" s="21">
        <f>IF(LEN(DAY(P775))=1,CONCATENATE("0",DAY(P775)),DAY(P775))</f>
        <v>31</v>
      </c>
      <c r="V775" t="str">
        <f>CONCATENATE(S775,T775,U775)</f>
        <v>20220131</v>
      </c>
      <c r="W775">
        <f>IF(OR(MONTH(G775)=10,MONTH(G775)=11,MONTH(G775)=12),YEAR(G775)+1,YEAR(G775))</f>
        <v>2019</v>
      </c>
      <c r="X775">
        <f>IF(OR(MONTH(P775)=10,MONTH(P775)=11,MONTH(P775)=12),YEAR(P775)+1,YEAR(P775))</f>
        <v>2022</v>
      </c>
      <c r="Y775">
        <f>INDEX('Inflation Indices'!$B$2:$B$18,MATCH('MilCon Contracts Data'!W711,'Inflation Indices'!$A$2:$A$18,0))</f>
        <v>0.97697771649446541</v>
      </c>
      <c r="Z775">
        <f>ROUND(MEDIAN(W775,X775),0)</f>
        <v>2021</v>
      </c>
      <c r="AA775">
        <f>INDEX('Inflation Indices'!$B$2:$B$18,MATCH('MilCon Contracts Data'!Z711,'Inflation Indices'!$A$2:$A$18,0))</f>
        <v>0.95701202597496626</v>
      </c>
      <c r="AB775" s="22">
        <f>M775*Y775</f>
        <v>19031525.917312186</v>
      </c>
      <c r="AC775" s="22">
        <f>AB775+(Q775*AA775)</f>
        <v>19529202.795203999</v>
      </c>
      <c r="AD775" s="19">
        <f>IF(AB775="","",AC775-AB775)</f>
        <v>497676.87789181247</v>
      </c>
      <c r="AE775" s="23">
        <f>_xlfn.DAYS(P775,O775)</f>
        <v>208</v>
      </c>
      <c r="AF775" s="23">
        <f>_xlfn.DAYS(O775,G775)</f>
        <v>761</v>
      </c>
      <c r="AG775" s="24">
        <f>AE775/AF775</f>
        <v>0.27332457293035478</v>
      </c>
    </row>
    <row r="776" spans="1:33" ht="30" customHeight="1" x14ac:dyDescent="0.25">
      <c r="A776" s="9">
        <v>44567</v>
      </c>
      <c r="B776" s="10">
        <v>2013</v>
      </c>
      <c r="C776" s="11" t="s">
        <v>33</v>
      </c>
      <c r="D776" s="12" t="s">
        <v>2386</v>
      </c>
      <c r="E776" s="12" t="s">
        <v>35</v>
      </c>
      <c r="F776" s="9">
        <v>41467</v>
      </c>
      <c r="G776" s="9">
        <v>41781</v>
      </c>
      <c r="H776" s="12" t="s">
        <v>2387</v>
      </c>
      <c r="I776" s="13" t="str">
        <f>LEFT(J776,6)</f>
        <v>W912PP</v>
      </c>
      <c r="J776" s="28" t="s">
        <v>2388</v>
      </c>
      <c r="K776" s="15" t="s">
        <v>2389</v>
      </c>
      <c r="L776" s="15" t="str">
        <f>CONCATENATE(D776,",",J776)</f>
        <v>CZQZ083013,W912PP-14-C-0014</v>
      </c>
      <c r="M776" s="16">
        <v>19481987</v>
      </c>
      <c r="N776" s="16">
        <v>19876398</v>
      </c>
      <c r="O776" s="17">
        <v>42330</v>
      </c>
      <c r="P776" s="18">
        <v>42292</v>
      </c>
      <c r="Q776" s="19">
        <f>IF(M776="","",N776-M776)</f>
        <v>394411</v>
      </c>
      <c r="R776" s="20">
        <f>IF(P776="","",P776-O776)</f>
        <v>-38</v>
      </c>
      <c r="S776">
        <f>YEAR(P776)</f>
        <v>2015</v>
      </c>
      <c r="T776" s="21">
        <f>IF(LEN(MONTH(P776))=1,CONCATENATE("0",MONTH(P776)),MONTH(P776))</f>
        <v>10</v>
      </c>
      <c r="U776" s="21">
        <f>IF(LEN(DAY(P776))=1,CONCATENATE("0",DAY(P776)),DAY(P776))</f>
        <v>15</v>
      </c>
      <c r="V776" t="str">
        <f>CONCATENATE(S776,T776,U776)</f>
        <v>20151015</v>
      </c>
      <c r="W776">
        <f>IF(OR(MONTH(G776)=10,MONTH(G776)=11,MONTH(G776)=12),YEAR(G776)+1,YEAR(G776))</f>
        <v>2014</v>
      </c>
      <c r="X776">
        <f>IF(OR(MONTH(P776)=10,MONTH(P776)=11,MONTH(P776)=12),YEAR(P776)+1,YEAR(P776))</f>
        <v>2016</v>
      </c>
      <c r="Y776">
        <f>INDEX('Inflation Indices'!$B$2:$B$18,MATCH('MilCon Contracts Data'!W175,'Inflation Indices'!$A$2:$A$18,0))</f>
        <v>1.0507009358578761</v>
      </c>
      <c r="Z776">
        <f>ROUND(MEDIAN(W776,X776),0)</f>
        <v>2015</v>
      </c>
      <c r="AA776">
        <f>INDEX('Inflation Indices'!$B$2:$B$18,MATCH('MilCon Contracts Data'!Z175,'Inflation Indices'!$A$2:$A$18,0))</f>
        <v>1.0006103417743548</v>
      </c>
      <c r="AB776" s="22">
        <f>M776*Y776</f>
        <v>20469741.973270975</v>
      </c>
      <c r="AC776" s="22">
        <f>AB776+(Q776*AA776)</f>
        <v>20864393.69878054</v>
      </c>
      <c r="AD776" s="19">
        <f>IF(AB776="","",AC776-AB776)</f>
        <v>394651.72550956532</v>
      </c>
      <c r="AE776" s="23">
        <f>_xlfn.DAYS(P776,O776)</f>
        <v>-38</v>
      </c>
      <c r="AF776" s="23">
        <f>_xlfn.DAYS(O776,G776)</f>
        <v>549</v>
      </c>
      <c r="AG776" s="24">
        <f>AE776/AF776</f>
        <v>-6.9216757741347903E-2</v>
      </c>
    </row>
    <row r="777" spans="1:33" ht="30" customHeight="1" x14ac:dyDescent="0.25">
      <c r="A777" s="9">
        <v>44573</v>
      </c>
      <c r="B777" s="10">
        <v>2019</v>
      </c>
      <c r="C777" s="11" t="s">
        <v>103</v>
      </c>
      <c r="D777" s="12" t="s">
        <v>2390</v>
      </c>
      <c r="E777" s="12" t="s">
        <v>35</v>
      </c>
      <c r="F777" s="9">
        <v>43615</v>
      </c>
      <c r="G777" s="9">
        <v>43705</v>
      </c>
      <c r="H777" s="12" t="s">
        <v>309</v>
      </c>
      <c r="I777" s="13" t="str">
        <f>LEFT(J777,6)</f>
        <v>N62473</v>
      </c>
      <c r="J777" s="14" t="s">
        <v>2391</v>
      </c>
      <c r="K777" s="15" t="s">
        <v>2361</v>
      </c>
      <c r="L777" s="15" t="str">
        <f>CONCATENATE(D777,",",J777)</f>
        <v>N69232777,N6247318D5853 N6247319F5130</v>
      </c>
      <c r="M777" s="16">
        <v>19686000</v>
      </c>
      <c r="N777" s="16">
        <v>21473000</v>
      </c>
      <c r="O777" s="17">
        <v>44207</v>
      </c>
      <c r="P777" s="18">
        <v>44524</v>
      </c>
      <c r="Q777" s="19">
        <f>IF(M777="","",N777-M777)</f>
        <v>1787000</v>
      </c>
      <c r="R777" s="20">
        <f>IF(P777="","",P777-O777)</f>
        <v>317</v>
      </c>
      <c r="S777">
        <f>YEAR(P777)</f>
        <v>2021</v>
      </c>
      <c r="T777" s="21">
        <f>IF(LEN(MONTH(P777))=1,CONCATENATE("0",MONTH(P777)),MONTH(P777))</f>
        <v>11</v>
      </c>
      <c r="U777" s="21">
        <f>IF(LEN(DAY(P777))=1,CONCATENATE("0",DAY(P777)),DAY(P777))</f>
        <v>24</v>
      </c>
      <c r="V777" t="str">
        <f>CONCATENATE(S777,T777,U777)</f>
        <v>20211124</v>
      </c>
      <c r="W777">
        <f>IF(OR(MONTH(G777)=10,MONTH(G777)=11,MONTH(G777)=12),YEAR(G777)+1,YEAR(G777))</f>
        <v>2019</v>
      </c>
      <c r="X777">
        <f>IF(OR(MONTH(P777)=10,MONTH(P777)=11,MONTH(P777)=12),YEAR(P777)+1,YEAR(P777))</f>
        <v>2022</v>
      </c>
      <c r="Y777">
        <f>INDEX('Inflation Indices'!$B$2:$B$18,MATCH('MilCon Contracts Data'!W648,'Inflation Indices'!$A$2:$A$18,0))</f>
        <v>1.2082263446570523</v>
      </c>
      <c r="Z777">
        <f>ROUND(MEDIAN(W777,X777),0)</f>
        <v>2021</v>
      </c>
      <c r="AA777">
        <f>INDEX('Inflation Indices'!$B$2:$B$18,MATCH('MilCon Contracts Data'!Z648,'Inflation Indices'!$A$2:$A$18,0))</f>
        <v>1.1743184978402121</v>
      </c>
      <c r="AB777" s="22">
        <f>M777*Y777</f>
        <v>23785143.820918731</v>
      </c>
      <c r="AC777" s="22">
        <f>AB777+(Q777*AA777)</f>
        <v>25883650.976559192</v>
      </c>
      <c r="AD777" s="19">
        <f>IF(AB777="","",AC777-AB777)</f>
        <v>2098507.1556404606</v>
      </c>
      <c r="AE777" s="23">
        <f>_xlfn.DAYS(P777,O777)</f>
        <v>317</v>
      </c>
      <c r="AF777" s="23">
        <f>_xlfn.DAYS(O777,G777)</f>
        <v>502</v>
      </c>
      <c r="AG777" s="24">
        <f>AE777/AF777</f>
        <v>0.63147410358565736</v>
      </c>
    </row>
    <row r="778" spans="1:33" ht="30" customHeight="1" x14ac:dyDescent="0.25">
      <c r="A778" s="9">
        <v>44561</v>
      </c>
      <c r="B778" s="10">
        <v>2020</v>
      </c>
      <c r="C778" s="11" t="s">
        <v>557</v>
      </c>
      <c r="D778" s="12" t="s">
        <v>2392</v>
      </c>
      <c r="E778" s="12" t="s">
        <v>35</v>
      </c>
      <c r="F778" s="9">
        <v>43770</v>
      </c>
      <c r="G778" s="9">
        <v>43916</v>
      </c>
      <c r="H778" s="12" t="s">
        <v>2393</v>
      </c>
      <c r="I778" s="13" t="str">
        <f>LEFT(J778,6)</f>
        <v>W912QR</v>
      </c>
      <c r="J778" s="14" t="s">
        <v>2394</v>
      </c>
      <c r="K778" s="15" t="s">
        <v>2394</v>
      </c>
      <c r="L778" s="15" t="str">
        <f>CONCATENATE(D778,",",J778)</f>
        <v>86823,W912QR20C0012</v>
      </c>
      <c r="M778" s="16">
        <v>19751000</v>
      </c>
      <c r="N778" s="16">
        <v>20351000</v>
      </c>
      <c r="O778" s="17">
        <v>44648</v>
      </c>
      <c r="P778" s="18">
        <v>44532</v>
      </c>
      <c r="Q778" s="19">
        <f>IF(M778="","",N778-M778)</f>
        <v>600000</v>
      </c>
      <c r="R778" s="20">
        <f>IF(P778="","",P778-O778)</f>
        <v>-116</v>
      </c>
      <c r="S778">
        <f>YEAR(P778)</f>
        <v>2021</v>
      </c>
      <c r="T778" s="21">
        <f>IF(LEN(MONTH(P778))=1,CONCATENATE("0",MONTH(P778)),MONTH(P778))</f>
        <v>12</v>
      </c>
      <c r="U778" s="21" t="str">
        <f>IF(LEN(DAY(P778))=1,CONCATENATE("0",DAY(P778)),DAY(P778))</f>
        <v>02</v>
      </c>
      <c r="V778" t="str">
        <f>CONCATENATE(S778,T778,U778)</f>
        <v>20211202</v>
      </c>
      <c r="W778">
        <f>IF(OR(MONTH(G778)=10,MONTH(G778)=11,MONTH(G778)=12),YEAR(G778)+1,YEAR(G778))</f>
        <v>2020</v>
      </c>
      <c r="X778">
        <f>IF(OR(MONTH(P778)=10,MONTH(P778)=11,MONTH(P778)=12),YEAR(P778)+1,YEAR(P778))</f>
        <v>2022</v>
      </c>
      <c r="Y778">
        <f>INDEX('Inflation Indices'!$B$2:$B$18,MATCH('MilCon Contracts Data'!W1086,'Inflation Indices'!$A$2:$A$18,0))</f>
        <v>1.027591137340192</v>
      </c>
      <c r="Z778">
        <f>ROUND(MEDIAN(W778,X778),0)</f>
        <v>2021</v>
      </c>
      <c r="AA778">
        <f>INDEX('Inflation Indices'!$B$2:$B$18,MATCH('MilCon Contracts Data'!Z1086,'Inflation Indices'!$A$2:$A$18,0))</f>
        <v>0.97697771649446541</v>
      </c>
      <c r="AB778" s="22">
        <f>M778*Y778</f>
        <v>20295952.553606134</v>
      </c>
      <c r="AC778" s="22">
        <f>AB778+(Q778*AA778)</f>
        <v>20882139.183502812</v>
      </c>
      <c r="AD778" s="19">
        <f>IF(AB778="","",AC778-AB778)</f>
        <v>586186.62989667803</v>
      </c>
      <c r="AE778" s="23">
        <f>_xlfn.DAYS(P778,O778)</f>
        <v>-116</v>
      </c>
      <c r="AF778" s="23">
        <f>_xlfn.DAYS(O778,G778)</f>
        <v>732</v>
      </c>
      <c r="AG778" s="24">
        <f>AE778/AF778</f>
        <v>-0.15846994535519127</v>
      </c>
    </row>
    <row r="779" spans="1:33" ht="30" customHeight="1" x14ac:dyDescent="0.25">
      <c r="A779" s="9">
        <v>44561</v>
      </c>
      <c r="B779" s="10">
        <v>2020</v>
      </c>
      <c r="C779" s="11" t="s">
        <v>68</v>
      </c>
      <c r="D779" s="12" t="s">
        <v>2395</v>
      </c>
      <c r="E779" s="12" t="s">
        <v>35</v>
      </c>
      <c r="F779" s="9">
        <v>43777</v>
      </c>
      <c r="G779" s="9">
        <v>44095</v>
      </c>
      <c r="H779" s="12" t="s">
        <v>1135</v>
      </c>
      <c r="I779" s="13" t="str">
        <f>LEFT(J779,6)</f>
        <v>N62470</v>
      </c>
      <c r="J779" s="14" t="s">
        <v>1136</v>
      </c>
      <c r="K779" s="15" t="s">
        <v>1136</v>
      </c>
      <c r="L779" s="15" t="str">
        <f>CONCATENATE(D779,",",J779)</f>
        <v>BIKF190001,N6247020C0010</v>
      </c>
      <c r="M779" s="16">
        <v>19776676</v>
      </c>
      <c r="N779" s="16">
        <v>19776676</v>
      </c>
      <c r="O779" s="17">
        <v>45121</v>
      </c>
      <c r="P779" s="18">
        <v>45121</v>
      </c>
      <c r="Q779" s="19">
        <f>IF(M779="","",N779-M779)</f>
        <v>0</v>
      </c>
      <c r="R779" s="20">
        <f>IF(P779="","",P779-O779)</f>
        <v>0</v>
      </c>
      <c r="S779">
        <f>YEAR(P779)</f>
        <v>2023</v>
      </c>
      <c r="T779" s="21" t="str">
        <f>IF(LEN(MONTH(P779))=1,CONCATENATE("0",MONTH(P779)),MONTH(P779))</f>
        <v>07</v>
      </c>
      <c r="U779" s="21">
        <f>IF(LEN(DAY(P779))=1,CONCATENATE("0",DAY(P779)),DAY(P779))</f>
        <v>14</v>
      </c>
      <c r="V779" t="str">
        <f>CONCATENATE(S779,T779,U779)</f>
        <v>20230714</v>
      </c>
      <c r="W779">
        <f>IF(OR(MONTH(G779)=10,MONTH(G779)=11,MONTH(G779)=12),YEAR(G779)+1,YEAR(G779))</f>
        <v>2020</v>
      </c>
      <c r="X779">
        <f>IF(OR(MONTH(P779)=10,MONTH(P779)=11,MONTH(P779)=12),YEAR(P779)+1,YEAR(P779))</f>
        <v>2023</v>
      </c>
      <c r="Y779">
        <f>INDEX('Inflation Indices'!$B$2:$B$18,MATCH('MilCon Contracts Data'!W926,'Inflation Indices'!$A$2:$A$18,0))</f>
        <v>1.0507009358578761</v>
      </c>
      <c r="Z779">
        <f>ROUND(MEDIAN(W779,X779),0)</f>
        <v>2022</v>
      </c>
      <c r="AA779">
        <f>INDEX('Inflation Indices'!$B$2:$B$18,MATCH('MilCon Contracts Data'!Z926,'Inflation Indices'!$A$2:$A$18,0))</f>
        <v>1.0006103417743548</v>
      </c>
      <c r="AB779" s="22">
        <f>M779*Y779</f>
        <v>20779371.981357995</v>
      </c>
      <c r="AC779" s="22">
        <f>AB779+(Q779*AA779)</f>
        <v>20779371.981357995</v>
      </c>
      <c r="AD779" s="19">
        <f>IF(AB779="","",AC779-AB779)</f>
        <v>0</v>
      </c>
      <c r="AE779" s="23">
        <f>_xlfn.DAYS(P779,O779)</f>
        <v>0</v>
      </c>
      <c r="AF779" s="23">
        <f>_xlfn.DAYS(O779,G779)</f>
        <v>1026</v>
      </c>
      <c r="AG779" s="24">
        <f>AE779/AF779</f>
        <v>0</v>
      </c>
    </row>
    <row r="780" spans="1:33" ht="30" customHeight="1" x14ac:dyDescent="0.25">
      <c r="A780" s="9">
        <v>44561</v>
      </c>
      <c r="B780" s="10">
        <v>2019</v>
      </c>
      <c r="C780" s="11" t="s">
        <v>68</v>
      </c>
      <c r="D780" s="12" t="s">
        <v>2396</v>
      </c>
      <c r="E780" s="12" t="s">
        <v>35</v>
      </c>
      <c r="F780" s="9">
        <v>43370</v>
      </c>
      <c r="G780" s="9">
        <v>43524</v>
      </c>
      <c r="H780" s="12" t="s">
        <v>2397</v>
      </c>
      <c r="I780" s="13" t="str">
        <f>LEFT(J780,6)</f>
        <v>W911KB</v>
      </c>
      <c r="J780" s="14" t="s">
        <v>2398</v>
      </c>
      <c r="K780" s="15" t="s">
        <v>2398</v>
      </c>
      <c r="L780" s="15" t="str">
        <f>CONCATENATE(D780,",",J780)</f>
        <v>FTQW180109,W911KB19C0013</v>
      </c>
      <c r="M780" s="16">
        <v>19794920</v>
      </c>
      <c r="N780" s="16">
        <v>20495551</v>
      </c>
      <c r="O780" s="17">
        <v>44042</v>
      </c>
      <c r="P780" s="18">
        <v>44194</v>
      </c>
      <c r="Q780" s="19">
        <f>IF(M780="","",N780-M780)</f>
        <v>700631</v>
      </c>
      <c r="R780" s="20">
        <f>IF(P780="","",P780-O780)</f>
        <v>152</v>
      </c>
      <c r="S780">
        <f>YEAR(P780)</f>
        <v>2020</v>
      </c>
      <c r="T780" s="21">
        <f>IF(LEN(MONTH(P780))=1,CONCATENATE("0",MONTH(P780)),MONTH(P780))</f>
        <v>12</v>
      </c>
      <c r="U780" s="21">
        <f>IF(LEN(DAY(P780))=1,CONCATENATE("0",DAY(P780)),DAY(P780))</f>
        <v>29</v>
      </c>
      <c r="V780" t="str">
        <f>CONCATENATE(S780,T780,U780)</f>
        <v>20201229</v>
      </c>
      <c r="W780">
        <f>IF(OR(MONTH(G780)=10,MONTH(G780)=11,MONTH(G780)=12),YEAR(G780)+1,YEAR(G780))</f>
        <v>2019</v>
      </c>
      <c r="X780">
        <f>IF(OR(MONTH(P780)=10,MONTH(P780)=11,MONTH(P780)=12),YEAR(P780)+1,YEAR(P780))</f>
        <v>2021</v>
      </c>
      <c r="Y780">
        <f>INDEX('Inflation Indices'!$B$2:$B$18,MATCH('MilCon Contracts Data'!W704,'Inflation Indices'!$A$2:$A$18,0))</f>
        <v>1.1913606177254064</v>
      </c>
      <c r="Z780">
        <f>ROUND(MEDIAN(W780,X780),0)</f>
        <v>2020</v>
      </c>
      <c r="AA780">
        <f>INDEX('Inflation Indices'!$B$2:$B$18,MATCH('MilCon Contracts Data'!Z704,'Inflation Indices'!$A$2:$A$18,0))</f>
        <v>1.0006103417743548</v>
      </c>
      <c r="AB780" s="22">
        <f>M780*Y780</f>
        <v>23582888.119024999</v>
      </c>
      <c r="AC780" s="22">
        <f>AB780+(Q780*AA780)</f>
        <v>24283946.743392706</v>
      </c>
      <c r="AD780" s="19">
        <f>IF(AB780="","",AC780-AB780)</f>
        <v>701058.62436770648</v>
      </c>
      <c r="AE780" s="23">
        <f>_xlfn.DAYS(P780,O780)</f>
        <v>152</v>
      </c>
      <c r="AF780" s="23">
        <f>_xlfn.DAYS(O780,G780)</f>
        <v>518</v>
      </c>
      <c r="AG780" s="24">
        <f>AE780/AF780</f>
        <v>0.29343629343629346</v>
      </c>
    </row>
    <row r="781" spans="1:33" ht="30" customHeight="1" x14ac:dyDescent="0.25">
      <c r="A781" s="9">
        <v>44561</v>
      </c>
      <c r="B781" s="10">
        <v>2017</v>
      </c>
      <c r="C781" s="11" t="s">
        <v>68</v>
      </c>
      <c r="D781" s="12" t="s">
        <v>2399</v>
      </c>
      <c r="E781" s="12" t="s">
        <v>35</v>
      </c>
      <c r="F781" s="9">
        <v>43605</v>
      </c>
      <c r="G781" s="9">
        <v>43635</v>
      </c>
      <c r="H781" s="12" t="s">
        <v>2400</v>
      </c>
      <c r="I781" s="13" t="str">
        <f>LEFT(J781,6)</f>
        <v>W912DW</v>
      </c>
      <c r="J781" s="14" t="s">
        <v>2401</v>
      </c>
      <c r="K781" s="15" t="s">
        <v>2401</v>
      </c>
      <c r="L781" s="15" t="str">
        <f>CONCATENATE(D781,",",J781)</f>
        <v>NZAS173001,W912DW19C0008</v>
      </c>
      <c r="M781" s="16">
        <v>19868428</v>
      </c>
      <c r="N781" s="16">
        <v>19868428</v>
      </c>
      <c r="O781" s="17">
        <v>44265</v>
      </c>
      <c r="P781" s="18">
        <v>44456</v>
      </c>
      <c r="Q781" s="19">
        <f>IF(M781="","",N781-M781)</f>
        <v>0</v>
      </c>
      <c r="R781" s="20">
        <f>IF(P781="","",P781-O781)</f>
        <v>191</v>
      </c>
      <c r="S781">
        <f>YEAR(P781)</f>
        <v>2021</v>
      </c>
      <c r="T781" s="21" t="str">
        <f>IF(LEN(MONTH(P781))=1,CONCATENATE("0",MONTH(P781)),MONTH(P781))</f>
        <v>09</v>
      </c>
      <c r="U781" s="21">
        <f>IF(LEN(DAY(P781))=1,CONCATENATE("0",DAY(P781)),DAY(P781))</f>
        <v>17</v>
      </c>
      <c r="V781" t="str">
        <f>CONCATENATE(S781,T781,U781)</f>
        <v>20210917</v>
      </c>
      <c r="W781">
        <f>IF(OR(MONTH(G781)=10,MONTH(G781)=11,MONTH(G781)=12),YEAR(G781)+1,YEAR(G781))</f>
        <v>2019</v>
      </c>
      <c r="X781">
        <f>IF(OR(MONTH(P781)=10,MONTH(P781)=11,MONTH(P781)=12),YEAR(P781)+1,YEAR(P781))</f>
        <v>2021</v>
      </c>
      <c r="Y781">
        <f>INDEX('Inflation Indices'!$B$2:$B$18,MATCH('MilCon Contracts Data'!W778,'Inflation Indices'!$A$2:$A$18,0))</f>
        <v>1.0006103417743548</v>
      </c>
      <c r="Z781">
        <f>ROUND(MEDIAN(W781,X781),0)</f>
        <v>2020</v>
      </c>
      <c r="AA781">
        <f>INDEX('Inflation Indices'!$B$2:$B$18,MATCH('MilCon Contracts Data'!Z778,'Inflation Indices'!$A$2:$A$18,0))</f>
        <v>0.97697771649446541</v>
      </c>
      <c r="AB781" s="22">
        <f>M781*Y781</f>
        <v>19880554.53159916</v>
      </c>
      <c r="AC781" s="22">
        <f>AB781+(Q781*AA781)</f>
        <v>19880554.53159916</v>
      </c>
      <c r="AD781" s="19">
        <f>IF(AB781="","",AC781-AB781)</f>
        <v>0</v>
      </c>
      <c r="AE781" s="23">
        <f>_xlfn.DAYS(P781,O781)</f>
        <v>191</v>
      </c>
      <c r="AF781" s="23">
        <f>_xlfn.DAYS(O781,G781)</f>
        <v>630</v>
      </c>
      <c r="AG781" s="24">
        <f>AE781/AF781</f>
        <v>0.30317460317460315</v>
      </c>
    </row>
    <row r="782" spans="1:33" ht="30" customHeight="1" x14ac:dyDescent="0.25">
      <c r="A782" s="9">
        <v>44561</v>
      </c>
      <c r="B782" s="10">
        <v>2016</v>
      </c>
      <c r="C782" s="11" t="s">
        <v>68</v>
      </c>
      <c r="D782" s="12" t="s">
        <v>2402</v>
      </c>
      <c r="E782" s="12" t="s">
        <v>35</v>
      </c>
      <c r="F782" s="9">
        <v>43591</v>
      </c>
      <c r="G782" s="9">
        <v>43621</v>
      </c>
      <c r="H782" s="12" t="s">
        <v>2403</v>
      </c>
      <c r="I782" s="13" t="str">
        <f>LEFT(J782,6)</f>
        <v>W912DW</v>
      </c>
      <c r="J782" s="14" t="s">
        <v>2404</v>
      </c>
      <c r="K782" s="15" t="s">
        <v>2404</v>
      </c>
      <c r="L782" s="15" t="str">
        <f>CONCATENATE(D782,",",J782)</f>
        <v>NZAS043002,W912DW19C008</v>
      </c>
      <c r="M782" s="16">
        <v>19868428</v>
      </c>
      <c r="N782" s="16">
        <v>19868428</v>
      </c>
      <c r="O782" s="17">
        <v>44191</v>
      </c>
      <c r="P782" s="18">
        <v>44074</v>
      </c>
      <c r="Q782" s="19">
        <f>IF(M782="","",N782-M782)</f>
        <v>0</v>
      </c>
      <c r="R782" s="20">
        <f>IF(P782="","",P782-O782)</f>
        <v>-117</v>
      </c>
      <c r="S782">
        <f>YEAR(P782)</f>
        <v>2020</v>
      </c>
      <c r="T782" s="21" t="str">
        <f>IF(LEN(MONTH(P782))=1,CONCATENATE("0",MONTH(P782)),MONTH(P782))</f>
        <v>08</v>
      </c>
      <c r="U782" s="21">
        <f>IF(LEN(DAY(P782))=1,CONCATENATE("0",DAY(P782)),DAY(P782))</f>
        <v>31</v>
      </c>
      <c r="V782" t="str">
        <f>CONCATENATE(S782,T782,U782)</f>
        <v>20200831</v>
      </c>
      <c r="W782">
        <f>IF(OR(MONTH(G782)=10,MONTH(G782)=11,MONTH(G782)=12),YEAR(G782)+1,YEAR(G782))</f>
        <v>2019</v>
      </c>
      <c r="X782">
        <f>IF(OR(MONTH(P782)=10,MONTH(P782)=11,MONTH(P782)=12),YEAR(P782)+1,YEAR(P782))</f>
        <v>2020</v>
      </c>
      <c r="Y782">
        <f>INDEX('Inflation Indices'!$B$2:$B$18,MATCH('MilCon Contracts Data'!W782,'Inflation Indices'!$A$2:$A$18,0))</f>
        <v>1.027591137340192</v>
      </c>
      <c r="Z782">
        <f>ROUND(MEDIAN(W782,X782),0)</f>
        <v>2020</v>
      </c>
      <c r="AA782">
        <f>INDEX('Inflation Indices'!$B$2:$B$18,MATCH('MilCon Contracts Data'!Z782,'Inflation Indices'!$A$2:$A$18,0))</f>
        <v>1.0006103417743548</v>
      </c>
      <c r="AB782" s="22">
        <f>M782*Y782</f>
        <v>20416620.525681715</v>
      </c>
      <c r="AC782" s="22">
        <f>AB782+(Q782*AA782)</f>
        <v>20416620.525681715</v>
      </c>
      <c r="AD782" s="19">
        <f>IF(AB782="","",AC782-AB782)</f>
        <v>0</v>
      </c>
      <c r="AE782" s="23">
        <f>_xlfn.DAYS(P782,O782)</f>
        <v>-117</v>
      </c>
      <c r="AF782" s="23">
        <f>_xlfn.DAYS(O782,G782)</f>
        <v>570</v>
      </c>
      <c r="AG782" s="24">
        <f>AE782/AF782</f>
        <v>-0.20526315789473684</v>
      </c>
    </row>
    <row r="783" spans="1:33" ht="30" customHeight="1" x14ac:dyDescent="0.25">
      <c r="A783" s="9">
        <v>44573</v>
      </c>
      <c r="B783" s="10">
        <v>2016</v>
      </c>
      <c r="C783" s="11" t="s">
        <v>103</v>
      </c>
      <c r="D783" s="12" t="s">
        <v>2405</v>
      </c>
      <c r="E783" s="12" t="s">
        <v>35</v>
      </c>
      <c r="F783" s="9">
        <v>42460</v>
      </c>
      <c r="G783" s="9">
        <v>42593</v>
      </c>
      <c r="H783" s="12" t="s">
        <v>2406</v>
      </c>
      <c r="I783" s="13" t="str">
        <f>LEFT(J783,6)</f>
        <v>N44255</v>
      </c>
      <c r="J783" s="14" t="s">
        <v>2407</v>
      </c>
      <c r="K783" s="15" t="s">
        <v>2408</v>
      </c>
      <c r="L783" s="15" t="str">
        <f>CONCATENATE(D783,",",J783)</f>
        <v>N68436431,N4425516C7002 AWD</v>
      </c>
      <c r="M783" s="16">
        <v>19943000</v>
      </c>
      <c r="N783" s="16">
        <v>22666000</v>
      </c>
      <c r="O783" s="17">
        <v>43053</v>
      </c>
      <c r="P783" s="18">
        <v>44414</v>
      </c>
      <c r="Q783" s="19">
        <f>IF(M783="","",N783-M783)</f>
        <v>2723000</v>
      </c>
      <c r="R783" s="20">
        <f>IF(P783="","",P783-O783)</f>
        <v>1361</v>
      </c>
      <c r="S783">
        <f>YEAR(P783)</f>
        <v>2021</v>
      </c>
      <c r="T783" s="21" t="str">
        <f>IF(LEN(MONTH(P783))=1,CONCATENATE("0",MONTH(P783)),MONTH(P783))</f>
        <v>08</v>
      </c>
      <c r="U783" s="21" t="str">
        <f>IF(LEN(DAY(P783))=1,CONCATENATE("0",DAY(P783)),DAY(P783))</f>
        <v>06</v>
      </c>
      <c r="V783" t="str">
        <f>CONCATENATE(S783,T783,U783)</f>
        <v>20210806</v>
      </c>
      <c r="W783">
        <f>IF(OR(MONTH(G783)=10,MONTH(G783)=11,MONTH(G783)=12),YEAR(G783)+1,YEAR(G783))</f>
        <v>2016</v>
      </c>
      <c r="X783">
        <f>IF(OR(MONTH(P783)=10,MONTH(P783)=11,MONTH(P783)=12),YEAR(P783)+1,YEAR(P783))</f>
        <v>2021</v>
      </c>
      <c r="Y783">
        <f>INDEX('Inflation Indices'!$B$2:$B$18,MATCH('MilCon Contracts Data'!W244,'Inflation Indices'!$A$2:$A$18,0))</f>
        <v>1.0507009358578761</v>
      </c>
      <c r="Z783">
        <f>ROUND(MEDIAN(W783,X783),0)</f>
        <v>2019</v>
      </c>
      <c r="AA783">
        <f>INDEX('Inflation Indices'!$B$2:$B$18,MATCH('MilCon Contracts Data'!Z244,'Inflation Indices'!$A$2:$A$18,0))</f>
        <v>1.0006103417743548</v>
      </c>
      <c r="AB783" s="22">
        <f>M783*Y783</f>
        <v>20954128.763813622</v>
      </c>
      <c r="AC783" s="22">
        <f>AB783+(Q783*AA783)</f>
        <v>23678790.724465191</v>
      </c>
      <c r="AD783" s="19">
        <f>IF(AB783="","",AC783-AB783)</f>
        <v>2724661.9606515691</v>
      </c>
      <c r="AE783" s="23">
        <f>_xlfn.DAYS(P783,O783)</f>
        <v>1361</v>
      </c>
      <c r="AF783" s="23">
        <f>_xlfn.DAYS(O783,G783)</f>
        <v>460</v>
      </c>
      <c r="AG783" s="24">
        <f>AE783/AF783</f>
        <v>2.9586956521739132</v>
      </c>
    </row>
    <row r="784" spans="1:33" ht="30" customHeight="1" x14ac:dyDescent="0.25">
      <c r="A784" s="9">
        <v>44573</v>
      </c>
      <c r="B784" s="10">
        <v>2017</v>
      </c>
      <c r="C784" s="11" t="s">
        <v>478</v>
      </c>
      <c r="D784" s="12" t="s">
        <v>2409</v>
      </c>
      <c r="E784" s="12" t="s">
        <v>35</v>
      </c>
      <c r="F784" s="9">
        <v>42984</v>
      </c>
      <c r="G784" s="9">
        <v>42991</v>
      </c>
      <c r="H784" s="12" t="s">
        <v>2410</v>
      </c>
      <c r="I784" s="13" t="str">
        <f>LEFT(J784,6)</f>
        <v>W912LD</v>
      </c>
      <c r="J784" s="14" t="s">
        <v>2411</v>
      </c>
      <c r="K784" s="15" t="s">
        <v>2412</v>
      </c>
      <c r="L784" s="15" t="str">
        <f>CONCATENATE(D784,",",J784)</f>
        <v>440064,W912LD-15-2-2001</v>
      </c>
      <c r="M784" s="16">
        <v>20000000</v>
      </c>
      <c r="N784" s="16">
        <v>20595000</v>
      </c>
      <c r="O784" s="17">
        <v>43889</v>
      </c>
      <c r="P784" s="18">
        <v>44469</v>
      </c>
      <c r="Q784" s="19">
        <f>IF(M784="","",N784-M784)</f>
        <v>595000</v>
      </c>
      <c r="R784" s="20">
        <f>IF(P784="","",P784-O784)</f>
        <v>580</v>
      </c>
      <c r="S784">
        <f>YEAR(P784)</f>
        <v>2021</v>
      </c>
      <c r="T784" s="21" t="str">
        <f>IF(LEN(MONTH(P784))=1,CONCATENATE("0",MONTH(P784)),MONTH(P784))</f>
        <v>09</v>
      </c>
      <c r="U784" s="21">
        <f>IF(LEN(DAY(P784))=1,CONCATENATE("0",DAY(P784)),DAY(P784))</f>
        <v>30</v>
      </c>
      <c r="V784" t="str">
        <f>CONCATENATE(S784,T784,U784)</f>
        <v>20210930</v>
      </c>
      <c r="W784">
        <f>IF(OR(MONTH(G784)=10,MONTH(G784)=11,MONTH(G784)=12),YEAR(G784)+1,YEAR(G784))</f>
        <v>2017</v>
      </c>
      <c r="X784">
        <f>IF(OR(MONTH(P784)=10,MONTH(P784)=11,MONTH(P784)=12),YEAR(P784)+1,YEAR(P784))</f>
        <v>2021</v>
      </c>
      <c r="Y784">
        <f>INDEX('Inflation Indices'!$B$2:$B$18,MATCH('MilCon Contracts Data'!W396,'Inflation Indices'!$A$2:$A$18,0))</f>
        <v>1.0006103417743548</v>
      </c>
      <c r="Z784">
        <f>ROUND(MEDIAN(W784,X784),0)</f>
        <v>2019</v>
      </c>
      <c r="AA784">
        <f>INDEX('Inflation Indices'!$B$2:$B$18,MATCH('MilCon Contracts Data'!Z396,'Inflation Indices'!$A$2:$A$18,0))</f>
        <v>0.97697771649446541</v>
      </c>
      <c r="AB784" s="22">
        <f>M784*Y784</f>
        <v>20012206.835487098</v>
      </c>
      <c r="AC784" s="22">
        <f>AB784+(Q784*AA784)</f>
        <v>20593508.576801304</v>
      </c>
      <c r="AD784" s="19">
        <f>IF(AB784="","",AC784-AB784)</f>
        <v>581301.74131420627</v>
      </c>
      <c r="AE784" s="23">
        <f>_xlfn.DAYS(P784,O784)</f>
        <v>580</v>
      </c>
      <c r="AF784" s="23">
        <f>_xlfn.DAYS(O784,G784)</f>
        <v>898</v>
      </c>
      <c r="AG784" s="24">
        <f>AE784/AF784</f>
        <v>0.6458797327394209</v>
      </c>
    </row>
    <row r="785" spans="1:33" ht="30" customHeight="1" x14ac:dyDescent="0.25">
      <c r="A785" s="9">
        <v>44573</v>
      </c>
      <c r="B785" s="10">
        <v>2017</v>
      </c>
      <c r="C785" s="11" t="s">
        <v>478</v>
      </c>
      <c r="D785" s="12" t="s">
        <v>2413</v>
      </c>
      <c r="E785" s="12" t="s">
        <v>35</v>
      </c>
      <c r="F785" s="9">
        <v>44459</v>
      </c>
      <c r="G785" s="9">
        <v>44468</v>
      </c>
      <c r="H785" s="12" t="s">
        <v>2414</v>
      </c>
      <c r="I785" s="13" t="str">
        <f>LEFT(J785,6)</f>
        <v>W912DR</v>
      </c>
      <c r="J785" s="14" t="s">
        <v>2415</v>
      </c>
      <c r="K785" s="15" t="s">
        <v>2416</v>
      </c>
      <c r="L785" s="15" t="str">
        <f>CONCATENATE(D785,",",J785)</f>
        <v>420502,W912DR-17-D-0014</v>
      </c>
      <c r="M785" s="16">
        <v>20000000</v>
      </c>
      <c r="N785" s="16">
        <v>15725000</v>
      </c>
      <c r="O785" s="17">
        <v>45148</v>
      </c>
      <c r="P785" s="18">
        <v>45148</v>
      </c>
      <c r="Q785" s="19">
        <f>IF(M785="","",N785-M785)</f>
        <v>-4275000</v>
      </c>
      <c r="R785" s="20">
        <f>IF(P785="","",P785-O785)</f>
        <v>0</v>
      </c>
      <c r="S785">
        <f>YEAR(P785)</f>
        <v>2023</v>
      </c>
      <c r="T785" s="21" t="str">
        <f>IF(LEN(MONTH(P785))=1,CONCATENATE("0",MONTH(P785)),MONTH(P785))</f>
        <v>08</v>
      </c>
      <c r="U785" s="21">
        <f>IF(LEN(DAY(P785))=1,CONCATENATE("0",DAY(P785)),DAY(P785))</f>
        <v>10</v>
      </c>
      <c r="V785" t="str">
        <f>CONCATENATE(S785,T785,U785)</f>
        <v>20230810</v>
      </c>
      <c r="W785">
        <f>IF(OR(MONTH(G785)=10,MONTH(G785)=11,MONTH(G785)=12),YEAR(G785)+1,YEAR(G785))</f>
        <v>2021</v>
      </c>
      <c r="X785">
        <f>IF(OR(MONTH(P785)=10,MONTH(P785)=11,MONTH(P785)=12),YEAR(P785)+1,YEAR(P785))</f>
        <v>2023</v>
      </c>
      <c r="Y785">
        <f>INDEX('Inflation Indices'!$B$2:$B$18,MATCH('MilCon Contracts Data'!W1235,'Inflation Indices'!$A$2:$A$18,0))</f>
        <v>0.97697771649446541</v>
      </c>
      <c r="Z785">
        <f>ROUND(MEDIAN(W785,X785),0)</f>
        <v>2022</v>
      </c>
      <c r="AA785">
        <f>INDEX('Inflation Indices'!$B$2:$B$18,MATCH('MilCon Contracts Data'!Z1235,'Inflation Indices'!$A$2:$A$18,0))</f>
        <v>0.93819806468133926</v>
      </c>
      <c r="AB785" s="22">
        <f>M785*Y785</f>
        <v>19539554.329889309</v>
      </c>
      <c r="AC785" s="22">
        <f>AB785+(Q785*AA785)</f>
        <v>15528757.603376582</v>
      </c>
      <c r="AD785" s="19">
        <f>IF(AB785="","",AC785-AB785)</f>
        <v>-4010796.7265127264</v>
      </c>
      <c r="AE785" s="23">
        <f>_xlfn.DAYS(P785,O785)</f>
        <v>0</v>
      </c>
      <c r="AF785" s="23">
        <f>_xlfn.DAYS(O785,G785)</f>
        <v>680</v>
      </c>
      <c r="AG785" s="24">
        <f>AE785/AF785</f>
        <v>0</v>
      </c>
    </row>
    <row r="786" spans="1:33" ht="30" customHeight="1" x14ac:dyDescent="0.25">
      <c r="A786" s="9">
        <v>44573</v>
      </c>
      <c r="B786" s="10">
        <v>2016</v>
      </c>
      <c r="C786" s="11" t="s">
        <v>103</v>
      </c>
      <c r="D786" s="12" t="s">
        <v>2417</v>
      </c>
      <c r="E786" s="12" t="s">
        <v>35</v>
      </c>
      <c r="F786" s="9">
        <v>42697</v>
      </c>
      <c r="G786" s="9">
        <v>42914</v>
      </c>
      <c r="H786" s="12" t="s">
        <v>687</v>
      </c>
      <c r="I786" s="13" t="str">
        <f>LEFT(J786,6)</f>
        <v>N69450</v>
      </c>
      <c r="J786" s="14" t="s">
        <v>2418</v>
      </c>
      <c r="K786" s="15" t="s">
        <v>2419</v>
      </c>
      <c r="L786" s="15" t="str">
        <f>CONCATENATE(D786,",",J786)</f>
        <v>N00204723,N6945017D0507 N6945017F1003</v>
      </c>
      <c r="M786" s="16">
        <v>20056000</v>
      </c>
      <c r="N786" s="16">
        <v>19270000</v>
      </c>
      <c r="O786" s="17">
        <v>43754</v>
      </c>
      <c r="P786" s="18">
        <v>44094</v>
      </c>
      <c r="Q786" s="19">
        <f>IF(M786="","",N786-M786)</f>
        <v>-786000</v>
      </c>
      <c r="R786" s="20">
        <f>IF(P786="","",P786-O786)</f>
        <v>340</v>
      </c>
      <c r="S786">
        <f>YEAR(P786)</f>
        <v>2020</v>
      </c>
      <c r="T786" s="21" t="str">
        <f>IF(LEN(MONTH(P786))=1,CONCATENATE("0",MONTH(P786)),MONTH(P786))</f>
        <v>09</v>
      </c>
      <c r="U786" s="21">
        <f>IF(LEN(DAY(P786))=1,CONCATENATE("0",DAY(P786)),DAY(P786))</f>
        <v>20</v>
      </c>
      <c r="V786" t="str">
        <f>CONCATENATE(S786,T786,U786)</f>
        <v>20200920</v>
      </c>
      <c r="W786">
        <f>IF(OR(MONTH(G786)=10,MONTH(G786)=11,MONTH(G786)=12),YEAR(G786)+1,YEAR(G786))</f>
        <v>2017</v>
      </c>
      <c r="X786">
        <f>IF(OR(MONTH(P786)=10,MONTH(P786)=11,MONTH(P786)=12),YEAR(P786)+1,YEAR(P786))</f>
        <v>2020</v>
      </c>
      <c r="Y786">
        <f>INDEX('Inflation Indices'!$B$2:$B$18,MATCH('MilCon Contracts Data'!W344,'Inflation Indices'!$A$2:$A$18,0))</f>
        <v>1.0507009358578761</v>
      </c>
      <c r="Z786">
        <f>ROUND(MEDIAN(W786,X786),0)</f>
        <v>2019</v>
      </c>
      <c r="AA786">
        <f>INDEX('Inflation Indices'!$B$2:$B$18,MATCH('MilCon Contracts Data'!Z344,'Inflation Indices'!$A$2:$A$18,0))</f>
        <v>0.97697771649446541</v>
      </c>
      <c r="AB786" s="22">
        <f>M786*Y786</f>
        <v>21072857.969565563</v>
      </c>
      <c r="AC786" s="22">
        <f>AB786+(Q786*AA786)</f>
        <v>20304953.484400913</v>
      </c>
      <c r="AD786" s="19">
        <f>IF(AB786="","",AC786-AB786)</f>
        <v>-767904.48516464978</v>
      </c>
      <c r="AE786" s="23">
        <f>_xlfn.DAYS(P786,O786)</f>
        <v>340</v>
      </c>
      <c r="AF786" s="23">
        <f>_xlfn.DAYS(O786,G786)</f>
        <v>840</v>
      </c>
      <c r="AG786" s="24">
        <f>AE786/AF786</f>
        <v>0.40476190476190477</v>
      </c>
    </row>
    <row r="787" spans="1:33" ht="30" customHeight="1" x14ac:dyDescent="0.25">
      <c r="A787" s="9">
        <v>44573</v>
      </c>
      <c r="B787" s="10">
        <v>2014</v>
      </c>
      <c r="C787" s="11" t="s">
        <v>98</v>
      </c>
      <c r="D787" s="12" t="s">
        <v>2420</v>
      </c>
      <c r="E787" s="12" t="s">
        <v>35</v>
      </c>
      <c r="F787" s="9">
        <v>41690</v>
      </c>
      <c r="G787" s="9">
        <v>41789</v>
      </c>
      <c r="H787" s="12" t="s">
        <v>1865</v>
      </c>
      <c r="I787" s="13" t="str">
        <f>LEFT(J787,6)</f>
        <v>N40085</v>
      </c>
      <c r="J787" s="14" t="s">
        <v>2421</v>
      </c>
      <c r="K787" s="15" t="s">
        <v>1867</v>
      </c>
      <c r="L787" s="15" t="str">
        <f>CONCATENATE(D787,",",J787)</f>
        <v>M67001726,N4008510D5331 0005</v>
      </c>
      <c r="M787" s="16">
        <v>20159000</v>
      </c>
      <c r="N787" s="16">
        <v>20079000</v>
      </c>
      <c r="O787" s="17">
        <v>43497</v>
      </c>
      <c r="P787" s="18">
        <v>43497</v>
      </c>
      <c r="Q787" s="19">
        <f>IF(M787="","",N787-M787)</f>
        <v>-80000</v>
      </c>
      <c r="R787" s="20">
        <f>IF(P787="","",P787-O787)</f>
        <v>0</v>
      </c>
      <c r="S787">
        <f>YEAR(P787)</f>
        <v>2019</v>
      </c>
      <c r="T787" s="21" t="str">
        <f>IF(LEN(MONTH(P787))=1,CONCATENATE("0",MONTH(P787)),MONTH(P787))</f>
        <v>02</v>
      </c>
      <c r="U787" s="21" t="str">
        <f>IF(LEN(DAY(P787))=1,CONCATENATE("0",DAY(P787)),DAY(P787))</f>
        <v>01</v>
      </c>
      <c r="V787" t="str">
        <f>CONCATENATE(S787,T787,U787)</f>
        <v>20190201</v>
      </c>
      <c r="W787">
        <f>IF(OR(MONTH(G787)=10,MONTH(G787)=11,MONTH(G787)=12),YEAR(G787)+1,YEAR(G787))</f>
        <v>2014</v>
      </c>
      <c r="X787">
        <f>IF(OR(MONTH(P787)=10,MONTH(P787)=11,MONTH(P787)=12),YEAR(P787)+1,YEAR(P787))</f>
        <v>2019</v>
      </c>
      <c r="Y787">
        <f>INDEX('Inflation Indices'!$B$2:$B$18,MATCH('MilCon Contracts Data'!W151,'Inflation Indices'!$A$2:$A$18,0))</f>
        <v>1.027591137340192</v>
      </c>
      <c r="Z787">
        <f>ROUND(MEDIAN(W787,X787),0)</f>
        <v>2017</v>
      </c>
      <c r="AA787">
        <f>INDEX('Inflation Indices'!$B$2:$B$18,MATCH('MilCon Contracts Data'!Z151,'Inflation Indices'!$A$2:$A$18,0))</f>
        <v>1.0006103417743548</v>
      </c>
      <c r="AB787" s="22">
        <f>M787*Y787</f>
        <v>20715209.737640932</v>
      </c>
      <c r="AC787" s="22">
        <f>AB787+(Q787*AA787)</f>
        <v>20635160.910298984</v>
      </c>
      <c r="AD787" s="19">
        <f>IF(AB787="","",AC787-AB787)</f>
        <v>-80048.827341947705</v>
      </c>
      <c r="AE787" s="23">
        <f>_xlfn.DAYS(P787,O787)</f>
        <v>0</v>
      </c>
      <c r="AF787" s="23">
        <f>_xlfn.DAYS(O787,G787)</f>
        <v>1708</v>
      </c>
      <c r="AG787" s="24">
        <f>AE787/AF787</f>
        <v>0</v>
      </c>
    </row>
    <row r="788" spans="1:33" ht="30" customHeight="1" x14ac:dyDescent="0.25">
      <c r="A788" s="9">
        <v>44560</v>
      </c>
      <c r="B788" s="10">
        <v>2020</v>
      </c>
      <c r="C788" s="11" t="s">
        <v>482</v>
      </c>
      <c r="D788" s="12" t="s">
        <v>2422</v>
      </c>
      <c r="E788" s="12" t="s">
        <v>35</v>
      </c>
      <c r="F788" s="9">
        <v>44005</v>
      </c>
      <c r="G788" s="9">
        <v>44099</v>
      </c>
      <c r="H788" s="12" t="s">
        <v>2423</v>
      </c>
      <c r="I788" s="13" t="str">
        <f>LEFT(J788,6)</f>
        <v>W50S70</v>
      </c>
      <c r="J788" s="14" t="s">
        <v>2424</v>
      </c>
      <c r="K788" s="15" t="s">
        <v>2424</v>
      </c>
      <c r="L788" s="15" t="str">
        <f>CONCATENATE(D788,",",J788)</f>
        <v>XDQU109057,W50S7020C0002</v>
      </c>
      <c r="M788" s="16">
        <v>20213955</v>
      </c>
      <c r="N788" s="16">
        <v>20422750</v>
      </c>
      <c r="O788" s="17">
        <v>44584</v>
      </c>
      <c r="P788" s="18">
        <v>44647</v>
      </c>
      <c r="Q788" s="19">
        <f>IF(M788="","",N788-M788)</f>
        <v>208795</v>
      </c>
      <c r="R788" s="20">
        <f>IF(P788="","",P788-O788)</f>
        <v>63</v>
      </c>
      <c r="S788">
        <f>YEAR(P788)</f>
        <v>2022</v>
      </c>
      <c r="T788" s="21" t="str">
        <f>IF(LEN(MONTH(P788))=1,CONCATENATE("0",MONTH(P788)),MONTH(P788))</f>
        <v>03</v>
      </c>
      <c r="U788" s="21">
        <f>IF(LEN(DAY(P788))=1,CONCATENATE("0",DAY(P788)),DAY(P788))</f>
        <v>27</v>
      </c>
      <c r="V788" t="str">
        <f>CONCATENATE(S788,T788,U788)</f>
        <v>20220327</v>
      </c>
      <c r="W788">
        <f>IF(OR(MONTH(G788)=10,MONTH(G788)=11,MONTH(G788)=12),YEAR(G788)+1,YEAR(G788))</f>
        <v>2020</v>
      </c>
      <c r="X788">
        <f>IF(OR(MONTH(P788)=10,MONTH(P788)=11,MONTH(P788)=12),YEAR(P788)+1,YEAR(P788))</f>
        <v>2022</v>
      </c>
      <c r="Y788">
        <f>INDEX('Inflation Indices'!$B$2:$B$18,MATCH('MilCon Contracts Data'!W969,'Inflation Indices'!$A$2:$A$18,0))</f>
        <v>1.0006103417743548</v>
      </c>
      <c r="Z788">
        <f>ROUND(MEDIAN(W788,X788),0)</f>
        <v>2021</v>
      </c>
      <c r="AA788">
        <f>INDEX('Inflation Indices'!$B$2:$B$18,MATCH('MilCon Contracts Data'!Z969,'Inflation Indices'!$A$2:$A$18,0))</f>
        <v>0.95701202597496626</v>
      </c>
      <c r="AB788" s="22">
        <f>M788*Y788</f>
        <v>20226292.421161428</v>
      </c>
      <c r="AC788" s="22">
        <f>AB788+(Q788*AA788)</f>
        <v>20426111.747124869</v>
      </c>
      <c r="AD788" s="19">
        <f>IF(AB788="","",AC788-AB788)</f>
        <v>199819.32596344128</v>
      </c>
      <c r="AE788" s="23">
        <f>_xlfn.DAYS(P788,O788)</f>
        <v>63</v>
      </c>
      <c r="AF788" s="23">
        <f>_xlfn.DAYS(O788,G788)</f>
        <v>485</v>
      </c>
      <c r="AG788" s="24">
        <f>AE788/AF788</f>
        <v>0.12989690721649486</v>
      </c>
    </row>
    <row r="789" spans="1:33" ht="30" customHeight="1" x14ac:dyDescent="0.25">
      <c r="A789" s="9">
        <v>44561</v>
      </c>
      <c r="B789" s="10">
        <v>2019</v>
      </c>
      <c r="C789" s="11" t="s">
        <v>557</v>
      </c>
      <c r="D789" s="12" t="s">
        <v>2425</v>
      </c>
      <c r="E789" s="12" t="s">
        <v>35</v>
      </c>
      <c r="F789" s="9">
        <v>43879</v>
      </c>
      <c r="G789" s="9">
        <v>44078</v>
      </c>
      <c r="H789" s="12" t="s">
        <v>2426</v>
      </c>
      <c r="I789" s="13" t="str">
        <f>LEFT(J789,6)</f>
        <v>W912QR</v>
      </c>
      <c r="J789" s="14" t="s">
        <v>2427</v>
      </c>
      <c r="K789" s="15" t="s">
        <v>2427</v>
      </c>
      <c r="L789" s="15" t="str">
        <f>CONCATENATE(D789,",",J789)</f>
        <v>90202,W912QR20C0035</v>
      </c>
      <c r="M789" s="16">
        <v>20217000</v>
      </c>
      <c r="N789" s="16">
        <v>20217000</v>
      </c>
      <c r="O789" s="17">
        <v>44734</v>
      </c>
      <c r="P789" s="18">
        <v>44734</v>
      </c>
      <c r="Q789" s="19">
        <f>IF(M789="","",N789-M789)</f>
        <v>0</v>
      </c>
      <c r="R789" s="20">
        <f>IF(P789="","",P789-O789)</f>
        <v>0</v>
      </c>
      <c r="S789">
        <f>YEAR(P789)</f>
        <v>2022</v>
      </c>
      <c r="T789" s="21" t="str">
        <f>IF(LEN(MONTH(P789))=1,CONCATENATE("0",MONTH(P789)),MONTH(P789))</f>
        <v>06</v>
      </c>
      <c r="U789" s="21">
        <f>IF(LEN(DAY(P789))=1,CONCATENATE("0",DAY(P789)),DAY(P789))</f>
        <v>22</v>
      </c>
      <c r="V789" t="str">
        <f>CONCATENATE(S789,T789,U789)</f>
        <v>20220622</v>
      </c>
      <c r="W789">
        <f>IF(OR(MONTH(G789)=10,MONTH(G789)=11,MONTH(G789)=12),YEAR(G789)+1,YEAR(G789))</f>
        <v>2020</v>
      </c>
      <c r="X789">
        <f>IF(OR(MONTH(P789)=10,MONTH(P789)=11,MONTH(P789)=12),YEAR(P789)+1,YEAR(P789))</f>
        <v>2022</v>
      </c>
      <c r="Y789">
        <f>INDEX('Inflation Indices'!$B$2:$B$18,MATCH('MilCon Contracts Data'!W1091,'Inflation Indices'!$A$2:$A$18,0))</f>
        <v>0.97697771649446541</v>
      </c>
      <c r="Z789">
        <f>ROUND(MEDIAN(W789,X789),0)</f>
        <v>2021</v>
      </c>
      <c r="AA789">
        <f>INDEX('Inflation Indices'!$B$2:$B$18,MATCH('MilCon Contracts Data'!Z1091,'Inflation Indices'!$A$2:$A$18,0))</f>
        <v>0.95701202597496626</v>
      </c>
      <c r="AB789" s="22">
        <f>M789*Y789</f>
        <v>19751558.494368605</v>
      </c>
      <c r="AC789" s="22">
        <f>AB789+(Q789*AA789)</f>
        <v>19751558.494368605</v>
      </c>
      <c r="AD789" s="19">
        <f>IF(AB789="","",AC789-AB789)</f>
        <v>0</v>
      </c>
      <c r="AE789" s="23">
        <f>_xlfn.DAYS(P789,O789)</f>
        <v>0</v>
      </c>
      <c r="AF789" s="23">
        <f>_xlfn.DAYS(O789,G789)</f>
        <v>656</v>
      </c>
      <c r="AG789" s="24">
        <f>AE789/AF789</f>
        <v>0</v>
      </c>
    </row>
    <row r="790" spans="1:33" ht="30" customHeight="1" x14ac:dyDescent="0.25">
      <c r="A790" s="9">
        <v>44560</v>
      </c>
      <c r="B790" s="10">
        <v>2019</v>
      </c>
      <c r="C790" s="11" t="s">
        <v>482</v>
      </c>
      <c r="D790" s="12" t="s">
        <v>2428</v>
      </c>
      <c r="E790" s="12" t="s">
        <v>35</v>
      </c>
      <c r="F790" s="9">
        <v>43640</v>
      </c>
      <c r="G790" s="9">
        <v>44050</v>
      </c>
      <c r="H790" s="12" t="s">
        <v>2429</v>
      </c>
      <c r="I790" s="13" t="str">
        <f>LEFT(J790,6)</f>
        <v>W912J6</v>
      </c>
      <c r="J790" s="14" t="s">
        <v>2430</v>
      </c>
      <c r="K790" s="15" t="s">
        <v>2430</v>
      </c>
      <c r="L790" s="15" t="str">
        <f>CONCATENATE(D790,",",J790)</f>
        <v>KNMD189008,W912J620C0001</v>
      </c>
      <c r="M790" s="16">
        <v>20236741</v>
      </c>
      <c r="N790" s="16">
        <v>18275318</v>
      </c>
      <c r="O790" s="17">
        <v>44990</v>
      </c>
      <c r="P790" s="18">
        <v>44990</v>
      </c>
      <c r="Q790" s="19">
        <f>IF(M790="","",N790-M790)</f>
        <v>-1961423</v>
      </c>
      <c r="R790" s="20">
        <f>IF(P790="","",P790-O790)</f>
        <v>0</v>
      </c>
      <c r="S790">
        <f>YEAR(P790)</f>
        <v>2023</v>
      </c>
      <c r="T790" s="21" t="str">
        <f>IF(LEN(MONTH(P790))=1,CONCATENATE("0",MONTH(P790)),MONTH(P790))</f>
        <v>03</v>
      </c>
      <c r="U790" s="21" t="str">
        <f>IF(LEN(DAY(P790))=1,CONCATENATE("0",DAY(P790)),DAY(P790))</f>
        <v>05</v>
      </c>
      <c r="V790" t="str">
        <f>CONCATENATE(S790,T790,U790)</f>
        <v>20230305</v>
      </c>
      <c r="W790">
        <f>IF(OR(MONTH(G790)=10,MONTH(G790)=11,MONTH(G790)=12),YEAR(G790)+1,YEAR(G790))</f>
        <v>2020</v>
      </c>
      <c r="X790">
        <f>IF(OR(MONTH(P790)=10,MONTH(P790)=11,MONTH(P790)=12),YEAR(P790)+1,YEAR(P790))</f>
        <v>2023</v>
      </c>
      <c r="Y790">
        <f>INDEX('Inflation Indices'!$B$2:$B$18,MATCH('MilCon Contracts Data'!W1058,'Inflation Indices'!$A$2:$A$18,0))</f>
        <v>1.0507009358578761</v>
      </c>
      <c r="Z790">
        <f>ROUND(MEDIAN(W790,X790),0)</f>
        <v>2022</v>
      </c>
      <c r="AA790">
        <f>INDEX('Inflation Indices'!$B$2:$B$18,MATCH('MilCon Contracts Data'!Z1058,'Inflation Indices'!$A$2:$A$18,0))</f>
        <v>1.0006103417743548</v>
      </c>
      <c r="AB790" s="22">
        <f>M790*Y790</f>
        <v>21262762.70741345</v>
      </c>
      <c r="AC790" s="22">
        <f>AB790+(Q790*AA790)</f>
        <v>19300142.56901937</v>
      </c>
      <c r="AD790" s="19">
        <f>IF(AB790="","",AC790-AB790)</f>
        <v>-1962620.1383940801</v>
      </c>
      <c r="AE790" s="23">
        <f>_xlfn.DAYS(P790,O790)</f>
        <v>0</v>
      </c>
      <c r="AF790" s="23">
        <f>_xlfn.DAYS(O790,G790)</f>
        <v>940</v>
      </c>
      <c r="AG790" s="24">
        <f>AE790/AF790</f>
        <v>0</v>
      </c>
    </row>
    <row r="791" spans="1:33" ht="30" customHeight="1" x14ac:dyDescent="0.25">
      <c r="A791" s="9">
        <v>44561</v>
      </c>
      <c r="B791" s="10">
        <v>2018</v>
      </c>
      <c r="C791" s="11" t="s">
        <v>145</v>
      </c>
      <c r="D791" s="12" t="s">
        <v>2431</v>
      </c>
      <c r="E791" s="12" t="s">
        <v>35</v>
      </c>
      <c r="F791" s="9">
        <v>43174</v>
      </c>
      <c r="G791" s="9">
        <v>43364</v>
      </c>
      <c r="H791" s="12" t="s">
        <v>2432</v>
      </c>
      <c r="I791" s="13" t="str">
        <f>LEFT(J791,6)</f>
        <v>W912PL</v>
      </c>
      <c r="J791" s="14" t="s">
        <v>2433</v>
      </c>
      <c r="K791" s="15" t="s">
        <v>2434</v>
      </c>
      <c r="L791" s="15" t="str">
        <f>CONCATENATE(D791,",",J791)</f>
        <v>77102,W912PL-18-C-0036</v>
      </c>
      <c r="M791" s="16">
        <v>20265000</v>
      </c>
      <c r="N791" s="16">
        <v>23382000</v>
      </c>
      <c r="O791" s="17">
        <v>43987</v>
      </c>
      <c r="P791" s="18">
        <v>44586</v>
      </c>
      <c r="Q791" s="19">
        <f>IF(M791="","",N791-M791)</f>
        <v>3117000</v>
      </c>
      <c r="R791" s="20">
        <f>IF(P791="","",P791-O791)</f>
        <v>599</v>
      </c>
      <c r="S791">
        <f>YEAR(P791)</f>
        <v>2022</v>
      </c>
      <c r="T791" s="21" t="str">
        <f>IF(LEN(MONTH(P791))=1,CONCATENATE("0",MONTH(P791)),MONTH(P791))</f>
        <v>01</v>
      </c>
      <c r="U791" s="21">
        <f>IF(LEN(DAY(P791))=1,CONCATENATE("0",DAY(P791)),DAY(P791))</f>
        <v>25</v>
      </c>
      <c r="V791" t="str">
        <f>CONCATENATE(S791,T791,U791)</f>
        <v>20220125</v>
      </c>
      <c r="W791">
        <f>IF(OR(MONTH(G791)=10,MONTH(G791)=11,MONTH(G791)=12),YEAR(G791)+1,YEAR(G791))</f>
        <v>2018</v>
      </c>
      <c r="X791">
        <f>IF(OR(MONTH(P791)=10,MONTH(P791)=11,MONTH(P791)=12),YEAR(P791)+1,YEAR(P791))</f>
        <v>2022</v>
      </c>
      <c r="Y791">
        <f>INDEX('Inflation Indices'!$B$2:$B$18,MATCH('MilCon Contracts Data'!W564,'Inflation Indices'!$A$2:$A$18,0))</f>
        <v>1.027591137340192</v>
      </c>
      <c r="Z791">
        <f>ROUND(MEDIAN(W791,X791),0)</f>
        <v>2020</v>
      </c>
      <c r="AA791">
        <f>INDEX('Inflation Indices'!$B$2:$B$18,MATCH('MilCon Contracts Data'!Z564,'Inflation Indices'!$A$2:$A$18,0))</f>
        <v>1.0006103417743548</v>
      </c>
      <c r="AB791" s="22">
        <f>M791*Y791</f>
        <v>20824134.398198992</v>
      </c>
      <c r="AC791" s="22">
        <f>AB791+(Q791*AA791)</f>
        <v>23943036.833509658</v>
      </c>
      <c r="AD791" s="19">
        <f>IF(AB791="","",AC791-AB791)</f>
        <v>3118902.4353106655</v>
      </c>
      <c r="AE791" s="23">
        <f>_xlfn.DAYS(P791,O791)</f>
        <v>599</v>
      </c>
      <c r="AF791" s="23">
        <f>_xlfn.DAYS(O791,G791)</f>
        <v>623</v>
      </c>
      <c r="AG791" s="24">
        <f>AE791/AF791</f>
        <v>0.9614767255216693</v>
      </c>
    </row>
    <row r="792" spans="1:33" ht="30" customHeight="1" x14ac:dyDescent="0.25">
      <c r="A792" s="9">
        <v>44684</v>
      </c>
      <c r="B792" s="10">
        <v>2018</v>
      </c>
      <c r="C792" s="11" t="s">
        <v>496</v>
      </c>
      <c r="D792" s="12" t="s">
        <v>2435</v>
      </c>
      <c r="E792" s="12" t="s">
        <v>35</v>
      </c>
      <c r="F792" s="9">
        <v>43394</v>
      </c>
      <c r="G792" s="9">
        <v>43544</v>
      </c>
      <c r="H792" s="12" t="s">
        <v>2436</v>
      </c>
      <c r="I792" s="13" t="str">
        <f>LEFT(J792,6)</f>
        <v>N69450</v>
      </c>
      <c r="J792" s="14" t="s">
        <v>2437</v>
      </c>
      <c r="K792" s="15" t="s">
        <v>2438</v>
      </c>
      <c r="L792" s="15" t="str">
        <f>CONCATENATE(D792,",",J792)</f>
        <v>DESC1608,N69450-19-c-1304</v>
      </c>
      <c r="M792" s="16">
        <v>20334000</v>
      </c>
      <c r="N792" s="16">
        <v>20334000</v>
      </c>
      <c r="O792" s="17">
        <v>44439</v>
      </c>
      <c r="P792" s="18">
        <v>44256</v>
      </c>
      <c r="Q792" s="19">
        <f>IF(M792="","",N792-M792)</f>
        <v>0</v>
      </c>
      <c r="R792" s="20">
        <f>IF(P792="","",P792-O792)</f>
        <v>-183</v>
      </c>
      <c r="S792">
        <f>YEAR(P792)</f>
        <v>2021</v>
      </c>
      <c r="T792" s="21" t="str">
        <f>IF(LEN(MONTH(P792))=1,CONCATENATE("0",MONTH(P792)),MONTH(P792))</f>
        <v>03</v>
      </c>
      <c r="U792" s="21" t="str">
        <f>IF(LEN(DAY(P792))=1,CONCATENATE("0",DAY(P792)),DAY(P792))</f>
        <v>01</v>
      </c>
      <c r="V792" t="str">
        <f>CONCATENATE(S792,T792,U792)</f>
        <v>20210301</v>
      </c>
      <c r="W792">
        <f>IF(OR(MONTH(G792)=10,MONTH(G792)=11,MONTH(G792)=12),YEAR(G792)+1,YEAR(G792))</f>
        <v>2019</v>
      </c>
      <c r="X792">
        <f>IF(OR(MONTH(P792)=10,MONTH(P792)=11,MONTH(P792)=12),YEAR(P792)+1,YEAR(P792))</f>
        <v>2021</v>
      </c>
      <c r="Y792">
        <f>INDEX('Inflation Indices'!$B$2:$B$18,MATCH('MilCon Contracts Data'!W688,'Inflation Indices'!$A$2:$A$18,0))</f>
        <v>1.027591137340192</v>
      </c>
      <c r="Z792">
        <f>ROUND(MEDIAN(W792,X792),0)</f>
        <v>2020</v>
      </c>
      <c r="AA792">
        <f>INDEX('Inflation Indices'!$B$2:$B$18,MATCH('MilCon Contracts Data'!Z688,'Inflation Indices'!$A$2:$A$18,0))</f>
        <v>0.97697771649446541</v>
      </c>
      <c r="AB792" s="22">
        <f>M792*Y792</f>
        <v>20895038.186675463</v>
      </c>
      <c r="AC792" s="22">
        <f>AB792+(Q792*AA792)</f>
        <v>20895038.186675463</v>
      </c>
      <c r="AD792" s="19">
        <f>IF(AB792="","",AC792-AB792)</f>
        <v>0</v>
      </c>
      <c r="AE792" s="23">
        <f>_xlfn.DAYS(P792,O792)</f>
        <v>-183</v>
      </c>
      <c r="AF792" s="23">
        <f>_xlfn.DAYS(O792,G792)</f>
        <v>895</v>
      </c>
      <c r="AG792" s="24">
        <f>AE792/AF792</f>
        <v>-0.20446927374301677</v>
      </c>
    </row>
    <row r="793" spans="1:33" ht="30" customHeight="1" x14ac:dyDescent="0.25">
      <c r="A793" s="9">
        <v>44500</v>
      </c>
      <c r="B793" s="10">
        <v>2014</v>
      </c>
      <c r="C793" s="11" t="s">
        <v>145</v>
      </c>
      <c r="D793" s="12" t="s">
        <v>2439</v>
      </c>
      <c r="E793" s="12" t="s">
        <v>35</v>
      </c>
      <c r="F793" s="9">
        <v>42597</v>
      </c>
      <c r="G793" s="9">
        <v>42955</v>
      </c>
      <c r="H793" s="12" t="s">
        <v>150</v>
      </c>
      <c r="I793" s="13" t="str">
        <f>LEFT(J793,6)</f>
        <v>W912GB</v>
      </c>
      <c r="J793" s="14" t="s">
        <v>2440</v>
      </c>
      <c r="K793" s="15" t="s">
        <v>2441</v>
      </c>
      <c r="L793" s="15" t="str">
        <f>CONCATENATE(D793,",",J793)</f>
        <v>78712,W912GB-12-C-0012</v>
      </c>
      <c r="M793" s="16">
        <v>20384000</v>
      </c>
      <c r="N793" s="16">
        <v>20400000</v>
      </c>
      <c r="O793" s="17">
        <v>43794</v>
      </c>
      <c r="P793" s="18">
        <v>44460</v>
      </c>
      <c r="Q793" s="19">
        <f>IF(M793="","",N793-M793)</f>
        <v>16000</v>
      </c>
      <c r="R793" s="20">
        <f>IF(P793="","",P793-O793)</f>
        <v>666</v>
      </c>
      <c r="S793">
        <f>YEAR(P793)</f>
        <v>2021</v>
      </c>
      <c r="T793" s="21" t="str">
        <f>IF(LEN(MONTH(P793))=1,CONCATENATE("0",MONTH(P793)),MONTH(P793))</f>
        <v>09</v>
      </c>
      <c r="U793" s="21">
        <f>IF(LEN(DAY(P793))=1,CONCATENATE("0",DAY(P793)),DAY(P793))</f>
        <v>21</v>
      </c>
      <c r="V793" t="str">
        <f>CONCATENATE(S793,T793,U793)</f>
        <v>20210921</v>
      </c>
      <c r="W793">
        <f>IF(OR(MONTH(G793)=10,MONTH(G793)=11,MONTH(G793)=12),YEAR(G793)+1,YEAR(G793))</f>
        <v>2017</v>
      </c>
      <c r="X793">
        <f>IF(OR(MONTH(P793)=10,MONTH(P793)=11,MONTH(P793)=12),YEAR(P793)+1,YEAR(P793))</f>
        <v>2021</v>
      </c>
      <c r="Y793">
        <f>INDEX('Inflation Indices'!$B$2:$B$18,MATCH('MilCon Contracts Data'!W376,'Inflation Indices'!$A$2:$A$18,0))</f>
        <v>1.1913606177254064</v>
      </c>
      <c r="Z793">
        <f>ROUND(MEDIAN(W793,X793),0)</f>
        <v>2019</v>
      </c>
      <c r="AA793">
        <f>INDEX('Inflation Indices'!$B$2:$B$18,MATCH('MilCon Contracts Data'!Z376,'Inflation Indices'!$A$2:$A$18,0))</f>
        <v>1.1518675949206576</v>
      </c>
      <c r="AB793" s="22">
        <f>M793*Y793</f>
        <v>24284694.831714682</v>
      </c>
      <c r="AC793" s="22">
        <f>AB793+(Q793*AA793)</f>
        <v>24303124.713233411</v>
      </c>
      <c r="AD793" s="19">
        <f>IF(AB793="","",AC793-AB793)</f>
        <v>18429.881518729031</v>
      </c>
      <c r="AE793" s="23">
        <f>_xlfn.DAYS(P793,O793)</f>
        <v>666</v>
      </c>
      <c r="AF793" s="23">
        <f>_xlfn.DAYS(O793,G793)</f>
        <v>839</v>
      </c>
      <c r="AG793" s="24">
        <f>AE793/AF793</f>
        <v>0.79380214541120386</v>
      </c>
    </row>
    <row r="794" spans="1:33" ht="30" customHeight="1" x14ac:dyDescent="0.25">
      <c r="A794" s="9">
        <v>44561</v>
      </c>
      <c r="B794" s="10">
        <v>2019</v>
      </c>
      <c r="C794" s="11" t="s">
        <v>624</v>
      </c>
      <c r="D794" s="12" t="s">
        <v>2442</v>
      </c>
      <c r="E794" s="12" t="s">
        <v>35</v>
      </c>
      <c r="F794" s="9">
        <v>43983</v>
      </c>
      <c r="G794" s="9">
        <v>44098</v>
      </c>
      <c r="H794" s="12" t="s">
        <v>2443</v>
      </c>
      <c r="I794" s="13" t="str">
        <f>LEFT(J794,6)</f>
        <v>W912QR</v>
      </c>
      <c r="J794" s="14" t="s">
        <v>2444</v>
      </c>
      <c r="K794" s="15" t="s">
        <v>2444</v>
      </c>
      <c r="L794" s="15" t="str">
        <f>CONCATENATE(D794,",",J794)</f>
        <v>SXHT203000,W912QR20C0050</v>
      </c>
      <c r="M794" s="16">
        <v>20438870</v>
      </c>
      <c r="N794" s="16">
        <v>20438870</v>
      </c>
      <c r="O794" s="17">
        <v>44767</v>
      </c>
      <c r="P794" s="18">
        <v>44857</v>
      </c>
      <c r="Q794" s="19">
        <f>IF(M794="","",N794-M794)</f>
        <v>0</v>
      </c>
      <c r="R794" s="20">
        <f>IF(P794="","",P794-O794)</f>
        <v>90</v>
      </c>
      <c r="S794">
        <f>YEAR(P794)</f>
        <v>2022</v>
      </c>
      <c r="T794" s="21">
        <f>IF(LEN(MONTH(P794))=1,CONCATENATE("0",MONTH(P794)),MONTH(P794))</f>
        <v>10</v>
      </c>
      <c r="U794" s="21">
        <f>IF(LEN(DAY(P794))=1,CONCATENATE("0",DAY(P794)),DAY(P794))</f>
        <v>23</v>
      </c>
      <c r="V794" t="str">
        <f>CONCATENATE(S794,T794,U794)</f>
        <v>20221023</v>
      </c>
      <c r="W794">
        <f>IF(OR(MONTH(G794)=10,MONTH(G794)=11,MONTH(G794)=12),YEAR(G794)+1,YEAR(G794))</f>
        <v>2020</v>
      </c>
      <c r="X794">
        <f>IF(OR(MONTH(P794)=10,MONTH(P794)=11,MONTH(P794)=12),YEAR(P794)+1,YEAR(P794))</f>
        <v>2023</v>
      </c>
      <c r="Y794">
        <f>INDEX('Inflation Indices'!$B$2:$B$18,MATCH('MilCon Contracts Data'!W1094,'Inflation Indices'!$A$2:$A$18,0))</f>
        <v>1.0992552112271903</v>
      </c>
      <c r="Z794">
        <f>ROUND(MEDIAN(W794,X794),0)</f>
        <v>2022</v>
      </c>
      <c r="AA794">
        <f>INDEX('Inflation Indices'!$B$2:$B$18,MATCH('MilCon Contracts Data'!Z1094,'Inflation Indices'!$A$2:$A$18,0))</f>
        <v>1.0507009358578761</v>
      </c>
      <c r="AB794" s="22">
        <f>M794*Y794</f>
        <v>22467534.359095082</v>
      </c>
      <c r="AC794" s="22">
        <f>AB794+(Q794*AA794)</f>
        <v>22467534.359095082</v>
      </c>
      <c r="AD794" s="19">
        <f>IF(AB794="","",AC794-AB794)</f>
        <v>0</v>
      </c>
      <c r="AE794" s="23">
        <f>_xlfn.DAYS(P794,O794)</f>
        <v>90</v>
      </c>
      <c r="AF794" s="23">
        <f>_xlfn.DAYS(O794,G794)</f>
        <v>669</v>
      </c>
      <c r="AG794" s="24">
        <f>AE794/AF794</f>
        <v>0.13452914798206278</v>
      </c>
    </row>
    <row r="795" spans="1:33" ht="30" customHeight="1" x14ac:dyDescent="0.25">
      <c r="A795" s="9">
        <v>44568</v>
      </c>
      <c r="B795" s="10">
        <v>2019</v>
      </c>
      <c r="C795" s="11" t="s">
        <v>473</v>
      </c>
      <c r="D795" s="12" t="s">
        <v>2445</v>
      </c>
      <c r="E795" s="12" t="s">
        <v>35</v>
      </c>
      <c r="F795" s="9">
        <v>43763</v>
      </c>
      <c r="G795" s="9">
        <v>43917</v>
      </c>
      <c r="H795" s="12" t="s">
        <v>2219</v>
      </c>
      <c r="I795" s="13" t="str">
        <f>LEFT(J795,6)</f>
        <v>W912DR</v>
      </c>
      <c r="J795" s="14" t="s">
        <v>2446</v>
      </c>
      <c r="K795" s="15" t="s">
        <v>2447</v>
      </c>
      <c r="L795" s="15" t="str">
        <f>CONCATENATE(D795,",",J795)</f>
        <v>88790,W912DR-20-C-0015</v>
      </c>
      <c r="M795" s="16">
        <v>20553000</v>
      </c>
      <c r="N795" s="16">
        <v>20553000</v>
      </c>
      <c r="O795" s="17">
        <v>44747</v>
      </c>
      <c r="P795" s="18">
        <v>44812</v>
      </c>
      <c r="Q795" s="19">
        <f>IF(M795="","",N795-M795)</f>
        <v>0</v>
      </c>
      <c r="R795" s="20">
        <f>IF(P795="","",P795-O795)</f>
        <v>65</v>
      </c>
      <c r="S795">
        <f>YEAR(P795)</f>
        <v>2022</v>
      </c>
      <c r="T795" s="21" t="str">
        <f>IF(LEN(MONTH(P795))=1,CONCATENATE("0",MONTH(P795)),MONTH(P795))</f>
        <v>09</v>
      </c>
      <c r="U795" s="21" t="str">
        <f>IF(LEN(DAY(P795))=1,CONCATENATE("0",DAY(P795)),DAY(P795))</f>
        <v>08</v>
      </c>
      <c r="V795" t="str">
        <f>CONCATENATE(S795,T795,U795)</f>
        <v>20220908</v>
      </c>
      <c r="W795">
        <f>IF(OR(MONTH(G795)=10,MONTH(G795)=11,MONTH(G795)=12),YEAR(G795)+1,YEAR(G795))</f>
        <v>2020</v>
      </c>
      <c r="X795">
        <f>IF(OR(MONTH(P795)=10,MONTH(P795)=11,MONTH(P795)=12),YEAR(P795)+1,YEAR(P795))</f>
        <v>2022</v>
      </c>
      <c r="Y795">
        <f>INDEX('Inflation Indices'!$B$2:$B$18,MATCH('MilCon Contracts Data'!W1022,'Inflation Indices'!$A$2:$A$18,0))</f>
        <v>1.0006103417743548</v>
      </c>
      <c r="Z795">
        <f>ROUND(MEDIAN(W795,X795),0)</f>
        <v>2021</v>
      </c>
      <c r="AA795">
        <f>INDEX('Inflation Indices'!$B$2:$B$18,MATCH('MilCon Contracts Data'!Z1022,'Inflation Indices'!$A$2:$A$18,0))</f>
        <v>0.93819806468133926</v>
      </c>
      <c r="AB795" s="22">
        <f>M795*Y795</f>
        <v>20565544.354488313</v>
      </c>
      <c r="AC795" s="22">
        <f>AB795+(Q795*AA795)</f>
        <v>20565544.354488313</v>
      </c>
      <c r="AD795" s="19">
        <f>IF(AB795="","",AC795-AB795)</f>
        <v>0</v>
      </c>
      <c r="AE795" s="23">
        <f>_xlfn.DAYS(P795,O795)</f>
        <v>65</v>
      </c>
      <c r="AF795" s="23">
        <f>_xlfn.DAYS(O795,G795)</f>
        <v>830</v>
      </c>
      <c r="AG795" s="24">
        <f>AE795/AF795</f>
        <v>7.8313253012048195E-2</v>
      </c>
    </row>
    <row r="796" spans="1:33" ht="30" customHeight="1" x14ac:dyDescent="0.25">
      <c r="A796" s="9">
        <v>44560</v>
      </c>
      <c r="B796" s="10">
        <v>2016</v>
      </c>
      <c r="C796" s="11" t="s">
        <v>496</v>
      </c>
      <c r="D796" s="12" t="s">
        <v>2448</v>
      </c>
      <c r="E796" s="12" t="s">
        <v>35</v>
      </c>
      <c r="F796" s="9">
        <v>42636</v>
      </c>
      <c r="G796" s="9">
        <v>42716</v>
      </c>
      <c r="H796" s="12" t="s">
        <v>2449</v>
      </c>
      <c r="I796" s="13" t="str">
        <f>LEFT(J796,6)</f>
        <v>N62470</v>
      </c>
      <c r="J796" s="14" t="s">
        <v>2450</v>
      </c>
      <c r="K796" s="15" t="s">
        <v>2451</v>
      </c>
      <c r="L796" s="15" t="str">
        <f>CONCATENATE(D796,",",J796)</f>
        <v>DESC1701,N62470-17-C-5003</v>
      </c>
      <c r="M796" s="16">
        <v>20577000</v>
      </c>
      <c r="N796" s="16">
        <v>21577000</v>
      </c>
      <c r="O796" s="17">
        <v>44165</v>
      </c>
      <c r="P796" s="18">
        <v>44493</v>
      </c>
      <c r="Q796" s="19">
        <f>IF(M796="","",N796-M796)</f>
        <v>1000000</v>
      </c>
      <c r="R796" s="20">
        <f>IF(P796="","",P796-O796)</f>
        <v>328</v>
      </c>
      <c r="S796">
        <f>YEAR(P796)</f>
        <v>2021</v>
      </c>
      <c r="T796" s="21">
        <f>IF(LEN(MONTH(P796))=1,CONCATENATE("0",MONTH(P796)),MONTH(P796))</f>
        <v>10</v>
      </c>
      <c r="U796" s="21">
        <f>IF(LEN(DAY(P796))=1,CONCATENATE("0",DAY(P796)),DAY(P796))</f>
        <v>24</v>
      </c>
      <c r="V796" t="str">
        <f>CONCATENATE(S796,T796,U796)</f>
        <v>20211024</v>
      </c>
      <c r="W796">
        <f>IF(OR(MONTH(G796)=10,MONTH(G796)=11,MONTH(G796)=12),YEAR(G796)+1,YEAR(G796))</f>
        <v>2017</v>
      </c>
      <c r="X796">
        <f>IF(OR(MONTH(P796)=10,MONTH(P796)=11,MONTH(P796)=12),YEAR(P796)+1,YEAR(P796))</f>
        <v>2022</v>
      </c>
      <c r="Y796">
        <f>INDEX('Inflation Indices'!$B$2:$B$18,MATCH('MilCon Contracts Data'!W316,'Inflation Indices'!$A$2:$A$18,0))</f>
        <v>1.0006103417743548</v>
      </c>
      <c r="Z796">
        <f>ROUND(MEDIAN(W796,X796),0)</f>
        <v>2020</v>
      </c>
      <c r="AA796">
        <f>INDEX('Inflation Indices'!$B$2:$B$18,MATCH('MilCon Contracts Data'!Z316,'Inflation Indices'!$A$2:$A$18,0))</f>
        <v>0.97697771649446541</v>
      </c>
      <c r="AB796" s="22">
        <f>M796*Y796</f>
        <v>20589559.0026909</v>
      </c>
      <c r="AC796" s="22">
        <f>AB796+(Q796*AA796)</f>
        <v>21566536.719185367</v>
      </c>
      <c r="AD796" s="19">
        <f>IF(AB796="","",AC796-AB796)</f>
        <v>976977.71649446711</v>
      </c>
      <c r="AE796" s="23">
        <f>_xlfn.DAYS(P796,O796)</f>
        <v>328</v>
      </c>
      <c r="AF796" s="23">
        <f>_xlfn.DAYS(O796,G796)</f>
        <v>1449</v>
      </c>
      <c r="AG796" s="24">
        <f>AE796/AF796</f>
        <v>0.22636300897170461</v>
      </c>
    </row>
    <row r="797" spans="1:33" ht="30" customHeight="1" x14ac:dyDescent="0.25">
      <c r="A797" s="9">
        <v>44469</v>
      </c>
      <c r="B797" s="10">
        <v>2016</v>
      </c>
      <c r="C797" s="11" t="s">
        <v>496</v>
      </c>
      <c r="D797" s="12" t="s">
        <v>2448</v>
      </c>
      <c r="E797" s="12" t="s">
        <v>35</v>
      </c>
      <c r="F797" s="9">
        <v>42636</v>
      </c>
      <c r="G797" s="9">
        <v>42716</v>
      </c>
      <c r="H797" s="12" t="s">
        <v>2449</v>
      </c>
      <c r="I797" s="13" t="str">
        <f>LEFT(J797,6)</f>
        <v>w</v>
      </c>
      <c r="J797" s="14" t="s">
        <v>2452</v>
      </c>
      <c r="K797" s="15" t="s">
        <v>2452</v>
      </c>
      <c r="L797" s="15" t="str">
        <f>CONCATENATE(D797,",",J797)</f>
        <v>DESC1701,w</v>
      </c>
      <c r="M797" s="16">
        <v>20577000</v>
      </c>
      <c r="N797" s="16">
        <v>20577000</v>
      </c>
      <c r="O797" s="17">
        <v>43472</v>
      </c>
      <c r="P797" s="18">
        <v>43472</v>
      </c>
      <c r="Q797" s="19">
        <f>IF(M797="","",N797-M797)</f>
        <v>0</v>
      </c>
      <c r="R797" s="20">
        <f>IF(P797="","",P797-O797)</f>
        <v>0</v>
      </c>
      <c r="S797">
        <f>YEAR(P797)</f>
        <v>2019</v>
      </c>
      <c r="T797" s="21" t="str">
        <f>IF(LEN(MONTH(P797))=1,CONCATENATE("0",MONTH(P797)),MONTH(P797))</f>
        <v>01</v>
      </c>
      <c r="U797" s="21" t="str">
        <f>IF(LEN(DAY(P797))=1,CONCATENATE("0",DAY(P797)),DAY(P797))</f>
        <v>07</v>
      </c>
      <c r="V797" t="str">
        <f>CONCATENATE(S797,T797,U797)</f>
        <v>20190107</v>
      </c>
      <c r="W797">
        <f>IF(OR(MONTH(G797)=10,MONTH(G797)=11,MONTH(G797)=12),YEAR(G797)+1,YEAR(G797))</f>
        <v>2017</v>
      </c>
      <c r="X797">
        <f>IF(OR(MONTH(P797)=10,MONTH(P797)=11,MONTH(P797)=12),YEAR(P797)+1,YEAR(P797))</f>
        <v>2019</v>
      </c>
      <c r="Y797">
        <f>INDEX('Inflation Indices'!$B$2:$B$18,MATCH('MilCon Contracts Data'!W345,'Inflation Indices'!$A$2:$A$18,0))</f>
        <v>1.0006103417743548</v>
      </c>
      <c r="Z797">
        <f>ROUND(MEDIAN(W797,X797),0)</f>
        <v>2018</v>
      </c>
      <c r="AA797">
        <f>INDEX('Inflation Indices'!$B$2:$B$18,MATCH('MilCon Contracts Data'!Z345,'Inflation Indices'!$A$2:$A$18,0))</f>
        <v>0.97697771649446541</v>
      </c>
      <c r="AB797" s="22">
        <f>M797*Y797</f>
        <v>20589559.0026909</v>
      </c>
      <c r="AC797" s="22">
        <f>AB797+(Q797*AA797)</f>
        <v>20589559.0026909</v>
      </c>
      <c r="AD797" s="19">
        <f>IF(AB797="","",AC797-AB797)</f>
        <v>0</v>
      </c>
      <c r="AE797" s="23">
        <f>_xlfn.DAYS(P797,O797)</f>
        <v>0</v>
      </c>
      <c r="AF797" s="23">
        <f>_xlfn.DAYS(O797,G797)</f>
        <v>756</v>
      </c>
      <c r="AG797" s="24">
        <f>AE797/AF797</f>
        <v>0</v>
      </c>
    </row>
    <row r="798" spans="1:33" ht="30" customHeight="1" x14ac:dyDescent="0.25">
      <c r="A798" s="9">
        <v>44561</v>
      </c>
      <c r="B798" s="10">
        <v>2018</v>
      </c>
      <c r="C798" s="11" t="s">
        <v>145</v>
      </c>
      <c r="D798" s="12" t="s">
        <v>2453</v>
      </c>
      <c r="E798" s="12" t="s">
        <v>35</v>
      </c>
      <c r="F798" s="9">
        <v>43283</v>
      </c>
      <c r="G798" s="9">
        <v>43594</v>
      </c>
      <c r="H798" s="12" t="s">
        <v>2454</v>
      </c>
      <c r="I798" s="13" t="str">
        <f>LEFT(J798,6)</f>
        <v>W912WJ</v>
      </c>
      <c r="J798" s="14" t="s">
        <v>2455</v>
      </c>
      <c r="K798" s="15" t="s">
        <v>2455</v>
      </c>
      <c r="L798" s="15" t="str">
        <f>CONCATENATE(D798,",",J798)</f>
        <v>75718,W912WJ19C0011</v>
      </c>
      <c r="M798" s="16">
        <v>20612000</v>
      </c>
      <c r="N798" s="16">
        <v>26382000</v>
      </c>
      <c r="O798" s="17">
        <v>44349</v>
      </c>
      <c r="P798" s="18">
        <v>44526</v>
      </c>
      <c r="Q798" s="19">
        <f>IF(M798="","",N798-M798)</f>
        <v>5770000</v>
      </c>
      <c r="R798" s="20">
        <f>IF(P798="","",P798-O798)</f>
        <v>177</v>
      </c>
      <c r="S798">
        <f>YEAR(P798)</f>
        <v>2021</v>
      </c>
      <c r="T798" s="21">
        <f>IF(LEN(MONTH(P798))=1,CONCATENATE("0",MONTH(P798)),MONTH(P798))</f>
        <v>11</v>
      </c>
      <c r="U798" s="21">
        <f>IF(LEN(DAY(P798))=1,CONCATENATE("0",DAY(P798)),DAY(P798))</f>
        <v>26</v>
      </c>
      <c r="V798" t="str">
        <f>CONCATENATE(S798,T798,U798)</f>
        <v>20211126</v>
      </c>
      <c r="W798">
        <f>IF(OR(MONTH(G798)=10,MONTH(G798)=11,MONTH(G798)=12),YEAR(G798)+1,YEAR(G798))</f>
        <v>2019</v>
      </c>
      <c r="X798">
        <f>IF(OR(MONTH(P798)=10,MONTH(P798)=11,MONTH(P798)=12),YEAR(P798)+1,YEAR(P798))</f>
        <v>2022</v>
      </c>
      <c r="Y798">
        <f>INDEX('Inflation Indices'!$B$2:$B$18,MATCH('MilCon Contracts Data'!W851,'Inflation Indices'!$A$2:$A$18,0))</f>
        <v>1.027591137340192</v>
      </c>
      <c r="Z798">
        <f>ROUND(MEDIAN(W798,X798),0)</f>
        <v>2021</v>
      </c>
      <c r="AA798">
        <f>INDEX('Inflation Indices'!$B$2:$B$18,MATCH('MilCon Contracts Data'!Z851,'Inflation Indices'!$A$2:$A$18,0))</f>
        <v>0.97697771649446541</v>
      </c>
      <c r="AB798" s="22">
        <f>M798*Y798</f>
        <v>21180708.522856038</v>
      </c>
      <c r="AC798" s="22">
        <f>AB798+(Q798*AA798)</f>
        <v>26817869.947029103</v>
      </c>
      <c r="AD798" s="19">
        <f>IF(AB798="","",AC798-AB798)</f>
        <v>5637161.4241730645</v>
      </c>
      <c r="AE798" s="23">
        <f>_xlfn.DAYS(P798,O798)</f>
        <v>177</v>
      </c>
      <c r="AF798" s="23">
        <f>_xlfn.DAYS(O798,G798)</f>
        <v>755</v>
      </c>
      <c r="AG798" s="24">
        <f>AE798/AF798</f>
        <v>0.23443708609271524</v>
      </c>
    </row>
    <row r="799" spans="1:33" ht="30" customHeight="1" x14ac:dyDescent="0.25">
      <c r="A799" s="9">
        <v>44560</v>
      </c>
      <c r="B799" s="10">
        <v>2016</v>
      </c>
      <c r="C799" s="11" t="s">
        <v>496</v>
      </c>
      <c r="D799" s="12" t="s">
        <v>2456</v>
      </c>
      <c r="E799" s="12" t="s">
        <v>35</v>
      </c>
      <c r="F799" s="9">
        <v>42545</v>
      </c>
      <c r="G799" s="9">
        <v>42629</v>
      </c>
      <c r="H799" s="12" t="s">
        <v>2457</v>
      </c>
      <c r="I799" s="13" t="str">
        <f>LEFT(J799,6)</f>
        <v>W91236</v>
      </c>
      <c r="J799" s="14" t="s">
        <v>2458</v>
      </c>
      <c r="K799" s="15" t="s">
        <v>2459</v>
      </c>
      <c r="L799" s="15" t="str">
        <f>CONCATENATE(D799,",",J799)</f>
        <v>DESC1607,W91236-16-C-0025</v>
      </c>
      <c r="M799" s="16">
        <v>20646000</v>
      </c>
      <c r="N799" s="16">
        <v>21280000</v>
      </c>
      <c r="O799" s="17">
        <v>43750</v>
      </c>
      <c r="P799" s="18">
        <v>43811</v>
      </c>
      <c r="Q799" s="19">
        <f>IF(M799="","",N799-M799)</f>
        <v>634000</v>
      </c>
      <c r="R799" s="20">
        <f>IF(P799="","",P799-O799)</f>
        <v>61</v>
      </c>
      <c r="S799">
        <f>YEAR(P799)</f>
        <v>2019</v>
      </c>
      <c r="T799" s="21">
        <f>IF(LEN(MONTH(P799))=1,CONCATENATE("0",MONTH(P799)),MONTH(P799))</f>
        <v>12</v>
      </c>
      <c r="U799" s="21">
        <f>IF(LEN(DAY(P799))=1,CONCATENATE("0",DAY(P799)),DAY(P799))</f>
        <v>12</v>
      </c>
      <c r="V799" t="str">
        <f>CONCATENATE(S799,T799,U799)</f>
        <v>20191212</v>
      </c>
      <c r="W799">
        <f>IF(OR(MONTH(G799)=10,MONTH(G799)=11,MONTH(G799)=12),YEAR(G799)+1,YEAR(G799))</f>
        <v>2016</v>
      </c>
      <c r="X799">
        <f>IF(OR(MONTH(P799)=10,MONTH(P799)=11,MONTH(P799)=12),YEAR(P799)+1,YEAR(P799))</f>
        <v>2020</v>
      </c>
      <c r="Y799">
        <f>INDEX('Inflation Indices'!$B$2:$B$18,MATCH('MilCon Contracts Data'!W268,'Inflation Indices'!$A$2:$A$18,0))</f>
        <v>1.027591137340192</v>
      </c>
      <c r="Z799">
        <f>ROUND(MEDIAN(W799,X799),0)</f>
        <v>2018</v>
      </c>
      <c r="AA799">
        <f>INDEX('Inflation Indices'!$B$2:$B$18,MATCH('MilCon Contracts Data'!Z268,'Inflation Indices'!$A$2:$A$18,0))</f>
        <v>1.0006103417743548</v>
      </c>
      <c r="AB799" s="22">
        <f>M799*Y799</f>
        <v>21215646.621525604</v>
      </c>
      <c r="AC799" s="22">
        <f>AB799+(Q799*AA799)</f>
        <v>21850033.578210544</v>
      </c>
      <c r="AD799" s="19">
        <f>IF(AB799="","",AC799-AB799)</f>
        <v>634386.95668493956</v>
      </c>
      <c r="AE799" s="23">
        <f>_xlfn.DAYS(P799,O799)</f>
        <v>61</v>
      </c>
      <c r="AF799" s="23">
        <f>_xlfn.DAYS(O799,G799)</f>
        <v>1121</v>
      </c>
      <c r="AG799" s="24">
        <f>AE799/AF799</f>
        <v>5.4415700267618196E-2</v>
      </c>
    </row>
    <row r="800" spans="1:33" ht="30" customHeight="1" x14ac:dyDescent="0.25">
      <c r="A800" s="9">
        <v>44560</v>
      </c>
      <c r="B800" s="10">
        <v>2016</v>
      </c>
      <c r="C800" s="11" t="s">
        <v>496</v>
      </c>
      <c r="D800" s="12" t="s">
        <v>2456</v>
      </c>
      <c r="E800" s="12" t="s">
        <v>35</v>
      </c>
      <c r="F800" s="9">
        <v>42545</v>
      </c>
      <c r="G800" s="9">
        <v>42629</v>
      </c>
      <c r="H800" s="12" t="s">
        <v>2457</v>
      </c>
      <c r="I800" s="13" t="str">
        <f>LEFT(J800,6)</f>
        <v>W91236</v>
      </c>
      <c r="J800" s="14" t="s">
        <v>2460</v>
      </c>
      <c r="K800" s="15" t="s">
        <v>2461</v>
      </c>
      <c r="L800" s="15" t="str">
        <f>CONCATENATE(D800,",",J800)</f>
        <v>DESC1607,W91236-16-R-0008-0005</v>
      </c>
      <c r="M800" s="16">
        <v>20646000</v>
      </c>
      <c r="N800" s="16">
        <v>21088000</v>
      </c>
      <c r="O800" s="17">
        <v>43750</v>
      </c>
      <c r="P800" s="18">
        <v>44377</v>
      </c>
      <c r="Q800" s="19">
        <f>IF(M800="","",N800-M800)</f>
        <v>442000</v>
      </c>
      <c r="R800" s="20">
        <f>IF(P800="","",P800-O800)</f>
        <v>627</v>
      </c>
      <c r="S800">
        <f>YEAR(P800)</f>
        <v>2021</v>
      </c>
      <c r="T800" s="21" t="str">
        <f>IF(LEN(MONTH(P800))=1,CONCATENATE("0",MONTH(P800)),MONTH(P800))</f>
        <v>06</v>
      </c>
      <c r="U800" s="21">
        <f>IF(LEN(DAY(P800))=1,CONCATENATE("0",DAY(P800)),DAY(P800))</f>
        <v>30</v>
      </c>
      <c r="V800" t="str">
        <f>CONCATENATE(S800,T800,U800)</f>
        <v>20210630</v>
      </c>
      <c r="W800">
        <f>IF(OR(MONTH(G800)=10,MONTH(G800)=11,MONTH(G800)=12),YEAR(G800)+1,YEAR(G800))</f>
        <v>2016</v>
      </c>
      <c r="X800">
        <f>IF(OR(MONTH(P800)=10,MONTH(P800)=11,MONTH(P800)=12),YEAR(P800)+1,YEAR(P800))</f>
        <v>2021</v>
      </c>
      <c r="Y800">
        <f>INDEX('Inflation Indices'!$B$2:$B$18,MATCH('MilCon Contracts Data'!W269,'Inflation Indices'!$A$2:$A$18,0))</f>
        <v>1.027591137340192</v>
      </c>
      <c r="Z800">
        <f>ROUND(MEDIAN(W800,X800),0)</f>
        <v>2019</v>
      </c>
      <c r="AA800">
        <f>INDEX('Inflation Indices'!$B$2:$B$18,MATCH('MilCon Contracts Data'!Z269,'Inflation Indices'!$A$2:$A$18,0))</f>
        <v>1.0006103417743548</v>
      </c>
      <c r="AB800" s="22">
        <f>M800*Y800</f>
        <v>21215646.621525604</v>
      </c>
      <c r="AC800" s="22">
        <f>AB800+(Q800*AA800)</f>
        <v>21657916.392589871</v>
      </c>
      <c r="AD800" s="19">
        <f>IF(AB800="","",AC800-AB800)</f>
        <v>442269.77106426656</v>
      </c>
      <c r="AE800" s="23">
        <f>_xlfn.DAYS(P800,O800)</f>
        <v>627</v>
      </c>
      <c r="AF800" s="23">
        <f>_xlfn.DAYS(O800,G800)</f>
        <v>1121</v>
      </c>
      <c r="AG800" s="24">
        <f>AE800/AF800</f>
        <v>0.55932203389830504</v>
      </c>
    </row>
    <row r="801" spans="1:33" ht="30" customHeight="1" x14ac:dyDescent="0.25">
      <c r="A801" s="9">
        <v>44561</v>
      </c>
      <c r="B801" s="10">
        <v>2019</v>
      </c>
      <c r="C801" s="11" t="s">
        <v>557</v>
      </c>
      <c r="D801" s="12" t="s">
        <v>2462</v>
      </c>
      <c r="E801" s="12" t="s">
        <v>35</v>
      </c>
      <c r="F801" s="9">
        <v>43626</v>
      </c>
      <c r="G801" s="9">
        <v>43735</v>
      </c>
      <c r="H801" s="12" t="s">
        <v>2318</v>
      </c>
      <c r="I801" s="13" t="str">
        <f>LEFT(J801,6)</f>
        <v>W912QR</v>
      </c>
      <c r="J801" s="14" t="s">
        <v>2463</v>
      </c>
      <c r="K801" s="15" t="s">
        <v>2463</v>
      </c>
      <c r="L801" s="15" t="str">
        <f>CONCATENATE(D801,",",J801)</f>
        <v>80690,W912QR19C0051</v>
      </c>
      <c r="M801" s="16">
        <v>20684000</v>
      </c>
      <c r="N801" s="16">
        <v>21581000</v>
      </c>
      <c r="O801" s="17">
        <v>44430</v>
      </c>
      <c r="P801" s="18">
        <v>44535</v>
      </c>
      <c r="Q801" s="19">
        <f>IF(M801="","",N801-M801)</f>
        <v>897000</v>
      </c>
      <c r="R801" s="20">
        <f>IF(P801="","",P801-O801)</f>
        <v>105</v>
      </c>
      <c r="S801">
        <f>YEAR(P801)</f>
        <v>2021</v>
      </c>
      <c r="T801" s="21">
        <f>IF(LEN(MONTH(P801))=1,CONCATENATE("0",MONTH(P801)),MONTH(P801))</f>
        <v>12</v>
      </c>
      <c r="U801" s="21" t="str">
        <f>IF(LEN(DAY(P801))=1,CONCATENATE("0",DAY(P801)),DAY(P801))</f>
        <v>05</v>
      </c>
      <c r="V801" t="str">
        <f>CONCATENATE(S801,T801,U801)</f>
        <v>20211205</v>
      </c>
      <c r="W801">
        <f>IF(OR(MONTH(G801)=10,MONTH(G801)=11,MONTH(G801)=12),YEAR(G801)+1,YEAR(G801))</f>
        <v>2019</v>
      </c>
      <c r="X801">
        <f>IF(OR(MONTH(P801)=10,MONTH(P801)=11,MONTH(P801)=12),YEAR(P801)+1,YEAR(P801))</f>
        <v>2022</v>
      </c>
      <c r="Y801">
        <f>INDEX('Inflation Indices'!$B$2:$B$18,MATCH('MilCon Contracts Data'!W845,'Inflation Indices'!$A$2:$A$18,0))</f>
        <v>1.1518675949206576</v>
      </c>
      <c r="Z801">
        <f>ROUND(MEDIAN(W801,X801),0)</f>
        <v>2021</v>
      </c>
      <c r="AA801">
        <f>INDEX('Inflation Indices'!$B$2:$B$18,MATCH('MilCon Contracts Data'!Z845,'Inflation Indices'!$A$2:$A$18,0))</f>
        <v>1.0992552112271903</v>
      </c>
      <c r="AB801" s="22">
        <f>M801*Y801</f>
        <v>23825229.333338883</v>
      </c>
      <c r="AC801" s="22">
        <f>AB801+(Q801*AA801)</f>
        <v>24811261.257809673</v>
      </c>
      <c r="AD801" s="19">
        <f>IF(AB801="","",AC801-AB801)</f>
        <v>986031.92447078973</v>
      </c>
      <c r="AE801" s="23">
        <f>_xlfn.DAYS(P801,O801)</f>
        <v>105</v>
      </c>
      <c r="AF801" s="23">
        <f>_xlfn.DAYS(O801,G801)</f>
        <v>695</v>
      </c>
      <c r="AG801" s="24">
        <f>AE801/AF801</f>
        <v>0.15107913669064749</v>
      </c>
    </row>
    <row r="802" spans="1:33" ht="30" customHeight="1" x14ac:dyDescent="0.25">
      <c r="A802" s="9">
        <v>44567</v>
      </c>
      <c r="B802" s="10">
        <v>2020</v>
      </c>
      <c r="C802" s="11" t="s">
        <v>33</v>
      </c>
      <c r="D802" s="12" t="s">
        <v>2464</v>
      </c>
      <c r="E802" s="12" t="s">
        <v>35</v>
      </c>
      <c r="F802" s="9">
        <v>43873</v>
      </c>
      <c r="G802" s="9">
        <v>44001</v>
      </c>
      <c r="H802" s="12" t="s">
        <v>1686</v>
      </c>
      <c r="I802" s="13" t="str">
        <f>LEFT(J802,6)</f>
        <v>W912PM</v>
      </c>
      <c r="J802" s="14" t="s">
        <v>2465</v>
      </c>
      <c r="K802" s="15" t="s">
        <v>2465</v>
      </c>
      <c r="L802" s="15" t="str">
        <f>CONCATENATE(D802,",",J802)</f>
        <v>92594,W912PM20C0016</v>
      </c>
      <c r="M802" s="16">
        <v>20768000</v>
      </c>
      <c r="N802" s="16">
        <v>22105601</v>
      </c>
      <c r="O802" s="17">
        <v>44623</v>
      </c>
      <c r="P802" s="18">
        <v>44796</v>
      </c>
      <c r="Q802" s="19">
        <f>IF(M802="","",N802-M802)</f>
        <v>1337601</v>
      </c>
      <c r="R802" s="20">
        <f>IF(P802="","",P802-O802)</f>
        <v>173</v>
      </c>
      <c r="S802">
        <f>YEAR(P802)</f>
        <v>2022</v>
      </c>
      <c r="T802" s="21" t="str">
        <f>IF(LEN(MONTH(P802))=1,CONCATENATE("0",MONTH(P802)),MONTH(P802))</f>
        <v>08</v>
      </c>
      <c r="U802" s="21">
        <f>IF(LEN(DAY(P802))=1,CONCATENATE("0",DAY(P802)),DAY(P802))</f>
        <v>23</v>
      </c>
      <c r="V802" t="str">
        <f>CONCATENATE(S802,T802,U802)</f>
        <v>20220823</v>
      </c>
      <c r="W802">
        <f>IF(OR(MONTH(G802)=10,MONTH(G802)=11,MONTH(G802)=12),YEAR(G802)+1,YEAR(G802))</f>
        <v>2020</v>
      </c>
      <c r="X802">
        <f>IF(OR(MONTH(P802)=10,MONTH(P802)=11,MONTH(P802)=12),YEAR(P802)+1,YEAR(P802))</f>
        <v>2022</v>
      </c>
      <c r="Y802">
        <f>INDEX('Inflation Indices'!$B$2:$B$18,MATCH('MilCon Contracts Data'!W1079,'Inflation Indices'!$A$2:$A$18,0))</f>
        <v>1.1226717559690906</v>
      </c>
      <c r="Z802">
        <f>ROUND(MEDIAN(W802,X802),0)</f>
        <v>2021</v>
      </c>
      <c r="AA802">
        <f>INDEX('Inflation Indices'!$B$2:$B$18,MATCH('MilCon Contracts Data'!Z1079,'Inflation Indices'!$A$2:$A$18,0))</f>
        <v>1.0750776974914733</v>
      </c>
      <c r="AB802" s="22">
        <f>M802*Y802</f>
        <v>23315647.027966075</v>
      </c>
      <c r="AC802" s="22">
        <f>AB802+(Q802*AA802)</f>
        <v>24753672.031208366</v>
      </c>
      <c r="AD802" s="19">
        <f>IF(AB802="","",AC802-AB802)</f>
        <v>1438025.0032422915</v>
      </c>
      <c r="AE802" s="23">
        <f>_xlfn.DAYS(P802,O802)</f>
        <v>173</v>
      </c>
      <c r="AF802" s="23">
        <f>_xlfn.DAYS(O802,G802)</f>
        <v>622</v>
      </c>
      <c r="AG802" s="24">
        <f>AE802/AF802</f>
        <v>0.27813504823151125</v>
      </c>
    </row>
    <row r="803" spans="1:33" ht="30" customHeight="1" x14ac:dyDescent="0.25">
      <c r="A803" s="9">
        <v>44573</v>
      </c>
      <c r="B803" s="10">
        <v>2015</v>
      </c>
      <c r="C803" s="11" t="s">
        <v>103</v>
      </c>
      <c r="D803" s="12" t="s">
        <v>2466</v>
      </c>
      <c r="E803" s="12" t="s">
        <v>35</v>
      </c>
      <c r="F803" s="9">
        <v>42096</v>
      </c>
      <c r="G803" s="9">
        <v>42325</v>
      </c>
      <c r="H803" s="12" t="s">
        <v>1403</v>
      </c>
      <c r="I803" s="13" t="str">
        <f>LEFT(J803,6)</f>
        <v>N62742</v>
      </c>
      <c r="J803" s="14" t="s">
        <v>2467</v>
      </c>
      <c r="K803" s="15" t="s">
        <v>2468</v>
      </c>
      <c r="L803" s="15" t="str">
        <f>CONCATENATE(D803,",",J803)</f>
        <v>N41557230,N6274216C1317 AWD</v>
      </c>
      <c r="M803" s="16">
        <v>20799000</v>
      </c>
      <c r="N803" s="16">
        <v>16445000</v>
      </c>
      <c r="O803" s="17">
        <v>43494</v>
      </c>
      <c r="P803" s="18">
        <v>43494</v>
      </c>
      <c r="Q803" s="19">
        <f>IF(M803="","",N803-M803)</f>
        <v>-4354000</v>
      </c>
      <c r="R803" s="20">
        <f>IF(P803="","",P803-O803)</f>
        <v>0</v>
      </c>
      <c r="S803">
        <f>YEAR(P803)</f>
        <v>2019</v>
      </c>
      <c r="T803" s="21" t="str">
        <f>IF(LEN(MONTH(P803))=1,CONCATENATE("0",MONTH(P803)),MONTH(P803))</f>
        <v>01</v>
      </c>
      <c r="U803" s="21">
        <f>IF(LEN(DAY(P803))=1,CONCATENATE("0",DAY(P803)),DAY(P803))</f>
        <v>29</v>
      </c>
      <c r="V803" t="str">
        <f>CONCATENATE(S803,T803,U803)</f>
        <v>20190129</v>
      </c>
      <c r="W803">
        <f>IF(OR(MONTH(G803)=10,MONTH(G803)=11,MONTH(G803)=12),YEAR(G803)+1,YEAR(G803))</f>
        <v>2016</v>
      </c>
      <c r="X803">
        <f>IF(OR(MONTH(P803)=10,MONTH(P803)=11,MONTH(P803)=12),YEAR(P803)+1,YEAR(P803))</f>
        <v>2019</v>
      </c>
      <c r="Y803">
        <f>INDEX('Inflation Indices'!$B$2:$B$18,MATCH('MilCon Contracts Data'!W261,'Inflation Indices'!$A$2:$A$18,0))</f>
        <v>1.1226717559690906</v>
      </c>
      <c r="Z803">
        <f>ROUND(MEDIAN(W803,X803),0)</f>
        <v>2018</v>
      </c>
      <c r="AA803">
        <f>INDEX('Inflation Indices'!$B$2:$B$18,MATCH('MilCon Contracts Data'!Z261,'Inflation Indices'!$A$2:$A$18,0))</f>
        <v>1.0507009358578761</v>
      </c>
      <c r="AB803" s="22">
        <f>M803*Y803</f>
        <v>23350449.852401115</v>
      </c>
      <c r="AC803" s="22">
        <f>AB803+(Q803*AA803)</f>
        <v>18775697.977675922</v>
      </c>
      <c r="AD803" s="19">
        <f>IF(AB803="","",AC803-AB803)</f>
        <v>-4574751.8747251928</v>
      </c>
      <c r="AE803" s="23">
        <f>_xlfn.DAYS(P803,O803)</f>
        <v>0</v>
      </c>
      <c r="AF803" s="23">
        <f>_xlfn.DAYS(O803,G803)</f>
        <v>1169</v>
      </c>
      <c r="AG803" s="24">
        <f>AE803/AF803</f>
        <v>0</v>
      </c>
    </row>
    <row r="804" spans="1:33" ht="30" customHeight="1" x14ac:dyDescent="0.25">
      <c r="A804" s="9">
        <v>44469</v>
      </c>
      <c r="B804" s="10">
        <v>2017</v>
      </c>
      <c r="C804" s="11" t="s">
        <v>482</v>
      </c>
      <c r="D804" s="12" t="s">
        <v>2469</v>
      </c>
      <c r="E804" s="12" t="s">
        <v>35</v>
      </c>
      <c r="F804" s="9">
        <v>43154</v>
      </c>
      <c r="G804" s="9">
        <v>43403</v>
      </c>
      <c r="H804" s="12" t="s">
        <v>2470</v>
      </c>
      <c r="I804" s="13" t="str">
        <f>LEFT(J804,6)</f>
        <v>W91242</v>
      </c>
      <c r="J804" s="14" t="s">
        <v>2471</v>
      </c>
      <c r="K804" s="15" t="s">
        <v>2471</v>
      </c>
      <c r="L804" s="15" t="str">
        <f>CONCATENATE(D804,",",J804)</f>
        <v>FJRP159073,W9124219C5001</v>
      </c>
      <c r="M804" s="16">
        <v>20879519</v>
      </c>
      <c r="N804" s="16">
        <v>20323383</v>
      </c>
      <c r="O804" s="17">
        <v>44223</v>
      </c>
      <c r="P804" s="18">
        <v>44223</v>
      </c>
      <c r="Q804" s="19">
        <f>IF(M804="","",N804-M804)</f>
        <v>-556136</v>
      </c>
      <c r="R804" s="20">
        <f>IF(P804="","",P804-O804)</f>
        <v>0</v>
      </c>
      <c r="S804">
        <f>YEAR(P804)</f>
        <v>2021</v>
      </c>
      <c r="T804" s="21" t="str">
        <f>IF(LEN(MONTH(P804))=1,CONCATENATE("0",MONTH(P804)),MONTH(P804))</f>
        <v>01</v>
      </c>
      <c r="U804" s="21">
        <f>IF(LEN(DAY(P804))=1,CONCATENATE("0",DAY(P804)),DAY(P804))</f>
        <v>27</v>
      </c>
      <c r="V804" t="str">
        <f>CONCATENATE(S804,T804,U804)</f>
        <v>20210127</v>
      </c>
      <c r="W804">
        <f>IF(OR(MONTH(G804)=10,MONTH(G804)=11,MONTH(G804)=12),YEAR(G804)+1,YEAR(G804))</f>
        <v>2019</v>
      </c>
      <c r="X804">
        <f>IF(OR(MONTH(P804)=10,MONTH(P804)=11,MONTH(P804)=12),YEAR(P804)+1,YEAR(P804))</f>
        <v>2021</v>
      </c>
      <c r="Y804">
        <f>INDEX('Inflation Indices'!$B$2:$B$18,MATCH('MilCon Contracts Data'!W713,'Inflation Indices'!$A$2:$A$18,0))</f>
        <v>1.027591137340192</v>
      </c>
      <c r="Z804">
        <f>ROUND(MEDIAN(W804,X804),0)</f>
        <v>2020</v>
      </c>
      <c r="AA804">
        <f>INDEX('Inflation Indices'!$B$2:$B$18,MATCH('MilCon Contracts Data'!Z713,'Inflation Indices'!$A$2:$A$18,0))</f>
        <v>0.97697771649446541</v>
      </c>
      <c r="AB804" s="22">
        <f>M804*Y804</f>
        <v>21455608.676326148</v>
      </c>
      <c r="AC804" s="22">
        <f>AB804+(Q804*AA804)</f>
        <v>20912276.196985781</v>
      </c>
      <c r="AD804" s="19">
        <f>IF(AB804="","",AC804-AB804)</f>
        <v>-543332.47934036702</v>
      </c>
      <c r="AE804" s="23">
        <f>_xlfn.DAYS(P804,O804)</f>
        <v>0</v>
      </c>
      <c r="AF804" s="23">
        <f>_xlfn.DAYS(O804,G804)</f>
        <v>820</v>
      </c>
      <c r="AG804" s="24">
        <f>AE804/AF804</f>
        <v>0</v>
      </c>
    </row>
    <row r="805" spans="1:33" ht="30" customHeight="1" x14ac:dyDescent="0.25">
      <c r="A805" s="9">
        <v>44561</v>
      </c>
      <c r="B805" s="10">
        <v>2017</v>
      </c>
      <c r="C805" s="11" t="s">
        <v>145</v>
      </c>
      <c r="D805" s="12" t="s">
        <v>2472</v>
      </c>
      <c r="E805" s="12" t="s">
        <v>35</v>
      </c>
      <c r="F805" s="9">
        <v>43325</v>
      </c>
      <c r="G805" s="9">
        <v>43334</v>
      </c>
      <c r="H805" s="12" t="s">
        <v>150</v>
      </c>
      <c r="I805" s="13" t="str">
        <f>LEFT(J805,6)</f>
        <v>W912GB</v>
      </c>
      <c r="J805" s="14" t="s">
        <v>2473</v>
      </c>
      <c r="K805" s="15" t="s">
        <v>2474</v>
      </c>
      <c r="L805" s="15" t="str">
        <f>CONCATENATE(D805,",",J805)</f>
        <v>62380,W912GB-16-C-0007</v>
      </c>
      <c r="M805" s="16">
        <v>20950000</v>
      </c>
      <c r="N805" s="16">
        <v>23278000</v>
      </c>
      <c r="O805" s="17">
        <v>44692</v>
      </c>
      <c r="P805" s="18">
        <v>45122</v>
      </c>
      <c r="Q805" s="19">
        <f>IF(M805="","",N805-M805)</f>
        <v>2328000</v>
      </c>
      <c r="R805" s="20">
        <f>IF(P805="","",P805-O805)</f>
        <v>430</v>
      </c>
      <c r="S805">
        <f>YEAR(P805)</f>
        <v>2023</v>
      </c>
      <c r="T805" s="21" t="str">
        <f>IF(LEN(MONTH(P805))=1,CONCATENATE("0",MONTH(P805)),MONTH(P805))</f>
        <v>07</v>
      </c>
      <c r="U805" s="21">
        <f>IF(LEN(DAY(P805))=1,CONCATENATE("0",DAY(P805)),DAY(P805))</f>
        <v>15</v>
      </c>
      <c r="V805" t="str">
        <f>CONCATENATE(S805,T805,U805)</f>
        <v>20230715</v>
      </c>
      <c r="W805">
        <f>IF(OR(MONTH(G805)=10,MONTH(G805)=11,MONTH(G805)=12),YEAR(G805)+1,YEAR(G805))</f>
        <v>2018</v>
      </c>
      <c r="X805">
        <f>IF(OR(MONTH(P805)=10,MONTH(P805)=11,MONTH(P805)=12),YEAR(P805)+1,YEAR(P805))</f>
        <v>2023</v>
      </c>
      <c r="Y805">
        <f>INDEX('Inflation Indices'!$B$2:$B$18,MATCH('MilCon Contracts Data'!W545,'Inflation Indices'!$A$2:$A$18,0))</f>
        <v>0.97697771649446541</v>
      </c>
      <c r="Z805">
        <f>ROUND(MEDIAN(W805,X805),0)</f>
        <v>2021</v>
      </c>
      <c r="AA805">
        <f>INDEX('Inflation Indices'!$B$2:$B$18,MATCH('MilCon Contracts Data'!Z545,'Inflation Indices'!$A$2:$A$18,0))</f>
        <v>0.95701202597496626</v>
      </c>
      <c r="AB805" s="22">
        <f>M805*Y805</f>
        <v>20467683.160559051</v>
      </c>
      <c r="AC805" s="22">
        <f>AB805+(Q805*AA805)</f>
        <v>22695607.157028772</v>
      </c>
      <c r="AD805" s="19">
        <f>IF(AB805="","",AC805-AB805)</f>
        <v>2227923.9964697212</v>
      </c>
      <c r="AE805" s="23">
        <f>_xlfn.DAYS(P805,O805)</f>
        <v>430</v>
      </c>
      <c r="AF805" s="23">
        <f>_xlfn.DAYS(O805,G805)</f>
        <v>1358</v>
      </c>
      <c r="AG805" s="24">
        <f>AE805/AF805</f>
        <v>0.31664212076583209</v>
      </c>
    </row>
    <row r="806" spans="1:33" ht="30" customHeight="1" x14ac:dyDescent="0.25">
      <c r="A806" s="9">
        <v>44560</v>
      </c>
      <c r="B806" s="10">
        <v>2016</v>
      </c>
      <c r="C806" s="11" t="s">
        <v>496</v>
      </c>
      <c r="D806" s="12" t="s">
        <v>2475</v>
      </c>
      <c r="E806" s="12" t="s">
        <v>35</v>
      </c>
      <c r="F806" s="9">
        <v>42775</v>
      </c>
      <c r="G806" s="9">
        <v>43008</v>
      </c>
      <c r="H806" s="12" t="s">
        <v>2476</v>
      </c>
      <c r="I806" s="13" t="str">
        <f>LEFT(J806,6)</f>
        <v>W91299</v>
      </c>
      <c r="J806" s="14" t="s">
        <v>2477</v>
      </c>
      <c r="K806" s="15" t="s">
        <v>2478</v>
      </c>
      <c r="L806" s="15" t="str">
        <f>CONCATENATE(D806,",",J806)</f>
        <v>DESC1702,W91299-17-C-0011</v>
      </c>
      <c r="M806" s="16">
        <v>20973000</v>
      </c>
      <c r="N806" s="16">
        <v>21083000</v>
      </c>
      <c r="O806" s="17">
        <v>43641</v>
      </c>
      <c r="P806" s="18">
        <v>43731</v>
      </c>
      <c r="Q806" s="19">
        <f>IF(M806="","",N806-M806)</f>
        <v>110000</v>
      </c>
      <c r="R806" s="20">
        <f>IF(P806="","",P806-O806)</f>
        <v>90</v>
      </c>
      <c r="S806">
        <f>YEAR(P806)</f>
        <v>2019</v>
      </c>
      <c r="T806" s="21" t="str">
        <f>IF(LEN(MONTH(P806))=1,CONCATENATE("0",MONTH(P806)),MONTH(P806))</f>
        <v>09</v>
      </c>
      <c r="U806" s="21">
        <f>IF(LEN(DAY(P806))=1,CONCATENATE("0",DAY(P806)),DAY(P806))</f>
        <v>23</v>
      </c>
      <c r="V806" t="str">
        <f>CONCATENATE(S806,T806,U806)</f>
        <v>20190923</v>
      </c>
      <c r="W806">
        <f>IF(OR(MONTH(G806)=10,MONTH(G806)=11,MONTH(G806)=12),YEAR(G806)+1,YEAR(G806))</f>
        <v>2017</v>
      </c>
      <c r="X806">
        <f>IF(OR(MONTH(P806)=10,MONTH(P806)=11,MONTH(P806)=12),YEAR(P806)+1,YEAR(P806))</f>
        <v>2019</v>
      </c>
      <c r="Y806">
        <f>INDEX('Inflation Indices'!$B$2:$B$18,MATCH('MilCon Contracts Data'!W363,'Inflation Indices'!$A$2:$A$18,0))</f>
        <v>1.1226717559690906</v>
      </c>
      <c r="Z806">
        <f>ROUND(MEDIAN(W806,X806),0)</f>
        <v>2018</v>
      </c>
      <c r="AA806">
        <f>INDEX('Inflation Indices'!$B$2:$B$18,MATCH('MilCon Contracts Data'!Z363,'Inflation Indices'!$A$2:$A$18,0))</f>
        <v>1.0992552112271903</v>
      </c>
      <c r="AB806" s="22">
        <f>M806*Y806</f>
        <v>23545794.737939738</v>
      </c>
      <c r="AC806" s="22">
        <f>AB806+(Q806*AA806)</f>
        <v>23666712.811174728</v>
      </c>
      <c r="AD806" s="19">
        <f>IF(AB806="","",AC806-AB806)</f>
        <v>120918.07323499024</v>
      </c>
      <c r="AE806" s="23">
        <f>_xlfn.DAYS(P806,O806)</f>
        <v>90</v>
      </c>
      <c r="AF806" s="23">
        <f>_xlfn.DAYS(O806,G806)</f>
        <v>633</v>
      </c>
      <c r="AG806" s="24">
        <f>AE806/AF806</f>
        <v>0.14218009478672985</v>
      </c>
    </row>
    <row r="807" spans="1:33" ht="30" customHeight="1" x14ac:dyDescent="0.25">
      <c r="A807" s="9">
        <v>44573</v>
      </c>
      <c r="B807" s="10">
        <v>2019</v>
      </c>
      <c r="C807" s="11" t="s">
        <v>103</v>
      </c>
      <c r="D807" s="12" t="s">
        <v>2479</v>
      </c>
      <c r="E807" s="12" t="s">
        <v>35</v>
      </c>
      <c r="F807" s="9">
        <v>43518</v>
      </c>
      <c r="G807" s="9">
        <v>43600</v>
      </c>
      <c r="H807" s="12" t="s">
        <v>687</v>
      </c>
      <c r="I807" s="13" t="str">
        <f>LEFT(J807,6)</f>
        <v>N69450</v>
      </c>
      <c r="J807" s="14" t="s">
        <v>2480</v>
      </c>
      <c r="K807" s="15" t="s">
        <v>2419</v>
      </c>
      <c r="L807" s="15" t="str">
        <f>CONCATENATE(D807,",",J807)</f>
        <v>N62604855,N6945017D0507 N6945019F0710</v>
      </c>
      <c r="M807" s="16">
        <v>21022000</v>
      </c>
      <c r="N807" s="16">
        <v>21246000</v>
      </c>
      <c r="O807" s="17">
        <v>44742</v>
      </c>
      <c r="P807" s="18">
        <v>44742</v>
      </c>
      <c r="Q807" s="19">
        <f>IF(M807="","",N807-M807)</f>
        <v>224000</v>
      </c>
      <c r="R807" s="20">
        <f>IF(P807="","",P807-O807)</f>
        <v>0</v>
      </c>
      <c r="S807">
        <f>YEAR(P807)</f>
        <v>2022</v>
      </c>
      <c r="T807" s="21" t="str">
        <f>IF(LEN(MONTH(P807))=1,CONCATENATE("0",MONTH(P807)),MONTH(P807))</f>
        <v>06</v>
      </c>
      <c r="U807" s="21">
        <f>IF(LEN(DAY(P807))=1,CONCATENATE("0",DAY(P807)),DAY(P807))</f>
        <v>30</v>
      </c>
      <c r="V807" t="str">
        <f>CONCATENATE(S807,T807,U807)</f>
        <v>20220630</v>
      </c>
      <c r="W807">
        <f>IF(OR(MONTH(G807)=10,MONTH(G807)=11,MONTH(G807)=12),YEAR(G807)+1,YEAR(G807))</f>
        <v>2019</v>
      </c>
      <c r="X807">
        <f>IF(OR(MONTH(P807)=10,MONTH(P807)=11,MONTH(P807)=12),YEAR(P807)+1,YEAR(P807))</f>
        <v>2022</v>
      </c>
      <c r="Y807">
        <f>INDEX('Inflation Indices'!$B$2:$B$18,MATCH('MilCon Contracts Data'!W684,'Inflation Indices'!$A$2:$A$18,0))</f>
        <v>1.2825639376233653</v>
      </c>
      <c r="Z807">
        <f>ROUND(MEDIAN(W807,X807),0)</f>
        <v>2021</v>
      </c>
      <c r="AA807">
        <f>INDEX('Inflation Indices'!$B$2:$B$18,MATCH('MilCon Contracts Data'!Z684,'Inflation Indices'!$A$2:$A$18,0))</f>
        <v>1.258060736811446</v>
      </c>
      <c r="AB807" s="22">
        <f>M807*Y807</f>
        <v>26962059.096718386</v>
      </c>
      <c r="AC807" s="22">
        <f>AB807+(Q807*AA807)</f>
        <v>27243864.701764151</v>
      </c>
      <c r="AD807" s="19">
        <f>IF(AB807="","",AC807-AB807)</f>
        <v>281805.60504576564</v>
      </c>
      <c r="AE807" s="23">
        <f>_xlfn.DAYS(P807,O807)</f>
        <v>0</v>
      </c>
      <c r="AF807" s="23">
        <f>_xlfn.DAYS(O807,G807)</f>
        <v>1142</v>
      </c>
      <c r="AG807" s="24">
        <f>AE807/AF807</f>
        <v>0</v>
      </c>
    </row>
    <row r="808" spans="1:33" ht="30" customHeight="1" x14ac:dyDescent="0.25">
      <c r="A808" s="9">
        <v>44567</v>
      </c>
      <c r="B808" s="10">
        <v>2018</v>
      </c>
      <c r="C808" s="11" t="s">
        <v>33</v>
      </c>
      <c r="D808" s="12" t="s">
        <v>2481</v>
      </c>
      <c r="E808" s="12" t="s">
        <v>35</v>
      </c>
      <c r="F808" s="9">
        <v>43112</v>
      </c>
      <c r="G808" s="9">
        <v>43488</v>
      </c>
      <c r="H808" s="12" t="s">
        <v>2277</v>
      </c>
      <c r="I808" s="13" t="str">
        <f>LEFT(J808,6)</f>
        <v>W912PM</v>
      </c>
      <c r="J808" s="14" t="s">
        <v>2482</v>
      </c>
      <c r="K808" s="15" t="s">
        <v>2482</v>
      </c>
      <c r="L808" s="15" t="str">
        <f>CONCATENATE(D808,",",J808)</f>
        <v>79453,W912PM19C0011</v>
      </c>
      <c r="M808" s="16">
        <v>21039018</v>
      </c>
      <c r="N808" s="16">
        <v>22062531</v>
      </c>
      <c r="O808" s="17">
        <v>44503</v>
      </c>
      <c r="P808" s="18">
        <v>44764</v>
      </c>
      <c r="Q808" s="19">
        <f>IF(M808="","",N808-M808)</f>
        <v>1023513</v>
      </c>
      <c r="R808" s="20">
        <f>IF(P808="","",P808-O808)</f>
        <v>261</v>
      </c>
      <c r="S808">
        <f>YEAR(P808)</f>
        <v>2022</v>
      </c>
      <c r="T808" s="21" t="str">
        <f>IF(LEN(MONTH(P808))=1,CONCATENATE("0",MONTH(P808)),MONTH(P808))</f>
        <v>07</v>
      </c>
      <c r="U808" s="21">
        <f>IF(LEN(DAY(P808))=1,CONCATENATE("0",DAY(P808)),DAY(P808))</f>
        <v>22</v>
      </c>
      <c r="V808" t="str">
        <f>CONCATENATE(S808,T808,U808)</f>
        <v>20220722</v>
      </c>
      <c r="W808">
        <f>IF(OR(MONTH(G808)=10,MONTH(G808)=11,MONTH(G808)=12),YEAR(G808)+1,YEAR(G808))</f>
        <v>2019</v>
      </c>
      <c r="X808">
        <f>IF(OR(MONTH(P808)=10,MONTH(P808)=11,MONTH(P808)=12),YEAR(P808)+1,YEAR(P808))</f>
        <v>2022</v>
      </c>
      <c r="Y808">
        <f>INDEX('Inflation Indices'!$B$2:$B$18,MATCH('MilCon Contracts Data'!W822,'Inflation Indices'!$A$2:$A$18,0))</f>
        <v>1.0750776974914733</v>
      </c>
      <c r="Z808">
        <f>ROUND(MEDIAN(W808,X808),0)</f>
        <v>2021</v>
      </c>
      <c r="AA808">
        <f>INDEX('Inflation Indices'!$B$2:$B$18,MATCH('MilCon Contracts Data'!Z822,'Inflation Indices'!$A$2:$A$18,0))</f>
        <v>1.0006103417743548</v>
      </c>
      <c r="AB808" s="22">
        <f>M808*Y808</f>
        <v>22618579.02892166</v>
      </c>
      <c r="AC808" s="22">
        <f>AB808+(Q808*AA808)</f>
        <v>23642716.721662156</v>
      </c>
      <c r="AD808" s="19">
        <f>IF(AB808="","",AC808-AB808)</f>
        <v>1024137.6927404962</v>
      </c>
      <c r="AE808" s="23">
        <f>_xlfn.DAYS(P808,O808)</f>
        <v>261</v>
      </c>
      <c r="AF808" s="23">
        <f>_xlfn.DAYS(O808,G808)</f>
        <v>1015</v>
      </c>
      <c r="AG808" s="24">
        <f>AE808/AF808</f>
        <v>0.25714285714285712</v>
      </c>
    </row>
    <row r="809" spans="1:33" ht="30" customHeight="1" x14ac:dyDescent="0.25">
      <c r="A809" s="9">
        <v>44561</v>
      </c>
      <c r="B809" s="10">
        <v>2018</v>
      </c>
      <c r="C809" s="11" t="s">
        <v>145</v>
      </c>
      <c r="D809" s="12" t="s">
        <v>2483</v>
      </c>
      <c r="E809" s="12" t="s">
        <v>35</v>
      </c>
      <c r="F809" s="9">
        <v>43292</v>
      </c>
      <c r="G809" s="9">
        <v>43753</v>
      </c>
      <c r="H809" s="12" t="s">
        <v>2484</v>
      </c>
      <c r="I809" s="13" t="str">
        <f>LEFT(J809,6)</f>
        <v>W912DW</v>
      </c>
      <c r="J809" s="14" t="s">
        <v>2485</v>
      </c>
      <c r="K809" s="15" t="s">
        <v>2485</v>
      </c>
      <c r="L809" s="15" t="str">
        <f>CONCATENATE(D809,",",J809)</f>
        <v>55199,W912DW20C0001</v>
      </c>
      <c r="M809" s="16">
        <v>21087000</v>
      </c>
      <c r="N809" s="16">
        <v>21620000</v>
      </c>
      <c r="O809" s="17">
        <v>44529</v>
      </c>
      <c r="P809" s="18">
        <v>44647</v>
      </c>
      <c r="Q809" s="19">
        <f>IF(M809="","",N809-M809)</f>
        <v>533000</v>
      </c>
      <c r="R809" s="20">
        <f>IF(P809="","",P809-O809)</f>
        <v>118</v>
      </c>
      <c r="S809">
        <f>YEAR(P809)</f>
        <v>2022</v>
      </c>
      <c r="T809" s="21" t="str">
        <f>IF(LEN(MONTH(P809))=1,CONCATENATE("0",MONTH(P809)),MONTH(P809))</f>
        <v>03</v>
      </c>
      <c r="U809" s="21">
        <f>IF(LEN(DAY(P809))=1,CONCATENATE("0",DAY(P809)),DAY(P809))</f>
        <v>27</v>
      </c>
      <c r="V809" t="str">
        <f>CONCATENATE(S809,T809,U809)</f>
        <v>20220327</v>
      </c>
      <c r="W809">
        <f>IF(OR(MONTH(G809)=10,MONTH(G809)=11,MONTH(G809)=12),YEAR(G809)+1,YEAR(G809))</f>
        <v>2020</v>
      </c>
      <c r="X809">
        <f>IF(OR(MONTH(P809)=10,MONTH(P809)=11,MONTH(P809)=12),YEAR(P809)+1,YEAR(P809))</f>
        <v>2022</v>
      </c>
      <c r="Y809">
        <f>INDEX('Inflation Indices'!$B$2:$B$18,MATCH('MilCon Contracts Data'!W1027,'Inflation Indices'!$A$2:$A$18,0))</f>
        <v>1.027591137340192</v>
      </c>
      <c r="Z809">
        <f>ROUND(MEDIAN(W809,X809),0)</f>
        <v>2021</v>
      </c>
      <c r="AA809">
        <f>INDEX('Inflation Indices'!$B$2:$B$18,MATCH('MilCon Contracts Data'!Z1027,'Inflation Indices'!$A$2:$A$18,0))</f>
        <v>0.97697771649446541</v>
      </c>
      <c r="AB809" s="22">
        <f>M809*Y809</f>
        <v>21668814.31309263</v>
      </c>
      <c r="AC809" s="22">
        <f>AB809+(Q809*AA809)</f>
        <v>22189543.435984179</v>
      </c>
      <c r="AD809" s="19">
        <f>IF(AB809="","",AC809-AB809)</f>
        <v>520729.12289154902</v>
      </c>
      <c r="AE809" s="23">
        <f>_xlfn.DAYS(P809,O809)</f>
        <v>118</v>
      </c>
      <c r="AF809" s="23">
        <f>_xlfn.DAYS(O809,G809)</f>
        <v>776</v>
      </c>
      <c r="AG809" s="24">
        <f>AE809/AF809</f>
        <v>0.15206185567010308</v>
      </c>
    </row>
    <row r="810" spans="1:33" ht="30" customHeight="1" x14ac:dyDescent="0.25">
      <c r="A810" s="9">
        <v>44561</v>
      </c>
      <c r="B810" s="10">
        <v>2016</v>
      </c>
      <c r="C810" s="11" t="s">
        <v>557</v>
      </c>
      <c r="D810" s="12" t="s">
        <v>2486</v>
      </c>
      <c r="E810" s="12" t="s">
        <v>35</v>
      </c>
      <c r="F810" s="9">
        <v>42913</v>
      </c>
      <c r="G810" s="9">
        <v>43048</v>
      </c>
      <c r="H810" s="12" t="s">
        <v>2487</v>
      </c>
      <c r="I810" s="13" t="str">
        <f>LEFT(J810,6)</f>
        <v>W912QR</v>
      </c>
      <c r="J810" s="14" t="s">
        <v>2488</v>
      </c>
      <c r="K810" s="15" t="s">
        <v>2488</v>
      </c>
      <c r="L810" s="15" t="str">
        <f>CONCATENATE(D810,",",J810)</f>
        <v>86882,W912QR18C0003</v>
      </c>
      <c r="M810" s="16">
        <v>21180000</v>
      </c>
      <c r="N810" s="16">
        <v>24451000</v>
      </c>
      <c r="O810" s="17">
        <v>43817</v>
      </c>
      <c r="P810" s="18">
        <v>44474</v>
      </c>
      <c r="Q810" s="19">
        <f>IF(M810="","",N810-M810)</f>
        <v>3271000</v>
      </c>
      <c r="R810" s="20">
        <f>IF(P810="","",P810-O810)</f>
        <v>657</v>
      </c>
      <c r="S810">
        <f>YEAR(P810)</f>
        <v>2021</v>
      </c>
      <c r="T810" s="21">
        <f>IF(LEN(MONTH(P810))=1,CONCATENATE("0",MONTH(P810)),MONTH(P810))</f>
        <v>10</v>
      </c>
      <c r="U810" s="21" t="str">
        <f>IF(LEN(DAY(P810))=1,CONCATENATE("0",DAY(P810)),DAY(P810))</f>
        <v>05</v>
      </c>
      <c r="V810" t="str">
        <f>CONCATENATE(S810,T810,U810)</f>
        <v>20211005</v>
      </c>
      <c r="W810">
        <f>IF(OR(MONTH(G810)=10,MONTH(G810)=11,MONTH(G810)=12),YEAR(G810)+1,YEAR(G810))</f>
        <v>2018</v>
      </c>
      <c r="X810">
        <f>IF(OR(MONTH(P810)=10,MONTH(P810)=11,MONTH(P810)=12),YEAR(P810)+1,YEAR(P810))</f>
        <v>2022</v>
      </c>
      <c r="Y810">
        <f>INDEX('Inflation Indices'!$B$2:$B$18,MATCH('MilCon Contracts Data'!W573,'Inflation Indices'!$A$2:$A$18,0))</f>
        <v>1.1913606177254064</v>
      </c>
      <c r="Z810">
        <f>ROUND(MEDIAN(W810,X810),0)</f>
        <v>2020</v>
      </c>
      <c r="AA810">
        <f>INDEX('Inflation Indices'!$B$2:$B$18,MATCH('MilCon Contracts Data'!Z573,'Inflation Indices'!$A$2:$A$18,0))</f>
        <v>1.1518675949206576</v>
      </c>
      <c r="AB810" s="22">
        <f>M810*Y810</f>
        <v>25233017.883424107</v>
      </c>
      <c r="AC810" s="22">
        <f>AB810+(Q810*AA810)</f>
        <v>29000776.786409579</v>
      </c>
      <c r="AD810" s="19">
        <f>IF(AB810="","",AC810-AB810)</f>
        <v>3767758.9029854722</v>
      </c>
      <c r="AE810" s="23">
        <f>_xlfn.DAYS(P810,O810)</f>
        <v>657</v>
      </c>
      <c r="AF810" s="23">
        <f>_xlfn.DAYS(O810,G810)</f>
        <v>769</v>
      </c>
      <c r="AG810" s="24">
        <f>AE810/AF810</f>
        <v>0.85435630689206765</v>
      </c>
    </row>
    <row r="811" spans="1:33" ht="30" customHeight="1" x14ac:dyDescent="0.25">
      <c r="A811" s="9">
        <v>44573</v>
      </c>
      <c r="B811" s="10">
        <v>2013</v>
      </c>
      <c r="C811" s="11" t="s">
        <v>478</v>
      </c>
      <c r="D811" s="12" t="s">
        <v>2489</v>
      </c>
      <c r="E811" s="12" t="s">
        <v>35</v>
      </c>
      <c r="F811" s="9">
        <v>41444</v>
      </c>
      <c r="G811" s="9">
        <v>41579</v>
      </c>
      <c r="H811" s="12" t="s">
        <v>2490</v>
      </c>
      <c r="I811" s="13" t="str">
        <f>LEFT(J811,6)</f>
        <v>W912SV</v>
      </c>
      <c r="J811" s="14" t="s">
        <v>2491</v>
      </c>
      <c r="K811" s="15" t="s">
        <v>2492</v>
      </c>
      <c r="L811" s="15" t="str">
        <f>CONCATENATE(D811,",",J811)</f>
        <v>250065,W912SV-13-R-0001</v>
      </c>
      <c r="M811" s="16">
        <v>21279000</v>
      </c>
      <c r="N811" s="16">
        <v>21661000</v>
      </c>
      <c r="O811" s="17">
        <v>42215</v>
      </c>
      <c r="P811" s="18">
        <v>42872</v>
      </c>
      <c r="Q811" s="19">
        <f>IF(M811="","",N811-M811)</f>
        <v>382000</v>
      </c>
      <c r="R811" s="20">
        <f>IF(P811="","",P811-O811)</f>
        <v>657</v>
      </c>
      <c r="S811">
        <f>YEAR(P811)</f>
        <v>2017</v>
      </c>
      <c r="T811" s="21" t="str">
        <f>IF(LEN(MONTH(P811))=1,CONCATENATE("0",MONTH(P811)),MONTH(P811))</f>
        <v>05</v>
      </c>
      <c r="U811" s="21">
        <f>IF(LEN(DAY(P811))=1,CONCATENATE("0",DAY(P811)),DAY(P811))</f>
        <v>17</v>
      </c>
      <c r="V811" t="str">
        <f>CONCATENATE(S811,T811,U811)</f>
        <v>20170517</v>
      </c>
      <c r="W811">
        <f>IF(OR(MONTH(G811)=10,MONTH(G811)=11,MONTH(G811)=12),YEAR(G811)+1,YEAR(G811))</f>
        <v>2014</v>
      </c>
      <c r="X811">
        <f>IF(OR(MONTH(P811)=10,MONTH(P811)=11,MONTH(P811)=12),YEAR(P811)+1,YEAR(P811))</f>
        <v>2017</v>
      </c>
      <c r="Y811">
        <f>INDEX('Inflation Indices'!$B$2:$B$18,MATCH('MilCon Contracts Data'!W178,'Inflation Indices'!$A$2:$A$18,0))</f>
        <v>1.027591137340192</v>
      </c>
      <c r="Z811">
        <f>ROUND(MEDIAN(W811,X811),0)</f>
        <v>2016</v>
      </c>
      <c r="AA811">
        <f>INDEX('Inflation Indices'!$B$2:$B$18,MATCH('MilCon Contracts Data'!Z178,'Inflation Indices'!$A$2:$A$18,0))</f>
        <v>1.0006103417743548</v>
      </c>
      <c r="AB811" s="22">
        <f>M811*Y811</f>
        <v>21866111.811461948</v>
      </c>
      <c r="AC811" s="22">
        <f>AB811+(Q811*AA811)</f>
        <v>22248344.962019753</v>
      </c>
      <c r="AD811" s="19">
        <f>IF(AB811="","",AC811-AB811)</f>
        <v>382233.15055780485</v>
      </c>
      <c r="AE811" s="23">
        <f>_xlfn.DAYS(P811,O811)</f>
        <v>657</v>
      </c>
      <c r="AF811" s="23">
        <f>_xlfn.DAYS(O811,G811)</f>
        <v>636</v>
      </c>
      <c r="AG811" s="24">
        <f>AE811/AF811</f>
        <v>1.0330188679245282</v>
      </c>
    </row>
    <row r="812" spans="1:33" ht="30" customHeight="1" x14ac:dyDescent="0.25">
      <c r="A812" s="9">
        <v>44592</v>
      </c>
      <c r="B812" s="10">
        <v>2014</v>
      </c>
      <c r="C812" s="11" t="s">
        <v>496</v>
      </c>
      <c r="D812" s="12" t="s">
        <v>2493</v>
      </c>
      <c r="E812" s="12" t="s">
        <v>35</v>
      </c>
      <c r="F812" s="9">
        <v>41747</v>
      </c>
      <c r="G812" s="9">
        <v>42096</v>
      </c>
      <c r="H812" s="12" t="s">
        <v>2494</v>
      </c>
      <c r="I812" s="13" t="str">
        <f>LEFT(J812,6)</f>
        <v>W912PP</v>
      </c>
      <c r="J812" s="14" t="s">
        <v>2495</v>
      </c>
      <c r="K812" s="15" t="s">
        <v>2496</v>
      </c>
      <c r="L812" s="15" t="str">
        <f>CONCATENATE(D812,",",J812)</f>
        <v>DESC1407,W912PP-15-C-003</v>
      </c>
      <c r="M812" s="16">
        <v>21288300</v>
      </c>
      <c r="N812" s="16">
        <v>22083000</v>
      </c>
      <c r="O812" s="17">
        <v>42767</v>
      </c>
      <c r="P812" s="18">
        <v>42934</v>
      </c>
      <c r="Q812" s="19">
        <f>IF(M812="","",N812-M812)</f>
        <v>794700</v>
      </c>
      <c r="R812" s="20">
        <f>IF(P812="","",P812-O812)</f>
        <v>167</v>
      </c>
      <c r="S812">
        <f>YEAR(P812)</f>
        <v>2017</v>
      </c>
      <c r="T812" s="21" t="str">
        <f>IF(LEN(MONTH(P812))=1,CONCATENATE("0",MONTH(P812)),MONTH(P812))</f>
        <v>07</v>
      </c>
      <c r="U812" s="21">
        <f>IF(LEN(DAY(P812))=1,CONCATENATE("0",DAY(P812)),DAY(P812))</f>
        <v>18</v>
      </c>
      <c r="V812" t="str">
        <f>CONCATENATE(S812,T812,U812)</f>
        <v>20170718</v>
      </c>
      <c r="W812">
        <f>IF(OR(MONTH(G812)=10,MONTH(G812)=11,MONTH(G812)=12),YEAR(G812)+1,YEAR(G812))</f>
        <v>2015</v>
      </c>
      <c r="X812">
        <f>IF(OR(MONTH(P812)=10,MONTH(P812)=11,MONTH(P812)=12),YEAR(P812)+1,YEAR(P812))</f>
        <v>2017</v>
      </c>
      <c r="Y812">
        <f>INDEX('Inflation Indices'!$B$2:$B$18,MATCH('MilCon Contracts Data'!W226,'Inflation Indices'!$A$2:$A$18,0))</f>
        <v>1.0507009358578761</v>
      </c>
      <c r="Z812">
        <f>ROUND(MEDIAN(W812,X812),0)</f>
        <v>2016</v>
      </c>
      <c r="AA812">
        <f>INDEX('Inflation Indices'!$B$2:$B$18,MATCH('MilCon Contracts Data'!Z226,'Inflation Indices'!$A$2:$A$18,0))</f>
        <v>0.97697771649446541</v>
      </c>
      <c r="AB812" s="22">
        <f>M812*Y812</f>
        <v>22367636.732823223</v>
      </c>
      <c r="AC812" s="22">
        <f>AB812+(Q812*AA812)</f>
        <v>23144040.924121376</v>
      </c>
      <c r="AD812" s="19">
        <f>IF(AB812="","",AC812-AB812)</f>
        <v>776404.19129815325</v>
      </c>
      <c r="AE812" s="23">
        <f>_xlfn.DAYS(P812,O812)</f>
        <v>167</v>
      </c>
      <c r="AF812" s="23">
        <f>_xlfn.DAYS(O812,G812)</f>
        <v>671</v>
      </c>
      <c r="AG812" s="24">
        <f>AE812/AF812</f>
        <v>0.24888226527570789</v>
      </c>
    </row>
    <row r="813" spans="1:33" ht="30" customHeight="1" x14ac:dyDescent="0.25">
      <c r="A813" s="9">
        <v>44561</v>
      </c>
      <c r="B813" s="10">
        <v>2017</v>
      </c>
      <c r="C813" s="11" t="s">
        <v>731</v>
      </c>
      <c r="D813" s="12" t="s">
        <v>2497</v>
      </c>
      <c r="E813" s="12" t="s">
        <v>35</v>
      </c>
      <c r="F813" s="9">
        <v>44417</v>
      </c>
      <c r="G813" s="9">
        <v>44432</v>
      </c>
      <c r="H813" s="12" t="s">
        <v>2498</v>
      </c>
      <c r="I813" s="13" t="str">
        <f>LEFT(J813,6)</f>
        <v>W912DR</v>
      </c>
      <c r="J813" s="14" t="s">
        <v>2499</v>
      </c>
      <c r="K813" s="15" t="s">
        <v>2500</v>
      </c>
      <c r="L813" s="15" t="str">
        <f>CONCATENATE(D813,",",J813)</f>
        <v>35161,W912DR-21-C-0016</v>
      </c>
      <c r="M813" s="16">
        <v>21386000</v>
      </c>
      <c r="N813" s="16">
        <v>21386000</v>
      </c>
      <c r="O813" s="17">
        <v>45379</v>
      </c>
      <c r="P813" s="18">
        <v>45379</v>
      </c>
      <c r="Q813" s="19">
        <f>IF(M813="","",N813-M813)</f>
        <v>0</v>
      </c>
      <c r="R813" s="20">
        <f>IF(P813="","",P813-O813)</f>
        <v>0</v>
      </c>
      <c r="S813">
        <f>YEAR(P813)</f>
        <v>2024</v>
      </c>
      <c r="T813" s="21" t="str">
        <f>IF(LEN(MONTH(P813))=1,CONCATENATE("0",MONTH(P813)),MONTH(P813))</f>
        <v>03</v>
      </c>
      <c r="U813" s="21">
        <f>IF(LEN(DAY(P813))=1,CONCATENATE("0",DAY(P813)),DAY(P813))</f>
        <v>28</v>
      </c>
      <c r="V813" t="str">
        <f>CONCATENATE(S813,T813,U813)</f>
        <v>20240328</v>
      </c>
      <c r="W813">
        <f>IF(OR(MONTH(G813)=10,MONTH(G813)=11,MONTH(G813)=12),YEAR(G813)+1,YEAR(G813))</f>
        <v>2021</v>
      </c>
      <c r="X813">
        <f>IF(OR(MONTH(P813)=10,MONTH(P813)=11,MONTH(P813)=12),YEAR(P813)+1,YEAR(P813))</f>
        <v>2024</v>
      </c>
      <c r="Y813">
        <f>INDEX('Inflation Indices'!$B$2:$B$18,MATCH('MilCon Contracts Data'!W1238,'Inflation Indices'!$A$2:$A$18,0))</f>
        <v>0.97697771649446541</v>
      </c>
      <c r="Z813">
        <f>ROUND(MEDIAN(W813,X813),0)</f>
        <v>2023</v>
      </c>
      <c r="AA813">
        <f>INDEX('Inflation Indices'!$B$2:$B$18,MATCH('MilCon Contracts Data'!Z1238,'Inflation Indices'!$A$2:$A$18,0))</f>
        <v>0.93819806468133926</v>
      </c>
      <c r="AB813" s="22">
        <f>M813*Y813</f>
        <v>20893645.444950636</v>
      </c>
      <c r="AC813" s="22">
        <f>AB813+(Q813*AA813)</f>
        <v>20893645.444950636</v>
      </c>
      <c r="AD813" s="19">
        <f>IF(AB813="","",AC813-AB813)</f>
        <v>0</v>
      </c>
      <c r="AE813" s="23">
        <f>_xlfn.DAYS(P813,O813)</f>
        <v>0</v>
      </c>
      <c r="AF813" s="23">
        <f>_xlfn.DAYS(O813,G813)</f>
        <v>947</v>
      </c>
      <c r="AG813" s="24">
        <f>AE813/AF813</f>
        <v>0</v>
      </c>
    </row>
    <row r="814" spans="1:33" ht="30" customHeight="1" x14ac:dyDescent="0.25">
      <c r="A814" s="9">
        <v>44573</v>
      </c>
      <c r="B814" s="10">
        <v>2018</v>
      </c>
      <c r="C814" s="11" t="s">
        <v>98</v>
      </c>
      <c r="D814" s="12" t="s">
        <v>2501</v>
      </c>
      <c r="E814" s="12" t="s">
        <v>35</v>
      </c>
      <c r="F814" s="9">
        <v>43320</v>
      </c>
      <c r="G814" s="9">
        <v>43615</v>
      </c>
      <c r="H814" s="12" t="s">
        <v>2502</v>
      </c>
      <c r="I814" s="13" t="str">
        <f>LEFT(J814,6)</f>
        <v>N40080</v>
      </c>
      <c r="J814" s="14" t="s">
        <v>2503</v>
      </c>
      <c r="K814" s="15" t="s">
        <v>2504</v>
      </c>
      <c r="L814" s="15" t="str">
        <f>CONCATENATE(D814,",",J814)</f>
        <v>M00264542,N4008019C0023 AWD</v>
      </c>
      <c r="M814" s="16">
        <v>21419000</v>
      </c>
      <c r="N814" s="16">
        <v>20882000</v>
      </c>
      <c r="O814" s="17">
        <v>44134</v>
      </c>
      <c r="P814" s="18">
        <v>44606</v>
      </c>
      <c r="Q814" s="19">
        <f>IF(M814="","",N814-M814)</f>
        <v>-537000</v>
      </c>
      <c r="R814" s="20">
        <f>IF(P814="","",P814-O814)</f>
        <v>472</v>
      </c>
      <c r="S814">
        <f>YEAR(P814)</f>
        <v>2022</v>
      </c>
      <c r="T814" s="21" t="str">
        <f>IF(LEN(MONTH(P814))=1,CONCATENATE("0",MONTH(P814)),MONTH(P814))</f>
        <v>02</v>
      </c>
      <c r="U814" s="21">
        <f>IF(LEN(DAY(P814))=1,CONCATENATE("0",DAY(P814)),DAY(P814))</f>
        <v>14</v>
      </c>
      <c r="V814" t="str">
        <f>CONCATENATE(S814,T814,U814)</f>
        <v>20220214</v>
      </c>
      <c r="W814">
        <f>IF(OR(MONTH(G814)=10,MONTH(G814)=11,MONTH(G814)=12),YEAR(G814)+1,YEAR(G814))</f>
        <v>2019</v>
      </c>
      <c r="X814">
        <f>IF(OR(MONTH(P814)=10,MONTH(P814)=11,MONTH(P814)=12),YEAR(P814)+1,YEAR(P814))</f>
        <v>2022</v>
      </c>
      <c r="Y814">
        <f>INDEX('Inflation Indices'!$B$2:$B$18,MATCH('MilCon Contracts Data'!W602,'Inflation Indices'!$A$2:$A$18,0))</f>
        <v>1.027591137340192</v>
      </c>
      <c r="Z814">
        <f>ROUND(MEDIAN(W814,X814),0)</f>
        <v>2021</v>
      </c>
      <c r="AA814">
        <f>INDEX('Inflation Indices'!$B$2:$B$18,MATCH('MilCon Contracts Data'!Z602,'Inflation Indices'!$A$2:$A$18,0))</f>
        <v>0.97697771649446541</v>
      </c>
      <c r="AB814" s="22">
        <f>M814*Y814</f>
        <v>22009974.570689574</v>
      </c>
      <c r="AC814" s="22">
        <f>AB814+(Q814*AA814)</f>
        <v>21485337.536932047</v>
      </c>
      <c r="AD814" s="19">
        <f>IF(AB814="","",AC814-AB814)</f>
        <v>-524637.03375752643</v>
      </c>
      <c r="AE814" s="23">
        <f>_xlfn.DAYS(P814,O814)</f>
        <v>472</v>
      </c>
      <c r="AF814" s="23">
        <f>_xlfn.DAYS(O814,G814)</f>
        <v>519</v>
      </c>
      <c r="AG814" s="24">
        <f>AE814/AF814</f>
        <v>0.90944123314065506</v>
      </c>
    </row>
    <row r="815" spans="1:33" ht="30" customHeight="1" x14ac:dyDescent="0.25">
      <c r="A815" s="9">
        <v>44561</v>
      </c>
      <c r="B815" s="10">
        <v>2018</v>
      </c>
      <c r="C815" s="11" t="s">
        <v>145</v>
      </c>
      <c r="D815" s="12" t="s">
        <v>2505</v>
      </c>
      <c r="E815" s="12" t="s">
        <v>35</v>
      </c>
      <c r="F815" s="9">
        <v>43326</v>
      </c>
      <c r="G815" s="9">
        <v>43518</v>
      </c>
      <c r="H815" s="12" t="s">
        <v>1427</v>
      </c>
      <c r="I815" s="13" t="str">
        <f>LEFT(J815,6)</f>
        <v>W912HN</v>
      </c>
      <c r="J815" s="14" t="s">
        <v>2506</v>
      </c>
      <c r="K815" s="15" t="s">
        <v>2506</v>
      </c>
      <c r="L815" s="15" t="str">
        <f>CONCATENATE(D815,",",J815)</f>
        <v>55112,W912HN19C3003</v>
      </c>
      <c r="M815" s="16">
        <v>21437000</v>
      </c>
      <c r="N815" s="16">
        <v>22385000</v>
      </c>
      <c r="O815" s="17">
        <v>44112</v>
      </c>
      <c r="P815" s="18">
        <v>44531</v>
      </c>
      <c r="Q815" s="19">
        <f>IF(M815="","",N815-M815)</f>
        <v>948000</v>
      </c>
      <c r="R815" s="20">
        <f>IF(P815="","",P815-O815)</f>
        <v>419</v>
      </c>
      <c r="S815">
        <f>YEAR(P815)</f>
        <v>2021</v>
      </c>
      <c r="T815" s="21">
        <f>IF(LEN(MONTH(P815))=1,CONCATENATE("0",MONTH(P815)),MONTH(P815))</f>
        <v>12</v>
      </c>
      <c r="U815" s="21" t="str">
        <f>IF(LEN(DAY(P815))=1,CONCATENATE("0",DAY(P815)),DAY(P815))</f>
        <v>01</v>
      </c>
      <c r="V815" t="str">
        <f>CONCATENATE(S815,T815,U815)</f>
        <v>20211201</v>
      </c>
      <c r="W815">
        <f>IF(OR(MONTH(G815)=10,MONTH(G815)=11,MONTH(G815)=12),YEAR(G815)+1,YEAR(G815))</f>
        <v>2019</v>
      </c>
      <c r="X815">
        <f>IF(OR(MONTH(P815)=10,MONTH(P815)=11,MONTH(P815)=12),YEAR(P815)+1,YEAR(P815))</f>
        <v>2022</v>
      </c>
      <c r="Y815">
        <f>INDEX('Inflation Indices'!$B$2:$B$18,MATCH('MilCon Contracts Data'!W796,'Inflation Indices'!$A$2:$A$18,0))</f>
        <v>1.0750776974914733</v>
      </c>
      <c r="Z815">
        <f>ROUND(MEDIAN(W815,X815),0)</f>
        <v>2021</v>
      </c>
      <c r="AA815">
        <f>INDEX('Inflation Indices'!$B$2:$B$18,MATCH('MilCon Contracts Data'!Z796,'Inflation Indices'!$A$2:$A$18,0))</f>
        <v>1.0006103417743548</v>
      </c>
      <c r="AB815" s="22">
        <f>M815*Y815</f>
        <v>23046440.601124715</v>
      </c>
      <c r="AC815" s="22">
        <f>AB815+(Q815*AA815)</f>
        <v>23995019.205126803</v>
      </c>
      <c r="AD815" s="19">
        <f>IF(AB815="","",AC815-AB815)</f>
        <v>948578.60400208831</v>
      </c>
      <c r="AE815" s="23">
        <f>_xlfn.DAYS(P815,O815)</f>
        <v>419</v>
      </c>
      <c r="AF815" s="23">
        <f>_xlfn.DAYS(O815,G815)</f>
        <v>594</v>
      </c>
      <c r="AG815" s="24">
        <f>AE815/AF815</f>
        <v>0.70538720538720534</v>
      </c>
    </row>
    <row r="816" spans="1:33" ht="30" customHeight="1" x14ac:dyDescent="0.25">
      <c r="A816" s="9">
        <v>44560</v>
      </c>
      <c r="B816" s="10">
        <v>2018</v>
      </c>
      <c r="C816" s="11" t="s">
        <v>496</v>
      </c>
      <c r="D816" s="12" t="s">
        <v>2507</v>
      </c>
      <c r="E816" s="12" t="s">
        <v>35</v>
      </c>
      <c r="F816" s="9">
        <v>43363</v>
      </c>
      <c r="G816" s="9">
        <v>43364</v>
      </c>
      <c r="H816" s="12" t="s">
        <v>2508</v>
      </c>
      <c r="I816" s="13" t="str">
        <f>LEFT(J816,6)</f>
        <v>N40192</v>
      </c>
      <c r="J816" s="14" t="s">
        <v>2509</v>
      </c>
      <c r="K816" s="15" t="s">
        <v>2510</v>
      </c>
      <c r="L816" s="15" t="str">
        <f>CONCATENATE(D816,",",J816)</f>
        <v>DESC1709,N40192-18-C-1300</v>
      </c>
      <c r="M816" s="16">
        <v>21445996</v>
      </c>
      <c r="N816" s="16">
        <v>21445996</v>
      </c>
      <c r="O816" s="17">
        <v>43814</v>
      </c>
      <c r="P816" s="18">
        <v>43814</v>
      </c>
      <c r="Q816" s="19">
        <f>IF(M816="","",N816-M816)</f>
        <v>0</v>
      </c>
      <c r="R816" s="20">
        <f>IF(P816="","",P816-O816)</f>
        <v>0</v>
      </c>
      <c r="S816">
        <f>YEAR(P816)</f>
        <v>2019</v>
      </c>
      <c r="T816" s="21">
        <f>IF(LEN(MONTH(P816))=1,CONCATENATE("0",MONTH(P816)),MONTH(P816))</f>
        <v>12</v>
      </c>
      <c r="U816" s="21">
        <f>IF(LEN(DAY(P816))=1,CONCATENATE("0",DAY(P816)),DAY(P816))</f>
        <v>15</v>
      </c>
      <c r="V816" t="str">
        <f>CONCATENATE(S816,T816,U816)</f>
        <v>20191215</v>
      </c>
      <c r="W816">
        <f>IF(OR(MONTH(G816)=10,MONTH(G816)=11,MONTH(G816)=12),YEAR(G816)+1,YEAR(G816))</f>
        <v>2018</v>
      </c>
      <c r="X816">
        <f>IF(OR(MONTH(P816)=10,MONTH(P816)=11,MONTH(P816)=12),YEAR(P816)+1,YEAR(P816))</f>
        <v>2020</v>
      </c>
      <c r="Y816">
        <f>INDEX('Inflation Indices'!$B$2:$B$18,MATCH('MilCon Contracts Data'!W462,'Inflation Indices'!$A$2:$A$18,0))</f>
        <v>1.0006103417743548</v>
      </c>
      <c r="Z816">
        <f>ROUND(MEDIAN(W816,X816),0)</f>
        <v>2019</v>
      </c>
      <c r="AA816">
        <f>INDEX('Inflation Indices'!$B$2:$B$18,MATCH('MilCon Contracts Data'!Z462,'Inflation Indices'!$A$2:$A$18,0))</f>
        <v>0.97697771649446541</v>
      </c>
      <c r="AB816" s="22">
        <f>M816*Y816</f>
        <v>21459085.387251448</v>
      </c>
      <c r="AC816" s="22">
        <f>AB816+(Q816*AA816)</f>
        <v>21459085.387251448</v>
      </c>
      <c r="AD816" s="19">
        <f>IF(AB816="","",AC816-AB816)</f>
        <v>0</v>
      </c>
      <c r="AE816" s="23">
        <f>_xlfn.DAYS(P816,O816)</f>
        <v>0</v>
      </c>
      <c r="AF816" s="23">
        <f>_xlfn.DAYS(O816,G816)</f>
        <v>450</v>
      </c>
      <c r="AG816" s="24">
        <f>AE816/AF816</f>
        <v>0</v>
      </c>
    </row>
    <row r="817" spans="1:33" ht="30" customHeight="1" x14ac:dyDescent="0.25">
      <c r="A817" s="9">
        <v>44561</v>
      </c>
      <c r="B817" s="10">
        <v>2018</v>
      </c>
      <c r="C817" s="11" t="s">
        <v>68</v>
      </c>
      <c r="D817" s="12" t="s">
        <v>2511</v>
      </c>
      <c r="E817" s="12" t="s">
        <v>35</v>
      </c>
      <c r="F817" s="9">
        <v>43328</v>
      </c>
      <c r="G817" s="9">
        <v>43649</v>
      </c>
      <c r="H817" s="12" t="s">
        <v>2512</v>
      </c>
      <c r="I817" s="13" t="str">
        <f>LEFT(J817,6)</f>
        <v>W912PL</v>
      </c>
      <c r="J817" s="14" t="s">
        <v>2513</v>
      </c>
      <c r="K817" s="15" t="s">
        <v>2513</v>
      </c>
      <c r="L817" s="15" t="str">
        <f>CONCATENATE(D817,",",J817)</f>
        <v>RKMF063004,W912PL19C0023</v>
      </c>
      <c r="M817" s="16">
        <v>21623000</v>
      </c>
      <c r="N817" s="16">
        <v>22289225</v>
      </c>
      <c r="O817" s="17">
        <v>44410</v>
      </c>
      <c r="P817" s="18">
        <v>44550</v>
      </c>
      <c r="Q817" s="19">
        <f>IF(M817="","",N817-M817)</f>
        <v>666225</v>
      </c>
      <c r="R817" s="20">
        <f>IF(P817="","",P817-O817)</f>
        <v>140</v>
      </c>
      <c r="S817">
        <f>YEAR(P817)</f>
        <v>2021</v>
      </c>
      <c r="T817" s="21">
        <f>IF(LEN(MONTH(P817))=1,CONCATENATE("0",MONTH(P817)),MONTH(P817))</f>
        <v>12</v>
      </c>
      <c r="U817" s="21">
        <f>IF(LEN(DAY(P817))=1,CONCATENATE("0",DAY(P817)),DAY(P817))</f>
        <v>20</v>
      </c>
      <c r="V817" t="str">
        <f>CONCATENATE(S817,T817,U817)</f>
        <v>20211220</v>
      </c>
      <c r="W817">
        <f>IF(OR(MONTH(G817)=10,MONTH(G817)=11,MONTH(G817)=12),YEAR(G817)+1,YEAR(G817))</f>
        <v>2019</v>
      </c>
      <c r="X817">
        <f>IF(OR(MONTH(P817)=10,MONTH(P817)=11,MONTH(P817)=12),YEAR(P817)+1,YEAR(P817))</f>
        <v>2022</v>
      </c>
      <c r="Y817">
        <f>INDEX('Inflation Indices'!$B$2:$B$18,MATCH('MilCon Contracts Data'!W815,'Inflation Indices'!$A$2:$A$18,0))</f>
        <v>1.027591137340192</v>
      </c>
      <c r="Z817">
        <f>ROUND(MEDIAN(W817,X817),0)</f>
        <v>2021</v>
      </c>
      <c r="AA817">
        <f>INDEX('Inflation Indices'!$B$2:$B$18,MATCH('MilCon Contracts Data'!Z815,'Inflation Indices'!$A$2:$A$18,0))</f>
        <v>0.97697771649446541</v>
      </c>
      <c r="AB817" s="22">
        <f>M817*Y817</f>
        <v>22219603.162706971</v>
      </c>
      <c r="AC817" s="22">
        <f>AB817+(Q817*AA817)</f>
        <v>22870490.141878497</v>
      </c>
      <c r="AD817" s="19">
        <f>IF(AB817="","",AC817-AB817)</f>
        <v>650886.97917152569</v>
      </c>
      <c r="AE817" s="23">
        <f>_xlfn.DAYS(P817,O817)</f>
        <v>140</v>
      </c>
      <c r="AF817" s="23">
        <f>_xlfn.DAYS(O817,G817)</f>
        <v>761</v>
      </c>
      <c r="AG817" s="24">
        <f>AE817/AF817</f>
        <v>0.18396846254927726</v>
      </c>
    </row>
    <row r="818" spans="1:33" ht="30" customHeight="1" x14ac:dyDescent="0.25">
      <c r="A818" s="9">
        <v>44538</v>
      </c>
      <c r="B818" s="10">
        <v>2014</v>
      </c>
      <c r="C818" s="11" t="s">
        <v>473</v>
      </c>
      <c r="D818" s="12" t="s">
        <v>2514</v>
      </c>
      <c r="E818" s="12" t="s">
        <v>35</v>
      </c>
      <c r="F818" s="9">
        <v>42849</v>
      </c>
      <c r="G818" s="9">
        <v>43243</v>
      </c>
      <c r="H818" s="12" t="s">
        <v>2219</v>
      </c>
      <c r="I818" s="13" t="str">
        <f>LEFT(J818,6)</f>
        <v>HQ0034</v>
      </c>
      <c r="J818" s="14" t="s">
        <v>2515</v>
      </c>
      <c r="K818" s="15" t="s">
        <v>2516</v>
      </c>
      <c r="L818" s="15" t="str">
        <f>CONCATENATE(D818,",",J818)</f>
        <v>80007,HQ0034-18-C-0042</v>
      </c>
      <c r="M818" s="16">
        <v>21716999</v>
      </c>
      <c r="N818" s="16">
        <v>21716999</v>
      </c>
      <c r="O818" s="17">
        <v>44097</v>
      </c>
      <c r="P818" s="18">
        <v>44492</v>
      </c>
      <c r="Q818" s="19">
        <f>IF(M818="","",N818-M818)</f>
        <v>0</v>
      </c>
      <c r="R818" s="20">
        <f>IF(P818="","",P818-O818)</f>
        <v>395</v>
      </c>
      <c r="S818">
        <f>YEAR(P818)</f>
        <v>2021</v>
      </c>
      <c r="T818" s="21">
        <f>IF(LEN(MONTH(P818))=1,CONCATENATE("0",MONTH(P818)),MONTH(P818))</f>
        <v>10</v>
      </c>
      <c r="U818" s="21">
        <f>IF(LEN(DAY(P818))=1,CONCATENATE("0",DAY(P818)),DAY(P818))</f>
        <v>23</v>
      </c>
      <c r="V818" t="str">
        <f>CONCATENATE(S818,T818,U818)</f>
        <v>20211023</v>
      </c>
      <c r="W818">
        <f>IF(OR(MONTH(G818)=10,MONTH(G818)=11,MONTH(G818)=12),YEAR(G818)+1,YEAR(G818))</f>
        <v>2018</v>
      </c>
      <c r="X818">
        <f>IF(OR(MONTH(P818)=10,MONTH(P818)=11,MONTH(P818)=12),YEAR(P818)+1,YEAR(P818))</f>
        <v>2022</v>
      </c>
      <c r="Y818">
        <f>INDEX('Inflation Indices'!$B$2:$B$18,MATCH('MilCon Contracts Data'!W419,'Inflation Indices'!$A$2:$A$18,0))</f>
        <v>0.97697771649446541</v>
      </c>
      <c r="Z818">
        <f>ROUND(MEDIAN(W818,X818),0)</f>
        <v>2020</v>
      </c>
      <c r="AA818" t="e">
        <f>INDEX('Inflation Indices'!$B$2:$B$18,MATCH('MilCon Contracts Data'!Z419,'Inflation Indices'!$A$2:$A$18,0))</f>
        <v>#N/A</v>
      </c>
      <c r="AB818" s="22">
        <f>M818*Y818</f>
        <v>21217024.092132587</v>
      </c>
      <c r="AC818" s="22" t="e">
        <f>AB818+(Q818*AA818)</f>
        <v>#N/A</v>
      </c>
      <c r="AD818" s="19" t="e">
        <f>IF(AB818="","",AC818-AB818)</f>
        <v>#N/A</v>
      </c>
      <c r="AE818" s="23">
        <f>_xlfn.DAYS(P818,O818)</f>
        <v>395</v>
      </c>
      <c r="AF818" s="23">
        <f>_xlfn.DAYS(O818,G818)</f>
        <v>854</v>
      </c>
      <c r="AG818" s="24">
        <f>AE818/AF818</f>
        <v>0.46252927400468385</v>
      </c>
    </row>
    <row r="819" spans="1:33" ht="30" customHeight="1" x14ac:dyDescent="0.25">
      <c r="A819" s="9">
        <v>44561</v>
      </c>
      <c r="B819" s="10">
        <v>2020</v>
      </c>
      <c r="C819" s="11" t="s">
        <v>145</v>
      </c>
      <c r="D819" s="12" t="s">
        <v>2517</v>
      </c>
      <c r="E819" s="12" t="s">
        <v>35</v>
      </c>
      <c r="F819" s="9">
        <v>43896</v>
      </c>
      <c r="G819" s="9">
        <v>44099</v>
      </c>
      <c r="H819" s="12" t="s">
        <v>2518</v>
      </c>
      <c r="I819" s="13" t="str">
        <f>LEFT(J819,6)</f>
        <v>W912DS</v>
      </c>
      <c r="J819" s="14" t="s">
        <v>2519</v>
      </c>
      <c r="K819" s="15" t="s">
        <v>2519</v>
      </c>
      <c r="L819" s="15" t="str">
        <f>CONCATENATE(D819,",",J819)</f>
        <v>87933,W912DS20C0025</v>
      </c>
      <c r="M819" s="16">
        <v>21732000</v>
      </c>
      <c r="N819" s="16">
        <v>21702000</v>
      </c>
      <c r="O819" s="17">
        <v>44845</v>
      </c>
      <c r="P819" s="18">
        <v>44845</v>
      </c>
      <c r="Q819" s="19">
        <f>IF(M819="","",N819-M819)</f>
        <v>-30000</v>
      </c>
      <c r="R819" s="20">
        <f>IF(P819="","",P819-O819)</f>
        <v>0</v>
      </c>
      <c r="S819">
        <f>YEAR(P819)</f>
        <v>2022</v>
      </c>
      <c r="T819" s="21">
        <f>IF(LEN(MONTH(P819))=1,CONCATENATE("0",MONTH(P819)),MONTH(P819))</f>
        <v>10</v>
      </c>
      <c r="U819" s="21">
        <f>IF(LEN(DAY(P819))=1,CONCATENATE("0",DAY(P819)),DAY(P819))</f>
        <v>11</v>
      </c>
      <c r="V819" t="str">
        <f>CONCATENATE(S819,T819,U819)</f>
        <v>20221011</v>
      </c>
      <c r="W819">
        <f>IF(OR(MONTH(G819)=10,MONTH(G819)=11,MONTH(G819)=12),YEAR(G819)+1,YEAR(G819))</f>
        <v>2020</v>
      </c>
      <c r="X819">
        <f>IF(OR(MONTH(P819)=10,MONTH(P819)=11,MONTH(P819)=12),YEAR(P819)+1,YEAR(P819))</f>
        <v>2023</v>
      </c>
      <c r="Y819">
        <f>INDEX('Inflation Indices'!$B$2:$B$18,MATCH('MilCon Contracts Data'!W1025,'Inflation Indices'!$A$2:$A$18,0))</f>
        <v>0.97697771649446541</v>
      </c>
      <c r="Z819">
        <f>ROUND(MEDIAN(W819,X819),0)</f>
        <v>2022</v>
      </c>
      <c r="AA819">
        <f>INDEX('Inflation Indices'!$B$2:$B$18,MATCH('MilCon Contracts Data'!Z1025,'Inflation Indices'!$A$2:$A$18,0))</f>
        <v>0.93819806468133926</v>
      </c>
      <c r="AB819" s="22">
        <f>M819*Y819</f>
        <v>21231679.734857723</v>
      </c>
      <c r="AC819" s="22">
        <f>AB819+(Q819*AA819)</f>
        <v>21203533.792917281</v>
      </c>
      <c r="AD819" s="19">
        <f>IF(AB819="","",AC819-AB819)</f>
        <v>-28145.941940441728</v>
      </c>
      <c r="AE819" s="23">
        <f>_xlfn.DAYS(P819,O819)</f>
        <v>0</v>
      </c>
      <c r="AF819" s="23">
        <f>_xlfn.DAYS(O819,G819)</f>
        <v>746</v>
      </c>
      <c r="AG819" s="24">
        <f>AE819/AF819</f>
        <v>0</v>
      </c>
    </row>
    <row r="820" spans="1:33" ht="30" customHeight="1" x14ac:dyDescent="0.25">
      <c r="A820" s="9">
        <v>44573</v>
      </c>
      <c r="B820" s="10">
        <v>2016</v>
      </c>
      <c r="C820" s="11" t="s">
        <v>98</v>
      </c>
      <c r="D820" s="12" t="s">
        <v>2520</v>
      </c>
      <c r="E820" s="12" t="s">
        <v>35</v>
      </c>
      <c r="F820" s="9">
        <v>43488</v>
      </c>
      <c r="G820" s="9">
        <v>43573</v>
      </c>
      <c r="H820" s="12" t="s">
        <v>911</v>
      </c>
      <c r="I820" s="13" t="str">
        <f>LEFT(J820,6)</f>
        <v>N40085</v>
      </c>
      <c r="J820" s="14" t="s">
        <v>2521</v>
      </c>
      <c r="K820" s="15" t="s">
        <v>2521</v>
      </c>
      <c r="L820" s="15" t="str">
        <f>CONCATENATE(D820,",",J820)</f>
        <v>M00146222,N4008519C9021</v>
      </c>
      <c r="M820" s="16">
        <v>21793000</v>
      </c>
      <c r="N820" s="16">
        <v>22197000</v>
      </c>
      <c r="O820" s="17">
        <v>44357</v>
      </c>
      <c r="P820" s="18">
        <v>44357</v>
      </c>
      <c r="Q820" s="19">
        <f>IF(M820="","",N820-M820)</f>
        <v>404000</v>
      </c>
      <c r="R820" s="20">
        <f>IF(P820="","",P820-O820)</f>
        <v>0</v>
      </c>
      <c r="S820">
        <f>YEAR(P820)</f>
        <v>2021</v>
      </c>
      <c r="T820" s="21" t="str">
        <f>IF(LEN(MONTH(P820))=1,CONCATENATE("0",MONTH(P820)),MONTH(P820))</f>
        <v>06</v>
      </c>
      <c r="U820" s="21">
        <f>IF(LEN(DAY(P820))=1,CONCATENATE("0",DAY(P820)),DAY(P820))</f>
        <v>10</v>
      </c>
      <c r="V820" t="str">
        <f>CONCATENATE(S820,T820,U820)</f>
        <v>20210610</v>
      </c>
      <c r="W820">
        <f>IF(OR(MONTH(G820)=10,MONTH(G820)=11,MONTH(G820)=12),YEAR(G820)+1,YEAR(G820))</f>
        <v>2019</v>
      </c>
      <c r="X820">
        <f>IF(OR(MONTH(P820)=10,MONTH(P820)=11,MONTH(P820)=12),YEAR(P820)+1,YEAR(P820))</f>
        <v>2021</v>
      </c>
      <c r="Y820">
        <f>INDEX('Inflation Indices'!$B$2:$B$18,MATCH('MilCon Contracts Data'!W616,'Inflation Indices'!$A$2:$A$18,0))</f>
        <v>0.97697771649446541</v>
      </c>
      <c r="Z820">
        <f>ROUND(MEDIAN(W820,X820),0)</f>
        <v>2020</v>
      </c>
      <c r="AA820">
        <f>INDEX('Inflation Indices'!$B$2:$B$18,MATCH('MilCon Contracts Data'!Z616,'Inflation Indices'!$A$2:$A$18,0))</f>
        <v>0.95701202597496626</v>
      </c>
      <c r="AB820" s="22">
        <f>M820*Y820</f>
        <v>21291275.375563886</v>
      </c>
      <c r="AC820" s="22">
        <f>AB820+(Q820*AA820)</f>
        <v>21677908.234057773</v>
      </c>
      <c r="AD820" s="19">
        <f>IF(AB820="","",AC820-AB820)</f>
        <v>386632.85849388689</v>
      </c>
      <c r="AE820" s="23">
        <f>_xlfn.DAYS(P820,O820)</f>
        <v>0</v>
      </c>
      <c r="AF820" s="23">
        <f>_xlfn.DAYS(O820,G820)</f>
        <v>784</v>
      </c>
      <c r="AG820" s="24">
        <f>AE820/AF820</f>
        <v>0</v>
      </c>
    </row>
    <row r="821" spans="1:33" ht="30" customHeight="1" x14ac:dyDescent="0.25">
      <c r="A821" s="9">
        <v>44560</v>
      </c>
      <c r="B821" s="10">
        <v>2019</v>
      </c>
      <c r="C821" s="11" t="s">
        <v>482</v>
      </c>
      <c r="D821" s="12" t="s">
        <v>2522</v>
      </c>
      <c r="E821" s="12" t="s">
        <v>35</v>
      </c>
      <c r="F821" s="9">
        <v>44063</v>
      </c>
      <c r="G821" s="9">
        <v>44266</v>
      </c>
      <c r="H821" s="12" t="s">
        <v>1385</v>
      </c>
      <c r="I821" s="13" t="str">
        <f>LEFT(J821,6)</f>
        <v>N69450</v>
      </c>
      <c r="J821" s="14" t="s">
        <v>1442</v>
      </c>
      <c r="K821" s="15" t="s">
        <v>1442</v>
      </c>
      <c r="L821" s="15" t="str">
        <f>CONCATENATE(D821,",",J821)</f>
        <v>RQLH189009,N6945021C0005</v>
      </c>
      <c r="M821" s="16">
        <v>21831459</v>
      </c>
      <c r="N821" s="16">
        <v>19244906</v>
      </c>
      <c r="O821" s="17">
        <v>45566</v>
      </c>
      <c r="P821" s="18">
        <v>45566</v>
      </c>
      <c r="Q821" s="19">
        <f>IF(M821="","",N821-M821)</f>
        <v>-2586553</v>
      </c>
      <c r="R821" s="20">
        <f>IF(P821="","",P821-O821)</f>
        <v>0</v>
      </c>
      <c r="S821">
        <f>YEAR(P821)</f>
        <v>2024</v>
      </c>
      <c r="T821" s="21">
        <f>IF(LEN(MONTH(P821))=1,CONCATENATE("0",MONTH(P821)),MONTH(P821))</f>
        <v>10</v>
      </c>
      <c r="U821" s="21" t="str">
        <f>IF(LEN(DAY(P821))=1,CONCATENATE("0",DAY(P821)),DAY(P821))</f>
        <v>01</v>
      </c>
      <c r="V821" t="str">
        <f>CONCATENATE(S821,T821,U821)</f>
        <v>20241001</v>
      </c>
      <c r="W821">
        <f>IF(OR(MONTH(G821)=10,MONTH(G821)=11,MONTH(G821)=12),YEAR(G821)+1,YEAR(G821))</f>
        <v>2021</v>
      </c>
      <c r="X821">
        <f>IF(OR(MONTH(P821)=10,MONTH(P821)=11,MONTH(P821)=12),YEAR(P821)+1,YEAR(P821))</f>
        <v>2025</v>
      </c>
      <c r="Y821">
        <f>INDEX('Inflation Indices'!$B$2:$B$18,MATCH('MilCon Contracts Data'!W1188,'Inflation Indices'!$A$2:$A$18,0))</f>
        <v>1.027591137340192</v>
      </c>
      <c r="Z821">
        <f>ROUND(MEDIAN(W821,X821),0)</f>
        <v>2023</v>
      </c>
      <c r="AA821">
        <f>INDEX('Inflation Indices'!$B$2:$B$18,MATCH('MilCon Contracts Data'!Z1188,'Inflation Indices'!$A$2:$A$18,0))</f>
        <v>0.97697771649446541</v>
      </c>
      <c r="AB821" s="22">
        <f>M821*Y821</f>
        <v>22433813.783605773</v>
      </c>
      <c r="AC821" s="22">
        <f>AB821+(Q821*AA821)</f>
        <v>19906809.140073866</v>
      </c>
      <c r="AD821" s="19">
        <f>IF(AB821="","",AC821-AB821)</f>
        <v>-2527004.6435319073</v>
      </c>
      <c r="AE821" s="23">
        <f>_xlfn.DAYS(P821,O821)</f>
        <v>0</v>
      </c>
      <c r="AF821" s="23">
        <f>_xlfn.DAYS(O821,G821)</f>
        <v>1300</v>
      </c>
      <c r="AG821" s="24">
        <f>AE821/AF821</f>
        <v>0</v>
      </c>
    </row>
    <row r="822" spans="1:33" ht="30" customHeight="1" x14ac:dyDescent="0.25">
      <c r="A822" s="9">
        <v>44573</v>
      </c>
      <c r="B822" s="10">
        <v>2017</v>
      </c>
      <c r="C822" s="11" t="s">
        <v>103</v>
      </c>
      <c r="D822" s="12" t="s">
        <v>2523</v>
      </c>
      <c r="E822" s="12" t="s">
        <v>35</v>
      </c>
      <c r="F822" s="9">
        <v>42801</v>
      </c>
      <c r="G822" s="9">
        <v>42978</v>
      </c>
      <c r="H822" s="12" t="s">
        <v>2524</v>
      </c>
      <c r="I822" s="13" t="str">
        <f>LEFT(J822,6)</f>
        <v>N62470</v>
      </c>
      <c r="J822" s="14" t="s">
        <v>2525</v>
      </c>
      <c r="K822" s="15" t="s">
        <v>2526</v>
      </c>
      <c r="L822" s="15" t="str">
        <f>CONCATENATE(D822,",",J822)</f>
        <v>N62863621,N6247017C5006 AWD</v>
      </c>
      <c r="M822" s="16">
        <v>21868000</v>
      </c>
      <c r="N822" s="16">
        <v>23489000</v>
      </c>
      <c r="O822" s="17">
        <v>45086</v>
      </c>
      <c r="P822" s="18">
        <v>44934</v>
      </c>
      <c r="Q822" s="19">
        <f>IF(M822="","",N822-M822)</f>
        <v>1621000</v>
      </c>
      <c r="R822" s="20">
        <f>IF(P822="","",P822-O822)</f>
        <v>-152</v>
      </c>
      <c r="S822">
        <f>YEAR(P822)</f>
        <v>2023</v>
      </c>
      <c r="T822" s="21" t="str">
        <f>IF(LEN(MONTH(P822))=1,CONCATENATE("0",MONTH(P822)),MONTH(P822))</f>
        <v>01</v>
      </c>
      <c r="U822" s="21" t="str">
        <f>IF(LEN(DAY(P822))=1,CONCATENATE("0",DAY(P822)),DAY(P822))</f>
        <v>08</v>
      </c>
      <c r="V822" t="str">
        <f>CONCATENATE(S822,T822,U822)</f>
        <v>20230108</v>
      </c>
      <c r="W822">
        <f>IF(OR(MONTH(G822)=10,MONTH(G822)=11,MONTH(G822)=12),YEAR(G822)+1,YEAR(G822))</f>
        <v>2017</v>
      </c>
      <c r="X822">
        <f>IF(OR(MONTH(P822)=10,MONTH(P822)=11,MONTH(P822)=12),YEAR(P822)+1,YEAR(P822))</f>
        <v>2023</v>
      </c>
      <c r="Y822">
        <f>INDEX('Inflation Indices'!$B$2:$B$18,MATCH('MilCon Contracts Data'!W319,'Inflation Indices'!$A$2:$A$18,0))</f>
        <v>1.2082263446570523</v>
      </c>
      <c r="Z822">
        <f>ROUND(MEDIAN(W822,X822),0)</f>
        <v>2020</v>
      </c>
      <c r="AA822">
        <f>INDEX('Inflation Indices'!$B$2:$B$18,MATCH('MilCon Contracts Data'!Z319,'Inflation Indices'!$A$2:$A$18,0))</f>
        <v>1.1743184978402121</v>
      </c>
      <c r="AB822" s="22">
        <f>M822*Y822</f>
        <v>26421493.704960417</v>
      </c>
      <c r="AC822" s="22">
        <f>AB822+(Q822*AA822)</f>
        <v>28325063.9899594</v>
      </c>
      <c r="AD822" s="19">
        <f>IF(AB822="","",AC822-AB822)</f>
        <v>1903570.2849989831</v>
      </c>
      <c r="AE822" s="23">
        <f>_xlfn.DAYS(P822,O822)</f>
        <v>-152</v>
      </c>
      <c r="AF822" s="23">
        <f>_xlfn.DAYS(O822,G822)</f>
        <v>2108</v>
      </c>
      <c r="AG822" s="24">
        <f>AE822/AF822</f>
        <v>-7.2106261859582549E-2</v>
      </c>
    </row>
    <row r="823" spans="1:33" ht="30" customHeight="1" x14ac:dyDescent="0.25">
      <c r="A823" s="9">
        <v>44574</v>
      </c>
      <c r="B823" s="10">
        <v>2018</v>
      </c>
      <c r="C823" s="11" t="s">
        <v>39</v>
      </c>
      <c r="D823" s="12" t="s">
        <v>2527</v>
      </c>
      <c r="E823" s="12" t="s">
        <v>35</v>
      </c>
      <c r="F823" s="9">
        <v>43257</v>
      </c>
      <c r="G823" s="9">
        <v>43736</v>
      </c>
      <c r="H823" s="12" t="s">
        <v>2528</v>
      </c>
      <c r="I823" s="13" t="str">
        <f>LEFT(J823,6)</f>
        <v>N40085</v>
      </c>
      <c r="J823" s="14" t="s">
        <v>2529</v>
      </c>
      <c r="K823" s="15" t="s">
        <v>2529</v>
      </c>
      <c r="L823" s="15" t="str">
        <f>CONCATENATE(D823,",",J823)</f>
        <v>14042,N4008519C9266</v>
      </c>
      <c r="M823" s="16">
        <v>21895000</v>
      </c>
      <c r="N823" s="16">
        <v>22225000</v>
      </c>
      <c r="O823" s="17">
        <v>44499</v>
      </c>
      <c r="P823" s="18">
        <v>44652</v>
      </c>
      <c r="Q823" s="19">
        <f>IF(M823="","",N823-M823)</f>
        <v>330000</v>
      </c>
      <c r="R823" s="20">
        <f>IF(P823="","",P823-O823)</f>
        <v>153</v>
      </c>
      <c r="S823">
        <f>YEAR(P823)</f>
        <v>2022</v>
      </c>
      <c r="T823" s="21" t="str">
        <f>IF(LEN(MONTH(P823))=1,CONCATENATE("0",MONTH(P823)),MONTH(P823))</f>
        <v>04</v>
      </c>
      <c r="U823" s="21" t="str">
        <f>IF(LEN(DAY(P823))=1,CONCATENATE("0",DAY(P823)),DAY(P823))</f>
        <v>01</v>
      </c>
      <c r="V823" t="str">
        <f>CONCATENATE(S823,T823,U823)</f>
        <v>20220401</v>
      </c>
      <c r="W823">
        <f>IF(OR(MONTH(G823)=10,MONTH(G823)=11,MONTH(G823)=12),YEAR(G823)+1,YEAR(G823))</f>
        <v>2019</v>
      </c>
      <c r="X823">
        <f>IF(OR(MONTH(P823)=10,MONTH(P823)=11,MONTH(P823)=12),YEAR(P823)+1,YEAR(P823))</f>
        <v>2022</v>
      </c>
      <c r="Y823">
        <f>INDEX('Inflation Indices'!$B$2:$B$18,MATCH('MilCon Contracts Data'!W625,'Inflation Indices'!$A$2:$A$18,0))</f>
        <v>1.027591137340192</v>
      </c>
      <c r="Z823">
        <f>ROUND(MEDIAN(W823,X823),0)</f>
        <v>2021</v>
      </c>
      <c r="AA823">
        <f>INDEX('Inflation Indices'!$B$2:$B$18,MATCH('MilCon Contracts Data'!Z625,'Inflation Indices'!$A$2:$A$18,0))</f>
        <v>1.0006103417743548</v>
      </c>
      <c r="AB823" s="22">
        <f>M823*Y823</f>
        <v>22499107.952063505</v>
      </c>
      <c r="AC823" s="22">
        <f>AB823+(Q823*AA823)</f>
        <v>22829309.364849042</v>
      </c>
      <c r="AD823" s="19">
        <f>IF(AB823="","",AC823-AB823)</f>
        <v>330201.41278553754</v>
      </c>
      <c r="AE823" s="23">
        <f>_xlfn.DAYS(P823,O823)</f>
        <v>153</v>
      </c>
      <c r="AF823" s="23">
        <f>_xlfn.DAYS(O823,G823)</f>
        <v>763</v>
      </c>
      <c r="AG823" s="24">
        <f>AE823/AF823</f>
        <v>0.20052424639580602</v>
      </c>
    </row>
    <row r="824" spans="1:33" ht="30" customHeight="1" x14ac:dyDescent="0.25">
      <c r="A824" s="9">
        <v>44574</v>
      </c>
      <c r="B824" s="10">
        <v>2019</v>
      </c>
      <c r="C824" s="11" t="s">
        <v>39</v>
      </c>
      <c r="D824" s="12" t="s">
        <v>2530</v>
      </c>
      <c r="E824" s="12" t="s">
        <v>35</v>
      </c>
      <c r="F824" s="9">
        <v>43886</v>
      </c>
      <c r="G824" s="9">
        <v>44061</v>
      </c>
      <c r="H824" s="12" t="s">
        <v>2531</v>
      </c>
      <c r="I824" s="13" t="str">
        <f>LEFT(J824,6)</f>
        <v>N69450</v>
      </c>
      <c r="J824" s="14" t="s">
        <v>2532</v>
      </c>
      <c r="K824" s="15" t="s">
        <v>2532</v>
      </c>
      <c r="L824" s="15" t="str">
        <f>CONCATENATE(D824,",",J824)</f>
        <v>89902,N6945019D0910</v>
      </c>
      <c r="M824" s="16">
        <v>21895000</v>
      </c>
      <c r="N824" s="16">
        <v>22895000</v>
      </c>
      <c r="O824" s="17">
        <v>44807</v>
      </c>
      <c r="P824" s="18">
        <v>44839</v>
      </c>
      <c r="Q824" s="19">
        <f>IF(M824="","",N824-M824)</f>
        <v>1000000</v>
      </c>
      <c r="R824" s="20">
        <f>IF(P824="","",P824-O824)</f>
        <v>32</v>
      </c>
      <c r="S824">
        <f>YEAR(P824)</f>
        <v>2022</v>
      </c>
      <c r="T824" s="21">
        <f>IF(LEN(MONTH(P824))=1,CONCATENATE("0",MONTH(P824)),MONTH(P824))</f>
        <v>10</v>
      </c>
      <c r="U824" s="21" t="str">
        <f>IF(LEN(DAY(P824))=1,CONCATENATE("0",DAY(P824)),DAY(P824))</f>
        <v>05</v>
      </c>
      <c r="V824" t="str">
        <f>CONCATENATE(S824,T824,U824)</f>
        <v>20221005</v>
      </c>
      <c r="W824">
        <f>IF(OR(MONTH(G824)=10,MONTH(G824)=11,MONTH(G824)=12),YEAR(G824)+1,YEAR(G824))</f>
        <v>2020</v>
      </c>
      <c r="X824">
        <f>IF(OR(MONTH(P824)=10,MONTH(P824)=11,MONTH(P824)=12),YEAR(P824)+1,YEAR(P824))</f>
        <v>2023</v>
      </c>
      <c r="Y824">
        <f>INDEX('Inflation Indices'!$B$2:$B$18,MATCH('MilCon Contracts Data'!W958,'Inflation Indices'!$A$2:$A$18,0))</f>
        <v>1.0507009358578761</v>
      </c>
      <c r="Z824">
        <f>ROUND(MEDIAN(W824,X824),0)</f>
        <v>2022</v>
      </c>
      <c r="AA824">
        <f>INDEX('Inflation Indices'!$B$2:$B$18,MATCH('MilCon Contracts Data'!Z958,'Inflation Indices'!$A$2:$A$18,0))</f>
        <v>1.0006103417743548</v>
      </c>
      <c r="AB824" s="22">
        <f>M824*Y824</f>
        <v>23005096.990608197</v>
      </c>
      <c r="AC824" s="22">
        <f>AB824+(Q824*AA824)</f>
        <v>24005707.332382552</v>
      </c>
      <c r="AD824" s="19">
        <f>IF(AB824="","",AC824-AB824)</f>
        <v>1000610.3417743556</v>
      </c>
      <c r="AE824" s="23">
        <f>_xlfn.DAYS(P824,O824)</f>
        <v>32</v>
      </c>
      <c r="AF824" s="23">
        <f>_xlfn.DAYS(O824,G824)</f>
        <v>746</v>
      </c>
      <c r="AG824" s="24">
        <f>AE824/AF824</f>
        <v>4.2895442359249331E-2</v>
      </c>
    </row>
    <row r="825" spans="1:33" ht="30" customHeight="1" x14ac:dyDescent="0.25">
      <c r="A825" s="9">
        <v>44560</v>
      </c>
      <c r="B825" s="10">
        <v>2020</v>
      </c>
      <c r="C825" s="11" t="s">
        <v>482</v>
      </c>
      <c r="D825" s="12" t="s">
        <v>2533</v>
      </c>
      <c r="E825" s="12" t="s">
        <v>35</v>
      </c>
      <c r="F825" s="9">
        <v>44139</v>
      </c>
      <c r="G825" s="9">
        <v>44396</v>
      </c>
      <c r="H825" s="12" t="s">
        <v>2534</v>
      </c>
      <c r="I825" s="13" t="str">
        <f>LEFT(J825,6)</f>
        <v>W9128F</v>
      </c>
      <c r="J825" s="14" t="s">
        <v>2535</v>
      </c>
      <c r="K825" s="15" t="s">
        <v>2535</v>
      </c>
      <c r="L825" s="15" t="str">
        <f>CONCATENATE(D825,",",J825)</f>
        <v>XGFG189004,W9128F21C0039</v>
      </c>
      <c r="M825" s="16">
        <v>21978910</v>
      </c>
      <c r="N825" s="16">
        <v>19678800</v>
      </c>
      <c r="O825" s="17">
        <v>44876</v>
      </c>
      <c r="P825" s="18">
        <v>44876</v>
      </c>
      <c r="Q825" s="19">
        <f>IF(M825="","",N825-M825)</f>
        <v>-2300110</v>
      </c>
      <c r="R825" s="20">
        <f>IF(P825="","",P825-O825)</f>
        <v>0</v>
      </c>
      <c r="S825">
        <f>YEAR(P825)</f>
        <v>2022</v>
      </c>
      <c r="T825" s="21">
        <f>IF(LEN(MONTH(P825))=1,CONCATENATE("0",MONTH(P825)),MONTH(P825))</f>
        <v>11</v>
      </c>
      <c r="U825" s="21">
        <f>IF(LEN(DAY(P825))=1,CONCATENATE("0",DAY(P825)),DAY(P825))</f>
        <v>11</v>
      </c>
      <c r="V825" t="str">
        <f>CONCATENATE(S825,T825,U825)</f>
        <v>20221111</v>
      </c>
      <c r="W825">
        <f>IF(OR(MONTH(G825)=10,MONTH(G825)=11,MONTH(G825)=12),YEAR(G825)+1,YEAR(G825))</f>
        <v>2021</v>
      </c>
      <c r="X825">
        <f>IF(OR(MONTH(P825)=10,MONTH(P825)=11,MONTH(P825)=12),YEAR(P825)+1,YEAR(P825))</f>
        <v>2023</v>
      </c>
      <c r="Y825">
        <f>INDEX('Inflation Indices'!$B$2:$B$18,MATCH('MilCon Contracts Data'!W1233,'Inflation Indices'!$A$2:$A$18,0))</f>
        <v>1.027591137340192</v>
      </c>
      <c r="Z825">
        <f>ROUND(MEDIAN(W825,X825),0)</f>
        <v>2022</v>
      </c>
      <c r="AA825">
        <f>INDEX('Inflation Indices'!$B$2:$B$18,MATCH('MilCon Contracts Data'!Z1233,'Inflation Indices'!$A$2:$A$18,0))</f>
        <v>0.95701202597496626</v>
      </c>
      <c r="AB825" s="22">
        <f>M825*Y825</f>
        <v>22585333.124397721</v>
      </c>
      <c r="AC825" s="22">
        <f>AB825+(Q825*AA825)</f>
        <v>20384100.193332441</v>
      </c>
      <c r="AD825" s="19">
        <f>IF(AB825="","",AC825-AB825)</f>
        <v>-2201232.93106528</v>
      </c>
      <c r="AE825" s="23">
        <f>_xlfn.DAYS(P825,O825)</f>
        <v>0</v>
      </c>
      <c r="AF825" s="23">
        <f>_xlfn.DAYS(O825,G825)</f>
        <v>480</v>
      </c>
      <c r="AG825" s="24">
        <f>AE825/AF825</f>
        <v>0</v>
      </c>
    </row>
    <row r="826" spans="1:33" ht="30" customHeight="1" x14ac:dyDescent="0.25">
      <c r="A826" s="9">
        <v>44574</v>
      </c>
      <c r="B826" s="10">
        <v>2012</v>
      </c>
      <c r="C826" s="11" t="s">
        <v>39</v>
      </c>
      <c r="D826" s="12" t="s">
        <v>157</v>
      </c>
      <c r="E826" s="12" t="s">
        <v>2536</v>
      </c>
      <c r="F826" s="9">
        <v>40940</v>
      </c>
      <c r="G826" s="9">
        <v>40983</v>
      </c>
      <c r="H826" s="12" t="s">
        <v>2537</v>
      </c>
      <c r="I826" s="13" t="str">
        <f>LEFT(J826,6)</f>
        <v>W912GB</v>
      </c>
      <c r="J826" s="14" t="s">
        <v>2538</v>
      </c>
      <c r="K826" s="15" t="s">
        <v>2539</v>
      </c>
      <c r="L826" s="15" t="str">
        <f>CONCATENATE(D826,",",J826)</f>
        <v>76007,W912GB-16-C-0038</v>
      </c>
      <c r="M826" s="16">
        <v>21988000</v>
      </c>
      <c r="N826" s="16">
        <v>24175000</v>
      </c>
      <c r="O826" s="17">
        <v>43311</v>
      </c>
      <c r="P826" s="18">
        <v>43464</v>
      </c>
      <c r="Q826" s="19">
        <f>IF(M826="","",N826-M826)</f>
        <v>2187000</v>
      </c>
      <c r="R826" s="20">
        <f>IF(P826="","",P826-O826)</f>
        <v>153</v>
      </c>
      <c r="S826">
        <f>YEAR(P826)</f>
        <v>2018</v>
      </c>
      <c r="T826" s="21">
        <f>IF(LEN(MONTH(P826))=1,CONCATENATE("0",MONTH(P826)),MONTH(P826))</f>
        <v>12</v>
      </c>
      <c r="U826" s="21">
        <f>IF(LEN(DAY(P826))=1,CONCATENATE("0",DAY(P826)),DAY(P826))</f>
        <v>30</v>
      </c>
      <c r="V826" t="str">
        <f>CONCATENATE(S826,T826,U826)</f>
        <v>20181230</v>
      </c>
      <c r="W826">
        <f>IF(OR(MONTH(G826)=10,MONTH(G826)=11,MONTH(G826)=12),YEAR(G826)+1,YEAR(G826))</f>
        <v>2012</v>
      </c>
      <c r="X826">
        <f>IF(OR(MONTH(P826)=10,MONTH(P826)=11,MONTH(P826)=12),YEAR(P826)+1,YEAR(P826))</f>
        <v>2019</v>
      </c>
      <c r="Y826">
        <f>INDEX('Inflation Indices'!$B$2:$B$18,MATCH('MilCon Contracts Data'!W102,'Inflation Indices'!$A$2:$A$18,0))</f>
        <v>1.0507009358578761</v>
      </c>
      <c r="Z826">
        <f>ROUND(MEDIAN(W826,X826),0)</f>
        <v>2016</v>
      </c>
      <c r="AA826">
        <f>INDEX('Inflation Indices'!$B$2:$B$18,MATCH('MilCon Contracts Data'!Z102,'Inflation Indices'!$A$2:$A$18,0))</f>
        <v>1.0006103417743548</v>
      </c>
      <c r="AB826" s="22">
        <f>M826*Y826</f>
        <v>23102812.177642979</v>
      </c>
      <c r="AC826" s="22">
        <f>AB826+(Q826*AA826)</f>
        <v>25291146.995103493</v>
      </c>
      <c r="AD826" s="19">
        <f>IF(AB826="","",AC826-AB826)</f>
        <v>2188334.8174605146</v>
      </c>
      <c r="AE826" s="23">
        <f>_xlfn.DAYS(P826,O826)</f>
        <v>153</v>
      </c>
      <c r="AF826" s="23">
        <f>_xlfn.DAYS(O826,G826)</f>
        <v>2328</v>
      </c>
      <c r="AG826" s="24">
        <f>AE826/AF826</f>
        <v>6.5721649484536085E-2</v>
      </c>
    </row>
    <row r="827" spans="1:33" ht="30" customHeight="1" x14ac:dyDescent="0.25">
      <c r="A827" s="9">
        <v>44561</v>
      </c>
      <c r="B827" s="10">
        <v>2019</v>
      </c>
      <c r="C827" s="11" t="s">
        <v>145</v>
      </c>
      <c r="D827" s="12" t="s">
        <v>2540</v>
      </c>
      <c r="E827" s="12" t="s">
        <v>35</v>
      </c>
      <c r="F827" s="9">
        <v>43451</v>
      </c>
      <c r="G827" s="9">
        <v>43888</v>
      </c>
      <c r="H827" s="12" t="s">
        <v>2541</v>
      </c>
      <c r="I827" s="13" t="str">
        <f>LEFT(J827,6)</f>
        <v>W91278</v>
      </c>
      <c r="J827" s="14" t="s">
        <v>2542</v>
      </c>
      <c r="K827" s="15" t="s">
        <v>2542</v>
      </c>
      <c r="L827" s="15" t="str">
        <f>CONCATENATE(D827,",",J827)</f>
        <v>92518,W9127816D0018</v>
      </c>
      <c r="M827" s="16">
        <v>21993000</v>
      </c>
      <c r="N827" s="16">
        <v>23127000</v>
      </c>
      <c r="O827" s="17">
        <v>44631</v>
      </c>
      <c r="P827" s="18">
        <v>44636</v>
      </c>
      <c r="Q827" s="19">
        <f>IF(M827="","",N827-M827)</f>
        <v>1134000</v>
      </c>
      <c r="R827" s="20">
        <f>IF(P827="","",P827-O827)</f>
        <v>5</v>
      </c>
      <c r="S827">
        <f>YEAR(P827)</f>
        <v>2022</v>
      </c>
      <c r="T827" s="21" t="str">
        <f>IF(LEN(MONTH(P827))=1,CONCATENATE("0",MONTH(P827)),MONTH(P827))</f>
        <v>03</v>
      </c>
      <c r="U827" s="21">
        <f>IF(LEN(DAY(P827))=1,CONCATENATE("0",DAY(P827)),DAY(P827))</f>
        <v>16</v>
      </c>
      <c r="V827" t="str">
        <f>CONCATENATE(S827,T827,U827)</f>
        <v>20220316</v>
      </c>
      <c r="W827">
        <f>IF(OR(MONTH(G827)=10,MONTH(G827)=11,MONTH(G827)=12),YEAR(G827)+1,YEAR(G827))</f>
        <v>2020</v>
      </c>
      <c r="X827">
        <f>IF(OR(MONTH(P827)=10,MONTH(P827)=11,MONTH(P827)=12),YEAR(P827)+1,YEAR(P827))</f>
        <v>2022</v>
      </c>
      <c r="Y827">
        <f>INDEX('Inflation Indices'!$B$2:$B$18,MATCH('MilCon Contracts Data'!W995,'Inflation Indices'!$A$2:$A$18,0))</f>
        <v>1.0507009358578761</v>
      </c>
      <c r="Z827">
        <f>ROUND(MEDIAN(W827,X827),0)</f>
        <v>2021</v>
      </c>
      <c r="AA827">
        <f>INDEX('Inflation Indices'!$B$2:$B$18,MATCH('MilCon Contracts Data'!Z995,'Inflation Indices'!$A$2:$A$18,0))</f>
        <v>1.0006103417743548</v>
      </c>
      <c r="AB827" s="22">
        <f>M827*Y827</f>
        <v>23108065.682322267</v>
      </c>
      <c r="AC827" s="22">
        <f>AB827+(Q827*AA827)</f>
        <v>24242757.809894387</v>
      </c>
      <c r="AD827" s="19">
        <f>IF(AB827="","",AC827-AB827)</f>
        <v>1134692.1275721192</v>
      </c>
      <c r="AE827" s="23">
        <f>_xlfn.DAYS(P827,O827)</f>
        <v>5</v>
      </c>
      <c r="AF827" s="23">
        <f>_xlfn.DAYS(O827,G827)</f>
        <v>743</v>
      </c>
      <c r="AG827" s="24">
        <f>AE827/AF827</f>
        <v>6.7294751009421266E-3</v>
      </c>
    </row>
    <row r="828" spans="1:33" ht="30" customHeight="1" x14ac:dyDescent="0.25">
      <c r="A828" s="9">
        <v>44567</v>
      </c>
      <c r="B828" s="10">
        <v>2013</v>
      </c>
      <c r="C828" s="11" t="s">
        <v>33</v>
      </c>
      <c r="D828" s="12" t="s">
        <v>2543</v>
      </c>
      <c r="E828" s="12" t="s">
        <v>35</v>
      </c>
      <c r="F828" s="9">
        <v>41438</v>
      </c>
      <c r="G828" s="9">
        <v>41729</v>
      </c>
      <c r="H828" s="12" t="s">
        <v>2544</v>
      </c>
      <c r="I828" s="13" t="str">
        <f>LEFT(J828,6)</f>
        <v>W912QR</v>
      </c>
      <c r="J828" s="14" t="s">
        <v>2545</v>
      </c>
      <c r="K828" s="15" t="s">
        <v>2546</v>
      </c>
      <c r="L828" s="15" t="str">
        <f>CONCATENATE(D828,",",J828)</f>
        <v>69447,W912QR-14-C-0016</v>
      </c>
      <c r="M828" s="16">
        <v>22123180</v>
      </c>
      <c r="N828" s="16">
        <v>22825995</v>
      </c>
      <c r="O828" s="17">
        <v>42413</v>
      </c>
      <c r="P828" s="18">
        <v>42415</v>
      </c>
      <c r="Q828" s="19">
        <f>IF(M828="","",N828-M828)</f>
        <v>702815</v>
      </c>
      <c r="R828" s="20">
        <f>IF(P828="","",P828-O828)</f>
        <v>2</v>
      </c>
      <c r="S828">
        <f>YEAR(P828)</f>
        <v>2016</v>
      </c>
      <c r="T828" s="21" t="str">
        <f>IF(LEN(MONTH(P828))=1,CONCATENATE("0",MONTH(P828)),MONTH(P828))</f>
        <v>02</v>
      </c>
      <c r="U828" s="21">
        <f>IF(LEN(DAY(P828))=1,CONCATENATE("0",DAY(P828)),DAY(P828))</f>
        <v>15</v>
      </c>
      <c r="V828" t="str">
        <f>CONCATENATE(S828,T828,U828)</f>
        <v>20160215</v>
      </c>
      <c r="W828">
        <f>IF(OR(MONTH(G828)=10,MONTH(G828)=11,MONTH(G828)=12),YEAR(G828)+1,YEAR(G828))</f>
        <v>2014</v>
      </c>
      <c r="X828">
        <f>IF(OR(MONTH(P828)=10,MONTH(P828)=11,MONTH(P828)=12),YEAR(P828)+1,YEAR(P828))</f>
        <v>2016</v>
      </c>
      <c r="Y828">
        <f>INDEX('Inflation Indices'!$B$2:$B$18,MATCH('MilCon Contracts Data'!W176,'Inflation Indices'!$A$2:$A$18,0))</f>
        <v>1.0750776974914733</v>
      </c>
      <c r="Z828">
        <f>ROUND(MEDIAN(W828,X828),0)</f>
        <v>2015</v>
      </c>
      <c r="AA828">
        <f>INDEX('Inflation Indices'!$B$2:$B$18,MATCH('MilCon Contracts Data'!Z176,'Inflation Indices'!$A$2:$A$18,0))</f>
        <v>1.0006103417743548</v>
      </c>
      <c r="AB828" s="22">
        <f>M828*Y828</f>
        <v>23784137.415589411</v>
      </c>
      <c r="AC828" s="22">
        <f>AB828+(Q828*AA828)</f>
        <v>24487381.372943554</v>
      </c>
      <c r="AD828" s="19">
        <f>IF(AB828="","",AC828-AB828)</f>
        <v>703243.95735414326</v>
      </c>
      <c r="AE828" s="23">
        <f>_xlfn.DAYS(P828,O828)</f>
        <v>2</v>
      </c>
      <c r="AF828" s="23">
        <f>_xlfn.DAYS(O828,G828)</f>
        <v>684</v>
      </c>
      <c r="AG828" s="24">
        <f>AE828/AF828</f>
        <v>2.9239766081871343E-3</v>
      </c>
    </row>
    <row r="829" spans="1:33" ht="30" customHeight="1" x14ac:dyDescent="0.25">
      <c r="A829" s="9">
        <v>44684</v>
      </c>
      <c r="B829" s="10">
        <v>2020</v>
      </c>
      <c r="C829" s="11" t="s">
        <v>496</v>
      </c>
      <c r="D829" s="12" t="s">
        <v>2547</v>
      </c>
      <c r="E829" s="12" t="s">
        <v>35</v>
      </c>
      <c r="F829" s="9">
        <v>43979</v>
      </c>
      <c r="G829" s="9">
        <v>44089</v>
      </c>
      <c r="H829" s="12" t="s">
        <v>2548</v>
      </c>
      <c r="I829" s="13" t="str">
        <f>LEFT(J829,6)</f>
        <v>W9128F</v>
      </c>
      <c r="J829" s="14" t="s">
        <v>2549</v>
      </c>
      <c r="K829" s="15" t="s">
        <v>2550</v>
      </c>
      <c r="L829" s="15" t="str">
        <f>CONCATENATE(D829,",",J829)</f>
        <v>DECS1913,W9128F20C0039 / 59008927</v>
      </c>
      <c r="M829" s="16">
        <v>22124000</v>
      </c>
      <c r="N829" s="16">
        <v>22201000</v>
      </c>
      <c r="O829" s="17">
        <v>44895</v>
      </c>
      <c r="P829" s="18">
        <v>44895</v>
      </c>
      <c r="Q829" s="19">
        <f>IF(M829="","",N829-M829)</f>
        <v>77000</v>
      </c>
      <c r="R829" s="20">
        <f>IF(P829="","",P829-O829)</f>
        <v>0</v>
      </c>
      <c r="S829">
        <f>YEAR(P829)</f>
        <v>2022</v>
      </c>
      <c r="T829" s="21">
        <f>IF(LEN(MONTH(P829))=1,CONCATENATE("0",MONTH(P829)),MONTH(P829))</f>
        <v>11</v>
      </c>
      <c r="U829" s="21">
        <f>IF(LEN(DAY(P829))=1,CONCATENATE("0",DAY(P829)),DAY(P829))</f>
        <v>30</v>
      </c>
      <c r="V829" t="str">
        <f>CONCATENATE(S829,T829,U829)</f>
        <v>20221130</v>
      </c>
      <c r="W829">
        <f>IF(OR(MONTH(G829)=10,MONTH(G829)=11,MONTH(G829)=12),YEAR(G829)+1,YEAR(G829))</f>
        <v>2020</v>
      </c>
      <c r="X829">
        <f>IF(OR(MONTH(P829)=10,MONTH(P829)=11,MONTH(P829)=12),YEAR(P829)+1,YEAR(P829))</f>
        <v>2023</v>
      </c>
      <c r="Y829">
        <f>INDEX('Inflation Indices'!$B$2:$B$18,MATCH('MilCon Contracts Data'!W1008,'Inflation Indices'!$A$2:$A$18,0))</f>
        <v>1.0992552112271903</v>
      </c>
      <c r="Z829">
        <f>ROUND(MEDIAN(W829,X829),0)</f>
        <v>2022</v>
      </c>
      <c r="AA829">
        <f>INDEX('Inflation Indices'!$B$2:$B$18,MATCH('MilCon Contracts Data'!Z1008,'Inflation Indices'!$A$2:$A$18,0))</f>
        <v>1.0507009358578761</v>
      </c>
      <c r="AB829" s="22">
        <f>M829*Y829</f>
        <v>24319922.293190356</v>
      </c>
      <c r="AC829" s="22">
        <f>AB829+(Q829*AA829)</f>
        <v>24400826.265251413</v>
      </c>
      <c r="AD829" s="19">
        <f>IF(AB829="","",AC829-AB829)</f>
        <v>80903.972061056644</v>
      </c>
      <c r="AE829" s="23">
        <f>_xlfn.DAYS(P829,O829)</f>
        <v>0</v>
      </c>
      <c r="AF829" s="23">
        <f>_xlfn.DAYS(O829,G829)</f>
        <v>806</v>
      </c>
      <c r="AG829" s="24">
        <f>AE829/AF829</f>
        <v>0</v>
      </c>
    </row>
    <row r="830" spans="1:33" ht="30" customHeight="1" x14ac:dyDescent="0.25">
      <c r="A830" s="9">
        <v>44561</v>
      </c>
      <c r="B830" s="10">
        <v>2019</v>
      </c>
      <c r="C830" s="11" t="s">
        <v>68</v>
      </c>
      <c r="D830" s="12" t="s">
        <v>2551</v>
      </c>
      <c r="E830" s="12" t="s">
        <v>35</v>
      </c>
      <c r="F830" s="9">
        <v>43259</v>
      </c>
      <c r="G830" s="9">
        <v>43418</v>
      </c>
      <c r="H830" s="12" t="s">
        <v>1343</v>
      </c>
      <c r="I830" s="13" t="str">
        <f>LEFT(J830,6)</f>
        <v>DIOCB2</v>
      </c>
      <c r="J830" s="14" t="s">
        <v>1344</v>
      </c>
      <c r="K830" s="15" t="s">
        <v>1344</v>
      </c>
      <c r="L830" s="15" t="str">
        <f>CONCATENATE(D830,",",J830)</f>
        <v>MSET153503,DIOCB2076</v>
      </c>
      <c r="M830" s="16">
        <v>22219318</v>
      </c>
      <c r="N830" s="16">
        <v>22219318</v>
      </c>
      <c r="O830" s="17">
        <v>45312</v>
      </c>
      <c r="P830" s="18">
        <v>45312</v>
      </c>
      <c r="Q830" s="19">
        <f>IF(M830="","",N830-M830)</f>
        <v>0</v>
      </c>
      <c r="R830" s="20">
        <f>IF(P830="","",P830-O830)</f>
        <v>0</v>
      </c>
      <c r="S830">
        <f>YEAR(P830)</f>
        <v>2024</v>
      </c>
      <c r="T830" s="21" t="str">
        <f>IF(LEN(MONTH(P830))=1,CONCATENATE("0",MONTH(P830)),MONTH(P830))</f>
        <v>01</v>
      </c>
      <c r="U830" s="21">
        <f>IF(LEN(DAY(P830))=1,CONCATENATE("0",DAY(P830)),DAY(P830))</f>
        <v>21</v>
      </c>
      <c r="V830" t="str">
        <f>CONCATENATE(S830,T830,U830)</f>
        <v>20240121</v>
      </c>
      <c r="W830">
        <f>IF(OR(MONTH(G830)=10,MONTH(G830)=11,MONTH(G830)=12),YEAR(G830)+1,YEAR(G830))</f>
        <v>2019</v>
      </c>
      <c r="X830">
        <f>IF(OR(MONTH(P830)=10,MONTH(P830)=11,MONTH(P830)=12),YEAR(P830)+1,YEAR(P830))</f>
        <v>2024</v>
      </c>
      <c r="Y830">
        <f>INDEX('Inflation Indices'!$B$2:$B$18,MATCH('MilCon Contracts Data'!W591,'Inflation Indices'!$A$2:$A$18,0))</f>
        <v>0.97697771649446541</v>
      </c>
      <c r="Z830">
        <f>ROUND(MEDIAN(W830,X830),0)</f>
        <v>2022</v>
      </c>
      <c r="AA830">
        <f>INDEX('Inflation Indices'!$B$2:$B$18,MATCH('MilCon Contracts Data'!Z591,'Inflation Indices'!$A$2:$A$18,0))</f>
        <v>0.93819806468133926</v>
      </c>
      <c r="AB830" s="22">
        <f>M830*Y830</f>
        <v>21707778.561704371</v>
      </c>
      <c r="AC830" s="22">
        <f>AB830+(Q830*AA830)</f>
        <v>21707778.561704371</v>
      </c>
      <c r="AD830" s="19">
        <f>IF(AB830="","",AC830-AB830)</f>
        <v>0</v>
      </c>
      <c r="AE830" s="23">
        <f>_xlfn.DAYS(P830,O830)</f>
        <v>0</v>
      </c>
      <c r="AF830" s="23">
        <f>_xlfn.DAYS(O830,G830)</f>
        <v>1894</v>
      </c>
      <c r="AG830" s="24">
        <f>AE830/AF830</f>
        <v>0</v>
      </c>
    </row>
    <row r="831" spans="1:33" ht="30" customHeight="1" x14ac:dyDescent="0.25">
      <c r="A831" s="9">
        <v>44567</v>
      </c>
      <c r="B831" s="10">
        <v>2012</v>
      </c>
      <c r="C831" s="11" t="s">
        <v>33</v>
      </c>
      <c r="D831" s="12" t="s">
        <v>2552</v>
      </c>
      <c r="E831" s="12" t="s">
        <v>35</v>
      </c>
      <c r="F831" s="9">
        <v>41044</v>
      </c>
      <c r="G831" s="9">
        <v>41152</v>
      </c>
      <c r="H831" s="12" t="s">
        <v>2387</v>
      </c>
      <c r="I831" s="13" t="str">
        <f>LEFT(J831,6)</f>
        <v>W912PP</v>
      </c>
      <c r="J831" s="14" t="s">
        <v>2553</v>
      </c>
      <c r="K831" s="15" t="s">
        <v>2554</v>
      </c>
      <c r="L831" s="15" t="str">
        <f>CONCATENATE(D831,",",J831)</f>
        <v>83011,W912PP-12-C-0023</v>
      </c>
      <c r="M831" s="16">
        <v>22227916</v>
      </c>
      <c r="N831" s="16">
        <v>24626857</v>
      </c>
      <c r="O831" s="17">
        <v>41760</v>
      </c>
      <c r="P831" s="18">
        <v>41703</v>
      </c>
      <c r="Q831" s="19">
        <f>IF(M831="","",N831-M831)</f>
        <v>2398941</v>
      </c>
      <c r="R831" s="20">
        <f>IF(P831="","",P831-O831)</f>
        <v>-57</v>
      </c>
      <c r="S831">
        <f>YEAR(P831)</f>
        <v>2014</v>
      </c>
      <c r="T831" s="21" t="str">
        <f>IF(LEN(MONTH(P831))=1,CONCATENATE("0",MONTH(P831)),MONTH(P831))</f>
        <v>03</v>
      </c>
      <c r="U831" s="21" t="str">
        <f>IF(LEN(DAY(P831))=1,CONCATENATE("0",DAY(P831)),DAY(P831))</f>
        <v>05</v>
      </c>
      <c r="V831" t="str">
        <f>CONCATENATE(S831,T831,U831)</f>
        <v>20140305</v>
      </c>
      <c r="W831">
        <f>IF(OR(MONTH(G831)=10,MONTH(G831)=11,MONTH(G831)=12),YEAR(G831)+1,YEAR(G831))</f>
        <v>2012</v>
      </c>
      <c r="X831">
        <f>IF(OR(MONTH(P831)=10,MONTH(P831)=11,MONTH(P831)=12),YEAR(P831)+1,YEAR(P831))</f>
        <v>2014</v>
      </c>
      <c r="Y831">
        <f>INDEX('Inflation Indices'!$B$2:$B$18,MATCH('MilCon Contracts Data'!W115,'Inflation Indices'!$A$2:$A$18,0))</f>
        <v>1.1226717559690906</v>
      </c>
      <c r="Z831">
        <f>ROUND(MEDIAN(W831,X831),0)</f>
        <v>2013</v>
      </c>
      <c r="AA831">
        <f>INDEX('Inflation Indices'!$B$2:$B$18,MATCH('MilCon Contracts Data'!Z115,'Inflation Indices'!$A$2:$A$18,0))</f>
        <v>1.0750776974914733</v>
      </c>
      <c r="AB831" s="22">
        <f>M831*Y831</f>
        <v>24954653.487253446</v>
      </c>
      <c r="AC831" s="22">
        <f>AB831+(Q831*AA831)</f>
        <v>27533701.45395134</v>
      </c>
      <c r="AD831" s="19">
        <f>IF(AB831="","",AC831-AB831)</f>
        <v>2579047.966697894</v>
      </c>
      <c r="AE831" s="23">
        <f>_xlfn.DAYS(P831,O831)</f>
        <v>-57</v>
      </c>
      <c r="AF831" s="23">
        <f>_xlfn.DAYS(O831,G831)</f>
        <v>608</v>
      </c>
      <c r="AG831" s="24">
        <f>AE831/AF831</f>
        <v>-9.375E-2</v>
      </c>
    </row>
    <row r="832" spans="1:33" ht="30" customHeight="1" x14ac:dyDescent="0.25">
      <c r="A832" s="9">
        <v>44561</v>
      </c>
      <c r="B832" s="10">
        <v>2018</v>
      </c>
      <c r="C832" s="11" t="s">
        <v>68</v>
      </c>
      <c r="D832" s="12" t="s">
        <v>2555</v>
      </c>
      <c r="E832" s="12" t="s">
        <v>35</v>
      </c>
      <c r="F832" s="9">
        <v>43259</v>
      </c>
      <c r="G832" s="9">
        <v>43418</v>
      </c>
      <c r="H832" s="12" t="s">
        <v>1343</v>
      </c>
      <c r="I832" s="13" t="str">
        <f>LEFT(J832,6)</f>
        <v>DIOCB2</v>
      </c>
      <c r="J832" s="14" t="s">
        <v>1344</v>
      </c>
      <c r="K832" s="15" t="s">
        <v>1344</v>
      </c>
      <c r="L832" s="15" t="str">
        <f>CONCATENATE(D832,",",J832)</f>
        <v>MSET153513,DIOCB2076</v>
      </c>
      <c r="M832" s="16">
        <v>22251003</v>
      </c>
      <c r="N832" s="16">
        <v>22251003</v>
      </c>
      <c r="O832" s="17">
        <v>45199</v>
      </c>
      <c r="P832" s="18">
        <v>45199</v>
      </c>
      <c r="Q832" s="19">
        <f>IF(M832="","",N832-M832)</f>
        <v>0</v>
      </c>
      <c r="R832" s="20">
        <f>IF(P832="","",P832-O832)</f>
        <v>0</v>
      </c>
      <c r="S832">
        <f>YEAR(P832)</f>
        <v>2023</v>
      </c>
      <c r="T832" s="21" t="str">
        <f>IF(LEN(MONTH(P832))=1,CONCATENATE("0",MONTH(P832)),MONTH(P832))</f>
        <v>09</v>
      </c>
      <c r="U832" s="21">
        <f>IF(LEN(DAY(P832))=1,CONCATENATE("0",DAY(P832)),DAY(P832))</f>
        <v>30</v>
      </c>
      <c r="V832" t="str">
        <f>CONCATENATE(S832,T832,U832)</f>
        <v>20230930</v>
      </c>
      <c r="W832">
        <f>IF(OR(MONTH(G832)=10,MONTH(G832)=11,MONTH(G832)=12),YEAR(G832)+1,YEAR(G832))</f>
        <v>2019</v>
      </c>
      <c r="X832">
        <f>IF(OR(MONTH(P832)=10,MONTH(P832)=11,MONTH(P832)=12),YEAR(P832)+1,YEAR(P832))</f>
        <v>2023</v>
      </c>
      <c r="Y832">
        <f>INDEX('Inflation Indices'!$B$2:$B$18,MATCH('MilCon Contracts Data'!W597,'Inflation Indices'!$A$2:$A$18,0))</f>
        <v>1.027591137340192</v>
      </c>
      <c r="Z832">
        <f>ROUND(MEDIAN(W832,X832),0)</f>
        <v>2021</v>
      </c>
      <c r="AA832">
        <f>INDEX('Inflation Indices'!$B$2:$B$18,MATCH('MilCon Contracts Data'!Z597,'Inflation Indices'!$A$2:$A$18,0))</f>
        <v>0.97697771649446541</v>
      </c>
      <c r="AB832" s="22">
        <f>M832*Y832</f>
        <v>22864933.479730025</v>
      </c>
      <c r="AC832" s="22">
        <f>AB832+(Q832*AA832)</f>
        <v>22864933.479730025</v>
      </c>
      <c r="AD832" s="19">
        <f>IF(AB832="","",AC832-AB832)</f>
        <v>0</v>
      </c>
      <c r="AE832" s="23">
        <f>_xlfn.DAYS(P832,O832)</f>
        <v>0</v>
      </c>
      <c r="AF832" s="23">
        <f>_xlfn.DAYS(O832,G832)</f>
        <v>1781</v>
      </c>
      <c r="AG832" s="24">
        <f>AE832/AF832</f>
        <v>0</v>
      </c>
    </row>
    <row r="833" spans="1:33" ht="30" customHeight="1" x14ac:dyDescent="0.25">
      <c r="A833" s="9">
        <v>44684</v>
      </c>
      <c r="B833" s="10">
        <v>2019</v>
      </c>
      <c r="C833" s="11" t="s">
        <v>496</v>
      </c>
      <c r="D833" s="12" t="s">
        <v>2556</v>
      </c>
      <c r="E833" s="12" t="s">
        <v>35</v>
      </c>
      <c r="F833" s="9">
        <v>43586</v>
      </c>
      <c r="G833" s="9">
        <v>43678</v>
      </c>
      <c r="H833" s="12" t="s">
        <v>1701</v>
      </c>
      <c r="I833" s="13" t="str">
        <f>LEFT(J833,6)</f>
        <v>W912DW</v>
      </c>
      <c r="J833" s="14" t="s">
        <v>2557</v>
      </c>
      <c r="K833" s="15" t="s">
        <v>2558</v>
      </c>
      <c r="L833" s="15" t="str">
        <f>CONCATENATE(D833,",",J833)</f>
        <v>DESC1905,W912DW19C0017 / 56848368</v>
      </c>
      <c r="M833" s="16">
        <v>22312000</v>
      </c>
      <c r="N833" s="16">
        <v>23258000</v>
      </c>
      <c r="O833" s="17">
        <v>44712</v>
      </c>
      <c r="P833" s="18">
        <v>44499</v>
      </c>
      <c r="Q833" s="19">
        <f>IF(M833="","",N833-M833)</f>
        <v>946000</v>
      </c>
      <c r="R833" s="20">
        <f>IF(P833="","",P833-O833)</f>
        <v>-213</v>
      </c>
      <c r="S833">
        <f>YEAR(P833)</f>
        <v>2021</v>
      </c>
      <c r="T833" s="21">
        <f>IF(LEN(MONTH(P833))=1,CONCATENATE("0",MONTH(P833)),MONTH(P833))</f>
        <v>10</v>
      </c>
      <c r="U833" s="21">
        <f>IF(LEN(DAY(P833))=1,CONCATENATE("0",DAY(P833)),DAY(P833))</f>
        <v>30</v>
      </c>
      <c r="V833" t="str">
        <f>CONCATENATE(S833,T833,U833)</f>
        <v>20211030</v>
      </c>
      <c r="W833">
        <f>IF(OR(MONTH(G833)=10,MONTH(G833)=11,MONTH(G833)=12),YEAR(G833)+1,YEAR(G833))</f>
        <v>2019</v>
      </c>
      <c r="X833">
        <f>IF(OR(MONTH(P833)=10,MONTH(P833)=11,MONTH(P833)=12),YEAR(P833)+1,YEAR(P833))</f>
        <v>2022</v>
      </c>
      <c r="Y833">
        <f>INDEX('Inflation Indices'!$B$2:$B$18,MATCH('MilCon Contracts Data'!W781,'Inflation Indices'!$A$2:$A$18,0))</f>
        <v>1.027591137340192</v>
      </c>
      <c r="Z833">
        <f>ROUND(MEDIAN(W833,X833),0)</f>
        <v>2021</v>
      </c>
      <c r="AA833">
        <f>INDEX('Inflation Indices'!$B$2:$B$18,MATCH('MilCon Contracts Data'!Z781,'Inflation Indices'!$A$2:$A$18,0))</f>
        <v>1.0006103417743548</v>
      </c>
      <c r="AB833" s="22">
        <f>M833*Y833</f>
        <v>22927613.456334364</v>
      </c>
      <c r="AC833" s="22">
        <f>AB833+(Q833*AA833)</f>
        <v>23874190.839652903</v>
      </c>
      <c r="AD833" s="19">
        <f>IF(AB833="","",AC833-AB833)</f>
        <v>946577.38331853971</v>
      </c>
      <c r="AE833" s="23">
        <f>_xlfn.DAYS(P833,O833)</f>
        <v>-213</v>
      </c>
      <c r="AF833" s="23">
        <f>_xlfn.DAYS(O833,G833)</f>
        <v>1034</v>
      </c>
      <c r="AG833" s="24">
        <f>AE833/AF833</f>
        <v>-0.20599613152804641</v>
      </c>
    </row>
    <row r="834" spans="1:33" ht="30" customHeight="1" x14ac:dyDescent="0.25">
      <c r="A834" s="9">
        <v>44561</v>
      </c>
      <c r="B834" s="10">
        <v>2020</v>
      </c>
      <c r="C834" s="11" t="s">
        <v>145</v>
      </c>
      <c r="D834" s="12" t="s">
        <v>2559</v>
      </c>
      <c r="E834" s="12" t="s">
        <v>35</v>
      </c>
      <c r="F834" s="9">
        <v>43935</v>
      </c>
      <c r="G834" s="9">
        <v>44033</v>
      </c>
      <c r="H834" s="12" t="s">
        <v>2560</v>
      </c>
      <c r="I834" s="13" t="str">
        <f>LEFT(J834,6)</f>
        <v>W912QR</v>
      </c>
      <c r="J834" s="14" t="s">
        <v>2561</v>
      </c>
      <c r="K834" s="15" t="s">
        <v>2561</v>
      </c>
      <c r="L834" s="15" t="str">
        <f>CONCATENATE(D834,",",J834)</f>
        <v>62856,W912QR20C0027</v>
      </c>
      <c r="M834" s="16">
        <v>22344000</v>
      </c>
      <c r="N834" s="16">
        <v>23010000</v>
      </c>
      <c r="O834" s="17">
        <v>44862</v>
      </c>
      <c r="P834" s="18">
        <v>44862</v>
      </c>
      <c r="Q834" s="19">
        <f>IF(M834="","",N834-M834)</f>
        <v>666000</v>
      </c>
      <c r="R834" s="20">
        <f>IF(P834="","",P834-O834)</f>
        <v>0</v>
      </c>
      <c r="S834">
        <f>YEAR(P834)</f>
        <v>2022</v>
      </c>
      <c r="T834" s="21">
        <f>IF(LEN(MONTH(P834))=1,CONCATENATE("0",MONTH(P834)),MONTH(P834))</f>
        <v>10</v>
      </c>
      <c r="U834" s="21">
        <f>IF(LEN(DAY(P834))=1,CONCATENATE("0",DAY(P834)),DAY(P834))</f>
        <v>28</v>
      </c>
      <c r="V834" t="str">
        <f>CONCATENATE(S834,T834,U834)</f>
        <v>20221028</v>
      </c>
      <c r="W834">
        <f>IF(OR(MONTH(G834)=10,MONTH(G834)=11,MONTH(G834)=12),YEAR(G834)+1,YEAR(G834))</f>
        <v>2020</v>
      </c>
      <c r="X834">
        <f>IF(OR(MONTH(P834)=10,MONTH(P834)=11,MONTH(P834)=12),YEAR(P834)+1,YEAR(P834))</f>
        <v>2023</v>
      </c>
      <c r="Y834">
        <f>INDEX('Inflation Indices'!$B$2:$B$18,MATCH('MilCon Contracts Data'!W1089,'Inflation Indices'!$A$2:$A$18,0))</f>
        <v>1.0006103417743548</v>
      </c>
      <c r="Z834">
        <f>ROUND(MEDIAN(W834,X834),0)</f>
        <v>2022</v>
      </c>
      <c r="AA834">
        <f>INDEX('Inflation Indices'!$B$2:$B$18,MATCH('MilCon Contracts Data'!Z1089,'Inflation Indices'!$A$2:$A$18,0))</f>
        <v>0.97697771649446541</v>
      </c>
      <c r="AB834" s="22">
        <f>M834*Y834</f>
        <v>22357637.476606183</v>
      </c>
      <c r="AC834" s="22">
        <f>AB834+(Q834*AA834)</f>
        <v>23008304.635791495</v>
      </c>
      <c r="AD834" s="19">
        <f>IF(AB834="","",AC834-AB834)</f>
        <v>650667.15918531269</v>
      </c>
      <c r="AE834" s="23">
        <f>_xlfn.DAYS(P834,O834)</f>
        <v>0</v>
      </c>
      <c r="AF834" s="23">
        <f>_xlfn.DAYS(O834,G834)</f>
        <v>829</v>
      </c>
      <c r="AG834" s="24">
        <f>AE834/AF834</f>
        <v>0</v>
      </c>
    </row>
    <row r="835" spans="1:33" ht="30" customHeight="1" x14ac:dyDescent="0.25">
      <c r="A835" s="9">
        <v>44574</v>
      </c>
      <c r="B835" s="10">
        <v>2013</v>
      </c>
      <c r="C835" s="11" t="s">
        <v>39</v>
      </c>
      <c r="D835" s="12" t="s">
        <v>2562</v>
      </c>
      <c r="E835" s="12" t="s">
        <v>35</v>
      </c>
      <c r="F835" s="9">
        <v>41481</v>
      </c>
      <c r="G835" s="9">
        <v>41543</v>
      </c>
      <c r="H835" s="12" t="s">
        <v>2563</v>
      </c>
      <c r="I835" s="13" t="str">
        <f>LEFT(J835,6)</f>
        <v>W912UM</v>
      </c>
      <c r="J835" s="14" t="s">
        <v>2564</v>
      </c>
      <c r="K835" s="15" t="s">
        <v>2565</v>
      </c>
      <c r="L835" s="15" t="str">
        <f>CONCATENATE(D835,",",J835)</f>
        <v>72419,W912UM-13-C-0025</v>
      </c>
      <c r="M835" s="16">
        <v>22361000</v>
      </c>
      <c r="N835" s="16">
        <v>24475000</v>
      </c>
      <c r="O835" s="17">
        <v>42955</v>
      </c>
      <c r="P835" s="18">
        <v>44002</v>
      </c>
      <c r="Q835" s="19">
        <f>IF(M835="","",N835-M835)</f>
        <v>2114000</v>
      </c>
      <c r="R835" s="20">
        <f>IF(P835="","",P835-O835)</f>
        <v>1047</v>
      </c>
      <c r="S835">
        <f>YEAR(P835)</f>
        <v>2020</v>
      </c>
      <c r="T835" s="21" t="str">
        <f>IF(LEN(MONTH(P835))=1,CONCATENATE("0",MONTH(P835)),MONTH(P835))</f>
        <v>06</v>
      </c>
      <c r="U835" s="21">
        <f>IF(LEN(DAY(P835))=1,CONCATENATE("0",DAY(P835)),DAY(P835))</f>
        <v>20</v>
      </c>
      <c r="V835" t="str">
        <f>CONCATENATE(S835,T835,U835)</f>
        <v>20200620</v>
      </c>
      <c r="W835">
        <f>IF(OR(MONTH(G835)=10,MONTH(G835)=11,MONTH(G835)=12),YEAR(G835)+1,YEAR(G835))</f>
        <v>2013</v>
      </c>
      <c r="X835">
        <f>IF(OR(MONTH(P835)=10,MONTH(P835)=11,MONTH(P835)=12),YEAR(P835)+1,YEAR(P835))</f>
        <v>2020</v>
      </c>
      <c r="Y835">
        <f>INDEX('Inflation Indices'!$B$2:$B$18,MATCH('MilCon Contracts Data'!W148,'Inflation Indices'!$A$2:$A$18,0))</f>
        <v>1.1913606177254064</v>
      </c>
      <c r="Z835">
        <f>ROUND(MEDIAN(W835,X835),0)</f>
        <v>2017</v>
      </c>
      <c r="AA835">
        <f>INDEX('Inflation Indices'!$B$2:$B$18,MATCH('MilCon Contracts Data'!Z148,'Inflation Indices'!$A$2:$A$18,0))</f>
        <v>1.1518675949206576</v>
      </c>
      <c r="AB835" s="22">
        <f>M835*Y835</f>
        <v>26640014.772957813</v>
      </c>
      <c r="AC835" s="22">
        <f>AB835+(Q835*AA835)</f>
        <v>29075062.868620083</v>
      </c>
      <c r="AD835" s="19">
        <f>IF(AB835="","",AC835-AB835)</f>
        <v>2435048.0956622697</v>
      </c>
      <c r="AE835" s="23">
        <f>_xlfn.DAYS(P835,O835)</f>
        <v>1047</v>
      </c>
      <c r="AF835" s="23">
        <f>_xlfn.DAYS(O835,G835)</f>
        <v>1412</v>
      </c>
      <c r="AG835" s="24">
        <f>AE835/AF835</f>
        <v>0.74150141643059486</v>
      </c>
    </row>
    <row r="836" spans="1:33" ht="30" customHeight="1" x14ac:dyDescent="0.25">
      <c r="A836" s="9">
        <v>44196</v>
      </c>
      <c r="B836" s="10">
        <v>2016</v>
      </c>
      <c r="C836" s="11" t="s">
        <v>731</v>
      </c>
      <c r="D836" s="12" t="s">
        <v>2566</v>
      </c>
      <c r="E836" s="12" t="s">
        <v>35</v>
      </c>
      <c r="F836" s="9">
        <v>42461</v>
      </c>
      <c r="G836" s="9">
        <v>42513</v>
      </c>
      <c r="H836" s="12" t="s">
        <v>2567</v>
      </c>
      <c r="I836" s="13" t="str">
        <f>LEFT(J836,6)</f>
        <v>WH12DR</v>
      </c>
      <c r="J836" s="14" t="s">
        <v>2568</v>
      </c>
      <c r="K836" s="15" t="s">
        <v>2569</v>
      </c>
      <c r="L836" s="15" t="str">
        <f>CONCATENATE(D836,",",J836)</f>
        <v>32122,WH12DR-14-D-0019</v>
      </c>
      <c r="M836" s="16">
        <v>22375000</v>
      </c>
      <c r="N836" s="16">
        <v>31400000</v>
      </c>
      <c r="O836" s="17">
        <v>43259</v>
      </c>
      <c r="P836" s="18">
        <v>44202</v>
      </c>
      <c r="Q836" s="19">
        <f>IF(M836="","",N836-M836)</f>
        <v>9025000</v>
      </c>
      <c r="R836" s="20">
        <f>IF(P836="","",P836-O836)</f>
        <v>943</v>
      </c>
      <c r="S836">
        <f>YEAR(P836)</f>
        <v>2021</v>
      </c>
      <c r="T836" s="21" t="str">
        <f>IF(LEN(MONTH(P836))=1,CONCATENATE("0",MONTH(P836)),MONTH(P836))</f>
        <v>01</v>
      </c>
      <c r="U836" s="21" t="str">
        <f>IF(LEN(DAY(P836))=1,CONCATENATE("0",DAY(P836)),DAY(P836))</f>
        <v>06</v>
      </c>
      <c r="V836" t="str">
        <f>CONCATENATE(S836,T836,U836)</f>
        <v>20210106</v>
      </c>
      <c r="W836">
        <f>IF(OR(MONTH(G836)=10,MONTH(G836)=11,MONTH(G836)=12),YEAR(G836)+1,YEAR(G836))</f>
        <v>2016</v>
      </c>
      <c r="X836">
        <f>IF(OR(MONTH(P836)=10,MONTH(P836)=11,MONTH(P836)=12),YEAR(P836)+1,YEAR(P836))</f>
        <v>2021</v>
      </c>
      <c r="Y836">
        <f>INDEX('Inflation Indices'!$B$2:$B$18,MATCH('MilCon Contracts Data'!W295,'Inflation Indices'!$A$2:$A$18,0))</f>
        <v>1.027591137340192</v>
      </c>
      <c r="Z836">
        <f>ROUND(MEDIAN(W836,X836),0)</f>
        <v>2019</v>
      </c>
      <c r="AA836">
        <f>INDEX('Inflation Indices'!$B$2:$B$18,MATCH('MilCon Contracts Data'!Z295,'Inflation Indices'!$A$2:$A$18,0))</f>
        <v>0.95701202597496626</v>
      </c>
      <c r="AB836" s="22">
        <f>M836*Y836</f>
        <v>22992351.697986796</v>
      </c>
      <c r="AC836" s="22">
        <f>AB836+(Q836*AA836)</f>
        <v>31629385.232410867</v>
      </c>
      <c r="AD836" s="19">
        <f>IF(AB836="","",AC836-AB836)</f>
        <v>8637033.5344240703</v>
      </c>
      <c r="AE836" s="23">
        <f>_xlfn.DAYS(P836,O836)</f>
        <v>943</v>
      </c>
      <c r="AF836" s="23">
        <f>_xlfn.DAYS(O836,G836)</f>
        <v>746</v>
      </c>
      <c r="AG836" s="24">
        <f>AE836/AF836</f>
        <v>1.2640750670241288</v>
      </c>
    </row>
    <row r="837" spans="1:33" ht="30" customHeight="1" x14ac:dyDescent="0.25">
      <c r="A837" s="9">
        <v>44561</v>
      </c>
      <c r="B837" s="10">
        <v>2017</v>
      </c>
      <c r="C837" s="11" t="s">
        <v>68</v>
      </c>
      <c r="D837" s="12" t="s">
        <v>2570</v>
      </c>
      <c r="E837" s="12" t="s">
        <v>35</v>
      </c>
      <c r="F837" s="9">
        <v>42867</v>
      </c>
      <c r="G837" s="9">
        <v>43242</v>
      </c>
      <c r="H837" s="12" t="s">
        <v>2571</v>
      </c>
      <c r="I837" s="13" t="str">
        <f>LEFT(J837,6)</f>
        <v>W912PL</v>
      </c>
      <c r="J837" s="14" t="s">
        <v>2572</v>
      </c>
      <c r="K837" s="15" t="s">
        <v>2572</v>
      </c>
      <c r="L837" s="15" t="str">
        <f>CONCATENATE(D837,",",J837)</f>
        <v>FSPM053503C,W912PL8C0024</v>
      </c>
      <c r="M837" s="16">
        <v>22414000</v>
      </c>
      <c r="N837" s="16">
        <v>22537509</v>
      </c>
      <c r="O837" s="17">
        <v>44000</v>
      </c>
      <c r="P837" s="18">
        <v>44071</v>
      </c>
      <c r="Q837" s="19">
        <f>IF(M837="","",N837-M837)</f>
        <v>123509</v>
      </c>
      <c r="R837" s="20">
        <f>IF(P837="","",P837-O837)</f>
        <v>71</v>
      </c>
      <c r="S837">
        <f>YEAR(P837)</f>
        <v>2020</v>
      </c>
      <c r="T837" s="21" t="str">
        <f>IF(LEN(MONTH(P837))=1,CONCATENATE("0",MONTH(P837)),MONTH(P837))</f>
        <v>08</v>
      </c>
      <c r="U837" s="21">
        <f>IF(LEN(DAY(P837))=1,CONCATENATE("0",DAY(P837)),DAY(P837))</f>
        <v>28</v>
      </c>
      <c r="V837" t="str">
        <f>CONCATENATE(S837,T837,U837)</f>
        <v>20200828</v>
      </c>
      <c r="W837">
        <f>IF(OR(MONTH(G837)=10,MONTH(G837)=11,MONTH(G837)=12),YEAR(G837)+1,YEAR(G837))</f>
        <v>2018</v>
      </c>
      <c r="X837">
        <f>IF(OR(MONTH(P837)=10,MONTH(P837)=11,MONTH(P837)=12),YEAR(P837)+1,YEAR(P837))</f>
        <v>2020</v>
      </c>
      <c r="Y837">
        <f>INDEX('Inflation Indices'!$B$2:$B$18,MATCH('MilCon Contracts Data'!W565,'Inflation Indices'!$A$2:$A$18,0))</f>
        <v>1.0750776974914733</v>
      </c>
      <c r="Z837">
        <f>ROUND(MEDIAN(W837,X837),0)</f>
        <v>2019</v>
      </c>
      <c r="AA837">
        <f>INDEX('Inflation Indices'!$B$2:$B$18,MATCH('MilCon Contracts Data'!Z565,'Inflation Indices'!$A$2:$A$18,0))</f>
        <v>1.027591137340192</v>
      </c>
      <c r="AB837" s="22">
        <f>M837*Y837</f>
        <v>24096791.511573881</v>
      </c>
      <c r="AC837" s="22">
        <f>AB837+(Q837*AA837)</f>
        <v>24223708.265355632</v>
      </c>
      <c r="AD837" s="19">
        <f>IF(AB837="","",AC837-AB837)</f>
        <v>126916.7537817508</v>
      </c>
      <c r="AE837" s="23">
        <f>_xlfn.DAYS(P837,O837)</f>
        <v>71</v>
      </c>
      <c r="AF837" s="23">
        <f>_xlfn.DAYS(O837,G837)</f>
        <v>758</v>
      </c>
      <c r="AG837" s="24">
        <f>AE837/AF837</f>
        <v>9.3667546174142483E-2</v>
      </c>
    </row>
    <row r="838" spans="1:33" ht="30" customHeight="1" x14ac:dyDescent="0.25">
      <c r="A838" s="9">
        <v>44573</v>
      </c>
      <c r="B838" s="10">
        <v>2018</v>
      </c>
      <c r="C838" s="11" t="s">
        <v>98</v>
      </c>
      <c r="D838" s="12" t="s">
        <v>2573</v>
      </c>
      <c r="E838" s="12" t="s">
        <v>35</v>
      </c>
      <c r="F838" s="9">
        <v>43585</v>
      </c>
      <c r="G838" s="9">
        <v>44343</v>
      </c>
      <c r="H838" s="12" t="s">
        <v>167</v>
      </c>
      <c r="I838" s="13" t="str">
        <f>LEFT(J838,6)</f>
        <v>N40085</v>
      </c>
      <c r="J838" s="14" t="s">
        <v>2574</v>
      </c>
      <c r="K838" s="15" t="s">
        <v>2575</v>
      </c>
      <c r="L838" s="15" t="str">
        <f>CONCATENATE(D838,",",J838)</f>
        <v>M00146990,N4008521C0035 AWD</v>
      </c>
      <c r="M838" s="16">
        <v>22677000</v>
      </c>
      <c r="N838" s="16">
        <v>21604000</v>
      </c>
      <c r="O838" s="17">
        <v>45047</v>
      </c>
      <c r="P838" s="18">
        <v>44931</v>
      </c>
      <c r="Q838" s="19">
        <f>IF(M838="","",N838-M838)</f>
        <v>-1073000</v>
      </c>
      <c r="R838" s="20">
        <f>IF(P838="","",P838-O838)</f>
        <v>-116</v>
      </c>
      <c r="S838">
        <f>YEAR(P838)</f>
        <v>2023</v>
      </c>
      <c r="T838" s="21" t="str">
        <f>IF(LEN(MONTH(P838))=1,CONCATENATE("0",MONTH(P838)),MONTH(P838))</f>
        <v>01</v>
      </c>
      <c r="U838" s="21" t="str">
        <f>IF(LEN(DAY(P838))=1,CONCATENATE("0",DAY(P838)),DAY(P838))</f>
        <v>05</v>
      </c>
      <c r="V838" t="str">
        <f>CONCATENATE(S838,T838,U838)</f>
        <v>20230105</v>
      </c>
      <c r="W838">
        <f>IF(OR(MONTH(G838)=10,MONTH(G838)=11,MONTH(G838)=12),YEAR(G838)+1,YEAR(G838))</f>
        <v>2021</v>
      </c>
      <c r="X838">
        <f>IF(OR(MONTH(P838)=10,MONTH(P838)=11,MONTH(P838)=12),YEAR(P838)+1,YEAR(P838))</f>
        <v>2023</v>
      </c>
      <c r="Y838">
        <f>INDEX('Inflation Indices'!$B$2:$B$18,MATCH('MilCon Contracts Data'!W1149,'Inflation Indices'!$A$2:$A$18,0))</f>
        <v>1.0006103417743548</v>
      </c>
      <c r="Z838">
        <f>ROUND(MEDIAN(W838,X838),0)</f>
        <v>2022</v>
      </c>
      <c r="AA838">
        <f>INDEX('Inflation Indices'!$B$2:$B$18,MATCH('MilCon Contracts Data'!Z1149,'Inflation Indices'!$A$2:$A$18,0))</f>
        <v>0.93819806468133926</v>
      </c>
      <c r="AB838" s="22">
        <f>M838*Y838</f>
        <v>22690840.720417045</v>
      </c>
      <c r="AC838" s="22">
        <f>AB838+(Q838*AA838)</f>
        <v>21684154.197013967</v>
      </c>
      <c r="AD838" s="19">
        <f>IF(AB838="","",AC838-AB838)</f>
        <v>-1006686.5234030783</v>
      </c>
      <c r="AE838" s="23">
        <f>_xlfn.DAYS(P838,O838)</f>
        <v>-116</v>
      </c>
      <c r="AF838" s="23">
        <f>_xlfn.DAYS(O838,G838)</f>
        <v>704</v>
      </c>
      <c r="AG838" s="24">
        <f>AE838/AF838</f>
        <v>-0.16477272727272727</v>
      </c>
    </row>
    <row r="839" spans="1:33" ht="30" customHeight="1" x14ac:dyDescent="0.25">
      <c r="A839" s="9">
        <v>44567</v>
      </c>
      <c r="B839" s="10">
        <v>2014</v>
      </c>
      <c r="C839" s="11" t="s">
        <v>33</v>
      </c>
      <c r="D839" s="12" t="s">
        <v>2576</v>
      </c>
      <c r="E839" s="12" t="s">
        <v>35</v>
      </c>
      <c r="F839" s="9">
        <v>42200</v>
      </c>
      <c r="G839" s="9">
        <v>42320</v>
      </c>
      <c r="H839" s="12" t="s">
        <v>2577</v>
      </c>
      <c r="I839" s="13" t="str">
        <f>LEFT(J839,6)</f>
        <v>W912QR</v>
      </c>
      <c r="J839" s="14" t="s">
        <v>2578</v>
      </c>
      <c r="K839" s="15" t="s">
        <v>2579</v>
      </c>
      <c r="L839" s="15" t="str">
        <f>CONCATENATE(D839,",",J839)</f>
        <v>76365,W912QR-16-C-0002</v>
      </c>
      <c r="M839" s="16">
        <v>22740000</v>
      </c>
      <c r="N839" s="16">
        <v>23868765</v>
      </c>
      <c r="O839" s="17">
        <v>43010</v>
      </c>
      <c r="P839" s="18">
        <v>43124</v>
      </c>
      <c r="Q839" s="19">
        <f>IF(M839="","",N839-M839)</f>
        <v>1128765</v>
      </c>
      <c r="R839" s="20">
        <f>IF(P839="","",P839-O839)</f>
        <v>114</v>
      </c>
      <c r="S839">
        <f>YEAR(P839)</f>
        <v>2018</v>
      </c>
      <c r="T839" s="21" t="str">
        <f>IF(LEN(MONTH(P839))=1,CONCATENATE("0",MONTH(P839)),MONTH(P839))</f>
        <v>01</v>
      </c>
      <c r="U839" s="21">
        <f>IF(LEN(DAY(P839))=1,CONCATENATE("0",DAY(P839)),DAY(P839))</f>
        <v>24</v>
      </c>
      <c r="V839" t="str">
        <f>CONCATENATE(S839,T839,U839)</f>
        <v>20180124</v>
      </c>
      <c r="W839">
        <f>IF(OR(MONTH(G839)=10,MONTH(G839)=11,MONTH(G839)=12),YEAR(G839)+1,YEAR(G839))</f>
        <v>2016</v>
      </c>
      <c r="X839">
        <f>IF(OR(MONTH(P839)=10,MONTH(P839)=11,MONTH(P839)=12),YEAR(P839)+1,YEAR(P839))</f>
        <v>2018</v>
      </c>
      <c r="Y839">
        <f>INDEX('Inflation Indices'!$B$2:$B$18,MATCH('MilCon Contracts Data'!W293,'Inflation Indices'!$A$2:$A$18,0))</f>
        <v>1.027591137340192</v>
      </c>
      <c r="Z839">
        <f>ROUND(MEDIAN(W839,X839),0)</f>
        <v>2017</v>
      </c>
      <c r="AA839">
        <f>INDEX('Inflation Indices'!$B$2:$B$18,MATCH('MilCon Contracts Data'!Z293,'Inflation Indices'!$A$2:$A$18,0))</f>
        <v>1.0006103417743548</v>
      </c>
      <c r="AB839" s="22">
        <f>M839*Y839</f>
        <v>23367422.463115968</v>
      </c>
      <c r="AC839" s="22">
        <f>AB839+(Q839*AA839)</f>
        <v>24496876.395548899</v>
      </c>
      <c r="AD839" s="19">
        <f>IF(AB839="","",AC839-AB839)</f>
        <v>1129453.9324329309</v>
      </c>
      <c r="AE839" s="23">
        <f>_xlfn.DAYS(P839,O839)</f>
        <v>114</v>
      </c>
      <c r="AF839" s="23">
        <f>_xlfn.DAYS(O839,G839)</f>
        <v>690</v>
      </c>
      <c r="AG839" s="24">
        <f>AE839/AF839</f>
        <v>0.16521739130434782</v>
      </c>
    </row>
    <row r="840" spans="1:33" ht="30" customHeight="1" x14ac:dyDescent="0.25">
      <c r="A840" s="9">
        <v>44439</v>
      </c>
      <c r="B840" s="10">
        <v>2019</v>
      </c>
      <c r="C840" s="11" t="s">
        <v>145</v>
      </c>
      <c r="D840" s="12" t="s">
        <v>2580</v>
      </c>
      <c r="E840" s="12" t="s">
        <v>35</v>
      </c>
      <c r="F840" s="9">
        <v>43413</v>
      </c>
      <c r="G840" s="9">
        <v>43532</v>
      </c>
      <c r="H840" s="12" t="s">
        <v>2581</v>
      </c>
      <c r="I840" s="13" t="str">
        <f>LEFT(J840,6)</f>
        <v>W9126G</v>
      </c>
      <c r="J840" s="14" t="s">
        <v>2582</v>
      </c>
      <c r="K840" s="15" t="s">
        <v>2582</v>
      </c>
      <c r="L840" s="15" t="str">
        <f>CONCATENATE(D840,",",J840)</f>
        <v>74989,W9126G19C0020</v>
      </c>
      <c r="M840" s="16">
        <v>22822000</v>
      </c>
      <c r="N840" s="16">
        <v>23434000</v>
      </c>
      <c r="O840" s="17">
        <v>44111</v>
      </c>
      <c r="P840" s="18">
        <v>44367</v>
      </c>
      <c r="Q840" s="19">
        <f>IF(M840="","",N840-M840)</f>
        <v>612000</v>
      </c>
      <c r="R840" s="20">
        <f>IF(P840="","",P840-O840)</f>
        <v>256</v>
      </c>
      <c r="S840">
        <f>YEAR(P840)</f>
        <v>2021</v>
      </c>
      <c r="T840" s="21" t="str">
        <f>IF(LEN(MONTH(P840))=1,CONCATENATE("0",MONTH(P840)),MONTH(P840))</f>
        <v>06</v>
      </c>
      <c r="U840" s="21">
        <f>IF(LEN(DAY(P840))=1,CONCATENATE("0",DAY(P840)),DAY(P840))</f>
        <v>20</v>
      </c>
      <c r="V840" t="str">
        <f>CONCATENATE(S840,T840,U840)</f>
        <v>20210620</v>
      </c>
      <c r="W840">
        <f>IF(OR(MONTH(G840)=10,MONTH(G840)=11,MONTH(G840)=12),YEAR(G840)+1,YEAR(G840))</f>
        <v>2019</v>
      </c>
      <c r="X840">
        <f>IF(OR(MONTH(P840)=10,MONTH(P840)=11,MONTH(P840)=12),YEAR(P840)+1,YEAR(P840))</f>
        <v>2021</v>
      </c>
      <c r="Y840">
        <f>INDEX('Inflation Indices'!$B$2:$B$18,MATCH('MilCon Contracts Data'!W720,'Inflation Indices'!$A$2:$A$18,0))</f>
        <v>1.1913606177254064</v>
      </c>
      <c r="Z840">
        <f>ROUND(MEDIAN(W840,X840),0)</f>
        <v>2020</v>
      </c>
      <c r="AA840">
        <f>INDEX('Inflation Indices'!$B$2:$B$18,MATCH('MilCon Contracts Data'!Z720,'Inflation Indices'!$A$2:$A$18,0))</f>
        <v>1.1518675949206576</v>
      </c>
      <c r="AB840" s="22">
        <f>M840*Y840</f>
        <v>27189232.017729223</v>
      </c>
      <c r="AC840" s="22">
        <f>AB840+(Q840*AA840)</f>
        <v>27894174.985820666</v>
      </c>
      <c r="AD840" s="19">
        <f>IF(AB840="","",AC840-AB840)</f>
        <v>704942.96809144318</v>
      </c>
      <c r="AE840" s="23">
        <f>_xlfn.DAYS(P840,O840)</f>
        <v>256</v>
      </c>
      <c r="AF840" s="23">
        <f>_xlfn.DAYS(O840,G840)</f>
        <v>579</v>
      </c>
      <c r="AG840" s="24">
        <f>AE840/AF840</f>
        <v>0.44214162348877373</v>
      </c>
    </row>
    <row r="841" spans="1:33" ht="30" customHeight="1" x14ac:dyDescent="0.25">
      <c r="A841" s="9">
        <v>44574</v>
      </c>
      <c r="B841" s="10">
        <v>2018</v>
      </c>
      <c r="C841" s="11" t="s">
        <v>39</v>
      </c>
      <c r="D841" s="12" t="s">
        <v>2583</v>
      </c>
      <c r="E841" s="12" t="s">
        <v>35</v>
      </c>
      <c r="F841" s="9">
        <v>43264</v>
      </c>
      <c r="G841" s="9">
        <v>43736</v>
      </c>
      <c r="H841" s="12" t="s">
        <v>2528</v>
      </c>
      <c r="I841" s="13" t="str">
        <f>LEFT(J841,6)</f>
        <v>N62470</v>
      </c>
      <c r="J841" s="14" t="s">
        <v>2584</v>
      </c>
      <c r="K841" s="15" t="s">
        <v>2584</v>
      </c>
      <c r="L841" s="15" t="str">
        <f>CONCATENATE(D841,",",J841)</f>
        <v>14041,N6247016D6006</v>
      </c>
      <c r="M841" s="16">
        <v>22911000</v>
      </c>
      <c r="N841" s="16">
        <v>23032000</v>
      </c>
      <c r="O841" s="17">
        <v>44499</v>
      </c>
      <c r="P841" s="18">
        <v>44621</v>
      </c>
      <c r="Q841" s="19">
        <f>IF(M841="","",N841-M841)</f>
        <v>121000</v>
      </c>
      <c r="R841" s="20">
        <f>IF(P841="","",P841-O841)</f>
        <v>122</v>
      </c>
      <c r="S841">
        <f>YEAR(P841)</f>
        <v>2022</v>
      </c>
      <c r="T841" s="21" t="str">
        <f>IF(LEN(MONTH(P841))=1,CONCATENATE("0",MONTH(P841)),MONTH(P841))</f>
        <v>03</v>
      </c>
      <c r="U841" s="21" t="str">
        <f>IF(LEN(DAY(P841))=1,CONCATENATE("0",DAY(P841)),DAY(P841))</f>
        <v>01</v>
      </c>
      <c r="V841" t="str">
        <f>CONCATENATE(S841,T841,U841)</f>
        <v>20220301</v>
      </c>
      <c r="W841">
        <f>IF(OR(MONTH(G841)=10,MONTH(G841)=11,MONTH(G841)=12),YEAR(G841)+1,YEAR(G841))</f>
        <v>2019</v>
      </c>
      <c r="X841">
        <f>IF(OR(MONTH(P841)=10,MONTH(P841)=11,MONTH(P841)=12),YEAR(P841)+1,YEAR(P841))</f>
        <v>2022</v>
      </c>
      <c r="Y841">
        <f>INDEX('Inflation Indices'!$B$2:$B$18,MATCH('MilCon Contracts Data'!W630,'Inflation Indices'!$A$2:$A$18,0))</f>
        <v>1.0750776974914733</v>
      </c>
      <c r="Z841">
        <f>ROUND(MEDIAN(W841,X841),0)</f>
        <v>2021</v>
      </c>
      <c r="AA841">
        <f>INDEX('Inflation Indices'!$B$2:$B$18,MATCH('MilCon Contracts Data'!Z630,'Inflation Indices'!$A$2:$A$18,0))</f>
        <v>1.027591137340192</v>
      </c>
      <c r="AB841" s="22">
        <f>M841*Y841</f>
        <v>24631105.127227146</v>
      </c>
      <c r="AC841" s="22">
        <f>AB841+(Q841*AA841)</f>
        <v>24755443.654845309</v>
      </c>
      <c r="AD841" s="19">
        <f>IF(AB841="","",AC841-AB841)</f>
        <v>124338.52761816233</v>
      </c>
      <c r="AE841" s="23">
        <f>_xlfn.DAYS(P841,O841)</f>
        <v>122</v>
      </c>
      <c r="AF841" s="23">
        <f>_xlfn.DAYS(O841,G841)</f>
        <v>763</v>
      </c>
      <c r="AG841" s="24">
        <f>AE841/AF841</f>
        <v>0.15989515072083879</v>
      </c>
    </row>
    <row r="842" spans="1:33" ht="30" customHeight="1" x14ac:dyDescent="0.25">
      <c r="A842" s="9">
        <v>44573</v>
      </c>
      <c r="B842" s="10">
        <v>2020</v>
      </c>
      <c r="C842" s="11" t="s">
        <v>98</v>
      </c>
      <c r="D842" s="12" t="s">
        <v>2585</v>
      </c>
      <c r="E842" s="12" t="s">
        <v>35</v>
      </c>
      <c r="F842" s="9">
        <v>43875</v>
      </c>
      <c r="G842" s="9">
        <v>44036</v>
      </c>
      <c r="H842" s="12" t="s">
        <v>322</v>
      </c>
      <c r="I842" s="13" t="str">
        <f>LEFT(J842,6)</f>
        <v>N40085</v>
      </c>
      <c r="J842" s="14" t="s">
        <v>1444</v>
      </c>
      <c r="K842" s="15" t="s">
        <v>1445</v>
      </c>
      <c r="L842" s="15" t="str">
        <f>CONCATENATE(D842,",",J842)</f>
        <v>M670011529F,N4008520C0044 AWD</v>
      </c>
      <c r="M842" s="16">
        <v>22970805</v>
      </c>
      <c r="N842" s="16">
        <v>24310000</v>
      </c>
      <c r="O842" s="17">
        <v>45577</v>
      </c>
      <c r="P842" s="18">
        <v>45668</v>
      </c>
      <c r="Q842" s="19">
        <f>IF(M842="","",N842-M842)</f>
        <v>1339195</v>
      </c>
      <c r="R842" s="20">
        <f>IF(P842="","",P842-O842)</f>
        <v>91</v>
      </c>
      <c r="S842">
        <f>YEAR(P842)</f>
        <v>2025</v>
      </c>
      <c r="T842" s="21" t="str">
        <f>IF(LEN(MONTH(P842))=1,CONCATENATE("0",MONTH(P842)),MONTH(P842))</f>
        <v>01</v>
      </c>
      <c r="U842" s="21">
        <f>IF(LEN(DAY(P842))=1,CONCATENATE("0",DAY(P842)),DAY(P842))</f>
        <v>11</v>
      </c>
      <c r="V842" t="str">
        <f>CONCATENATE(S842,T842,U842)</f>
        <v>20250111</v>
      </c>
      <c r="W842">
        <f>IF(OR(MONTH(G842)=10,MONTH(G842)=11,MONTH(G842)=12),YEAR(G842)+1,YEAR(G842))</f>
        <v>2020</v>
      </c>
      <c r="X842">
        <f>IF(OR(MONTH(P842)=10,MONTH(P842)=11,MONTH(P842)=12),YEAR(P842)+1,YEAR(P842))</f>
        <v>2025</v>
      </c>
      <c r="Y842">
        <f>INDEX('Inflation Indices'!$B$2:$B$18,MATCH('MilCon Contracts Data'!W888,'Inflation Indices'!$A$2:$A$18,0))</f>
        <v>1.0992552112271903</v>
      </c>
      <c r="Z842">
        <f>ROUND(MEDIAN(W842,X842),0)</f>
        <v>2023</v>
      </c>
      <c r="AA842">
        <f>INDEX('Inflation Indices'!$B$2:$B$18,MATCH('MilCon Contracts Data'!Z888,'Inflation Indices'!$A$2:$A$18,0))</f>
        <v>1.0507009358578761</v>
      </c>
      <c r="AB842" s="22">
        <f>M842*Y842</f>
        <v>25250777.102333598</v>
      </c>
      <c r="AC842" s="22">
        <f>AB842+(Q842*AA842)</f>
        <v>26657870.542129785</v>
      </c>
      <c r="AD842" s="19">
        <f>IF(AB842="","",AC842-AB842)</f>
        <v>1407093.439796187</v>
      </c>
      <c r="AE842" s="23">
        <f>_xlfn.DAYS(P842,O842)</f>
        <v>91</v>
      </c>
      <c r="AF842" s="23">
        <f>_xlfn.DAYS(O842,G842)</f>
        <v>1541</v>
      </c>
      <c r="AG842" s="24">
        <f>AE842/AF842</f>
        <v>5.9052563270603507E-2</v>
      </c>
    </row>
    <row r="843" spans="1:33" ht="30" customHeight="1" x14ac:dyDescent="0.25">
      <c r="A843" s="9">
        <v>44573</v>
      </c>
      <c r="B843" s="10">
        <v>2019</v>
      </c>
      <c r="C843" s="11" t="s">
        <v>103</v>
      </c>
      <c r="D843" s="12" t="s">
        <v>2586</v>
      </c>
      <c r="E843" s="12" t="s">
        <v>35</v>
      </c>
      <c r="F843" s="9">
        <v>43633</v>
      </c>
      <c r="G843" s="9">
        <v>43696</v>
      </c>
      <c r="H843" s="12" t="s">
        <v>802</v>
      </c>
      <c r="I843" s="13" t="str">
        <f>LEFT(J843,6)</f>
        <v>N62473</v>
      </c>
      <c r="J843" s="14" t="s">
        <v>2587</v>
      </c>
      <c r="K843" s="15" t="s">
        <v>2343</v>
      </c>
      <c r="L843" s="15" t="str">
        <f>CONCATENATE(D843,",",J843)</f>
        <v>N61065241,N6247318D5862 N6247319F4995</v>
      </c>
      <c r="M843" s="16">
        <v>23001000</v>
      </c>
      <c r="N843" s="16">
        <v>22091000</v>
      </c>
      <c r="O843" s="17">
        <v>44301</v>
      </c>
      <c r="P843" s="18">
        <v>44438</v>
      </c>
      <c r="Q843" s="19">
        <f>IF(M843="","",N843-M843)</f>
        <v>-910000</v>
      </c>
      <c r="R843" s="20">
        <f>IF(P843="","",P843-O843)</f>
        <v>137</v>
      </c>
      <c r="S843">
        <f>YEAR(P843)</f>
        <v>2021</v>
      </c>
      <c r="T843" s="21" t="str">
        <f>IF(LEN(MONTH(P843))=1,CONCATENATE("0",MONTH(P843)),MONTH(P843))</f>
        <v>08</v>
      </c>
      <c r="U843" s="21">
        <f>IF(LEN(DAY(P843))=1,CONCATENATE("0",DAY(P843)),DAY(P843))</f>
        <v>30</v>
      </c>
      <c r="V843" t="str">
        <f>CONCATENATE(S843,T843,U843)</f>
        <v>20210830</v>
      </c>
      <c r="W843">
        <f>IF(OR(MONTH(G843)=10,MONTH(G843)=11,MONTH(G843)=12),YEAR(G843)+1,YEAR(G843))</f>
        <v>2019</v>
      </c>
      <c r="X843">
        <f>IF(OR(MONTH(P843)=10,MONTH(P843)=11,MONTH(P843)=12),YEAR(P843)+1,YEAR(P843))</f>
        <v>2021</v>
      </c>
      <c r="Y843">
        <f>INDEX('Inflation Indices'!$B$2:$B$18,MATCH('MilCon Contracts Data'!W653,'Inflation Indices'!$A$2:$A$18,0))</f>
        <v>1.1743184978402121</v>
      </c>
      <c r="Z843">
        <f>ROUND(MEDIAN(W843,X843),0)</f>
        <v>2020</v>
      </c>
      <c r="AA843">
        <f>INDEX('Inflation Indices'!$B$2:$B$18,MATCH('MilCon Contracts Data'!Z653,'Inflation Indices'!$A$2:$A$18,0))</f>
        <v>1.0750776974914733</v>
      </c>
      <c r="AB843" s="22">
        <f>M843*Y843</f>
        <v>27010499.768822718</v>
      </c>
      <c r="AC843" s="22">
        <f>AB843+(Q843*AA843)</f>
        <v>26032179.064105477</v>
      </c>
      <c r="AD843" s="19">
        <f>IF(AB843="","",AC843-AB843)</f>
        <v>-978320.70471724123</v>
      </c>
      <c r="AE843" s="23">
        <f>_xlfn.DAYS(P843,O843)</f>
        <v>137</v>
      </c>
      <c r="AF843" s="23">
        <f>_xlfn.DAYS(O843,G843)</f>
        <v>605</v>
      </c>
      <c r="AG843" s="24">
        <f>AE843/AF843</f>
        <v>0.22644628099173553</v>
      </c>
    </row>
    <row r="844" spans="1:33" ht="30" customHeight="1" x14ac:dyDescent="0.25">
      <c r="A844" s="9">
        <v>44573</v>
      </c>
      <c r="B844" s="10">
        <v>2014</v>
      </c>
      <c r="C844" s="11" t="s">
        <v>98</v>
      </c>
      <c r="D844" s="12" t="s">
        <v>2588</v>
      </c>
      <c r="E844" s="12" t="s">
        <v>35</v>
      </c>
      <c r="F844" s="9">
        <v>42776</v>
      </c>
      <c r="G844" s="9">
        <v>43372</v>
      </c>
      <c r="H844" s="12" t="s">
        <v>167</v>
      </c>
      <c r="I844" s="13" t="str">
        <f>LEFT(J844,6)</f>
        <v>N40080</v>
      </c>
      <c r="J844" s="14" t="s">
        <v>2589</v>
      </c>
      <c r="K844" s="15" t="s">
        <v>2590</v>
      </c>
      <c r="L844" s="15" t="str">
        <f>CONCATENATE(D844,",",J844)</f>
        <v>M00264588,N4008018C0034 AWD</v>
      </c>
      <c r="M844" s="16">
        <v>23040000</v>
      </c>
      <c r="N844" s="16">
        <v>21739000</v>
      </c>
      <c r="O844" s="17">
        <v>43988</v>
      </c>
      <c r="P844" s="18">
        <v>44295</v>
      </c>
      <c r="Q844" s="19">
        <f>IF(M844="","",N844-M844)</f>
        <v>-1301000</v>
      </c>
      <c r="R844" s="20">
        <f>IF(P844="","",P844-O844)</f>
        <v>307</v>
      </c>
      <c r="S844">
        <f>YEAR(P844)</f>
        <v>2021</v>
      </c>
      <c r="T844" s="21" t="str">
        <f>IF(LEN(MONTH(P844))=1,CONCATENATE("0",MONTH(P844)),MONTH(P844))</f>
        <v>04</v>
      </c>
      <c r="U844" s="21" t="str">
        <f>IF(LEN(DAY(P844))=1,CONCATENATE("0",DAY(P844)),DAY(P844))</f>
        <v>09</v>
      </c>
      <c r="V844" t="str">
        <f>CONCATENATE(S844,T844,U844)</f>
        <v>20210409</v>
      </c>
      <c r="W844">
        <f>IF(OR(MONTH(G844)=10,MONTH(G844)=11,MONTH(G844)=12),YEAR(G844)+1,YEAR(G844))</f>
        <v>2018</v>
      </c>
      <c r="X844">
        <f>IF(OR(MONTH(P844)=10,MONTH(P844)=11,MONTH(P844)=12),YEAR(P844)+1,YEAR(P844))</f>
        <v>2021</v>
      </c>
      <c r="Y844">
        <f>INDEX('Inflation Indices'!$B$2:$B$18,MATCH('MilCon Contracts Data'!W428,'Inflation Indices'!$A$2:$A$18,0))</f>
        <v>1.1226717559690906</v>
      </c>
      <c r="Z844">
        <f>ROUND(MEDIAN(W844,X844),0)</f>
        <v>2020</v>
      </c>
      <c r="AA844">
        <f>INDEX('Inflation Indices'!$B$2:$B$18,MATCH('MilCon Contracts Data'!Z428,'Inflation Indices'!$A$2:$A$18,0))</f>
        <v>1.0750776974914733</v>
      </c>
      <c r="AB844" s="22">
        <f>M844*Y844</f>
        <v>25866357.257527847</v>
      </c>
      <c r="AC844" s="22">
        <f>AB844+(Q844*AA844)</f>
        <v>24467681.173091441</v>
      </c>
      <c r="AD844" s="19">
        <f>IF(AB844="","",AC844-AB844)</f>
        <v>-1398676.0844364055</v>
      </c>
      <c r="AE844" s="23">
        <f>_xlfn.DAYS(P844,O844)</f>
        <v>307</v>
      </c>
      <c r="AF844" s="23">
        <f>_xlfn.DAYS(O844,G844)</f>
        <v>616</v>
      </c>
      <c r="AG844" s="24">
        <f>AE844/AF844</f>
        <v>0.49837662337662336</v>
      </c>
    </row>
    <row r="845" spans="1:33" ht="30" customHeight="1" x14ac:dyDescent="0.25">
      <c r="A845" s="9">
        <v>44567</v>
      </c>
      <c r="B845" s="10">
        <v>2013</v>
      </c>
      <c r="C845" s="11" t="s">
        <v>33</v>
      </c>
      <c r="D845" s="12" t="s">
        <v>2591</v>
      </c>
      <c r="E845" s="12" t="s">
        <v>35</v>
      </c>
      <c r="F845" s="9">
        <v>41452</v>
      </c>
      <c r="G845" s="9">
        <v>41746</v>
      </c>
      <c r="H845" s="12" t="s">
        <v>2592</v>
      </c>
      <c r="I845" s="13" t="str">
        <f>LEFT(J845,6)</f>
        <v>W912HN</v>
      </c>
      <c r="J845" s="14" t="s">
        <v>2593</v>
      </c>
      <c r="K845" s="15" t="s">
        <v>2594</v>
      </c>
      <c r="L845" s="15" t="str">
        <f>CONCATENATE(D845,",",J845)</f>
        <v>69493,W912HN-10-D-0061</v>
      </c>
      <c r="M845" s="16">
        <v>23085000</v>
      </c>
      <c r="N845" s="16">
        <v>26553696</v>
      </c>
      <c r="O845" s="17">
        <v>42507</v>
      </c>
      <c r="P845" s="18">
        <v>42720</v>
      </c>
      <c r="Q845" s="19">
        <f>IF(M845="","",N845-M845)</f>
        <v>3468696</v>
      </c>
      <c r="R845" s="20">
        <f>IF(P845="","",P845-O845)</f>
        <v>213</v>
      </c>
      <c r="S845">
        <f>YEAR(P845)</f>
        <v>2016</v>
      </c>
      <c r="T845" s="21">
        <f>IF(LEN(MONTH(P845))=1,CONCATENATE("0",MONTH(P845)),MONTH(P845))</f>
        <v>12</v>
      </c>
      <c r="U845" s="21">
        <f>IF(LEN(DAY(P845))=1,CONCATENATE("0",DAY(P845)),DAY(P845))</f>
        <v>16</v>
      </c>
      <c r="V845" t="str">
        <f>CONCATENATE(S845,T845,U845)</f>
        <v>20161216</v>
      </c>
      <c r="W845">
        <f>IF(OR(MONTH(G845)=10,MONTH(G845)=11,MONTH(G845)=12),YEAR(G845)+1,YEAR(G845))</f>
        <v>2014</v>
      </c>
      <c r="X845">
        <f>IF(OR(MONTH(P845)=10,MONTH(P845)=11,MONTH(P845)=12),YEAR(P845)+1,YEAR(P845))</f>
        <v>2017</v>
      </c>
      <c r="Y845">
        <f>INDEX('Inflation Indices'!$B$2:$B$18,MATCH('MilCon Contracts Data'!W171,'Inflation Indices'!$A$2:$A$18,0))</f>
        <v>1.2319371555441641</v>
      </c>
      <c r="Z845">
        <f>ROUND(MEDIAN(W845,X845),0)</f>
        <v>2016</v>
      </c>
      <c r="AA845">
        <f>INDEX('Inflation Indices'!$B$2:$B$18,MATCH('MilCon Contracts Data'!Z171,'Inflation Indices'!$A$2:$A$18,0))</f>
        <v>1.2082263446570523</v>
      </c>
      <c r="AB845" s="22">
        <f>M845*Y845</f>
        <v>28439269.235737026</v>
      </c>
      <c r="AC845" s="22">
        <f>AB845+(Q845*AA845)</f>
        <v>32630239.124543563</v>
      </c>
      <c r="AD845" s="19">
        <f>IF(AB845="","",AC845-AB845)</f>
        <v>4190969.8888065368</v>
      </c>
      <c r="AE845" s="23">
        <f>_xlfn.DAYS(P845,O845)</f>
        <v>213</v>
      </c>
      <c r="AF845" s="23">
        <f>_xlfn.DAYS(O845,G845)</f>
        <v>761</v>
      </c>
      <c r="AG845" s="24">
        <f>AE845/AF845</f>
        <v>0.27989487516425754</v>
      </c>
    </row>
    <row r="846" spans="1:33" ht="30" customHeight="1" x14ac:dyDescent="0.25">
      <c r="A846" s="9">
        <v>44560</v>
      </c>
      <c r="B846" s="10">
        <v>2016</v>
      </c>
      <c r="C846" s="11" t="s">
        <v>496</v>
      </c>
      <c r="D846" s="12" t="s">
        <v>2595</v>
      </c>
      <c r="E846" s="12" t="s">
        <v>35</v>
      </c>
      <c r="F846" s="9">
        <v>42544</v>
      </c>
      <c r="G846" s="9">
        <v>42888</v>
      </c>
      <c r="H846" s="12" t="s">
        <v>2596</v>
      </c>
      <c r="I846" s="13" t="str">
        <f>LEFT(J846,6)</f>
        <v>W912BU</v>
      </c>
      <c r="J846" s="14" t="s">
        <v>2597</v>
      </c>
      <c r="K846" s="15" t="s">
        <v>2597</v>
      </c>
      <c r="L846" s="15" t="str">
        <f>CONCATENATE(D846,",",J846)</f>
        <v>DESC1605,W912BU16R00370006</v>
      </c>
      <c r="M846" s="16">
        <v>23170900</v>
      </c>
      <c r="N846" s="16">
        <v>23170900</v>
      </c>
      <c r="O846" s="17">
        <v>43632</v>
      </c>
      <c r="P846" s="18">
        <v>43642</v>
      </c>
      <c r="Q846" s="19">
        <f>IF(M846="","",N846-M846)</f>
        <v>0</v>
      </c>
      <c r="R846" s="20">
        <f>IF(P846="","",P846-O846)</f>
        <v>10</v>
      </c>
      <c r="S846">
        <f>YEAR(P846)</f>
        <v>2019</v>
      </c>
      <c r="T846" s="21" t="str">
        <f>IF(LEN(MONTH(P846))=1,CONCATENATE("0",MONTH(P846)),MONTH(P846))</f>
        <v>06</v>
      </c>
      <c r="U846" s="21">
        <f>IF(LEN(DAY(P846))=1,CONCATENATE("0",DAY(P846)),DAY(P846))</f>
        <v>26</v>
      </c>
      <c r="V846" t="str">
        <f>CONCATENATE(S846,T846,U846)</f>
        <v>20190626</v>
      </c>
      <c r="W846">
        <f>IF(OR(MONTH(G846)=10,MONTH(G846)=11,MONTH(G846)=12),YEAR(G846)+1,YEAR(G846))</f>
        <v>2017</v>
      </c>
      <c r="X846">
        <f>IF(OR(MONTH(P846)=10,MONTH(P846)=11,MONTH(P846)=12),YEAR(P846)+1,YEAR(P846))</f>
        <v>2019</v>
      </c>
      <c r="Y846">
        <f>INDEX('Inflation Indices'!$B$2:$B$18,MATCH('MilCon Contracts Data'!W364,'Inflation Indices'!$A$2:$A$18,0))</f>
        <v>1.1913606177254064</v>
      </c>
      <c r="Z846">
        <f>ROUND(MEDIAN(W846,X846),0)</f>
        <v>2018</v>
      </c>
      <c r="AA846">
        <f>INDEX('Inflation Indices'!$B$2:$B$18,MATCH('MilCon Contracts Data'!Z364,'Inflation Indices'!$A$2:$A$18,0))</f>
        <v>1.1518675949206576</v>
      </c>
      <c r="AB846" s="22">
        <f>M846*Y846</f>
        <v>27604897.737253617</v>
      </c>
      <c r="AC846" s="22">
        <f>AB846+(Q846*AA846)</f>
        <v>27604897.737253617</v>
      </c>
      <c r="AD846" s="19">
        <f>IF(AB846="","",AC846-AB846)</f>
        <v>0</v>
      </c>
      <c r="AE846" s="23">
        <f>_xlfn.DAYS(P846,O846)</f>
        <v>10</v>
      </c>
      <c r="AF846" s="23">
        <f>_xlfn.DAYS(O846,G846)</f>
        <v>744</v>
      </c>
      <c r="AG846" s="24">
        <f>AE846/AF846</f>
        <v>1.3440860215053764E-2</v>
      </c>
    </row>
    <row r="847" spans="1:33" ht="30" customHeight="1" x14ac:dyDescent="0.25">
      <c r="A847" s="9">
        <v>44561</v>
      </c>
      <c r="B847" s="10">
        <v>2018</v>
      </c>
      <c r="C847" s="11" t="s">
        <v>68</v>
      </c>
      <c r="D847" s="12" t="s">
        <v>2598</v>
      </c>
      <c r="E847" s="12" t="s">
        <v>35</v>
      </c>
      <c r="F847" s="9">
        <v>43259</v>
      </c>
      <c r="G847" s="9">
        <v>43418</v>
      </c>
      <c r="H847" s="12" t="s">
        <v>1343</v>
      </c>
      <c r="I847" s="13" t="str">
        <f>LEFT(J847,6)</f>
        <v>DIOCB2</v>
      </c>
      <c r="J847" s="14" t="s">
        <v>1344</v>
      </c>
      <c r="K847" s="15" t="s">
        <v>1344</v>
      </c>
      <c r="L847" s="15" t="str">
        <f>CONCATENATE(D847,",",J847)</f>
        <v>MSET153501,DIOCB2076</v>
      </c>
      <c r="M847" s="16">
        <v>23292923</v>
      </c>
      <c r="N847" s="16">
        <v>23292923</v>
      </c>
      <c r="O847" s="17">
        <v>44474</v>
      </c>
      <c r="P847" s="18">
        <v>44474</v>
      </c>
      <c r="Q847" s="19">
        <f>IF(M847="","",N847-M847)</f>
        <v>0</v>
      </c>
      <c r="R847" s="20">
        <f>IF(P847="","",P847-O847)</f>
        <v>0</v>
      </c>
      <c r="S847">
        <f>YEAR(P847)</f>
        <v>2021</v>
      </c>
      <c r="T847" s="21">
        <f>IF(LEN(MONTH(P847))=1,CONCATENATE("0",MONTH(P847)),MONTH(P847))</f>
        <v>10</v>
      </c>
      <c r="U847" s="21" t="str">
        <f>IF(LEN(DAY(P847))=1,CONCATENATE("0",DAY(P847)),DAY(P847))</f>
        <v>05</v>
      </c>
      <c r="V847" t="str">
        <f>CONCATENATE(S847,T847,U847)</f>
        <v>20211005</v>
      </c>
      <c r="W847">
        <f>IF(OR(MONTH(G847)=10,MONTH(G847)=11,MONTH(G847)=12),YEAR(G847)+1,YEAR(G847))</f>
        <v>2019</v>
      </c>
      <c r="X847">
        <f>IF(OR(MONTH(P847)=10,MONTH(P847)=11,MONTH(P847)=12),YEAR(P847)+1,YEAR(P847))</f>
        <v>2022</v>
      </c>
      <c r="Y847">
        <f>INDEX('Inflation Indices'!$B$2:$B$18,MATCH('MilCon Contracts Data'!W590,'Inflation Indices'!$A$2:$A$18,0))</f>
        <v>1.0750776974914733</v>
      </c>
      <c r="Z847">
        <f>ROUND(MEDIAN(W847,X847),0)</f>
        <v>2021</v>
      </c>
      <c r="AA847">
        <f>INDEX('Inflation Indices'!$B$2:$B$18,MATCH('MilCon Contracts Data'!Z590,'Inflation Indices'!$A$2:$A$18,0))</f>
        <v>1.027591137340192</v>
      </c>
      <c r="AB847" s="22">
        <f>M847*Y847</f>
        <v>25041702.02668618</v>
      </c>
      <c r="AC847" s="22">
        <f>AB847+(Q847*AA847)</f>
        <v>25041702.02668618</v>
      </c>
      <c r="AD847" s="19">
        <f>IF(AB847="","",AC847-AB847)</f>
        <v>0</v>
      </c>
      <c r="AE847" s="23">
        <f>_xlfn.DAYS(P847,O847)</f>
        <v>0</v>
      </c>
      <c r="AF847" s="23">
        <f>_xlfn.DAYS(O847,G847)</f>
        <v>1056</v>
      </c>
      <c r="AG847" s="24">
        <f>AE847/AF847</f>
        <v>0</v>
      </c>
    </row>
    <row r="848" spans="1:33" ht="30" customHeight="1" x14ac:dyDescent="0.25">
      <c r="A848" s="9">
        <v>44573</v>
      </c>
      <c r="B848" s="10">
        <v>2018</v>
      </c>
      <c r="C848" s="11" t="s">
        <v>98</v>
      </c>
      <c r="D848" s="12" t="s">
        <v>2599</v>
      </c>
      <c r="E848" s="12" t="s">
        <v>35</v>
      </c>
      <c r="F848" s="9">
        <v>43299</v>
      </c>
      <c r="G848" s="9">
        <v>43531</v>
      </c>
      <c r="H848" s="12" t="s">
        <v>1385</v>
      </c>
      <c r="I848" s="13" t="str">
        <f>LEFT(J848,6)</f>
        <v>N40085</v>
      </c>
      <c r="J848" s="14" t="s">
        <v>2600</v>
      </c>
      <c r="K848" s="15" t="s">
        <v>2600</v>
      </c>
      <c r="L848" s="15" t="str">
        <f>CONCATENATE(D848,",",J848)</f>
        <v>M67004977,N4008519C9126</v>
      </c>
      <c r="M848" s="16">
        <v>23298000</v>
      </c>
      <c r="N848" s="16">
        <v>23913000</v>
      </c>
      <c r="O848" s="17">
        <v>44315</v>
      </c>
      <c r="P848" s="18">
        <v>44343</v>
      </c>
      <c r="Q848" s="19">
        <f>IF(M848="","",N848-M848)</f>
        <v>615000</v>
      </c>
      <c r="R848" s="20">
        <f>IF(P848="","",P848-O848)</f>
        <v>28</v>
      </c>
      <c r="S848">
        <f>YEAR(P848)</f>
        <v>2021</v>
      </c>
      <c r="T848" s="21" t="str">
        <f>IF(LEN(MONTH(P848))=1,CONCATENATE("0",MONTH(P848)),MONTH(P848))</f>
        <v>05</v>
      </c>
      <c r="U848" s="21">
        <f>IF(LEN(DAY(P848))=1,CONCATENATE("0",DAY(P848)),DAY(P848))</f>
        <v>27</v>
      </c>
      <c r="V848" t="str">
        <f>CONCATENATE(S848,T848,U848)</f>
        <v>20210527</v>
      </c>
      <c r="W848">
        <f>IF(OR(MONTH(G848)=10,MONTH(G848)=11,MONTH(G848)=12),YEAR(G848)+1,YEAR(G848))</f>
        <v>2019</v>
      </c>
      <c r="X848">
        <f>IF(OR(MONTH(P848)=10,MONTH(P848)=11,MONTH(P848)=12),YEAR(P848)+1,YEAR(P848))</f>
        <v>2021</v>
      </c>
      <c r="Y848">
        <f>INDEX('Inflation Indices'!$B$2:$B$18,MATCH('MilCon Contracts Data'!W623,'Inflation Indices'!$A$2:$A$18,0))</f>
        <v>1.0507009358578761</v>
      </c>
      <c r="Z848">
        <f>ROUND(MEDIAN(W848,X848),0)</f>
        <v>2020</v>
      </c>
      <c r="AA848">
        <f>INDEX('Inflation Indices'!$B$2:$B$18,MATCH('MilCon Contracts Data'!Z623,'Inflation Indices'!$A$2:$A$18,0))</f>
        <v>1.0006103417743548</v>
      </c>
      <c r="AB848" s="22">
        <f>M848*Y848</f>
        <v>24479230.403616797</v>
      </c>
      <c r="AC848" s="22">
        <f>AB848+(Q848*AA848)</f>
        <v>25094605.763808027</v>
      </c>
      <c r="AD848" s="19">
        <f>IF(AB848="","",AC848-AB848)</f>
        <v>615375.36019122973</v>
      </c>
      <c r="AE848" s="23">
        <f>_xlfn.DAYS(P848,O848)</f>
        <v>28</v>
      </c>
      <c r="AF848" s="23">
        <f>_xlfn.DAYS(O848,G848)</f>
        <v>784</v>
      </c>
      <c r="AG848" s="24">
        <f>AE848/AF848</f>
        <v>3.5714285714285712E-2</v>
      </c>
    </row>
    <row r="849" spans="1:33" ht="30" customHeight="1" x14ac:dyDescent="0.25">
      <c r="A849" s="9">
        <v>44573</v>
      </c>
      <c r="B849" s="10">
        <v>2019</v>
      </c>
      <c r="C849" s="11" t="s">
        <v>103</v>
      </c>
      <c r="D849" s="12" t="s">
        <v>2601</v>
      </c>
      <c r="E849" s="12" t="s">
        <v>35</v>
      </c>
      <c r="F849" s="9">
        <v>44441</v>
      </c>
      <c r="G849" s="9">
        <v>44529</v>
      </c>
      <c r="H849" s="12" t="s">
        <v>2602</v>
      </c>
      <c r="I849" s="13" t="str">
        <f>LEFT(J849,6)</f>
        <v>N40085</v>
      </c>
      <c r="J849" s="14" t="s">
        <v>2603</v>
      </c>
      <c r="K849" s="15" t="s">
        <v>2604</v>
      </c>
      <c r="L849" s="15" t="str">
        <f>CONCATENATE(D849,",",J849)</f>
        <v>N32443256,N4008519D9089 N4008522F4169</v>
      </c>
      <c r="M849" s="26">
        <v>23304851</v>
      </c>
      <c r="N849" s="16">
        <v>25344000</v>
      </c>
      <c r="O849" s="17">
        <v>45319</v>
      </c>
      <c r="P849" s="18">
        <v>45319</v>
      </c>
      <c r="Q849" s="19">
        <f>IF(M849="","",N849-M849)</f>
        <v>2039149</v>
      </c>
      <c r="R849" s="20">
        <f>IF(P849="","",P849-O849)</f>
        <v>0</v>
      </c>
      <c r="S849">
        <f>YEAR(P849)</f>
        <v>2024</v>
      </c>
      <c r="T849" s="21" t="str">
        <f>IF(LEN(MONTH(P849))=1,CONCATENATE("0",MONTH(P849)),MONTH(P849))</f>
        <v>01</v>
      </c>
      <c r="U849" s="21">
        <f>IF(LEN(DAY(P849))=1,CONCATENATE("0",DAY(P849)),DAY(P849))</f>
        <v>28</v>
      </c>
      <c r="V849" t="str">
        <f>CONCATENATE(S849,T849,U849)</f>
        <v>20240128</v>
      </c>
      <c r="W849">
        <f>IF(OR(MONTH(G849)=10,MONTH(G849)=11,MONTH(G849)=12),YEAR(G849)+1,YEAR(G849))</f>
        <v>2022</v>
      </c>
      <c r="X849">
        <f>IF(OR(MONTH(P849)=10,MONTH(P849)=11,MONTH(P849)=12),YEAR(P849)+1,YEAR(P849))</f>
        <v>2024</v>
      </c>
      <c r="Y849">
        <f>INDEX('Inflation Indices'!$B$2:$B$18,MATCH('MilCon Contracts Data'!W1278,'Inflation Indices'!$A$2:$A$18,0))</f>
        <v>1.0750776974914733</v>
      </c>
      <c r="Z849">
        <f>ROUND(MEDIAN(W849,X849),0)</f>
        <v>2023</v>
      </c>
      <c r="AA849">
        <f>INDEX('Inflation Indices'!$B$2:$B$18,MATCH('MilCon Contracts Data'!Z1278,'Inflation Indices'!$A$2:$A$18,0))</f>
        <v>1.0006103417743548</v>
      </c>
      <c r="AB849" s="22">
        <f>M849*Y849</f>
        <v>25054525.553461861</v>
      </c>
      <c r="AC849" s="22">
        <f>AB849+(Q849*AA849)</f>
        <v>27094919.131280694</v>
      </c>
      <c r="AD849" s="19">
        <f>IF(AB849="","",AC849-AB849)</f>
        <v>2040393.5778188333</v>
      </c>
      <c r="AE849" s="23">
        <f>_xlfn.DAYS(P849,O849)</f>
        <v>0</v>
      </c>
      <c r="AF849" s="23">
        <f>_xlfn.DAYS(O849,G849)</f>
        <v>790</v>
      </c>
      <c r="AG849" s="24">
        <f>AE849/AF849</f>
        <v>0</v>
      </c>
    </row>
    <row r="850" spans="1:33" ht="30" customHeight="1" x14ac:dyDescent="0.25">
      <c r="A850" s="9">
        <v>44561</v>
      </c>
      <c r="B850" s="10">
        <v>2017</v>
      </c>
      <c r="C850" s="11" t="s">
        <v>68</v>
      </c>
      <c r="D850" s="12" t="s">
        <v>2605</v>
      </c>
      <c r="E850" s="12" t="s">
        <v>35</v>
      </c>
      <c r="F850" s="9">
        <v>44005</v>
      </c>
      <c r="G850" s="9">
        <v>44077</v>
      </c>
      <c r="H850" s="12" t="s">
        <v>2606</v>
      </c>
      <c r="I850" s="13" t="str">
        <f>LEFT(J850,6)</f>
        <v>W912HN</v>
      </c>
      <c r="J850" s="14" t="s">
        <v>2607</v>
      </c>
      <c r="K850" s="15" t="s">
        <v>2607</v>
      </c>
      <c r="L850" s="15" t="str">
        <f>CONCATENATE(D850,",",J850)</f>
        <v>QSEU083023,W912HN20C3007</v>
      </c>
      <c r="M850" s="16">
        <v>23471929</v>
      </c>
      <c r="N850" s="16">
        <v>23471929</v>
      </c>
      <c r="O850" s="17">
        <v>45049</v>
      </c>
      <c r="P850" s="18">
        <v>45049</v>
      </c>
      <c r="Q850" s="19">
        <f>IF(M850="","",N850-M850)</f>
        <v>0</v>
      </c>
      <c r="R850" s="20">
        <f>IF(P850="","",P850-O850)</f>
        <v>0</v>
      </c>
      <c r="S850">
        <f>YEAR(P850)</f>
        <v>2023</v>
      </c>
      <c r="T850" s="21" t="str">
        <f>IF(LEN(MONTH(P850))=1,CONCATENATE("0",MONTH(P850)),MONTH(P850))</f>
        <v>05</v>
      </c>
      <c r="U850" s="21" t="str">
        <f>IF(LEN(DAY(P850))=1,CONCATENATE("0",DAY(P850)),DAY(P850))</f>
        <v>03</v>
      </c>
      <c r="V850" t="str">
        <f>CONCATENATE(S850,T850,U850)</f>
        <v>20230503</v>
      </c>
      <c r="W850">
        <f>IF(OR(MONTH(G850)=10,MONTH(G850)=11,MONTH(G850)=12),YEAR(G850)+1,YEAR(G850))</f>
        <v>2020</v>
      </c>
      <c r="X850">
        <f>IF(OR(MONTH(P850)=10,MONTH(P850)=11,MONTH(P850)=12),YEAR(P850)+1,YEAR(P850))</f>
        <v>2023</v>
      </c>
      <c r="Y850">
        <f>INDEX('Inflation Indices'!$B$2:$B$18,MATCH('MilCon Contracts Data'!W1051,'Inflation Indices'!$A$2:$A$18,0))</f>
        <v>1.0507009358578761</v>
      </c>
      <c r="Z850">
        <f>ROUND(MEDIAN(W850,X850),0)</f>
        <v>2022</v>
      </c>
      <c r="AA850">
        <f>INDEX('Inflation Indices'!$B$2:$B$18,MATCH('MilCon Contracts Data'!Z1051,'Inflation Indices'!$A$2:$A$18,0))</f>
        <v>0.97697771649446541</v>
      </c>
      <c r="AB850" s="22">
        <f>M850*Y850</f>
        <v>24661977.766689621</v>
      </c>
      <c r="AC850" s="22">
        <f>AB850+(Q850*AA850)</f>
        <v>24661977.766689621</v>
      </c>
      <c r="AD850" s="19">
        <f>IF(AB850="","",AC850-AB850)</f>
        <v>0</v>
      </c>
      <c r="AE850" s="23">
        <f>_xlfn.DAYS(P850,O850)</f>
        <v>0</v>
      </c>
      <c r="AF850" s="23">
        <f>_xlfn.DAYS(O850,G850)</f>
        <v>972</v>
      </c>
      <c r="AG850" s="24">
        <f>AE850/AF850</f>
        <v>0</v>
      </c>
    </row>
    <row r="851" spans="1:33" ht="30" customHeight="1" x14ac:dyDescent="0.25">
      <c r="A851" s="9">
        <v>44561</v>
      </c>
      <c r="B851" s="10">
        <v>2017</v>
      </c>
      <c r="C851" s="11" t="s">
        <v>68</v>
      </c>
      <c r="D851" s="12" t="s">
        <v>2608</v>
      </c>
      <c r="E851" s="12" t="s">
        <v>35</v>
      </c>
      <c r="F851" s="9">
        <v>43322</v>
      </c>
      <c r="G851" s="9">
        <v>43462</v>
      </c>
      <c r="H851" s="12" t="s">
        <v>2609</v>
      </c>
      <c r="I851" s="13" t="str">
        <f>LEFT(J851,6)</f>
        <v>W912DW</v>
      </c>
      <c r="J851" s="14" t="s">
        <v>2610</v>
      </c>
      <c r="K851" s="15" t="s">
        <v>2610</v>
      </c>
      <c r="L851" s="15" t="str">
        <f>CONCATENATE(D851,",",J851)</f>
        <v>GJKZ040009,W912DW19C0002</v>
      </c>
      <c r="M851" s="16">
        <v>23481000</v>
      </c>
      <c r="N851" s="16">
        <v>23481000</v>
      </c>
      <c r="O851" s="17">
        <v>44514</v>
      </c>
      <c r="P851" s="18">
        <v>44514</v>
      </c>
      <c r="Q851" s="19">
        <f>IF(M851="","",N851-M851)</f>
        <v>0</v>
      </c>
      <c r="R851" s="20">
        <f>IF(P851="","",P851-O851)</f>
        <v>0</v>
      </c>
      <c r="S851">
        <f>YEAR(P851)</f>
        <v>2021</v>
      </c>
      <c r="T851" s="21">
        <f>IF(LEN(MONTH(P851))=1,CONCATENATE("0",MONTH(P851)),MONTH(P851))</f>
        <v>11</v>
      </c>
      <c r="U851" s="21">
        <f>IF(LEN(DAY(P851))=1,CONCATENATE("0",DAY(P851)),DAY(P851))</f>
        <v>14</v>
      </c>
      <c r="V851" t="str">
        <f>CONCATENATE(S851,T851,U851)</f>
        <v>20211114</v>
      </c>
      <c r="W851">
        <f>IF(OR(MONTH(G851)=10,MONTH(G851)=11,MONTH(G851)=12),YEAR(G851)+1,YEAR(G851))</f>
        <v>2019</v>
      </c>
      <c r="X851">
        <f>IF(OR(MONTH(P851)=10,MONTH(P851)=11,MONTH(P851)=12),YEAR(P851)+1,YEAR(P851))</f>
        <v>2022</v>
      </c>
      <c r="Y851">
        <f>INDEX('Inflation Indices'!$B$2:$B$18,MATCH('MilCon Contracts Data'!W777,'Inflation Indices'!$A$2:$A$18,0))</f>
        <v>1.027591137340192</v>
      </c>
      <c r="Z851">
        <f>ROUND(MEDIAN(W851,X851),0)</f>
        <v>2021</v>
      </c>
      <c r="AA851">
        <f>INDEX('Inflation Indices'!$B$2:$B$18,MATCH('MilCon Contracts Data'!Z777,'Inflation Indices'!$A$2:$A$18,0))</f>
        <v>0.97697771649446541</v>
      </c>
      <c r="AB851" s="22">
        <f>M851*Y851</f>
        <v>24128867.495885048</v>
      </c>
      <c r="AC851" s="22">
        <f>AB851+(Q851*AA851)</f>
        <v>24128867.495885048</v>
      </c>
      <c r="AD851" s="19">
        <f>IF(AB851="","",AC851-AB851)</f>
        <v>0</v>
      </c>
      <c r="AE851" s="23">
        <f>_xlfn.DAYS(P851,O851)</f>
        <v>0</v>
      </c>
      <c r="AF851" s="23">
        <f>_xlfn.DAYS(O851,G851)</f>
        <v>1052</v>
      </c>
      <c r="AG851" s="24">
        <f>AE851/AF851</f>
        <v>0</v>
      </c>
    </row>
    <row r="852" spans="1:33" ht="30" customHeight="1" x14ac:dyDescent="0.25">
      <c r="A852" s="9">
        <v>44573</v>
      </c>
      <c r="B852" s="10">
        <v>2018</v>
      </c>
      <c r="C852" s="11" t="s">
        <v>98</v>
      </c>
      <c r="D852" s="12" t="s">
        <v>2611</v>
      </c>
      <c r="E852" s="12" t="s">
        <v>35</v>
      </c>
      <c r="F852" s="9">
        <v>42801</v>
      </c>
      <c r="G852" s="9">
        <v>43208</v>
      </c>
      <c r="H852" s="12" t="s">
        <v>361</v>
      </c>
      <c r="I852" s="13" t="str">
        <f>LEFT(J852,6)</f>
        <v>N62473</v>
      </c>
      <c r="J852" s="14" t="s">
        <v>2612</v>
      </c>
      <c r="K852" s="15" t="s">
        <v>2613</v>
      </c>
      <c r="L852" s="15" t="str">
        <f>CONCATENATE(D852,",",J852)</f>
        <v>M62204930,N6247318D5850 N6247318F4497</v>
      </c>
      <c r="M852" s="16">
        <v>23592000</v>
      </c>
      <c r="N852" s="16">
        <v>23136000</v>
      </c>
      <c r="O852" s="17">
        <v>43953</v>
      </c>
      <c r="P852" s="18">
        <v>43968</v>
      </c>
      <c r="Q852" s="19">
        <f>IF(M852="","",N852-M852)</f>
        <v>-456000</v>
      </c>
      <c r="R852" s="20">
        <f>IF(P852="","",P852-O852)</f>
        <v>15</v>
      </c>
      <c r="S852">
        <f>YEAR(P852)</f>
        <v>2020</v>
      </c>
      <c r="T852" s="21" t="str">
        <f>IF(LEN(MONTH(P852))=1,CONCATENATE("0",MONTH(P852)),MONTH(P852))</f>
        <v>05</v>
      </c>
      <c r="U852" s="21">
        <f>IF(LEN(DAY(P852))=1,CONCATENATE("0",DAY(P852)),DAY(P852))</f>
        <v>17</v>
      </c>
      <c r="V852" t="str">
        <f>CONCATENATE(S852,T852,U852)</f>
        <v>20200517</v>
      </c>
      <c r="W852">
        <f>IF(OR(MONTH(G852)=10,MONTH(G852)=11,MONTH(G852)=12),YEAR(G852)+1,YEAR(G852))</f>
        <v>2018</v>
      </c>
      <c r="X852">
        <f>IF(OR(MONTH(P852)=10,MONTH(P852)=11,MONTH(P852)=12),YEAR(P852)+1,YEAR(P852))</f>
        <v>2020</v>
      </c>
      <c r="Y852">
        <f>INDEX('Inflation Indices'!$B$2:$B$18,MATCH('MilCon Contracts Data'!W486,'Inflation Indices'!$A$2:$A$18,0))</f>
        <v>1.027591137340192</v>
      </c>
      <c r="Z852">
        <f>ROUND(MEDIAN(W852,X852),0)</f>
        <v>2019</v>
      </c>
      <c r="AA852">
        <f>INDEX('Inflation Indices'!$B$2:$B$18,MATCH('MilCon Contracts Data'!Z486,'Inflation Indices'!$A$2:$A$18,0))</f>
        <v>1.0006103417743548</v>
      </c>
      <c r="AB852" s="22">
        <f>M852*Y852</f>
        <v>24242930.112129811</v>
      </c>
      <c r="AC852" s="22">
        <f>AB852+(Q852*AA852)</f>
        <v>23786651.796280704</v>
      </c>
      <c r="AD852" s="19">
        <f>IF(AB852="","",AC852-AB852)</f>
        <v>-456278.31584910676</v>
      </c>
      <c r="AE852" s="23">
        <f>_xlfn.DAYS(P852,O852)</f>
        <v>15</v>
      </c>
      <c r="AF852" s="23">
        <f>_xlfn.DAYS(O852,G852)</f>
        <v>745</v>
      </c>
      <c r="AG852" s="24">
        <f>AE852/AF852</f>
        <v>2.0134228187919462E-2</v>
      </c>
    </row>
    <row r="853" spans="1:33" ht="30" customHeight="1" x14ac:dyDescent="0.25">
      <c r="A853" s="9">
        <v>44573</v>
      </c>
      <c r="B853" s="10">
        <v>2016</v>
      </c>
      <c r="C853" s="11" t="s">
        <v>103</v>
      </c>
      <c r="D853" s="12" t="s">
        <v>2614</v>
      </c>
      <c r="E853" s="12" t="s">
        <v>35</v>
      </c>
      <c r="F853" s="9">
        <v>42425</v>
      </c>
      <c r="G853" s="9">
        <v>42696</v>
      </c>
      <c r="H853" s="12" t="s">
        <v>2615</v>
      </c>
      <c r="I853" s="13" t="str">
        <f>LEFT(J853,6)</f>
        <v>N62470</v>
      </c>
      <c r="J853" s="14" t="s">
        <v>2616</v>
      </c>
      <c r="K853" s="15" t="s">
        <v>2617</v>
      </c>
      <c r="L853" s="15" t="str">
        <f>CONCATENATE(D853,",",J853)</f>
        <v>N62995407,N6247017C5005 AWD</v>
      </c>
      <c r="M853" s="16">
        <v>23632000</v>
      </c>
      <c r="N853" s="16">
        <v>22817000</v>
      </c>
      <c r="O853" s="17">
        <v>43578</v>
      </c>
      <c r="P853" s="18">
        <v>44530</v>
      </c>
      <c r="Q853" s="19">
        <f>IF(M853="","",N853-M853)</f>
        <v>-815000</v>
      </c>
      <c r="R853" s="20">
        <f>IF(P853="","",P853-O853)</f>
        <v>952</v>
      </c>
      <c r="S853">
        <f>YEAR(P853)</f>
        <v>2021</v>
      </c>
      <c r="T853" s="21">
        <f>IF(LEN(MONTH(P853))=1,CONCATENATE("0",MONTH(P853)),MONTH(P853))</f>
        <v>11</v>
      </c>
      <c r="U853" s="21">
        <f>IF(LEN(DAY(P853))=1,CONCATENATE("0",DAY(P853)),DAY(P853))</f>
        <v>30</v>
      </c>
      <c r="V853" t="str">
        <f>CONCATENATE(S853,T853,U853)</f>
        <v>20211130</v>
      </c>
      <c r="W853">
        <f>IF(OR(MONTH(G853)=10,MONTH(G853)=11,MONTH(G853)=12),YEAR(G853)+1,YEAR(G853))</f>
        <v>2017</v>
      </c>
      <c r="X853">
        <f>IF(OR(MONTH(P853)=10,MONTH(P853)=11,MONTH(P853)=12),YEAR(P853)+1,YEAR(P853))</f>
        <v>2022</v>
      </c>
      <c r="Y853">
        <f>INDEX('Inflation Indices'!$B$2:$B$18,MATCH('MilCon Contracts Data'!W317,'Inflation Indices'!$A$2:$A$18,0))</f>
        <v>1.027591137340192</v>
      </c>
      <c r="Z853">
        <f>ROUND(MEDIAN(W853,X853),0)</f>
        <v>2020</v>
      </c>
      <c r="AA853">
        <f>INDEX('Inflation Indices'!$B$2:$B$18,MATCH('MilCon Contracts Data'!Z317,'Inflation Indices'!$A$2:$A$18,0))</f>
        <v>1.0006103417743548</v>
      </c>
      <c r="AB853" s="22">
        <f>M853*Y853</f>
        <v>24284033.757623419</v>
      </c>
      <c r="AC853" s="22">
        <f>AB853+(Q853*AA853)</f>
        <v>23468536.329077318</v>
      </c>
      <c r="AD853" s="19">
        <f>IF(AB853="","",AC853-AB853)</f>
        <v>-815497.42854610085</v>
      </c>
      <c r="AE853" s="23">
        <f>_xlfn.DAYS(P853,O853)</f>
        <v>952</v>
      </c>
      <c r="AF853" s="23">
        <f>_xlfn.DAYS(O853,G853)</f>
        <v>882</v>
      </c>
      <c r="AG853" s="24">
        <f>AE853/AF853</f>
        <v>1.0793650793650793</v>
      </c>
    </row>
    <row r="854" spans="1:33" ht="30" customHeight="1" x14ac:dyDescent="0.25">
      <c r="A854" s="9">
        <v>44574</v>
      </c>
      <c r="B854" s="10">
        <v>2016</v>
      </c>
      <c r="C854" s="11" t="s">
        <v>39</v>
      </c>
      <c r="D854" s="12" t="s">
        <v>2618</v>
      </c>
      <c r="E854" s="12" t="s">
        <v>35</v>
      </c>
      <c r="F854" s="9">
        <v>42376</v>
      </c>
      <c r="G854" s="9">
        <v>42718</v>
      </c>
      <c r="H854" s="12" t="s">
        <v>287</v>
      </c>
      <c r="I854" s="13" t="str">
        <f>LEFT(J854,6)</f>
        <v>W912GB</v>
      </c>
      <c r="J854" s="14" t="s">
        <v>2619</v>
      </c>
      <c r="K854" s="15" t="s">
        <v>2620</v>
      </c>
      <c r="L854" s="15" t="str">
        <f>CONCATENATE(D854,",",J854)</f>
        <v>77986,W912GB-13-C-0005</v>
      </c>
      <c r="M854" s="16">
        <v>23667000</v>
      </c>
      <c r="N854" s="16">
        <v>27070000</v>
      </c>
      <c r="O854" s="17">
        <v>43620</v>
      </c>
      <c r="P854" s="18">
        <v>44753</v>
      </c>
      <c r="Q854" s="19">
        <f>IF(M854="","",N854-M854)</f>
        <v>3403000</v>
      </c>
      <c r="R854" s="20">
        <f>IF(P854="","",P854-O854)</f>
        <v>1133</v>
      </c>
      <c r="S854">
        <f>YEAR(P854)</f>
        <v>2022</v>
      </c>
      <c r="T854" s="21" t="str">
        <f>IF(LEN(MONTH(P854))=1,CONCATENATE("0",MONTH(P854)),MONTH(P854))</f>
        <v>07</v>
      </c>
      <c r="U854" s="21">
        <f>IF(LEN(DAY(P854))=1,CONCATENATE("0",DAY(P854)),DAY(P854))</f>
        <v>11</v>
      </c>
      <c r="V854" t="str">
        <f>CONCATENATE(S854,T854,U854)</f>
        <v>20220711</v>
      </c>
      <c r="W854">
        <f>IF(OR(MONTH(G854)=10,MONTH(G854)=11,MONTH(G854)=12),YEAR(G854)+1,YEAR(G854))</f>
        <v>2017</v>
      </c>
      <c r="X854">
        <f>IF(OR(MONTH(P854)=10,MONTH(P854)=11,MONTH(P854)=12),YEAR(P854)+1,YEAR(P854))</f>
        <v>2022</v>
      </c>
      <c r="Y854">
        <f>INDEX('Inflation Indices'!$B$2:$B$18,MATCH('MilCon Contracts Data'!W379,'Inflation Indices'!$A$2:$A$18,0))</f>
        <v>1.0750776974914733</v>
      </c>
      <c r="Z854">
        <f>ROUND(MEDIAN(W854,X854),0)</f>
        <v>2020</v>
      </c>
      <c r="AA854">
        <f>INDEX('Inflation Indices'!$B$2:$B$18,MATCH('MilCon Contracts Data'!Z379,'Inflation Indices'!$A$2:$A$18,0))</f>
        <v>1.027591137340192</v>
      </c>
      <c r="AB854" s="22">
        <f>M854*Y854</f>
        <v>25443863.866530698</v>
      </c>
      <c r="AC854" s="22">
        <f>AB854+(Q854*AA854)</f>
        <v>28940756.506899372</v>
      </c>
      <c r="AD854" s="19">
        <f>IF(AB854="","",AC854-AB854)</f>
        <v>3496892.640368674</v>
      </c>
      <c r="AE854" s="23">
        <f>_xlfn.DAYS(P854,O854)</f>
        <v>1133</v>
      </c>
      <c r="AF854" s="23">
        <f>_xlfn.DAYS(O854,G854)</f>
        <v>902</v>
      </c>
      <c r="AG854" s="24">
        <f>AE854/AF854</f>
        <v>1.2560975609756098</v>
      </c>
    </row>
    <row r="855" spans="1:33" ht="30" customHeight="1" x14ac:dyDescent="0.25">
      <c r="A855" s="9">
        <v>44561</v>
      </c>
      <c r="B855" s="10">
        <v>2016</v>
      </c>
      <c r="C855" s="11" t="s">
        <v>68</v>
      </c>
      <c r="D855" s="12" t="s">
        <v>2621</v>
      </c>
      <c r="E855" s="12" t="s">
        <v>35</v>
      </c>
      <c r="F855" s="9">
        <v>42968</v>
      </c>
      <c r="G855" s="9">
        <v>43644</v>
      </c>
      <c r="H855" s="12" t="s">
        <v>2622</v>
      </c>
      <c r="I855" s="13" t="str">
        <f>LEFT(J855,6)</f>
        <v>W912HN</v>
      </c>
      <c r="J855" s="14" t="s">
        <v>2623</v>
      </c>
      <c r="K855" s="15" t="s">
        <v>2623</v>
      </c>
      <c r="L855" s="15" t="str">
        <f>CONCATENATE(D855,",",J855)</f>
        <v>VKAG013004R5,W912HN19C3006</v>
      </c>
      <c r="M855" s="16">
        <v>23716745</v>
      </c>
      <c r="N855" s="16">
        <v>23716745</v>
      </c>
      <c r="O855" s="17">
        <v>43674</v>
      </c>
      <c r="P855" s="18">
        <v>44417</v>
      </c>
      <c r="Q855" s="19">
        <f>IF(M855="","",N855-M855)</f>
        <v>0</v>
      </c>
      <c r="R855" s="20">
        <f>IF(P855="","",P855-O855)</f>
        <v>743</v>
      </c>
      <c r="S855">
        <f>YEAR(P855)</f>
        <v>2021</v>
      </c>
      <c r="T855" s="21" t="str">
        <f>IF(LEN(MONTH(P855))=1,CONCATENATE("0",MONTH(P855)),MONTH(P855))</f>
        <v>08</v>
      </c>
      <c r="U855" s="21" t="str">
        <f>IF(LEN(DAY(P855))=1,CONCATENATE("0",DAY(P855)),DAY(P855))</f>
        <v>09</v>
      </c>
      <c r="V855" t="str">
        <f>CONCATENATE(S855,T855,U855)</f>
        <v>20210809</v>
      </c>
      <c r="W855">
        <f>IF(OR(MONTH(G855)=10,MONTH(G855)=11,MONTH(G855)=12),YEAR(G855)+1,YEAR(G855))</f>
        <v>2019</v>
      </c>
      <c r="X855">
        <f>IF(OR(MONTH(P855)=10,MONTH(P855)=11,MONTH(P855)=12),YEAR(P855)+1,YEAR(P855))</f>
        <v>2021</v>
      </c>
      <c r="Y855">
        <f>INDEX('Inflation Indices'!$B$2:$B$18,MATCH('MilCon Contracts Data'!W798,'Inflation Indices'!$A$2:$A$18,0))</f>
        <v>1.027591137340192</v>
      </c>
      <c r="Z855">
        <f>ROUND(MEDIAN(W855,X855),0)</f>
        <v>2020</v>
      </c>
      <c r="AA855">
        <f>INDEX('Inflation Indices'!$B$2:$B$18,MATCH('MilCon Contracts Data'!Z798,'Inflation Indices'!$A$2:$A$18,0))</f>
        <v>0.97697771649446541</v>
      </c>
      <c r="AB855" s="22">
        <f>M855*Y855</f>
        <v>24371116.968557313</v>
      </c>
      <c r="AC855" s="22">
        <f>AB855+(Q855*AA855)</f>
        <v>24371116.968557313</v>
      </c>
      <c r="AD855" s="19">
        <f>IF(AB855="","",AC855-AB855)</f>
        <v>0</v>
      </c>
      <c r="AE855" s="23">
        <f>_xlfn.DAYS(P855,O855)</f>
        <v>743</v>
      </c>
      <c r="AF855" s="23">
        <f>_xlfn.DAYS(O855,G855)</f>
        <v>30</v>
      </c>
      <c r="AG855" s="24">
        <f>AE855/AF855</f>
        <v>24.766666666666666</v>
      </c>
    </row>
    <row r="856" spans="1:33" ht="30" customHeight="1" x14ac:dyDescent="0.25">
      <c r="A856" s="9">
        <v>44567</v>
      </c>
      <c r="B856" s="10">
        <v>2011</v>
      </c>
      <c r="C856" s="11" t="s">
        <v>33</v>
      </c>
      <c r="D856" s="12" t="s">
        <v>2624</v>
      </c>
      <c r="E856" s="12" t="s">
        <v>35</v>
      </c>
      <c r="F856" s="9">
        <v>40597</v>
      </c>
      <c r="G856" s="9">
        <v>40758</v>
      </c>
      <c r="H856" s="12" t="s">
        <v>2625</v>
      </c>
      <c r="I856" s="13" t="str">
        <f>LEFT(J856,6)</f>
        <v>W912PP</v>
      </c>
      <c r="J856" s="14" t="s">
        <v>2626</v>
      </c>
      <c r="K856" s="15" t="s">
        <v>2627</v>
      </c>
      <c r="L856" s="15" t="str">
        <f>CONCATENATE(D856,",",J856)</f>
        <v>63051,W912PP-11-C-0016</v>
      </c>
      <c r="M856" s="16">
        <v>23743780</v>
      </c>
      <c r="N856" s="16">
        <v>24809756</v>
      </c>
      <c r="O856" s="17">
        <v>41186</v>
      </c>
      <c r="P856" s="18">
        <v>41192</v>
      </c>
      <c r="Q856" s="19">
        <f>IF(M856="","",N856-M856)</f>
        <v>1065976</v>
      </c>
      <c r="R856" s="20">
        <f>IF(P856="","",P856-O856)</f>
        <v>6</v>
      </c>
      <c r="S856">
        <f>YEAR(P856)</f>
        <v>2012</v>
      </c>
      <c r="T856" s="21">
        <f>IF(LEN(MONTH(P856))=1,CONCATENATE("0",MONTH(P856)),MONTH(P856))</f>
        <v>10</v>
      </c>
      <c r="U856" s="21">
        <f>IF(LEN(DAY(P856))=1,CONCATENATE("0",DAY(P856)),DAY(P856))</f>
        <v>10</v>
      </c>
      <c r="V856" t="str">
        <f>CONCATENATE(S856,T856,U856)</f>
        <v>20121010</v>
      </c>
      <c r="W856">
        <f>IF(OR(MONTH(G856)=10,MONTH(G856)=11,MONTH(G856)=12),YEAR(G856)+1,YEAR(G856))</f>
        <v>2011</v>
      </c>
      <c r="X856">
        <f>IF(OR(MONTH(P856)=10,MONTH(P856)=11,MONTH(P856)=12),YEAR(P856)+1,YEAR(P856))</f>
        <v>2013</v>
      </c>
      <c r="Y856">
        <f>INDEX('Inflation Indices'!$B$2:$B$18,MATCH('MilCon Contracts Data'!W73,'Inflation Indices'!$A$2:$A$18,0))</f>
        <v>1.0006103417743548</v>
      </c>
      <c r="Z856">
        <f>ROUND(MEDIAN(W856,X856),0)</f>
        <v>2012</v>
      </c>
      <c r="AA856">
        <f>INDEX('Inflation Indices'!$B$2:$B$18,MATCH('MilCon Contracts Data'!Z73,'Inflation Indices'!$A$2:$A$18,0))</f>
        <v>0.97697771649446541</v>
      </c>
      <c r="AB856" s="22">
        <f>M856*Y856</f>
        <v>23758271.82081509</v>
      </c>
      <c r="AC856" s="22">
        <f>AB856+(Q856*AA856)</f>
        <v>24799706.619132996</v>
      </c>
      <c r="AD856" s="19">
        <f>IF(AB856="","",AC856-AB856)</f>
        <v>1041434.7983179055</v>
      </c>
      <c r="AE856" s="23">
        <f>_xlfn.DAYS(P856,O856)</f>
        <v>6</v>
      </c>
      <c r="AF856" s="23">
        <f>_xlfn.DAYS(O856,G856)</f>
        <v>428</v>
      </c>
      <c r="AG856" s="24">
        <f>AE856/AF856</f>
        <v>1.4018691588785047E-2</v>
      </c>
    </row>
    <row r="857" spans="1:33" ht="30" customHeight="1" x14ac:dyDescent="0.25">
      <c r="A857" s="9">
        <v>44439</v>
      </c>
      <c r="B857" s="10">
        <v>2017</v>
      </c>
      <c r="C857" s="11" t="s">
        <v>557</v>
      </c>
      <c r="D857" s="12" t="s">
        <v>2628</v>
      </c>
      <c r="E857" s="12" t="s">
        <v>35</v>
      </c>
      <c r="F857" s="9">
        <v>43105</v>
      </c>
      <c r="G857" s="9">
        <v>43216</v>
      </c>
      <c r="H857" s="12" t="s">
        <v>2629</v>
      </c>
      <c r="I857" s="13" t="str">
        <f>LEFT(J857,6)</f>
        <v>W912QR</v>
      </c>
      <c r="J857" s="14" t="s">
        <v>2630</v>
      </c>
      <c r="K857" s="15" t="s">
        <v>2630</v>
      </c>
      <c r="L857" s="15" t="str">
        <f>CONCATENATE(D857,",",J857)</f>
        <v>77134,W912QR18C0015</v>
      </c>
      <c r="M857" s="16">
        <v>23840000</v>
      </c>
      <c r="N857" s="16">
        <v>24589000</v>
      </c>
      <c r="O857" s="17">
        <v>43965</v>
      </c>
      <c r="P857" s="18">
        <v>44201</v>
      </c>
      <c r="Q857" s="19">
        <f>IF(M857="","",N857-M857)</f>
        <v>749000</v>
      </c>
      <c r="R857" s="20">
        <f>IF(P857="","",P857-O857)</f>
        <v>236</v>
      </c>
      <c r="S857">
        <f>YEAR(P857)</f>
        <v>2021</v>
      </c>
      <c r="T857" s="21" t="str">
        <f>IF(LEN(MONTH(P857))=1,CONCATENATE("0",MONTH(P857)),MONTH(P857))</f>
        <v>01</v>
      </c>
      <c r="U857" s="21" t="str">
        <f>IF(LEN(DAY(P857))=1,CONCATENATE("0",DAY(P857)),DAY(P857))</f>
        <v>05</v>
      </c>
      <c r="V857" t="str">
        <f>CONCATENATE(S857,T857,U857)</f>
        <v>20210105</v>
      </c>
      <c r="W857">
        <f>IF(OR(MONTH(G857)=10,MONTH(G857)=11,MONTH(G857)=12),YEAR(G857)+1,YEAR(G857))</f>
        <v>2018</v>
      </c>
      <c r="X857">
        <f>IF(OR(MONTH(P857)=10,MONTH(P857)=11,MONTH(P857)=12),YEAR(P857)+1,YEAR(P857))</f>
        <v>2021</v>
      </c>
      <c r="Y857">
        <f>INDEX('Inflation Indices'!$B$2:$B$18,MATCH('MilCon Contracts Data'!W575,'Inflation Indices'!$A$2:$A$18,0))</f>
        <v>0.97697771649446541</v>
      </c>
      <c r="Z857">
        <f>ROUND(MEDIAN(W857,X857),0)</f>
        <v>2020</v>
      </c>
      <c r="AA857">
        <f>INDEX('Inflation Indices'!$B$2:$B$18,MATCH('MilCon Contracts Data'!Z575,'Inflation Indices'!$A$2:$A$18,0))</f>
        <v>0.95701202597496626</v>
      </c>
      <c r="AB857" s="22">
        <f>M857*Y857</f>
        <v>23291148.761228055</v>
      </c>
      <c r="AC857" s="22">
        <f>AB857+(Q857*AA857)</f>
        <v>24007950.768683303</v>
      </c>
      <c r="AD857" s="19">
        <f>IF(AB857="","",AC857-AB857)</f>
        <v>716802.00745524839</v>
      </c>
      <c r="AE857" s="23">
        <f>_xlfn.DAYS(P857,O857)</f>
        <v>236</v>
      </c>
      <c r="AF857" s="23">
        <f>_xlfn.DAYS(O857,G857)</f>
        <v>749</v>
      </c>
      <c r="AG857" s="24">
        <f>AE857/AF857</f>
        <v>0.31508678237650201</v>
      </c>
    </row>
    <row r="858" spans="1:33" ht="30" customHeight="1" x14ac:dyDescent="0.25">
      <c r="A858" s="9">
        <v>44573</v>
      </c>
      <c r="B858" s="10">
        <v>2016</v>
      </c>
      <c r="C858" s="11" t="s">
        <v>103</v>
      </c>
      <c r="D858" s="12" t="s">
        <v>2631</v>
      </c>
      <c r="E858" s="12" t="s">
        <v>35</v>
      </c>
      <c r="F858" s="9">
        <v>43209</v>
      </c>
      <c r="G858" s="9">
        <v>43349</v>
      </c>
      <c r="H858" s="12" t="s">
        <v>2632</v>
      </c>
      <c r="I858" s="13" t="str">
        <f>LEFT(J858,6)</f>
        <v>N62478</v>
      </c>
      <c r="J858" s="14" t="s">
        <v>2633</v>
      </c>
      <c r="K858" s="15" t="s">
        <v>2634</v>
      </c>
      <c r="L858" s="15" t="str">
        <f>CONCATENATE(D858,",",J858)</f>
        <v>N61064416,N6247818C1516 AWD</v>
      </c>
      <c r="M858" s="16">
        <v>23932000</v>
      </c>
      <c r="N858" s="16">
        <v>26696000</v>
      </c>
      <c r="O858" s="17">
        <v>43979</v>
      </c>
      <c r="P858" s="18">
        <v>44729</v>
      </c>
      <c r="Q858" s="19">
        <f>IF(M858="","",N858-M858)</f>
        <v>2764000</v>
      </c>
      <c r="R858" s="20">
        <f>IF(P858="","",P858-O858)</f>
        <v>750</v>
      </c>
      <c r="S858">
        <f>YEAR(P858)</f>
        <v>2022</v>
      </c>
      <c r="T858" s="21" t="str">
        <f>IF(LEN(MONTH(P858))=1,CONCATENATE("0",MONTH(P858)),MONTH(P858))</f>
        <v>06</v>
      </c>
      <c r="U858" s="21">
        <f>IF(LEN(DAY(P858))=1,CONCATENATE("0",DAY(P858)),DAY(P858))</f>
        <v>17</v>
      </c>
      <c r="V858" t="str">
        <f>CONCATENATE(S858,T858,U858)</f>
        <v>20220617</v>
      </c>
      <c r="W858">
        <f>IF(OR(MONTH(G858)=10,MONTH(G858)=11,MONTH(G858)=12),YEAR(G858)+1,YEAR(G858))</f>
        <v>2018</v>
      </c>
      <c r="X858">
        <f>IF(OR(MONTH(P858)=10,MONTH(P858)=11,MONTH(P858)=12),YEAR(P858)+1,YEAR(P858))</f>
        <v>2022</v>
      </c>
      <c r="Y858">
        <f>INDEX('Inflation Indices'!$B$2:$B$18,MATCH('MilCon Contracts Data'!W488,'Inflation Indices'!$A$2:$A$18,0))</f>
        <v>1.027591137340192</v>
      </c>
      <c r="Z858">
        <f>ROUND(MEDIAN(W858,X858),0)</f>
        <v>2020</v>
      </c>
      <c r="AA858">
        <f>INDEX('Inflation Indices'!$B$2:$B$18,MATCH('MilCon Contracts Data'!Z488,'Inflation Indices'!$A$2:$A$18,0))</f>
        <v>0.95701202597496626</v>
      </c>
      <c r="AB858" s="22">
        <f>M858*Y858</f>
        <v>24592311.098825477</v>
      </c>
      <c r="AC858" s="22">
        <f>AB858+(Q858*AA858)</f>
        <v>27237492.338620283</v>
      </c>
      <c r="AD858" s="19">
        <f>IF(AB858="","",AC858-AB858)</f>
        <v>2645181.2397948056</v>
      </c>
      <c r="AE858" s="23">
        <f>_xlfn.DAYS(P858,O858)</f>
        <v>750</v>
      </c>
      <c r="AF858" s="23">
        <f>_xlfn.DAYS(O858,G858)</f>
        <v>630</v>
      </c>
      <c r="AG858" s="24">
        <f>AE858/AF858</f>
        <v>1.1904761904761905</v>
      </c>
    </row>
    <row r="859" spans="1:33" ht="30" customHeight="1" x14ac:dyDescent="0.25">
      <c r="A859" s="9">
        <v>44573</v>
      </c>
      <c r="B859" s="10">
        <v>2021</v>
      </c>
      <c r="C859" s="11" t="s">
        <v>103</v>
      </c>
      <c r="D859" s="12" t="s">
        <v>2635</v>
      </c>
      <c r="E859" s="12" t="s">
        <v>35</v>
      </c>
      <c r="F859" s="9">
        <v>44440</v>
      </c>
      <c r="G859" s="9">
        <v>44551</v>
      </c>
      <c r="H859" s="12" t="s">
        <v>2287</v>
      </c>
      <c r="I859" s="13" t="str">
        <f>LEFT(J859,6)</f>
        <v>N62470</v>
      </c>
      <c r="J859" s="14" t="s">
        <v>2636</v>
      </c>
      <c r="K859" s="15" t="s">
        <v>2289</v>
      </c>
      <c r="L859" s="15" t="str">
        <f>CONCATENATE(D859,",",J859)</f>
        <v>N62863620,N6247021D0011 N6247022F9001</v>
      </c>
      <c r="M859" s="26">
        <v>23932976.309999999</v>
      </c>
      <c r="N859" s="16">
        <v>25766000</v>
      </c>
      <c r="O859" s="17">
        <v>45474</v>
      </c>
      <c r="P859" s="18">
        <v>45474</v>
      </c>
      <c r="Q859" s="19">
        <f>IF(M859="","",N859-M859)</f>
        <v>1833023.6900000013</v>
      </c>
      <c r="R859" s="20">
        <f>IF(P859="","",P859-O859)</f>
        <v>0</v>
      </c>
      <c r="S859">
        <f>YEAR(P859)</f>
        <v>2024</v>
      </c>
      <c r="T859" s="21" t="str">
        <f>IF(LEN(MONTH(P859))=1,CONCATENATE("0",MONTH(P859)),MONTH(P859))</f>
        <v>07</v>
      </c>
      <c r="U859" s="21" t="str">
        <f>IF(LEN(DAY(P859))=1,CONCATENATE("0",DAY(P859)),DAY(P859))</f>
        <v>01</v>
      </c>
      <c r="V859" t="str">
        <f>CONCATENATE(S859,T859,U859)</f>
        <v>20240701</v>
      </c>
      <c r="W859">
        <f>IF(OR(MONTH(G859)=10,MONTH(G859)=11,MONTH(G859)=12),YEAR(G859)+1,YEAR(G859))</f>
        <v>2022</v>
      </c>
      <c r="X859">
        <f>IF(OR(MONTH(P859)=10,MONTH(P859)=11,MONTH(P859)=12),YEAR(P859)+1,YEAR(P859))</f>
        <v>2024</v>
      </c>
      <c r="Y859">
        <f>INDEX('Inflation Indices'!$B$2:$B$18,MATCH('MilCon Contracts Data'!W1280,'Inflation Indices'!$A$2:$A$18,0))</f>
        <v>1.027591137340192</v>
      </c>
      <c r="Z859">
        <f>ROUND(MEDIAN(W859,X859),0)</f>
        <v>2023</v>
      </c>
      <c r="AA859">
        <f>INDEX('Inflation Indices'!$B$2:$B$18,MATCH('MilCon Contracts Data'!Z1280,'Inflation Indices'!$A$2:$A$18,0))</f>
        <v>0.97697771649446541</v>
      </c>
      <c r="AB859" s="22">
        <f>M859*Y859</f>
        <v>24593314.346328773</v>
      </c>
      <c r="AC859" s="22">
        <f>AB859+(Q859*AA859)</f>
        <v>26384137.645265233</v>
      </c>
      <c r="AD859" s="19">
        <f>IF(AB859="","",AC859-AB859)</f>
        <v>1790823.2989364602</v>
      </c>
      <c r="AE859" s="23">
        <f>_xlfn.DAYS(P859,O859)</f>
        <v>0</v>
      </c>
      <c r="AF859" s="23">
        <f>_xlfn.DAYS(O859,G859)</f>
        <v>923</v>
      </c>
      <c r="AG859" s="24">
        <f>AE859/AF859</f>
        <v>0</v>
      </c>
    </row>
    <row r="860" spans="1:33" ht="30" customHeight="1" x14ac:dyDescent="0.25">
      <c r="A860" s="9">
        <v>44568</v>
      </c>
      <c r="B860" s="10">
        <v>2018</v>
      </c>
      <c r="C860" s="11" t="s">
        <v>473</v>
      </c>
      <c r="D860" s="12" t="s">
        <v>2637</v>
      </c>
      <c r="E860" s="12" t="s">
        <v>35</v>
      </c>
      <c r="F860" s="9">
        <v>43532</v>
      </c>
      <c r="G860" s="9">
        <v>43644</v>
      </c>
      <c r="H860" s="12" t="s">
        <v>2219</v>
      </c>
      <c r="I860" s="13" t="str">
        <f>LEFT(J860,6)</f>
        <v>W912DR</v>
      </c>
      <c r="J860" s="14" t="s">
        <v>2638</v>
      </c>
      <c r="K860" s="15" t="s">
        <v>2639</v>
      </c>
      <c r="L860" s="15" t="str">
        <f>CONCATENATE(D860,",",J860)</f>
        <v>91474,W912DR-17-D-0002</v>
      </c>
      <c r="M860" s="16">
        <v>24006000</v>
      </c>
      <c r="N860" s="16">
        <v>24006000</v>
      </c>
      <c r="O860" s="17">
        <v>44218</v>
      </c>
      <c r="P860" s="18">
        <v>44985</v>
      </c>
      <c r="Q860" s="19">
        <f>IF(M860="","",N860-M860)</f>
        <v>0</v>
      </c>
      <c r="R860" s="20">
        <f>IF(P860="","",P860-O860)</f>
        <v>767</v>
      </c>
      <c r="S860">
        <f>YEAR(P860)</f>
        <v>2023</v>
      </c>
      <c r="T860" s="21" t="str">
        <f>IF(LEN(MONTH(P860))=1,CONCATENATE("0",MONTH(P860)),MONTH(P860))</f>
        <v>02</v>
      </c>
      <c r="U860" s="21">
        <f>IF(LEN(DAY(P860))=1,CONCATENATE("0",DAY(P860)),DAY(P860))</f>
        <v>28</v>
      </c>
      <c r="V860" t="str">
        <f>CONCATENATE(S860,T860,U860)</f>
        <v>20230228</v>
      </c>
      <c r="W860">
        <f>IF(OR(MONTH(G860)=10,MONTH(G860)=11,MONTH(G860)=12),YEAR(G860)+1,YEAR(G860))</f>
        <v>2019</v>
      </c>
      <c r="X860">
        <f>IF(OR(MONTH(P860)=10,MONTH(P860)=11,MONTH(P860)=12),YEAR(P860)+1,YEAR(P860))</f>
        <v>2023</v>
      </c>
      <c r="Y860">
        <f>INDEX('Inflation Indices'!$B$2:$B$18,MATCH('MilCon Contracts Data'!W768,'Inflation Indices'!$A$2:$A$18,0))</f>
        <v>1.0992552112271903</v>
      </c>
      <c r="Z860">
        <f>ROUND(MEDIAN(W860,X860),0)</f>
        <v>2021</v>
      </c>
      <c r="AA860">
        <f>INDEX('Inflation Indices'!$B$2:$B$18,MATCH('MilCon Contracts Data'!Z768,'Inflation Indices'!$A$2:$A$18,0))</f>
        <v>1.027591137340192</v>
      </c>
      <c r="AB860" s="22">
        <f>M860*Y860</f>
        <v>26388720.600719929</v>
      </c>
      <c r="AC860" s="22">
        <f>AB860+(Q860*AA860)</f>
        <v>26388720.600719929</v>
      </c>
      <c r="AD860" s="19">
        <f>IF(AB860="","",AC860-AB860)</f>
        <v>0</v>
      </c>
      <c r="AE860" s="23">
        <f>_xlfn.DAYS(P860,O860)</f>
        <v>767</v>
      </c>
      <c r="AF860" s="23">
        <f>_xlfn.DAYS(O860,G860)</f>
        <v>574</v>
      </c>
      <c r="AG860" s="24">
        <f>AE860/AF860</f>
        <v>1.3362369337979094</v>
      </c>
    </row>
    <row r="861" spans="1:33" ht="30" customHeight="1" x14ac:dyDescent="0.25">
      <c r="A861" s="9">
        <v>44561</v>
      </c>
      <c r="B861" s="10">
        <v>2017</v>
      </c>
      <c r="C861" s="11" t="s">
        <v>68</v>
      </c>
      <c r="D861" s="12" t="s">
        <v>2640</v>
      </c>
      <c r="E861" s="12" t="s">
        <v>35</v>
      </c>
      <c r="F861" s="9">
        <v>43060</v>
      </c>
      <c r="G861" s="9">
        <v>43238</v>
      </c>
      <c r="H861" s="12" t="s">
        <v>2641</v>
      </c>
      <c r="I861" s="13" t="str">
        <f>LEFT(J861,6)</f>
        <v>N62742</v>
      </c>
      <c r="J861" s="14" t="s">
        <v>2642</v>
      </c>
      <c r="K861" s="15" t="s">
        <v>2642</v>
      </c>
      <c r="L861" s="15" t="str">
        <f>CONCATENATE(D861,",",J861)</f>
        <v>PAF150400,N6274218C1314</v>
      </c>
      <c r="M861" s="16">
        <v>24132780</v>
      </c>
      <c r="N861" s="16">
        <v>33953429</v>
      </c>
      <c r="O861" s="17">
        <v>43784</v>
      </c>
      <c r="P861" s="18">
        <v>43927</v>
      </c>
      <c r="Q861" s="19">
        <f>IF(M861="","",N861-M861)</f>
        <v>9820649</v>
      </c>
      <c r="R861" s="20">
        <f>IF(P861="","",P861-O861)</f>
        <v>143</v>
      </c>
      <c r="S861">
        <f>YEAR(P861)</f>
        <v>2020</v>
      </c>
      <c r="T861" s="21" t="str">
        <f>IF(LEN(MONTH(P861))=1,CONCATENATE("0",MONTH(P861)),MONTH(P861))</f>
        <v>04</v>
      </c>
      <c r="U861" s="21" t="str">
        <f>IF(LEN(DAY(P861))=1,CONCATENATE("0",DAY(P861)),DAY(P861))</f>
        <v>06</v>
      </c>
      <c r="V861" t="str">
        <f>CONCATENATE(S861,T861,U861)</f>
        <v>20200406</v>
      </c>
      <c r="W861">
        <f>IF(OR(MONTH(G861)=10,MONTH(G861)=11,MONTH(G861)=12),YEAR(G861)+1,YEAR(G861))</f>
        <v>2018</v>
      </c>
      <c r="X861">
        <f>IF(OR(MONTH(P861)=10,MONTH(P861)=11,MONTH(P861)=12),YEAR(P861)+1,YEAR(P861))</f>
        <v>2020</v>
      </c>
      <c r="Y861">
        <f>INDEX('Inflation Indices'!$B$2:$B$18,MATCH('MilCon Contracts Data'!W492,'Inflation Indices'!$A$2:$A$18,0))</f>
        <v>1.027591137340192</v>
      </c>
      <c r="Z861">
        <f>ROUND(MEDIAN(W861,X861),0)</f>
        <v>2019</v>
      </c>
      <c r="AA861">
        <f>INDEX('Inflation Indices'!$B$2:$B$18,MATCH('MilCon Contracts Data'!Z492,'Inflation Indices'!$A$2:$A$18,0))</f>
        <v>1.0006103417743548</v>
      </c>
      <c r="AB861" s="22">
        <f>M861*Y861</f>
        <v>24798630.847380638</v>
      </c>
      <c r="AC861" s="22">
        <f>AB861+(Q861*AA861)</f>
        <v>34625273.799716614</v>
      </c>
      <c r="AD861" s="19">
        <f>IF(AB861="","",AC861-AB861)</f>
        <v>9826642.9523359761</v>
      </c>
      <c r="AE861" s="23">
        <f>_xlfn.DAYS(P861,O861)</f>
        <v>143</v>
      </c>
      <c r="AF861" s="23">
        <f>_xlfn.DAYS(O861,G861)</f>
        <v>546</v>
      </c>
      <c r="AG861" s="24">
        <f>AE861/AF861</f>
        <v>0.26190476190476192</v>
      </c>
    </row>
    <row r="862" spans="1:33" ht="30" customHeight="1" x14ac:dyDescent="0.25">
      <c r="A862" s="9">
        <v>44561</v>
      </c>
      <c r="B862" s="10">
        <v>2017</v>
      </c>
      <c r="C862" s="11" t="s">
        <v>454</v>
      </c>
      <c r="D862" s="12" t="s">
        <v>2008</v>
      </c>
      <c r="E862" s="12" t="s">
        <v>35</v>
      </c>
      <c r="F862" s="9">
        <v>43053</v>
      </c>
      <c r="G862" s="9">
        <v>43146</v>
      </c>
      <c r="H862" s="12" t="s">
        <v>2643</v>
      </c>
      <c r="I862" s="13" t="str">
        <f>LEFT(J862,6)</f>
        <v>W911KB</v>
      </c>
      <c r="J862" s="14" t="s">
        <v>2644</v>
      </c>
      <c r="K862" s="15" t="s">
        <v>2645</v>
      </c>
      <c r="L862" s="15" t="str">
        <f>CONCATENATE(D862,",",J862)</f>
        <v>657,W911KB-18-C-0015</v>
      </c>
      <c r="M862" s="16">
        <v>24399601</v>
      </c>
      <c r="N862" s="16">
        <v>24558572</v>
      </c>
      <c r="O862" s="17">
        <v>43707</v>
      </c>
      <c r="P862" s="18">
        <v>43643</v>
      </c>
      <c r="Q862" s="19">
        <f>IF(M862="","",N862-M862)</f>
        <v>158971</v>
      </c>
      <c r="R862" s="20">
        <f>IF(P862="","",P862-O862)</f>
        <v>-64</v>
      </c>
      <c r="S862">
        <f>YEAR(P862)</f>
        <v>2019</v>
      </c>
      <c r="T862" s="21" t="str">
        <f>IF(LEN(MONTH(P862))=1,CONCATENATE("0",MONTH(P862)),MONTH(P862))</f>
        <v>06</v>
      </c>
      <c r="U862" s="21">
        <f>IF(LEN(DAY(P862))=1,CONCATENATE("0",DAY(P862)),DAY(P862))</f>
        <v>27</v>
      </c>
      <c r="V862" t="str">
        <f>CONCATENATE(S862,T862,U862)</f>
        <v>20190627</v>
      </c>
      <c r="W862">
        <f>IF(OR(MONTH(G862)=10,MONTH(G862)=11,MONTH(G862)=12),YEAR(G862)+1,YEAR(G862))</f>
        <v>2018</v>
      </c>
      <c r="X862">
        <f>IF(OR(MONTH(P862)=10,MONTH(P862)=11,MONTH(P862)=12),YEAR(P862)+1,YEAR(P862))</f>
        <v>2019</v>
      </c>
      <c r="Y862">
        <f>INDEX('Inflation Indices'!$B$2:$B$18,MATCH('MilCon Contracts Data'!W507,'Inflation Indices'!$A$2:$A$18,0))</f>
        <v>1.0750776974914733</v>
      </c>
      <c r="Z862">
        <f>ROUND(MEDIAN(W862,X862),0)</f>
        <v>2019</v>
      </c>
      <c r="AA862">
        <f>INDEX('Inflation Indices'!$B$2:$B$18,MATCH('MilCon Contracts Data'!Z507,'Inflation Indices'!$A$2:$A$18,0))</f>
        <v>1.0006103417743548</v>
      </c>
      <c r="AB862" s="22">
        <f>M862*Y862</f>
        <v>26231466.862790648</v>
      </c>
      <c r="AC862" s="22">
        <f>AB862+(Q862*AA862)</f>
        <v>26390534.889432859</v>
      </c>
      <c r="AD862" s="19">
        <f>IF(AB862="","",AC862-AB862)</f>
        <v>159068.02664221078</v>
      </c>
      <c r="AE862" s="23">
        <f>_xlfn.DAYS(P862,O862)</f>
        <v>-64</v>
      </c>
      <c r="AF862" s="23">
        <f>_xlfn.DAYS(O862,G862)</f>
        <v>561</v>
      </c>
      <c r="AG862" s="24">
        <f>AE862/AF862</f>
        <v>-0.1140819964349376</v>
      </c>
    </row>
    <row r="863" spans="1:33" ht="30" customHeight="1" x14ac:dyDescent="0.25">
      <c r="A863" s="9">
        <v>44561</v>
      </c>
      <c r="B863" s="10">
        <v>2016</v>
      </c>
      <c r="C863" s="11" t="s">
        <v>145</v>
      </c>
      <c r="D863" s="12" t="s">
        <v>2646</v>
      </c>
      <c r="E863" s="12" t="s">
        <v>35</v>
      </c>
      <c r="F863" s="9">
        <v>43847</v>
      </c>
      <c r="G863" s="9">
        <v>44077</v>
      </c>
      <c r="H863" s="12" t="s">
        <v>2647</v>
      </c>
      <c r="I863" s="13" t="str">
        <f>LEFT(J863,6)</f>
        <v>W912DR</v>
      </c>
      <c r="J863" s="14" t="s">
        <v>2648</v>
      </c>
      <c r="K863" s="15" t="s">
        <v>2648</v>
      </c>
      <c r="L863" s="15" t="str">
        <f>CONCATENATE(D863,",",J863)</f>
        <v>86409,W912DR20C0042</v>
      </c>
      <c r="M863" s="16">
        <v>24482000</v>
      </c>
      <c r="N863" s="16">
        <v>24603000</v>
      </c>
      <c r="O863" s="17">
        <v>44861</v>
      </c>
      <c r="P863" s="18">
        <v>44831</v>
      </c>
      <c r="Q863" s="19">
        <f>IF(M863="","",N863-M863)</f>
        <v>121000</v>
      </c>
      <c r="R863" s="20">
        <f>IF(P863="","",P863-O863)</f>
        <v>-30</v>
      </c>
      <c r="S863">
        <f>YEAR(P863)</f>
        <v>2022</v>
      </c>
      <c r="T863" s="21" t="str">
        <f>IF(LEN(MONTH(P863))=1,CONCATENATE("0",MONTH(P863)),MONTH(P863))</f>
        <v>09</v>
      </c>
      <c r="U863" s="21">
        <f>IF(LEN(DAY(P863))=1,CONCATENATE("0",DAY(P863)),DAY(P863))</f>
        <v>27</v>
      </c>
      <c r="V863" t="str">
        <f>CONCATENATE(S863,T863,U863)</f>
        <v>20220927</v>
      </c>
      <c r="W863">
        <f>IF(OR(MONTH(G863)=10,MONTH(G863)=11,MONTH(G863)=12),YEAR(G863)+1,YEAR(G863))</f>
        <v>2020</v>
      </c>
      <c r="X863">
        <f>IF(OR(MONTH(P863)=10,MONTH(P863)=11,MONTH(P863)=12),YEAR(P863)+1,YEAR(P863))</f>
        <v>2022</v>
      </c>
      <c r="Y863">
        <f>INDEX('Inflation Indices'!$B$2:$B$18,MATCH('MilCon Contracts Data'!W1023,'Inflation Indices'!$A$2:$A$18,0))</f>
        <v>0.97697771649446541</v>
      </c>
      <c r="Z863">
        <f>ROUND(MEDIAN(W863,X863),0)</f>
        <v>2021</v>
      </c>
      <c r="AA863">
        <f>INDEX('Inflation Indices'!$B$2:$B$18,MATCH('MilCon Contracts Data'!Z1023,'Inflation Indices'!$A$2:$A$18,0))</f>
        <v>0.95701202597496626</v>
      </c>
      <c r="AB863" s="22">
        <f>M863*Y863</f>
        <v>23918368.455217503</v>
      </c>
      <c r="AC863" s="22">
        <f>AB863+(Q863*AA863)</f>
        <v>24034166.910360474</v>
      </c>
      <c r="AD863" s="19">
        <f>IF(AB863="","",AC863-AB863)</f>
        <v>115798.45514297113</v>
      </c>
      <c r="AE863" s="23">
        <f>_xlfn.DAYS(P863,O863)</f>
        <v>-30</v>
      </c>
      <c r="AF863" s="23">
        <f>_xlfn.DAYS(O863,G863)</f>
        <v>784</v>
      </c>
      <c r="AG863" s="24">
        <f>AE863/AF863</f>
        <v>-3.826530612244898E-2</v>
      </c>
    </row>
    <row r="864" spans="1:33" ht="30" customHeight="1" x14ac:dyDescent="0.25">
      <c r="A864" s="9">
        <v>44174</v>
      </c>
      <c r="B864" s="10">
        <v>2016</v>
      </c>
      <c r="C864" s="11" t="s">
        <v>731</v>
      </c>
      <c r="D864" s="12" t="s">
        <v>2649</v>
      </c>
      <c r="E864" s="12" t="s">
        <v>35</v>
      </c>
      <c r="F864" s="9">
        <v>42193</v>
      </c>
      <c r="G864" s="9">
        <v>42262</v>
      </c>
      <c r="H864" s="12" t="s">
        <v>2650</v>
      </c>
      <c r="I864" s="13" t="str">
        <f>LEFT(J864,6)</f>
        <v>W912DR</v>
      </c>
      <c r="J864" s="14" t="s">
        <v>2651</v>
      </c>
      <c r="K864" s="15" t="s">
        <v>2652</v>
      </c>
      <c r="L864" s="15" t="str">
        <f>CONCATENATE(D864,",",J864)</f>
        <v>31934,W912DR-15-C-0026</v>
      </c>
      <c r="M864" s="16">
        <v>24554985</v>
      </c>
      <c r="N864" s="16">
        <v>26455691</v>
      </c>
      <c r="O864" s="17">
        <v>42735</v>
      </c>
      <c r="P864" s="18">
        <v>42794</v>
      </c>
      <c r="Q864" s="19">
        <f>IF(M864="","",N864-M864)</f>
        <v>1900706</v>
      </c>
      <c r="R864" s="20">
        <f>IF(P864="","",P864-O864)</f>
        <v>59</v>
      </c>
      <c r="S864">
        <f>YEAR(P864)</f>
        <v>2017</v>
      </c>
      <c r="T864" s="21" t="str">
        <f>IF(LEN(MONTH(P864))=1,CONCATENATE("0",MONTH(P864)),MONTH(P864))</f>
        <v>02</v>
      </c>
      <c r="U864" s="21">
        <f>IF(LEN(DAY(P864))=1,CONCATENATE("0",DAY(P864)),DAY(P864))</f>
        <v>28</v>
      </c>
      <c r="V864" t="str">
        <f>CONCATENATE(S864,T864,U864)</f>
        <v>20170228</v>
      </c>
      <c r="W864">
        <f>IF(OR(MONTH(G864)=10,MONTH(G864)=11,MONTH(G864)=12),YEAR(G864)+1,YEAR(G864))</f>
        <v>2015</v>
      </c>
      <c r="X864">
        <f>IF(OR(MONTH(P864)=10,MONTH(P864)=11,MONTH(P864)=12),YEAR(P864)+1,YEAR(P864))</f>
        <v>2017</v>
      </c>
      <c r="Y864">
        <f>INDEX('Inflation Indices'!$B$2:$B$18,MATCH('MilCon Contracts Data'!W215,'Inflation Indices'!$A$2:$A$18,0))</f>
        <v>1.0507009358578761</v>
      </c>
      <c r="Z864">
        <f>ROUND(MEDIAN(W864,X864),0)</f>
        <v>2016</v>
      </c>
      <c r="AA864">
        <f>INDEX('Inflation Indices'!$B$2:$B$18,MATCH('MilCon Contracts Data'!Z215,'Inflation Indices'!$A$2:$A$18,0))</f>
        <v>1.0006103417743548</v>
      </c>
      <c r="AB864" s="22">
        <f>M864*Y864</f>
        <v>25799945.719476108</v>
      </c>
      <c r="AC864" s="22">
        <f>AB864+(Q864*AA864)</f>
        <v>27701811.799748674</v>
      </c>
      <c r="AD864" s="19">
        <f>IF(AB864="","",AC864-AB864)</f>
        <v>1901866.0802725665</v>
      </c>
      <c r="AE864" s="23">
        <f>_xlfn.DAYS(P864,O864)</f>
        <v>59</v>
      </c>
      <c r="AF864" s="23">
        <f>_xlfn.DAYS(O864,G864)</f>
        <v>473</v>
      </c>
      <c r="AG864" s="24">
        <f>AE864/AF864</f>
        <v>0.12473572938689217</v>
      </c>
    </row>
    <row r="865" spans="1:33" ht="30" customHeight="1" x14ac:dyDescent="0.25">
      <c r="A865" s="9">
        <v>44561</v>
      </c>
      <c r="B865" s="10">
        <v>2019</v>
      </c>
      <c r="C865" s="11" t="s">
        <v>68</v>
      </c>
      <c r="D865" s="12" t="s">
        <v>2653</v>
      </c>
      <c r="E865" s="12" t="s">
        <v>35</v>
      </c>
      <c r="F865" s="9">
        <v>43677</v>
      </c>
      <c r="G865" s="9">
        <v>43734</v>
      </c>
      <c r="H865" s="12" t="s">
        <v>2654</v>
      </c>
      <c r="I865" s="13" t="str">
        <f>LEFT(J865,6)</f>
        <v>W912PL</v>
      </c>
      <c r="J865" s="14" t="s">
        <v>2655</v>
      </c>
      <c r="K865" s="15" t="s">
        <v>2655</v>
      </c>
      <c r="L865" s="15" t="str">
        <f>CONCATENATE(D865,",",J865)</f>
        <v>LKTC203102,W912PL19C0028</v>
      </c>
      <c r="M865" s="16">
        <v>24652900</v>
      </c>
      <c r="N865" s="16">
        <v>25087883</v>
      </c>
      <c r="O865" s="17">
        <v>44502</v>
      </c>
      <c r="P865" s="18">
        <v>44704</v>
      </c>
      <c r="Q865" s="19">
        <f>IF(M865="","",N865-M865)</f>
        <v>434983</v>
      </c>
      <c r="R865" s="20">
        <f>IF(P865="","",P865-O865)</f>
        <v>202</v>
      </c>
      <c r="S865">
        <f>YEAR(P865)</f>
        <v>2022</v>
      </c>
      <c r="T865" s="21" t="str">
        <f>IF(LEN(MONTH(P865))=1,CONCATENATE("0",MONTH(P865)),MONTH(P865))</f>
        <v>05</v>
      </c>
      <c r="U865" s="21">
        <f>IF(LEN(DAY(P865))=1,CONCATENATE("0",DAY(P865)),DAY(P865))</f>
        <v>23</v>
      </c>
      <c r="V865" t="str">
        <f>CONCATENATE(S865,T865,U865)</f>
        <v>20220523</v>
      </c>
      <c r="W865">
        <f>IF(OR(MONTH(G865)=10,MONTH(G865)=11,MONTH(G865)=12),YEAR(G865)+1,YEAR(G865))</f>
        <v>2019</v>
      </c>
      <c r="X865">
        <f>IF(OR(MONTH(P865)=10,MONTH(P865)=11,MONTH(P865)=12),YEAR(P865)+1,YEAR(P865))</f>
        <v>2022</v>
      </c>
      <c r="Y865">
        <f>INDEX('Inflation Indices'!$B$2:$B$18,MATCH('MilCon Contracts Data'!W818,'Inflation Indices'!$A$2:$A$18,0))</f>
        <v>1.0507009358578761</v>
      </c>
      <c r="Z865">
        <f>ROUND(MEDIAN(W865,X865),0)</f>
        <v>2021</v>
      </c>
      <c r="AA865">
        <f>INDEX('Inflation Indices'!$B$2:$B$18,MATCH('MilCon Contracts Data'!Z818,'Inflation Indices'!$A$2:$A$18,0))</f>
        <v>1.0006103417743548</v>
      </c>
      <c r="AB865" s="22">
        <f>M865*Y865</f>
        <v>25902825.101610631</v>
      </c>
      <c r="AC865" s="22">
        <f>AB865+(Q865*AA865)</f>
        <v>26338073.589906666</v>
      </c>
      <c r="AD865" s="19">
        <f>IF(AB865="","",AC865-AB865)</f>
        <v>435248.48829603568</v>
      </c>
      <c r="AE865" s="23">
        <f>_xlfn.DAYS(P865,O865)</f>
        <v>202</v>
      </c>
      <c r="AF865" s="23">
        <f>_xlfn.DAYS(O865,G865)</f>
        <v>768</v>
      </c>
      <c r="AG865" s="24">
        <f>AE865/AF865</f>
        <v>0.26302083333333331</v>
      </c>
    </row>
    <row r="866" spans="1:33" ht="30" customHeight="1" x14ac:dyDescent="0.25">
      <c r="A866" s="9">
        <v>44574</v>
      </c>
      <c r="B866" s="10">
        <v>2014</v>
      </c>
      <c r="C866" s="11" t="s">
        <v>39</v>
      </c>
      <c r="D866" s="12" t="s">
        <v>2656</v>
      </c>
      <c r="E866" s="12" t="s">
        <v>35</v>
      </c>
      <c r="F866" s="9">
        <v>42241</v>
      </c>
      <c r="G866" s="9">
        <v>42446</v>
      </c>
      <c r="H866" s="12" t="s">
        <v>2657</v>
      </c>
      <c r="I866" s="13" t="str">
        <f>LEFT(J866,6)</f>
        <v>W912ER</v>
      </c>
      <c r="J866" s="14" t="s">
        <v>2658</v>
      </c>
      <c r="K866" s="15" t="s">
        <v>2659</v>
      </c>
      <c r="L866" s="15" t="str">
        <f>CONCATENATE(D866,",",J866)</f>
        <v>81436,W912ER-11-D-0009-0012</v>
      </c>
      <c r="M866" s="16">
        <v>24784000</v>
      </c>
      <c r="N866" s="16">
        <v>26972000</v>
      </c>
      <c r="O866" s="17">
        <v>43575</v>
      </c>
      <c r="P866" s="18">
        <v>43850</v>
      </c>
      <c r="Q866" s="19">
        <f>IF(M866="","",N866-M866)</f>
        <v>2188000</v>
      </c>
      <c r="R866" s="20">
        <f>IF(P866="","",P866-O866)</f>
        <v>275</v>
      </c>
      <c r="S866">
        <f>YEAR(P866)</f>
        <v>2020</v>
      </c>
      <c r="T866" s="21" t="str">
        <f>IF(LEN(MONTH(P866))=1,CONCATENATE("0",MONTH(P866)),MONTH(P866))</f>
        <v>01</v>
      </c>
      <c r="U866" s="21">
        <f>IF(LEN(DAY(P866))=1,CONCATENATE("0",DAY(P866)),DAY(P866))</f>
        <v>20</v>
      </c>
      <c r="V866" t="str">
        <f>CONCATENATE(S866,T866,U866)</f>
        <v>20200120</v>
      </c>
      <c r="W866">
        <f>IF(OR(MONTH(G866)=10,MONTH(G866)=11,MONTH(G866)=12),YEAR(G866)+1,YEAR(G866))</f>
        <v>2016</v>
      </c>
      <c r="X866">
        <f>IF(OR(MONTH(P866)=10,MONTH(P866)=11,MONTH(P866)=12),YEAR(P866)+1,YEAR(P866))</f>
        <v>2020</v>
      </c>
      <c r="Y866">
        <f>INDEX('Inflation Indices'!$B$2:$B$18,MATCH('MilCon Contracts Data'!W284,'Inflation Indices'!$A$2:$A$18,0))</f>
        <v>0.97697771649446541</v>
      </c>
      <c r="Z866">
        <f>ROUND(MEDIAN(W866,X866),0)</f>
        <v>2018</v>
      </c>
      <c r="AA866">
        <f>INDEX('Inflation Indices'!$B$2:$B$18,MATCH('MilCon Contracts Data'!Z284,'Inflation Indices'!$A$2:$A$18,0))</f>
        <v>0.95701202597496626</v>
      </c>
      <c r="AB866" s="22">
        <f>M866*Y866</f>
        <v>24213415.725598831</v>
      </c>
      <c r="AC866" s="22">
        <f>AB866+(Q866*AA866)</f>
        <v>26307358.038432058</v>
      </c>
      <c r="AD866" s="19">
        <f>IF(AB866="","",AC866-AB866)</f>
        <v>2093942.3128332272</v>
      </c>
      <c r="AE866" s="23">
        <f>_xlfn.DAYS(P866,O866)</f>
        <v>275</v>
      </c>
      <c r="AF866" s="23">
        <f>_xlfn.DAYS(O866,G866)</f>
        <v>1129</v>
      </c>
      <c r="AG866" s="24">
        <f>AE866/AF866</f>
        <v>0.24357838795394154</v>
      </c>
    </row>
    <row r="867" spans="1:33" ht="30" customHeight="1" x14ac:dyDescent="0.25">
      <c r="A867" s="9">
        <v>44573</v>
      </c>
      <c r="B867" s="10">
        <v>2016</v>
      </c>
      <c r="C867" s="11" t="s">
        <v>98</v>
      </c>
      <c r="D867" s="12" t="s">
        <v>2660</v>
      </c>
      <c r="E867" s="12" t="s">
        <v>35</v>
      </c>
      <c r="F867" s="9">
        <v>42517</v>
      </c>
      <c r="G867" s="9">
        <v>42692</v>
      </c>
      <c r="H867" s="12" t="s">
        <v>2406</v>
      </c>
      <c r="I867" s="13" t="str">
        <f>LEFT(J867,6)</f>
        <v>N62742</v>
      </c>
      <c r="J867" s="14" t="s">
        <v>2661</v>
      </c>
      <c r="K867" s="15" t="s">
        <v>2662</v>
      </c>
      <c r="L867" s="15" t="str">
        <f>CONCATENATE(D867,",",J867)</f>
        <v>M00318902,N6274217C1320 AWD</v>
      </c>
      <c r="M867" s="16">
        <v>24797000</v>
      </c>
      <c r="N867" s="16">
        <v>29732000</v>
      </c>
      <c r="O867" s="17">
        <v>43622</v>
      </c>
      <c r="P867" s="18">
        <v>44421</v>
      </c>
      <c r="Q867" s="19">
        <f>IF(M867="","",N867-M867)</f>
        <v>4935000</v>
      </c>
      <c r="R867" s="20">
        <f>IF(P867="","",P867-O867)</f>
        <v>799</v>
      </c>
      <c r="S867">
        <f>YEAR(P867)</f>
        <v>2021</v>
      </c>
      <c r="T867" s="21" t="str">
        <f>IF(LEN(MONTH(P867))=1,CONCATENATE("0",MONTH(P867)),MONTH(P867))</f>
        <v>08</v>
      </c>
      <c r="U867" s="21">
        <f>IF(LEN(DAY(P867))=1,CONCATENATE("0",DAY(P867)),DAY(P867))</f>
        <v>13</v>
      </c>
      <c r="V867" t="str">
        <f>CONCATENATE(S867,T867,U867)</f>
        <v>20210813</v>
      </c>
      <c r="W867">
        <f>IF(OR(MONTH(G867)=10,MONTH(G867)=11,MONTH(G867)=12),YEAR(G867)+1,YEAR(G867))</f>
        <v>2017</v>
      </c>
      <c r="X867">
        <f>IF(OR(MONTH(P867)=10,MONTH(P867)=11,MONTH(P867)=12),YEAR(P867)+1,YEAR(P867))</f>
        <v>2021</v>
      </c>
      <c r="Y867">
        <f>INDEX('Inflation Indices'!$B$2:$B$18,MATCH('MilCon Contracts Data'!W337,'Inflation Indices'!$A$2:$A$18,0))</f>
        <v>1.0507009358578761</v>
      </c>
      <c r="Z867">
        <f>ROUND(MEDIAN(W867,X867),0)</f>
        <v>2019</v>
      </c>
      <c r="AA867">
        <f>INDEX('Inflation Indices'!$B$2:$B$18,MATCH('MilCon Contracts Data'!Z337,'Inflation Indices'!$A$2:$A$18,0))</f>
        <v>1.027591137340192</v>
      </c>
      <c r="AB867" s="22">
        <f>M867*Y867</f>
        <v>26054231.106467754</v>
      </c>
      <c r="AC867" s="22">
        <f>AB867+(Q867*AA867)</f>
        <v>31125393.369241603</v>
      </c>
      <c r="AD867" s="19">
        <f>IF(AB867="","",AC867-AB867)</f>
        <v>5071162.2627738491</v>
      </c>
      <c r="AE867" s="23">
        <f>_xlfn.DAYS(P867,O867)</f>
        <v>799</v>
      </c>
      <c r="AF867" s="23">
        <f>_xlfn.DAYS(O867,G867)</f>
        <v>930</v>
      </c>
      <c r="AG867" s="24">
        <f>AE867/AF867</f>
        <v>0.85913978494623655</v>
      </c>
    </row>
    <row r="868" spans="1:33" ht="30" customHeight="1" x14ac:dyDescent="0.25">
      <c r="A868" s="9">
        <v>44561</v>
      </c>
      <c r="B868" s="10">
        <v>2017</v>
      </c>
      <c r="C868" s="11" t="s">
        <v>68</v>
      </c>
      <c r="D868" s="12" t="s">
        <v>2663</v>
      </c>
      <c r="E868" s="12" t="s">
        <v>35</v>
      </c>
      <c r="F868" s="9">
        <v>43091</v>
      </c>
      <c r="G868" s="9">
        <v>43503</v>
      </c>
      <c r="H868" s="12" t="s">
        <v>2664</v>
      </c>
      <c r="I868" s="13" t="str">
        <f>LEFT(J868,6)</f>
        <v>W912BV</v>
      </c>
      <c r="J868" s="14" t="s">
        <v>2665</v>
      </c>
      <c r="K868" s="15" t="s">
        <v>2665</v>
      </c>
      <c r="L868" s="15" t="str">
        <f>CONCATENATE(D868,",",J868)</f>
        <v>WWYK193003,W912BV19C0002</v>
      </c>
      <c r="M868" s="16">
        <v>24873819</v>
      </c>
      <c r="N868" s="16">
        <v>24873819</v>
      </c>
      <c r="O868" s="17">
        <v>44159</v>
      </c>
      <c r="P868" s="18">
        <v>44159</v>
      </c>
      <c r="Q868" s="19">
        <f>IF(M868="","",N868-M868)</f>
        <v>0</v>
      </c>
      <c r="R868" s="20">
        <f>IF(P868="","",P868-O868)</f>
        <v>0</v>
      </c>
      <c r="S868">
        <f>YEAR(P868)</f>
        <v>2020</v>
      </c>
      <c r="T868" s="21">
        <f>IF(LEN(MONTH(P868))=1,CONCATENATE("0",MONTH(P868)),MONTH(P868))</f>
        <v>11</v>
      </c>
      <c r="U868" s="21">
        <f>IF(LEN(DAY(P868))=1,CONCATENATE("0",DAY(P868)),DAY(P868))</f>
        <v>24</v>
      </c>
      <c r="V868" t="str">
        <f>CONCATENATE(S868,T868,U868)</f>
        <v>20201124</v>
      </c>
      <c r="W868">
        <f>IF(OR(MONTH(G868)=10,MONTH(G868)=11,MONTH(G868)=12),YEAR(G868)+1,YEAR(G868))</f>
        <v>2019</v>
      </c>
      <c r="X868">
        <f>IF(OR(MONTH(P868)=10,MONTH(P868)=11,MONTH(P868)=12),YEAR(P868)+1,YEAR(P868))</f>
        <v>2021</v>
      </c>
      <c r="Y868">
        <f>INDEX('Inflation Indices'!$B$2:$B$18,MATCH('MilCon Contracts Data'!W749,'Inflation Indices'!$A$2:$A$18,0))</f>
        <v>1.1518675949206576</v>
      </c>
      <c r="Z868">
        <f>ROUND(MEDIAN(W868,X868),0)</f>
        <v>2020</v>
      </c>
      <c r="AA868">
        <f>INDEX('Inflation Indices'!$B$2:$B$18,MATCH('MilCon Contracts Data'!Z749,'Inflation Indices'!$A$2:$A$18,0))</f>
        <v>1.0992552112271903</v>
      </c>
      <c r="AB868" s="22">
        <f>M868*Y868</f>
        <v>28651346.068021756</v>
      </c>
      <c r="AC868" s="22">
        <f>AB868+(Q868*AA868)</f>
        <v>28651346.068021756</v>
      </c>
      <c r="AD868" s="19">
        <f>IF(AB868="","",AC868-AB868)</f>
        <v>0</v>
      </c>
      <c r="AE868" s="23">
        <f>_xlfn.DAYS(P868,O868)</f>
        <v>0</v>
      </c>
      <c r="AF868" s="23">
        <f>_xlfn.DAYS(O868,G868)</f>
        <v>656</v>
      </c>
      <c r="AG868" s="24">
        <f>AE868/AF868</f>
        <v>0</v>
      </c>
    </row>
    <row r="869" spans="1:33" ht="30" customHeight="1" x14ac:dyDescent="0.25">
      <c r="A869" s="9">
        <v>44567</v>
      </c>
      <c r="B869" s="10">
        <v>2020</v>
      </c>
      <c r="C869" s="11" t="s">
        <v>33</v>
      </c>
      <c r="D869" s="12" t="s">
        <v>2666</v>
      </c>
      <c r="E869" s="12" t="s">
        <v>35</v>
      </c>
      <c r="F869" s="9">
        <v>44036</v>
      </c>
      <c r="G869" s="9">
        <v>44092</v>
      </c>
      <c r="H869" s="12" t="s">
        <v>2667</v>
      </c>
      <c r="I869" s="13" t="str">
        <f>LEFT(J869,6)</f>
        <v>W912PM</v>
      </c>
      <c r="J869" s="14" t="s">
        <v>2668</v>
      </c>
      <c r="K869" s="15" t="s">
        <v>2668</v>
      </c>
      <c r="L869" s="15" t="str">
        <f>CONCATENATE(D869,",",J869)</f>
        <v>81165,W912PM20C0031</v>
      </c>
      <c r="M869" s="16">
        <v>24885638</v>
      </c>
      <c r="N869" s="16">
        <v>25356619</v>
      </c>
      <c r="O869" s="17">
        <v>44993</v>
      </c>
      <c r="P869" s="18">
        <v>45095</v>
      </c>
      <c r="Q869" s="19">
        <f>IF(M869="","",N869-M869)</f>
        <v>470981</v>
      </c>
      <c r="R869" s="20">
        <f>IF(P869="","",P869-O869)</f>
        <v>102</v>
      </c>
      <c r="S869">
        <f>YEAR(P869)</f>
        <v>2023</v>
      </c>
      <c r="T869" s="21" t="str">
        <f>IF(LEN(MONTH(P869))=1,CONCATENATE("0",MONTH(P869)),MONTH(P869))</f>
        <v>06</v>
      </c>
      <c r="U869" s="21">
        <f>IF(LEN(DAY(P869))=1,CONCATENATE("0",DAY(P869)),DAY(P869))</f>
        <v>18</v>
      </c>
      <c r="V869" t="str">
        <f>CONCATENATE(S869,T869,U869)</f>
        <v>20230618</v>
      </c>
      <c r="W869">
        <f>IF(OR(MONTH(G869)=10,MONTH(G869)=11,MONTH(G869)=12),YEAR(G869)+1,YEAR(G869))</f>
        <v>2020</v>
      </c>
      <c r="X869">
        <f>IF(OR(MONTH(P869)=10,MONTH(P869)=11,MONTH(P869)=12),YEAR(P869)+1,YEAR(P869))</f>
        <v>2023</v>
      </c>
      <c r="Y869">
        <f>INDEX('Inflation Indices'!$B$2:$B$18,MATCH('MilCon Contracts Data'!W1081,'Inflation Indices'!$A$2:$A$18,0))</f>
        <v>0.97697771649446541</v>
      </c>
      <c r="Z869">
        <f>ROUND(MEDIAN(W869,X869),0)</f>
        <v>2022</v>
      </c>
      <c r="AA869">
        <f>INDEX('Inflation Indices'!$B$2:$B$18,MATCH('MilCon Contracts Data'!Z1081,'Inflation Indices'!$A$2:$A$18,0))</f>
        <v>0.95701202597496626</v>
      </c>
      <c r="AB869" s="22">
        <f>M869*Y869</f>
        <v>24312713.786747895</v>
      </c>
      <c r="AC869" s="22">
        <f>AB869+(Q869*AA869)</f>
        <v>24763448.267753612</v>
      </c>
      <c r="AD869" s="19">
        <f>IF(AB869="","",AC869-AB869)</f>
        <v>450734.48100571707</v>
      </c>
      <c r="AE869" s="23">
        <f>_xlfn.DAYS(P869,O869)</f>
        <v>102</v>
      </c>
      <c r="AF869" s="23">
        <f>_xlfn.DAYS(O869,G869)</f>
        <v>901</v>
      </c>
      <c r="AG869" s="24">
        <f>AE869/AF869</f>
        <v>0.11320754716981132</v>
      </c>
    </row>
    <row r="870" spans="1:33" ht="30" customHeight="1" x14ac:dyDescent="0.25">
      <c r="A870" s="9">
        <v>44567</v>
      </c>
      <c r="B870" s="10">
        <v>2016</v>
      </c>
      <c r="C870" s="11" t="s">
        <v>33</v>
      </c>
      <c r="D870" s="12" t="s">
        <v>2669</v>
      </c>
      <c r="E870" s="12" t="s">
        <v>35</v>
      </c>
      <c r="F870" s="9">
        <v>43196</v>
      </c>
      <c r="G870" s="9">
        <v>43326</v>
      </c>
      <c r="H870" s="12" t="s">
        <v>2502</v>
      </c>
      <c r="I870" s="13" t="str">
        <f>LEFT(J870,6)</f>
        <v>W912PM</v>
      </c>
      <c r="J870" s="14" t="s">
        <v>2670</v>
      </c>
      <c r="K870" s="15" t="s">
        <v>2670</v>
      </c>
      <c r="L870" s="15" t="str">
        <f>CONCATENATE(D870,",",J870)</f>
        <v>79439,W912PM18C0016</v>
      </c>
      <c r="M870" s="16">
        <v>24955000</v>
      </c>
      <c r="N870" s="16">
        <v>36737863</v>
      </c>
      <c r="O870" s="17">
        <v>43958</v>
      </c>
      <c r="P870" s="18">
        <v>44515</v>
      </c>
      <c r="Q870" s="19">
        <f>IF(M870="","",N870-M870)</f>
        <v>11782863</v>
      </c>
      <c r="R870" s="20">
        <f>IF(P870="","",P870-O870)</f>
        <v>557</v>
      </c>
      <c r="S870">
        <f>YEAR(P870)</f>
        <v>2021</v>
      </c>
      <c r="T870" s="21">
        <f>IF(LEN(MONTH(P870))=1,CONCATENATE("0",MONTH(P870)),MONTH(P870))</f>
        <v>11</v>
      </c>
      <c r="U870" s="21">
        <f>IF(LEN(DAY(P870))=1,CONCATENATE("0",DAY(P870)),DAY(P870))</f>
        <v>15</v>
      </c>
      <c r="V870" t="str">
        <f>CONCATENATE(S870,T870,U870)</f>
        <v>20211115</v>
      </c>
      <c r="W870">
        <f>IF(OR(MONTH(G870)=10,MONTH(G870)=11,MONTH(G870)=12),YEAR(G870)+1,YEAR(G870))</f>
        <v>2018</v>
      </c>
      <c r="X870">
        <f>IF(OR(MONTH(P870)=10,MONTH(P870)=11,MONTH(P870)=12),YEAR(P870)+1,YEAR(P870))</f>
        <v>2022</v>
      </c>
      <c r="Y870">
        <f>INDEX('Inflation Indices'!$B$2:$B$18,MATCH('MilCon Contracts Data'!W570,'Inflation Indices'!$A$2:$A$18,0))</f>
        <v>0.97697771649446541</v>
      </c>
      <c r="Z870">
        <f>ROUND(MEDIAN(W870,X870),0)</f>
        <v>2020</v>
      </c>
      <c r="AA870">
        <f>INDEX('Inflation Indices'!$B$2:$B$18,MATCH('MilCon Contracts Data'!Z570,'Inflation Indices'!$A$2:$A$18,0))</f>
        <v>0.93819806468133926</v>
      </c>
      <c r="AB870" s="22">
        <f>M870*Y870</f>
        <v>24380478.915119383</v>
      </c>
      <c r="AC870" s="22">
        <f>AB870+(Q870*AA870)</f>
        <v>35435138.178124741</v>
      </c>
      <c r="AD870" s="19">
        <f>IF(AB870="","",AC870-AB870)</f>
        <v>11054659.263005357</v>
      </c>
      <c r="AE870" s="23">
        <f>_xlfn.DAYS(P870,O870)</f>
        <v>557</v>
      </c>
      <c r="AF870" s="23">
        <f>_xlfn.DAYS(O870,G870)</f>
        <v>632</v>
      </c>
      <c r="AG870" s="24">
        <f>AE870/AF870</f>
        <v>0.88132911392405067</v>
      </c>
    </row>
    <row r="871" spans="1:33" ht="30" customHeight="1" x14ac:dyDescent="0.25">
      <c r="A871" s="9">
        <v>44561</v>
      </c>
      <c r="B871" s="10">
        <v>2018</v>
      </c>
      <c r="C871" s="11" t="s">
        <v>68</v>
      </c>
      <c r="D871" s="12" t="s">
        <v>2671</v>
      </c>
      <c r="E871" s="12" t="s">
        <v>35</v>
      </c>
      <c r="F871" s="9">
        <v>43490</v>
      </c>
      <c r="G871" s="9">
        <v>43614</v>
      </c>
      <c r="H871" s="12" t="s">
        <v>2672</v>
      </c>
      <c r="I871" s="13" t="str">
        <f>LEFT(J871,6)</f>
        <v>W9128F</v>
      </c>
      <c r="J871" s="14" t="s">
        <v>2673</v>
      </c>
      <c r="K871" s="15" t="s">
        <v>2673</v>
      </c>
      <c r="L871" s="15" t="str">
        <f>CONCATENATE(D871,",",J871)</f>
        <v>QJVF012005,W9128F18C0026</v>
      </c>
      <c r="M871" s="16">
        <v>24993526</v>
      </c>
      <c r="N871" s="16">
        <v>24993526</v>
      </c>
      <c r="O871" s="17">
        <v>44244</v>
      </c>
      <c r="P871" s="18">
        <v>44549</v>
      </c>
      <c r="Q871" s="19">
        <f>IF(M871="","",N871-M871)</f>
        <v>0</v>
      </c>
      <c r="R871" s="20">
        <f>IF(P871="","",P871-O871)</f>
        <v>305</v>
      </c>
      <c r="S871">
        <f>YEAR(P871)</f>
        <v>2021</v>
      </c>
      <c r="T871" s="21">
        <f>IF(LEN(MONTH(P871))=1,CONCATENATE("0",MONTH(P871)),MONTH(P871))</f>
        <v>12</v>
      </c>
      <c r="U871" s="21">
        <f>IF(LEN(DAY(P871))=1,CONCATENATE("0",DAY(P871)),DAY(P871))</f>
        <v>19</v>
      </c>
      <c r="V871" t="str">
        <f>CONCATENATE(S871,T871,U871)</f>
        <v>20211219</v>
      </c>
      <c r="W871">
        <f>IF(OR(MONTH(G871)=10,MONTH(G871)=11,MONTH(G871)=12),YEAR(G871)+1,YEAR(G871))</f>
        <v>2019</v>
      </c>
      <c r="X871">
        <f>IF(OR(MONTH(P871)=10,MONTH(P871)=11,MONTH(P871)=12),YEAR(P871)+1,YEAR(P871))</f>
        <v>2022</v>
      </c>
      <c r="Y871">
        <f>INDEX('Inflation Indices'!$B$2:$B$18,MATCH('MilCon Contracts Data'!W739,'Inflation Indices'!$A$2:$A$18,0))</f>
        <v>1.0507009358578761</v>
      </c>
      <c r="Z871">
        <f>ROUND(MEDIAN(W871,X871),0)</f>
        <v>2021</v>
      </c>
      <c r="AA871">
        <f>INDEX('Inflation Indices'!$B$2:$B$18,MATCH('MilCon Contracts Data'!Z739,'Inflation Indices'!$A$2:$A$18,0))</f>
        <v>1.0006103417743548</v>
      </c>
      <c r="AB871" s="22">
        <f>M871*Y871</f>
        <v>26260721.158588156</v>
      </c>
      <c r="AC871" s="22">
        <f>AB871+(Q871*AA871)</f>
        <v>26260721.158588156</v>
      </c>
      <c r="AD871" s="19">
        <f>IF(AB871="","",AC871-AB871)</f>
        <v>0</v>
      </c>
      <c r="AE871" s="23">
        <f>_xlfn.DAYS(P871,O871)</f>
        <v>305</v>
      </c>
      <c r="AF871" s="23">
        <f>_xlfn.DAYS(O871,G871)</f>
        <v>630</v>
      </c>
      <c r="AG871" s="24">
        <f>AE871/AF871</f>
        <v>0.48412698412698413</v>
      </c>
    </row>
    <row r="872" spans="1:33" ht="30" customHeight="1" x14ac:dyDescent="0.25">
      <c r="A872" s="9">
        <v>44561</v>
      </c>
      <c r="B872" s="10">
        <v>2019</v>
      </c>
      <c r="C872" s="11" t="s">
        <v>68</v>
      </c>
      <c r="D872" s="12" t="s">
        <v>2674</v>
      </c>
      <c r="E872" s="12" t="s">
        <v>35</v>
      </c>
      <c r="F872" s="9">
        <v>43677</v>
      </c>
      <c r="G872" s="9">
        <v>43734</v>
      </c>
      <c r="H872" s="12" t="s">
        <v>2654</v>
      </c>
      <c r="I872" s="13" t="str">
        <f>LEFT(J872,6)</f>
        <v>W912PL</v>
      </c>
      <c r="J872" s="14" t="s">
        <v>2655</v>
      </c>
      <c r="K872" s="15" t="s">
        <v>2655</v>
      </c>
      <c r="L872" s="15" t="str">
        <f>CONCATENATE(D872,",",J872)</f>
        <v>LKTC203101,W912PL19C0028</v>
      </c>
      <c r="M872" s="16">
        <v>25007200</v>
      </c>
      <c r="N872" s="16">
        <v>25716568</v>
      </c>
      <c r="O872" s="17">
        <v>44471</v>
      </c>
      <c r="P872" s="18">
        <v>44673</v>
      </c>
      <c r="Q872" s="19">
        <f>IF(M872="","",N872-M872)</f>
        <v>709368</v>
      </c>
      <c r="R872" s="20">
        <f>IF(P872="","",P872-O872)</f>
        <v>202</v>
      </c>
      <c r="S872">
        <f>YEAR(P872)</f>
        <v>2022</v>
      </c>
      <c r="T872" s="21" t="str">
        <f>IF(LEN(MONTH(P872))=1,CONCATENATE("0",MONTH(P872)),MONTH(P872))</f>
        <v>04</v>
      </c>
      <c r="U872" s="21">
        <f>IF(LEN(DAY(P872))=1,CONCATENATE("0",DAY(P872)),DAY(P872))</f>
        <v>22</v>
      </c>
      <c r="V872" t="str">
        <f>CONCATENATE(S872,T872,U872)</f>
        <v>20220422</v>
      </c>
      <c r="W872">
        <f>IF(OR(MONTH(G872)=10,MONTH(G872)=11,MONTH(G872)=12),YEAR(G872)+1,YEAR(G872))</f>
        <v>2019</v>
      </c>
      <c r="X872">
        <f>IF(OR(MONTH(P872)=10,MONTH(P872)=11,MONTH(P872)=12),YEAR(P872)+1,YEAR(P872))</f>
        <v>2022</v>
      </c>
      <c r="Y872">
        <f>INDEX('Inflation Indices'!$B$2:$B$18,MATCH('MilCon Contracts Data'!W817,'Inflation Indices'!$A$2:$A$18,0))</f>
        <v>1.027591137340192</v>
      </c>
      <c r="Z872">
        <f>ROUND(MEDIAN(W872,X872),0)</f>
        <v>2021</v>
      </c>
      <c r="AA872">
        <f>INDEX('Inflation Indices'!$B$2:$B$18,MATCH('MilCon Contracts Data'!Z817,'Inflation Indices'!$A$2:$A$18,0))</f>
        <v>0.97697771649446541</v>
      </c>
      <c r="AB872" s="22">
        <f>M872*Y872</f>
        <v>25697177.089693651</v>
      </c>
      <c r="AC872" s="22">
        <f>AB872+(Q872*AA872)</f>
        <v>26390213.818487898</v>
      </c>
      <c r="AD872" s="19">
        <f>IF(AB872="","",AC872-AB872)</f>
        <v>693036.72879424691</v>
      </c>
      <c r="AE872" s="23">
        <f>_xlfn.DAYS(P872,O872)</f>
        <v>202</v>
      </c>
      <c r="AF872" s="23">
        <f>_xlfn.DAYS(O872,G872)</f>
        <v>737</v>
      </c>
      <c r="AG872" s="24">
        <f>AE872/AF872</f>
        <v>0.27408412483039346</v>
      </c>
    </row>
    <row r="873" spans="1:33" ht="30" customHeight="1" x14ac:dyDescent="0.25">
      <c r="A873" s="9">
        <v>44573</v>
      </c>
      <c r="B873" s="10">
        <v>2017</v>
      </c>
      <c r="C873" s="11" t="s">
        <v>103</v>
      </c>
      <c r="D873" s="12" t="s">
        <v>2675</v>
      </c>
      <c r="E873" s="12" t="s">
        <v>35</v>
      </c>
      <c r="F873" s="9">
        <v>43210</v>
      </c>
      <c r="G873" s="9">
        <v>43460</v>
      </c>
      <c r="H873" s="12" t="s">
        <v>2406</v>
      </c>
      <c r="I873" s="13" t="str">
        <f>LEFT(J873,6)</f>
        <v>N62742</v>
      </c>
      <c r="J873" s="14" t="s">
        <v>2676</v>
      </c>
      <c r="K873" s="15" t="s">
        <v>2677</v>
      </c>
      <c r="L873" s="15" t="str">
        <f>CONCATENATE(D873,",",J873)</f>
        <v>N61064402,N6274219C1320 AWD</v>
      </c>
      <c r="M873" s="16">
        <v>25137000</v>
      </c>
      <c r="N873" s="16">
        <v>26399000</v>
      </c>
      <c r="O873" s="17">
        <v>44390</v>
      </c>
      <c r="P873" s="18">
        <v>44557</v>
      </c>
      <c r="Q873" s="19">
        <f>IF(M873="","",N873-M873)</f>
        <v>1262000</v>
      </c>
      <c r="R873" s="20">
        <f>IF(P873="","",P873-O873)</f>
        <v>167</v>
      </c>
      <c r="S873">
        <f>YEAR(P873)</f>
        <v>2021</v>
      </c>
      <c r="T873" s="21">
        <f>IF(LEN(MONTH(P873))=1,CONCATENATE("0",MONTH(P873)),MONTH(P873))</f>
        <v>12</v>
      </c>
      <c r="U873" s="21">
        <f>IF(LEN(DAY(P873))=1,CONCATENATE("0",DAY(P873)),DAY(P873))</f>
        <v>27</v>
      </c>
      <c r="V873" t="str">
        <f>CONCATENATE(S873,T873,U873)</f>
        <v>20211227</v>
      </c>
      <c r="W873">
        <f>IF(OR(MONTH(G873)=10,MONTH(G873)=11,MONTH(G873)=12),YEAR(G873)+1,YEAR(G873))</f>
        <v>2019</v>
      </c>
      <c r="X873">
        <f>IF(OR(MONTH(P873)=10,MONTH(P873)=11,MONTH(P873)=12),YEAR(P873)+1,YEAR(P873))</f>
        <v>2022</v>
      </c>
      <c r="Y873">
        <f>INDEX('Inflation Indices'!$B$2:$B$18,MATCH('MilCon Contracts Data'!W675,'Inflation Indices'!$A$2:$A$18,0))</f>
        <v>1.027591137340192</v>
      </c>
      <c r="Z873">
        <f>ROUND(MEDIAN(W873,X873),0)</f>
        <v>2021</v>
      </c>
      <c r="AA873">
        <f>INDEX('Inflation Indices'!$B$2:$B$18,MATCH('MilCon Contracts Data'!Z675,'Inflation Indices'!$A$2:$A$18,0))</f>
        <v>0.97697771649446541</v>
      </c>
      <c r="AB873" s="22">
        <f>M873*Y873</f>
        <v>25830558.419320408</v>
      </c>
      <c r="AC873" s="22">
        <f>AB873+(Q873*AA873)</f>
        <v>27063504.297536425</v>
      </c>
      <c r="AD873" s="19">
        <f>IF(AB873="","",AC873-AB873)</f>
        <v>1232945.878216017</v>
      </c>
      <c r="AE873" s="23">
        <f>_xlfn.DAYS(P873,O873)</f>
        <v>167</v>
      </c>
      <c r="AF873" s="23">
        <f>_xlfn.DAYS(O873,G873)</f>
        <v>930</v>
      </c>
      <c r="AG873" s="24">
        <f>AE873/AF873</f>
        <v>0.17956989247311828</v>
      </c>
    </row>
    <row r="874" spans="1:33" ht="30" customHeight="1" x14ac:dyDescent="0.25">
      <c r="A874" s="9">
        <v>44561</v>
      </c>
      <c r="B874" s="10">
        <v>2017</v>
      </c>
      <c r="C874" s="11" t="s">
        <v>68</v>
      </c>
      <c r="D874" s="12" t="s">
        <v>2678</v>
      </c>
      <c r="E874" s="12" t="s">
        <v>35</v>
      </c>
      <c r="F874" s="9">
        <v>43191</v>
      </c>
      <c r="G874" s="9">
        <v>43714</v>
      </c>
      <c r="H874" s="12" t="s">
        <v>2679</v>
      </c>
      <c r="I874" s="13" t="str">
        <f>LEFT(J874,6)</f>
        <v>W912ER</v>
      </c>
      <c r="J874" s="14" t="s">
        <v>2680</v>
      </c>
      <c r="K874" s="15" t="s">
        <v>2680</v>
      </c>
      <c r="L874" s="15" t="str">
        <f>CONCATENATE(D874,",",J874)</f>
        <v>DHAF152900,W912ER19C0015</v>
      </c>
      <c r="M874" s="16">
        <v>25152460</v>
      </c>
      <c r="N874" s="16">
        <v>25528019</v>
      </c>
      <c r="O874" s="17">
        <v>44484</v>
      </c>
      <c r="P874" s="18">
        <v>44516</v>
      </c>
      <c r="Q874" s="19">
        <f>IF(M874="","",N874-M874)</f>
        <v>375559</v>
      </c>
      <c r="R874" s="20">
        <f>IF(P874="","",P874-O874)</f>
        <v>32</v>
      </c>
      <c r="S874">
        <f>YEAR(P874)</f>
        <v>2021</v>
      </c>
      <c r="T874" s="21">
        <f>IF(LEN(MONTH(P874))=1,CONCATENATE("0",MONTH(P874)),MONTH(P874))</f>
        <v>11</v>
      </c>
      <c r="U874" s="21">
        <f>IF(LEN(DAY(P874))=1,CONCATENATE("0",DAY(P874)),DAY(P874))</f>
        <v>16</v>
      </c>
      <c r="V874" t="str">
        <f>CONCATENATE(S874,T874,U874)</f>
        <v>20211116</v>
      </c>
      <c r="W874">
        <f>IF(OR(MONTH(G874)=10,MONTH(G874)=11,MONTH(G874)=12),YEAR(G874)+1,YEAR(G874))</f>
        <v>2019</v>
      </c>
      <c r="X874">
        <f>IF(OR(MONTH(P874)=10,MONTH(P874)=11,MONTH(P874)=12),YEAR(P874)+1,YEAR(P874))</f>
        <v>2022</v>
      </c>
      <c r="Y874">
        <f>INDEX('Inflation Indices'!$B$2:$B$18,MATCH('MilCon Contracts Data'!W786,'Inflation Indices'!$A$2:$A$18,0))</f>
        <v>1.0750776974914733</v>
      </c>
      <c r="Z874">
        <f>ROUND(MEDIAN(W874,X874),0)</f>
        <v>2021</v>
      </c>
      <c r="AA874">
        <f>INDEX('Inflation Indices'!$B$2:$B$18,MATCH('MilCon Contracts Data'!Z786,'Inflation Indices'!$A$2:$A$18,0))</f>
        <v>1.027591137340192</v>
      </c>
      <c r="AB874" s="22">
        <f>M874*Y874</f>
        <v>27040848.783046383</v>
      </c>
      <c r="AC874" s="22">
        <f>AB874+(Q874*AA874)</f>
        <v>27426769.88299473</v>
      </c>
      <c r="AD874" s="19">
        <f>IF(AB874="","",AC874-AB874)</f>
        <v>385921.09994834661</v>
      </c>
      <c r="AE874" s="23">
        <f>_xlfn.DAYS(P874,O874)</f>
        <v>32</v>
      </c>
      <c r="AF874" s="23">
        <f>_xlfn.DAYS(O874,G874)</f>
        <v>770</v>
      </c>
      <c r="AG874" s="24">
        <f>AE874/AF874</f>
        <v>4.1558441558441558E-2</v>
      </c>
    </row>
    <row r="875" spans="1:33" ht="30" customHeight="1" x14ac:dyDescent="0.25">
      <c r="A875" s="9">
        <v>44561</v>
      </c>
      <c r="B875" s="10">
        <v>2019</v>
      </c>
      <c r="C875" s="11" t="s">
        <v>145</v>
      </c>
      <c r="D875" s="12" t="s">
        <v>2681</v>
      </c>
      <c r="E875" s="12" t="s">
        <v>35</v>
      </c>
      <c r="F875" s="9">
        <v>43672</v>
      </c>
      <c r="G875" s="9">
        <v>43735</v>
      </c>
      <c r="H875" s="12" t="s">
        <v>2682</v>
      </c>
      <c r="I875" s="13" t="str">
        <f>LEFT(J875,6)</f>
        <v>W912DS</v>
      </c>
      <c r="J875" s="14" t="s">
        <v>2683</v>
      </c>
      <c r="K875" s="15" t="s">
        <v>2683</v>
      </c>
      <c r="L875" s="15" t="str">
        <f>CONCATENATE(D875,",",J875)</f>
        <v>63054,W912DS19C0033</v>
      </c>
      <c r="M875" s="16">
        <v>25164000</v>
      </c>
      <c r="N875" s="16">
        <v>30295000</v>
      </c>
      <c r="O875" s="17">
        <v>44503</v>
      </c>
      <c r="P875" s="18">
        <v>44895</v>
      </c>
      <c r="Q875" s="19">
        <f>IF(M875="","",N875-M875)</f>
        <v>5131000</v>
      </c>
      <c r="R875" s="20">
        <f>IF(P875="","",P875-O875)</f>
        <v>392</v>
      </c>
      <c r="S875">
        <f>YEAR(P875)</f>
        <v>2022</v>
      </c>
      <c r="T875" s="21">
        <f>IF(LEN(MONTH(P875))=1,CONCATENATE("0",MONTH(P875)),MONTH(P875))</f>
        <v>11</v>
      </c>
      <c r="U875" s="21">
        <f>IF(LEN(DAY(P875))=1,CONCATENATE("0",DAY(P875)),DAY(P875))</f>
        <v>30</v>
      </c>
      <c r="V875" t="str">
        <f>CONCATENATE(S875,T875,U875)</f>
        <v>20221130</v>
      </c>
      <c r="W875">
        <f>IF(OR(MONTH(G875)=10,MONTH(G875)=11,MONTH(G875)=12),YEAR(G875)+1,YEAR(G875))</f>
        <v>2019</v>
      </c>
      <c r="X875">
        <f>IF(OR(MONTH(P875)=10,MONTH(P875)=11,MONTH(P875)=12),YEAR(P875)+1,YEAR(P875))</f>
        <v>2023</v>
      </c>
      <c r="Y875">
        <f>INDEX('Inflation Indices'!$B$2:$B$18,MATCH('MilCon Contracts Data'!W776,'Inflation Indices'!$A$2:$A$18,0))</f>
        <v>1.1518675949206576</v>
      </c>
      <c r="Z875">
        <f>ROUND(MEDIAN(W875,X875),0)</f>
        <v>2021</v>
      </c>
      <c r="AA875">
        <f>INDEX('Inflation Indices'!$B$2:$B$18,MATCH('MilCon Contracts Data'!Z776,'Inflation Indices'!$A$2:$A$18,0))</f>
        <v>1.1226717559690906</v>
      </c>
      <c r="AB875" s="22">
        <f>M875*Y875</f>
        <v>28985596.158583429</v>
      </c>
      <c r="AC875" s="22">
        <f>AB875+(Q875*AA875)</f>
        <v>34746024.938460834</v>
      </c>
      <c r="AD875" s="19">
        <f>IF(AB875="","",AC875-AB875)</f>
        <v>5760428.7798774056</v>
      </c>
      <c r="AE875" s="23">
        <f>_xlfn.DAYS(P875,O875)</f>
        <v>392</v>
      </c>
      <c r="AF875" s="23">
        <f>_xlfn.DAYS(O875,G875)</f>
        <v>768</v>
      </c>
      <c r="AG875" s="24">
        <f>AE875/AF875</f>
        <v>0.51041666666666663</v>
      </c>
    </row>
    <row r="876" spans="1:33" ht="30" customHeight="1" x14ac:dyDescent="0.25">
      <c r="A876" s="9">
        <v>44573</v>
      </c>
      <c r="B876" s="10">
        <v>2017</v>
      </c>
      <c r="C876" s="11" t="s">
        <v>103</v>
      </c>
      <c r="D876" s="12" t="s">
        <v>2684</v>
      </c>
      <c r="E876" s="12" t="s">
        <v>35</v>
      </c>
      <c r="F876" s="9">
        <v>43021</v>
      </c>
      <c r="G876" s="9">
        <v>43279</v>
      </c>
      <c r="H876" s="12" t="s">
        <v>2685</v>
      </c>
      <c r="I876" s="13" t="str">
        <f>LEFT(J876,6)</f>
        <v>N62470</v>
      </c>
      <c r="J876" s="14" t="s">
        <v>2686</v>
      </c>
      <c r="K876" s="15" t="s">
        <v>2687</v>
      </c>
      <c r="L876" s="15" t="str">
        <f>CONCATENATE(D876,",",J876)</f>
        <v>N3379A223,N6247018C4015 AWD</v>
      </c>
      <c r="M876" s="16">
        <v>25219000</v>
      </c>
      <c r="N876" s="16">
        <v>23024000</v>
      </c>
      <c r="O876" s="17">
        <v>44109</v>
      </c>
      <c r="P876" s="18">
        <v>44773</v>
      </c>
      <c r="Q876" s="19">
        <f>IF(M876="","",N876-M876)</f>
        <v>-2195000</v>
      </c>
      <c r="R876" s="20">
        <f>IF(P876="","",P876-O876)</f>
        <v>664</v>
      </c>
      <c r="S876">
        <f>YEAR(P876)</f>
        <v>2022</v>
      </c>
      <c r="T876" s="21" t="str">
        <f>IF(LEN(MONTH(P876))=1,CONCATENATE("0",MONTH(P876)),MONTH(P876))</f>
        <v>07</v>
      </c>
      <c r="U876" s="21">
        <f>IF(LEN(DAY(P876))=1,CONCATENATE("0",DAY(P876)),DAY(P876))</f>
        <v>31</v>
      </c>
      <c r="V876" t="str">
        <f>CONCATENATE(S876,T876,U876)</f>
        <v>20220731</v>
      </c>
      <c r="W876">
        <f>IF(OR(MONTH(G876)=10,MONTH(G876)=11,MONTH(G876)=12),YEAR(G876)+1,YEAR(G876))</f>
        <v>2018</v>
      </c>
      <c r="X876">
        <f>IF(OR(MONTH(P876)=10,MONTH(P876)=11,MONTH(P876)=12),YEAR(P876)+1,YEAR(P876))</f>
        <v>2022</v>
      </c>
      <c r="Y876">
        <f>INDEX('Inflation Indices'!$B$2:$B$18,MATCH('MilCon Contracts Data'!W467,'Inflation Indices'!$A$2:$A$18,0))</f>
        <v>1.0006103417743548</v>
      </c>
      <c r="Z876">
        <f>ROUND(MEDIAN(W876,X876),0)</f>
        <v>2020</v>
      </c>
      <c r="AA876">
        <f>INDEX('Inflation Indices'!$B$2:$B$18,MATCH('MilCon Contracts Data'!Z467,'Inflation Indices'!$A$2:$A$18,0))</f>
        <v>0.97697771649446541</v>
      </c>
      <c r="AB876" s="22">
        <f>M876*Y876</f>
        <v>25234392.209207453</v>
      </c>
      <c r="AC876" s="22">
        <f>AB876+(Q876*AA876)</f>
        <v>23089926.121502101</v>
      </c>
      <c r="AD876" s="19">
        <f>IF(AB876="","",AC876-AB876)</f>
        <v>-2144466.0877053514</v>
      </c>
      <c r="AE876" s="23">
        <f>_xlfn.DAYS(P876,O876)</f>
        <v>664</v>
      </c>
      <c r="AF876" s="23">
        <f>_xlfn.DAYS(O876,G876)</f>
        <v>830</v>
      </c>
      <c r="AG876" s="24">
        <f>AE876/AF876</f>
        <v>0.8</v>
      </c>
    </row>
    <row r="877" spans="1:33" ht="30" customHeight="1" x14ac:dyDescent="0.25">
      <c r="A877" s="9">
        <v>44561</v>
      </c>
      <c r="B877" s="10">
        <v>2018</v>
      </c>
      <c r="C877" s="11" t="s">
        <v>624</v>
      </c>
      <c r="D877" s="12" t="s">
        <v>2688</v>
      </c>
      <c r="E877" s="12" t="s">
        <v>35</v>
      </c>
      <c r="F877" s="9">
        <v>43160</v>
      </c>
      <c r="G877" s="9">
        <v>43245</v>
      </c>
      <c r="H877" s="12" t="s">
        <v>2689</v>
      </c>
      <c r="I877" s="13" t="str">
        <f>LEFT(J877,6)</f>
        <v>W912QR</v>
      </c>
      <c r="J877" s="14" t="s">
        <v>2690</v>
      </c>
      <c r="K877" s="15" t="s">
        <v>2690</v>
      </c>
      <c r="L877" s="15" t="str">
        <f>CONCATENATE(D877,",",J877)</f>
        <v>SXHT103001,W912QR18C0018</v>
      </c>
      <c r="M877" s="16">
        <v>25242688</v>
      </c>
      <c r="N877" s="16">
        <v>22626925</v>
      </c>
      <c r="O877" s="17">
        <v>44031</v>
      </c>
      <c r="P877" s="18">
        <v>44597</v>
      </c>
      <c r="Q877" s="19">
        <f>IF(M877="","",N877-M877)</f>
        <v>-2615763</v>
      </c>
      <c r="R877" s="20">
        <f>IF(P877="","",P877-O877)</f>
        <v>566</v>
      </c>
      <c r="S877">
        <f>YEAR(P877)</f>
        <v>2022</v>
      </c>
      <c r="T877" s="21" t="str">
        <f>IF(LEN(MONTH(P877))=1,CONCATENATE("0",MONTH(P877)),MONTH(P877))</f>
        <v>02</v>
      </c>
      <c r="U877" s="21" t="str">
        <f>IF(LEN(DAY(P877))=1,CONCATENATE("0",DAY(P877)),DAY(P877))</f>
        <v>05</v>
      </c>
      <c r="V877" t="str">
        <f>CONCATENATE(S877,T877,U877)</f>
        <v>20220205</v>
      </c>
      <c r="W877">
        <f>IF(OR(MONTH(G877)=10,MONTH(G877)=11,MONTH(G877)=12),YEAR(G877)+1,YEAR(G877))</f>
        <v>2018</v>
      </c>
      <c r="X877">
        <f>IF(OR(MONTH(P877)=10,MONTH(P877)=11,MONTH(P877)=12),YEAR(P877)+1,YEAR(P877))</f>
        <v>2022</v>
      </c>
      <c r="Y877">
        <f>INDEX('Inflation Indices'!$B$2:$B$18,MATCH('MilCon Contracts Data'!W576,'Inflation Indices'!$A$2:$A$18,0))</f>
        <v>1.1226717559690906</v>
      </c>
      <c r="Z877">
        <f>ROUND(MEDIAN(W877,X877),0)</f>
        <v>2020</v>
      </c>
      <c r="AA877">
        <f>INDEX('Inflation Indices'!$B$2:$B$18,MATCH('MilCon Contracts Data'!Z576,'Inflation Indices'!$A$2:$A$18,0))</f>
        <v>1.0992552112271903</v>
      </c>
      <c r="AB877" s="22">
        <f>M877*Y877</f>
        <v>28339252.862339891</v>
      </c>
      <c r="AC877" s="22">
        <f>AB877+(Q877*AA877)</f>
        <v>25463861.753254622</v>
      </c>
      <c r="AD877" s="19">
        <f>IF(AB877="","",AC877-AB877)</f>
        <v>-2875391.1090852693</v>
      </c>
      <c r="AE877" s="23">
        <f>_xlfn.DAYS(P877,O877)</f>
        <v>566</v>
      </c>
      <c r="AF877" s="23">
        <f>_xlfn.DAYS(O877,G877)</f>
        <v>786</v>
      </c>
      <c r="AG877" s="24">
        <f>AE877/AF877</f>
        <v>0.72010178117048351</v>
      </c>
    </row>
    <row r="878" spans="1:33" ht="30" customHeight="1" x14ac:dyDescent="0.25">
      <c r="A878" s="9">
        <v>44561</v>
      </c>
      <c r="B878" s="10">
        <v>2019</v>
      </c>
      <c r="C878" s="11" t="s">
        <v>145</v>
      </c>
      <c r="D878" s="12" t="s">
        <v>2691</v>
      </c>
      <c r="E878" s="12" t="s">
        <v>35</v>
      </c>
      <c r="F878" s="9">
        <v>43658</v>
      </c>
      <c r="G878" s="9">
        <v>43738</v>
      </c>
      <c r="H878" s="12" t="s">
        <v>2692</v>
      </c>
      <c r="I878" s="13" t="str">
        <f>LEFT(J878,6)</f>
        <v>W912ER</v>
      </c>
      <c r="J878" s="14" t="s">
        <v>2693</v>
      </c>
      <c r="K878" s="15" t="s">
        <v>2693</v>
      </c>
      <c r="L878" s="15" t="str">
        <f>CONCATENATE(D878,",",J878)</f>
        <v>62866,W912ER19C0018</v>
      </c>
      <c r="M878" s="16">
        <v>25397000</v>
      </c>
      <c r="N878" s="16">
        <v>25452000</v>
      </c>
      <c r="O878" s="17">
        <v>44318</v>
      </c>
      <c r="P878" s="18">
        <v>44566</v>
      </c>
      <c r="Q878" s="19">
        <f>IF(M878="","",N878-M878)</f>
        <v>55000</v>
      </c>
      <c r="R878" s="20">
        <f>IF(P878="","",P878-O878)</f>
        <v>248</v>
      </c>
      <c r="S878">
        <f>YEAR(P878)</f>
        <v>2022</v>
      </c>
      <c r="T878" s="21" t="str">
        <f>IF(LEN(MONTH(P878))=1,CONCATENATE("0",MONTH(P878)),MONTH(P878))</f>
        <v>01</v>
      </c>
      <c r="U878" s="21" t="str">
        <f>IF(LEN(DAY(P878))=1,CONCATENATE("0",DAY(P878)),DAY(P878))</f>
        <v>05</v>
      </c>
      <c r="V878" t="str">
        <f>CONCATENATE(S878,T878,U878)</f>
        <v>20220105</v>
      </c>
      <c r="W878">
        <f>IF(OR(MONTH(G878)=10,MONTH(G878)=11,MONTH(G878)=12),YEAR(G878)+1,YEAR(G878))</f>
        <v>2019</v>
      </c>
      <c r="X878">
        <f>IF(OR(MONTH(P878)=10,MONTH(P878)=11,MONTH(P878)=12),YEAR(P878)+1,YEAR(P878))</f>
        <v>2022</v>
      </c>
      <c r="Y878">
        <f>INDEX('Inflation Indices'!$B$2:$B$18,MATCH('MilCon Contracts Data'!W788,'Inflation Indices'!$A$2:$A$18,0))</f>
        <v>1.0006103417743548</v>
      </c>
      <c r="Z878">
        <f>ROUND(MEDIAN(W878,X878),0)</f>
        <v>2021</v>
      </c>
      <c r="AA878">
        <f>INDEX('Inflation Indices'!$B$2:$B$18,MATCH('MilCon Contracts Data'!Z788,'Inflation Indices'!$A$2:$A$18,0))</f>
        <v>0.97697771649446541</v>
      </c>
      <c r="AB878" s="22">
        <f>M878*Y878</f>
        <v>25412500.850043289</v>
      </c>
      <c r="AC878" s="22">
        <f>AB878+(Q878*AA878)</f>
        <v>25466234.624450486</v>
      </c>
      <c r="AD878" s="19">
        <f>IF(AB878="","",AC878-AB878)</f>
        <v>53733.77440719679</v>
      </c>
      <c r="AE878" s="23">
        <f>_xlfn.DAYS(P878,O878)</f>
        <v>248</v>
      </c>
      <c r="AF878" s="23">
        <f>_xlfn.DAYS(O878,G878)</f>
        <v>580</v>
      </c>
      <c r="AG878" s="24">
        <f>AE878/AF878</f>
        <v>0.42758620689655175</v>
      </c>
    </row>
    <row r="879" spans="1:33" ht="30" customHeight="1" x14ac:dyDescent="0.25">
      <c r="A879" s="9">
        <v>44573</v>
      </c>
      <c r="B879" s="10">
        <v>2015</v>
      </c>
      <c r="C879" s="11" t="s">
        <v>103</v>
      </c>
      <c r="D879" s="12" t="s">
        <v>2694</v>
      </c>
      <c r="E879" s="12" t="s">
        <v>35</v>
      </c>
      <c r="F879" s="9">
        <v>42202</v>
      </c>
      <c r="G879" s="9">
        <v>42263</v>
      </c>
      <c r="H879" s="12" t="s">
        <v>2332</v>
      </c>
      <c r="I879" s="13" t="str">
        <f>LEFT(J879,6)</f>
        <v>N62473</v>
      </c>
      <c r="J879" s="14" t="s">
        <v>2695</v>
      </c>
      <c r="K879" s="15" t="s">
        <v>2696</v>
      </c>
      <c r="L879" s="15" t="str">
        <f>CONCATENATE(D879,",",J879)</f>
        <v>N60495420,N6247315D2427 0002</v>
      </c>
      <c r="M879" s="16">
        <v>25541000</v>
      </c>
      <c r="N879" s="16">
        <v>28487000</v>
      </c>
      <c r="O879" s="17">
        <v>43063</v>
      </c>
      <c r="P879" s="18">
        <v>43769</v>
      </c>
      <c r="Q879" s="19">
        <f>IF(M879="","",N879-M879)</f>
        <v>2946000</v>
      </c>
      <c r="R879" s="20">
        <f>IF(P879="","",P879-O879)</f>
        <v>706</v>
      </c>
      <c r="S879">
        <f>YEAR(P879)</f>
        <v>2019</v>
      </c>
      <c r="T879" s="21">
        <f>IF(LEN(MONTH(P879))=1,CONCATENATE("0",MONTH(P879)),MONTH(P879))</f>
        <v>10</v>
      </c>
      <c r="U879" s="21">
        <f>IF(LEN(DAY(P879))=1,CONCATENATE("0",DAY(P879)),DAY(P879))</f>
        <v>31</v>
      </c>
      <c r="V879" t="str">
        <f>CONCATENATE(S879,T879,U879)</f>
        <v>20191031</v>
      </c>
      <c r="W879">
        <f>IF(OR(MONTH(G879)=10,MONTH(G879)=11,MONTH(G879)=12),YEAR(G879)+1,YEAR(G879))</f>
        <v>2015</v>
      </c>
      <c r="X879">
        <f>IF(OR(MONTH(P879)=10,MONTH(P879)=11,MONTH(P879)=12),YEAR(P879)+1,YEAR(P879))</f>
        <v>2020</v>
      </c>
      <c r="Y879">
        <f>INDEX('Inflation Indices'!$B$2:$B$18,MATCH('MilCon Contracts Data'!W192,'Inflation Indices'!$A$2:$A$18,0))</f>
        <v>1.1518675949206576</v>
      </c>
      <c r="Z879">
        <f>ROUND(MEDIAN(W879,X879),0)</f>
        <v>2018</v>
      </c>
      <c r="AA879">
        <f>INDEX('Inflation Indices'!$B$2:$B$18,MATCH('MilCon Contracts Data'!Z192,'Inflation Indices'!$A$2:$A$18,0))</f>
        <v>1.1226717559690906</v>
      </c>
      <c r="AB879" s="22">
        <f>M879*Y879</f>
        <v>29419850.241868515</v>
      </c>
      <c r="AC879" s="22">
        <f>AB879+(Q879*AA879)</f>
        <v>32727241.234953456</v>
      </c>
      <c r="AD879" s="19">
        <f>IF(AB879="","",AC879-AB879)</f>
        <v>3307390.9930849411</v>
      </c>
      <c r="AE879" s="23">
        <f>_xlfn.DAYS(P879,O879)</f>
        <v>706</v>
      </c>
      <c r="AF879" s="23">
        <f>_xlfn.DAYS(O879,G879)</f>
        <v>800</v>
      </c>
      <c r="AG879" s="24">
        <f>AE879/AF879</f>
        <v>0.88249999999999995</v>
      </c>
    </row>
    <row r="880" spans="1:33" ht="30" customHeight="1" x14ac:dyDescent="0.25">
      <c r="A880" s="9">
        <v>44594</v>
      </c>
      <c r="B880" s="10">
        <v>2016</v>
      </c>
      <c r="C880" s="11" t="s">
        <v>57</v>
      </c>
      <c r="D880" s="12" t="s">
        <v>1082</v>
      </c>
      <c r="E880" s="12" t="s">
        <v>35</v>
      </c>
      <c r="F880" s="9">
        <v>42361</v>
      </c>
      <c r="G880" s="9">
        <v>42643</v>
      </c>
      <c r="H880" s="12" t="s">
        <v>1084</v>
      </c>
      <c r="I880" s="13" t="str">
        <f>LEFT(J880,6)</f>
        <v>W91278</v>
      </c>
      <c r="J880" s="14" t="s">
        <v>2697</v>
      </c>
      <c r="K880" s="15" t="s">
        <v>1086</v>
      </c>
      <c r="L880" s="15" t="str">
        <f>CONCATENATE(D880,",",J880)</f>
        <v>AM00048,W91278-12-D-0037/39179628</v>
      </c>
      <c r="M880" s="16">
        <v>25629526</v>
      </c>
      <c r="N880" s="16">
        <v>27304618</v>
      </c>
      <c r="O880" s="17">
        <v>43992</v>
      </c>
      <c r="P880" s="18">
        <v>44484</v>
      </c>
      <c r="Q880" s="19">
        <f>IF(M880="","",N880-M880)</f>
        <v>1675092</v>
      </c>
      <c r="R880" s="20">
        <f>IF(P880="","",P880-O880)</f>
        <v>492</v>
      </c>
      <c r="S880">
        <f>YEAR(P880)</f>
        <v>2021</v>
      </c>
      <c r="T880" s="21">
        <f>IF(LEN(MONTH(P880))=1,CONCATENATE("0",MONTH(P880)),MONTH(P880))</f>
        <v>10</v>
      </c>
      <c r="U880" s="21">
        <f>IF(LEN(DAY(P880))=1,CONCATENATE("0",DAY(P880)),DAY(P880))</f>
        <v>15</v>
      </c>
      <c r="V880" t="str">
        <f>CONCATENATE(S880,T880,U880)</f>
        <v>20211015</v>
      </c>
      <c r="W880">
        <f>IF(OR(MONTH(G880)=10,MONTH(G880)=11,MONTH(G880)=12),YEAR(G880)+1,YEAR(G880))</f>
        <v>2016</v>
      </c>
      <c r="X880">
        <f>IF(OR(MONTH(P880)=10,MONTH(P880)=11,MONTH(P880)=12),YEAR(P880)+1,YEAR(P880))</f>
        <v>2022</v>
      </c>
      <c r="Y880">
        <f>INDEX('Inflation Indices'!$B$2:$B$18,MATCH('MilCon Contracts Data'!W270,'Inflation Indices'!$A$2:$A$18,0))</f>
        <v>1.2319371555441641</v>
      </c>
      <c r="Z880">
        <f>ROUND(MEDIAN(W880,X880),0)</f>
        <v>2019</v>
      </c>
      <c r="AA880">
        <f>INDEX('Inflation Indices'!$B$2:$B$18,MATCH('MilCon Contracts Data'!Z270,'Inflation Indices'!$A$2:$A$18,0))</f>
        <v>1.2082263446570523</v>
      </c>
      <c r="AB880" s="22">
        <f>M880*Y880</f>
        <v>31573965.358385198</v>
      </c>
      <c r="AC880" s="22">
        <f>AB880+(Q880*AA880)</f>
        <v>33597855.642509468</v>
      </c>
      <c r="AD880" s="19">
        <f>IF(AB880="","",AC880-AB880)</f>
        <v>2023890.2841242701</v>
      </c>
      <c r="AE880" s="23">
        <f>_xlfn.DAYS(P880,O880)</f>
        <v>492</v>
      </c>
      <c r="AF880" s="23">
        <f>_xlfn.DAYS(O880,G880)</f>
        <v>1349</v>
      </c>
      <c r="AG880" s="24">
        <f>AE880/AF880</f>
        <v>0.36471460340993328</v>
      </c>
    </row>
    <row r="881" spans="1:33" ht="30" customHeight="1" x14ac:dyDescent="0.25">
      <c r="A881" s="9">
        <v>44573</v>
      </c>
      <c r="B881" s="10">
        <v>2015</v>
      </c>
      <c r="C881" s="11" t="s">
        <v>103</v>
      </c>
      <c r="D881" s="12" t="s">
        <v>2698</v>
      </c>
      <c r="E881" s="12" t="s">
        <v>35</v>
      </c>
      <c r="F881" s="9">
        <v>42067</v>
      </c>
      <c r="G881" s="9">
        <v>42249</v>
      </c>
      <c r="H881" s="12" t="s">
        <v>361</v>
      </c>
      <c r="I881" s="13" t="str">
        <f>LEFT(J881,6)</f>
        <v>N40080</v>
      </c>
      <c r="J881" s="14" t="s">
        <v>2699</v>
      </c>
      <c r="K881" s="15" t="s">
        <v>2700</v>
      </c>
      <c r="L881" s="15" t="str">
        <f>CONCATENATE(D881,",",J881)</f>
        <v>N61151287,N4008015C0167 AWD</v>
      </c>
      <c r="M881" s="16">
        <v>25679000</v>
      </c>
      <c r="N881" s="16">
        <v>29521000</v>
      </c>
      <c r="O881" s="17">
        <v>42933</v>
      </c>
      <c r="P881" s="18">
        <v>43769</v>
      </c>
      <c r="Q881" s="19">
        <f>IF(M881="","",N881-M881)</f>
        <v>3842000</v>
      </c>
      <c r="R881" s="20">
        <f>IF(P881="","",P881-O881)</f>
        <v>836</v>
      </c>
      <c r="S881">
        <f>YEAR(P881)</f>
        <v>2019</v>
      </c>
      <c r="T881" s="21">
        <f>IF(LEN(MONTH(P881))=1,CONCATENATE("0",MONTH(P881)),MONTH(P881))</f>
        <v>10</v>
      </c>
      <c r="U881" s="21">
        <f>IF(LEN(DAY(P881))=1,CONCATENATE("0",DAY(P881)),DAY(P881))</f>
        <v>31</v>
      </c>
      <c r="V881" t="str">
        <f>CONCATENATE(S881,T881,U881)</f>
        <v>20191031</v>
      </c>
      <c r="W881">
        <f>IF(OR(MONTH(G881)=10,MONTH(G881)=11,MONTH(G881)=12),YEAR(G881)+1,YEAR(G881))</f>
        <v>2015</v>
      </c>
      <c r="X881">
        <f>IF(OR(MONTH(P881)=10,MONTH(P881)=11,MONTH(P881)=12),YEAR(P881)+1,YEAR(P881))</f>
        <v>2020</v>
      </c>
      <c r="Y881">
        <f>INDEX('Inflation Indices'!$B$2:$B$18,MATCH('MilCon Contracts Data'!W180,'Inflation Indices'!$A$2:$A$18,0))</f>
        <v>1.0507009358578761</v>
      </c>
      <c r="Z881">
        <f>ROUND(MEDIAN(W881,X881),0)</f>
        <v>2018</v>
      </c>
      <c r="AA881">
        <f>INDEX('Inflation Indices'!$B$2:$B$18,MATCH('MilCon Contracts Data'!Z180,'Inflation Indices'!$A$2:$A$18,0))</f>
        <v>1.027591137340192</v>
      </c>
      <c r="AB881" s="22">
        <f>M881*Y881</f>
        <v>26980949.331894398</v>
      </c>
      <c r="AC881" s="22">
        <f>AB881+(Q881*AA881)</f>
        <v>30928954.481555417</v>
      </c>
      <c r="AD881" s="19">
        <f>IF(AB881="","",AC881-AB881)</f>
        <v>3948005.1496610194</v>
      </c>
      <c r="AE881" s="23">
        <f>_xlfn.DAYS(P881,O881)</f>
        <v>836</v>
      </c>
      <c r="AF881" s="23">
        <f>_xlfn.DAYS(O881,G881)</f>
        <v>684</v>
      </c>
      <c r="AG881" s="24">
        <f>AE881/AF881</f>
        <v>1.2222222222222223</v>
      </c>
    </row>
    <row r="882" spans="1:33" ht="30" customHeight="1" x14ac:dyDescent="0.25">
      <c r="A882" s="9">
        <v>44573</v>
      </c>
      <c r="B882" s="10">
        <v>2018</v>
      </c>
      <c r="C882" s="11" t="s">
        <v>103</v>
      </c>
      <c r="D882" s="12" t="s">
        <v>2701</v>
      </c>
      <c r="E882" s="12" t="s">
        <v>35</v>
      </c>
      <c r="F882" s="9">
        <v>43705</v>
      </c>
      <c r="G882" s="9">
        <v>43875</v>
      </c>
      <c r="H882" s="12" t="s">
        <v>175</v>
      </c>
      <c r="I882" s="13" t="str">
        <f>LEFT(J882,6)</f>
        <v>N40085</v>
      </c>
      <c r="J882" s="14" t="s">
        <v>2702</v>
      </c>
      <c r="K882" s="15" t="s">
        <v>2703</v>
      </c>
      <c r="L882" s="15" t="str">
        <f>CONCATENATE(D882,",",J882)</f>
        <v>N60191160,N4008520C8503 AWD</v>
      </c>
      <c r="M882" s="16">
        <v>25795000</v>
      </c>
      <c r="N882" s="16">
        <v>24567000</v>
      </c>
      <c r="O882" s="17">
        <v>44621</v>
      </c>
      <c r="P882" s="18">
        <v>44746</v>
      </c>
      <c r="Q882" s="19">
        <f>IF(M882="","",N882-M882)</f>
        <v>-1228000</v>
      </c>
      <c r="R882" s="20">
        <f>IF(P882="","",P882-O882)</f>
        <v>125</v>
      </c>
      <c r="S882">
        <f>YEAR(P882)</f>
        <v>2022</v>
      </c>
      <c r="T882" s="21" t="str">
        <f>IF(LEN(MONTH(P882))=1,CONCATENATE("0",MONTH(P882)),MONTH(P882))</f>
        <v>07</v>
      </c>
      <c r="U882" s="21" t="str">
        <f>IF(LEN(DAY(P882))=1,CONCATENATE("0",DAY(P882)),DAY(P882))</f>
        <v>04</v>
      </c>
      <c r="V882" t="str">
        <f>CONCATENATE(S882,T882,U882)</f>
        <v>20220704</v>
      </c>
      <c r="W882">
        <f>IF(OR(MONTH(G882)=10,MONTH(G882)=11,MONTH(G882)=12),YEAR(G882)+1,YEAR(G882))</f>
        <v>2020</v>
      </c>
      <c r="X882">
        <f>IF(OR(MONTH(P882)=10,MONTH(P882)=11,MONTH(P882)=12),YEAR(P882)+1,YEAR(P882))</f>
        <v>2022</v>
      </c>
      <c r="Y882">
        <f>INDEX('Inflation Indices'!$B$2:$B$18,MATCH('MilCon Contracts Data'!W907,'Inflation Indices'!$A$2:$A$18,0))</f>
        <v>0.97697771649446541</v>
      </c>
      <c r="Z882">
        <f>ROUND(MEDIAN(W882,X882),0)</f>
        <v>2021</v>
      </c>
      <c r="AA882">
        <f>INDEX('Inflation Indices'!$B$2:$B$18,MATCH('MilCon Contracts Data'!Z907,'Inflation Indices'!$A$2:$A$18,0))</f>
        <v>0.93819806468133926</v>
      </c>
      <c r="AB882" s="22">
        <f>M882*Y882</f>
        <v>25201140.196974736</v>
      </c>
      <c r="AC882" s="22">
        <f>AB882+(Q882*AA882)</f>
        <v>24049032.97354605</v>
      </c>
      <c r="AD882" s="19">
        <f>IF(AB882="","",AC882-AB882)</f>
        <v>-1152107.2234286852</v>
      </c>
      <c r="AE882" s="23">
        <f>_xlfn.DAYS(P882,O882)</f>
        <v>125</v>
      </c>
      <c r="AF882" s="23">
        <f>_xlfn.DAYS(O882,G882)</f>
        <v>746</v>
      </c>
      <c r="AG882" s="24">
        <f>AE882/AF882</f>
        <v>0.16756032171581769</v>
      </c>
    </row>
    <row r="883" spans="1:33" ht="30" customHeight="1" x14ac:dyDescent="0.25">
      <c r="A883" s="9">
        <v>44567</v>
      </c>
      <c r="B883" s="10">
        <v>2013</v>
      </c>
      <c r="C883" s="11" t="s">
        <v>33</v>
      </c>
      <c r="D883" s="12" t="s">
        <v>2704</v>
      </c>
      <c r="E883" s="12" t="s">
        <v>35</v>
      </c>
      <c r="F883" s="9">
        <v>41425</v>
      </c>
      <c r="G883" s="9">
        <v>41544</v>
      </c>
      <c r="H883" s="12" t="s">
        <v>2705</v>
      </c>
      <c r="I883" s="13" t="str">
        <f>LEFT(J883,6)</f>
        <v>W91278</v>
      </c>
      <c r="J883" s="14" t="s">
        <v>2706</v>
      </c>
      <c r="K883" s="15" t="s">
        <v>2707</v>
      </c>
      <c r="L883" s="15" t="str">
        <f>CONCATENATE(D883,",",J883)</f>
        <v>69382,W91278-11-D-0066</v>
      </c>
      <c r="M883" s="16">
        <v>25816000</v>
      </c>
      <c r="N883" s="16">
        <v>28305680</v>
      </c>
      <c r="O883" s="17">
        <v>42137</v>
      </c>
      <c r="P883" s="18">
        <v>42268</v>
      </c>
      <c r="Q883" s="19">
        <f>IF(M883="","",N883-M883)</f>
        <v>2489680</v>
      </c>
      <c r="R883" s="20">
        <f>IF(P883="","",P883-O883)</f>
        <v>131</v>
      </c>
      <c r="S883">
        <f>YEAR(P883)</f>
        <v>2015</v>
      </c>
      <c r="T883" s="21" t="str">
        <f>IF(LEN(MONTH(P883))=1,CONCATENATE("0",MONTH(P883)),MONTH(P883))</f>
        <v>09</v>
      </c>
      <c r="U883" s="21">
        <f>IF(LEN(DAY(P883))=1,CONCATENATE("0",DAY(P883)),DAY(P883))</f>
        <v>21</v>
      </c>
      <c r="V883" t="str">
        <f>CONCATENATE(S883,T883,U883)</f>
        <v>20150921</v>
      </c>
      <c r="W883">
        <f>IF(OR(MONTH(G883)=10,MONTH(G883)=11,MONTH(G883)=12),YEAR(G883)+1,YEAR(G883))</f>
        <v>2013</v>
      </c>
      <c r="X883">
        <f>IF(OR(MONTH(P883)=10,MONTH(P883)=11,MONTH(P883)=12),YEAR(P883)+1,YEAR(P883))</f>
        <v>2015</v>
      </c>
      <c r="Y883">
        <f>INDEX('Inflation Indices'!$B$2:$B$18,MATCH('MilCon Contracts Data'!W131,'Inflation Indices'!$A$2:$A$18,0))</f>
        <v>1.0507009358578761</v>
      </c>
      <c r="Z883">
        <f>ROUND(MEDIAN(W883,X883),0)</f>
        <v>2014</v>
      </c>
      <c r="AA883">
        <f>INDEX('Inflation Indices'!$B$2:$B$18,MATCH('MilCon Contracts Data'!Z131,'Inflation Indices'!$A$2:$A$18,0))</f>
        <v>1.0006103417743548</v>
      </c>
      <c r="AB883" s="22">
        <f>M883*Y883</f>
        <v>27124895.360106926</v>
      </c>
      <c r="AC883" s="22">
        <f>AB883+(Q883*AA883)</f>
        <v>29616094.915815704</v>
      </c>
      <c r="AD883" s="19">
        <f>IF(AB883="","",AC883-AB883)</f>
        <v>2491199.5557087772</v>
      </c>
      <c r="AE883" s="23">
        <f>_xlfn.DAYS(P883,O883)</f>
        <v>131</v>
      </c>
      <c r="AF883" s="23">
        <f>_xlfn.DAYS(O883,G883)</f>
        <v>593</v>
      </c>
      <c r="AG883" s="24">
        <f>AE883/AF883</f>
        <v>0.22091062394603711</v>
      </c>
    </row>
    <row r="884" spans="1:33" ht="30" customHeight="1" x14ac:dyDescent="0.25">
      <c r="A884" s="9">
        <v>44567</v>
      </c>
      <c r="B884" s="10">
        <v>2013</v>
      </c>
      <c r="C884" s="11" t="s">
        <v>33</v>
      </c>
      <c r="D884" s="12" t="s">
        <v>2708</v>
      </c>
      <c r="E884" s="12" t="s">
        <v>35</v>
      </c>
      <c r="F884" s="9">
        <v>41456</v>
      </c>
      <c r="G884" s="9">
        <v>41535</v>
      </c>
      <c r="H884" s="12" t="s">
        <v>2709</v>
      </c>
      <c r="I884" s="13" t="str">
        <f>LEFT(J884,6)</f>
        <v>W91278</v>
      </c>
      <c r="J884" s="14" t="s">
        <v>2710</v>
      </c>
      <c r="K884" s="15" t="s">
        <v>2711</v>
      </c>
      <c r="L884" s="15" t="str">
        <f>CONCATENATE(D884,",",J884)</f>
        <v>83702,W91278-12-D-0040</v>
      </c>
      <c r="M884" s="16">
        <v>25870100</v>
      </c>
      <c r="N884" s="16">
        <v>29269603</v>
      </c>
      <c r="O884" s="17">
        <v>42183</v>
      </c>
      <c r="P884" s="18">
        <v>42643</v>
      </c>
      <c r="Q884" s="19">
        <f>IF(M884="","",N884-M884)</f>
        <v>3399503</v>
      </c>
      <c r="R884" s="20">
        <f>IF(P884="","",P884-O884)</f>
        <v>460</v>
      </c>
      <c r="S884">
        <f>YEAR(P884)</f>
        <v>2016</v>
      </c>
      <c r="T884" s="21" t="str">
        <f>IF(LEN(MONTH(P884))=1,CONCATENATE("0",MONTH(P884)),MONTH(P884))</f>
        <v>09</v>
      </c>
      <c r="U884" s="21">
        <f>IF(LEN(DAY(P884))=1,CONCATENATE("0",DAY(P884)),DAY(P884))</f>
        <v>30</v>
      </c>
      <c r="V884" t="str">
        <f>CONCATENATE(S884,T884,U884)</f>
        <v>20160930</v>
      </c>
      <c r="W884">
        <f>IF(OR(MONTH(G884)=10,MONTH(G884)=11,MONTH(G884)=12),YEAR(G884)+1,YEAR(G884))</f>
        <v>2013</v>
      </c>
      <c r="X884">
        <f>IF(OR(MONTH(P884)=10,MONTH(P884)=11,MONTH(P884)=12),YEAR(P884)+1,YEAR(P884))</f>
        <v>2016</v>
      </c>
      <c r="Y884">
        <f>INDEX('Inflation Indices'!$B$2:$B$18,MATCH('MilCon Contracts Data'!W134,'Inflation Indices'!$A$2:$A$18,0))</f>
        <v>1.0507009358578761</v>
      </c>
      <c r="Z884">
        <f>ROUND(MEDIAN(W884,X884),0)</f>
        <v>2015</v>
      </c>
      <c r="AA884">
        <f>INDEX('Inflation Indices'!$B$2:$B$18,MATCH('MilCon Contracts Data'!Z134,'Inflation Indices'!$A$2:$A$18,0))</f>
        <v>1.0006103417743548</v>
      </c>
      <c r="AB884" s="22">
        <f>M884*Y884</f>
        <v>27181738.280736838</v>
      </c>
      <c r="AC884" s="22">
        <f>AB884+(Q884*AA884)</f>
        <v>30583316.139429782</v>
      </c>
      <c r="AD884" s="19">
        <f>IF(AB884="","",AC884-AB884)</f>
        <v>3401577.858692944</v>
      </c>
      <c r="AE884" s="23">
        <f>_xlfn.DAYS(P884,O884)</f>
        <v>460</v>
      </c>
      <c r="AF884" s="23">
        <f>_xlfn.DAYS(O884,G884)</f>
        <v>648</v>
      </c>
      <c r="AG884" s="24">
        <f>AE884/AF884</f>
        <v>0.70987654320987659</v>
      </c>
    </row>
    <row r="885" spans="1:33" ht="30" customHeight="1" x14ac:dyDescent="0.25">
      <c r="A885" s="9">
        <v>44567</v>
      </c>
      <c r="B885" s="10">
        <v>2008</v>
      </c>
      <c r="C885" s="11" t="s">
        <v>33</v>
      </c>
      <c r="D885" s="12" t="s">
        <v>2712</v>
      </c>
      <c r="E885" s="12" t="s">
        <v>35</v>
      </c>
      <c r="F885" s="9">
        <v>39386</v>
      </c>
      <c r="G885" s="9">
        <v>39527</v>
      </c>
      <c r="H885" s="12" t="s">
        <v>2215</v>
      </c>
      <c r="I885" s="13" t="str">
        <f>LEFT(J885,6)</f>
        <v>W912QR</v>
      </c>
      <c r="J885" s="14" t="s">
        <v>2713</v>
      </c>
      <c r="K885" s="15" t="s">
        <v>2714</v>
      </c>
      <c r="L885" s="15"/>
      <c r="M885" s="16">
        <v>25906995</v>
      </c>
      <c r="N885" s="16">
        <v>26435895</v>
      </c>
      <c r="O885" s="17">
        <v>40156</v>
      </c>
      <c r="P885" s="18">
        <v>40207</v>
      </c>
      <c r="Q885" s="19">
        <f>IF(M885="","",N885-M885)</f>
        <v>528900</v>
      </c>
      <c r="R885" s="20">
        <f>IF(P885="","",P885-O885)</f>
        <v>51</v>
      </c>
      <c r="S885">
        <f>YEAR(P885)</f>
        <v>2010</v>
      </c>
      <c r="T885" s="21" t="str">
        <f>IF(LEN(MONTH(P885))=1,CONCATENATE("0",MONTH(P885)),MONTH(P885))</f>
        <v>01</v>
      </c>
      <c r="U885" s="21">
        <f>IF(LEN(DAY(P885))=1,CONCATENATE("0",DAY(P885)),DAY(P885))</f>
        <v>29</v>
      </c>
      <c r="V885" t="str">
        <f>CONCATENATE(S885,T885,U885)</f>
        <v>20100129</v>
      </c>
      <c r="W885">
        <f>IF(OR(MONTH(G885)=10,MONTH(G885)=11,MONTH(G885)=12),YEAR(G885)+1,YEAR(G885))</f>
        <v>2008</v>
      </c>
      <c r="X885">
        <f>IF(OR(MONTH(P885)=10,MONTH(P885)=11,MONTH(P885)=12),YEAR(P885)+1,YEAR(P885))</f>
        <v>2010</v>
      </c>
      <c r="Y885">
        <f>INDEX('Inflation Indices'!$B$2:$B$18,MATCH('MilCon Contracts Data'!W12,'Inflation Indices'!$A$2:$A$18,0))</f>
        <v>1.0006103417743548</v>
      </c>
      <c r="Z885">
        <f>ROUND(MEDIAN(W885,X885),0)</f>
        <v>2009</v>
      </c>
      <c r="AA885">
        <f>INDEX('Inflation Indices'!$B$2:$B$18,MATCH('MilCon Contracts Data'!Z12,'Inflation Indices'!$A$2:$A$18,0))</f>
        <v>0.95701202597496626</v>
      </c>
      <c r="AB885" s="22">
        <f>M885*Y885</f>
        <v>25922807.121296503</v>
      </c>
      <c r="AC885" s="22">
        <f>AB885+(Q885*AA885)</f>
        <v>26428970.781834662</v>
      </c>
      <c r="AD885" s="19">
        <f>IF(AB885="","",AC885-AB885)</f>
        <v>506163.66053815931</v>
      </c>
      <c r="AE885" s="23">
        <f>_xlfn.DAYS(P885,O885)</f>
        <v>51</v>
      </c>
      <c r="AF885" s="23">
        <f>_xlfn.DAYS(O885,G885)</f>
        <v>629</v>
      </c>
      <c r="AG885" s="24">
        <f>AE885/AF885</f>
        <v>8.1081081081081086E-2</v>
      </c>
    </row>
    <row r="886" spans="1:33" ht="30" customHeight="1" x14ac:dyDescent="0.25">
      <c r="A886" s="9">
        <v>44574</v>
      </c>
      <c r="B886" s="10">
        <v>2008</v>
      </c>
      <c r="C886" s="11" t="s">
        <v>39</v>
      </c>
      <c r="D886" s="12" t="s">
        <v>2715</v>
      </c>
      <c r="E886" s="12" t="s">
        <v>35</v>
      </c>
      <c r="F886" s="9">
        <v>39573</v>
      </c>
      <c r="G886" s="9">
        <v>39689</v>
      </c>
      <c r="H886" s="12" t="s">
        <v>287</v>
      </c>
      <c r="I886" s="13" t="str">
        <f>LEFT(J886,6)</f>
        <v>W912GB</v>
      </c>
      <c r="J886" s="14" t="s">
        <v>2716</v>
      </c>
      <c r="K886" s="15" t="s">
        <v>2717</v>
      </c>
      <c r="L886" s="15"/>
      <c r="M886" s="16">
        <v>25929000</v>
      </c>
      <c r="N886" s="16">
        <v>28027000</v>
      </c>
      <c r="O886" s="17">
        <v>41044</v>
      </c>
      <c r="P886" s="18">
        <v>41106</v>
      </c>
      <c r="Q886" s="19">
        <f>IF(M886="","",N886-M886)</f>
        <v>2098000</v>
      </c>
      <c r="R886" s="20">
        <f>IF(P886="","",P886-O886)</f>
        <v>62</v>
      </c>
      <c r="S886">
        <f>YEAR(P886)</f>
        <v>2012</v>
      </c>
      <c r="T886" s="21" t="str">
        <f>IF(LEN(MONTH(P886))=1,CONCATENATE("0",MONTH(P886)),MONTH(P886))</f>
        <v>07</v>
      </c>
      <c r="U886" s="21">
        <f>IF(LEN(DAY(P886))=1,CONCATENATE("0",DAY(P886)),DAY(P886))</f>
        <v>16</v>
      </c>
      <c r="V886" t="str">
        <f>CONCATENATE(S886,T886,U886)</f>
        <v>20120716</v>
      </c>
      <c r="W886">
        <f>IF(OR(MONTH(G886)=10,MONTH(G886)=11,MONTH(G886)=12),YEAR(G886)+1,YEAR(G886))</f>
        <v>2008</v>
      </c>
      <c r="X886">
        <f>IF(OR(MONTH(P886)=10,MONTH(P886)=11,MONTH(P886)=12),YEAR(P886)+1,YEAR(P886))</f>
        <v>2012</v>
      </c>
      <c r="Y886">
        <f>INDEX('Inflation Indices'!$B$2:$B$18,MATCH('MilCon Contracts Data'!W7,'Inflation Indices'!$A$2:$A$18,0))</f>
        <v>1.0992552112271903</v>
      </c>
      <c r="Z886">
        <f>ROUND(MEDIAN(W886,X886),0)</f>
        <v>2010</v>
      </c>
      <c r="AA886">
        <f>INDEX('Inflation Indices'!$B$2:$B$18,MATCH('MilCon Contracts Data'!Z7,'Inflation Indices'!$A$2:$A$18,0))</f>
        <v>1.0507009358578761</v>
      </c>
      <c r="AB886" s="22">
        <f>M886*Y886</f>
        <v>28502588.371909816</v>
      </c>
      <c r="AC886" s="22">
        <f>AB886+(Q886*AA886)</f>
        <v>30706958.935339641</v>
      </c>
      <c r="AD886" s="19">
        <f>IF(AB886="","",AC886-AB886)</f>
        <v>2204370.563429825</v>
      </c>
      <c r="AE886" s="23">
        <f>_xlfn.DAYS(P886,O886)</f>
        <v>62</v>
      </c>
      <c r="AF886" s="23">
        <f>_xlfn.DAYS(O886,G886)</f>
        <v>1355</v>
      </c>
      <c r="AG886" s="24">
        <f>AE886/AF886</f>
        <v>4.5756457564575644E-2</v>
      </c>
    </row>
    <row r="887" spans="1:33" ht="30" customHeight="1" x14ac:dyDescent="0.25">
      <c r="A887" s="9">
        <v>44561</v>
      </c>
      <c r="B887" s="10">
        <v>2019</v>
      </c>
      <c r="C887" s="11" t="s">
        <v>68</v>
      </c>
      <c r="D887" s="12" t="s">
        <v>219</v>
      </c>
      <c r="E887" s="12" t="s">
        <v>35</v>
      </c>
      <c r="F887" s="9">
        <v>44036</v>
      </c>
      <c r="G887" s="9">
        <v>44099</v>
      </c>
      <c r="H887" s="12" t="s">
        <v>2718</v>
      </c>
      <c r="I887" s="13" t="str">
        <f>LEFT(J887,6)</f>
        <v>W912HN</v>
      </c>
      <c r="J887" s="14" t="s">
        <v>2719</v>
      </c>
      <c r="K887" s="15" t="s">
        <v>2719</v>
      </c>
      <c r="L887" s="15" t="str">
        <f>CONCATENATE(D887,",",J887)</f>
        <v>XLWU203006,W912HN20D3003</v>
      </c>
      <c r="M887" s="16">
        <v>25994000</v>
      </c>
      <c r="N887" s="16">
        <v>25994000</v>
      </c>
      <c r="O887" s="17">
        <v>44820</v>
      </c>
      <c r="P887" s="18">
        <v>44820</v>
      </c>
      <c r="Q887" s="19">
        <f>IF(M887="","",N887-M887)</f>
        <v>0</v>
      </c>
      <c r="R887" s="20">
        <f>IF(P887="","",P887-O887)</f>
        <v>0</v>
      </c>
      <c r="S887">
        <f>YEAR(P887)</f>
        <v>2022</v>
      </c>
      <c r="T887" s="21" t="str">
        <f>IF(LEN(MONTH(P887))=1,CONCATENATE("0",MONTH(P887)),MONTH(P887))</f>
        <v>09</v>
      </c>
      <c r="U887" s="21">
        <f>IF(LEN(DAY(P887))=1,CONCATENATE("0",DAY(P887)),DAY(P887))</f>
        <v>16</v>
      </c>
      <c r="V887" t="str">
        <f>CONCATENATE(S887,T887,U887)</f>
        <v>20220916</v>
      </c>
      <c r="W887">
        <f>IF(OR(MONTH(G887)=10,MONTH(G887)=11,MONTH(G887)=12),YEAR(G887)+1,YEAR(G887))</f>
        <v>2020</v>
      </c>
      <c r="X887">
        <f>IF(OR(MONTH(P887)=10,MONTH(P887)=11,MONTH(P887)=12),YEAR(P887)+1,YEAR(P887))</f>
        <v>2022</v>
      </c>
      <c r="Y887">
        <f>INDEX('Inflation Indices'!$B$2:$B$18,MATCH('MilCon Contracts Data'!W1053,'Inflation Indices'!$A$2:$A$18,0))</f>
        <v>1.0750776974914733</v>
      </c>
      <c r="Z887">
        <f>ROUND(MEDIAN(W887,X887),0)</f>
        <v>2021</v>
      </c>
      <c r="AA887">
        <f>INDEX('Inflation Indices'!$B$2:$B$18,MATCH('MilCon Contracts Data'!Z1053,'Inflation Indices'!$A$2:$A$18,0))</f>
        <v>1.027591137340192</v>
      </c>
      <c r="AB887" s="22">
        <f>M887*Y887</f>
        <v>27945569.668593358</v>
      </c>
      <c r="AC887" s="22">
        <f>AB887+(Q887*AA887)</f>
        <v>27945569.668593358</v>
      </c>
      <c r="AD887" s="19">
        <f>IF(AB887="","",AC887-AB887)</f>
        <v>0</v>
      </c>
      <c r="AE887" s="23">
        <f>_xlfn.DAYS(P887,O887)</f>
        <v>0</v>
      </c>
      <c r="AF887" s="23">
        <f>_xlfn.DAYS(O887,G887)</f>
        <v>721</v>
      </c>
      <c r="AG887" s="24">
        <f>AE887/AF887</f>
        <v>0</v>
      </c>
    </row>
    <row r="888" spans="1:33" ht="30" customHeight="1" x14ac:dyDescent="0.25">
      <c r="A888" s="9">
        <v>44574</v>
      </c>
      <c r="B888" s="10">
        <v>2016</v>
      </c>
      <c r="C888" s="11" t="s">
        <v>39</v>
      </c>
      <c r="D888" s="12" t="s">
        <v>519</v>
      </c>
      <c r="E888" s="12" t="s">
        <v>35</v>
      </c>
      <c r="F888" s="9">
        <v>42396</v>
      </c>
      <c r="G888" s="9">
        <v>42507</v>
      </c>
      <c r="H888" s="12" t="s">
        <v>2720</v>
      </c>
      <c r="I888" s="13" t="str">
        <f>LEFT(J888,6)</f>
        <v>W9128A</v>
      </c>
      <c r="J888" s="14" t="s">
        <v>2721</v>
      </c>
      <c r="K888" s="15" t="s">
        <v>2722</v>
      </c>
      <c r="L888" s="15" t="str">
        <f>CONCATENATE(D888,",",J888)</f>
        <v>80412,W9128A-16-C-0004</v>
      </c>
      <c r="M888" s="16">
        <v>26084000</v>
      </c>
      <c r="N888" s="16">
        <v>27183000</v>
      </c>
      <c r="O888" s="17">
        <v>43077</v>
      </c>
      <c r="P888" s="18">
        <v>43553</v>
      </c>
      <c r="Q888" s="19">
        <f>IF(M888="","",N888-M888)</f>
        <v>1099000</v>
      </c>
      <c r="R888" s="20">
        <f>IF(P888="","",P888-O888)</f>
        <v>476</v>
      </c>
      <c r="S888">
        <f>YEAR(P888)</f>
        <v>2019</v>
      </c>
      <c r="T888" s="21" t="str">
        <f>IF(LEN(MONTH(P888))=1,CONCATENATE("0",MONTH(P888)),MONTH(P888))</f>
        <v>03</v>
      </c>
      <c r="U888" s="21">
        <f>IF(LEN(DAY(P888))=1,CONCATENATE("0",DAY(P888)),DAY(P888))</f>
        <v>29</v>
      </c>
      <c r="V888" t="str">
        <f>CONCATENATE(S888,T888,U888)</f>
        <v>20190329</v>
      </c>
      <c r="W888">
        <f>IF(OR(MONTH(G888)=10,MONTH(G888)=11,MONTH(G888)=12),YEAR(G888)+1,YEAR(G888))</f>
        <v>2016</v>
      </c>
      <c r="X888">
        <f>IF(OR(MONTH(P888)=10,MONTH(P888)=11,MONTH(P888)=12),YEAR(P888)+1,YEAR(P888))</f>
        <v>2019</v>
      </c>
      <c r="Y888">
        <f>INDEX('Inflation Indices'!$B$2:$B$18,MATCH('MilCon Contracts Data'!W276,'Inflation Indices'!$A$2:$A$18,0))</f>
        <v>1.2319371555441641</v>
      </c>
      <c r="Z888">
        <f>ROUND(MEDIAN(W888,X888),0)</f>
        <v>2018</v>
      </c>
      <c r="AA888">
        <f>INDEX('Inflation Indices'!$B$2:$B$18,MATCH('MilCon Contracts Data'!Z276,'Inflation Indices'!$A$2:$A$18,0))</f>
        <v>1.2082263446570523</v>
      </c>
      <c r="AB888" s="22">
        <f>M888*Y888</f>
        <v>32133848.765213974</v>
      </c>
      <c r="AC888" s="22">
        <f>AB888+(Q888*AA888)</f>
        <v>33461689.517992076</v>
      </c>
      <c r="AD888" s="19">
        <f>IF(AB888="","",AC888-AB888)</f>
        <v>1327840.7527781017</v>
      </c>
      <c r="AE888" s="23">
        <f>_xlfn.DAYS(P888,O888)</f>
        <v>476</v>
      </c>
      <c r="AF888" s="23">
        <f>_xlfn.DAYS(O888,G888)</f>
        <v>570</v>
      </c>
      <c r="AG888" s="24">
        <f>AE888/AF888</f>
        <v>0.83508771929824566</v>
      </c>
    </row>
    <row r="889" spans="1:33" ht="30" customHeight="1" x14ac:dyDescent="0.25">
      <c r="A889" s="9">
        <v>44574</v>
      </c>
      <c r="B889" s="10">
        <v>2017</v>
      </c>
      <c r="C889" s="11" t="s">
        <v>39</v>
      </c>
      <c r="D889" s="12" t="s">
        <v>2723</v>
      </c>
      <c r="E889" s="12" t="s">
        <v>35</v>
      </c>
      <c r="F889" s="9">
        <v>42878</v>
      </c>
      <c r="G889" s="9">
        <v>43006</v>
      </c>
      <c r="H889" s="12" t="s">
        <v>2528</v>
      </c>
      <c r="I889" s="13" t="str">
        <f>LEFT(J889,6)</f>
        <v>N40080</v>
      </c>
      <c r="J889" s="14" t="s">
        <v>2724</v>
      </c>
      <c r="K889" s="15" t="s">
        <v>2725</v>
      </c>
      <c r="L889" s="15" t="str">
        <f>CONCATENATE(D889,",",J889)</f>
        <v>80906,N40080-17-C-0039</v>
      </c>
      <c r="M889" s="16">
        <v>26338000</v>
      </c>
      <c r="N889" s="16">
        <v>31518000</v>
      </c>
      <c r="O889" s="17">
        <v>43595</v>
      </c>
      <c r="P889" s="18">
        <v>44439</v>
      </c>
      <c r="Q889" s="19">
        <f>IF(M889="","",N889-M889)</f>
        <v>5180000</v>
      </c>
      <c r="R889" s="20">
        <f>IF(P889="","",P889-O889)</f>
        <v>844</v>
      </c>
      <c r="S889">
        <f>YEAR(P889)</f>
        <v>2021</v>
      </c>
      <c r="T889" s="21" t="str">
        <f>IF(LEN(MONTH(P889))=1,CONCATENATE("0",MONTH(P889)),MONTH(P889))</f>
        <v>08</v>
      </c>
      <c r="U889" s="21">
        <f>IF(LEN(DAY(P889))=1,CONCATENATE("0",DAY(P889)),DAY(P889))</f>
        <v>31</v>
      </c>
      <c r="V889" t="str">
        <f>CONCATENATE(S889,T889,U889)</f>
        <v>20210831</v>
      </c>
      <c r="W889">
        <f>IF(OR(MONTH(G889)=10,MONTH(G889)=11,MONTH(G889)=12),YEAR(G889)+1,YEAR(G889))</f>
        <v>2017</v>
      </c>
      <c r="X889">
        <f>IF(OR(MONTH(P889)=10,MONTH(P889)=11,MONTH(P889)=12),YEAR(P889)+1,YEAR(P889))</f>
        <v>2021</v>
      </c>
      <c r="Y889">
        <f>INDEX('Inflation Indices'!$B$2:$B$18,MATCH('MilCon Contracts Data'!W304,'Inflation Indices'!$A$2:$A$18,0))</f>
        <v>1.1518675949206576</v>
      </c>
      <c r="Z889">
        <f>ROUND(MEDIAN(W889,X889),0)</f>
        <v>2019</v>
      </c>
      <c r="AA889">
        <f>INDEX('Inflation Indices'!$B$2:$B$18,MATCH('MilCon Contracts Data'!Z304,'Inflation Indices'!$A$2:$A$18,0))</f>
        <v>1.1226717559690906</v>
      </c>
      <c r="AB889" s="22">
        <f>M889*Y889</f>
        <v>30337888.71502028</v>
      </c>
      <c r="AC889" s="22">
        <f>AB889+(Q889*AA889)</f>
        <v>36153328.41094017</v>
      </c>
      <c r="AD889" s="19">
        <f>IF(AB889="","",AC889-AB889)</f>
        <v>5815439.69591989</v>
      </c>
      <c r="AE889" s="23">
        <f>_xlfn.DAYS(P889,O889)</f>
        <v>844</v>
      </c>
      <c r="AF889" s="23">
        <f>_xlfn.DAYS(O889,G889)</f>
        <v>589</v>
      </c>
      <c r="AG889" s="24">
        <f>AE889/AF889</f>
        <v>1.432937181663837</v>
      </c>
    </row>
    <row r="890" spans="1:33" ht="30" customHeight="1" x14ac:dyDescent="0.25">
      <c r="A890" s="9">
        <v>44561</v>
      </c>
      <c r="B890" s="10">
        <v>2019</v>
      </c>
      <c r="C890" s="11" t="s">
        <v>68</v>
      </c>
      <c r="D890" s="12" t="s">
        <v>2726</v>
      </c>
      <c r="E890" s="12" t="s">
        <v>35</v>
      </c>
      <c r="F890" s="9">
        <v>43416</v>
      </c>
      <c r="G890" s="9">
        <v>43545</v>
      </c>
      <c r="H890" s="12" t="s">
        <v>2727</v>
      </c>
      <c r="I890" s="13" t="str">
        <f>LEFT(J890,6)</f>
        <v>W91278</v>
      </c>
      <c r="J890" s="14" t="s">
        <v>2728</v>
      </c>
      <c r="K890" s="15" t="s">
        <v>2728</v>
      </c>
      <c r="L890" s="15" t="str">
        <f>CONCATENATE(D890,",",J890)</f>
        <v>FTFA093965,W9127819C0012</v>
      </c>
      <c r="M890" s="16">
        <v>26376465</v>
      </c>
      <c r="N890" s="16">
        <v>26387419</v>
      </c>
      <c r="O890" s="17">
        <v>44307</v>
      </c>
      <c r="P890" s="18">
        <v>44307</v>
      </c>
      <c r="Q890" s="19">
        <f>IF(M890="","",N890-M890)</f>
        <v>10954</v>
      </c>
      <c r="R890" s="20">
        <f>IF(P890="","",P890-O890)</f>
        <v>0</v>
      </c>
      <c r="S890">
        <f>YEAR(P890)</f>
        <v>2021</v>
      </c>
      <c r="T890" s="21" t="str">
        <f>IF(LEN(MONTH(P890))=1,CONCATENATE("0",MONTH(P890)),MONTH(P890))</f>
        <v>04</v>
      </c>
      <c r="U890" s="21">
        <f>IF(LEN(DAY(P890))=1,CONCATENATE("0",DAY(P890)),DAY(P890))</f>
        <v>21</v>
      </c>
      <c r="V890" t="str">
        <f>CONCATENATE(S890,T890,U890)</f>
        <v>20210421</v>
      </c>
      <c r="W890">
        <f>IF(OR(MONTH(G890)=10,MONTH(G890)=11,MONTH(G890)=12),YEAR(G890)+1,YEAR(G890))</f>
        <v>2019</v>
      </c>
      <c r="X890">
        <f>IF(OR(MONTH(P890)=10,MONTH(P890)=11,MONTH(P890)=12),YEAR(P890)+1,YEAR(P890))</f>
        <v>2021</v>
      </c>
      <c r="Y890">
        <f>INDEX('Inflation Indices'!$B$2:$B$18,MATCH('MilCon Contracts Data'!W730,'Inflation Indices'!$A$2:$A$18,0))</f>
        <v>1.1226717559690906</v>
      </c>
      <c r="Z890">
        <f>ROUND(MEDIAN(W890,X890),0)</f>
        <v>2020</v>
      </c>
      <c r="AA890">
        <f>INDEX('Inflation Indices'!$B$2:$B$18,MATCH('MilCon Contracts Data'!Z730,'Inflation Indices'!$A$2:$A$18,0))</f>
        <v>1.027591137340192</v>
      </c>
      <c r="AB890" s="22">
        <f>M890*Y890</f>
        <v>29612112.277807262</v>
      </c>
      <c r="AC890" s="22">
        <f>AB890+(Q890*AA890)</f>
        <v>29623368.511125688</v>
      </c>
      <c r="AD890" s="19">
        <f>IF(AB890="","",AC890-AB890)</f>
        <v>11256.233318425715</v>
      </c>
      <c r="AE890" s="23">
        <f>_xlfn.DAYS(P890,O890)</f>
        <v>0</v>
      </c>
      <c r="AF890" s="23">
        <f>_xlfn.DAYS(O890,G890)</f>
        <v>762</v>
      </c>
      <c r="AG890" s="24">
        <f>AE890/AF890</f>
        <v>0</v>
      </c>
    </row>
    <row r="891" spans="1:33" ht="30" customHeight="1" x14ac:dyDescent="0.25">
      <c r="A891" s="9">
        <v>44561</v>
      </c>
      <c r="B891" s="10">
        <v>2017</v>
      </c>
      <c r="C891" s="11" t="s">
        <v>68</v>
      </c>
      <c r="D891" s="12" t="s">
        <v>2729</v>
      </c>
      <c r="E891" s="12" t="s">
        <v>35</v>
      </c>
      <c r="F891" s="9">
        <v>42706</v>
      </c>
      <c r="G891" s="9">
        <v>43663</v>
      </c>
      <c r="H891" s="12" t="s">
        <v>2730</v>
      </c>
      <c r="I891" s="13" t="str">
        <f>LEFT(J891,6)</f>
        <v>N69450</v>
      </c>
      <c r="J891" s="14" t="s">
        <v>2731</v>
      </c>
      <c r="K891" s="15" t="s">
        <v>2731</v>
      </c>
      <c r="L891" s="15" t="str">
        <f>CONCATENATE(D891,",",J891)</f>
        <v>AWUB095000,N6945013D1771</v>
      </c>
      <c r="M891" s="16">
        <v>26418933</v>
      </c>
      <c r="N891" s="16">
        <v>26418933</v>
      </c>
      <c r="O891" s="17">
        <v>44563</v>
      </c>
      <c r="P891" s="18">
        <v>44651</v>
      </c>
      <c r="Q891" s="19">
        <f>IF(M891="","",N891-M891)</f>
        <v>0</v>
      </c>
      <c r="R891" s="20">
        <f>IF(P891="","",P891-O891)</f>
        <v>88</v>
      </c>
      <c r="S891">
        <f>YEAR(P891)</f>
        <v>2022</v>
      </c>
      <c r="T891" s="21" t="str">
        <f>IF(LEN(MONTH(P891))=1,CONCATENATE("0",MONTH(P891)),MONTH(P891))</f>
        <v>03</v>
      </c>
      <c r="U891" s="21">
        <f>IF(LEN(DAY(P891))=1,CONCATENATE("0",DAY(P891)),DAY(P891))</f>
        <v>31</v>
      </c>
      <c r="V891" t="str">
        <f>CONCATENATE(S891,T891,U891)</f>
        <v>20220331</v>
      </c>
      <c r="W891">
        <f>IF(OR(MONTH(G891)=10,MONTH(G891)=11,MONTH(G891)=12),YEAR(G891)+1,YEAR(G891))</f>
        <v>2019</v>
      </c>
      <c r="X891">
        <f>IF(OR(MONTH(P891)=10,MONTH(P891)=11,MONTH(P891)=12),YEAR(P891)+1,YEAR(P891))</f>
        <v>2022</v>
      </c>
      <c r="Y891">
        <f>INDEX('Inflation Indices'!$B$2:$B$18,MATCH('MilCon Contracts Data'!W678,'Inflation Indices'!$A$2:$A$18,0))</f>
        <v>0.97697771649446541</v>
      </c>
      <c r="Z891">
        <f>ROUND(MEDIAN(W891,X891),0)</f>
        <v>2021</v>
      </c>
      <c r="AA891">
        <f>INDEX('Inflation Indices'!$B$2:$B$18,MATCH('MilCon Contracts Data'!Z678,'Inflation Indices'!$A$2:$A$18,0))</f>
        <v>0.95701202597496626</v>
      </c>
      <c r="AB891" s="22">
        <f>M891*Y891</f>
        <v>25810708.834560275</v>
      </c>
      <c r="AC891" s="22">
        <f>AB891+(Q891*AA891)</f>
        <v>25810708.834560275</v>
      </c>
      <c r="AD891" s="19">
        <f>IF(AB891="","",AC891-AB891)</f>
        <v>0</v>
      </c>
      <c r="AE891" s="23">
        <f>_xlfn.DAYS(P891,O891)</f>
        <v>88</v>
      </c>
      <c r="AF891" s="23">
        <f>_xlfn.DAYS(O891,G891)</f>
        <v>900</v>
      </c>
      <c r="AG891" s="24">
        <f>AE891/AF891</f>
        <v>9.7777777777777783E-2</v>
      </c>
    </row>
    <row r="892" spans="1:33" ht="30" customHeight="1" x14ac:dyDescent="0.25">
      <c r="A892" s="9">
        <v>44561</v>
      </c>
      <c r="B892" s="10">
        <v>2015</v>
      </c>
      <c r="C892" s="11" t="s">
        <v>68</v>
      </c>
      <c r="D892" s="12" t="s">
        <v>2732</v>
      </c>
      <c r="E892" s="12" t="s">
        <v>35</v>
      </c>
      <c r="F892" s="9">
        <v>42522</v>
      </c>
      <c r="G892" s="9">
        <v>42643</v>
      </c>
      <c r="H892" s="12" t="s">
        <v>2733</v>
      </c>
      <c r="I892" s="13" t="str">
        <f>LEFT(J892,6)</f>
        <v>N62742</v>
      </c>
      <c r="J892" s="14" t="s">
        <v>2734</v>
      </c>
      <c r="K892" s="15" t="s">
        <v>2734</v>
      </c>
      <c r="L892" s="15" t="str">
        <f>CONCATENATE(D892,",",J892)</f>
        <v>AJJY133028,N6274216C1309</v>
      </c>
      <c r="M892" s="16">
        <v>26463336</v>
      </c>
      <c r="N892" s="16">
        <v>29311091</v>
      </c>
      <c r="O892" s="17">
        <v>43412</v>
      </c>
      <c r="P892" s="18">
        <v>44458</v>
      </c>
      <c r="Q892" s="19">
        <f>IF(M892="","",N892-M892)</f>
        <v>2847755</v>
      </c>
      <c r="R892" s="20">
        <f>IF(P892="","",P892-O892)</f>
        <v>1046</v>
      </c>
      <c r="S892">
        <f>YEAR(P892)</f>
        <v>2021</v>
      </c>
      <c r="T892" s="21" t="str">
        <f>IF(LEN(MONTH(P892))=1,CONCATENATE("0",MONTH(P892)),MONTH(P892))</f>
        <v>09</v>
      </c>
      <c r="U892" s="21">
        <f>IF(LEN(DAY(P892))=1,CONCATENATE("0",DAY(P892)),DAY(P892))</f>
        <v>19</v>
      </c>
      <c r="V892" t="str">
        <f>CONCATENATE(S892,T892,U892)</f>
        <v>20210919</v>
      </c>
      <c r="W892">
        <f>IF(OR(MONTH(G892)=10,MONTH(G892)=11,MONTH(G892)=12),YEAR(G892)+1,YEAR(G892))</f>
        <v>2016</v>
      </c>
      <c r="X892">
        <f>IF(OR(MONTH(P892)=10,MONTH(P892)=11,MONTH(P892)=12),YEAR(P892)+1,YEAR(P892))</f>
        <v>2021</v>
      </c>
      <c r="Y892">
        <f>INDEX('Inflation Indices'!$B$2:$B$18,MATCH('MilCon Contracts Data'!W260,'Inflation Indices'!$A$2:$A$18,0))</f>
        <v>1.0507009358578761</v>
      </c>
      <c r="Z892">
        <f>ROUND(MEDIAN(W892,X892),0)</f>
        <v>2019</v>
      </c>
      <c r="AA892">
        <f>INDEX('Inflation Indices'!$B$2:$B$18,MATCH('MilCon Contracts Data'!Z260,'Inflation Indices'!$A$2:$A$18,0))</f>
        <v>1.0006103417743548</v>
      </c>
      <c r="AB892" s="22">
        <f>M892*Y892</f>
        <v>27805051.901121423</v>
      </c>
      <c r="AC892" s="22">
        <f>AB892+(Q892*AA892)</f>
        <v>30654545.004961051</v>
      </c>
      <c r="AD892" s="19">
        <f>IF(AB892="","",AC892-AB892)</f>
        <v>2849493.1038396284</v>
      </c>
      <c r="AE892" s="23">
        <f>_xlfn.DAYS(P892,O892)</f>
        <v>1046</v>
      </c>
      <c r="AF892" s="23">
        <f>_xlfn.DAYS(O892,G892)</f>
        <v>769</v>
      </c>
      <c r="AG892" s="24">
        <f>AE892/AF892</f>
        <v>1.3602080624187256</v>
      </c>
    </row>
    <row r="893" spans="1:33" ht="30" customHeight="1" x14ac:dyDescent="0.25">
      <c r="A893" s="9">
        <v>44561</v>
      </c>
      <c r="B893" s="10">
        <v>2018</v>
      </c>
      <c r="C893" s="11" t="s">
        <v>145</v>
      </c>
      <c r="D893" s="12" t="s">
        <v>2735</v>
      </c>
      <c r="E893" s="12" t="s">
        <v>35</v>
      </c>
      <c r="F893" s="9">
        <v>44092</v>
      </c>
      <c r="G893" s="9">
        <v>44274</v>
      </c>
      <c r="H893" s="12" t="s">
        <v>2736</v>
      </c>
      <c r="I893" s="13" t="str">
        <f>LEFT(J893,6)</f>
        <v>W912PL</v>
      </c>
      <c r="J893" s="14" t="s">
        <v>2737</v>
      </c>
      <c r="K893" s="15" t="s">
        <v>2737</v>
      </c>
      <c r="L893" s="15" t="str">
        <f>CONCATENATE(D893,",",J893)</f>
        <v>90351,W912PL21C0007</v>
      </c>
      <c r="M893" s="16">
        <v>26473000</v>
      </c>
      <c r="N893" s="16">
        <v>26518000</v>
      </c>
      <c r="O893" s="17">
        <v>44967</v>
      </c>
      <c r="P893" s="18">
        <v>44967</v>
      </c>
      <c r="Q893" s="19">
        <f>IF(M893="","",N893-M893)</f>
        <v>45000</v>
      </c>
      <c r="R893" s="20">
        <f>IF(P893="","",P893-O893)</f>
        <v>0</v>
      </c>
      <c r="S893">
        <f>YEAR(P893)</f>
        <v>2023</v>
      </c>
      <c r="T893" s="21" t="str">
        <f>IF(LEN(MONTH(P893))=1,CONCATENATE("0",MONTH(P893)),MONTH(P893))</f>
        <v>02</v>
      </c>
      <c r="U893" s="21">
        <f>IF(LEN(DAY(P893))=1,CONCATENATE("0",DAY(P893)),DAY(P893))</f>
        <v>10</v>
      </c>
      <c r="V893" t="str">
        <f>CONCATENATE(S893,T893,U893)</f>
        <v>20230210</v>
      </c>
      <c r="W893">
        <f>IF(OR(MONTH(G893)=10,MONTH(G893)=11,MONTH(G893)=12),YEAR(G893)+1,YEAR(G893))</f>
        <v>2021</v>
      </c>
      <c r="X893">
        <f>IF(OR(MONTH(P893)=10,MONTH(P893)=11,MONTH(P893)=12),YEAR(P893)+1,YEAR(P893))</f>
        <v>2023</v>
      </c>
      <c r="Y893">
        <f>INDEX('Inflation Indices'!$B$2:$B$18,MATCH('MilCon Contracts Data'!W1261,'Inflation Indices'!$A$2:$A$18,0))</f>
        <v>0.97697771649446541</v>
      </c>
      <c r="Z893">
        <f>ROUND(MEDIAN(W893,X893),0)</f>
        <v>2022</v>
      </c>
      <c r="AA893">
        <f>INDEX('Inflation Indices'!$B$2:$B$18,MATCH('MilCon Contracts Data'!Z1261,'Inflation Indices'!$A$2:$A$18,0))</f>
        <v>0.93819806468133926</v>
      </c>
      <c r="AB893" s="22">
        <f>M893*Y893</f>
        <v>25863531.088757984</v>
      </c>
      <c r="AC893" s="22">
        <f>AB893+(Q893*AA893)</f>
        <v>25905750.001668643</v>
      </c>
      <c r="AD893" s="19">
        <f>IF(AB893="","",AC893-AB893)</f>
        <v>42218.912910658866</v>
      </c>
      <c r="AE893" s="23">
        <f>_xlfn.DAYS(P893,O893)</f>
        <v>0</v>
      </c>
      <c r="AF893" s="23">
        <f>_xlfn.DAYS(O893,G893)</f>
        <v>693</v>
      </c>
      <c r="AG893" s="24">
        <f>AE893/AF893</f>
        <v>0</v>
      </c>
    </row>
    <row r="894" spans="1:33" ht="30" customHeight="1" x14ac:dyDescent="0.25">
      <c r="A894" s="9">
        <v>44561</v>
      </c>
      <c r="B894" s="10">
        <v>2016</v>
      </c>
      <c r="C894" s="11" t="s">
        <v>68</v>
      </c>
      <c r="D894" s="12" t="s">
        <v>2738</v>
      </c>
      <c r="E894" s="12" t="s">
        <v>35</v>
      </c>
      <c r="F894" s="9">
        <v>43040</v>
      </c>
      <c r="G894" s="9">
        <v>43312</v>
      </c>
      <c r="H894" s="12" t="s">
        <v>2739</v>
      </c>
      <c r="I894" s="13" t="str">
        <f>LEFT(J894,6)</f>
        <v>W912HV</v>
      </c>
      <c r="J894" s="14" t="s">
        <v>2227</v>
      </c>
      <c r="K894" s="15" t="s">
        <v>2227</v>
      </c>
      <c r="L894" s="15" t="str">
        <f>CONCATENATE(D894,",",J894)</f>
        <v>LXEZ164289,W912HV16D0009</v>
      </c>
      <c r="M894" s="16">
        <v>26546290</v>
      </c>
      <c r="N894" s="16">
        <v>26546290</v>
      </c>
      <c r="O894" s="17">
        <v>44210</v>
      </c>
      <c r="P894" s="18">
        <v>44210</v>
      </c>
      <c r="Q894" s="19">
        <f>IF(M894="","",N894-M894)</f>
        <v>0</v>
      </c>
      <c r="R894" s="20">
        <f>IF(P894="","",P894-O894)</f>
        <v>0</v>
      </c>
      <c r="S894">
        <f>YEAR(P894)</f>
        <v>2021</v>
      </c>
      <c r="T894" s="21" t="str">
        <f>IF(LEN(MONTH(P894))=1,CONCATENATE("0",MONTH(P894)),MONTH(P894))</f>
        <v>01</v>
      </c>
      <c r="U894" s="21">
        <f>IF(LEN(DAY(P894))=1,CONCATENATE("0",DAY(P894)),DAY(P894))</f>
        <v>14</v>
      </c>
      <c r="V894" t="str">
        <f>CONCATENATE(S894,T894,U894)</f>
        <v>20210114</v>
      </c>
      <c r="W894">
        <f>IF(OR(MONTH(G894)=10,MONTH(G894)=11,MONTH(G894)=12),YEAR(G894)+1,YEAR(G894))</f>
        <v>2018</v>
      </c>
      <c r="X894">
        <f>IF(OR(MONTH(P894)=10,MONTH(P894)=11,MONTH(P894)=12),YEAR(P894)+1,YEAR(P894))</f>
        <v>2021</v>
      </c>
      <c r="Y894">
        <f>INDEX('Inflation Indices'!$B$2:$B$18,MATCH('MilCon Contracts Data'!W559,'Inflation Indices'!$A$2:$A$18,0))</f>
        <v>0.97697771649446541</v>
      </c>
      <c r="Z894">
        <f>ROUND(MEDIAN(W894,X894),0)</f>
        <v>2020</v>
      </c>
      <c r="AA894">
        <f>INDEX('Inflation Indices'!$B$2:$B$18,MATCH('MilCon Contracts Data'!Z559,'Inflation Indices'!$A$2:$A$18,0))</f>
        <v>0.95701202597496626</v>
      </c>
      <c r="AB894" s="22">
        <f>M894*Y894</f>
        <v>25935133.785599861</v>
      </c>
      <c r="AC894" s="22">
        <f>AB894+(Q894*AA894)</f>
        <v>25935133.785599861</v>
      </c>
      <c r="AD894" s="19">
        <f>IF(AB894="","",AC894-AB894)</f>
        <v>0</v>
      </c>
      <c r="AE894" s="23">
        <f>_xlfn.DAYS(P894,O894)</f>
        <v>0</v>
      </c>
      <c r="AF894" s="23">
        <f>_xlfn.DAYS(O894,G894)</f>
        <v>898</v>
      </c>
      <c r="AG894" s="24">
        <f>AE894/AF894</f>
        <v>0</v>
      </c>
    </row>
    <row r="895" spans="1:33" ht="30" customHeight="1" x14ac:dyDescent="0.25">
      <c r="A895" s="9">
        <v>44573</v>
      </c>
      <c r="B895" s="10">
        <v>2019</v>
      </c>
      <c r="C895" s="11" t="s">
        <v>98</v>
      </c>
      <c r="D895" s="12" t="s">
        <v>2740</v>
      </c>
      <c r="E895" s="12" t="s">
        <v>35</v>
      </c>
      <c r="F895" s="9">
        <v>43875</v>
      </c>
      <c r="G895" s="9">
        <v>44036</v>
      </c>
      <c r="H895" s="12" t="s">
        <v>322</v>
      </c>
      <c r="I895" s="13" t="str">
        <f>LEFT(J895,6)</f>
        <v>N40085</v>
      </c>
      <c r="J895" s="14" t="s">
        <v>1444</v>
      </c>
      <c r="K895" s="15" t="s">
        <v>1445</v>
      </c>
      <c r="L895" s="15" t="str">
        <f>CONCATENATE(D895,",",J895)</f>
        <v>M670011522F,N4008520C0044 AWD</v>
      </c>
      <c r="M895" s="16">
        <v>26607000</v>
      </c>
      <c r="N895" s="16">
        <v>26859000</v>
      </c>
      <c r="O895" s="17">
        <v>43763</v>
      </c>
      <c r="P895" s="18">
        <v>45668</v>
      </c>
      <c r="Q895" s="19">
        <f>IF(M895="","",N895-M895)</f>
        <v>252000</v>
      </c>
      <c r="R895" s="20">
        <f>IF(P895="","",P895-O895)</f>
        <v>1905</v>
      </c>
      <c r="S895">
        <f>YEAR(P895)</f>
        <v>2025</v>
      </c>
      <c r="T895" s="21" t="str">
        <f>IF(LEN(MONTH(P895))=1,CONCATENATE("0",MONTH(P895)),MONTH(P895))</f>
        <v>01</v>
      </c>
      <c r="U895" s="21">
        <f>IF(LEN(DAY(P895))=1,CONCATENATE("0",DAY(P895)),DAY(P895))</f>
        <v>11</v>
      </c>
      <c r="V895" t="str">
        <f>CONCATENATE(S895,T895,U895)</f>
        <v>20250111</v>
      </c>
      <c r="W895">
        <f>IF(OR(MONTH(G895)=10,MONTH(G895)=11,MONTH(G895)=12),YEAR(G895)+1,YEAR(G895))</f>
        <v>2020</v>
      </c>
      <c r="X895">
        <f>IF(OR(MONTH(P895)=10,MONTH(P895)=11,MONTH(P895)=12),YEAR(P895)+1,YEAR(P895))</f>
        <v>2025</v>
      </c>
      <c r="Y895">
        <f>INDEX('Inflation Indices'!$B$2:$B$18,MATCH('MilCon Contracts Data'!W891,'Inflation Indices'!$A$2:$A$18,0))</f>
        <v>1.027591137340192</v>
      </c>
      <c r="Z895">
        <f>ROUND(MEDIAN(W895,X895),0)</f>
        <v>2023</v>
      </c>
      <c r="AA895">
        <f>INDEX('Inflation Indices'!$B$2:$B$18,MATCH('MilCon Contracts Data'!Z891,'Inflation Indices'!$A$2:$A$18,0))</f>
        <v>0.97697771649446541</v>
      </c>
      <c r="AB895" s="22">
        <f>M895*Y895</f>
        <v>27341117.391210489</v>
      </c>
      <c r="AC895" s="22">
        <f>AB895+(Q895*AA895)</f>
        <v>27587315.775767095</v>
      </c>
      <c r="AD895" s="19">
        <f>IF(AB895="","",AC895-AB895)</f>
        <v>246198.38455660641</v>
      </c>
      <c r="AE895" s="23">
        <f>_xlfn.DAYS(P895,O895)</f>
        <v>1905</v>
      </c>
      <c r="AF895" s="23">
        <f>_xlfn.DAYS(O895,G895)</f>
        <v>-273</v>
      </c>
      <c r="AG895" s="24">
        <f>AE895/AF895</f>
        <v>-6.9780219780219781</v>
      </c>
    </row>
    <row r="896" spans="1:33" ht="30" customHeight="1" x14ac:dyDescent="0.25">
      <c r="A896" s="9">
        <v>44561</v>
      </c>
      <c r="B896" s="10">
        <v>2018</v>
      </c>
      <c r="C896" s="11" t="s">
        <v>68</v>
      </c>
      <c r="D896" s="12" t="s">
        <v>2741</v>
      </c>
      <c r="E896" s="12" t="s">
        <v>35</v>
      </c>
      <c r="F896" s="9">
        <v>43937</v>
      </c>
      <c r="G896" s="9">
        <v>44064</v>
      </c>
      <c r="H896" s="12" t="s">
        <v>2742</v>
      </c>
      <c r="I896" s="13" t="str">
        <f>LEFT(J896,6)</f>
        <v>W9128F</v>
      </c>
      <c r="J896" s="14" t="s">
        <v>2743</v>
      </c>
      <c r="K896" s="15" t="s">
        <v>2743</v>
      </c>
      <c r="L896" s="15" t="str">
        <f>CONCATENATE(D896,",",J896)</f>
        <v>XQPZ164001,W9128F20C0038</v>
      </c>
      <c r="M896" s="16">
        <v>26744525</v>
      </c>
      <c r="N896" s="16">
        <v>26827768</v>
      </c>
      <c r="O896" s="17">
        <v>45151</v>
      </c>
      <c r="P896" s="18">
        <v>45219</v>
      </c>
      <c r="Q896" s="19">
        <f>IF(M896="","",N896-M896)</f>
        <v>83243</v>
      </c>
      <c r="R896" s="20">
        <f>IF(P896="","",P896-O896)</f>
        <v>68</v>
      </c>
      <c r="S896">
        <f>YEAR(P896)</f>
        <v>2023</v>
      </c>
      <c r="T896" s="21">
        <f>IF(LEN(MONTH(P896))=1,CONCATENATE("0",MONTH(P896)),MONTH(P896))</f>
        <v>10</v>
      </c>
      <c r="U896" s="21">
        <f>IF(LEN(DAY(P896))=1,CONCATENATE("0",DAY(P896)),DAY(P896))</f>
        <v>20</v>
      </c>
      <c r="V896" t="str">
        <f>CONCATENATE(S896,T896,U896)</f>
        <v>20231020</v>
      </c>
      <c r="W896">
        <f>IF(OR(MONTH(G896)=10,MONTH(G896)=11,MONTH(G896)=12),YEAR(G896)+1,YEAR(G896))</f>
        <v>2020</v>
      </c>
      <c r="X896">
        <f>IF(OR(MONTH(P896)=10,MONTH(P896)=11,MONTH(P896)=12),YEAR(P896)+1,YEAR(P896))</f>
        <v>2024</v>
      </c>
      <c r="Y896">
        <f>INDEX('Inflation Indices'!$B$2:$B$18,MATCH('MilCon Contracts Data'!W1007,'Inflation Indices'!$A$2:$A$18,0))</f>
        <v>1.0006103417743548</v>
      </c>
      <c r="Z896">
        <f>ROUND(MEDIAN(W896,X896),0)</f>
        <v>2022</v>
      </c>
      <c r="AA896">
        <f>INDEX('Inflation Indices'!$B$2:$B$18,MATCH('MilCon Contracts Data'!Z1007,'Inflation Indices'!$A$2:$A$18,0))</f>
        <v>0.97697771649446541</v>
      </c>
      <c r="AB896" s="22">
        <f>M896*Y896</f>
        <v>26760848.300842777</v>
      </c>
      <c r="AC896" s="22">
        <f>AB896+(Q896*AA896)</f>
        <v>26842174.856896926</v>
      </c>
      <c r="AD896" s="19">
        <f>IF(AB896="","",AC896-AB896)</f>
        <v>81326.556054148823</v>
      </c>
      <c r="AE896" s="23">
        <f>_xlfn.DAYS(P896,O896)</f>
        <v>68</v>
      </c>
      <c r="AF896" s="23">
        <f>_xlfn.DAYS(O896,G896)</f>
        <v>1087</v>
      </c>
      <c r="AG896" s="24">
        <f>AE896/AF896</f>
        <v>6.2557497700092002E-2</v>
      </c>
    </row>
    <row r="897" spans="1:33" ht="30" customHeight="1" x14ac:dyDescent="0.25">
      <c r="A897" s="9">
        <v>44594</v>
      </c>
      <c r="B897" s="10">
        <v>2013</v>
      </c>
      <c r="C897" s="11" t="s">
        <v>57</v>
      </c>
      <c r="D897" s="12" t="s">
        <v>2744</v>
      </c>
      <c r="E897" s="12" t="s">
        <v>35</v>
      </c>
      <c r="F897" s="9">
        <v>42542</v>
      </c>
      <c r="G897" s="9">
        <v>42934</v>
      </c>
      <c r="H897" s="12" t="s">
        <v>2745</v>
      </c>
      <c r="I897" s="13" t="str">
        <f>LEFT(J897,6)</f>
        <v>W912HV</v>
      </c>
      <c r="J897" s="14" t="s">
        <v>2746</v>
      </c>
      <c r="K897" s="15" t="s">
        <v>2747</v>
      </c>
      <c r="L897" s="15" t="str">
        <f>CONCATENATE(D897,",",J897)</f>
        <v>PA00028,W912HV-17-C-0007/32174203</v>
      </c>
      <c r="M897" s="16">
        <v>26840313</v>
      </c>
      <c r="N897" s="16">
        <v>28001030</v>
      </c>
      <c r="O897" s="17">
        <v>43665</v>
      </c>
      <c r="P897" s="18">
        <v>44252</v>
      </c>
      <c r="Q897" s="19">
        <f>IF(M897="","",N897-M897)</f>
        <v>1160717</v>
      </c>
      <c r="R897" s="20">
        <f>IF(P897="","",P897-O897)</f>
        <v>587</v>
      </c>
      <c r="S897">
        <f>YEAR(P897)</f>
        <v>2021</v>
      </c>
      <c r="T897" s="21" t="str">
        <f>IF(LEN(MONTH(P897))=1,CONCATENATE("0",MONTH(P897)),MONTH(P897))</f>
        <v>02</v>
      </c>
      <c r="U897" s="21">
        <f>IF(LEN(DAY(P897))=1,CONCATENATE("0",DAY(P897)),DAY(P897))</f>
        <v>25</v>
      </c>
      <c r="V897" t="str">
        <f>CONCATENATE(S897,T897,U897)</f>
        <v>20210225</v>
      </c>
      <c r="W897">
        <f>IF(OR(MONTH(G897)=10,MONTH(G897)=11,MONTH(G897)=12),YEAR(G897)+1,YEAR(G897))</f>
        <v>2017</v>
      </c>
      <c r="X897">
        <f>IF(OR(MONTH(P897)=10,MONTH(P897)=11,MONTH(P897)=12),YEAR(P897)+1,YEAR(P897))</f>
        <v>2021</v>
      </c>
      <c r="Y897">
        <f>INDEX('Inflation Indices'!$B$2:$B$18,MATCH('MilCon Contracts Data'!W391,'Inflation Indices'!$A$2:$A$18,0))</f>
        <v>0.97697771649446541</v>
      </c>
      <c r="Z897">
        <f>ROUND(MEDIAN(W897,X897),0)</f>
        <v>2019</v>
      </c>
      <c r="AA897">
        <f>INDEX('Inflation Indices'!$B$2:$B$18,MATCH('MilCon Contracts Data'!Z391,'Inflation Indices'!$A$2:$A$18,0))</f>
        <v>0.95701202597496626</v>
      </c>
      <c r="AB897" s="22">
        <f>M897*Y897</f>
        <v>26222387.704736713</v>
      </c>
      <c r="AC897" s="22">
        <f>AB897+(Q897*AA897)</f>
        <v>27333207.832490299</v>
      </c>
      <c r="AD897" s="19">
        <f>IF(AB897="","",AC897-AB897)</f>
        <v>1110820.1277535856</v>
      </c>
      <c r="AE897" s="23">
        <f>_xlfn.DAYS(P897,O897)</f>
        <v>587</v>
      </c>
      <c r="AF897" s="23">
        <f>_xlfn.DAYS(O897,G897)</f>
        <v>731</v>
      </c>
      <c r="AG897" s="24">
        <f>AE897/AF897</f>
        <v>0.80300957592339262</v>
      </c>
    </row>
    <row r="898" spans="1:33" ht="30" customHeight="1" x14ac:dyDescent="0.25">
      <c r="A898" s="9">
        <v>44560</v>
      </c>
      <c r="B898" s="10">
        <v>2017</v>
      </c>
      <c r="C898" s="11" t="s">
        <v>496</v>
      </c>
      <c r="D898" s="12" t="s">
        <v>2748</v>
      </c>
      <c r="E898" s="12" t="s">
        <v>35</v>
      </c>
      <c r="F898" s="9">
        <v>43068</v>
      </c>
      <c r="G898" s="9">
        <v>43069</v>
      </c>
      <c r="H898" s="12" t="s">
        <v>2749</v>
      </c>
      <c r="I898" s="13" t="str">
        <f>LEFT(J898,6)</f>
        <v>N62473</v>
      </c>
      <c r="J898" s="14" t="s">
        <v>2750</v>
      </c>
      <c r="K898" s="15" t="s">
        <v>2751</v>
      </c>
      <c r="L898" s="15" t="str">
        <f>CONCATENATE(D898,",",J898)</f>
        <v>DESC1611,N62473-18-C-2202</v>
      </c>
      <c r="M898" s="16">
        <v>26868000</v>
      </c>
      <c r="N898" s="16">
        <v>26926198</v>
      </c>
      <c r="O898" s="17">
        <v>43900</v>
      </c>
      <c r="P898" s="18">
        <v>43900</v>
      </c>
      <c r="Q898" s="19">
        <f>IF(M898="","",N898-M898)</f>
        <v>58198</v>
      </c>
      <c r="R898" s="20">
        <f>IF(P898="","",P898-O898)</f>
        <v>0</v>
      </c>
      <c r="S898">
        <f>YEAR(P898)</f>
        <v>2020</v>
      </c>
      <c r="T898" s="21" t="str">
        <f>IF(LEN(MONTH(P898))=1,CONCATENATE("0",MONTH(P898)),MONTH(P898))</f>
        <v>03</v>
      </c>
      <c r="U898" s="21">
        <f>IF(LEN(DAY(P898))=1,CONCATENATE("0",DAY(P898)),DAY(P898))</f>
        <v>10</v>
      </c>
      <c r="V898" t="str">
        <f>CONCATENATE(S898,T898,U898)</f>
        <v>20200310</v>
      </c>
      <c r="W898">
        <f>IF(OR(MONTH(G898)=10,MONTH(G898)=11,MONTH(G898)=12),YEAR(G898)+1,YEAR(G898))</f>
        <v>2018</v>
      </c>
      <c r="X898">
        <f>IF(OR(MONTH(P898)=10,MONTH(P898)=11,MONTH(P898)=12),YEAR(P898)+1,YEAR(P898))</f>
        <v>2020</v>
      </c>
      <c r="Y898">
        <f>INDEX('Inflation Indices'!$B$2:$B$18,MATCH('MilCon Contracts Data'!W478,'Inflation Indices'!$A$2:$A$18,0))</f>
        <v>0.97697771649446541</v>
      </c>
      <c r="Z898">
        <f>ROUND(MEDIAN(W898,X898),0)</f>
        <v>2019</v>
      </c>
      <c r="AA898">
        <f>INDEX('Inflation Indices'!$B$2:$B$18,MATCH('MilCon Contracts Data'!Z478,'Inflation Indices'!$A$2:$A$18,0))</f>
        <v>0.93819806468133926</v>
      </c>
      <c r="AB898" s="22">
        <f>M898*Y898</f>
        <v>26249437.286773298</v>
      </c>
      <c r="AC898" s="22">
        <f>AB898+(Q898*AA898)</f>
        <v>26304038.537741624</v>
      </c>
      <c r="AD898" s="19">
        <f>IF(AB898="","",AC898-AB898)</f>
        <v>54601.250968325883</v>
      </c>
      <c r="AE898" s="23">
        <f>_xlfn.DAYS(P898,O898)</f>
        <v>0</v>
      </c>
      <c r="AF898" s="23">
        <f>_xlfn.DAYS(O898,G898)</f>
        <v>831</v>
      </c>
      <c r="AG898" s="24">
        <f>AE898/AF898</f>
        <v>0</v>
      </c>
    </row>
    <row r="899" spans="1:33" ht="30" customHeight="1" x14ac:dyDescent="0.25">
      <c r="A899" s="9">
        <v>44560</v>
      </c>
      <c r="B899" s="10">
        <v>2017</v>
      </c>
      <c r="C899" s="11" t="s">
        <v>496</v>
      </c>
      <c r="D899" s="12" t="s">
        <v>2752</v>
      </c>
      <c r="E899" s="12" t="s">
        <v>35</v>
      </c>
      <c r="F899" s="9">
        <v>42884</v>
      </c>
      <c r="G899" s="9">
        <v>42885</v>
      </c>
      <c r="H899" s="12" t="s">
        <v>2753</v>
      </c>
      <c r="I899" s="13" t="str">
        <f>LEFT(J899,6)</f>
        <v>N62742</v>
      </c>
      <c r="J899" s="14" t="s">
        <v>2754</v>
      </c>
      <c r="K899" s="15" t="s">
        <v>2755</v>
      </c>
      <c r="L899" s="15" t="str">
        <f>CONCATENATE(D899,",",J899)</f>
        <v>DESC1705,N62742-17-C-1313</v>
      </c>
      <c r="M899" s="16">
        <v>26978100</v>
      </c>
      <c r="N899" s="16">
        <v>28361127</v>
      </c>
      <c r="O899" s="17">
        <v>43645</v>
      </c>
      <c r="P899" s="18">
        <v>43861</v>
      </c>
      <c r="Q899" s="19">
        <f>IF(M899="","",N899-M899)</f>
        <v>1383027</v>
      </c>
      <c r="R899" s="20">
        <f>IF(P899="","",P899-O899)</f>
        <v>216</v>
      </c>
      <c r="S899">
        <f>YEAR(P899)</f>
        <v>2020</v>
      </c>
      <c r="T899" s="21" t="str">
        <f>IF(LEN(MONTH(P899))=1,CONCATENATE("0",MONTH(P899)),MONTH(P899))</f>
        <v>01</v>
      </c>
      <c r="U899" s="21">
        <f>IF(LEN(DAY(P899))=1,CONCATENATE("0",DAY(P899)),DAY(P899))</f>
        <v>31</v>
      </c>
      <c r="V899" t="str">
        <f>CONCATENATE(S899,T899,U899)</f>
        <v>20200131</v>
      </c>
      <c r="W899">
        <f>IF(OR(MONTH(G899)=10,MONTH(G899)=11,MONTH(G899)=12),YEAR(G899)+1,YEAR(G899))</f>
        <v>2017</v>
      </c>
      <c r="X899">
        <f>IF(OR(MONTH(P899)=10,MONTH(P899)=11,MONTH(P899)=12),YEAR(P899)+1,YEAR(P899))</f>
        <v>2020</v>
      </c>
      <c r="Y899">
        <f>INDEX('Inflation Indices'!$B$2:$B$18,MATCH('MilCon Contracts Data'!W335,'Inflation Indices'!$A$2:$A$18,0))</f>
        <v>1.027591137340192</v>
      </c>
      <c r="Z899">
        <f>ROUND(MEDIAN(W899,X899),0)</f>
        <v>2019</v>
      </c>
      <c r="AA899">
        <f>INDEX('Inflation Indices'!$B$2:$B$18,MATCH('MilCon Contracts Data'!Z335,'Inflation Indices'!$A$2:$A$18,0))</f>
        <v>0.97697771649446541</v>
      </c>
      <c r="AB899" s="22">
        <f>M899*Y899</f>
        <v>27722456.462277435</v>
      </c>
      <c r="AC899" s="22">
        <f>AB899+(Q899*AA899)</f>
        <v>29073643.022587627</v>
      </c>
      <c r="AD899" s="19">
        <f>IF(AB899="","",AC899-AB899)</f>
        <v>1351186.5603101924</v>
      </c>
      <c r="AE899" s="23">
        <f>_xlfn.DAYS(P899,O899)</f>
        <v>216</v>
      </c>
      <c r="AF899" s="23">
        <f>_xlfn.DAYS(O899,G899)</f>
        <v>760</v>
      </c>
      <c r="AG899" s="24">
        <f>AE899/AF899</f>
        <v>0.28421052631578947</v>
      </c>
    </row>
    <row r="900" spans="1:33" ht="30" customHeight="1" x14ac:dyDescent="0.25">
      <c r="A900" s="9">
        <v>44573</v>
      </c>
      <c r="B900" s="10">
        <v>2019</v>
      </c>
      <c r="C900" s="11" t="s">
        <v>478</v>
      </c>
      <c r="D900" s="12" t="s">
        <v>2756</v>
      </c>
      <c r="E900" s="12" t="s">
        <v>35</v>
      </c>
      <c r="F900" s="9">
        <v>43375</v>
      </c>
      <c r="G900" s="9">
        <v>43665</v>
      </c>
      <c r="H900" s="12" t="s">
        <v>1396</v>
      </c>
      <c r="I900" s="13" t="str">
        <f>LEFT(J900,6)</f>
        <v>W91ZRU</v>
      </c>
      <c r="J900" s="14" t="s">
        <v>2757</v>
      </c>
      <c r="K900" s="15" t="s">
        <v>2758</v>
      </c>
      <c r="L900" s="15" t="str">
        <f>CONCATENATE(D900,",",J900)</f>
        <v>020143,W91ZRU-16-2-2001</v>
      </c>
      <c r="M900" s="16">
        <v>27000000</v>
      </c>
      <c r="N900" s="16">
        <v>22489000</v>
      </c>
      <c r="O900" s="17">
        <v>44309</v>
      </c>
      <c r="P900" s="18">
        <v>44499</v>
      </c>
      <c r="Q900" s="19">
        <f>IF(M900="","",N900-M900)</f>
        <v>-4511000</v>
      </c>
      <c r="R900" s="20">
        <f>IF(P900="","",P900-O900)</f>
        <v>190</v>
      </c>
      <c r="S900">
        <f>YEAR(P900)</f>
        <v>2021</v>
      </c>
      <c r="T900" s="21">
        <f>IF(LEN(MONTH(P900))=1,CONCATENATE("0",MONTH(P900)),MONTH(P900))</f>
        <v>10</v>
      </c>
      <c r="U900" s="21">
        <f>IF(LEN(DAY(P900))=1,CONCATENATE("0",DAY(P900)),DAY(P900))</f>
        <v>30</v>
      </c>
      <c r="V900" t="str">
        <f>CONCATENATE(S900,T900,U900)</f>
        <v>20211030</v>
      </c>
      <c r="W900">
        <f>IF(OR(MONTH(G900)=10,MONTH(G900)=11,MONTH(G900)=12),YEAR(G900)+1,YEAR(G900))</f>
        <v>2019</v>
      </c>
      <c r="X900">
        <f>IF(OR(MONTH(P900)=10,MONTH(P900)=11,MONTH(P900)=12),YEAR(P900)+1,YEAR(P900))</f>
        <v>2022</v>
      </c>
      <c r="Y900">
        <f>INDEX('Inflation Indices'!$B$2:$B$18,MATCH('MilCon Contracts Data'!W857,'Inflation Indices'!$A$2:$A$18,0))</f>
        <v>1.0507009358578761</v>
      </c>
      <c r="Z900">
        <f>ROUND(MEDIAN(W900,X900),0)</f>
        <v>2021</v>
      </c>
      <c r="AA900">
        <f>INDEX('Inflation Indices'!$B$2:$B$18,MATCH('MilCon Contracts Data'!Z857,'Inflation Indices'!$A$2:$A$18,0))</f>
        <v>1.0006103417743548</v>
      </c>
      <c r="AB900" s="22">
        <f>M900*Y900</f>
        <v>28368925.268162653</v>
      </c>
      <c r="AC900" s="22">
        <f>AB900+(Q900*AA900)</f>
        <v>23855172.016418539</v>
      </c>
      <c r="AD900" s="19">
        <f>IF(AB900="","",AC900-AB900)</f>
        <v>-4513753.2517441139</v>
      </c>
      <c r="AE900" s="23">
        <f>_xlfn.DAYS(P900,O900)</f>
        <v>190</v>
      </c>
      <c r="AF900" s="23">
        <f>_xlfn.DAYS(O900,G900)</f>
        <v>644</v>
      </c>
      <c r="AG900" s="24">
        <f>AE900/AF900</f>
        <v>0.29503105590062112</v>
      </c>
    </row>
    <row r="901" spans="1:33" ht="30" customHeight="1" x14ac:dyDescent="0.25">
      <c r="A901" s="9">
        <v>44573</v>
      </c>
      <c r="B901" s="10">
        <v>2014</v>
      </c>
      <c r="C901" s="11" t="s">
        <v>98</v>
      </c>
      <c r="D901" s="12" t="s">
        <v>2759</v>
      </c>
      <c r="E901" s="12" t="s">
        <v>35</v>
      </c>
      <c r="F901" s="9">
        <v>42305</v>
      </c>
      <c r="G901" s="9">
        <v>42460</v>
      </c>
      <c r="H901" s="12" t="s">
        <v>615</v>
      </c>
      <c r="I901" s="13" t="str">
        <f>LEFT(J901,6)</f>
        <v>N40080</v>
      </c>
      <c r="J901" s="14" t="s">
        <v>2760</v>
      </c>
      <c r="K901" s="15" t="s">
        <v>2761</v>
      </c>
      <c r="L901" s="15" t="str">
        <f>CONCATENATE(D901,",",J901)</f>
        <v>M00264677,N4008016C0151 AWD</v>
      </c>
      <c r="M901" s="16">
        <v>27064000</v>
      </c>
      <c r="N901" s="16">
        <v>27404000</v>
      </c>
      <c r="O901" s="17">
        <v>43105</v>
      </c>
      <c r="P901" s="18">
        <v>43396</v>
      </c>
      <c r="Q901" s="19">
        <f>IF(M901="","",N901-M901)</f>
        <v>340000</v>
      </c>
      <c r="R901" s="20">
        <f>IF(P901="","",P901-O901)</f>
        <v>291</v>
      </c>
      <c r="S901">
        <f>YEAR(P901)</f>
        <v>2018</v>
      </c>
      <c r="T901" s="21">
        <f>IF(LEN(MONTH(P901))=1,CONCATENATE("0",MONTH(P901)),MONTH(P901))</f>
        <v>10</v>
      </c>
      <c r="U901" s="21">
        <f>IF(LEN(DAY(P901))=1,CONCATENATE("0",DAY(P901)),DAY(P901))</f>
        <v>23</v>
      </c>
      <c r="V901" t="str">
        <f>CONCATENATE(S901,T901,U901)</f>
        <v>20181023</v>
      </c>
      <c r="W901">
        <f>IF(OR(MONTH(G901)=10,MONTH(G901)=11,MONTH(G901)=12),YEAR(G901)+1,YEAR(G901))</f>
        <v>2016</v>
      </c>
      <c r="X901">
        <f>IF(OR(MONTH(P901)=10,MONTH(P901)=11,MONTH(P901)=12),YEAR(P901)+1,YEAR(P901))</f>
        <v>2019</v>
      </c>
      <c r="Y901">
        <f>INDEX('Inflation Indices'!$B$2:$B$18,MATCH('MilCon Contracts Data'!W232,'Inflation Indices'!$A$2:$A$18,0))</f>
        <v>1.0507009358578761</v>
      </c>
      <c r="Z901">
        <f>ROUND(MEDIAN(W901,X901),0)</f>
        <v>2018</v>
      </c>
      <c r="AA901">
        <f>INDEX('Inflation Indices'!$B$2:$B$18,MATCH('MilCon Contracts Data'!Z232,'Inflation Indices'!$A$2:$A$18,0))</f>
        <v>1.027591137340192</v>
      </c>
      <c r="AB901" s="22">
        <f>M901*Y901</f>
        <v>28436170.128057558</v>
      </c>
      <c r="AC901" s="22">
        <f>AB901+(Q901*AA901)</f>
        <v>28785551.114753224</v>
      </c>
      <c r="AD901" s="19">
        <f>IF(AB901="","",AC901-AB901)</f>
        <v>349380.98669566587</v>
      </c>
      <c r="AE901" s="23">
        <f>_xlfn.DAYS(P901,O901)</f>
        <v>291</v>
      </c>
      <c r="AF901" s="23">
        <f>_xlfn.DAYS(O901,G901)</f>
        <v>645</v>
      </c>
      <c r="AG901" s="24">
        <f>AE901/AF901</f>
        <v>0.4511627906976744</v>
      </c>
    </row>
    <row r="902" spans="1:33" ht="30" customHeight="1" x14ac:dyDescent="0.25">
      <c r="A902" s="9">
        <v>44573</v>
      </c>
      <c r="B902" s="10">
        <v>2019</v>
      </c>
      <c r="C902" s="11" t="s">
        <v>103</v>
      </c>
      <c r="D902" s="12" t="s">
        <v>2762</v>
      </c>
      <c r="E902" s="12" t="s">
        <v>35</v>
      </c>
      <c r="F902" s="9">
        <v>43504</v>
      </c>
      <c r="G902" s="9">
        <v>43734</v>
      </c>
      <c r="H902" s="12" t="s">
        <v>155</v>
      </c>
      <c r="I902" s="13" t="str">
        <f>LEFT(J902,6)</f>
        <v>N62473</v>
      </c>
      <c r="J902" s="14" t="s">
        <v>2763</v>
      </c>
      <c r="K902" s="15" t="s">
        <v>2093</v>
      </c>
      <c r="L902" s="15" t="str">
        <f>CONCATENATE(D902,",",J902)</f>
        <v>N69232586,N6247318D5855 N6247319F5449</v>
      </c>
      <c r="M902" s="16">
        <v>27152000</v>
      </c>
      <c r="N902" s="16">
        <v>26967000</v>
      </c>
      <c r="O902" s="17">
        <v>43876</v>
      </c>
      <c r="P902" s="18">
        <v>44378</v>
      </c>
      <c r="Q902" s="19">
        <f>IF(M902="","",N902-M902)</f>
        <v>-185000</v>
      </c>
      <c r="R902" s="20">
        <f>IF(P902="","",P902-O902)</f>
        <v>502</v>
      </c>
      <c r="S902">
        <f>YEAR(P902)</f>
        <v>2021</v>
      </c>
      <c r="T902" s="21" t="str">
        <f>IF(LEN(MONTH(P902))=1,CONCATENATE("0",MONTH(P902)),MONTH(P902))</f>
        <v>07</v>
      </c>
      <c r="U902" s="21" t="str">
        <f>IF(LEN(DAY(P902))=1,CONCATENATE("0",DAY(P902)),DAY(P902))</f>
        <v>01</v>
      </c>
      <c r="V902" t="str">
        <f>CONCATENATE(S902,T902,U902)</f>
        <v>20210701</v>
      </c>
      <c r="W902">
        <f>IF(OR(MONTH(G902)=10,MONTH(G902)=11,MONTH(G902)=12),YEAR(G902)+1,YEAR(G902))</f>
        <v>2019</v>
      </c>
      <c r="X902">
        <f>IF(OR(MONTH(P902)=10,MONTH(P902)=11,MONTH(P902)=12),YEAR(P902)+1,YEAR(P902))</f>
        <v>2021</v>
      </c>
      <c r="Y902">
        <f>INDEX('Inflation Indices'!$B$2:$B$18,MATCH('MilCon Contracts Data'!W651,'Inflation Indices'!$A$2:$A$18,0))</f>
        <v>0.97697771649446541</v>
      </c>
      <c r="Z902">
        <f>ROUND(MEDIAN(W902,X902),0)</f>
        <v>2020</v>
      </c>
      <c r="AA902">
        <f>INDEX('Inflation Indices'!$B$2:$B$18,MATCH('MilCon Contracts Data'!Z651,'Inflation Indices'!$A$2:$A$18,0))</f>
        <v>0.95701202597496626</v>
      </c>
      <c r="AB902" s="22">
        <f>M902*Y902</f>
        <v>26526898.958257724</v>
      </c>
      <c r="AC902" s="22">
        <f>AB902+(Q902*AA902)</f>
        <v>26349851.733452354</v>
      </c>
      <c r="AD902" s="19">
        <f>IF(AB902="","",AC902-AB902)</f>
        <v>-177047.22480536997</v>
      </c>
      <c r="AE902" s="23">
        <f>_xlfn.DAYS(P902,O902)</f>
        <v>502</v>
      </c>
      <c r="AF902" s="23">
        <f>_xlfn.DAYS(O902,G902)</f>
        <v>142</v>
      </c>
      <c r="AG902" s="24">
        <f>AE902/AF902</f>
        <v>3.535211267605634</v>
      </c>
    </row>
    <row r="903" spans="1:33" ht="30" customHeight="1" x14ac:dyDescent="0.25">
      <c r="A903" s="9">
        <v>44573</v>
      </c>
      <c r="B903" s="10">
        <v>2019</v>
      </c>
      <c r="C903" s="11" t="s">
        <v>98</v>
      </c>
      <c r="D903" s="12" t="s">
        <v>2764</v>
      </c>
      <c r="E903" s="12" t="s">
        <v>35</v>
      </c>
      <c r="F903" s="9">
        <v>43490</v>
      </c>
      <c r="G903" s="9">
        <v>43720</v>
      </c>
      <c r="H903" s="12" t="s">
        <v>2765</v>
      </c>
      <c r="I903" s="13" t="str">
        <f>LEFT(J903,6)</f>
        <v>N62742</v>
      </c>
      <c r="J903" s="14" t="s">
        <v>2766</v>
      </c>
      <c r="K903" s="15" t="s">
        <v>2767</v>
      </c>
      <c r="L903" s="15" t="str">
        <f>CONCATENATE(D903,",",J903)</f>
        <v>N41557270,N6274219D1331 N6274219F9926</v>
      </c>
      <c r="M903" s="16">
        <v>27191000</v>
      </c>
      <c r="N903" s="16">
        <v>25408000</v>
      </c>
      <c r="O903" s="17">
        <v>44645</v>
      </c>
      <c r="P903" s="18">
        <v>44645</v>
      </c>
      <c r="Q903" s="19">
        <f>IF(M903="","",N903-M903)</f>
        <v>-1783000</v>
      </c>
      <c r="R903" s="20">
        <f>IF(P903="","",P903-O903)</f>
        <v>0</v>
      </c>
      <c r="S903">
        <f>YEAR(P903)</f>
        <v>2022</v>
      </c>
      <c r="T903" s="21" t="str">
        <f>IF(LEN(MONTH(P903))=1,CONCATENATE("0",MONTH(P903)),MONTH(P903))</f>
        <v>03</v>
      </c>
      <c r="U903" s="21">
        <f>IF(LEN(DAY(P903))=1,CONCATENATE("0",DAY(P903)),DAY(P903))</f>
        <v>25</v>
      </c>
      <c r="V903" t="str">
        <f>CONCATENATE(S903,T903,U903)</f>
        <v>20220325</v>
      </c>
      <c r="W903">
        <f>IF(OR(MONTH(G903)=10,MONTH(G903)=11,MONTH(G903)=12),YEAR(G903)+1,YEAR(G903))</f>
        <v>2019</v>
      </c>
      <c r="X903">
        <f>IF(OR(MONTH(P903)=10,MONTH(P903)=11,MONTH(P903)=12),YEAR(P903)+1,YEAR(P903))</f>
        <v>2022</v>
      </c>
      <c r="Y903">
        <f>INDEX('Inflation Indices'!$B$2:$B$18,MATCH('MilCon Contracts Data'!W677,'Inflation Indices'!$A$2:$A$18,0))</f>
        <v>1.027591137340192</v>
      </c>
      <c r="Z903">
        <f>ROUND(MEDIAN(W903,X903),0)</f>
        <v>2021</v>
      </c>
      <c r="AA903">
        <f>INDEX('Inflation Indices'!$B$2:$B$18,MATCH('MilCon Contracts Data'!Z677,'Inflation Indices'!$A$2:$A$18,0))</f>
        <v>1.0006103417743548</v>
      </c>
      <c r="AB903" s="22">
        <f>M903*Y903</f>
        <v>27941230.61541716</v>
      </c>
      <c r="AC903" s="22">
        <f>AB903+(Q903*AA903)</f>
        <v>26157142.376033485</v>
      </c>
      <c r="AD903" s="19">
        <f>IF(AB903="","",AC903-AB903)</f>
        <v>-1784088.2393836752</v>
      </c>
      <c r="AE903" s="23">
        <f>_xlfn.DAYS(P903,O903)</f>
        <v>0</v>
      </c>
      <c r="AF903" s="23">
        <f>_xlfn.DAYS(O903,G903)</f>
        <v>925</v>
      </c>
      <c r="AG903" s="24">
        <f>AE903/AF903</f>
        <v>0</v>
      </c>
    </row>
    <row r="904" spans="1:33" ht="30" customHeight="1" x14ac:dyDescent="0.25">
      <c r="A904" s="9">
        <v>44561</v>
      </c>
      <c r="B904" s="10">
        <v>2015</v>
      </c>
      <c r="C904" s="11" t="s">
        <v>68</v>
      </c>
      <c r="D904" s="12" t="s">
        <v>2768</v>
      </c>
      <c r="E904" s="12" t="s">
        <v>35</v>
      </c>
      <c r="F904" s="9">
        <v>42802</v>
      </c>
      <c r="G904" s="9">
        <v>43000</v>
      </c>
      <c r="H904" s="12" t="s">
        <v>2769</v>
      </c>
      <c r="I904" s="13" t="str">
        <f>LEFT(J904,6)</f>
        <v>N62470</v>
      </c>
      <c r="J904" s="14" t="s">
        <v>2770</v>
      </c>
      <c r="K904" s="15" t="s">
        <v>2770</v>
      </c>
      <c r="L904" s="15" t="str">
        <f>CONCATENATE(D904,",",J904)</f>
        <v>PAYZ15001H,N6247017C5002</v>
      </c>
      <c r="M904" s="16">
        <v>27192353</v>
      </c>
      <c r="N904" s="16">
        <v>37466344</v>
      </c>
      <c r="O904" s="17">
        <v>44073</v>
      </c>
      <c r="P904" s="18">
        <v>44917</v>
      </c>
      <c r="Q904" s="19">
        <f>IF(M904="","",N904-M904)</f>
        <v>10273991</v>
      </c>
      <c r="R904" s="20">
        <f>IF(P904="","",P904-O904)</f>
        <v>844</v>
      </c>
      <c r="S904">
        <f>YEAR(P904)</f>
        <v>2022</v>
      </c>
      <c r="T904" s="21">
        <f>IF(LEN(MONTH(P904))=1,CONCATENATE("0",MONTH(P904)),MONTH(P904))</f>
        <v>12</v>
      </c>
      <c r="U904" s="21">
        <f>IF(LEN(DAY(P904))=1,CONCATENATE("0",DAY(P904)),DAY(P904))</f>
        <v>22</v>
      </c>
      <c r="V904" t="str">
        <f>CONCATENATE(S904,T904,U904)</f>
        <v>20221222</v>
      </c>
      <c r="W904">
        <f>IF(OR(MONTH(G904)=10,MONTH(G904)=11,MONTH(G904)=12),YEAR(G904)+1,YEAR(G904))</f>
        <v>2017</v>
      </c>
      <c r="X904">
        <f>IF(OR(MONTH(P904)=10,MONTH(P904)=11,MONTH(P904)=12),YEAR(P904)+1,YEAR(P904))</f>
        <v>2023</v>
      </c>
      <c r="Y904">
        <f>INDEX('Inflation Indices'!$B$2:$B$18,MATCH('MilCon Contracts Data'!W315,'Inflation Indices'!$A$2:$A$18,0))</f>
        <v>0.97697771649446541</v>
      </c>
      <c r="Z904">
        <f>ROUND(MEDIAN(W904,X904),0)</f>
        <v>2020</v>
      </c>
      <c r="AA904">
        <f>INDEX('Inflation Indices'!$B$2:$B$18,MATCH('MilCon Contracts Data'!Z315,'Inflation Indices'!$A$2:$A$18,0))</f>
        <v>0.95701202597496626</v>
      </c>
      <c r="AB904" s="22">
        <f>M904*Y904</f>
        <v>26566322.940051425</v>
      </c>
      <c r="AC904" s="22">
        <f>AB904+(Q904*AA904)</f>
        <v>36398655.881809995</v>
      </c>
      <c r="AD904" s="19">
        <f>IF(AB904="","",AC904-AB904)</f>
        <v>9832332.9417585693</v>
      </c>
      <c r="AE904" s="23">
        <f>_xlfn.DAYS(P904,O904)</f>
        <v>844</v>
      </c>
      <c r="AF904" s="23">
        <f>_xlfn.DAYS(O904,G904)</f>
        <v>1073</v>
      </c>
      <c r="AG904" s="24">
        <f>AE904/AF904</f>
        <v>0.78657968313140725</v>
      </c>
    </row>
    <row r="905" spans="1:33" ht="30" customHeight="1" x14ac:dyDescent="0.25">
      <c r="A905" s="9">
        <v>44594</v>
      </c>
      <c r="B905" s="10">
        <v>2016</v>
      </c>
      <c r="C905" s="11" t="s">
        <v>57</v>
      </c>
      <c r="D905" s="12" t="s">
        <v>2771</v>
      </c>
      <c r="E905" s="12" t="s">
        <v>35</v>
      </c>
      <c r="F905" s="9">
        <v>42443</v>
      </c>
      <c r="G905" s="9">
        <v>42823</v>
      </c>
      <c r="H905" s="12" t="s">
        <v>2772</v>
      </c>
      <c r="I905" s="13" t="str">
        <f>LEFT(J905,6)</f>
        <v>W912HN</v>
      </c>
      <c r="J905" s="14" t="s">
        <v>2773</v>
      </c>
      <c r="K905" s="15" t="s">
        <v>2774</v>
      </c>
      <c r="L905" s="15" t="str">
        <f>CONCATENATE(D905,",",J905)</f>
        <v>AM00035,W912HN-17-C-0005/37035966</v>
      </c>
      <c r="M905" s="16">
        <v>27223000</v>
      </c>
      <c r="N905" s="16">
        <v>27209938</v>
      </c>
      <c r="O905" s="17">
        <v>43581</v>
      </c>
      <c r="P905" s="18">
        <v>43692</v>
      </c>
      <c r="Q905" s="19">
        <f>IF(M905="","",N905-M905)</f>
        <v>-13062</v>
      </c>
      <c r="R905" s="20">
        <f>IF(P905="","",P905-O905)</f>
        <v>111</v>
      </c>
      <c r="S905">
        <f>YEAR(P905)</f>
        <v>2019</v>
      </c>
      <c r="T905" s="21" t="str">
        <f>IF(LEN(MONTH(P905))=1,CONCATENATE("0",MONTH(P905)),MONTH(P905))</f>
        <v>08</v>
      </c>
      <c r="U905" s="21">
        <f>IF(LEN(DAY(P905))=1,CONCATENATE("0",DAY(P905)),DAY(P905))</f>
        <v>15</v>
      </c>
      <c r="V905" t="str">
        <f>CONCATENATE(S905,T905,U905)</f>
        <v>20190815</v>
      </c>
      <c r="W905">
        <f>IF(OR(MONTH(G905)=10,MONTH(G905)=11,MONTH(G905)=12),YEAR(G905)+1,YEAR(G905))</f>
        <v>2017</v>
      </c>
      <c r="X905">
        <f>IF(OR(MONTH(P905)=10,MONTH(P905)=11,MONTH(P905)=12),YEAR(P905)+1,YEAR(P905))</f>
        <v>2019</v>
      </c>
      <c r="Y905">
        <f>INDEX('Inflation Indices'!$B$2:$B$18,MATCH('MilCon Contracts Data'!W386,'Inflation Indices'!$A$2:$A$18,0))</f>
        <v>1.0507009358578761</v>
      </c>
      <c r="Z905">
        <f>ROUND(MEDIAN(W905,X905),0)</f>
        <v>2018</v>
      </c>
      <c r="AA905">
        <f>INDEX('Inflation Indices'!$B$2:$B$18,MATCH('MilCon Contracts Data'!Z386,'Inflation Indices'!$A$2:$A$18,0))</f>
        <v>1.0006103417743548</v>
      </c>
      <c r="AB905" s="22">
        <f>M905*Y905</f>
        <v>28603231.57685896</v>
      </c>
      <c r="AC905" s="22">
        <f>AB905+(Q905*AA905)</f>
        <v>28590161.604574703</v>
      </c>
      <c r="AD905" s="19">
        <f>IF(AB905="","",AC905-AB905)</f>
        <v>-13069.972284257412</v>
      </c>
      <c r="AE905" s="23">
        <f>_xlfn.DAYS(P905,O905)</f>
        <v>111</v>
      </c>
      <c r="AF905" s="23">
        <f>_xlfn.DAYS(O905,G905)</f>
        <v>758</v>
      </c>
      <c r="AG905" s="24">
        <f>AE905/AF905</f>
        <v>0.14643799472295516</v>
      </c>
    </row>
    <row r="906" spans="1:33" ht="30" customHeight="1" x14ac:dyDescent="0.25">
      <c r="A906" s="9">
        <v>44567</v>
      </c>
      <c r="B906" s="10">
        <v>2014</v>
      </c>
      <c r="C906" s="11" t="s">
        <v>33</v>
      </c>
      <c r="D906" s="12" t="s">
        <v>2775</v>
      </c>
      <c r="E906" s="12" t="s">
        <v>35</v>
      </c>
      <c r="F906" s="9">
        <v>41751</v>
      </c>
      <c r="G906" s="9">
        <v>41911</v>
      </c>
      <c r="H906" s="12" t="s">
        <v>1423</v>
      </c>
      <c r="I906" s="13" t="str">
        <f>LEFT(J906,6)</f>
        <v>W91278</v>
      </c>
      <c r="J906" s="14" t="s">
        <v>2776</v>
      </c>
      <c r="K906" s="15" t="s">
        <v>2777</v>
      </c>
      <c r="L906" s="15" t="str">
        <f>CONCATENATE(D906,",",J906)</f>
        <v>76375,W91278-11-D-0062</v>
      </c>
      <c r="M906" s="16">
        <v>27358000</v>
      </c>
      <c r="N906" s="16">
        <v>29794432</v>
      </c>
      <c r="O906" s="17">
        <v>42574</v>
      </c>
      <c r="P906" s="18">
        <v>42975</v>
      </c>
      <c r="Q906" s="19">
        <f>IF(M906="","",N906-M906)</f>
        <v>2436432</v>
      </c>
      <c r="R906" s="20">
        <f>IF(P906="","",P906-O906)</f>
        <v>401</v>
      </c>
      <c r="S906">
        <f>YEAR(P906)</f>
        <v>2017</v>
      </c>
      <c r="T906" s="21" t="str">
        <f>IF(LEN(MONTH(P906))=1,CONCATENATE("0",MONTH(P906)),MONTH(P906))</f>
        <v>08</v>
      </c>
      <c r="U906" s="21">
        <f>IF(LEN(DAY(P906))=1,CONCATENATE("0",DAY(P906)),DAY(P906))</f>
        <v>28</v>
      </c>
      <c r="V906" t="str">
        <f>CONCATENATE(S906,T906,U906)</f>
        <v>20170828</v>
      </c>
      <c r="W906">
        <f>IF(OR(MONTH(G906)=10,MONTH(G906)=11,MONTH(G906)=12),YEAR(G906)+1,YEAR(G906))</f>
        <v>2014</v>
      </c>
      <c r="X906">
        <f>IF(OR(MONTH(P906)=10,MONTH(P906)=11,MONTH(P906)=12),YEAR(P906)+1,YEAR(P906))</f>
        <v>2017</v>
      </c>
      <c r="Y906">
        <f>INDEX('Inflation Indices'!$B$2:$B$18,MATCH('MilCon Contracts Data'!W165,'Inflation Indices'!$A$2:$A$18,0))</f>
        <v>1.258060736811446</v>
      </c>
      <c r="Z906">
        <f>ROUND(MEDIAN(W906,X906),0)</f>
        <v>2016</v>
      </c>
      <c r="AA906">
        <f>INDEX('Inflation Indices'!$B$2:$B$18,MATCH('MilCon Contracts Data'!Z165,'Inflation Indices'!$A$2:$A$18,0))</f>
        <v>1.2319371555441641</v>
      </c>
      <c r="AB906" s="22">
        <f>M906*Y906</f>
        <v>34418025.637687542</v>
      </c>
      <c r="AC906" s="22">
        <f>AB906+(Q906*AA906)</f>
        <v>37419556.74544432</v>
      </c>
      <c r="AD906" s="19">
        <f>IF(AB906="","",AC906-AB906)</f>
        <v>3001531.1077567786</v>
      </c>
      <c r="AE906" s="23">
        <f>_xlfn.DAYS(P906,O906)</f>
        <v>401</v>
      </c>
      <c r="AF906" s="23">
        <f>_xlfn.DAYS(O906,G906)</f>
        <v>663</v>
      </c>
      <c r="AG906" s="24">
        <f>AE906/AF906</f>
        <v>0.60482654600301655</v>
      </c>
    </row>
    <row r="907" spans="1:33" ht="30" customHeight="1" x14ac:dyDescent="0.25">
      <c r="A907" s="9">
        <v>44561</v>
      </c>
      <c r="B907" s="10">
        <v>2021</v>
      </c>
      <c r="C907" s="11" t="s">
        <v>68</v>
      </c>
      <c r="D907" s="12" t="s">
        <v>2778</v>
      </c>
      <c r="E907" s="12" t="s">
        <v>35</v>
      </c>
      <c r="F907" s="9">
        <v>44370</v>
      </c>
      <c r="G907" s="9">
        <v>44455</v>
      </c>
      <c r="H907" s="12" t="s">
        <v>1369</v>
      </c>
      <c r="I907" s="13" t="str">
        <f>LEFT(J907,6)</f>
        <v>W912GB</v>
      </c>
      <c r="J907" s="14" t="s">
        <v>1932</v>
      </c>
      <c r="K907" s="15" t="s">
        <v>1932</v>
      </c>
      <c r="L907" s="15" t="str">
        <f>CONCATENATE(D907,",",J907)</f>
        <v>LRCT190002,W912GB21F0202</v>
      </c>
      <c r="M907" s="16">
        <v>27388762</v>
      </c>
      <c r="N907" s="16">
        <v>27388762</v>
      </c>
      <c r="O907" s="17">
        <v>45601</v>
      </c>
      <c r="P907" s="18">
        <v>45601</v>
      </c>
      <c r="Q907" s="19">
        <f>IF(M907="","",N907-M907)</f>
        <v>0</v>
      </c>
      <c r="R907" s="20">
        <f>IF(P907="","",P907-O907)</f>
        <v>0</v>
      </c>
      <c r="S907">
        <f>YEAR(P907)</f>
        <v>2024</v>
      </c>
      <c r="T907" s="21">
        <f>IF(LEN(MONTH(P907))=1,CONCATENATE("0",MONTH(P907)),MONTH(P907))</f>
        <v>11</v>
      </c>
      <c r="U907" s="21" t="str">
        <f>IF(LEN(DAY(P907))=1,CONCATENATE("0",DAY(P907)),DAY(P907))</f>
        <v>05</v>
      </c>
      <c r="V907" t="str">
        <f>CONCATENATE(S907,T907,U907)</f>
        <v>20241105</v>
      </c>
      <c r="W907">
        <f>IF(OR(MONTH(G907)=10,MONTH(G907)=11,MONTH(G907)=12),YEAR(G907)+1,YEAR(G907))</f>
        <v>2021</v>
      </c>
      <c r="X907">
        <f>IF(OR(MONTH(P907)=10,MONTH(P907)=11,MONTH(P907)=12),YEAR(P907)+1,YEAR(P907))</f>
        <v>2025</v>
      </c>
      <c r="Y907">
        <f>INDEX('Inflation Indices'!$B$2:$B$18,MATCH('MilCon Contracts Data'!W1246,'Inflation Indices'!$A$2:$A$18,0))</f>
        <v>1.2319371555441641</v>
      </c>
      <c r="Z907">
        <f>ROUND(MEDIAN(W907,X907),0)</f>
        <v>2023</v>
      </c>
      <c r="AA907">
        <f>INDEX('Inflation Indices'!$B$2:$B$18,MATCH('MilCon Contracts Data'!Z1246,'Inflation Indices'!$A$2:$A$18,0))</f>
        <v>1.0992552112271903</v>
      </c>
      <c r="AB907" s="22">
        <f>M907*Y907</f>
        <v>33741233.552156091</v>
      </c>
      <c r="AC907" s="22">
        <f>AB907+(Q907*AA907)</f>
        <v>33741233.552156091</v>
      </c>
      <c r="AD907" s="19">
        <f>IF(AB907="","",AC907-AB907)</f>
        <v>0</v>
      </c>
      <c r="AE907" s="23">
        <f>_xlfn.DAYS(P907,O907)</f>
        <v>0</v>
      </c>
      <c r="AF907" s="23">
        <f>_xlfn.DAYS(O907,G907)</f>
        <v>1146</v>
      </c>
      <c r="AG907" s="24">
        <f>AE907/AF907</f>
        <v>0</v>
      </c>
    </row>
    <row r="908" spans="1:33" ht="30" customHeight="1" x14ac:dyDescent="0.25">
      <c r="A908" s="9">
        <v>44573</v>
      </c>
      <c r="B908" s="10">
        <v>2019</v>
      </c>
      <c r="C908" s="11" t="s">
        <v>103</v>
      </c>
      <c r="D908" s="12" t="s">
        <v>2779</v>
      </c>
      <c r="E908" s="12" t="s">
        <v>35</v>
      </c>
      <c r="F908" s="9">
        <v>43311</v>
      </c>
      <c r="G908" s="9">
        <v>43518</v>
      </c>
      <c r="H908" s="12" t="s">
        <v>1185</v>
      </c>
      <c r="I908" s="13" t="str">
        <f>LEFT(J908,6)</f>
        <v>N69450</v>
      </c>
      <c r="J908" s="14" t="s">
        <v>2780</v>
      </c>
      <c r="K908" s="15" t="s">
        <v>2780</v>
      </c>
      <c r="L908" s="15" t="str">
        <f>CONCATENATE(D908,",",J908)</f>
        <v>N60201427,N6945019F0855</v>
      </c>
      <c r="M908" s="16">
        <v>27496000</v>
      </c>
      <c r="N908" s="16">
        <v>26493000</v>
      </c>
      <c r="O908" s="17">
        <v>44232</v>
      </c>
      <c r="P908" s="18">
        <v>44351</v>
      </c>
      <c r="Q908" s="19">
        <f>IF(M908="","",N908-M908)</f>
        <v>-1003000</v>
      </c>
      <c r="R908" s="20">
        <f>IF(P908="","",P908-O908)</f>
        <v>119</v>
      </c>
      <c r="S908">
        <f>YEAR(P908)</f>
        <v>2021</v>
      </c>
      <c r="T908" s="21" t="str">
        <f>IF(LEN(MONTH(P908))=1,CONCATENATE("0",MONTH(P908)),MONTH(P908))</f>
        <v>06</v>
      </c>
      <c r="U908" s="21" t="str">
        <f>IF(LEN(DAY(P908))=1,CONCATENATE("0",DAY(P908)),DAY(P908))</f>
        <v>04</v>
      </c>
      <c r="V908" t="str">
        <f>CONCATENATE(S908,T908,U908)</f>
        <v>20210604</v>
      </c>
      <c r="W908">
        <f>IF(OR(MONTH(G908)=10,MONTH(G908)=11,MONTH(G908)=12),YEAR(G908)+1,YEAR(G908))</f>
        <v>2019</v>
      </c>
      <c r="X908">
        <f>IF(OR(MONTH(P908)=10,MONTH(P908)=11,MONTH(P908)=12),YEAR(P908)+1,YEAR(P908))</f>
        <v>2021</v>
      </c>
      <c r="Y908">
        <f>INDEX('Inflation Indices'!$B$2:$B$18,MATCH('MilCon Contracts Data'!W694,'Inflation Indices'!$A$2:$A$18,0))</f>
        <v>1.0507009358578761</v>
      </c>
      <c r="Z908">
        <f>ROUND(MEDIAN(W908,X908),0)</f>
        <v>2020</v>
      </c>
      <c r="AA908">
        <f>INDEX('Inflation Indices'!$B$2:$B$18,MATCH('MilCon Contracts Data'!Z694,'Inflation Indices'!$A$2:$A$18,0))</f>
        <v>1.0006103417743548</v>
      </c>
      <c r="AB908" s="22">
        <f>M908*Y908</f>
        <v>28890072.932348158</v>
      </c>
      <c r="AC908" s="22">
        <f>AB908+(Q908*AA908)</f>
        <v>27886460.759548482</v>
      </c>
      <c r="AD908" s="19">
        <f>IF(AB908="","",AC908-AB908)</f>
        <v>-1003612.1727996767</v>
      </c>
      <c r="AE908" s="23">
        <f>_xlfn.DAYS(P908,O908)</f>
        <v>119</v>
      </c>
      <c r="AF908" s="23">
        <f>_xlfn.DAYS(O908,G908)</f>
        <v>714</v>
      </c>
      <c r="AG908" s="24">
        <f>AE908/AF908</f>
        <v>0.16666666666666666</v>
      </c>
    </row>
    <row r="909" spans="1:33" ht="30" customHeight="1" x14ac:dyDescent="0.25">
      <c r="A909" s="9">
        <v>44561</v>
      </c>
      <c r="B909" s="10">
        <v>2020</v>
      </c>
      <c r="C909" s="11" t="s">
        <v>68</v>
      </c>
      <c r="D909" s="12" t="s">
        <v>2781</v>
      </c>
      <c r="E909" s="12" t="s">
        <v>35</v>
      </c>
      <c r="F909" s="9">
        <v>43903</v>
      </c>
      <c r="G909" s="9">
        <v>44001</v>
      </c>
      <c r="H909" s="12" t="s">
        <v>2782</v>
      </c>
      <c r="I909" s="13" t="str">
        <f>LEFT(J909,6)</f>
        <v>W912PL</v>
      </c>
      <c r="J909" s="14" t="s">
        <v>2783</v>
      </c>
      <c r="K909" s="15" t="s">
        <v>2783</v>
      </c>
      <c r="L909" s="15" t="str">
        <f>CONCATENATE(D909,",",J909)</f>
        <v>RKMF203007,W912PL20C0018</v>
      </c>
      <c r="M909" s="16">
        <v>27554000</v>
      </c>
      <c r="N909" s="16">
        <v>27554000</v>
      </c>
      <c r="O909" s="17">
        <v>44766</v>
      </c>
      <c r="P909" s="18">
        <v>44766</v>
      </c>
      <c r="Q909" s="19">
        <f>IF(M909="","",N909-M909)</f>
        <v>0</v>
      </c>
      <c r="R909" s="20">
        <f>IF(P909="","",P909-O909)</f>
        <v>0</v>
      </c>
      <c r="S909">
        <f>YEAR(P909)</f>
        <v>2022</v>
      </c>
      <c r="T909" s="21" t="str">
        <f>IF(LEN(MONTH(P909))=1,CONCATENATE("0",MONTH(P909)),MONTH(P909))</f>
        <v>07</v>
      </c>
      <c r="U909" s="21">
        <f>IF(LEN(DAY(P909))=1,CONCATENATE("0",DAY(P909)),DAY(P909))</f>
        <v>24</v>
      </c>
      <c r="V909" t="str">
        <f>CONCATENATE(S909,T909,U909)</f>
        <v>20220724</v>
      </c>
      <c r="W909">
        <f>IF(OR(MONTH(G909)=10,MONTH(G909)=11,MONTH(G909)=12),YEAR(G909)+1,YEAR(G909))</f>
        <v>2020</v>
      </c>
      <c r="X909">
        <f>IF(OR(MONTH(P909)=10,MONTH(P909)=11,MONTH(P909)=12),YEAR(P909)+1,YEAR(P909))</f>
        <v>2022</v>
      </c>
      <c r="Y909">
        <f>INDEX('Inflation Indices'!$B$2:$B$18,MATCH('MilCon Contracts Data'!W1073,'Inflation Indices'!$A$2:$A$18,0))</f>
        <v>1.0006103417743548</v>
      </c>
      <c r="Z909">
        <f>ROUND(MEDIAN(W909,X909),0)</f>
        <v>2021</v>
      </c>
      <c r="AA909">
        <f>INDEX('Inflation Indices'!$B$2:$B$18,MATCH('MilCon Contracts Data'!Z1073,'Inflation Indices'!$A$2:$A$18,0))</f>
        <v>0.97697771649446541</v>
      </c>
      <c r="AB909" s="22">
        <f>M909*Y909</f>
        <v>27570817.357250571</v>
      </c>
      <c r="AC909" s="22">
        <f>AB909+(Q909*AA909)</f>
        <v>27570817.357250571</v>
      </c>
      <c r="AD909" s="19">
        <f>IF(AB909="","",AC909-AB909)</f>
        <v>0</v>
      </c>
      <c r="AE909" s="23">
        <f>_xlfn.DAYS(P909,O909)</f>
        <v>0</v>
      </c>
      <c r="AF909" s="23">
        <f>_xlfn.DAYS(O909,G909)</f>
        <v>765</v>
      </c>
      <c r="AG909" s="24">
        <f>AE909/AF909</f>
        <v>0</v>
      </c>
    </row>
    <row r="910" spans="1:33" ht="30" customHeight="1" x14ac:dyDescent="0.25">
      <c r="A910" s="9">
        <v>44573</v>
      </c>
      <c r="B910" s="10">
        <v>2020</v>
      </c>
      <c r="C910" s="11" t="s">
        <v>98</v>
      </c>
      <c r="D910" s="12" t="s">
        <v>2784</v>
      </c>
      <c r="E910" s="12" t="s">
        <v>35</v>
      </c>
      <c r="F910" s="9">
        <v>43920</v>
      </c>
      <c r="G910" s="9">
        <v>44089</v>
      </c>
      <c r="H910" s="12" t="s">
        <v>109</v>
      </c>
      <c r="I910" s="13" t="str">
        <f>LEFT(J910,6)</f>
        <v>N40085</v>
      </c>
      <c r="J910" s="14" t="s">
        <v>327</v>
      </c>
      <c r="K910" s="15" t="s">
        <v>111</v>
      </c>
      <c r="L910" s="15" t="str">
        <f>CONCATENATE(D910,",",J910)</f>
        <v>M670011203F,N4008520D0034 N4008520F6501</v>
      </c>
      <c r="M910" s="16">
        <v>27688000</v>
      </c>
      <c r="N910" s="16">
        <v>28664000</v>
      </c>
      <c r="O910" s="17">
        <v>45565</v>
      </c>
      <c r="P910" s="18">
        <v>45927</v>
      </c>
      <c r="Q910" s="19">
        <f>IF(M910="","",N910-M910)</f>
        <v>976000</v>
      </c>
      <c r="R910" s="20">
        <f>IF(P910="","",P910-O910)</f>
        <v>362</v>
      </c>
      <c r="S910">
        <f>YEAR(P910)</f>
        <v>2025</v>
      </c>
      <c r="T910" s="21" t="str">
        <f>IF(LEN(MONTH(P910))=1,CONCATENATE("0",MONTH(P910)),MONTH(P910))</f>
        <v>09</v>
      </c>
      <c r="U910" s="21">
        <f>IF(LEN(DAY(P910))=1,CONCATENATE("0",DAY(P910)),DAY(P910))</f>
        <v>27</v>
      </c>
      <c r="V910" t="str">
        <f>CONCATENATE(S910,T910,U910)</f>
        <v>20250927</v>
      </c>
      <c r="W910">
        <f>IF(OR(MONTH(G910)=10,MONTH(G910)=11,MONTH(G910)=12),YEAR(G910)+1,YEAR(G910))</f>
        <v>2020</v>
      </c>
      <c r="X910">
        <f>IF(OR(MONTH(P910)=10,MONTH(P910)=11,MONTH(P910)=12),YEAR(P910)+1,YEAR(P910))</f>
        <v>2025</v>
      </c>
      <c r="Y910">
        <f>INDEX('Inflation Indices'!$B$2:$B$18,MATCH('MilCon Contracts Data'!W911,'Inflation Indices'!$A$2:$A$18,0))</f>
        <v>1.0750776974914733</v>
      </c>
      <c r="Z910">
        <f>ROUND(MEDIAN(W910,X910),0)</f>
        <v>2023</v>
      </c>
      <c r="AA910">
        <f>INDEX('Inflation Indices'!$B$2:$B$18,MATCH('MilCon Contracts Data'!Z911,'Inflation Indices'!$A$2:$A$18,0))</f>
        <v>1.027591137340192</v>
      </c>
      <c r="AB910" s="22">
        <f>M910*Y910</f>
        <v>29766751.288143914</v>
      </c>
      <c r="AC910" s="22">
        <f>AB910+(Q910*AA910)</f>
        <v>30769680.238187943</v>
      </c>
      <c r="AD910" s="19">
        <f>IF(AB910="","",AC910-AB910)</f>
        <v>1002928.9500440285</v>
      </c>
      <c r="AE910" s="23">
        <f>_xlfn.DAYS(P910,O910)</f>
        <v>362</v>
      </c>
      <c r="AF910" s="23">
        <f>_xlfn.DAYS(O910,G910)</f>
        <v>1476</v>
      </c>
      <c r="AG910" s="24">
        <f>AE910/AF910</f>
        <v>0.24525745257452575</v>
      </c>
    </row>
    <row r="911" spans="1:33" ht="30" customHeight="1" x14ac:dyDescent="0.25">
      <c r="A911" s="9">
        <v>44594</v>
      </c>
      <c r="B911" s="10">
        <v>2015</v>
      </c>
      <c r="C911" s="11" t="s">
        <v>57</v>
      </c>
      <c r="D911" s="12" t="s">
        <v>2785</v>
      </c>
      <c r="E911" s="12" t="s">
        <v>35</v>
      </c>
      <c r="F911" s="9">
        <v>42534</v>
      </c>
      <c r="G911" s="9">
        <v>42696</v>
      </c>
      <c r="H911" s="12" t="s">
        <v>2786</v>
      </c>
      <c r="I911" s="13" t="str">
        <f>LEFT(J911,6)</f>
        <v>W912HV</v>
      </c>
      <c r="J911" s="14" t="s">
        <v>2787</v>
      </c>
      <c r="K911" s="15" t="s">
        <v>2788</v>
      </c>
      <c r="L911" s="15" t="str">
        <f>CONCATENATE(D911,",",J911)</f>
        <v>PA00023,W912HV-17-C-0002/37064811</v>
      </c>
      <c r="M911" s="16">
        <v>27722277</v>
      </c>
      <c r="N911" s="16">
        <v>30649314</v>
      </c>
      <c r="O911" s="17">
        <v>43613</v>
      </c>
      <c r="P911" s="18">
        <v>44217</v>
      </c>
      <c r="Q911" s="19">
        <f>IF(M911="","",N911-M911)</f>
        <v>2927037</v>
      </c>
      <c r="R911" s="20">
        <f>IF(P911="","",P911-O911)</f>
        <v>604</v>
      </c>
      <c r="S911">
        <f>YEAR(P911)</f>
        <v>2021</v>
      </c>
      <c r="T911" s="21" t="str">
        <f>IF(LEN(MONTH(P911))=1,CONCATENATE("0",MONTH(P911)),MONTH(P911))</f>
        <v>01</v>
      </c>
      <c r="U911" s="21">
        <f>IF(LEN(DAY(P911))=1,CONCATENATE("0",DAY(P911)),DAY(P911))</f>
        <v>21</v>
      </c>
      <c r="V911" t="str">
        <f>CONCATENATE(S911,T911,U911)</f>
        <v>20210121</v>
      </c>
      <c r="W911">
        <f>IF(OR(MONTH(G911)=10,MONTH(G911)=11,MONTH(G911)=12),YEAR(G911)+1,YEAR(G911))</f>
        <v>2017</v>
      </c>
      <c r="X911">
        <f>IF(OR(MONTH(P911)=10,MONTH(P911)=11,MONTH(P911)=12),YEAR(P911)+1,YEAR(P911))</f>
        <v>2021</v>
      </c>
      <c r="Y911">
        <f>INDEX('Inflation Indices'!$B$2:$B$18,MATCH('MilCon Contracts Data'!W389,'Inflation Indices'!$A$2:$A$18,0))</f>
        <v>1.0006103417743548</v>
      </c>
      <c r="Z911">
        <f>ROUND(MEDIAN(W911,X911),0)</f>
        <v>2019</v>
      </c>
      <c r="AA911">
        <f>INDEX('Inflation Indices'!$B$2:$B$18,MATCH('MilCon Contracts Data'!Z389,'Inflation Indices'!$A$2:$A$18,0))</f>
        <v>0.97697771649446541</v>
      </c>
      <c r="AB911" s="22">
        <f>M911*Y911</f>
        <v>27739197.063733336</v>
      </c>
      <c r="AC911" s="22">
        <f>AB911+(Q911*AA911)</f>
        <v>30598846.988088146</v>
      </c>
      <c r="AD911" s="19">
        <f>IF(AB911="","",AC911-AB911)</f>
        <v>2859649.9243548103</v>
      </c>
      <c r="AE911" s="23">
        <f>_xlfn.DAYS(P911,O911)</f>
        <v>604</v>
      </c>
      <c r="AF911" s="23">
        <f>_xlfn.DAYS(O911,G911)</f>
        <v>917</v>
      </c>
      <c r="AG911" s="24">
        <f>AE911/AF911</f>
        <v>0.65866957470010901</v>
      </c>
    </row>
    <row r="912" spans="1:33" ht="30" customHeight="1" x14ac:dyDescent="0.25">
      <c r="A912" s="9">
        <v>44620</v>
      </c>
      <c r="B912" s="10">
        <v>2021</v>
      </c>
      <c r="C912" s="11" t="s">
        <v>570</v>
      </c>
      <c r="D912" s="12" t="s">
        <v>2789</v>
      </c>
      <c r="E912" s="12" t="s">
        <v>35</v>
      </c>
      <c r="F912" s="9">
        <v>44302</v>
      </c>
      <c r="G912" s="9">
        <v>44452</v>
      </c>
      <c r="H912" s="12" t="s">
        <v>2790</v>
      </c>
      <c r="I912" s="13" t="str">
        <f>LEFT(J912,6)</f>
        <v>W912PL</v>
      </c>
      <c r="J912" s="14" t="s">
        <v>2791</v>
      </c>
      <c r="K912" s="15" t="s">
        <v>2791</v>
      </c>
      <c r="L912" s="15" t="str">
        <f>CONCATENATE(D912,",",J912)</f>
        <v>01DISA21,W912PL21C0013</v>
      </c>
      <c r="M912" s="16">
        <v>27737733</v>
      </c>
      <c r="N912" s="16">
        <v>27737733</v>
      </c>
      <c r="O912" s="17">
        <v>45182</v>
      </c>
      <c r="P912" s="18">
        <v>45182</v>
      </c>
      <c r="Q912" s="19">
        <f>IF(M912="","",N912-M912)</f>
        <v>0</v>
      </c>
      <c r="R912" s="20">
        <f>IF(P912="","",P912-O912)</f>
        <v>0</v>
      </c>
      <c r="S912">
        <f>YEAR(P912)</f>
        <v>2023</v>
      </c>
      <c r="T912" s="21" t="str">
        <f>IF(LEN(MONTH(P912))=1,CONCATENATE("0",MONTH(P912)),MONTH(P912))</f>
        <v>09</v>
      </c>
      <c r="U912" s="21">
        <f>IF(LEN(DAY(P912))=1,CONCATENATE("0",DAY(P912)),DAY(P912))</f>
        <v>13</v>
      </c>
      <c r="V912" t="str">
        <f>CONCATENATE(S912,T912,U912)</f>
        <v>20230913</v>
      </c>
      <c r="W912">
        <f>IF(OR(MONTH(G912)=10,MONTH(G912)=11,MONTH(G912)=12),YEAR(G912)+1,YEAR(G912))</f>
        <v>2021</v>
      </c>
      <c r="X912">
        <f>IF(OR(MONTH(P912)=10,MONTH(P912)=11,MONTH(P912)=12),YEAR(P912)+1,YEAR(P912))</f>
        <v>2023</v>
      </c>
      <c r="Y912">
        <f>INDEX('Inflation Indices'!$B$2:$B$18,MATCH('MilCon Contracts Data'!W1262,'Inflation Indices'!$A$2:$A$18,0))</f>
        <v>1.027591137340192</v>
      </c>
      <c r="Z912">
        <f>ROUND(MEDIAN(W912,X912),0)</f>
        <v>2022</v>
      </c>
      <c r="AA912">
        <f>INDEX('Inflation Indices'!$B$2:$B$18,MATCH('MilCon Contracts Data'!Z1262,'Inflation Indices'!$A$2:$A$18,0))</f>
        <v>0.97697771649446541</v>
      </c>
      <c r="AB912" s="22">
        <f>M912*Y912</f>
        <v>28503048.600708578</v>
      </c>
      <c r="AC912" s="22">
        <f>AB912+(Q912*AA912)</f>
        <v>28503048.600708578</v>
      </c>
      <c r="AD912" s="19">
        <f>IF(AB912="","",AC912-AB912)</f>
        <v>0</v>
      </c>
      <c r="AE912" s="23">
        <f>_xlfn.DAYS(P912,O912)</f>
        <v>0</v>
      </c>
      <c r="AF912" s="23">
        <f>_xlfn.DAYS(O912,G912)</f>
        <v>730</v>
      </c>
      <c r="AG912" s="24">
        <f>AE912/AF912</f>
        <v>0</v>
      </c>
    </row>
    <row r="913" spans="1:33" ht="30" customHeight="1" x14ac:dyDescent="0.25">
      <c r="A913" s="9">
        <v>44573</v>
      </c>
      <c r="B913" s="10">
        <v>2021</v>
      </c>
      <c r="C913" s="11" t="s">
        <v>98</v>
      </c>
      <c r="D913" s="12" t="s">
        <v>2792</v>
      </c>
      <c r="E913" s="12" t="s">
        <v>35</v>
      </c>
      <c r="F913" s="9">
        <v>44088</v>
      </c>
      <c r="G913" s="9">
        <v>44270</v>
      </c>
      <c r="H913" s="12" t="s">
        <v>82</v>
      </c>
      <c r="I913" s="13" t="str">
        <f>LEFT(J913,6)</f>
        <v>N62742</v>
      </c>
      <c r="J913" s="14" t="s">
        <v>2793</v>
      </c>
      <c r="K913" s="15" t="s">
        <v>2794</v>
      </c>
      <c r="L913" s="15" t="str">
        <f>CONCATENATE(D913,",",J913)</f>
        <v>N61159311,N6274219D1332 N6274221F9927</v>
      </c>
      <c r="M913" s="16">
        <v>27795000</v>
      </c>
      <c r="N913" s="16">
        <v>28047000</v>
      </c>
      <c r="O913" s="17">
        <v>45161</v>
      </c>
      <c r="P913" s="18">
        <v>45161</v>
      </c>
      <c r="Q913" s="19">
        <f>IF(M913="","",N913-M913)</f>
        <v>252000</v>
      </c>
      <c r="R913" s="20">
        <f>IF(P913="","",P913-O913)</f>
        <v>0</v>
      </c>
      <c r="S913">
        <f>YEAR(P913)</f>
        <v>2023</v>
      </c>
      <c r="T913" s="21" t="str">
        <f>IF(LEN(MONTH(P913))=1,CONCATENATE("0",MONTH(P913)),MONTH(P913))</f>
        <v>08</v>
      </c>
      <c r="U913" s="21">
        <f>IF(LEN(DAY(P913))=1,CONCATENATE("0",DAY(P913)),DAY(P913))</f>
        <v>23</v>
      </c>
      <c r="V913" t="str">
        <f>CONCATENATE(S913,T913,U913)</f>
        <v>20230823</v>
      </c>
      <c r="W913">
        <f>IF(OR(MONTH(G913)=10,MONTH(G913)=11,MONTH(G913)=12),YEAR(G913)+1,YEAR(G913))</f>
        <v>2021</v>
      </c>
      <c r="X913">
        <f>IF(OR(MONTH(P913)=10,MONTH(P913)=11,MONTH(P913)=12),YEAR(P913)+1,YEAR(P913))</f>
        <v>2023</v>
      </c>
      <c r="Y913">
        <f>INDEX('Inflation Indices'!$B$2:$B$18,MATCH('MilCon Contracts Data'!W1174,'Inflation Indices'!$A$2:$A$18,0))</f>
        <v>1.0507009358578761</v>
      </c>
      <c r="Z913">
        <f>ROUND(MEDIAN(W913,X913),0)</f>
        <v>2022</v>
      </c>
      <c r="AA913">
        <f>INDEX('Inflation Indices'!$B$2:$B$18,MATCH('MilCon Contracts Data'!Z1174,'Inflation Indices'!$A$2:$A$18,0))</f>
        <v>1.0006103417743548</v>
      </c>
      <c r="AB913" s="22">
        <f>M913*Y913</f>
        <v>29204232.512169667</v>
      </c>
      <c r="AC913" s="22">
        <f>AB913+(Q913*AA913)</f>
        <v>29456386.318296805</v>
      </c>
      <c r="AD913" s="19">
        <f>IF(AB913="","",AC913-AB913)</f>
        <v>252153.80612713844</v>
      </c>
      <c r="AE913" s="23">
        <f>_xlfn.DAYS(P913,O913)</f>
        <v>0</v>
      </c>
      <c r="AF913" s="23">
        <f>_xlfn.DAYS(O913,G913)</f>
        <v>891</v>
      </c>
      <c r="AG913" s="24">
        <f>AE913/AF913</f>
        <v>0</v>
      </c>
    </row>
    <row r="914" spans="1:33" ht="30" customHeight="1" x14ac:dyDescent="0.25">
      <c r="A914" s="9">
        <v>44574</v>
      </c>
      <c r="B914" s="10">
        <v>2018</v>
      </c>
      <c r="C914" s="11" t="s">
        <v>39</v>
      </c>
      <c r="D914" s="12" t="s">
        <v>2795</v>
      </c>
      <c r="E914" s="12" t="s">
        <v>35</v>
      </c>
      <c r="F914" s="9">
        <v>43263</v>
      </c>
      <c r="G914" s="9">
        <v>43817</v>
      </c>
      <c r="H914" s="12" t="s">
        <v>2178</v>
      </c>
      <c r="I914" s="13" t="str">
        <f>LEFT(J914,6)</f>
        <v>N62473</v>
      </c>
      <c r="J914" s="14" t="s">
        <v>2093</v>
      </c>
      <c r="K914" s="15" t="s">
        <v>2093</v>
      </c>
      <c r="L914" s="15" t="str">
        <f>CONCATENATE(D914,",",J914)</f>
        <v>14021,N6247318D5855</v>
      </c>
      <c r="M914" s="16">
        <v>27799000</v>
      </c>
      <c r="N914" s="16">
        <v>28065000</v>
      </c>
      <c r="O914" s="17">
        <v>44691</v>
      </c>
      <c r="P914" s="18">
        <v>44691</v>
      </c>
      <c r="Q914" s="19">
        <f>IF(M914="","",N914-M914)</f>
        <v>266000</v>
      </c>
      <c r="R914" s="20">
        <f>IF(P914="","",P914-O914)</f>
        <v>0</v>
      </c>
      <c r="S914">
        <f>YEAR(P914)</f>
        <v>2022</v>
      </c>
      <c r="T914" s="21" t="str">
        <f>IF(LEN(MONTH(P914))=1,CONCATENATE("0",MONTH(P914)),MONTH(P914))</f>
        <v>05</v>
      </c>
      <c r="U914" s="21">
        <f>IF(LEN(DAY(P914))=1,CONCATENATE("0",DAY(P914)),DAY(P914))</f>
        <v>10</v>
      </c>
      <c r="V914" t="str">
        <f>CONCATENATE(S914,T914,U914)</f>
        <v>20220510</v>
      </c>
      <c r="W914">
        <f>IF(OR(MONTH(G914)=10,MONTH(G914)=11,MONTH(G914)=12),YEAR(G914)+1,YEAR(G914))</f>
        <v>2020</v>
      </c>
      <c r="X914">
        <f>IF(OR(MONTH(P914)=10,MONTH(P914)=11,MONTH(P914)=12),YEAR(P914)+1,YEAR(P914))</f>
        <v>2022</v>
      </c>
      <c r="Y914">
        <f>INDEX('Inflation Indices'!$B$2:$B$18,MATCH('MilCon Contracts Data'!W939,'Inflation Indices'!$A$2:$A$18,0))</f>
        <v>1.027591137340192</v>
      </c>
      <c r="Z914">
        <f>ROUND(MEDIAN(W914,X914),0)</f>
        <v>2021</v>
      </c>
      <c r="AA914">
        <f>INDEX('Inflation Indices'!$B$2:$B$18,MATCH('MilCon Contracts Data'!Z939,'Inflation Indices'!$A$2:$A$18,0))</f>
        <v>1.0006103417743548</v>
      </c>
      <c r="AB914" s="22">
        <f>M914*Y914</f>
        <v>28566006.026919998</v>
      </c>
      <c r="AC914" s="22">
        <f>AB914+(Q914*AA914)</f>
        <v>28832168.377831977</v>
      </c>
      <c r="AD914" s="19">
        <f>IF(AB914="","",AC914-AB914)</f>
        <v>266162.35091197863</v>
      </c>
      <c r="AE914" s="23">
        <f>_xlfn.DAYS(P914,O914)</f>
        <v>0</v>
      </c>
      <c r="AF914" s="23">
        <f>_xlfn.DAYS(O914,G914)</f>
        <v>874</v>
      </c>
      <c r="AG914" s="24">
        <f>AE914/AF914</f>
        <v>0</v>
      </c>
    </row>
    <row r="915" spans="1:33" ht="30" customHeight="1" x14ac:dyDescent="0.25">
      <c r="A915" s="9">
        <v>44567</v>
      </c>
      <c r="B915" s="10">
        <v>2008</v>
      </c>
      <c r="C915" s="11" t="s">
        <v>33</v>
      </c>
      <c r="D915" s="12" t="s">
        <v>2796</v>
      </c>
      <c r="E915" s="12" t="s">
        <v>35</v>
      </c>
      <c r="F915" s="9">
        <v>39595</v>
      </c>
      <c r="G915" s="9">
        <v>40081</v>
      </c>
      <c r="H915" s="12" t="s">
        <v>2797</v>
      </c>
      <c r="I915" s="13" t="str">
        <f>LEFT(J915,6)</f>
        <v>W912ER</v>
      </c>
      <c r="J915" s="14" t="s">
        <v>2798</v>
      </c>
      <c r="K915" s="15" t="s">
        <v>2799</v>
      </c>
      <c r="L915" s="15" t="str">
        <f>CONCATENATE(D915,",",J915)</f>
        <v>0P-926,W912ER-09-C-0051</v>
      </c>
      <c r="M915" s="26">
        <v>27841952</v>
      </c>
      <c r="N915" s="16">
        <v>15889227</v>
      </c>
      <c r="O915" s="17">
        <v>40890</v>
      </c>
      <c r="P915" s="18">
        <v>41270</v>
      </c>
      <c r="Q915" s="19">
        <f>IF(M915="","",N915-M915)</f>
        <v>-11952725</v>
      </c>
      <c r="R915" s="20">
        <f>IF(P915="","",P915-O915)</f>
        <v>380</v>
      </c>
      <c r="S915">
        <f>YEAR(P915)</f>
        <v>2012</v>
      </c>
      <c r="T915" s="21">
        <f>IF(LEN(MONTH(P915))=1,CONCATENATE("0",MONTH(P915)),MONTH(P915))</f>
        <v>12</v>
      </c>
      <c r="U915" s="21">
        <f>IF(LEN(DAY(P915))=1,CONCATENATE("0",DAY(P915)),DAY(P915))</f>
        <v>27</v>
      </c>
      <c r="V915" t="str">
        <f>CONCATENATE(S915,T915,U915)</f>
        <v>20121227</v>
      </c>
      <c r="W915">
        <f>IF(OR(MONTH(G915)=10,MONTH(G915)=11,MONTH(G915)=12),YEAR(G915)+1,YEAR(G915))</f>
        <v>2009</v>
      </c>
      <c r="X915">
        <f>IF(OR(MONTH(P915)=10,MONTH(P915)=11,MONTH(P915)=12),YEAR(P915)+1,YEAR(P915))</f>
        <v>2013</v>
      </c>
      <c r="Y915">
        <f>INDEX('Inflation Indices'!$B$2:$B$18,MATCH('MilCon Contracts Data'!W24,'Inflation Indices'!$A$2:$A$18,0))</f>
        <v>0.97697771649446541</v>
      </c>
      <c r="Z915">
        <f>ROUND(MEDIAN(W915,X915),0)</f>
        <v>2011</v>
      </c>
      <c r="AA915">
        <f>INDEX('Inflation Indices'!$B$2:$B$18,MATCH('MilCon Contracts Data'!Z24,'Inflation Indices'!$A$2:$A$18,0))</f>
        <v>0.93819806468133926</v>
      </c>
      <c r="AB915" s="22">
        <f>M915*Y915</f>
        <v>27200966.687708516</v>
      </c>
      <c r="AC915" s="22">
        <f>AB915+(Q915*AA915)</f>
        <v>15986943.225040255</v>
      </c>
      <c r="AD915" s="19">
        <f>IF(AB915="","",AC915-AB915)</f>
        <v>-11214023.462668261</v>
      </c>
      <c r="AE915" s="23">
        <f>_xlfn.DAYS(P915,O915)</f>
        <v>380</v>
      </c>
      <c r="AF915" s="23">
        <f>_xlfn.DAYS(O915,G915)</f>
        <v>809</v>
      </c>
      <c r="AG915" s="24">
        <f>AE915/AF915</f>
        <v>0.46971569839307786</v>
      </c>
    </row>
    <row r="916" spans="1:33" ht="30" customHeight="1" x14ac:dyDescent="0.25">
      <c r="A916" s="9">
        <v>44594</v>
      </c>
      <c r="B916" s="10">
        <v>2016</v>
      </c>
      <c r="C916" s="11" t="s">
        <v>57</v>
      </c>
      <c r="D916" s="12" t="s">
        <v>1819</v>
      </c>
      <c r="E916" s="12" t="s">
        <v>35</v>
      </c>
      <c r="F916" s="9">
        <v>42353</v>
      </c>
      <c r="G916" s="9">
        <v>42822</v>
      </c>
      <c r="H916" s="12" t="s">
        <v>1084</v>
      </c>
      <c r="I916" s="13" t="str">
        <f>LEFT(J916,6)</f>
        <v>W91278</v>
      </c>
      <c r="J916" s="14" t="s">
        <v>2800</v>
      </c>
      <c r="K916" s="15" t="s">
        <v>1086</v>
      </c>
      <c r="L916" s="15" t="str">
        <f>CONCATENATE(D916,",",J916)</f>
        <v>AM00110,W91278-12-D-0037/41084584</v>
      </c>
      <c r="M916" s="16">
        <v>27895686</v>
      </c>
      <c r="N916" s="16">
        <v>37522745</v>
      </c>
      <c r="O916" s="17">
        <v>43979</v>
      </c>
      <c r="P916" s="18">
        <v>44805</v>
      </c>
      <c r="Q916" s="19">
        <f>IF(M916="","",N916-M916)</f>
        <v>9627059</v>
      </c>
      <c r="R916" s="20">
        <f>IF(P916="","",P916-O916)</f>
        <v>826</v>
      </c>
      <c r="S916">
        <f>YEAR(P916)</f>
        <v>2022</v>
      </c>
      <c r="T916" s="21" t="str">
        <f>IF(LEN(MONTH(P916))=1,CONCATENATE("0",MONTH(P916)),MONTH(P916))</f>
        <v>09</v>
      </c>
      <c r="U916" s="21" t="str">
        <f>IF(LEN(DAY(P916))=1,CONCATENATE("0",DAY(P916)),DAY(P916))</f>
        <v>01</v>
      </c>
      <c r="V916" t="str">
        <f>CONCATENATE(S916,T916,U916)</f>
        <v>20220901</v>
      </c>
      <c r="W916">
        <f>IF(OR(MONTH(G916)=10,MONTH(G916)=11,MONTH(G916)=12),YEAR(G916)+1,YEAR(G916))</f>
        <v>2017</v>
      </c>
      <c r="X916">
        <f>IF(OR(MONTH(P916)=10,MONTH(P916)=11,MONTH(P916)=12),YEAR(P916)+1,YEAR(P916))</f>
        <v>2022</v>
      </c>
      <c r="Y916">
        <f>INDEX('Inflation Indices'!$B$2:$B$18,MATCH('MilCon Contracts Data'!W351,'Inflation Indices'!$A$2:$A$18,0))</f>
        <v>1.0006103417743548</v>
      </c>
      <c r="Z916">
        <f>ROUND(MEDIAN(W916,X916),0)</f>
        <v>2020</v>
      </c>
      <c r="AA916">
        <f>INDEX('Inflation Indices'!$B$2:$B$18,MATCH('MilCon Contracts Data'!Z351,'Inflation Indices'!$A$2:$A$18,0))</f>
        <v>0.97697771649446541</v>
      </c>
      <c r="AB916" s="22">
        <f>M916*Y916</f>
        <v>27912711.902490083</v>
      </c>
      <c r="AC916" s="22">
        <f>AB916+(Q916*AA916)</f>
        <v>37318134.020867571</v>
      </c>
      <c r="AD916" s="19">
        <f>IF(AB916="","",AC916-AB916)</f>
        <v>9405422.1183774881</v>
      </c>
      <c r="AE916" s="23">
        <f>_xlfn.DAYS(P916,O916)</f>
        <v>826</v>
      </c>
      <c r="AF916" s="23">
        <f>_xlfn.DAYS(O916,G916)</f>
        <v>1157</v>
      </c>
      <c r="AG916" s="24">
        <f>AE916/AF916</f>
        <v>0.71391529818496113</v>
      </c>
    </row>
    <row r="917" spans="1:33" ht="30" customHeight="1" x14ac:dyDescent="0.25">
      <c r="A917" s="9">
        <v>44573</v>
      </c>
      <c r="B917" s="10">
        <v>2020</v>
      </c>
      <c r="C917" s="11" t="s">
        <v>98</v>
      </c>
      <c r="D917" s="12" t="s">
        <v>2801</v>
      </c>
      <c r="E917" s="12" t="s">
        <v>35</v>
      </c>
      <c r="F917" s="9">
        <v>43920</v>
      </c>
      <c r="G917" s="9">
        <v>44089</v>
      </c>
      <c r="H917" s="12" t="s">
        <v>109</v>
      </c>
      <c r="I917" s="13" t="str">
        <f>LEFT(J917,6)</f>
        <v>N40085</v>
      </c>
      <c r="J917" s="14" t="s">
        <v>327</v>
      </c>
      <c r="K917" s="15" t="s">
        <v>111</v>
      </c>
      <c r="L917" s="15" t="str">
        <f>CONCATENATE(D917,",",J917)</f>
        <v>M670011506F,N4008520D0034 N4008520F6501</v>
      </c>
      <c r="M917" s="16">
        <v>28045000</v>
      </c>
      <c r="N917" s="16">
        <v>30423000</v>
      </c>
      <c r="O917" s="17">
        <v>45565</v>
      </c>
      <c r="P917" s="18">
        <v>45927</v>
      </c>
      <c r="Q917" s="19">
        <f>IF(M917="","",N917-M917)</f>
        <v>2378000</v>
      </c>
      <c r="R917" s="20">
        <f>IF(P917="","",P917-O917)</f>
        <v>362</v>
      </c>
      <c r="S917">
        <f>YEAR(P917)</f>
        <v>2025</v>
      </c>
      <c r="T917" s="21" t="str">
        <f>IF(LEN(MONTH(P917))=1,CONCATENATE("0",MONTH(P917)),MONTH(P917))</f>
        <v>09</v>
      </c>
      <c r="U917" s="21">
        <f>IF(LEN(DAY(P917))=1,CONCATENATE("0",DAY(P917)),DAY(P917))</f>
        <v>27</v>
      </c>
      <c r="V917" t="str">
        <f>CONCATENATE(S917,T917,U917)</f>
        <v>20250927</v>
      </c>
      <c r="W917">
        <f>IF(OR(MONTH(G917)=10,MONTH(G917)=11,MONTH(G917)=12),YEAR(G917)+1,YEAR(G917))</f>
        <v>2020</v>
      </c>
      <c r="X917">
        <f>IF(OR(MONTH(P917)=10,MONTH(P917)=11,MONTH(P917)=12),YEAR(P917)+1,YEAR(P917))</f>
        <v>2025</v>
      </c>
      <c r="Y917">
        <f>INDEX('Inflation Indices'!$B$2:$B$18,MATCH('MilCon Contracts Data'!W912,'Inflation Indices'!$A$2:$A$18,0))</f>
        <v>0.97697771649446541</v>
      </c>
      <c r="Z917">
        <f>ROUND(MEDIAN(W917,X917),0)</f>
        <v>2023</v>
      </c>
      <c r="AA917">
        <f>INDEX('Inflation Indices'!$B$2:$B$18,MATCH('MilCon Contracts Data'!Z912,'Inflation Indices'!$A$2:$A$18,0))</f>
        <v>0.95701202597496626</v>
      </c>
      <c r="AB917" s="22">
        <f>M917*Y917</f>
        <v>27399340.059087284</v>
      </c>
      <c r="AC917" s="22">
        <f>AB917+(Q917*AA917)</f>
        <v>29675114.656855755</v>
      </c>
      <c r="AD917" s="19">
        <f>IF(AB917="","",AC917-AB917)</f>
        <v>2275774.5977684706</v>
      </c>
      <c r="AE917" s="23">
        <f>_xlfn.DAYS(P917,O917)</f>
        <v>362</v>
      </c>
      <c r="AF917" s="23">
        <f>_xlfn.DAYS(O917,G917)</f>
        <v>1476</v>
      </c>
      <c r="AG917" s="24">
        <f>AE917/AF917</f>
        <v>0.24525745257452575</v>
      </c>
    </row>
    <row r="918" spans="1:33" ht="30" customHeight="1" x14ac:dyDescent="0.25">
      <c r="A918" s="9">
        <v>44567</v>
      </c>
      <c r="B918" s="10">
        <v>2012</v>
      </c>
      <c r="C918" s="11" t="s">
        <v>33</v>
      </c>
      <c r="D918" s="12" t="s">
        <v>2802</v>
      </c>
      <c r="E918" s="12" t="s">
        <v>35</v>
      </c>
      <c r="F918" s="9">
        <v>41036</v>
      </c>
      <c r="G918" s="9">
        <v>41152</v>
      </c>
      <c r="H918" s="12" t="s">
        <v>2803</v>
      </c>
      <c r="I918" s="13" t="str">
        <f>LEFT(J918,6)</f>
        <v>W912PP</v>
      </c>
      <c r="J918" s="14" t="s">
        <v>2804</v>
      </c>
      <c r="K918" s="15" t="s">
        <v>2805</v>
      </c>
      <c r="L918" s="15" t="str">
        <f>CONCATENATE(D918,",",J918)</f>
        <v>CZQZ083012,W912PP-12-C-0027</v>
      </c>
      <c r="M918" s="16">
        <v>28160000</v>
      </c>
      <c r="N918" s="16">
        <v>29398390</v>
      </c>
      <c r="O918" s="17">
        <v>41886</v>
      </c>
      <c r="P918" s="18">
        <v>41914</v>
      </c>
      <c r="Q918" s="19">
        <f>IF(M918="","",N918-M918)</f>
        <v>1238390</v>
      </c>
      <c r="R918" s="20">
        <f>IF(P918="","",P918-O918)</f>
        <v>28</v>
      </c>
      <c r="S918">
        <f>YEAR(P918)</f>
        <v>2014</v>
      </c>
      <c r="T918" s="21">
        <f>IF(LEN(MONTH(P918))=1,CONCATENATE("0",MONTH(P918)),MONTH(P918))</f>
        <v>10</v>
      </c>
      <c r="U918" s="21" t="str">
        <f>IF(LEN(DAY(P918))=1,CONCATENATE("0",DAY(P918)),DAY(P918))</f>
        <v>02</v>
      </c>
      <c r="V918" t="str">
        <f>CONCATENATE(S918,T918,U918)</f>
        <v>20141002</v>
      </c>
      <c r="W918">
        <f>IF(OR(MONTH(G918)=10,MONTH(G918)=11,MONTH(G918)=12),YEAR(G918)+1,YEAR(G918))</f>
        <v>2012</v>
      </c>
      <c r="X918">
        <f>IF(OR(MONTH(P918)=10,MONTH(P918)=11,MONTH(P918)=12),YEAR(P918)+1,YEAR(P918))</f>
        <v>2015</v>
      </c>
      <c r="Y918">
        <f>INDEX('Inflation Indices'!$B$2:$B$18,MATCH('MilCon Contracts Data'!W117,'Inflation Indices'!$A$2:$A$18,0))</f>
        <v>0.97697771649446541</v>
      </c>
      <c r="Z918">
        <f>ROUND(MEDIAN(W918,X918),0)</f>
        <v>2014</v>
      </c>
      <c r="AA918">
        <f>INDEX('Inflation Indices'!$B$2:$B$18,MATCH('MilCon Contracts Data'!Z117,'Inflation Indices'!$A$2:$A$18,0))</f>
        <v>0.97697771649446541</v>
      </c>
      <c r="AB918" s="22">
        <f>M918*Y918</f>
        <v>27511692.496484146</v>
      </c>
      <c r="AC918" s="22">
        <f>AB918+(Q918*AA918)</f>
        <v>28721571.930813726</v>
      </c>
      <c r="AD918" s="19">
        <f>IF(AB918="","",AC918-AB918)</f>
        <v>1209879.4343295805</v>
      </c>
      <c r="AE918" s="23">
        <f>_xlfn.DAYS(P918,O918)</f>
        <v>28</v>
      </c>
      <c r="AF918" s="23">
        <f>_xlfn.DAYS(O918,G918)</f>
        <v>734</v>
      </c>
      <c r="AG918" s="24">
        <f>AE918/AF918</f>
        <v>3.8147138964577658E-2</v>
      </c>
    </row>
    <row r="919" spans="1:33" ht="30" customHeight="1" x14ac:dyDescent="0.25">
      <c r="A919" s="9">
        <v>44573</v>
      </c>
      <c r="B919" s="10">
        <v>2016</v>
      </c>
      <c r="C919" s="11" t="s">
        <v>103</v>
      </c>
      <c r="D919" s="12" t="s">
        <v>2806</v>
      </c>
      <c r="E919" s="12" t="s">
        <v>35</v>
      </c>
      <c r="F919" s="9">
        <v>42425</v>
      </c>
      <c r="G919" s="9">
        <v>42696</v>
      </c>
      <c r="H919" s="12" t="s">
        <v>2615</v>
      </c>
      <c r="I919" s="13" t="str">
        <f>LEFT(J919,6)</f>
        <v>N62470</v>
      </c>
      <c r="J919" s="14" t="s">
        <v>2616</v>
      </c>
      <c r="K919" s="15" t="s">
        <v>2617</v>
      </c>
      <c r="L919" s="15" t="str">
        <f>CONCATENATE(D919,",",J919)</f>
        <v>N62995655,N6247017C5005 AWD</v>
      </c>
      <c r="M919" s="16">
        <v>28340000</v>
      </c>
      <c r="N919" s="16">
        <v>51111000</v>
      </c>
      <c r="O919" s="17">
        <v>43578</v>
      </c>
      <c r="P919" s="18">
        <v>44530</v>
      </c>
      <c r="Q919" s="19">
        <f>IF(M919="","",N919-M919)</f>
        <v>22771000</v>
      </c>
      <c r="R919" s="20">
        <f>IF(P919="","",P919-O919)</f>
        <v>952</v>
      </c>
      <c r="S919">
        <f>YEAR(P919)</f>
        <v>2021</v>
      </c>
      <c r="T919" s="21">
        <f>IF(LEN(MONTH(P919))=1,CONCATENATE("0",MONTH(P919)),MONTH(P919))</f>
        <v>11</v>
      </c>
      <c r="U919" s="21">
        <f>IF(LEN(DAY(P919))=1,CONCATENATE("0",DAY(P919)),DAY(P919))</f>
        <v>30</v>
      </c>
      <c r="V919" t="str">
        <f>CONCATENATE(S919,T919,U919)</f>
        <v>20211130</v>
      </c>
      <c r="W919">
        <f>IF(OR(MONTH(G919)=10,MONTH(G919)=11,MONTH(G919)=12),YEAR(G919)+1,YEAR(G919))</f>
        <v>2017</v>
      </c>
      <c r="X919">
        <f>IF(OR(MONTH(P919)=10,MONTH(P919)=11,MONTH(P919)=12),YEAR(P919)+1,YEAR(P919))</f>
        <v>2022</v>
      </c>
      <c r="Y919">
        <f>INDEX('Inflation Indices'!$B$2:$B$18,MATCH('MilCon Contracts Data'!W318,'Inflation Indices'!$A$2:$A$18,0))</f>
        <v>1.0507009358578761</v>
      </c>
      <c r="Z919">
        <f>ROUND(MEDIAN(W919,X919),0)</f>
        <v>2020</v>
      </c>
      <c r="AA919">
        <f>INDEX('Inflation Indices'!$B$2:$B$18,MATCH('MilCon Contracts Data'!Z318,'Inflation Indices'!$A$2:$A$18,0))</f>
        <v>1.027591137340192</v>
      </c>
      <c r="AB919" s="22">
        <f>M919*Y919</f>
        <v>29776864.522212207</v>
      </c>
      <c r="AC919" s="22">
        <f>AB919+(Q919*AA919)</f>
        <v>53176142.310585722</v>
      </c>
      <c r="AD919" s="19">
        <f>IF(AB919="","",AC919-AB919)</f>
        <v>23399277.788373515</v>
      </c>
      <c r="AE919" s="23">
        <f>_xlfn.DAYS(P919,O919)</f>
        <v>952</v>
      </c>
      <c r="AF919" s="23">
        <f>_xlfn.DAYS(O919,G919)</f>
        <v>882</v>
      </c>
      <c r="AG919" s="24">
        <f>AE919/AF919</f>
        <v>1.0793650793650793</v>
      </c>
    </row>
    <row r="920" spans="1:33" ht="30" customHeight="1" x14ac:dyDescent="0.25">
      <c r="A920" s="9">
        <v>44561</v>
      </c>
      <c r="B920" s="10">
        <v>2018</v>
      </c>
      <c r="C920" s="11" t="s">
        <v>68</v>
      </c>
      <c r="D920" s="12" t="s">
        <v>390</v>
      </c>
      <c r="E920" s="12" t="s">
        <v>35</v>
      </c>
      <c r="F920" s="9">
        <v>43901</v>
      </c>
      <c r="G920" s="9">
        <v>43931</v>
      </c>
      <c r="H920" s="12" t="s">
        <v>2807</v>
      </c>
      <c r="I920" s="13" t="str">
        <f>LEFT(J920,6)</f>
        <v>W912ER</v>
      </c>
      <c r="J920" s="14" t="s">
        <v>450</v>
      </c>
      <c r="K920" s="15" t="s">
        <v>450</v>
      </c>
      <c r="L920" s="15" t="str">
        <f>CONCATENATE(D920,",",J920)</f>
        <v>ASVF183100F,W912ER20C0009</v>
      </c>
      <c r="M920" s="16">
        <v>28401350</v>
      </c>
      <c r="N920" s="16">
        <v>28167704</v>
      </c>
      <c r="O920" s="17">
        <v>45006</v>
      </c>
      <c r="P920" s="18">
        <v>45247</v>
      </c>
      <c r="Q920" s="19">
        <f>IF(M920="","",N920-M920)</f>
        <v>-233646</v>
      </c>
      <c r="R920" s="20">
        <f>IF(P920="","",P920-O920)</f>
        <v>241</v>
      </c>
      <c r="S920">
        <f>YEAR(P920)</f>
        <v>2023</v>
      </c>
      <c r="T920" s="21">
        <f>IF(LEN(MONTH(P920))=1,CONCATENATE("0",MONTH(P920)),MONTH(P920))</f>
        <v>11</v>
      </c>
      <c r="U920" s="21">
        <f>IF(LEN(DAY(P920))=1,CONCATENATE("0",DAY(P920)),DAY(P920))</f>
        <v>17</v>
      </c>
      <c r="V920" t="str">
        <f>CONCATENATE(S920,T920,U920)</f>
        <v>20231117</v>
      </c>
      <c r="W920">
        <f>IF(OR(MONTH(G920)=10,MONTH(G920)=11,MONTH(G920)=12),YEAR(G920)+1,YEAR(G920))</f>
        <v>2020</v>
      </c>
      <c r="X920">
        <f>IF(OR(MONTH(P920)=10,MONTH(P920)=11,MONTH(P920)=12),YEAR(P920)+1,YEAR(P920))</f>
        <v>2024</v>
      </c>
      <c r="Y920">
        <f>INDEX('Inflation Indices'!$B$2:$B$18,MATCH('MilCon Contracts Data'!W1033,'Inflation Indices'!$A$2:$A$18,0))</f>
        <v>1.1226717559690906</v>
      </c>
      <c r="Z920">
        <f>ROUND(MEDIAN(W920,X920),0)</f>
        <v>2022</v>
      </c>
      <c r="AA920">
        <f>INDEX('Inflation Indices'!$B$2:$B$18,MATCH('MilCon Contracts Data'!Z1033,'Inflation Indices'!$A$2:$A$18,0))</f>
        <v>1.027591137340192</v>
      </c>
      <c r="AB920" s="22">
        <f>M920*Y920</f>
        <v>31885393.476392731</v>
      </c>
      <c r="AC920" s="22">
        <f>AB920+(Q920*AA920)</f>
        <v>31645300.917517744</v>
      </c>
      <c r="AD920" s="19">
        <f>IF(AB920="","",AC920-AB920)</f>
        <v>-240092.55887498707</v>
      </c>
      <c r="AE920" s="23">
        <f>_xlfn.DAYS(P920,O920)</f>
        <v>241</v>
      </c>
      <c r="AF920" s="23">
        <f>_xlfn.DAYS(O920,G920)</f>
        <v>1075</v>
      </c>
      <c r="AG920" s="24">
        <f>AE920/AF920</f>
        <v>0.22418604651162791</v>
      </c>
    </row>
    <row r="921" spans="1:33" ht="30" customHeight="1" x14ac:dyDescent="0.25">
      <c r="A921" s="9">
        <v>44573</v>
      </c>
      <c r="B921" s="10">
        <v>2016</v>
      </c>
      <c r="C921" s="11" t="s">
        <v>98</v>
      </c>
      <c r="D921" s="12" t="s">
        <v>2808</v>
      </c>
      <c r="E921" s="12" t="s">
        <v>35</v>
      </c>
      <c r="F921" s="9">
        <v>42458</v>
      </c>
      <c r="G921" s="9">
        <v>42613</v>
      </c>
      <c r="H921" s="12" t="s">
        <v>361</v>
      </c>
      <c r="I921" s="13" t="str">
        <f>LEFT(J921,6)</f>
        <v>N40085</v>
      </c>
      <c r="J921" s="14" t="s">
        <v>2809</v>
      </c>
      <c r="K921" s="15" t="s">
        <v>2810</v>
      </c>
      <c r="L921" s="15" t="str">
        <f>CONCATENATE(D921,",",J921)</f>
        <v>M00146194,N4008516C5506 AWD</v>
      </c>
      <c r="M921" s="16">
        <v>28561000</v>
      </c>
      <c r="N921" s="16">
        <v>27767000</v>
      </c>
      <c r="O921" s="17">
        <v>43494</v>
      </c>
      <c r="P921" s="18">
        <v>43494</v>
      </c>
      <c r="Q921" s="19">
        <f>IF(M921="","",N921-M921)</f>
        <v>-794000</v>
      </c>
      <c r="R921" s="20">
        <f>IF(P921="","",P921-O921)</f>
        <v>0</v>
      </c>
      <c r="S921">
        <f>YEAR(P921)</f>
        <v>2019</v>
      </c>
      <c r="T921" s="21" t="str">
        <f>IF(LEN(MONTH(P921))=1,CONCATENATE("0",MONTH(P921)),MONTH(P921))</f>
        <v>01</v>
      </c>
      <c r="U921" s="21">
        <f>IF(LEN(DAY(P921))=1,CONCATENATE("0",DAY(P921)),DAY(P921))</f>
        <v>29</v>
      </c>
      <c r="V921" t="str">
        <f>CONCATENATE(S921,T921,U921)</f>
        <v>20190129</v>
      </c>
      <c r="W921">
        <f>IF(OR(MONTH(G921)=10,MONTH(G921)=11,MONTH(G921)=12),YEAR(G921)+1,YEAR(G921))</f>
        <v>2016</v>
      </c>
      <c r="X921">
        <f>IF(OR(MONTH(P921)=10,MONTH(P921)=11,MONTH(P921)=12),YEAR(P921)+1,YEAR(P921))</f>
        <v>2019</v>
      </c>
      <c r="Y921">
        <f>INDEX('Inflation Indices'!$B$2:$B$18,MATCH('MilCon Contracts Data'!W241,'Inflation Indices'!$A$2:$A$18,0))</f>
        <v>1.0750776974914733</v>
      </c>
      <c r="Z921">
        <f>ROUND(MEDIAN(W921,X921),0)</f>
        <v>2018</v>
      </c>
      <c r="AA921">
        <f>INDEX('Inflation Indices'!$B$2:$B$18,MATCH('MilCon Contracts Data'!Z241,'Inflation Indices'!$A$2:$A$18,0))</f>
        <v>1.0507009358578761</v>
      </c>
      <c r="AB921" s="22">
        <f>M921*Y921</f>
        <v>30705294.118053969</v>
      </c>
      <c r="AC921" s="22">
        <f>AB921+(Q921*AA921)</f>
        <v>29871037.574982814</v>
      </c>
      <c r="AD921" s="19">
        <f>IF(AB921="","",AC921-AB921)</f>
        <v>-834256.54307115451</v>
      </c>
      <c r="AE921" s="23">
        <f>_xlfn.DAYS(P921,O921)</f>
        <v>0</v>
      </c>
      <c r="AF921" s="23">
        <f>_xlfn.DAYS(O921,G921)</f>
        <v>881</v>
      </c>
      <c r="AG921" s="24">
        <f>AE921/AF921</f>
        <v>0</v>
      </c>
    </row>
    <row r="922" spans="1:33" ht="30" customHeight="1" x14ac:dyDescent="0.25">
      <c r="A922" s="9">
        <v>44567</v>
      </c>
      <c r="B922" s="10">
        <v>2010</v>
      </c>
      <c r="C922" s="11" t="s">
        <v>33</v>
      </c>
      <c r="D922" s="12" t="s">
        <v>2811</v>
      </c>
      <c r="E922" s="12" t="s">
        <v>35</v>
      </c>
      <c r="F922" s="9">
        <v>40184</v>
      </c>
      <c r="G922" s="9">
        <v>40393</v>
      </c>
      <c r="H922" s="12" t="s">
        <v>2812</v>
      </c>
      <c r="I922" s="13" t="str">
        <f>LEFT(J922,6)</f>
        <v>W9128F</v>
      </c>
      <c r="J922" s="14" t="s">
        <v>2813</v>
      </c>
      <c r="K922" s="15" t="s">
        <v>2814</v>
      </c>
      <c r="L922" s="15" t="str">
        <f>CONCATENATE(D922,",",J922)</f>
        <v>63831,W9128F-10-C-0061</v>
      </c>
      <c r="M922" s="16">
        <v>28586634</v>
      </c>
      <c r="N922" s="16">
        <v>33108929</v>
      </c>
      <c r="O922" s="17">
        <v>41030</v>
      </c>
      <c r="P922" s="18">
        <v>41124</v>
      </c>
      <c r="Q922" s="19">
        <f>IF(M922="","",N922-M922)</f>
        <v>4522295</v>
      </c>
      <c r="R922" s="20">
        <f>IF(P922="","",P922-O922)</f>
        <v>94</v>
      </c>
      <c r="S922">
        <f>YEAR(P922)</f>
        <v>2012</v>
      </c>
      <c r="T922" s="21" t="str">
        <f>IF(LEN(MONTH(P922))=1,CONCATENATE("0",MONTH(P922)),MONTH(P922))</f>
        <v>08</v>
      </c>
      <c r="U922" s="21" t="str">
        <f>IF(LEN(DAY(P922))=1,CONCATENATE("0",DAY(P922)),DAY(P922))</f>
        <v>03</v>
      </c>
      <c r="V922" t="str">
        <f>CONCATENATE(S922,T922,U922)</f>
        <v>20120803</v>
      </c>
      <c r="W922">
        <f>IF(OR(MONTH(G922)=10,MONTH(G922)=11,MONTH(G922)=12),YEAR(G922)+1,YEAR(G922))</f>
        <v>2010</v>
      </c>
      <c r="X922">
        <f>IF(OR(MONTH(P922)=10,MONTH(P922)=11,MONTH(P922)=12),YEAR(P922)+1,YEAR(P922))</f>
        <v>2012</v>
      </c>
      <c r="Y922">
        <f>INDEX('Inflation Indices'!$B$2:$B$18,MATCH('MilCon Contracts Data'!W34,'Inflation Indices'!$A$2:$A$18,0))</f>
        <v>1.0507009358578761</v>
      </c>
      <c r="Z922">
        <f>ROUND(MEDIAN(W922,X922),0)</f>
        <v>2011</v>
      </c>
      <c r="AA922">
        <f>INDEX('Inflation Indices'!$B$2:$B$18,MATCH('MilCon Contracts Data'!Z34,'Inflation Indices'!$A$2:$A$18,0))</f>
        <v>1.0006103417743548</v>
      </c>
      <c r="AB922" s="22">
        <f>M922*Y922</f>
        <v>30036003.096826579</v>
      </c>
      <c r="AC922" s="22">
        <f>AB922+(Q922*AA922)</f>
        <v>34561058.242381036</v>
      </c>
      <c r="AD922" s="19">
        <f>IF(AB922="","",AC922-AB922)</f>
        <v>4525055.1455544569</v>
      </c>
      <c r="AE922" s="23">
        <f>_xlfn.DAYS(P922,O922)</f>
        <v>94</v>
      </c>
      <c r="AF922" s="23">
        <f>_xlfn.DAYS(O922,G922)</f>
        <v>637</v>
      </c>
      <c r="AG922" s="24">
        <f>AE922/AF922</f>
        <v>0.14756671899529042</v>
      </c>
    </row>
    <row r="923" spans="1:33" ht="30" customHeight="1" x14ac:dyDescent="0.25">
      <c r="A923" s="9">
        <v>44574</v>
      </c>
      <c r="B923" s="10">
        <v>2019</v>
      </c>
      <c r="C923" s="11" t="s">
        <v>39</v>
      </c>
      <c r="D923" s="12" t="s">
        <v>2815</v>
      </c>
      <c r="E923" s="12" t="s">
        <v>35</v>
      </c>
      <c r="F923" s="9">
        <v>43655</v>
      </c>
      <c r="G923" s="9">
        <v>43738</v>
      </c>
      <c r="H923" s="12" t="s">
        <v>2816</v>
      </c>
      <c r="I923" s="13" t="str">
        <f>LEFT(J923,6)</f>
        <v>N40085</v>
      </c>
      <c r="J923" s="14" t="s">
        <v>2817</v>
      </c>
      <c r="K923" s="15" t="s">
        <v>2817</v>
      </c>
      <c r="L923" s="15" t="str">
        <f>CONCATENATE(D923,",",J923)</f>
        <v>89838,N4008519C9124</v>
      </c>
      <c r="M923" s="16">
        <v>28729000</v>
      </c>
      <c r="N923" s="16">
        <v>28301000</v>
      </c>
      <c r="O923" s="17">
        <v>44499</v>
      </c>
      <c r="P923" s="18">
        <v>44925</v>
      </c>
      <c r="Q923" s="19">
        <f>IF(M923="","",N923-M923)</f>
        <v>-428000</v>
      </c>
      <c r="R923" s="20">
        <f>IF(P923="","",P923-O923)</f>
        <v>426</v>
      </c>
      <c r="S923">
        <f>YEAR(P923)</f>
        <v>2022</v>
      </c>
      <c r="T923" s="21">
        <f>IF(LEN(MONTH(P923))=1,CONCATENATE("0",MONTH(P923)),MONTH(P923))</f>
        <v>12</v>
      </c>
      <c r="U923" s="21">
        <f>IF(LEN(DAY(P923))=1,CONCATENATE("0",DAY(P923)),DAY(P923))</f>
        <v>30</v>
      </c>
      <c r="V923" t="str">
        <f>CONCATENATE(S923,T923,U923)</f>
        <v>20221230</v>
      </c>
      <c r="W923">
        <f>IF(OR(MONTH(G923)=10,MONTH(G923)=11,MONTH(G923)=12),YEAR(G923)+1,YEAR(G923))</f>
        <v>2019</v>
      </c>
      <c r="X923">
        <f>IF(OR(MONTH(P923)=10,MONTH(P923)=11,MONTH(P923)=12),YEAR(P923)+1,YEAR(P923))</f>
        <v>2023</v>
      </c>
      <c r="Y923">
        <f>INDEX('Inflation Indices'!$B$2:$B$18,MATCH('MilCon Contracts Data'!W622,'Inflation Indices'!$A$2:$A$18,0))</f>
        <v>1.0006103417743548</v>
      </c>
      <c r="Z923">
        <f>ROUND(MEDIAN(W923,X923),0)</f>
        <v>2021</v>
      </c>
      <c r="AA923">
        <f>INDEX('Inflation Indices'!$B$2:$B$18,MATCH('MilCon Contracts Data'!Z622,'Inflation Indices'!$A$2:$A$18,0))</f>
        <v>0.97697771649446541</v>
      </c>
      <c r="AB923" s="22">
        <f>M923*Y923</f>
        <v>28746534.508835439</v>
      </c>
      <c r="AC923" s="22">
        <f>AB923+(Q923*AA923)</f>
        <v>28328388.046175808</v>
      </c>
      <c r="AD923" s="19">
        <f>IF(AB923="","",AC923-AB923)</f>
        <v>-418146.46265963092</v>
      </c>
      <c r="AE923" s="23">
        <f>_xlfn.DAYS(P923,O923)</f>
        <v>426</v>
      </c>
      <c r="AF923" s="23">
        <f>_xlfn.DAYS(O923,G923)</f>
        <v>761</v>
      </c>
      <c r="AG923" s="24">
        <f>AE923/AF923</f>
        <v>0.55978975032851508</v>
      </c>
    </row>
    <row r="924" spans="1:33" ht="30" customHeight="1" x14ac:dyDescent="0.25">
      <c r="A924" s="9">
        <v>44594</v>
      </c>
      <c r="B924" s="10">
        <v>2015</v>
      </c>
      <c r="C924" s="11" t="s">
        <v>57</v>
      </c>
      <c r="D924" s="12" t="s">
        <v>2818</v>
      </c>
      <c r="E924" s="12" t="s">
        <v>35</v>
      </c>
      <c r="F924" s="9">
        <v>42915</v>
      </c>
      <c r="G924" s="9">
        <v>42999</v>
      </c>
      <c r="H924" s="12" t="s">
        <v>2819</v>
      </c>
      <c r="I924" s="13" t="str">
        <f>LEFT(J924,6)</f>
        <v>W912GB</v>
      </c>
      <c r="J924" s="14" t="s">
        <v>2820</v>
      </c>
      <c r="K924" s="15" t="s">
        <v>2821</v>
      </c>
      <c r="L924" s="15" t="str">
        <f>CONCATENATE(D924,",",J924)</f>
        <v>EU00064,W912GB-17-C-0018/44739768</v>
      </c>
      <c r="M924" s="16">
        <v>28765482</v>
      </c>
      <c r="N924" s="16">
        <v>29107109</v>
      </c>
      <c r="O924" s="17">
        <v>44128</v>
      </c>
      <c r="P924" s="18">
        <v>45016</v>
      </c>
      <c r="Q924" s="19">
        <f>IF(M924="","",N924-M924)</f>
        <v>341627</v>
      </c>
      <c r="R924" s="20">
        <f>IF(P924="","",P924-O924)</f>
        <v>888</v>
      </c>
      <c r="S924">
        <f>YEAR(P924)</f>
        <v>2023</v>
      </c>
      <c r="T924" s="21" t="str">
        <f>IF(LEN(MONTH(P924))=1,CONCATENATE("0",MONTH(P924)),MONTH(P924))</f>
        <v>03</v>
      </c>
      <c r="U924" s="21">
        <f>IF(LEN(DAY(P924))=1,CONCATENATE("0",DAY(P924)),DAY(P924))</f>
        <v>31</v>
      </c>
      <c r="V924" t="str">
        <f>CONCATENATE(S924,T924,U924)</f>
        <v>20230331</v>
      </c>
      <c r="W924">
        <f>IF(OR(MONTH(G924)=10,MONTH(G924)=11,MONTH(G924)=12),YEAR(G924)+1,YEAR(G924))</f>
        <v>2017</v>
      </c>
      <c r="X924">
        <f>IF(OR(MONTH(P924)=10,MONTH(P924)=11,MONTH(P924)=12),YEAR(P924)+1,YEAR(P924))</f>
        <v>2023</v>
      </c>
      <c r="Y924">
        <f>INDEX('Inflation Indices'!$B$2:$B$18,MATCH('MilCon Contracts Data'!W383,'Inflation Indices'!$A$2:$A$18,0))</f>
        <v>1.0507009358578761</v>
      </c>
      <c r="Z924">
        <f>ROUND(MEDIAN(W924,X924),0)</f>
        <v>2020</v>
      </c>
      <c r="AA924">
        <f>INDEX('Inflation Indices'!$B$2:$B$18,MATCH('MilCon Contracts Data'!Z383,'Inflation Indices'!$A$2:$A$18,0))</f>
        <v>1.0006103417743548</v>
      </c>
      <c r="AB924" s="22">
        <f>M924*Y924</f>
        <v>30223918.857802887</v>
      </c>
      <c r="AC924" s="22">
        <f>AB924+(Q924*AA924)</f>
        <v>30565754.367032234</v>
      </c>
      <c r="AD924" s="19">
        <f>IF(AB924="","",AC924-AB924)</f>
        <v>341835.50922934711</v>
      </c>
      <c r="AE924" s="23">
        <f>_xlfn.DAYS(P924,O924)</f>
        <v>888</v>
      </c>
      <c r="AF924" s="23">
        <f>_xlfn.DAYS(O924,G924)</f>
        <v>1129</v>
      </c>
      <c r="AG924" s="24">
        <f>AE924/AF924</f>
        <v>0.78653675819309121</v>
      </c>
    </row>
    <row r="925" spans="1:33" ht="30" customHeight="1" x14ac:dyDescent="0.25">
      <c r="A925" s="9">
        <v>44530</v>
      </c>
      <c r="B925" s="10">
        <v>2018</v>
      </c>
      <c r="C925" s="11" t="s">
        <v>454</v>
      </c>
      <c r="D925" s="12" t="s">
        <v>669</v>
      </c>
      <c r="E925" s="12" t="s">
        <v>35</v>
      </c>
      <c r="F925" s="9">
        <v>43207</v>
      </c>
      <c r="G925" s="9">
        <v>43301</v>
      </c>
      <c r="H925" s="12" t="s">
        <v>2822</v>
      </c>
      <c r="I925" s="13" t="str">
        <f>LEFT(J925,6)</f>
        <v>W911KB</v>
      </c>
      <c r="J925" s="14" t="s">
        <v>2823</v>
      </c>
      <c r="K925" s="15" t="s">
        <v>2823</v>
      </c>
      <c r="L925" s="15" t="str">
        <f>CONCATENATE(D925,",",J925)</f>
        <v>674,W911KB18C0030</v>
      </c>
      <c r="M925" s="16">
        <v>28807000</v>
      </c>
      <c r="N925" s="16">
        <v>32124438</v>
      </c>
      <c r="O925" s="17">
        <v>44136</v>
      </c>
      <c r="P925" s="18">
        <v>44284</v>
      </c>
      <c r="Q925" s="19">
        <f>IF(M925="","",N925-M925)</f>
        <v>3317438</v>
      </c>
      <c r="R925" s="20">
        <f>IF(P925="","",P925-O925)</f>
        <v>148</v>
      </c>
      <c r="S925">
        <f>YEAR(P925)</f>
        <v>2021</v>
      </c>
      <c r="T925" s="21" t="str">
        <f>IF(LEN(MONTH(P925))=1,CONCATENATE("0",MONTH(P925)),MONTH(P925))</f>
        <v>03</v>
      </c>
      <c r="U925" s="21">
        <f>IF(LEN(DAY(P925))=1,CONCATENATE("0",DAY(P925)),DAY(P925))</f>
        <v>29</v>
      </c>
      <c r="V925" t="str">
        <f>CONCATENATE(S925,T925,U925)</f>
        <v>20210329</v>
      </c>
      <c r="W925">
        <f>IF(OR(MONTH(G925)=10,MONTH(G925)=11,MONTH(G925)=12),YEAR(G925)+1,YEAR(G925))</f>
        <v>2018</v>
      </c>
      <c r="X925">
        <f>IF(OR(MONTH(P925)=10,MONTH(P925)=11,MONTH(P925)=12),YEAR(P925)+1,YEAR(P925))</f>
        <v>2021</v>
      </c>
      <c r="Y925">
        <f>INDEX('Inflation Indices'!$B$2:$B$18,MATCH('MilCon Contracts Data'!W514,'Inflation Indices'!$A$2:$A$18,0))</f>
        <v>1.027591137340192</v>
      </c>
      <c r="Z925">
        <f>ROUND(MEDIAN(W925,X925),0)</f>
        <v>2020</v>
      </c>
      <c r="AA925">
        <f>INDEX('Inflation Indices'!$B$2:$B$18,MATCH('MilCon Contracts Data'!Z514,'Inflation Indices'!$A$2:$A$18,0))</f>
        <v>0.97697771649446541</v>
      </c>
      <c r="AB925" s="22">
        <f>M925*Y925</f>
        <v>29601817.893358912</v>
      </c>
      <c r="AC925" s="22">
        <f>AB925+(Q925*AA925)</f>
        <v>32842880.895210877</v>
      </c>
      <c r="AD925" s="19">
        <f>IF(AB925="","",AC925-AB925)</f>
        <v>3241063.0018519647</v>
      </c>
      <c r="AE925" s="23">
        <f>_xlfn.DAYS(P925,O925)</f>
        <v>148</v>
      </c>
      <c r="AF925" s="23">
        <f>_xlfn.DAYS(O925,G925)</f>
        <v>835</v>
      </c>
      <c r="AG925" s="24">
        <f>AE925/AF925</f>
        <v>0.17724550898203592</v>
      </c>
    </row>
    <row r="926" spans="1:33" ht="30" customHeight="1" x14ac:dyDescent="0.25">
      <c r="A926" s="9">
        <v>44561</v>
      </c>
      <c r="B926" s="10">
        <v>2018</v>
      </c>
      <c r="C926" s="11" t="s">
        <v>454</v>
      </c>
      <c r="D926" s="12" t="s">
        <v>669</v>
      </c>
      <c r="E926" s="12" t="s">
        <v>35</v>
      </c>
      <c r="F926" s="9">
        <v>43207</v>
      </c>
      <c r="G926" s="9">
        <v>43301</v>
      </c>
      <c r="H926" s="12" t="s">
        <v>2822</v>
      </c>
      <c r="I926" s="13" t="str">
        <f>LEFT(J926,6)</f>
        <v>W911KB</v>
      </c>
      <c r="J926" s="14" t="s">
        <v>2824</v>
      </c>
      <c r="K926" s="15" t="s">
        <v>2823</v>
      </c>
      <c r="L926" s="15" t="str">
        <f>CONCATENATE(D926,",",J926)</f>
        <v>674,W911KB-18-C-0030</v>
      </c>
      <c r="M926" s="16">
        <v>28807000</v>
      </c>
      <c r="N926" s="16">
        <v>32124438</v>
      </c>
      <c r="O926" s="17">
        <v>44136</v>
      </c>
      <c r="P926" s="18">
        <v>44284</v>
      </c>
      <c r="Q926" s="19">
        <f>IF(M926="","",N926-M926)</f>
        <v>3317438</v>
      </c>
      <c r="R926" s="20">
        <f>IF(P926="","",P926-O926)</f>
        <v>148</v>
      </c>
      <c r="S926">
        <f>YEAR(P926)</f>
        <v>2021</v>
      </c>
      <c r="T926" s="21" t="str">
        <f>IF(LEN(MONTH(P926))=1,CONCATENATE("0",MONTH(P926)),MONTH(P926))</f>
        <v>03</v>
      </c>
      <c r="U926" s="21">
        <f>IF(LEN(DAY(P926))=1,CONCATENATE("0",DAY(P926)),DAY(P926))</f>
        <v>29</v>
      </c>
      <c r="V926" t="str">
        <f>CONCATENATE(S926,T926,U926)</f>
        <v>20210329</v>
      </c>
      <c r="W926">
        <f>IF(OR(MONTH(G926)=10,MONTH(G926)=11,MONTH(G926)=12),YEAR(G926)+1,YEAR(G926))</f>
        <v>2018</v>
      </c>
      <c r="X926">
        <f>IF(OR(MONTH(P926)=10,MONTH(P926)=11,MONTH(P926)=12),YEAR(P926)+1,YEAR(P926))</f>
        <v>2021</v>
      </c>
      <c r="Y926">
        <f>INDEX('Inflation Indices'!$B$2:$B$18,MATCH('MilCon Contracts Data'!W515,'Inflation Indices'!$A$2:$A$18,0))</f>
        <v>1.0006103417743548</v>
      </c>
      <c r="Z926">
        <f>ROUND(MEDIAN(W926,X926),0)</f>
        <v>2020</v>
      </c>
      <c r="AA926">
        <f>INDEX('Inflation Indices'!$B$2:$B$18,MATCH('MilCon Contracts Data'!Z515,'Inflation Indices'!$A$2:$A$18,0))</f>
        <v>0.97697771649446541</v>
      </c>
      <c r="AB926" s="22">
        <f>M926*Y926</f>
        <v>28824582.115493838</v>
      </c>
      <c r="AC926" s="22">
        <f>AB926+(Q926*AA926)</f>
        <v>32065645.117345802</v>
      </c>
      <c r="AD926" s="19">
        <f>IF(AB926="","",AC926-AB926)</f>
        <v>3241063.0018519647</v>
      </c>
      <c r="AE926" s="23">
        <f>_xlfn.DAYS(P926,O926)</f>
        <v>148</v>
      </c>
      <c r="AF926" s="23">
        <f>_xlfn.DAYS(O926,G926)</f>
        <v>835</v>
      </c>
      <c r="AG926" s="24">
        <f>AE926/AF926</f>
        <v>0.17724550898203592</v>
      </c>
    </row>
    <row r="927" spans="1:33" ht="30" customHeight="1" x14ac:dyDescent="0.25">
      <c r="A927" s="9">
        <v>44567</v>
      </c>
      <c r="B927" s="10">
        <v>2011</v>
      </c>
      <c r="C927" s="11" t="s">
        <v>33</v>
      </c>
      <c r="D927" s="12" t="s">
        <v>2825</v>
      </c>
      <c r="E927" s="12" t="s">
        <v>35</v>
      </c>
      <c r="F927" s="9">
        <v>40663</v>
      </c>
      <c r="G927" s="9">
        <v>40816</v>
      </c>
      <c r="H927" s="12" t="s">
        <v>2826</v>
      </c>
      <c r="I927" s="13" t="str">
        <f>LEFT(J927,6)</f>
        <v>W912HN</v>
      </c>
      <c r="J927" s="14" t="s">
        <v>2827</v>
      </c>
      <c r="K927" s="15" t="s">
        <v>2828</v>
      </c>
      <c r="L927" s="15" t="str">
        <f>CONCATENATE(D927,",",J927)</f>
        <v>76511,W912HN-11-C-0014</v>
      </c>
      <c r="M927" s="16">
        <v>28900000</v>
      </c>
      <c r="N927" s="16">
        <v>30484390</v>
      </c>
      <c r="O927" s="17">
        <v>41405</v>
      </c>
      <c r="P927" s="18">
        <v>41578</v>
      </c>
      <c r="Q927" s="19">
        <f>IF(M927="","",N927-M927)</f>
        <v>1584390</v>
      </c>
      <c r="R927" s="20">
        <f>IF(P927="","",P927-O927)</f>
        <v>173</v>
      </c>
      <c r="S927">
        <f>YEAR(P927)</f>
        <v>2013</v>
      </c>
      <c r="T927" s="21">
        <f>IF(LEN(MONTH(P927))=1,CONCATENATE("0",MONTH(P927)),MONTH(P927))</f>
        <v>10</v>
      </c>
      <c r="U927" s="21">
        <f>IF(LEN(DAY(P927))=1,CONCATENATE("0",DAY(P927)),DAY(P927))</f>
        <v>31</v>
      </c>
      <c r="V927" t="str">
        <f>CONCATENATE(S927,T927,U927)</f>
        <v>20131031</v>
      </c>
      <c r="W927">
        <f>IF(OR(MONTH(G927)=10,MONTH(G927)=11,MONTH(G927)=12),YEAR(G927)+1,YEAR(G927))</f>
        <v>2011</v>
      </c>
      <c r="X927">
        <f>IF(OR(MONTH(P927)=10,MONTH(P927)=11,MONTH(P927)=12),YEAR(P927)+1,YEAR(P927))</f>
        <v>2014</v>
      </c>
      <c r="Y927">
        <f>INDEX('Inflation Indices'!$B$2:$B$18,MATCH('MilCon Contracts Data'!W68,'Inflation Indices'!$A$2:$A$18,0))</f>
        <v>1.0992552112271903</v>
      </c>
      <c r="Z927">
        <f>ROUND(MEDIAN(W927,X927),0)</f>
        <v>2013</v>
      </c>
      <c r="AA927">
        <f>INDEX('Inflation Indices'!$B$2:$B$18,MATCH('MilCon Contracts Data'!Z68,'Inflation Indices'!$A$2:$A$18,0))</f>
        <v>1.0507009358578761</v>
      </c>
      <c r="AB927" s="22">
        <f>M927*Y927</f>
        <v>31768475.604465798</v>
      </c>
      <c r="AC927" s="22">
        <f>AB927+(Q927*AA927)</f>
        <v>33433195.660229657</v>
      </c>
      <c r="AD927" s="19">
        <f>IF(AB927="","",AC927-AB927)</f>
        <v>1664720.0557638593</v>
      </c>
      <c r="AE927" s="23">
        <f>_xlfn.DAYS(P927,O927)</f>
        <v>173</v>
      </c>
      <c r="AF927" s="23">
        <f>_xlfn.DAYS(O927,G927)</f>
        <v>589</v>
      </c>
      <c r="AG927" s="24">
        <f>AE927/AF927</f>
        <v>0.29371816638370118</v>
      </c>
    </row>
    <row r="928" spans="1:33" ht="30" customHeight="1" x14ac:dyDescent="0.25">
      <c r="A928" s="9">
        <v>44561</v>
      </c>
      <c r="B928" s="10">
        <v>2019</v>
      </c>
      <c r="C928" s="11" t="s">
        <v>557</v>
      </c>
      <c r="D928" s="12" t="s">
        <v>2829</v>
      </c>
      <c r="E928" s="12" t="s">
        <v>35</v>
      </c>
      <c r="F928" s="9">
        <v>43424</v>
      </c>
      <c r="G928" s="9">
        <v>43524</v>
      </c>
      <c r="H928" s="12" t="s">
        <v>2830</v>
      </c>
      <c r="I928" s="13" t="str">
        <f>LEFT(J928,6)</f>
        <v>W912QR</v>
      </c>
      <c r="J928" s="14" t="s">
        <v>2831</v>
      </c>
      <c r="K928" s="15" t="s">
        <v>2831</v>
      </c>
      <c r="L928" s="15" t="str">
        <f>CONCATENATE(D928,",",J928)</f>
        <v>77268,W912QR19C0012</v>
      </c>
      <c r="M928" s="16">
        <v>28937000</v>
      </c>
      <c r="N928" s="16">
        <v>30632000</v>
      </c>
      <c r="O928" s="17">
        <v>44156</v>
      </c>
      <c r="P928" s="18">
        <v>44601</v>
      </c>
      <c r="Q928" s="19">
        <f>IF(M928="","",N928-M928)</f>
        <v>1695000</v>
      </c>
      <c r="R928" s="20">
        <f>IF(P928="","",P928-O928)</f>
        <v>445</v>
      </c>
      <c r="S928">
        <f>YEAR(P928)</f>
        <v>2022</v>
      </c>
      <c r="T928" s="21" t="str">
        <f>IF(LEN(MONTH(P928))=1,CONCATENATE("0",MONTH(P928)),MONTH(P928))</f>
        <v>02</v>
      </c>
      <c r="U928" s="21" t="str">
        <f>IF(LEN(DAY(P928))=1,CONCATENATE("0",DAY(P928)),DAY(P928))</f>
        <v>09</v>
      </c>
      <c r="V928" t="str">
        <f>CONCATENATE(S928,T928,U928)</f>
        <v>20220209</v>
      </c>
      <c r="W928">
        <f>IF(OR(MONTH(G928)=10,MONTH(G928)=11,MONTH(G928)=12),YEAR(G928)+1,YEAR(G928))</f>
        <v>2019</v>
      </c>
      <c r="X928">
        <f>IF(OR(MONTH(P928)=10,MONTH(P928)=11,MONTH(P928)=12),YEAR(P928)+1,YEAR(P928))</f>
        <v>2022</v>
      </c>
      <c r="Y928">
        <f>INDEX('Inflation Indices'!$B$2:$B$18,MATCH('MilCon Contracts Data'!W834,'Inflation Indices'!$A$2:$A$18,0))</f>
        <v>1.0006103417743548</v>
      </c>
      <c r="Z928">
        <f>ROUND(MEDIAN(W928,X928),0)</f>
        <v>2021</v>
      </c>
      <c r="AA928">
        <f>INDEX('Inflation Indices'!$B$2:$B$18,MATCH('MilCon Contracts Data'!Z834,'Inflation Indices'!$A$2:$A$18,0))</f>
        <v>0.95701202597496626</v>
      </c>
      <c r="AB928" s="22">
        <f>M928*Y928</f>
        <v>28954661.459924504</v>
      </c>
      <c r="AC928" s="22">
        <f>AB928+(Q928*AA928)</f>
        <v>30576796.843952071</v>
      </c>
      <c r="AD928" s="19">
        <f>IF(AB928="","",AC928-AB928)</f>
        <v>1622135.3840275668</v>
      </c>
      <c r="AE928" s="23">
        <f>_xlfn.DAYS(P928,O928)</f>
        <v>445</v>
      </c>
      <c r="AF928" s="23">
        <f>_xlfn.DAYS(O928,G928)</f>
        <v>632</v>
      </c>
      <c r="AG928" s="24">
        <f>AE928/AF928</f>
        <v>0.70411392405063289</v>
      </c>
    </row>
    <row r="929" spans="1:33" ht="30" customHeight="1" x14ac:dyDescent="0.25">
      <c r="A929" s="9">
        <v>44573</v>
      </c>
      <c r="B929" s="10">
        <v>2017</v>
      </c>
      <c r="C929" s="11" t="s">
        <v>103</v>
      </c>
      <c r="D929" s="12" t="s">
        <v>2832</v>
      </c>
      <c r="E929" s="12" t="s">
        <v>35</v>
      </c>
      <c r="F929" s="9">
        <v>42535</v>
      </c>
      <c r="G929" s="9">
        <v>42956</v>
      </c>
      <c r="H929" s="12" t="s">
        <v>1556</v>
      </c>
      <c r="I929" s="13" t="str">
        <f>LEFT(J929,6)</f>
        <v>N44255</v>
      </c>
      <c r="J929" s="14" t="s">
        <v>2833</v>
      </c>
      <c r="K929" s="15" t="s">
        <v>1992</v>
      </c>
      <c r="L929" s="15" t="str">
        <f>CONCATENATE(D929,",",J929)</f>
        <v>N00620240,N4425517D4032 N4425517F4132</v>
      </c>
      <c r="M929" s="16">
        <v>28966000</v>
      </c>
      <c r="N929" s="16">
        <v>29771000</v>
      </c>
      <c r="O929" s="17">
        <v>43916</v>
      </c>
      <c r="P929" s="18">
        <v>44215</v>
      </c>
      <c r="Q929" s="19">
        <f>IF(M929="","",N929-M929)</f>
        <v>805000</v>
      </c>
      <c r="R929" s="20">
        <f>IF(P929="","",P929-O929)</f>
        <v>299</v>
      </c>
      <c r="S929">
        <f>YEAR(P929)</f>
        <v>2021</v>
      </c>
      <c r="T929" s="21" t="str">
        <f>IF(LEN(MONTH(P929))=1,CONCATENATE("0",MONTH(P929)),MONTH(P929))</f>
        <v>01</v>
      </c>
      <c r="U929" s="21">
        <f>IF(LEN(DAY(P929))=1,CONCATENATE("0",DAY(P929)),DAY(P929))</f>
        <v>19</v>
      </c>
      <c r="V929" t="str">
        <f>CONCATENATE(S929,T929,U929)</f>
        <v>20210119</v>
      </c>
      <c r="W929">
        <f>IF(OR(MONTH(G929)=10,MONTH(G929)=11,MONTH(G929)=12),YEAR(G929)+1,YEAR(G929))</f>
        <v>2017</v>
      </c>
      <c r="X929">
        <f>IF(OR(MONTH(P929)=10,MONTH(P929)=11,MONTH(P929)=12),YEAR(P929)+1,YEAR(P929))</f>
        <v>2021</v>
      </c>
      <c r="Y929">
        <f>INDEX('Inflation Indices'!$B$2:$B$18,MATCH('MilCon Contracts Data'!W314,'Inflation Indices'!$A$2:$A$18,0))</f>
        <v>1.0006103417743548</v>
      </c>
      <c r="Z929">
        <f>ROUND(MEDIAN(W929,X929),0)</f>
        <v>2019</v>
      </c>
      <c r="AA929">
        <f>INDEX('Inflation Indices'!$B$2:$B$18,MATCH('MilCon Contracts Data'!Z314,'Inflation Indices'!$A$2:$A$18,0))</f>
        <v>0.97697771649446541</v>
      </c>
      <c r="AB929" s="22">
        <f>M929*Y929</f>
        <v>28983679.159835961</v>
      </c>
      <c r="AC929" s="22">
        <f>AB929+(Q929*AA929)</f>
        <v>29770146.221614007</v>
      </c>
      <c r="AD929" s="19">
        <f>IF(AB929="","",AC929-AB929)</f>
        <v>786467.06177804619</v>
      </c>
      <c r="AE929" s="23">
        <f>_xlfn.DAYS(P929,O929)</f>
        <v>299</v>
      </c>
      <c r="AF929" s="23">
        <f>_xlfn.DAYS(O929,G929)</f>
        <v>960</v>
      </c>
      <c r="AG929" s="24">
        <f>AE929/AF929</f>
        <v>0.31145833333333334</v>
      </c>
    </row>
    <row r="930" spans="1:33" ht="30" customHeight="1" x14ac:dyDescent="0.25">
      <c r="A930" s="9">
        <v>44573</v>
      </c>
      <c r="B930" s="10">
        <v>2017</v>
      </c>
      <c r="C930" s="11" t="s">
        <v>103</v>
      </c>
      <c r="D930" s="12" t="s">
        <v>2834</v>
      </c>
      <c r="E930" s="12" t="s">
        <v>35</v>
      </c>
      <c r="F930" s="9">
        <v>42898</v>
      </c>
      <c r="G930" s="9">
        <v>43243</v>
      </c>
      <c r="H930" s="12" t="s">
        <v>2835</v>
      </c>
      <c r="I930" s="13" t="str">
        <f>LEFT(J930,6)</f>
        <v>N62742</v>
      </c>
      <c r="J930" s="14" t="s">
        <v>2836</v>
      </c>
      <c r="K930" s="15" t="s">
        <v>2837</v>
      </c>
      <c r="L930" s="15" t="str">
        <f>CONCATENATE(D930,",",J930)</f>
        <v>N61755652,N6274218C1318 AWD</v>
      </c>
      <c r="M930" s="16">
        <v>28975000</v>
      </c>
      <c r="N930" s="16">
        <v>29381000</v>
      </c>
      <c r="O930" s="17">
        <v>43924</v>
      </c>
      <c r="P930" s="18">
        <v>44423</v>
      </c>
      <c r="Q930" s="19">
        <f>IF(M930="","",N930-M930)</f>
        <v>406000</v>
      </c>
      <c r="R930" s="20">
        <f>IF(P930="","",P930-O930)</f>
        <v>499</v>
      </c>
      <c r="S930">
        <f>YEAR(P930)</f>
        <v>2021</v>
      </c>
      <c r="T930" s="21" t="str">
        <f>IF(LEN(MONTH(P930))=1,CONCATENATE("0",MONTH(P930)),MONTH(P930))</f>
        <v>08</v>
      </c>
      <c r="U930" s="21">
        <f>IF(LEN(DAY(P930))=1,CONCATENATE("0",DAY(P930)),DAY(P930))</f>
        <v>15</v>
      </c>
      <c r="V930" t="str">
        <f>CONCATENATE(S930,T930,U930)</f>
        <v>20210815</v>
      </c>
      <c r="W930">
        <f>IF(OR(MONTH(G930)=10,MONTH(G930)=11,MONTH(G930)=12),YEAR(G930)+1,YEAR(G930))</f>
        <v>2018</v>
      </c>
      <c r="X930">
        <f>IF(OR(MONTH(P930)=10,MONTH(P930)=11,MONTH(P930)=12),YEAR(P930)+1,YEAR(P930))</f>
        <v>2021</v>
      </c>
      <c r="Y930">
        <f>INDEX('Inflation Indices'!$B$2:$B$18,MATCH('MilCon Contracts Data'!W494,'Inflation Indices'!$A$2:$A$18,0))</f>
        <v>0.97697771649446541</v>
      </c>
      <c r="Z930">
        <f>ROUND(MEDIAN(W930,X930),0)</f>
        <v>2020</v>
      </c>
      <c r="AA930">
        <f>INDEX('Inflation Indices'!$B$2:$B$18,MATCH('MilCon Contracts Data'!Z494,'Inflation Indices'!$A$2:$A$18,0))</f>
        <v>0.95701202597496626</v>
      </c>
      <c r="AB930" s="22">
        <f>M930*Y930</f>
        <v>28307929.335427135</v>
      </c>
      <c r="AC930" s="22">
        <f>AB930+(Q930*AA930)</f>
        <v>28696476.217972971</v>
      </c>
      <c r="AD930" s="19">
        <f>IF(AB930="","",AC930-AB930)</f>
        <v>388546.88254583627</v>
      </c>
      <c r="AE930" s="23">
        <f>_xlfn.DAYS(P930,O930)</f>
        <v>499</v>
      </c>
      <c r="AF930" s="23">
        <f>_xlfn.DAYS(O930,G930)</f>
        <v>681</v>
      </c>
      <c r="AG930" s="24">
        <f>AE930/AF930</f>
        <v>0.73274596182085172</v>
      </c>
    </row>
    <row r="931" spans="1:33" ht="30" customHeight="1" x14ac:dyDescent="0.25">
      <c r="A931" s="9">
        <v>44573</v>
      </c>
      <c r="B931" s="10">
        <v>2017</v>
      </c>
      <c r="C931" s="11" t="s">
        <v>478</v>
      </c>
      <c r="D931" s="12" t="s">
        <v>2838</v>
      </c>
      <c r="E931" s="12" t="s">
        <v>35</v>
      </c>
      <c r="F931" s="9">
        <v>43263</v>
      </c>
      <c r="G931" s="9">
        <v>43431</v>
      </c>
      <c r="H931" s="12" t="s">
        <v>2839</v>
      </c>
      <c r="I931" s="13" t="str">
        <f>LEFT(J931,6)</f>
        <v>A-0136</v>
      </c>
      <c r="J931" s="14" t="s">
        <v>2840</v>
      </c>
      <c r="K931" s="15" t="s">
        <v>2841</v>
      </c>
      <c r="L931" s="15" t="str">
        <f>CONCATENATE(D931,",",J931)</f>
        <v>200101,A-013650</v>
      </c>
      <c r="M931" s="16">
        <v>29000000</v>
      </c>
      <c r="N931" s="16">
        <v>28834954</v>
      </c>
      <c r="O931" s="17">
        <v>44188</v>
      </c>
      <c r="P931" s="18">
        <v>44604</v>
      </c>
      <c r="Q931" s="19">
        <f>IF(M931="","",N931-M931)</f>
        <v>-165046</v>
      </c>
      <c r="R931" s="20">
        <f>IF(P931="","",P931-O931)</f>
        <v>416</v>
      </c>
      <c r="S931">
        <f>YEAR(P931)</f>
        <v>2022</v>
      </c>
      <c r="T931" s="21" t="str">
        <f>IF(LEN(MONTH(P931))=1,CONCATENATE("0",MONTH(P931)),MONTH(P931))</f>
        <v>02</v>
      </c>
      <c r="U931" s="21">
        <f>IF(LEN(DAY(P931))=1,CONCATENATE("0",DAY(P931)),DAY(P931))</f>
        <v>12</v>
      </c>
      <c r="V931" t="str">
        <f>CONCATENATE(S931,T931,U931)</f>
        <v>20220212</v>
      </c>
      <c r="W931">
        <f>IF(OR(MONTH(G931)=10,MONTH(G931)=11,MONTH(G931)=12),YEAR(G931)+1,YEAR(G931))</f>
        <v>2019</v>
      </c>
      <c r="X931">
        <f>IF(OR(MONTH(P931)=10,MONTH(P931)=11,MONTH(P931)=12),YEAR(P931)+1,YEAR(P931))</f>
        <v>2022</v>
      </c>
      <c r="Y931">
        <f>INDEX('Inflation Indices'!$B$2:$B$18,MATCH('MilCon Contracts Data'!W587,'Inflation Indices'!$A$2:$A$18,0))</f>
        <v>0.97697771649446541</v>
      </c>
      <c r="Z931">
        <f>ROUND(MEDIAN(W931,X931),0)</f>
        <v>2021</v>
      </c>
      <c r="AA931">
        <f>INDEX('Inflation Indices'!$B$2:$B$18,MATCH('MilCon Contracts Data'!Z587,'Inflation Indices'!$A$2:$A$18,0))</f>
        <v>0.95701202597496626</v>
      </c>
      <c r="AB931" s="22">
        <f>M931*Y931</f>
        <v>28332353.778339498</v>
      </c>
      <c r="AC931" s="22">
        <f>AB931+(Q931*AA931)</f>
        <v>28174402.771500435</v>
      </c>
      <c r="AD931" s="19">
        <f>IF(AB931="","",AC931-AB931)</f>
        <v>-157951.00683906302</v>
      </c>
      <c r="AE931" s="23">
        <f>_xlfn.DAYS(P931,O931)</f>
        <v>416</v>
      </c>
      <c r="AF931" s="23">
        <f>_xlfn.DAYS(O931,G931)</f>
        <v>757</v>
      </c>
      <c r="AG931" s="24">
        <f>AE931/AF931</f>
        <v>0.54953764861294585</v>
      </c>
    </row>
    <row r="932" spans="1:33" ht="30" customHeight="1" x14ac:dyDescent="0.25">
      <c r="A932" s="9">
        <v>44573</v>
      </c>
      <c r="B932" s="10">
        <v>2020</v>
      </c>
      <c r="C932" s="11" t="s">
        <v>478</v>
      </c>
      <c r="D932" s="12" t="s">
        <v>2842</v>
      </c>
      <c r="E932" s="12" t="s">
        <v>35</v>
      </c>
      <c r="F932" s="9">
        <v>44068</v>
      </c>
      <c r="G932" s="9">
        <v>44074</v>
      </c>
      <c r="H932" s="12" t="s">
        <v>2843</v>
      </c>
      <c r="I932" s="13" t="str">
        <f>LEFT(J932,6)</f>
        <v>W912J7</v>
      </c>
      <c r="J932" s="14" t="s">
        <v>2844</v>
      </c>
      <c r="K932" s="15" t="s">
        <v>2845</v>
      </c>
      <c r="L932" s="15" t="str">
        <f>CONCATENATE(D932,",",J932)</f>
        <v>160024,W912J7-19-2-2001</v>
      </c>
      <c r="M932" s="16">
        <v>29000000</v>
      </c>
      <c r="N932" s="16">
        <v>30185000</v>
      </c>
      <c r="O932" s="17">
        <v>44806</v>
      </c>
      <c r="P932" s="18">
        <v>44636</v>
      </c>
      <c r="Q932" s="19">
        <f>IF(M932="","",N932-M932)</f>
        <v>1185000</v>
      </c>
      <c r="R932" s="20">
        <f>IF(P932="","",P932-O932)</f>
        <v>-170</v>
      </c>
      <c r="S932">
        <f>YEAR(P932)</f>
        <v>2022</v>
      </c>
      <c r="T932" s="21" t="str">
        <f>IF(LEN(MONTH(P932))=1,CONCATENATE("0",MONTH(P932)),MONTH(P932))</f>
        <v>03</v>
      </c>
      <c r="U932" s="21">
        <f>IF(LEN(DAY(P932))=1,CONCATENATE("0",DAY(P932)),DAY(P932))</f>
        <v>16</v>
      </c>
      <c r="V932" t="str">
        <f>CONCATENATE(S932,T932,U932)</f>
        <v>20220316</v>
      </c>
      <c r="W932">
        <f>IF(OR(MONTH(G932)=10,MONTH(G932)=11,MONTH(G932)=12),YEAR(G932)+1,YEAR(G932))</f>
        <v>2020</v>
      </c>
      <c r="X932">
        <f>IF(OR(MONTH(P932)=10,MONTH(P932)=11,MONTH(P932)=12),YEAR(P932)+1,YEAR(P932))</f>
        <v>2022</v>
      </c>
      <c r="Y932">
        <f>INDEX('Inflation Indices'!$B$2:$B$18,MATCH('MilCon Contracts Data'!W1059,'Inflation Indices'!$A$2:$A$18,0))</f>
        <v>1.0992552112271903</v>
      </c>
      <c r="Z932">
        <f>ROUND(MEDIAN(W932,X932),0)</f>
        <v>2021</v>
      </c>
      <c r="AA932">
        <f>INDEX('Inflation Indices'!$B$2:$B$18,MATCH('MilCon Contracts Data'!Z1059,'Inflation Indices'!$A$2:$A$18,0))</f>
        <v>1.0507009358578761</v>
      </c>
      <c r="AB932" s="22">
        <f>M932*Y932</f>
        <v>31878401.125588518</v>
      </c>
      <c r="AC932" s="22">
        <f>AB932+(Q932*AA932)</f>
        <v>33123481.7345801</v>
      </c>
      <c r="AD932" s="19">
        <f>IF(AB932="","",AC932-AB932)</f>
        <v>1245080.6089915819</v>
      </c>
      <c r="AE932" s="23">
        <f>_xlfn.DAYS(P932,O932)</f>
        <v>-170</v>
      </c>
      <c r="AF932" s="23">
        <f>_xlfn.DAYS(O932,G932)</f>
        <v>732</v>
      </c>
      <c r="AG932" s="24">
        <f>AE932/AF932</f>
        <v>-0.23224043715846995</v>
      </c>
    </row>
    <row r="933" spans="1:33" ht="30" customHeight="1" x14ac:dyDescent="0.25">
      <c r="A933" s="9">
        <v>44469</v>
      </c>
      <c r="B933" s="10">
        <v>2017</v>
      </c>
      <c r="C933" s="11" t="s">
        <v>482</v>
      </c>
      <c r="D933" s="12" t="s">
        <v>2846</v>
      </c>
      <c r="E933" s="12" t="s">
        <v>35</v>
      </c>
      <c r="F933" s="9">
        <v>43362</v>
      </c>
      <c r="G933" s="9">
        <v>43553</v>
      </c>
      <c r="H933" s="12" t="s">
        <v>2847</v>
      </c>
      <c r="I933" s="13" t="str">
        <f>LEFT(J933,6)</f>
        <v>W91242</v>
      </c>
      <c r="J933" s="14" t="s">
        <v>2848</v>
      </c>
      <c r="K933" s="15" t="s">
        <v>2848</v>
      </c>
      <c r="L933" s="15" t="str">
        <f>CONCATENATE(D933,",",J933)</f>
        <v>FJRP159062,W9124219C5004</v>
      </c>
      <c r="M933" s="16">
        <v>29161433</v>
      </c>
      <c r="N933" s="16">
        <v>28170000</v>
      </c>
      <c r="O933" s="17">
        <v>44132</v>
      </c>
      <c r="P933" s="18">
        <v>44132</v>
      </c>
      <c r="Q933" s="19">
        <f>IF(M933="","",N933-M933)</f>
        <v>-991433</v>
      </c>
      <c r="R933" s="20">
        <f>IF(P933="","",P933-O933)</f>
        <v>0</v>
      </c>
      <c r="S933">
        <f>YEAR(P933)</f>
        <v>2020</v>
      </c>
      <c r="T933" s="21">
        <f>IF(LEN(MONTH(P933))=1,CONCATENATE("0",MONTH(P933)),MONTH(P933))</f>
        <v>10</v>
      </c>
      <c r="U933" s="21">
        <f>IF(LEN(DAY(P933))=1,CONCATENATE("0",DAY(P933)),DAY(P933))</f>
        <v>28</v>
      </c>
      <c r="V933" t="str">
        <f>CONCATENATE(S933,T933,U933)</f>
        <v>20201028</v>
      </c>
      <c r="W933">
        <f>IF(OR(MONTH(G933)=10,MONTH(G933)=11,MONTH(G933)=12),YEAR(G933)+1,YEAR(G933))</f>
        <v>2019</v>
      </c>
      <c r="X933">
        <f>IF(OR(MONTH(P933)=10,MONTH(P933)=11,MONTH(P933)=12),YEAR(P933)+1,YEAR(P933))</f>
        <v>2021</v>
      </c>
      <c r="Y933">
        <f>INDEX('Inflation Indices'!$B$2:$B$18,MATCH('MilCon Contracts Data'!W714,'Inflation Indices'!$A$2:$A$18,0))</f>
        <v>1.027591137340192</v>
      </c>
      <c r="Z933">
        <f>ROUND(MEDIAN(W933,X933),0)</f>
        <v>2020</v>
      </c>
      <c r="AA933">
        <f>INDEX('Inflation Indices'!$B$2:$B$18,MATCH('MilCon Contracts Data'!Z714,'Inflation Indices'!$A$2:$A$18,0))</f>
        <v>0.97697771649446541</v>
      </c>
      <c r="AB933" s="22">
        <f>M933*Y933</f>
        <v>29966030.102939807</v>
      </c>
      <c r="AC933" s="22">
        <f>AB933+(Q933*AA933)</f>
        <v>28997422.15454255</v>
      </c>
      <c r="AD933" s="19">
        <f>IF(AB933="","",AC933-AB933)</f>
        <v>-968607.94839725643</v>
      </c>
      <c r="AE933" s="23">
        <f>_xlfn.DAYS(P933,O933)</f>
        <v>0</v>
      </c>
      <c r="AF933" s="23">
        <f>_xlfn.DAYS(O933,G933)</f>
        <v>579</v>
      </c>
      <c r="AG933" s="24">
        <f>AE933/AF933</f>
        <v>0</v>
      </c>
    </row>
    <row r="934" spans="1:33" ht="30" customHeight="1" x14ac:dyDescent="0.25">
      <c r="A934" s="9">
        <v>44567</v>
      </c>
      <c r="B934" s="10">
        <v>2012</v>
      </c>
      <c r="C934" s="11" t="s">
        <v>33</v>
      </c>
      <c r="D934" s="12" t="s">
        <v>2849</v>
      </c>
      <c r="E934" s="12" t="s">
        <v>35</v>
      </c>
      <c r="F934" s="9">
        <v>41080</v>
      </c>
      <c r="G934" s="9">
        <v>41207</v>
      </c>
      <c r="H934" s="12" t="s">
        <v>2295</v>
      </c>
      <c r="I934" s="13" t="str">
        <f>LEFT(J934,6)</f>
        <v>W912HN</v>
      </c>
      <c r="J934" s="14" t="s">
        <v>2296</v>
      </c>
      <c r="K934" s="15" t="s">
        <v>2297</v>
      </c>
      <c r="L934" s="15" t="str">
        <f>CONCATENATE(D934,",",J934)</f>
        <v>76364,W912HN-11-D-0002</v>
      </c>
      <c r="M934" s="16">
        <v>29232386</v>
      </c>
      <c r="N934" s="16">
        <v>33465310</v>
      </c>
      <c r="O934" s="17">
        <v>41877</v>
      </c>
      <c r="P934" s="18">
        <v>42481</v>
      </c>
      <c r="Q934" s="19">
        <f>IF(M934="","",N934-M934)</f>
        <v>4232924</v>
      </c>
      <c r="R934" s="20">
        <f>IF(P934="","",P934-O934)</f>
        <v>604</v>
      </c>
      <c r="S934">
        <f>YEAR(P934)</f>
        <v>2016</v>
      </c>
      <c r="T934" s="21" t="str">
        <f>IF(LEN(MONTH(P934))=1,CONCATENATE("0",MONTH(P934)),MONTH(P934))</f>
        <v>04</v>
      </c>
      <c r="U934" s="21">
        <f>IF(LEN(DAY(P934))=1,CONCATENATE("0",DAY(P934)),DAY(P934))</f>
        <v>21</v>
      </c>
      <c r="V934" t="str">
        <f>CONCATENATE(S934,T934,U934)</f>
        <v>20160421</v>
      </c>
      <c r="W934">
        <f>IF(OR(MONTH(G934)=10,MONTH(G934)=11,MONTH(G934)=12),YEAR(G934)+1,YEAR(G934))</f>
        <v>2013</v>
      </c>
      <c r="X934">
        <f>IF(OR(MONTH(P934)=10,MONTH(P934)=11,MONTH(P934)=12),YEAR(P934)+1,YEAR(P934))</f>
        <v>2016</v>
      </c>
      <c r="Y934">
        <f>INDEX('Inflation Indices'!$B$2:$B$18,MATCH('MilCon Contracts Data'!W145,'Inflation Indices'!$A$2:$A$18,0))</f>
        <v>1.0006103417743548</v>
      </c>
      <c r="Z934">
        <f>ROUND(MEDIAN(W934,X934),0)</f>
        <v>2015</v>
      </c>
      <c r="AA934">
        <f>INDEX('Inflation Indices'!$B$2:$B$18,MATCH('MilCon Contracts Data'!Z145,'Inflation Indices'!$A$2:$A$18,0))</f>
        <v>1.0006103417743548</v>
      </c>
      <c r="AB934" s="22">
        <f>M934*Y934</f>
        <v>29250227.746339865</v>
      </c>
      <c r="AC934" s="22">
        <f>AB934+(Q934*AA934)</f>
        <v>33485735.276684735</v>
      </c>
      <c r="AD934" s="19">
        <f>IF(AB934="","",AC934-AB934)</f>
        <v>4235507.5303448699</v>
      </c>
      <c r="AE934" s="23">
        <f>_xlfn.DAYS(P934,O934)</f>
        <v>604</v>
      </c>
      <c r="AF934" s="23">
        <f>_xlfn.DAYS(O934,G934)</f>
        <v>670</v>
      </c>
      <c r="AG934" s="24">
        <f>AE934/AF934</f>
        <v>0.90149253731343282</v>
      </c>
    </row>
    <row r="935" spans="1:33" ht="30" customHeight="1" x14ac:dyDescent="0.25">
      <c r="A935" s="9">
        <v>44573</v>
      </c>
      <c r="B935" s="10">
        <v>2020</v>
      </c>
      <c r="C935" s="11" t="s">
        <v>98</v>
      </c>
      <c r="D935" s="12" t="s">
        <v>2850</v>
      </c>
      <c r="E935" s="12" t="s">
        <v>35</v>
      </c>
      <c r="F935" s="9">
        <v>43875</v>
      </c>
      <c r="G935" s="9">
        <v>44036</v>
      </c>
      <c r="H935" s="12" t="s">
        <v>322</v>
      </c>
      <c r="I935" s="13" t="str">
        <f>LEFT(J935,6)</f>
        <v>N40085</v>
      </c>
      <c r="J935" s="14" t="s">
        <v>1444</v>
      </c>
      <c r="K935" s="15" t="s">
        <v>1445</v>
      </c>
      <c r="L935" s="15" t="str">
        <f>CONCATENATE(D935,",",J935)</f>
        <v>M670011518F,N4008520C0044 AWD</v>
      </c>
      <c r="M935" s="16">
        <v>29242000</v>
      </c>
      <c r="N935" s="16">
        <v>30232000</v>
      </c>
      <c r="O935" s="17">
        <v>45565</v>
      </c>
      <c r="P935" s="18">
        <v>45927</v>
      </c>
      <c r="Q935" s="19">
        <f>IF(M935="","",N935-M935)</f>
        <v>990000</v>
      </c>
      <c r="R935" s="20">
        <f>IF(P935="","",P935-O935)</f>
        <v>362</v>
      </c>
      <c r="S935">
        <f>YEAR(P935)</f>
        <v>2025</v>
      </c>
      <c r="T935" s="21" t="str">
        <f>IF(LEN(MONTH(P935))=1,CONCATENATE("0",MONTH(P935)),MONTH(P935))</f>
        <v>09</v>
      </c>
      <c r="U935" s="21">
        <f>IF(LEN(DAY(P935))=1,CONCATENATE("0",DAY(P935)),DAY(P935))</f>
        <v>27</v>
      </c>
      <c r="V935" t="str">
        <f>CONCATENATE(S935,T935,U935)</f>
        <v>20250927</v>
      </c>
      <c r="W935">
        <f>IF(OR(MONTH(G935)=10,MONTH(G935)=11,MONTH(G935)=12),YEAR(G935)+1,YEAR(G935))</f>
        <v>2020</v>
      </c>
      <c r="X935">
        <f>IF(OR(MONTH(P935)=10,MONTH(P935)=11,MONTH(P935)=12),YEAR(P935)+1,YEAR(P935))</f>
        <v>2025</v>
      </c>
      <c r="Y935">
        <f>INDEX('Inflation Indices'!$B$2:$B$18,MATCH('MilCon Contracts Data'!W878,'Inflation Indices'!$A$2:$A$18,0))</f>
        <v>1.027591137340192</v>
      </c>
      <c r="Z935">
        <f>ROUND(MEDIAN(W935,X935),0)</f>
        <v>2023</v>
      </c>
      <c r="AA935">
        <f>INDEX('Inflation Indices'!$B$2:$B$18,MATCH('MilCon Contracts Data'!Z878,'Inflation Indices'!$A$2:$A$18,0))</f>
        <v>0.97697771649446541</v>
      </c>
      <c r="AB935" s="22">
        <f>M935*Y935</f>
        <v>30048820.038101897</v>
      </c>
      <c r="AC935" s="22">
        <f>AB935+(Q935*AA935)</f>
        <v>31016027.977431417</v>
      </c>
      <c r="AD935" s="19">
        <f>IF(AB935="","",AC935-AB935)</f>
        <v>967207.93932951987</v>
      </c>
      <c r="AE935" s="23">
        <f>_xlfn.DAYS(P935,O935)</f>
        <v>362</v>
      </c>
      <c r="AF935" s="23">
        <f>_xlfn.DAYS(O935,G935)</f>
        <v>1529</v>
      </c>
      <c r="AG935" s="24">
        <f>AE935/AF935</f>
        <v>0.23675604970569</v>
      </c>
    </row>
    <row r="936" spans="1:33" ht="30" customHeight="1" x14ac:dyDescent="0.25">
      <c r="A936" s="9">
        <v>44573</v>
      </c>
      <c r="B936" s="10">
        <v>2019</v>
      </c>
      <c r="C936" s="11" t="s">
        <v>98</v>
      </c>
      <c r="D936" s="12" t="s">
        <v>2851</v>
      </c>
      <c r="E936" s="12" t="s">
        <v>35</v>
      </c>
      <c r="F936" s="9">
        <v>43684</v>
      </c>
      <c r="G936" s="9">
        <v>43861</v>
      </c>
      <c r="H936" s="12" t="s">
        <v>271</v>
      </c>
      <c r="I936" s="13" t="str">
        <f>LEFT(J936,6)</f>
        <v>N40085</v>
      </c>
      <c r="J936" s="14" t="s">
        <v>2852</v>
      </c>
      <c r="K936" s="15" t="s">
        <v>2853</v>
      </c>
      <c r="L936" s="15" t="str">
        <f>CONCATENATE(D936,",",J936)</f>
        <v>M67004947,N4008520C8504 AWD</v>
      </c>
      <c r="M936" s="16">
        <v>29418000</v>
      </c>
      <c r="N936" s="16">
        <v>28448000</v>
      </c>
      <c r="O936" s="17">
        <v>44685</v>
      </c>
      <c r="P936" s="18">
        <v>44769</v>
      </c>
      <c r="Q936" s="19">
        <f>IF(M936="","",N936-M936)</f>
        <v>-970000</v>
      </c>
      <c r="R936" s="20">
        <f>IF(P936="","",P936-O936)</f>
        <v>84</v>
      </c>
      <c r="S936">
        <f>YEAR(P936)</f>
        <v>2022</v>
      </c>
      <c r="T936" s="21" t="str">
        <f>IF(LEN(MONTH(P936))=1,CONCATENATE("0",MONTH(P936)),MONTH(P936))</f>
        <v>07</v>
      </c>
      <c r="U936" s="21">
        <f>IF(LEN(DAY(P936))=1,CONCATENATE("0",DAY(P936)),DAY(P936))</f>
        <v>27</v>
      </c>
      <c r="V936" t="str">
        <f>CONCATENATE(S936,T936,U936)</f>
        <v>20220727</v>
      </c>
      <c r="W936">
        <f>IF(OR(MONTH(G936)=10,MONTH(G936)=11,MONTH(G936)=12),YEAR(G936)+1,YEAR(G936))</f>
        <v>2020</v>
      </c>
      <c r="X936">
        <f>IF(OR(MONTH(P936)=10,MONTH(P936)=11,MONTH(P936)=12),YEAR(P936)+1,YEAR(P936))</f>
        <v>2022</v>
      </c>
      <c r="Y936">
        <f>INDEX('Inflation Indices'!$B$2:$B$18,MATCH('MilCon Contracts Data'!W908,'Inflation Indices'!$A$2:$A$18,0))</f>
        <v>1.027591137340192</v>
      </c>
      <c r="Z936">
        <f>ROUND(MEDIAN(W936,X936),0)</f>
        <v>2021</v>
      </c>
      <c r="AA936">
        <f>INDEX('Inflation Indices'!$B$2:$B$18,MATCH('MilCon Contracts Data'!Z908,'Inflation Indices'!$A$2:$A$18,0))</f>
        <v>1.0006103417743548</v>
      </c>
      <c r="AB936" s="22">
        <f>M936*Y936</f>
        <v>30229676.078273769</v>
      </c>
      <c r="AC936" s="22">
        <f>AB936+(Q936*AA936)</f>
        <v>29259084.046752647</v>
      </c>
      <c r="AD936" s="19">
        <f>IF(AB936="","",AC936-AB936)</f>
        <v>-970592.0315211229</v>
      </c>
      <c r="AE936" s="23">
        <f>_xlfn.DAYS(P936,O936)</f>
        <v>84</v>
      </c>
      <c r="AF936" s="23">
        <f>_xlfn.DAYS(O936,G936)</f>
        <v>824</v>
      </c>
      <c r="AG936" s="24">
        <f>AE936/AF936</f>
        <v>0.10194174757281553</v>
      </c>
    </row>
    <row r="937" spans="1:33" ht="30" customHeight="1" x14ac:dyDescent="0.25">
      <c r="A937" s="9">
        <v>44574</v>
      </c>
      <c r="B937" s="10">
        <v>2013</v>
      </c>
      <c r="C937" s="11" t="s">
        <v>39</v>
      </c>
      <c r="D937" s="12" t="s">
        <v>1232</v>
      </c>
      <c r="E937" s="12" t="s">
        <v>2854</v>
      </c>
      <c r="F937" s="9">
        <v>41713</v>
      </c>
      <c r="G937" s="9">
        <v>42614</v>
      </c>
      <c r="H937" s="12" t="s">
        <v>2528</v>
      </c>
      <c r="I937" s="13" t="str">
        <f>LEFT(J937,6)</f>
        <v>N40080</v>
      </c>
      <c r="J937" s="14" t="s">
        <v>2855</v>
      </c>
      <c r="K937" s="15" t="s">
        <v>2855</v>
      </c>
      <c r="L937" s="15" t="str">
        <f>CONCATENATE(D937,",",J937)</f>
        <v>80306,N4008016C0172</v>
      </c>
      <c r="M937" s="16">
        <v>29435000</v>
      </c>
      <c r="N937" s="16">
        <v>30582000</v>
      </c>
      <c r="O937" s="17">
        <v>43079</v>
      </c>
      <c r="P937" s="18">
        <v>43343</v>
      </c>
      <c r="Q937" s="19">
        <f>IF(M937="","",N937-M937)</f>
        <v>1147000</v>
      </c>
      <c r="R937" s="20">
        <f>IF(P937="","",P937-O937)</f>
        <v>264</v>
      </c>
      <c r="S937">
        <f>YEAR(P937)</f>
        <v>2018</v>
      </c>
      <c r="T937" s="21" t="str">
        <f>IF(LEN(MONTH(P937))=1,CONCATENATE("0",MONTH(P937)),MONTH(P937))</f>
        <v>08</v>
      </c>
      <c r="U937" s="21">
        <f>IF(LEN(DAY(P937))=1,CONCATENATE("0",DAY(P937)),DAY(P937))</f>
        <v>31</v>
      </c>
      <c r="V937" t="str">
        <f>CONCATENATE(S937,T937,U937)</f>
        <v>20180831</v>
      </c>
      <c r="W937">
        <f>IF(OR(MONTH(G937)=10,MONTH(G937)=11,MONTH(G937)=12),YEAR(G937)+1,YEAR(G937))</f>
        <v>2016</v>
      </c>
      <c r="X937">
        <f>IF(OR(MONTH(P937)=10,MONTH(P937)=11,MONTH(P937)=12),YEAR(P937)+1,YEAR(P937))</f>
        <v>2018</v>
      </c>
      <c r="Y937">
        <f>INDEX('Inflation Indices'!$B$2:$B$18,MATCH('MilCon Contracts Data'!W231,'Inflation Indices'!$A$2:$A$18,0))</f>
        <v>1.0006103417743548</v>
      </c>
      <c r="Z937">
        <f>ROUND(MEDIAN(W937,X937),0)</f>
        <v>2017</v>
      </c>
      <c r="AA937">
        <f>INDEX('Inflation Indices'!$B$2:$B$18,MATCH('MilCon Contracts Data'!Z231,'Inflation Indices'!$A$2:$A$18,0))</f>
        <v>0.97697771649446541</v>
      </c>
      <c r="AB937" s="22">
        <f>M937*Y937</f>
        <v>29452965.410128135</v>
      </c>
      <c r="AC937" s="22">
        <f>AB937+(Q937*AA937)</f>
        <v>30573558.850947287</v>
      </c>
      <c r="AD937" s="19">
        <f>IF(AB937="","",AC937-AB937)</f>
        <v>1120593.4408191517</v>
      </c>
      <c r="AE937" s="23">
        <f>_xlfn.DAYS(P937,O937)</f>
        <v>264</v>
      </c>
      <c r="AF937" s="23">
        <f>_xlfn.DAYS(O937,G937)</f>
        <v>465</v>
      </c>
      <c r="AG937" s="24">
        <f>AE937/AF937</f>
        <v>0.56774193548387097</v>
      </c>
    </row>
    <row r="938" spans="1:33" ht="30" customHeight="1" x14ac:dyDescent="0.25">
      <c r="A938" s="9">
        <v>44561</v>
      </c>
      <c r="B938" s="10">
        <v>2012</v>
      </c>
      <c r="C938" s="11" t="s">
        <v>68</v>
      </c>
      <c r="D938" s="12" t="s">
        <v>2856</v>
      </c>
      <c r="E938" s="12" t="s">
        <v>35</v>
      </c>
      <c r="F938" s="9">
        <v>40969</v>
      </c>
      <c r="G938" s="9">
        <v>41053</v>
      </c>
      <c r="H938" s="12" t="s">
        <v>2857</v>
      </c>
      <c r="I938" s="13" t="str">
        <f>LEFT(J938,6)</f>
        <v>W912GB</v>
      </c>
      <c r="J938" s="14" t="s">
        <v>2858</v>
      </c>
      <c r="K938" s="15" t="s">
        <v>2858</v>
      </c>
      <c r="L938" s="15" t="str">
        <f>CONCATENATE(D938,",",J938)</f>
        <v>TYFR063017,W912GB11C0013</v>
      </c>
      <c r="M938" s="16">
        <v>29541693</v>
      </c>
      <c r="N938" s="16">
        <v>29662433</v>
      </c>
      <c r="O938" s="17">
        <v>42753</v>
      </c>
      <c r="P938" s="18">
        <v>46191</v>
      </c>
      <c r="Q938" s="19">
        <f>IF(M938="","",N938-M938)</f>
        <v>120740</v>
      </c>
      <c r="R938" s="20">
        <f>IF(P938="","",P938-O938)</f>
        <v>3438</v>
      </c>
      <c r="S938">
        <f>YEAR(P938)</f>
        <v>2026</v>
      </c>
      <c r="T938" s="21" t="str">
        <f>IF(LEN(MONTH(P938))=1,CONCATENATE("0",MONTH(P938)),MONTH(P938))</f>
        <v>06</v>
      </c>
      <c r="U938" s="21">
        <f>IF(LEN(DAY(P938))=1,CONCATENATE("0",DAY(P938)),DAY(P938))</f>
        <v>18</v>
      </c>
      <c r="V938" t="str">
        <f>CONCATENATE(S938,T938,U938)</f>
        <v>20260618</v>
      </c>
      <c r="W938">
        <f>IF(OR(MONTH(G938)=10,MONTH(G938)=11,MONTH(G938)=12),YEAR(G938)+1,YEAR(G938))</f>
        <v>2012</v>
      </c>
      <c r="X938">
        <f>IF(OR(MONTH(P938)=10,MONTH(P938)=11,MONTH(P938)=12),YEAR(P938)+1,YEAR(P938))</f>
        <v>2026</v>
      </c>
      <c r="Y938">
        <f>INDEX('Inflation Indices'!$B$2:$B$18,MATCH('MilCon Contracts Data'!W101,'Inflation Indices'!$A$2:$A$18,0))</f>
        <v>1.0507009358578761</v>
      </c>
      <c r="Z938">
        <f>ROUND(MEDIAN(W938,X938),0)</f>
        <v>2019</v>
      </c>
      <c r="AA938">
        <f>INDEX('Inflation Indices'!$B$2:$B$18,MATCH('MilCon Contracts Data'!Z101,'Inflation Indices'!$A$2:$A$18,0))</f>
        <v>1.0006103417743548</v>
      </c>
      <c r="AB938" s="22">
        <f>M938*Y938</f>
        <v>31039484.481926065</v>
      </c>
      <c r="AC938" s="22">
        <f>AB938+(Q938*AA938)</f>
        <v>31160298.174591899</v>
      </c>
      <c r="AD938" s="19">
        <f>IF(AB938="","",AC938-AB938)</f>
        <v>120813.69266583398</v>
      </c>
      <c r="AE938" s="23">
        <f>_xlfn.DAYS(P938,O938)</f>
        <v>3438</v>
      </c>
      <c r="AF938" s="23">
        <f>_xlfn.DAYS(O938,G938)</f>
        <v>1700</v>
      </c>
      <c r="AG938" s="24">
        <f>AE938/AF938</f>
        <v>2.0223529411764707</v>
      </c>
    </row>
    <row r="939" spans="1:33" ht="30" customHeight="1" x14ac:dyDescent="0.25">
      <c r="A939" s="9">
        <v>44560</v>
      </c>
      <c r="B939" s="10">
        <v>2018</v>
      </c>
      <c r="C939" s="11" t="s">
        <v>482</v>
      </c>
      <c r="D939" s="12" t="s">
        <v>2859</v>
      </c>
      <c r="E939" s="12" t="s">
        <v>35</v>
      </c>
      <c r="F939" s="9">
        <v>43259</v>
      </c>
      <c r="G939" s="9">
        <v>43682</v>
      </c>
      <c r="H939" s="12" t="s">
        <v>2860</v>
      </c>
      <c r="I939" s="13" t="str">
        <f>LEFT(J939,6)</f>
        <v>W912L7</v>
      </c>
      <c r="J939" s="14" t="s">
        <v>2861</v>
      </c>
      <c r="K939" s="15" t="s">
        <v>2861</v>
      </c>
      <c r="L939" s="15" t="str">
        <f>CONCATENATE(D939,",",J939)</f>
        <v>PSXE999132,W912L719C7001</v>
      </c>
      <c r="M939" s="16">
        <v>29613217</v>
      </c>
      <c r="N939" s="16">
        <v>30218917</v>
      </c>
      <c r="O939" s="17">
        <v>44430</v>
      </c>
      <c r="P939" s="18">
        <v>44430</v>
      </c>
      <c r="Q939" s="19">
        <f>IF(M939="","",N939-M939)</f>
        <v>605700</v>
      </c>
      <c r="R939" s="20">
        <f>IF(P939="","",P939-O939)</f>
        <v>0</v>
      </c>
      <c r="S939">
        <f>YEAR(P939)</f>
        <v>2021</v>
      </c>
      <c r="T939" s="21" t="str">
        <f>IF(LEN(MONTH(P939))=1,CONCATENATE("0",MONTH(P939)),MONTH(P939))</f>
        <v>08</v>
      </c>
      <c r="U939" s="21">
        <f>IF(LEN(DAY(P939))=1,CONCATENATE("0",DAY(P939)),DAY(P939))</f>
        <v>22</v>
      </c>
      <c r="V939" t="str">
        <f>CONCATENATE(S939,T939,U939)</f>
        <v>20210822</v>
      </c>
      <c r="W939">
        <f>IF(OR(MONTH(G939)=10,MONTH(G939)=11,MONTH(G939)=12),YEAR(G939)+1,YEAR(G939))</f>
        <v>2019</v>
      </c>
      <c r="X939">
        <f>IF(OR(MONTH(P939)=10,MONTH(P939)=11,MONTH(P939)=12),YEAR(P939)+1,YEAR(P939))</f>
        <v>2021</v>
      </c>
      <c r="Y939">
        <f>INDEX('Inflation Indices'!$B$2:$B$18,MATCH('MilCon Contracts Data'!W810,'Inflation Indices'!$A$2:$A$18,0))</f>
        <v>1.0507009358578761</v>
      </c>
      <c r="Z939">
        <f>ROUND(MEDIAN(W939,X939),0)</f>
        <v>2020</v>
      </c>
      <c r="AA939">
        <f>INDEX('Inflation Indices'!$B$2:$B$18,MATCH('MilCon Contracts Data'!Z810,'Inflation Indices'!$A$2:$A$18,0))</f>
        <v>1.0006103417743548</v>
      </c>
      <c r="AB939" s="22">
        <f>M939*Y939</f>
        <v>31114634.815662365</v>
      </c>
      <c r="AC939" s="22">
        <f>AB939+(Q939*AA939)</f>
        <v>31720704.499675091</v>
      </c>
      <c r="AD939" s="19">
        <f>IF(AB939="","",AC939-AB939)</f>
        <v>606069.68401272595</v>
      </c>
      <c r="AE939" s="23">
        <f>_xlfn.DAYS(P939,O939)</f>
        <v>0</v>
      </c>
      <c r="AF939" s="23">
        <f>_xlfn.DAYS(O939,G939)</f>
        <v>748</v>
      </c>
      <c r="AG939" s="24">
        <f>AE939/AF939</f>
        <v>0</v>
      </c>
    </row>
    <row r="940" spans="1:33" ht="30" customHeight="1" x14ac:dyDescent="0.25">
      <c r="A940" s="9">
        <v>44439</v>
      </c>
      <c r="B940" s="10">
        <v>2018</v>
      </c>
      <c r="C940" s="11" t="s">
        <v>145</v>
      </c>
      <c r="D940" s="12" t="s">
        <v>2862</v>
      </c>
      <c r="E940" s="12" t="s">
        <v>35</v>
      </c>
      <c r="F940" s="9">
        <v>43157</v>
      </c>
      <c r="G940" s="9">
        <v>43357</v>
      </c>
      <c r="H940" s="12" t="s">
        <v>1427</v>
      </c>
      <c r="I940" s="13" t="str">
        <f>LEFT(J940,6)</f>
        <v>W912HN</v>
      </c>
      <c r="J940" s="14" t="s">
        <v>2863</v>
      </c>
      <c r="K940" s="15" t="s">
        <v>2863</v>
      </c>
      <c r="L940" s="15" t="str">
        <f>CONCATENATE(D940,",",J940)</f>
        <v>70677,W912HN18C3002</v>
      </c>
      <c r="M940" s="16">
        <v>29857000</v>
      </c>
      <c r="N940" s="16">
        <v>33153000</v>
      </c>
      <c r="O940" s="17">
        <v>44181</v>
      </c>
      <c r="P940" s="18">
        <v>44439</v>
      </c>
      <c r="Q940" s="19">
        <f>IF(M940="","",N940-M940)</f>
        <v>3296000</v>
      </c>
      <c r="R940" s="20">
        <f>IF(P940="","",P940-O940)</f>
        <v>258</v>
      </c>
      <c r="S940">
        <f>YEAR(P940)</f>
        <v>2021</v>
      </c>
      <c r="T940" s="21" t="str">
        <f>IF(LEN(MONTH(P940))=1,CONCATENATE("0",MONTH(P940)),MONTH(P940))</f>
        <v>08</v>
      </c>
      <c r="U940" s="21">
        <f>IF(LEN(DAY(P940))=1,CONCATENATE("0",DAY(P940)),DAY(P940))</f>
        <v>31</v>
      </c>
      <c r="V940" t="str">
        <f>CONCATENATE(S940,T940,U940)</f>
        <v>20210831</v>
      </c>
      <c r="W940">
        <f>IF(OR(MONTH(G940)=10,MONTH(G940)=11,MONTH(G940)=12),YEAR(G940)+1,YEAR(G940))</f>
        <v>2018</v>
      </c>
      <c r="X940">
        <f>IF(OR(MONTH(P940)=10,MONTH(P940)=11,MONTH(P940)=12),YEAR(P940)+1,YEAR(P940))</f>
        <v>2021</v>
      </c>
      <c r="Y940">
        <f>INDEX('Inflation Indices'!$B$2:$B$18,MATCH('MilCon Contracts Data'!W554,'Inflation Indices'!$A$2:$A$18,0))</f>
        <v>1.0507009358578761</v>
      </c>
      <c r="Z940">
        <f>ROUND(MEDIAN(W940,X940),0)</f>
        <v>2020</v>
      </c>
      <c r="AA940">
        <f>INDEX('Inflation Indices'!$B$2:$B$18,MATCH('MilCon Contracts Data'!Z554,'Inflation Indices'!$A$2:$A$18,0))</f>
        <v>1.027591137340192</v>
      </c>
      <c r="AB940" s="22">
        <f>M940*Y940</f>
        <v>31370777.841908604</v>
      </c>
      <c r="AC940" s="22">
        <f>AB940+(Q940*AA940)</f>
        <v>34757718.23058188</v>
      </c>
      <c r="AD940" s="19">
        <f>IF(AB940="","",AC940-AB940)</f>
        <v>3386940.3886732757</v>
      </c>
      <c r="AE940" s="23">
        <f>_xlfn.DAYS(P940,O940)</f>
        <v>258</v>
      </c>
      <c r="AF940" s="23">
        <f>_xlfn.DAYS(O940,G940)</f>
        <v>824</v>
      </c>
      <c r="AG940" s="24">
        <f>AE940/AF940</f>
        <v>0.31310679611650488</v>
      </c>
    </row>
    <row r="941" spans="1:33" ht="30" customHeight="1" x14ac:dyDescent="0.25">
      <c r="A941" s="9">
        <v>44567</v>
      </c>
      <c r="B941" s="10">
        <v>2013</v>
      </c>
      <c r="C941" s="11" t="s">
        <v>33</v>
      </c>
      <c r="D941" s="12" t="s">
        <v>2864</v>
      </c>
      <c r="E941" s="12" t="s">
        <v>35</v>
      </c>
      <c r="F941" s="9">
        <v>41401</v>
      </c>
      <c r="G941" s="9">
        <v>41537</v>
      </c>
      <c r="H941" s="12" t="s">
        <v>2865</v>
      </c>
      <c r="I941" s="13" t="str">
        <f>LEFT(J941,6)</f>
        <v>W91278</v>
      </c>
      <c r="J941" s="14" t="s">
        <v>2866</v>
      </c>
      <c r="K941" s="15" t="s">
        <v>1086</v>
      </c>
      <c r="L941" s="15" t="str">
        <f>CONCATENATE(D941,",",J941)</f>
        <v>FTFA113004,W91278-12-D-0037</v>
      </c>
      <c r="M941" s="16">
        <v>29942300</v>
      </c>
      <c r="N941" s="16">
        <v>32051388</v>
      </c>
      <c r="O941" s="17">
        <v>42729</v>
      </c>
      <c r="P941" s="18">
        <v>42881</v>
      </c>
      <c r="Q941" s="19">
        <f>IF(M941="","",N941-M941)</f>
        <v>2109088</v>
      </c>
      <c r="R941" s="20">
        <f>IF(P941="","",P941-O941)</f>
        <v>152</v>
      </c>
      <c r="S941">
        <f>YEAR(P941)</f>
        <v>2017</v>
      </c>
      <c r="T941" s="21" t="str">
        <f>IF(LEN(MONTH(P941))=1,CONCATENATE("0",MONTH(P941)),MONTH(P941))</f>
        <v>05</v>
      </c>
      <c r="U941" s="21">
        <f>IF(LEN(DAY(P941))=1,CONCATENATE("0",DAY(P941)),DAY(P941))</f>
        <v>26</v>
      </c>
      <c r="V941" t="str">
        <f>CONCATENATE(S941,T941,U941)</f>
        <v>20170526</v>
      </c>
      <c r="W941">
        <f>IF(OR(MONTH(G941)=10,MONTH(G941)=11,MONTH(G941)=12),YEAR(G941)+1,YEAR(G941))</f>
        <v>2013</v>
      </c>
      <c r="X941">
        <f>IF(OR(MONTH(P941)=10,MONTH(P941)=11,MONTH(P941)=12),YEAR(P941)+1,YEAR(P941))</f>
        <v>2017</v>
      </c>
      <c r="Y941">
        <f>INDEX('Inflation Indices'!$B$2:$B$18,MATCH('MilCon Contracts Data'!W133,'Inflation Indices'!$A$2:$A$18,0))</f>
        <v>0.97697771649446541</v>
      </c>
      <c r="Z941">
        <f>ROUND(MEDIAN(W941,X941),0)</f>
        <v>2015</v>
      </c>
      <c r="AA941">
        <f>INDEX('Inflation Indices'!$B$2:$B$18,MATCH('MilCon Contracts Data'!Z133,'Inflation Indices'!$A$2:$A$18,0))</f>
        <v>0.93819806468133926</v>
      </c>
      <c r="AB941" s="22">
        <f>M941*Y941</f>
        <v>29252959.880592231</v>
      </c>
      <c r="AC941" s="22">
        <f>AB941+(Q941*AA941)</f>
        <v>31231702.160434868</v>
      </c>
      <c r="AD941" s="19">
        <f>IF(AB941="","",AC941-AB941)</f>
        <v>1978742.2798426375</v>
      </c>
      <c r="AE941" s="23">
        <f>_xlfn.DAYS(P941,O941)</f>
        <v>152</v>
      </c>
      <c r="AF941" s="23">
        <f>_xlfn.DAYS(O941,G941)</f>
        <v>1192</v>
      </c>
      <c r="AG941" s="24">
        <f>AE941/AF941</f>
        <v>0.12751677852348994</v>
      </c>
    </row>
    <row r="942" spans="1:33" ht="30" customHeight="1" x14ac:dyDescent="0.25">
      <c r="A942" s="9">
        <v>44573</v>
      </c>
      <c r="B942" s="10">
        <v>2020</v>
      </c>
      <c r="C942" s="11" t="s">
        <v>478</v>
      </c>
      <c r="D942" s="12" t="s">
        <v>2867</v>
      </c>
      <c r="E942" s="12" t="s">
        <v>35</v>
      </c>
      <c r="F942" s="9">
        <v>44096</v>
      </c>
      <c r="G942" s="9">
        <v>44103</v>
      </c>
      <c r="H942" s="12" t="s">
        <v>2868</v>
      </c>
      <c r="I942" s="13" t="str">
        <f>LEFT(J942,6)</f>
        <v>40766</v>
      </c>
      <c r="J942" s="14" t="s">
        <v>2869</v>
      </c>
      <c r="K942" s="15">
        <v>40766</v>
      </c>
      <c r="L942" s="15" t="str">
        <f>CONCATENATE(D942,",",J942)</f>
        <v>500110,40766</v>
      </c>
      <c r="M942" s="16">
        <v>30000000</v>
      </c>
      <c r="N942" s="16">
        <v>28775000</v>
      </c>
      <c r="O942" s="17">
        <v>44806</v>
      </c>
      <c r="P942" s="18">
        <v>44806</v>
      </c>
      <c r="Q942" s="19">
        <f>IF(M942="","",N942-M942)</f>
        <v>-1225000</v>
      </c>
      <c r="R942" s="20">
        <f>IF(P942="","",P942-O942)</f>
        <v>0</v>
      </c>
      <c r="S942">
        <f>YEAR(P942)</f>
        <v>2022</v>
      </c>
      <c r="T942" s="21" t="str">
        <f>IF(LEN(MONTH(P942))=1,CONCATENATE("0",MONTH(P942)),MONTH(P942))</f>
        <v>09</v>
      </c>
      <c r="U942" s="21" t="str">
        <f>IF(LEN(DAY(P942))=1,CONCATENATE("0",DAY(P942)),DAY(P942))</f>
        <v>02</v>
      </c>
      <c r="V942" t="str">
        <f>CONCATENATE(S942,T942,U942)</f>
        <v>20220902</v>
      </c>
      <c r="W942">
        <f>IF(OR(MONTH(G942)=10,MONTH(G942)=11,MONTH(G942)=12),YEAR(G942)+1,YEAR(G942))</f>
        <v>2020</v>
      </c>
      <c r="X942">
        <f>IF(OR(MONTH(P942)=10,MONTH(P942)=11,MONTH(P942)=12),YEAR(P942)+1,YEAR(P942))</f>
        <v>2022</v>
      </c>
      <c r="Y942">
        <f>INDEX('Inflation Indices'!$B$2:$B$18,MATCH('MilCon Contracts Data'!W859,'Inflation Indices'!$A$2:$A$18,0))</f>
        <v>0.95701202597496626</v>
      </c>
      <c r="Z942">
        <f>ROUND(MEDIAN(W942,X942),0)</f>
        <v>2021</v>
      </c>
      <c r="AA942">
        <f>INDEX('Inflation Indices'!$B$2:$B$18,MATCH('MilCon Contracts Data'!Z859,'Inflation Indices'!$A$2:$A$18,0))</f>
        <v>0.93819806468133926</v>
      </c>
      <c r="AB942" s="22">
        <f>M942*Y942</f>
        <v>28710360.779248986</v>
      </c>
      <c r="AC942" s="22">
        <f>AB942+(Q942*AA942)</f>
        <v>27561068.150014345</v>
      </c>
      <c r="AD942" s="19">
        <f>IF(AB942="","",AC942-AB942)</f>
        <v>-1149292.6292346418</v>
      </c>
      <c r="AE942" s="23">
        <f>_xlfn.DAYS(P942,O942)</f>
        <v>0</v>
      </c>
      <c r="AF942" s="23">
        <f>_xlfn.DAYS(O942,G942)</f>
        <v>703</v>
      </c>
      <c r="AG942" s="24">
        <f>AE942/AF942</f>
        <v>0</v>
      </c>
    </row>
    <row r="943" spans="1:33" ht="30" customHeight="1" x14ac:dyDescent="0.25">
      <c r="A943" s="9">
        <v>44567</v>
      </c>
      <c r="B943" s="10">
        <v>2017</v>
      </c>
      <c r="C943" s="11" t="s">
        <v>33</v>
      </c>
      <c r="D943" s="12" t="s">
        <v>2870</v>
      </c>
      <c r="E943" s="12" t="s">
        <v>35</v>
      </c>
      <c r="F943" s="9">
        <v>42796</v>
      </c>
      <c r="G943" s="9">
        <v>43480</v>
      </c>
      <c r="H943" s="12" t="s">
        <v>2277</v>
      </c>
      <c r="I943" s="13" t="str">
        <f>LEFT(J943,6)</f>
        <v>W912PM</v>
      </c>
      <c r="J943" s="14" t="s">
        <v>2871</v>
      </c>
      <c r="K943" s="15" t="s">
        <v>2871</v>
      </c>
      <c r="L943" s="15" t="str">
        <f>CONCATENATE(D943,",",J943)</f>
        <v>69552,W912PM19C0008</v>
      </c>
      <c r="M943" s="16">
        <v>30006388</v>
      </c>
      <c r="N943" s="16">
        <v>31202082</v>
      </c>
      <c r="O943" s="17">
        <v>44143</v>
      </c>
      <c r="P943" s="18">
        <v>44600</v>
      </c>
      <c r="Q943" s="19">
        <f>IF(M943="","",N943-M943)</f>
        <v>1195694</v>
      </c>
      <c r="R943" s="20">
        <f>IF(P943="","",P943-O943)</f>
        <v>457</v>
      </c>
      <c r="S943">
        <f>YEAR(P943)</f>
        <v>2022</v>
      </c>
      <c r="T943" s="21" t="str">
        <f>IF(LEN(MONTH(P943))=1,CONCATENATE("0",MONTH(P943)),MONTH(P943))</f>
        <v>02</v>
      </c>
      <c r="U943" s="21" t="str">
        <f>IF(LEN(DAY(P943))=1,CONCATENATE("0",DAY(P943)),DAY(P943))</f>
        <v>08</v>
      </c>
      <c r="V943" t="str">
        <f>CONCATENATE(S943,T943,U943)</f>
        <v>20220208</v>
      </c>
      <c r="W943">
        <f>IF(OR(MONTH(G943)=10,MONTH(G943)=11,MONTH(G943)=12),YEAR(G943)+1,YEAR(G943))</f>
        <v>2019</v>
      </c>
      <c r="X943">
        <f>IF(OR(MONTH(P943)=10,MONTH(P943)=11,MONTH(P943)=12),YEAR(P943)+1,YEAR(P943))</f>
        <v>2022</v>
      </c>
      <c r="Y943">
        <f>INDEX('Inflation Indices'!$B$2:$B$18,MATCH('MilCon Contracts Data'!W821,'Inflation Indices'!$A$2:$A$18,0))</f>
        <v>0.97697771649446541</v>
      </c>
      <c r="Z943">
        <f>ROUND(MEDIAN(W943,X943),0)</f>
        <v>2021</v>
      </c>
      <c r="AA943">
        <f>INDEX('Inflation Indices'!$B$2:$B$18,MATCH('MilCon Contracts Data'!Z821,'Inflation Indices'!$A$2:$A$18,0))</f>
        <v>0.93819806468133926</v>
      </c>
      <c r="AB943" s="22">
        <f>M943*Y943</f>
        <v>29315572.428486928</v>
      </c>
      <c r="AC943" s="22">
        <f>AB943+(Q943*AA943)</f>
        <v>30437370.225238018</v>
      </c>
      <c r="AD943" s="19">
        <f>IF(AB943="","",AC943-AB943)</f>
        <v>1121797.7967510894</v>
      </c>
      <c r="AE943" s="23">
        <f>_xlfn.DAYS(P943,O943)</f>
        <v>457</v>
      </c>
      <c r="AF943" s="23">
        <f>_xlfn.DAYS(O943,G943)</f>
        <v>663</v>
      </c>
      <c r="AG943" s="24">
        <f>AE943/AF943</f>
        <v>0.68929110105580693</v>
      </c>
    </row>
    <row r="944" spans="1:33" ht="30" customHeight="1" x14ac:dyDescent="0.25">
      <c r="A944" s="9">
        <v>44574</v>
      </c>
      <c r="B944" s="10">
        <v>2011</v>
      </c>
      <c r="C944" s="11" t="s">
        <v>39</v>
      </c>
      <c r="D944" s="12" t="s">
        <v>2872</v>
      </c>
      <c r="E944" s="12" t="s">
        <v>35</v>
      </c>
      <c r="F944" s="9">
        <v>41220</v>
      </c>
      <c r="G944" s="9">
        <v>41351</v>
      </c>
      <c r="H944" s="12" t="s">
        <v>287</v>
      </c>
      <c r="I944" s="13" t="str">
        <f>LEFT(J944,6)</f>
        <v>W912GB</v>
      </c>
      <c r="J944" s="14" t="s">
        <v>2873</v>
      </c>
      <c r="K944" s="15" t="s">
        <v>2874</v>
      </c>
      <c r="L944" s="15" t="str">
        <f>CONCATENATE(D944,",",J944)</f>
        <v>66588,W912GB-09-C-0038</v>
      </c>
      <c r="M944" s="16">
        <v>30080000</v>
      </c>
      <c r="N944" s="16">
        <v>31830000</v>
      </c>
      <c r="O944" s="17">
        <v>42520</v>
      </c>
      <c r="P944" s="18">
        <v>42858</v>
      </c>
      <c r="Q944" s="19">
        <f>IF(M944="","",N944-M944)</f>
        <v>1750000</v>
      </c>
      <c r="R944" s="20">
        <f>IF(P944="","",P944-O944)</f>
        <v>338</v>
      </c>
      <c r="S944">
        <f>YEAR(P944)</f>
        <v>2017</v>
      </c>
      <c r="T944" s="21" t="str">
        <f>IF(LEN(MONTH(P944))=1,CONCATENATE("0",MONTH(P944)),MONTH(P944))</f>
        <v>05</v>
      </c>
      <c r="U944" s="21" t="str">
        <f>IF(LEN(DAY(P944))=1,CONCATENATE("0",DAY(P944)),DAY(P944))</f>
        <v>03</v>
      </c>
      <c r="V944" t="str">
        <f>CONCATENATE(S944,T944,U944)</f>
        <v>20170503</v>
      </c>
      <c r="W944">
        <f>IF(OR(MONTH(G944)=10,MONTH(G944)=11,MONTH(G944)=12),YEAR(G944)+1,YEAR(G944))</f>
        <v>2013</v>
      </c>
      <c r="X944">
        <f>IF(OR(MONTH(P944)=10,MONTH(P944)=11,MONTH(P944)=12),YEAR(P944)+1,YEAR(P944))</f>
        <v>2017</v>
      </c>
      <c r="Y944">
        <f>INDEX('Inflation Indices'!$B$2:$B$18,MATCH('MilCon Contracts Data'!W139,'Inflation Indices'!$A$2:$A$18,0))</f>
        <v>1.0507009358578761</v>
      </c>
      <c r="Z944">
        <f>ROUND(MEDIAN(W944,X944),0)</f>
        <v>2015</v>
      </c>
      <c r="AA944">
        <f>INDEX('Inflation Indices'!$B$2:$B$18,MATCH('MilCon Contracts Data'!Z139,'Inflation Indices'!$A$2:$A$18,0))</f>
        <v>1.0006103417743548</v>
      </c>
      <c r="AB944" s="22">
        <f>M944*Y944</f>
        <v>31605084.150604911</v>
      </c>
      <c r="AC944" s="22">
        <f>AB944+(Q944*AA944)</f>
        <v>33356152.248710033</v>
      </c>
      <c r="AD944" s="19">
        <f>IF(AB944="","",AC944-AB944)</f>
        <v>1751068.0981051214</v>
      </c>
      <c r="AE944" s="23">
        <f>_xlfn.DAYS(P944,O944)</f>
        <v>338</v>
      </c>
      <c r="AF944" s="23">
        <f>_xlfn.DAYS(O944,G944)</f>
        <v>1169</v>
      </c>
      <c r="AG944" s="24">
        <f>AE944/AF944</f>
        <v>0.28913601368691189</v>
      </c>
    </row>
    <row r="945" spans="1:33" ht="30" customHeight="1" x14ac:dyDescent="0.25">
      <c r="A945" s="9">
        <v>44561</v>
      </c>
      <c r="B945" s="10">
        <v>2017</v>
      </c>
      <c r="C945" s="11" t="s">
        <v>68</v>
      </c>
      <c r="D945" s="12" t="s">
        <v>2875</v>
      </c>
      <c r="E945" s="12" t="s">
        <v>35</v>
      </c>
      <c r="F945" s="9">
        <v>43885</v>
      </c>
      <c r="G945" s="9">
        <v>44041</v>
      </c>
      <c r="H945" s="12" t="s">
        <v>2876</v>
      </c>
      <c r="I945" s="13" t="str">
        <f>LEFT(J945,6)</f>
        <v>W912QR</v>
      </c>
      <c r="J945" s="14" t="s">
        <v>2877</v>
      </c>
      <c r="K945" s="15" t="s">
        <v>2877</v>
      </c>
      <c r="L945" s="15" t="str">
        <f>CONCATENATE(D945,",",J945)</f>
        <v>VDYD101053,W912QR20C0028</v>
      </c>
      <c r="M945" s="16">
        <v>30100000</v>
      </c>
      <c r="N945" s="16">
        <v>30100000</v>
      </c>
      <c r="O945" s="17">
        <v>44993</v>
      </c>
      <c r="P945" s="18">
        <v>45211</v>
      </c>
      <c r="Q945" s="19">
        <f>IF(M945="","",N945-M945)</f>
        <v>0</v>
      </c>
      <c r="R945" s="20">
        <f>IF(P945="","",P945-O945)</f>
        <v>218</v>
      </c>
      <c r="S945">
        <f>YEAR(P945)</f>
        <v>2023</v>
      </c>
      <c r="T945" s="21">
        <f>IF(LEN(MONTH(P945))=1,CONCATENATE("0",MONTH(P945)),MONTH(P945))</f>
        <v>10</v>
      </c>
      <c r="U945" s="21">
        <f>IF(LEN(DAY(P945))=1,CONCATENATE("0",DAY(P945)),DAY(P945))</f>
        <v>12</v>
      </c>
      <c r="V945" t="str">
        <f>CONCATENATE(S945,T945,U945)</f>
        <v>20231012</v>
      </c>
      <c r="W945">
        <f>IF(OR(MONTH(G945)=10,MONTH(G945)=11,MONTH(G945)=12),YEAR(G945)+1,YEAR(G945))</f>
        <v>2020</v>
      </c>
      <c r="X945">
        <f>IF(OR(MONTH(P945)=10,MONTH(P945)=11,MONTH(P945)=12),YEAR(P945)+1,YEAR(P945))</f>
        <v>2024</v>
      </c>
      <c r="Y945">
        <f>INDEX('Inflation Indices'!$B$2:$B$18,MATCH('MilCon Contracts Data'!W1090,'Inflation Indices'!$A$2:$A$18,0))</f>
        <v>0.97697771649446541</v>
      </c>
      <c r="Z945">
        <f>ROUND(MEDIAN(W945,X945),0)</f>
        <v>2022</v>
      </c>
      <c r="AA945">
        <f>INDEX('Inflation Indices'!$B$2:$B$18,MATCH('MilCon Contracts Data'!Z1090,'Inflation Indices'!$A$2:$A$18,0))</f>
        <v>0.95701202597496626</v>
      </c>
      <c r="AB945" s="22">
        <f>M945*Y945</f>
        <v>29407029.266483407</v>
      </c>
      <c r="AC945" s="22">
        <f>AB945+(Q945*AA945)</f>
        <v>29407029.266483407</v>
      </c>
      <c r="AD945" s="19">
        <f>IF(AB945="","",AC945-AB945)</f>
        <v>0</v>
      </c>
      <c r="AE945" s="23">
        <f>_xlfn.DAYS(P945,O945)</f>
        <v>218</v>
      </c>
      <c r="AF945" s="23">
        <f>_xlfn.DAYS(O945,G945)</f>
        <v>952</v>
      </c>
      <c r="AG945" s="24">
        <f>AE945/AF945</f>
        <v>0.22899159663865545</v>
      </c>
    </row>
    <row r="946" spans="1:33" ht="30" customHeight="1" x14ac:dyDescent="0.25">
      <c r="A946" s="9">
        <v>44567</v>
      </c>
      <c r="B946" s="10">
        <v>2018</v>
      </c>
      <c r="C946" s="11" t="s">
        <v>33</v>
      </c>
      <c r="D946" s="12" t="s">
        <v>2878</v>
      </c>
      <c r="E946" s="12" t="s">
        <v>35</v>
      </c>
      <c r="F946" s="9">
        <v>43643</v>
      </c>
      <c r="G946" s="9">
        <v>43888</v>
      </c>
      <c r="H946" s="12" t="s">
        <v>2879</v>
      </c>
      <c r="I946" s="13" t="str">
        <f>LEFT(J946,6)</f>
        <v>W91278</v>
      </c>
      <c r="J946" s="14" t="s">
        <v>2880</v>
      </c>
      <c r="K946" s="15" t="s">
        <v>2880</v>
      </c>
      <c r="L946" s="15" t="str">
        <f>CONCATENATE(D946,",",J946)</f>
        <v>FTEV153008,W9127820C0009</v>
      </c>
      <c r="M946" s="16">
        <v>30127950</v>
      </c>
      <c r="N946" s="16">
        <v>29857715</v>
      </c>
      <c r="O946" s="17">
        <v>45003</v>
      </c>
      <c r="P946" s="18">
        <v>45003</v>
      </c>
      <c r="Q946" s="19">
        <f>IF(M946="","",N946-M946)</f>
        <v>-270235</v>
      </c>
      <c r="R946" s="20">
        <f>IF(P946="","",P946-O946)</f>
        <v>0</v>
      </c>
      <c r="S946">
        <f>YEAR(P946)</f>
        <v>2023</v>
      </c>
      <c r="T946" s="21" t="str">
        <f>IF(LEN(MONTH(P946))=1,CONCATENATE("0",MONTH(P946)),MONTH(P946))</f>
        <v>03</v>
      </c>
      <c r="U946" s="21">
        <f>IF(LEN(DAY(P946))=1,CONCATENATE("0",DAY(P946)),DAY(P946))</f>
        <v>18</v>
      </c>
      <c r="V946" t="str">
        <f>CONCATENATE(S946,T946,U946)</f>
        <v>20230318</v>
      </c>
      <c r="W946">
        <f>IF(OR(MONTH(G946)=10,MONTH(G946)=11,MONTH(G946)=12),YEAR(G946)+1,YEAR(G946))</f>
        <v>2020</v>
      </c>
      <c r="X946">
        <f>IF(OR(MONTH(P946)=10,MONTH(P946)=11,MONTH(P946)=12),YEAR(P946)+1,YEAR(P946))</f>
        <v>2023</v>
      </c>
      <c r="Y946">
        <f>INDEX('Inflation Indices'!$B$2:$B$18,MATCH('MilCon Contracts Data'!W997,'Inflation Indices'!$A$2:$A$18,0))</f>
        <v>1.0750776974914733</v>
      </c>
      <c r="Z946">
        <f>ROUND(MEDIAN(W946,X946),0)</f>
        <v>2022</v>
      </c>
      <c r="AA946">
        <f>INDEX('Inflation Indices'!$B$2:$B$18,MATCH('MilCon Contracts Data'!Z997,'Inflation Indices'!$A$2:$A$18,0))</f>
        <v>1.027591137340192</v>
      </c>
      <c r="AB946" s="22">
        <f>M946*Y946</f>
        <v>32389887.116138235</v>
      </c>
      <c r="AC946" s="22">
        <f>AB946+(Q946*AA946)</f>
        <v>32112196.025139108</v>
      </c>
      <c r="AD946" s="19">
        <f>IF(AB946="","",AC946-AB946)</f>
        <v>-277691.09099912643</v>
      </c>
      <c r="AE946" s="23">
        <f>_xlfn.DAYS(P946,O946)</f>
        <v>0</v>
      </c>
      <c r="AF946" s="23">
        <f>_xlfn.DAYS(O946,G946)</f>
        <v>1115</v>
      </c>
      <c r="AG946" s="24">
        <f>AE946/AF946</f>
        <v>0</v>
      </c>
    </row>
    <row r="947" spans="1:33" ht="30" customHeight="1" x14ac:dyDescent="0.25">
      <c r="A947" s="9">
        <v>44573</v>
      </c>
      <c r="B947" s="10">
        <v>2017</v>
      </c>
      <c r="C947" s="11" t="s">
        <v>98</v>
      </c>
      <c r="D947" s="12" t="s">
        <v>2881</v>
      </c>
      <c r="E947" s="12" t="s">
        <v>35</v>
      </c>
      <c r="F947" s="9">
        <v>42762</v>
      </c>
      <c r="G947" s="9">
        <v>43312</v>
      </c>
      <c r="H947" s="12" t="s">
        <v>2882</v>
      </c>
      <c r="I947" s="13" t="str">
        <f>LEFT(J947,6)</f>
        <v>N40085</v>
      </c>
      <c r="J947" s="14" t="s">
        <v>2883</v>
      </c>
      <c r="K947" s="15" t="s">
        <v>2884</v>
      </c>
      <c r="L947" s="15" t="str">
        <f>CONCATENATE(D947,",",J947)</f>
        <v>M00263403,N4008518C0640 AWD</v>
      </c>
      <c r="M947" s="16">
        <v>30382000</v>
      </c>
      <c r="N947" s="16">
        <v>29633000</v>
      </c>
      <c r="O947" s="17">
        <v>44255</v>
      </c>
      <c r="P947" s="18">
        <v>44563</v>
      </c>
      <c r="Q947" s="19">
        <f>IF(M947="","",N947-M947)</f>
        <v>-749000</v>
      </c>
      <c r="R947" s="20">
        <f>IF(P947="","",P947-O947)</f>
        <v>308</v>
      </c>
      <c r="S947">
        <f>YEAR(P947)</f>
        <v>2022</v>
      </c>
      <c r="T947" s="21" t="str">
        <f>IF(LEN(MONTH(P947))=1,CONCATENATE("0",MONTH(P947)),MONTH(P947))</f>
        <v>01</v>
      </c>
      <c r="U947" s="21" t="str">
        <f>IF(LEN(DAY(P947))=1,CONCATENATE("0",DAY(P947)),DAY(P947))</f>
        <v>02</v>
      </c>
      <c r="V947" t="str">
        <f>CONCATENATE(S947,T947,U947)</f>
        <v>20220102</v>
      </c>
      <c r="W947">
        <f>IF(OR(MONTH(G947)=10,MONTH(G947)=11,MONTH(G947)=12),YEAR(G947)+1,YEAR(G947))</f>
        <v>2018</v>
      </c>
      <c r="X947">
        <f>IF(OR(MONTH(P947)=10,MONTH(P947)=11,MONTH(P947)=12),YEAR(P947)+1,YEAR(P947))</f>
        <v>2022</v>
      </c>
      <c r="Y947">
        <f>INDEX('Inflation Indices'!$B$2:$B$18,MATCH('MilCon Contracts Data'!W443,'Inflation Indices'!$A$2:$A$18,0))</f>
        <v>1.027591137340192</v>
      </c>
      <c r="Z947">
        <f>ROUND(MEDIAN(W947,X947),0)</f>
        <v>2020</v>
      </c>
      <c r="AA947">
        <f>INDEX('Inflation Indices'!$B$2:$B$18,MATCH('MilCon Contracts Data'!Z443,'Inflation Indices'!$A$2:$A$18,0))</f>
        <v>1.0006103417743548</v>
      </c>
      <c r="AB947" s="22">
        <f>M947*Y947</f>
        <v>31220273.934669714</v>
      </c>
      <c r="AC947" s="22">
        <f>AB947+(Q947*AA947)</f>
        <v>30470816.788680721</v>
      </c>
      <c r="AD947" s="19">
        <f>IF(AB947="","",AC947-AB947)</f>
        <v>-749457.14598899335</v>
      </c>
      <c r="AE947" s="23">
        <f>_xlfn.DAYS(P947,O947)</f>
        <v>308</v>
      </c>
      <c r="AF947" s="23">
        <f>_xlfn.DAYS(O947,G947)</f>
        <v>943</v>
      </c>
      <c r="AG947" s="24">
        <f>AE947/AF947</f>
        <v>0.32661717921527039</v>
      </c>
    </row>
    <row r="948" spans="1:33" ht="30" customHeight="1" x14ac:dyDescent="0.25">
      <c r="A948" s="9">
        <v>44573</v>
      </c>
      <c r="B948" s="10">
        <v>2017</v>
      </c>
      <c r="C948" s="11" t="s">
        <v>103</v>
      </c>
      <c r="D948" s="12" t="s">
        <v>2885</v>
      </c>
      <c r="E948" s="12" t="s">
        <v>35</v>
      </c>
      <c r="F948" s="9">
        <v>42997</v>
      </c>
      <c r="G948" s="9">
        <v>43189</v>
      </c>
      <c r="H948" s="12" t="s">
        <v>2886</v>
      </c>
      <c r="I948" s="13" t="str">
        <f>LEFT(J948,6)</f>
        <v>N40085</v>
      </c>
      <c r="J948" s="14" t="s">
        <v>2887</v>
      </c>
      <c r="K948" s="15" t="s">
        <v>2888</v>
      </c>
      <c r="L948" s="15" t="str">
        <f>CONCATENATE(D948,",",J948)</f>
        <v>N32446371,N4008518C8719 AWD</v>
      </c>
      <c r="M948" s="16">
        <v>30414000</v>
      </c>
      <c r="N948" s="16">
        <v>30767000</v>
      </c>
      <c r="O948" s="17">
        <v>44453</v>
      </c>
      <c r="P948" s="18">
        <v>44453</v>
      </c>
      <c r="Q948" s="19">
        <f>IF(M948="","",N948-M948)</f>
        <v>353000</v>
      </c>
      <c r="R948" s="20">
        <f>IF(P948="","",P948-O948)</f>
        <v>0</v>
      </c>
      <c r="S948">
        <f>YEAR(P948)</f>
        <v>2021</v>
      </c>
      <c r="T948" s="21" t="str">
        <f>IF(LEN(MONTH(P948))=1,CONCATENATE("0",MONTH(P948)),MONTH(P948))</f>
        <v>09</v>
      </c>
      <c r="U948" s="21">
        <f>IF(LEN(DAY(P948))=1,CONCATENATE("0",DAY(P948)),DAY(P948))</f>
        <v>14</v>
      </c>
      <c r="V948" t="str">
        <f>CONCATENATE(S948,T948,U948)</f>
        <v>20210914</v>
      </c>
      <c r="W948">
        <f>IF(OR(MONTH(G948)=10,MONTH(G948)=11,MONTH(G948)=12),YEAR(G948)+1,YEAR(G948))</f>
        <v>2018</v>
      </c>
      <c r="X948">
        <f>IF(OR(MONTH(P948)=10,MONTH(P948)=11,MONTH(P948)=12),YEAR(P948)+1,YEAR(P948))</f>
        <v>2021</v>
      </c>
      <c r="Y948">
        <f>INDEX('Inflation Indices'!$B$2:$B$18,MATCH('MilCon Contracts Data'!W459,'Inflation Indices'!$A$2:$A$18,0))</f>
        <v>1.2082263446570523</v>
      </c>
      <c r="Z948">
        <f>ROUND(MEDIAN(W948,X948),0)</f>
        <v>2020</v>
      </c>
      <c r="AA948">
        <f>INDEX('Inflation Indices'!$B$2:$B$18,MATCH('MilCon Contracts Data'!Z459,'Inflation Indices'!$A$2:$A$18,0))</f>
        <v>1.1743184978402121</v>
      </c>
      <c r="AB948" s="22">
        <f>M948*Y948</f>
        <v>36746996.046399586</v>
      </c>
      <c r="AC948" s="22">
        <f>AB948+(Q948*AA948)</f>
        <v>37161530.476137184</v>
      </c>
      <c r="AD948" s="19">
        <f>IF(AB948="","",AC948-AB948)</f>
        <v>414534.4297375977</v>
      </c>
      <c r="AE948" s="23">
        <f>_xlfn.DAYS(P948,O948)</f>
        <v>0</v>
      </c>
      <c r="AF948" s="23">
        <f>_xlfn.DAYS(O948,G948)</f>
        <v>1264</v>
      </c>
      <c r="AG948" s="24">
        <f>AE948/AF948</f>
        <v>0</v>
      </c>
    </row>
    <row r="949" spans="1:33" ht="30" customHeight="1" x14ac:dyDescent="0.25">
      <c r="A949" s="9">
        <v>44561</v>
      </c>
      <c r="B949" s="10">
        <v>2018</v>
      </c>
      <c r="C949" s="11" t="s">
        <v>145</v>
      </c>
      <c r="D949" s="12" t="s">
        <v>2889</v>
      </c>
      <c r="E949" s="12" t="s">
        <v>35</v>
      </c>
      <c r="F949" s="9">
        <v>43634</v>
      </c>
      <c r="G949" s="9">
        <v>43713</v>
      </c>
      <c r="H949" s="12" t="s">
        <v>2890</v>
      </c>
      <c r="I949" s="13" t="str">
        <f>LEFT(J949,6)</f>
        <v>W9126G</v>
      </c>
      <c r="J949" s="14" t="s">
        <v>2891</v>
      </c>
      <c r="K949" s="15" t="s">
        <v>2891</v>
      </c>
      <c r="L949" s="15" t="str">
        <f>CONCATENATE(D949,",",J949)</f>
        <v>88380,W9126G19C0119</v>
      </c>
      <c r="M949" s="16">
        <v>30477000</v>
      </c>
      <c r="N949" s="16">
        <v>36023000</v>
      </c>
      <c r="O949" s="17">
        <v>44423</v>
      </c>
      <c r="P949" s="18">
        <v>44597</v>
      </c>
      <c r="Q949" s="19">
        <f>IF(M949="","",N949-M949)</f>
        <v>5546000</v>
      </c>
      <c r="R949" s="20">
        <f>IF(P949="","",P949-O949)</f>
        <v>174</v>
      </c>
      <c r="S949">
        <f>YEAR(P949)</f>
        <v>2022</v>
      </c>
      <c r="T949" s="21" t="str">
        <f>IF(LEN(MONTH(P949))=1,CONCATENATE("0",MONTH(P949)),MONTH(P949))</f>
        <v>02</v>
      </c>
      <c r="U949" s="21" t="str">
        <f>IF(LEN(DAY(P949))=1,CONCATENATE("0",DAY(P949)),DAY(P949))</f>
        <v>05</v>
      </c>
      <c r="V949" t="str">
        <f>CONCATENATE(S949,T949,U949)</f>
        <v>20220205</v>
      </c>
      <c r="W949">
        <f>IF(OR(MONTH(G949)=10,MONTH(G949)=11,MONTH(G949)=12),YEAR(G949)+1,YEAR(G949))</f>
        <v>2019</v>
      </c>
      <c r="X949">
        <f>IF(OR(MONTH(P949)=10,MONTH(P949)=11,MONTH(P949)=12),YEAR(P949)+1,YEAR(P949))</f>
        <v>2022</v>
      </c>
      <c r="Y949">
        <f>INDEX('Inflation Indices'!$B$2:$B$18,MATCH('MilCon Contracts Data'!W724,'Inflation Indices'!$A$2:$A$18,0))</f>
        <v>1.027591137340192</v>
      </c>
      <c r="Z949">
        <f>ROUND(MEDIAN(W949,X949),0)</f>
        <v>2021</v>
      </c>
      <c r="AA949">
        <f>INDEX('Inflation Indices'!$B$2:$B$18,MATCH('MilCon Contracts Data'!Z724,'Inflation Indices'!$A$2:$A$18,0))</f>
        <v>0.97697771649446541</v>
      </c>
      <c r="AB949" s="22">
        <f>M949*Y949</f>
        <v>31317895.092717033</v>
      </c>
      <c r="AC949" s="22">
        <f>AB949+(Q949*AA949)</f>
        <v>36736213.508395337</v>
      </c>
      <c r="AD949" s="19">
        <f>IF(AB949="","",AC949-AB949)</f>
        <v>5418318.4156783037</v>
      </c>
      <c r="AE949" s="23">
        <f>_xlfn.DAYS(P949,O949)</f>
        <v>174</v>
      </c>
      <c r="AF949" s="23">
        <f>_xlfn.DAYS(O949,G949)</f>
        <v>710</v>
      </c>
      <c r="AG949" s="24">
        <f>AE949/AF949</f>
        <v>0.24507042253521127</v>
      </c>
    </row>
    <row r="950" spans="1:33" ht="30" customHeight="1" x14ac:dyDescent="0.25">
      <c r="A950" s="9">
        <v>44174</v>
      </c>
      <c r="B950" s="10">
        <v>2016</v>
      </c>
      <c r="C950" s="11" t="s">
        <v>731</v>
      </c>
      <c r="D950" s="12" t="s">
        <v>2892</v>
      </c>
      <c r="E950" s="12" t="s">
        <v>35</v>
      </c>
      <c r="F950" s="9">
        <v>42109</v>
      </c>
      <c r="G950" s="9">
        <v>42527</v>
      </c>
      <c r="H950" s="12" t="s">
        <v>2047</v>
      </c>
      <c r="I950" s="13" t="str">
        <f>LEFT(J950,6)</f>
        <v>W912DR</v>
      </c>
      <c r="J950" s="14" t="s">
        <v>2893</v>
      </c>
      <c r="K950" s="15" t="s">
        <v>2049</v>
      </c>
      <c r="L950" s="15" t="str">
        <f>CONCATENATE(D950,",",J950)</f>
        <v>31066,W912DR-15-D-0032 DO 0002</v>
      </c>
      <c r="M950" s="16">
        <v>30538350</v>
      </c>
      <c r="N950" s="16">
        <v>33305344</v>
      </c>
      <c r="O950" s="17">
        <v>43320</v>
      </c>
      <c r="P950" s="18">
        <v>43452</v>
      </c>
      <c r="Q950" s="19">
        <f>IF(M950="","",N950-M950)</f>
        <v>2766994</v>
      </c>
      <c r="R950" s="20">
        <f>IF(P950="","",P950-O950)</f>
        <v>132</v>
      </c>
      <c r="S950">
        <f>YEAR(P950)</f>
        <v>2018</v>
      </c>
      <c r="T950" s="21">
        <f>IF(LEN(MONTH(P950))=1,CONCATENATE("0",MONTH(P950)),MONTH(P950))</f>
        <v>12</v>
      </c>
      <c r="U950" s="21">
        <f>IF(LEN(DAY(P950))=1,CONCATENATE("0",DAY(P950)),DAY(P950))</f>
        <v>18</v>
      </c>
      <c r="V950" t="str">
        <f>CONCATENATE(S950,T950,U950)</f>
        <v>20181218</v>
      </c>
      <c r="W950">
        <f>IF(OR(MONTH(G950)=10,MONTH(G950)=11,MONTH(G950)=12),YEAR(G950)+1,YEAR(G950))</f>
        <v>2016</v>
      </c>
      <c r="X950">
        <f>IF(OR(MONTH(P950)=10,MONTH(P950)=11,MONTH(P950)=12),YEAR(P950)+1,YEAR(P950))</f>
        <v>2019</v>
      </c>
      <c r="Y950">
        <f>INDEX('Inflation Indices'!$B$2:$B$18,MATCH('MilCon Contracts Data'!W280,'Inflation Indices'!$A$2:$A$18,0))</f>
        <v>1.0006103417743548</v>
      </c>
      <c r="Z950">
        <f>ROUND(MEDIAN(W950,X950),0)</f>
        <v>2018</v>
      </c>
      <c r="AA950">
        <f>INDEX('Inflation Indices'!$B$2:$B$18,MATCH('MilCon Contracts Data'!Z280,'Inflation Indices'!$A$2:$A$18,0))</f>
        <v>0.97697771649446541</v>
      </c>
      <c r="AB950" s="22">
        <f>M950*Y950</f>
        <v>30556988.830724869</v>
      </c>
      <c r="AC950" s="22">
        <f>AB950+(Q950*AA950)</f>
        <v>33260280.310398757</v>
      </c>
      <c r="AD950" s="19">
        <f>IF(AB950="","",AC950-AB950)</f>
        <v>2703291.4796738885</v>
      </c>
      <c r="AE950" s="23">
        <f>_xlfn.DAYS(P950,O950)</f>
        <v>132</v>
      </c>
      <c r="AF950" s="23">
        <f>_xlfn.DAYS(O950,G950)</f>
        <v>793</v>
      </c>
      <c r="AG950" s="24">
        <f>AE950/AF950</f>
        <v>0.16645649432534679</v>
      </c>
    </row>
    <row r="951" spans="1:33" ht="30" customHeight="1" x14ac:dyDescent="0.25">
      <c r="A951" s="9">
        <v>44516</v>
      </c>
      <c r="B951" s="10">
        <v>2015</v>
      </c>
      <c r="C951" s="11" t="s">
        <v>478</v>
      </c>
      <c r="D951" s="12" t="s">
        <v>2894</v>
      </c>
      <c r="E951" s="12" t="s">
        <v>35</v>
      </c>
      <c r="F951" s="9">
        <v>42045</v>
      </c>
      <c r="G951" s="9">
        <v>42171</v>
      </c>
      <c r="H951" s="12" t="s">
        <v>2895</v>
      </c>
      <c r="I951" s="13" t="str">
        <f>LEFT(J951,6)</f>
        <v>230113</v>
      </c>
      <c r="J951" s="14" t="s">
        <v>2896</v>
      </c>
      <c r="K951" s="15" t="s">
        <v>2897</v>
      </c>
      <c r="L951" s="15" t="str">
        <f>CONCATENATE(D951,",",J951)</f>
        <v>230113,230113-D</v>
      </c>
      <c r="M951" s="16">
        <v>30615000</v>
      </c>
      <c r="N951" s="16">
        <v>32795000</v>
      </c>
      <c r="O951" s="17">
        <v>42950</v>
      </c>
      <c r="P951" s="18">
        <v>44286</v>
      </c>
      <c r="Q951" s="19">
        <f>IF(M951="","",N951-M951)</f>
        <v>2180000</v>
      </c>
      <c r="R951" s="20">
        <f>IF(P951="","",P951-O951)</f>
        <v>1336</v>
      </c>
      <c r="S951">
        <f>YEAR(P951)</f>
        <v>2021</v>
      </c>
      <c r="T951" s="21" t="str">
        <f>IF(LEN(MONTH(P951))=1,CONCATENATE("0",MONTH(P951)),MONTH(P951))</f>
        <v>03</v>
      </c>
      <c r="U951" s="21">
        <f>IF(LEN(DAY(P951))=1,CONCATENATE("0",DAY(P951)),DAY(P951))</f>
        <v>31</v>
      </c>
      <c r="V951" t="str">
        <f>CONCATENATE(S951,T951,U951)</f>
        <v>20210331</v>
      </c>
      <c r="W951">
        <f>IF(OR(MONTH(G951)=10,MONTH(G951)=11,MONTH(G951)=12),YEAR(G951)+1,YEAR(G951))</f>
        <v>2015</v>
      </c>
      <c r="X951">
        <f>IF(OR(MONTH(P951)=10,MONTH(P951)=11,MONTH(P951)=12),YEAR(P951)+1,YEAR(P951))</f>
        <v>2021</v>
      </c>
      <c r="Y951">
        <f>INDEX('Inflation Indices'!$B$2:$B$18,MATCH('MilCon Contracts Data'!W179,'Inflation Indices'!$A$2:$A$18,0))</f>
        <v>1.0750776974914733</v>
      </c>
      <c r="Z951">
        <f>ROUND(MEDIAN(W951,X951),0)</f>
        <v>2018</v>
      </c>
      <c r="AA951">
        <f>INDEX('Inflation Indices'!$B$2:$B$18,MATCH('MilCon Contracts Data'!Z179,'Inflation Indices'!$A$2:$A$18,0))</f>
        <v>1.027591137340192</v>
      </c>
      <c r="AB951" s="22">
        <f>M951*Y951</f>
        <v>32913503.708701454</v>
      </c>
      <c r="AC951" s="22">
        <f>AB951+(Q951*AA951)</f>
        <v>35153652.388103075</v>
      </c>
      <c r="AD951" s="19">
        <f>IF(AB951="","",AC951-AB951)</f>
        <v>2240148.6794016212</v>
      </c>
      <c r="AE951" s="23">
        <f>_xlfn.DAYS(P951,O951)</f>
        <v>1336</v>
      </c>
      <c r="AF951" s="23">
        <f>_xlfn.DAYS(O951,G951)</f>
        <v>779</v>
      </c>
      <c r="AG951" s="24">
        <f>AE951/AF951</f>
        <v>1.7150192554557124</v>
      </c>
    </row>
    <row r="952" spans="1:33" ht="30" customHeight="1" x14ac:dyDescent="0.25">
      <c r="A952" s="9">
        <v>44567</v>
      </c>
      <c r="B952" s="10">
        <v>2013</v>
      </c>
      <c r="C952" s="11" t="s">
        <v>33</v>
      </c>
      <c r="D952" s="12" t="s">
        <v>2151</v>
      </c>
      <c r="E952" s="12" t="s">
        <v>35</v>
      </c>
      <c r="F952" s="9">
        <v>41428</v>
      </c>
      <c r="G952" s="9">
        <v>41537</v>
      </c>
      <c r="H952" s="12" t="s">
        <v>2826</v>
      </c>
      <c r="I952" s="13" t="str">
        <f>LEFT(J952,6)</f>
        <v>W91278</v>
      </c>
      <c r="J952" s="14" t="s">
        <v>2898</v>
      </c>
      <c r="K952" s="15" t="s">
        <v>2899</v>
      </c>
      <c r="L952" s="15" t="str">
        <f>CONCATENATE(D952,",",J952)</f>
        <v>69287,W91278-11-D-0073</v>
      </c>
      <c r="M952" s="16">
        <v>30907435</v>
      </c>
      <c r="N952" s="16">
        <v>33877211</v>
      </c>
      <c r="O952" s="17">
        <v>42211</v>
      </c>
      <c r="P952" s="18">
        <v>42515</v>
      </c>
      <c r="Q952" s="19">
        <f>IF(M952="","",N952-M952)</f>
        <v>2969776</v>
      </c>
      <c r="R952" s="20">
        <f>IF(P952="","",P952-O952)</f>
        <v>304</v>
      </c>
      <c r="S952">
        <f>YEAR(P952)</f>
        <v>2016</v>
      </c>
      <c r="T952" s="21" t="str">
        <f>IF(LEN(MONTH(P952))=1,CONCATENATE("0",MONTH(P952)),MONTH(P952))</f>
        <v>05</v>
      </c>
      <c r="U952" s="21">
        <f>IF(LEN(DAY(P952))=1,CONCATENATE("0",DAY(P952)),DAY(P952))</f>
        <v>25</v>
      </c>
      <c r="V952" t="str">
        <f>CONCATENATE(S952,T952,U952)</f>
        <v>20160525</v>
      </c>
      <c r="W952">
        <f>IF(OR(MONTH(G952)=10,MONTH(G952)=11,MONTH(G952)=12),YEAR(G952)+1,YEAR(G952))</f>
        <v>2013</v>
      </c>
      <c r="X952">
        <f>IF(OR(MONTH(P952)=10,MONTH(P952)=11,MONTH(P952)=12),YEAR(P952)+1,YEAR(P952))</f>
        <v>2016</v>
      </c>
      <c r="Y952">
        <f>INDEX('Inflation Indices'!$B$2:$B$18,MATCH('MilCon Contracts Data'!W132,'Inflation Indices'!$A$2:$A$18,0))</f>
        <v>1.0507009358578761</v>
      </c>
      <c r="Z952">
        <f>ROUND(MEDIAN(W952,X952),0)</f>
        <v>2015</v>
      </c>
      <c r="AA952">
        <f>INDEX('Inflation Indices'!$B$2:$B$18,MATCH('MilCon Contracts Data'!Z132,'Inflation Indices'!$A$2:$A$18,0))</f>
        <v>1.0006103417743548</v>
      </c>
      <c r="AB952" s="22">
        <f>M952*Y952</f>
        <v>32474470.879466474</v>
      </c>
      <c r="AC952" s="22">
        <f>AB952+(Q952*AA952)</f>
        <v>35446059.457819752</v>
      </c>
      <c r="AD952" s="19">
        <f>IF(AB952="","",AC952-AB952)</f>
        <v>2971588.5783532783</v>
      </c>
      <c r="AE952" s="23">
        <f>_xlfn.DAYS(P952,O952)</f>
        <v>304</v>
      </c>
      <c r="AF952" s="23">
        <f>_xlfn.DAYS(O952,G952)</f>
        <v>674</v>
      </c>
      <c r="AG952" s="24">
        <f>AE952/AF952</f>
        <v>0.45103857566765576</v>
      </c>
    </row>
    <row r="953" spans="1:33" ht="30" customHeight="1" x14ac:dyDescent="0.25">
      <c r="A953" s="9">
        <v>44573</v>
      </c>
      <c r="B953" s="10">
        <v>2019</v>
      </c>
      <c r="C953" s="11" t="s">
        <v>98</v>
      </c>
      <c r="D953" s="12" t="s">
        <v>2900</v>
      </c>
      <c r="E953" s="12" t="s">
        <v>35</v>
      </c>
      <c r="F953" s="9">
        <v>43868</v>
      </c>
      <c r="G953" s="9">
        <v>44055</v>
      </c>
      <c r="H953" s="12" t="s">
        <v>167</v>
      </c>
      <c r="I953" s="13" t="str">
        <f>LEFT(J953,6)</f>
        <v>N40085</v>
      </c>
      <c r="J953" s="14" t="s">
        <v>2267</v>
      </c>
      <c r="K953" s="15" t="s">
        <v>2268</v>
      </c>
      <c r="L953" s="15" t="str">
        <f>CONCATENATE(D953,",",J953)</f>
        <v>M00146254F,N4008520C0055 AWD</v>
      </c>
      <c r="M953" s="16">
        <v>30990000</v>
      </c>
      <c r="N953" s="16">
        <v>30904000</v>
      </c>
      <c r="O953" s="17">
        <v>45881</v>
      </c>
      <c r="P953" s="18">
        <v>45881</v>
      </c>
      <c r="Q953" s="19">
        <f>IF(M953="","",N953-M953)</f>
        <v>-86000</v>
      </c>
      <c r="R953" s="20">
        <f>IF(P953="","",P953-O953)</f>
        <v>0</v>
      </c>
      <c r="S953">
        <f>YEAR(P953)</f>
        <v>2025</v>
      </c>
      <c r="T953" s="21" t="str">
        <f>IF(LEN(MONTH(P953))=1,CONCATENATE("0",MONTH(P953)),MONTH(P953))</f>
        <v>08</v>
      </c>
      <c r="U953" s="21">
        <f>IF(LEN(DAY(P953))=1,CONCATENATE("0",DAY(P953)),DAY(P953))</f>
        <v>12</v>
      </c>
      <c r="V953" t="str">
        <f>CONCATENATE(S953,T953,U953)</f>
        <v>20250812</v>
      </c>
      <c r="W953">
        <f>IF(OR(MONTH(G953)=10,MONTH(G953)=11,MONTH(G953)=12),YEAR(G953)+1,YEAR(G953))</f>
        <v>2020</v>
      </c>
      <c r="X953">
        <f>IF(OR(MONTH(P953)=10,MONTH(P953)=11,MONTH(P953)=12),YEAR(P953)+1,YEAR(P953))</f>
        <v>2025</v>
      </c>
      <c r="Y953">
        <f>INDEX('Inflation Indices'!$B$2:$B$18,MATCH('MilCon Contracts Data'!W896,'Inflation Indices'!$A$2:$A$18,0))</f>
        <v>1.0006103417743548</v>
      </c>
      <c r="Z953">
        <f>ROUND(MEDIAN(W953,X953),0)</f>
        <v>2023</v>
      </c>
      <c r="AA953">
        <f>INDEX('Inflation Indices'!$B$2:$B$18,MATCH('MilCon Contracts Data'!Z896,'Inflation Indices'!$A$2:$A$18,0))</f>
        <v>0.95701202597496626</v>
      </c>
      <c r="AB953" s="22">
        <f>M953*Y953</f>
        <v>31008914.491587255</v>
      </c>
      <c r="AC953" s="22">
        <f>AB953+(Q953*AA953)</f>
        <v>30926611.457353409</v>
      </c>
      <c r="AD953" s="19">
        <f>IF(AB953="","",AC953-AB953)</f>
        <v>-82303.03423384577</v>
      </c>
      <c r="AE953" s="23">
        <f>_xlfn.DAYS(P953,O953)</f>
        <v>0</v>
      </c>
      <c r="AF953" s="23">
        <f>_xlfn.DAYS(O953,G953)</f>
        <v>1826</v>
      </c>
      <c r="AG953" s="24">
        <f>AE953/AF953</f>
        <v>0</v>
      </c>
    </row>
    <row r="954" spans="1:33" ht="30" customHeight="1" x14ac:dyDescent="0.25">
      <c r="A954" s="9">
        <v>44573</v>
      </c>
      <c r="B954" s="10">
        <v>2019</v>
      </c>
      <c r="C954" s="11" t="s">
        <v>103</v>
      </c>
      <c r="D954" s="12" t="s">
        <v>2901</v>
      </c>
      <c r="E954" s="12" t="s">
        <v>35</v>
      </c>
      <c r="F954" s="9">
        <v>43572</v>
      </c>
      <c r="G954" s="9">
        <v>43734</v>
      </c>
      <c r="H954" s="12" t="s">
        <v>271</v>
      </c>
      <c r="I954" s="13" t="str">
        <f>LEFT(J954,6)</f>
        <v>N69450</v>
      </c>
      <c r="J954" s="14" t="s">
        <v>2902</v>
      </c>
      <c r="K954" s="15" t="s">
        <v>2903</v>
      </c>
      <c r="L954" s="15" t="str">
        <f>CONCATENATE(D954,",",J954)</f>
        <v>N00213720,N6945019D0909 N6945019F0874</v>
      </c>
      <c r="M954" s="16">
        <v>30995000</v>
      </c>
      <c r="N954" s="16">
        <v>29632000</v>
      </c>
      <c r="O954" s="17">
        <v>44543</v>
      </c>
      <c r="P954" s="18">
        <v>45106</v>
      </c>
      <c r="Q954" s="19">
        <f>IF(M954="","",N954-M954)</f>
        <v>-1363000</v>
      </c>
      <c r="R954" s="20">
        <f>IF(P954="","",P954-O954)</f>
        <v>563</v>
      </c>
      <c r="S954">
        <f>YEAR(P954)</f>
        <v>2023</v>
      </c>
      <c r="T954" s="21" t="str">
        <f>IF(LEN(MONTH(P954))=1,CONCATENATE("0",MONTH(P954)),MONTH(P954))</f>
        <v>06</v>
      </c>
      <c r="U954" s="21">
        <f>IF(LEN(DAY(P954))=1,CONCATENATE("0",DAY(P954)),DAY(P954))</f>
        <v>29</v>
      </c>
      <c r="V954" t="str">
        <f>CONCATENATE(S954,T954,U954)</f>
        <v>20230629</v>
      </c>
      <c r="W954">
        <f>IF(OR(MONTH(G954)=10,MONTH(G954)=11,MONTH(G954)=12),YEAR(G954)+1,YEAR(G954))</f>
        <v>2019</v>
      </c>
      <c r="X954">
        <f>IF(OR(MONTH(P954)=10,MONTH(P954)=11,MONTH(P954)=12),YEAR(P954)+1,YEAR(P954))</f>
        <v>2023</v>
      </c>
      <c r="Y954">
        <f>INDEX('Inflation Indices'!$B$2:$B$18,MATCH('MilCon Contracts Data'!W692,'Inflation Indices'!$A$2:$A$18,0))</f>
        <v>1.2082263446570523</v>
      </c>
      <c r="Z954">
        <f>ROUND(MEDIAN(W954,X954),0)</f>
        <v>2021</v>
      </c>
      <c r="AA954">
        <f>INDEX('Inflation Indices'!$B$2:$B$18,MATCH('MilCon Contracts Data'!Z692,'Inflation Indices'!$A$2:$A$18,0))</f>
        <v>1.1743184978402121</v>
      </c>
      <c r="AB954" s="22">
        <f>M954*Y954</f>
        <v>37448975.552645333</v>
      </c>
      <c r="AC954" s="22">
        <f>AB954+(Q954*AA954)</f>
        <v>35848379.440089121</v>
      </c>
      <c r="AD954" s="19">
        <f>IF(AB954="","",AC954-AB954)</f>
        <v>-1600596.1125562117</v>
      </c>
      <c r="AE954" s="23">
        <f>_xlfn.DAYS(P954,O954)</f>
        <v>563</v>
      </c>
      <c r="AF954" s="23">
        <f>_xlfn.DAYS(O954,G954)</f>
        <v>809</v>
      </c>
      <c r="AG954" s="24">
        <f>AE954/AF954</f>
        <v>0.69592088998763901</v>
      </c>
    </row>
    <row r="955" spans="1:33" ht="30" customHeight="1" x14ac:dyDescent="0.25">
      <c r="A955" s="9">
        <v>44573</v>
      </c>
      <c r="B955" s="10">
        <v>2017</v>
      </c>
      <c r="C955" s="11" t="s">
        <v>478</v>
      </c>
      <c r="D955" s="12" t="s">
        <v>2904</v>
      </c>
      <c r="E955" s="12" t="s">
        <v>35</v>
      </c>
      <c r="F955" s="9">
        <v>42768</v>
      </c>
      <c r="G955" s="9">
        <v>43006</v>
      </c>
      <c r="H955" s="12" t="s">
        <v>2905</v>
      </c>
      <c r="I955" s="13" t="str">
        <f>LEFT(J955,6)</f>
        <v>W912J6</v>
      </c>
      <c r="J955" s="14" t="s">
        <v>2906</v>
      </c>
      <c r="K955" s="15" t="s">
        <v>2907</v>
      </c>
      <c r="L955" s="15" t="str">
        <f>CONCATENATE(D955,",",J955)</f>
        <v>150035,W912J6-17-C-0001</v>
      </c>
      <c r="M955" s="16">
        <v>31000000</v>
      </c>
      <c r="N955" s="16">
        <v>28565000</v>
      </c>
      <c r="O955" s="17">
        <v>43646</v>
      </c>
      <c r="P955" s="18">
        <v>44560</v>
      </c>
      <c r="Q955" s="19">
        <f>IF(M955="","",N955-M955)</f>
        <v>-2435000</v>
      </c>
      <c r="R955" s="20">
        <f>IF(P955="","",P955-O955)</f>
        <v>914</v>
      </c>
      <c r="S955">
        <f>YEAR(P955)</f>
        <v>2021</v>
      </c>
      <c r="T955" s="21">
        <f>IF(LEN(MONTH(P955))=1,CONCATENATE("0",MONTH(P955)),MONTH(P955))</f>
        <v>12</v>
      </c>
      <c r="U955" s="21">
        <f>IF(LEN(DAY(P955))=1,CONCATENATE("0",DAY(P955)),DAY(P955))</f>
        <v>30</v>
      </c>
      <c r="V955" t="str">
        <f>CONCATENATE(S955,T955,U955)</f>
        <v>20211230</v>
      </c>
      <c r="W955">
        <f>IF(OR(MONTH(G955)=10,MONTH(G955)=11,MONTH(G955)=12),YEAR(G955)+1,YEAR(G955))</f>
        <v>2017</v>
      </c>
      <c r="X955">
        <f>IF(OR(MONTH(P955)=10,MONTH(P955)=11,MONTH(P955)=12),YEAR(P955)+1,YEAR(P955))</f>
        <v>2022</v>
      </c>
      <c r="Y955">
        <f>INDEX('Inflation Indices'!$B$2:$B$18,MATCH('MilCon Contracts Data'!W395,'Inflation Indices'!$A$2:$A$18,0))</f>
        <v>1.2825639376233653</v>
      </c>
      <c r="Z955">
        <f>ROUND(MEDIAN(W955,X955),0)</f>
        <v>2020</v>
      </c>
      <c r="AA955">
        <f>INDEX('Inflation Indices'!$B$2:$B$18,MATCH('MilCon Contracts Data'!Z395,'Inflation Indices'!$A$2:$A$18,0))</f>
        <v>1.258060736811446</v>
      </c>
      <c r="AB955" s="22">
        <f>M955*Y955</f>
        <v>39759482.066324323</v>
      </c>
      <c r="AC955" s="22">
        <f>AB955+(Q955*AA955)</f>
        <v>36696104.172188453</v>
      </c>
      <c r="AD955" s="19">
        <f>IF(AB955="","",AC955-AB955)</f>
        <v>-3063377.89413587</v>
      </c>
      <c r="AE955" s="23">
        <f>_xlfn.DAYS(P955,O955)</f>
        <v>914</v>
      </c>
      <c r="AF955" s="23">
        <f>_xlfn.DAYS(O955,G955)</f>
        <v>640</v>
      </c>
      <c r="AG955" s="24">
        <f>AE955/AF955</f>
        <v>1.4281250000000001</v>
      </c>
    </row>
    <row r="956" spans="1:33" ht="30" customHeight="1" x14ac:dyDescent="0.25">
      <c r="A956" s="9">
        <v>44573</v>
      </c>
      <c r="B956" s="10">
        <v>2018</v>
      </c>
      <c r="C956" s="11" t="s">
        <v>478</v>
      </c>
      <c r="D956" s="12" t="s">
        <v>2908</v>
      </c>
      <c r="E956" s="12" t="s">
        <v>35</v>
      </c>
      <c r="F956" s="9">
        <v>43348</v>
      </c>
      <c r="G956" s="9">
        <v>43354</v>
      </c>
      <c r="H956" s="12" t="s">
        <v>2909</v>
      </c>
      <c r="I956" s="13" t="str">
        <f>LEFT(J956,6)</f>
        <v>2016-0</v>
      </c>
      <c r="J956" s="14" t="s">
        <v>2910</v>
      </c>
      <c r="K956" s="15">
        <v>20160008</v>
      </c>
      <c r="L956" s="15" t="str">
        <f>CONCATENATE(D956,",",J956)</f>
        <v>530129,2016-0008 G (1-1)</v>
      </c>
      <c r="M956" s="16">
        <v>31000000</v>
      </c>
      <c r="N956" s="16">
        <v>31823000</v>
      </c>
      <c r="O956" s="17">
        <v>44075</v>
      </c>
      <c r="P956" s="18">
        <v>44440</v>
      </c>
      <c r="Q956" s="19">
        <f>IF(M956="","",N956-M956)</f>
        <v>823000</v>
      </c>
      <c r="R956" s="20">
        <f>IF(P956="","",P956-O956)</f>
        <v>365</v>
      </c>
      <c r="S956">
        <f>YEAR(P956)</f>
        <v>2021</v>
      </c>
      <c r="T956" s="21" t="str">
        <f>IF(LEN(MONTH(P956))=1,CONCATENATE("0",MONTH(P956)),MONTH(P956))</f>
        <v>09</v>
      </c>
      <c r="U956" s="21" t="str">
        <f>IF(LEN(DAY(P956))=1,CONCATENATE("0",DAY(P956)),DAY(P956))</f>
        <v>01</v>
      </c>
      <c r="V956" t="str">
        <f>CONCATENATE(S956,T956,U956)</f>
        <v>20210901</v>
      </c>
      <c r="W956">
        <f>IF(OR(MONTH(G956)=10,MONTH(G956)=11,MONTH(G956)=12),YEAR(G956)+1,YEAR(G956))</f>
        <v>2018</v>
      </c>
      <c r="X956">
        <f>IF(OR(MONTH(P956)=10,MONTH(P956)=11,MONTH(P956)=12),YEAR(P956)+1,YEAR(P956))</f>
        <v>2021</v>
      </c>
      <c r="Y956">
        <f>INDEX('Inflation Indices'!$B$2:$B$18,MATCH('MilCon Contracts Data'!W412,'Inflation Indices'!$A$2:$A$18,0))</f>
        <v>1.027591137340192</v>
      </c>
      <c r="Z956">
        <f>ROUND(MEDIAN(W956,X956),0)</f>
        <v>2020</v>
      </c>
      <c r="AA956">
        <f>INDEX('Inflation Indices'!$B$2:$B$18,MATCH('MilCon Contracts Data'!Z412,'Inflation Indices'!$A$2:$A$18,0))</f>
        <v>0.97697771649446541</v>
      </c>
      <c r="AB956" s="22">
        <f>M956*Y956</f>
        <v>31855325.257545952</v>
      </c>
      <c r="AC956" s="22">
        <f>AB956+(Q956*AA956)</f>
        <v>32659377.918220896</v>
      </c>
      <c r="AD956" s="19">
        <f>IF(AB956="","",AC956-AB956)</f>
        <v>804052.66067494452</v>
      </c>
      <c r="AE956" s="23">
        <f>_xlfn.DAYS(P956,O956)</f>
        <v>365</v>
      </c>
      <c r="AF956" s="23">
        <f>_xlfn.DAYS(O956,G956)</f>
        <v>721</v>
      </c>
      <c r="AG956" s="24">
        <f>AE956/AF956</f>
        <v>0.50624133148404993</v>
      </c>
    </row>
    <row r="957" spans="1:33" ht="30" customHeight="1" x14ac:dyDescent="0.25">
      <c r="A957" s="9">
        <v>44573</v>
      </c>
      <c r="B957" s="10">
        <v>2018</v>
      </c>
      <c r="C957" s="11" t="s">
        <v>103</v>
      </c>
      <c r="D957" s="12" t="s">
        <v>2911</v>
      </c>
      <c r="E957" s="12" t="s">
        <v>35</v>
      </c>
      <c r="F957" s="9">
        <v>43453</v>
      </c>
      <c r="G957" s="9">
        <v>43496</v>
      </c>
      <c r="H957" s="12" t="s">
        <v>2912</v>
      </c>
      <c r="I957" s="13" t="str">
        <f>LEFT(J957,6)</f>
        <v>N40085</v>
      </c>
      <c r="J957" s="14" t="s">
        <v>2913</v>
      </c>
      <c r="K957" s="15" t="s">
        <v>2914</v>
      </c>
      <c r="L957" s="15" t="str">
        <f>CONCATENATE(D957,",",J957)</f>
        <v>N69212995,N4008519D9066 N4008519F4710</v>
      </c>
      <c r="M957" s="16">
        <v>31074000</v>
      </c>
      <c r="N957" s="16">
        <v>29801000</v>
      </c>
      <c r="O957" s="17">
        <v>44372</v>
      </c>
      <c r="P957" s="18">
        <v>44538</v>
      </c>
      <c r="Q957" s="19">
        <f>IF(M957="","",N957-M957)</f>
        <v>-1273000</v>
      </c>
      <c r="R957" s="20">
        <f>IF(P957="","",P957-O957)</f>
        <v>166</v>
      </c>
      <c r="S957">
        <f>YEAR(P957)</f>
        <v>2021</v>
      </c>
      <c r="T957" s="21">
        <f>IF(LEN(MONTH(P957))=1,CONCATENATE("0",MONTH(P957)),MONTH(P957))</f>
        <v>12</v>
      </c>
      <c r="U957" s="21" t="str">
        <f>IF(LEN(DAY(P957))=1,CONCATENATE("0",DAY(P957)),DAY(P957))</f>
        <v>08</v>
      </c>
      <c r="V957" t="str">
        <f>CONCATENATE(S957,T957,U957)</f>
        <v>20211208</v>
      </c>
      <c r="W957">
        <f>IF(OR(MONTH(G957)=10,MONTH(G957)=11,MONTH(G957)=12),YEAR(G957)+1,YEAR(G957))</f>
        <v>2019</v>
      </c>
      <c r="X957">
        <f>IF(OR(MONTH(P957)=10,MONTH(P957)=11,MONTH(P957)=12),YEAR(P957)+1,YEAR(P957))</f>
        <v>2022</v>
      </c>
      <c r="Y957">
        <f>INDEX('Inflation Indices'!$B$2:$B$18,MATCH('MilCon Contracts Data'!W626,'Inflation Indices'!$A$2:$A$18,0))</f>
        <v>1.0507009358578761</v>
      </c>
      <c r="Z957">
        <f>ROUND(MEDIAN(W957,X957),0)</f>
        <v>2021</v>
      </c>
      <c r="AA957">
        <f>INDEX('Inflation Indices'!$B$2:$B$18,MATCH('MilCon Contracts Data'!Z626,'Inflation Indices'!$A$2:$A$18,0))</f>
        <v>1.0006103417743548</v>
      </c>
      <c r="AB957" s="22">
        <f>M957*Y957</f>
        <v>32649480.88084764</v>
      </c>
      <c r="AC957" s="22">
        <f>AB957+(Q957*AA957)</f>
        <v>31375703.915768888</v>
      </c>
      <c r="AD957" s="19">
        <f>IF(AB957="","",AC957-AB957)</f>
        <v>-1273776.9650787525</v>
      </c>
      <c r="AE957" s="23">
        <f>_xlfn.DAYS(P957,O957)</f>
        <v>166</v>
      </c>
      <c r="AF957" s="23">
        <f>_xlfn.DAYS(O957,G957)</f>
        <v>876</v>
      </c>
      <c r="AG957" s="24">
        <f>AE957/AF957</f>
        <v>0.18949771689497716</v>
      </c>
    </row>
    <row r="958" spans="1:33" ht="30" customHeight="1" x14ac:dyDescent="0.25">
      <c r="A958" s="9">
        <v>44573</v>
      </c>
      <c r="B958" s="10">
        <v>2015</v>
      </c>
      <c r="C958" s="11" t="s">
        <v>103</v>
      </c>
      <c r="D958" s="12" t="s">
        <v>2915</v>
      </c>
      <c r="E958" s="12" t="s">
        <v>35</v>
      </c>
      <c r="F958" s="9">
        <v>42306</v>
      </c>
      <c r="G958" s="9">
        <v>43041</v>
      </c>
      <c r="H958" s="12" t="s">
        <v>2916</v>
      </c>
      <c r="I958" s="13" t="str">
        <f>LEFT(J958,6)</f>
        <v>N40080</v>
      </c>
      <c r="J958" s="14" t="s">
        <v>2917</v>
      </c>
      <c r="K958" s="15" t="s">
        <v>2918</v>
      </c>
      <c r="L958" s="15" t="str">
        <f>CONCATENATE(D958,",",J958)</f>
        <v>N68469275,N4008018C0005 AWD</v>
      </c>
      <c r="M958" s="16">
        <v>31151000</v>
      </c>
      <c r="N958" s="16">
        <v>44069000</v>
      </c>
      <c r="O958" s="17">
        <v>43784</v>
      </c>
      <c r="P958" s="18">
        <v>44581</v>
      </c>
      <c r="Q958" s="19">
        <f>IF(M958="","",N958-M958)</f>
        <v>12918000</v>
      </c>
      <c r="R958" s="20">
        <f>IF(P958="","",P958-O958)</f>
        <v>797</v>
      </c>
      <c r="S958">
        <f>YEAR(P958)</f>
        <v>2022</v>
      </c>
      <c r="T958" s="21" t="str">
        <f>IF(LEN(MONTH(P958))=1,CONCATENATE("0",MONTH(P958)),MONTH(P958))</f>
        <v>01</v>
      </c>
      <c r="U958" s="21">
        <f>IF(LEN(DAY(P958))=1,CONCATENATE("0",DAY(P958)),DAY(P958))</f>
        <v>20</v>
      </c>
      <c r="V958" t="str">
        <f>CONCATENATE(S958,T958,U958)</f>
        <v>20220120</v>
      </c>
      <c r="W958">
        <f>IF(OR(MONTH(G958)=10,MONTH(G958)=11,MONTH(G958)=12),YEAR(G958)+1,YEAR(G958))</f>
        <v>2018</v>
      </c>
      <c r="X958">
        <f>IF(OR(MONTH(P958)=10,MONTH(P958)=11,MONTH(P958)=12),YEAR(P958)+1,YEAR(P958))</f>
        <v>2022</v>
      </c>
      <c r="Y958">
        <f>INDEX('Inflation Indices'!$B$2:$B$18,MATCH('MilCon Contracts Data'!W424,'Inflation Indices'!$A$2:$A$18,0))</f>
        <v>1.1226717559690906</v>
      </c>
      <c r="Z958">
        <f>ROUND(MEDIAN(W958,X958),0)</f>
        <v>2020</v>
      </c>
      <c r="AA958">
        <f>INDEX('Inflation Indices'!$B$2:$B$18,MATCH('MilCon Contracts Data'!Z424,'Inflation Indices'!$A$2:$A$18,0))</f>
        <v>1.0992552112271903</v>
      </c>
      <c r="AB958" s="22">
        <f>M958*Y958</f>
        <v>34972347.870193139</v>
      </c>
      <c r="AC958" s="22">
        <f>AB958+(Q958*AA958)</f>
        <v>49172526.68882598</v>
      </c>
      <c r="AD958" s="19">
        <f>IF(AB958="","",AC958-AB958)</f>
        <v>14200178.818632841</v>
      </c>
      <c r="AE958" s="23">
        <f>_xlfn.DAYS(P958,O958)</f>
        <v>797</v>
      </c>
      <c r="AF958" s="23">
        <f>_xlfn.DAYS(O958,G958)</f>
        <v>743</v>
      </c>
      <c r="AG958" s="24">
        <f>AE958/AF958</f>
        <v>1.0726783310901751</v>
      </c>
    </row>
    <row r="959" spans="1:33" ht="30" customHeight="1" x14ac:dyDescent="0.25">
      <c r="A959" s="9">
        <v>44561</v>
      </c>
      <c r="B959" s="10">
        <v>2020</v>
      </c>
      <c r="C959" s="11" t="s">
        <v>624</v>
      </c>
      <c r="D959" s="12" t="s">
        <v>2919</v>
      </c>
      <c r="E959" s="12" t="s">
        <v>35</v>
      </c>
      <c r="F959" s="9">
        <v>44150</v>
      </c>
      <c r="G959" s="9">
        <v>44225</v>
      </c>
      <c r="H959" s="12" t="s">
        <v>1675</v>
      </c>
      <c r="I959" s="13" t="str">
        <f>LEFT(J959,6)</f>
        <v>W912QR</v>
      </c>
      <c r="J959" s="14" t="s">
        <v>576</v>
      </c>
      <c r="K959" s="15" t="s">
        <v>576</v>
      </c>
      <c r="L959" s="15" t="str">
        <f>CONCATENATE(D959,",",J959)</f>
        <v>UHHZ073005,W912QR19C0009</v>
      </c>
      <c r="M959" s="16">
        <v>31229066</v>
      </c>
      <c r="N959" s="16">
        <v>31229066</v>
      </c>
      <c r="O959" s="17">
        <v>45027</v>
      </c>
      <c r="P959" s="18">
        <v>45027</v>
      </c>
      <c r="Q959" s="19">
        <f>IF(M959="","",N959-M959)</f>
        <v>0</v>
      </c>
      <c r="R959" s="20">
        <f>IF(P959="","",P959-O959)</f>
        <v>0</v>
      </c>
      <c r="S959">
        <f>YEAR(P959)</f>
        <v>2023</v>
      </c>
      <c r="T959" s="21" t="str">
        <f>IF(LEN(MONTH(P959))=1,CONCATENATE("0",MONTH(P959)),MONTH(P959))</f>
        <v>04</v>
      </c>
      <c r="U959" s="21">
        <f>IF(LEN(DAY(P959))=1,CONCATENATE("0",DAY(P959)),DAY(P959))</f>
        <v>11</v>
      </c>
      <c r="V959" t="str">
        <f>CONCATENATE(S959,T959,U959)</f>
        <v>20230411</v>
      </c>
      <c r="W959">
        <f>IF(OR(MONTH(G959)=10,MONTH(G959)=11,MONTH(G959)=12),YEAR(G959)+1,YEAR(G959))</f>
        <v>2021</v>
      </c>
      <c r="X959">
        <f>IF(OR(MONTH(P959)=10,MONTH(P959)=11,MONTH(P959)=12),YEAR(P959)+1,YEAR(P959))</f>
        <v>2023</v>
      </c>
      <c r="Y959">
        <f>INDEX('Inflation Indices'!$B$2:$B$18,MATCH('MilCon Contracts Data'!W1267,'Inflation Indices'!$A$2:$A$18,0))</f>
        <v>1.0750776974914733</v>
      </c>
      <c r="Z959">
        <f>ROUND(MEDIAN(W959,X959),0)</f>
        <v>2022</v>
      </c>
      <c r="AA959">
        <f>INDEX('Inflation Indices'!$B$2:$B$18,MATCH('MilCon Contracts Data'!Z1267,'Inflation Indices'!$A$2:$A$18,0))</f>
        <v>1.0006103417743548</v>
      </c>
      <c r="AB959" s="22">
        <f>M959*Y959</f>
        <v>33573672.370089255</v>
      </c>
      <c r="AC959" s="22">
        <f>AB959+(Q959*AA959)</f>
        <v>33573672.370089255</v>
      </c>
      <c r="AD959" s="19">
        <f>IF(AB959="","",AC959-AB959)</f>
        <v>0</v>
      </c>
      <c r="AE959" s="23">
        <f>_xlfn.DAYS(P959,O959)</f>
        <v>0</v>
      </c>
      <c r="AF959" s="23">
        <f>_xlfn.DAYS(O959,G959)</f>
        <v>802</v>
      </c>
      <c r="AG959" s="24">
        <f>AE959/AF959</f>
        <v>0</v>
      </c>
    </row>
    <row r="960" spans="1:33" ht="30" customHeight="1" x14ac:dyDescent="0.25">
      <c r="A960" s="9">
        <v>44561</v>
      </c>
      <c r="B960" s="10">
        <v>2019</v>
      </c>
      <c r="C960" s="11" t="s">
        <v>68</v>
      </c>
      <c r="D960" s="12" t="s">
        <v>2920</v>
      </c>
      <c r="E960" s="12" t="s">
        <v>35</v>
      </c>
      <c r="F960" s="9">
        <v>43550</v>
      </c>
      <c r="G960" s="9">
        <v>43580</v>
      </c>
      <c r="H960" s="12" t="s">
        <v>2921</v>
      </c>
      <c r="I960" s="13" t="str">
        <f>LEFT(J960,6)</f>
        <v>W91278</v>
      </c>
      <c r="J960" s="14" t="s">
        <v>2922</v>
      </c>
      <c r="K960" s="15" t="s">
        <v>2922</v>
      </c>
      <c r="L960" s="15" t="str">
        <f>CONCATENATE(D960,",",J960)</f>
        <v>FTFA143913,W9127819C0013</v>
      </c>
      <c r="M960" s="16">
        <v>31295038</v>
      </c>
      <c r="N960" s="16">
        <v>31286284</v>
      </c>
      <c r="O960" s="17">
        <v>43945</v>
      </c>
      <c r="P960" s="18">
        <v>43947</v>
      </c>
      <c r="Q960" s="19">
        <f>IF(M960="","",N960-M960)</f>
        <v>-8754</v>
      </c>
      <c r="R960" s="20">
        <f>IF(P960="","",P960-O960)</f>
        <v>2</v>
      </c>
      <c r="S960">
        <f>YEAR(P960)</f>
        <v>2020</v>
      </c>
      <c r="T960" s="21" t="str">
        <f>IF(LEN(MONTH(P960))=1,CONCATENATE("0",MONTH(P960)),MONTH(P960))</f>
        <v>04</v>
      </c>
      <c r="U960" s="21">
        <f>IF(LEN(DAY(P960))=1,CONCATENATE("0",DAY(P960)),DAY(P960))</f>
        <v>26</v>
      </c>
      <c r="V960" t="str">
        <f>CONCATENATE(S960,T960,U960)</f>
        <v>20200426</v>
      </c>
      <c r="W960">
        <f>IF(OR(MONTH(G960)=10,MONTH(G960)=11,MONTH(G960)=12),YEAR(G960)+1,YEAR(G960))</f>
        <v>2019</v>
      </c>
      <c r="X960">
        <f>IF(OR(MONTH(P960)=10,MONTH(P960)=11,MONTH(P960)=12),YEAR(P960)+1,YEAR(P960))</f>
        <v>2020</v>
      </c>
      <c r="Y960">
        <f>INDEX('Inflation Indices'!$B$2:$B$18,MATCH('MilCon Contracts Data'!W731,'Inflation Indices'!$A$2:$A$18,0))</f>
        <v>1.0507009358578761</v>
      </c>
      <c r="Z960">
        <f>ROUND(MEDIAN(W960,X960),0)</f>
        <v>2020</v>
      </c>
      <c r="AA960">
        <f>INDEX('Inflation Indices'!$B$2:$B$18,MATCH('MilCon Contracts Data'!Z731,'Inflation Indices'!$A$2:$A$18,0))</f>
        <v>1.0006103417743548</v>
      </c>
      <c r="AB960" s="22">
        <f>M960*Y960</f>
        <v>32881725.714307792</v>
      </c>
      <c r="AC960" s="22">
        <f>AB960+(Q960*AA960)</f>
        <v>32872966.3713759</v>
      </c>
      <c r="AD960" s="19">
        <f>IF(AB960="","",AC960-AB960)</f>
        <v>-8759.3429318927228</v>
      </c>
      <c r="AE960" s="23">
        <f>_xlfn.DAYS(P960,O960)</f>
        <v>2</v>
      </c>
      <c r="AF960" s="23">
        <f>_xlfn.DAYS(O960,G960)</f>
        <v>365</v>
      </c>
      <c r="AG960" s="24">
        <f>AE960/AF960</f>
        <v>5.4794520547945206E-3</v>
      </c>
    </row>
    <row r="961" spans="1:33" ht="30" customHeight="1" x14ac:dyDescent="0.25">
      <c r="A961" s="9">
        <v>44560</v>
      </c>
      <c r="B961" s="10">
        <v>2020</v>
      </c>
      <c r="C961" s="11" t="s">
        <v>482</v>
      </c>
      <c r="D961" s="12" t="s">
        <v>2923</v>
      </c>
      <c r="E961" s="12" t="s">
        <v>35</v>
      </c>
      <c r="F961" s="9">
        <v>44182</v>
      </c>
      <c r="G961" s="9">
        <v>44427</v>
      </c>
      <c r="H961" s="12" t="s">
        <v>1619</v>
      </c>
      <c r="I961" s="13" t="str">
        <f>LEFT(J961,6)</f>
        <v>N69450</v>
      </c>
      <c r="J961" s="14" t="s">
        <v>1620</v>
      </c>
      <c r="K961" s="15" t="s">
        <v>1620</v>
      </c>
      <c r="L961" s="15" t="str">
        <f>CONCATENATE(D961,",",J961)</f>
        <v>TUMR189004,N6945021C0031</v>
      </c>
      <c r="M961" s="16">
        <v>31741307</v>
      </c>
      <c r="N961" s="16">
        <v>27230000</v>
      </c>
      <c r="O961" s="17">
        <v>45350</v>
      </c>
      <c r="P961" s="18">
        <v>45350</v>
      </c>
      <c r="Q961" s="19">
        <f>IF(M961="","",N961-M961)</f>
        <v>-4511307</v>
      </c>
      <c r="R961" s="20">
        <f>IF(P961="","",P961-O961)</f>
        <v>0</v>
      </c>
      <c r="S961">
        <f>YEAR(P961)</f>
        <v>2024</v>
      </c>
      <c r="T961" s="21" t="str">
        <f>IF(LEN(MONTH(P961))=1,CONCATENATE("0",MONTH(P961)),MONTH(P961))</f>
        <v>02</v>
      </c>
      <c r="U961" s="21">
        <f>IF(LEN(DAY(P961))=1,CONCATENATE("0",DAY(P961)),DAY(P961))</f>
        <v>28</v>
      </c>
      <c r="V961" t="str">
        <f>CONCATENATE(S961,T961,U961)</f>
        <v>20240228</v>
      </c>
      <c r="W961">
        <f>IF(OR(MONTH(G961)=10,MONTH(G961)=11,MONTH(G961)=12),YEAR(G961)+1,YEAR(G961))</f>
        <v>2021</v>
      </c>
      <c r="X961">
        <f>IF(OR(MONTH(P961)=10,MONTH(P961)=11,MONTH(P961)=12),YEAR(P961)+1,YEAR(P961))</f>
        <v>2024</v>
      </c>
      <c r="Y961">
        <f>INDEX('Inflation Indices'!$B$2:$B$18,MATCH('MilCon Contracts Data'!W1191,'Inflation Indices'!$A$2:$A$18,0))</f>
        <v>1.0006103417743548</v>
      </c>
      <c r="Z961">
        <f>ROUND(MEDIAN(W961,X961),0)</f>
        <v>2023</v>
      </c>
      <c r="AA961">
        <f>INDEX('Inflation Indices'!$B$2:$B$18,MATCH('MilCon Contracts Data'!Z1191,'Inflation Indices'!$A$2:$A$18,0))</f>
        <v>0.93819806468133926</v>
      </c>
      <c r="AB961" s="22">
        <f>M961*Y961</f>
        <v>31760680.04563472</v>
      </c>
      <c r="AC961" s="22">
        <f>AB961+(Q961*AA961)</f>
        <v>27528180.549051341</v>
      </c>
      <c r="AD961" s="19">
        <f>IF(AB961="","",AC961-AB961)</f>
        <v>-4232499.4965833798</v>
      </c>
      <c r="AE961" s="23">
        <f>_xlfn.DAYS(P961,O961)</f>
        <v>0</v>
      </c>
      <c r="AF961" s="23">
        <f>_xlfn.DAYS(O961,G961)</f>
        <v>923</v>
      </c>
      <c r="AG961" s="24">
        <f>AE961/AF961</f>
        <v>0</v>
      </c>
    </row>
    <row r="962" spans="1:33" ht="30" customHeight="1" x14ac:dyDescent="0.25">
      <c r="A962" s="9">
        <v>44573</v>
      </c>
      <c r="B962" s="10">
        <v>2016</v>
      </c>
      <c r="C962" s="11" t="s">
        <v>103</v>
      </c>
      <c r="D962" s="12" t="s">
        <v>2924</v>
      </c>
      <c r="E962" s="12" t="s">
        <v>35</v>
      </c>
      <c r="F962" s="9">
        <v>42475</v>
      </c>
      <c r="G962" s="9">
        <v>42634</v>
      </c>
      <c r="H962" s="12" t="s">
        <v>2406</v>
      </c>
      <c r="I962" s="13" t="str">
        <f>LEFT(J962,6)</f>
        <v>N44255</v>
      </c>
      <c r="J962" s="14" t="s">
        <v>2925</v>
      </c>
      <c r="K962" s="15" t="s">
        <v>2926</v>
      </c>
      <c r="L962" s="15" t="str">
        <f>CONCATENATE(D962,",",J962)</f>
        <v>N68436983,N4425516C7005 AWD</v>
      </c>
      <c r="M962" s="16">
        <v>31744000</v>
      </c>
      <c r="N962" s="16">
        <v>35122000</v>
      </c>
      <c r="O962" s="17">
        <v>43144</v>
      </c>
      <c r="P962" s="18">
        <v>43576</v>
      </c>
      <c r="Q962" s="19">
        <f>IF(M962="","",N962-M962)</f>
        <v>3378000</v>
      </c>
      <c r="R962" s="20">
        <f>IF(P962="","",P962-O962)</f>
        <v>432</v>
      </c>
      <c r="S962">
        <f>YEAR(P962)</f>
        <v>2019</v>
      </c>
      <c r="T962" s="21" t="str">
        <f>IF(LEN(MONTH(P962))=1,CONCATENATE("0",MONTH(P962)),MONTH(P962))</f>
        <v>04</v>
      </c>
      <c r="U962" s="21">
        <f>IF(LEN(DAY(P962))=1,CONCATENATE("0",DAY(P962)),DAY(P962))</f>
        <v>21</v>
      </c>
      <c r="V962" t="str">
        <f>CONCATENATE(S962,T962,U962)</f>
        <v>20190421</v>
      </c>
      <c r="W962">
        <f>IF(OR(MONTH(G962)=10,MONTH(G962)=11,MONTH(G962)=12),YEAR(G962)+1,YEAR(G962))</f>
        <v>2016</v>
      </c>
      <c r="X962">
        <f>IF(OR(MONTH(P962)=10,MONTH(P962)=11,MONTH(P962)=12),YEAR(P962)+1,YEAR(P962))</f>
        <v>2019</v>
      </c>
      <c r="Y962">
        <f>INDEX('Inflation Indices'!$B$2:$B$18,MATCH('MilCon Contracts Data'!W246,'Inflation Indices'!$A$2:$A$18,0))</f>
        <v>1.0507009358578761</v>
      </c>
      <c r="Z962">
        <f>ROUND(MEDIAN(W962,X962),0)</f>
        <v>2018</v>
      </c>
      <c r="AA962">
        <f>INDEX('Inflation Indices'!$B$2:$B$18,MATCH('MilCon Contracts Data'!Z246,'Inflation Indices'!$A$2:$A$18,0))</f>
        <v>1.0006103417743548</v>
      </c>
      <c r="AB962" s="22">
        <f>M962*Y962</f>
        <v>33353450.507872418</v>
      </c>
      <c r="AC962" s="22">
        <f>AB962+(Q962*AA962)</f>
        <v>36733512.242386192</v>
      </c>
      <c r="AD962" s="19">
        <f>IF(AB962="","",AC962-AB962)</f>
        <v>3380061.7345137745</v>
      </c>
      <c r="AE962" s="23">
        <f>_xlfn.DAYS(P962,O962)</f>
        <v>432</v>
      </c>
      <c r="AF962" s="23">
        <f>_xlfn.DAYS(O962,G962)</f>
        <v>510</v>
      </c>
      <c r="AG962" s="24">
        <f>AE962/AF962</f>
        <v>0.84705882352941175</v>
      </c>
    </row>
    <row r="963" spans="1:33" ht="30" customHeight="1" x14ac:dyDescent="0.25">
      <c r="A963" s="9">
        <v>44573</v>
      </c>
      <c r="B963" s="10">
        <v>2018</v>
      </c>
      <c r="C963" s="11" t="s">
        <v>478</v>
      </c>
      <c r="D963" s="12" t="s">
        <v>2927</v>
      </c>
      <c r="E963" s="12" t="s">
        <v>35</v>
      </c>
      <c r="F963" s="9">
        <v>43362</v>
      </c>
      <c r="G963" s="9">
        <v>43363</v>
      </c>
      <c r="H963" s="12" t="s">
        <v>2928</v>
      </c>
      <c r="I963" s="13" t="str">
        <f>LEFT(J963,6)</f>
        <v>T1818-</v>
      </c>
      <c r="J963" s="14" t="s">
        <v>2929</v>
      </c>
      <c r="K963" s="15" t="s">
        <v>2930</v>
      </c>
      <c r="L963" s="15" t="str">
        <f>CONCATENATE(D963,",",J963)</f>
        <v>290109,T1818-01</v>
      </c>
      <c r="M963" s="16">
        <v>32000000</v>
      </c>
      <c r="N963" s="16">
        <v>24564000</v>
      </c>
      <c r="O963" s="17">
        <v>44153</v>
      </c>
      <c r="P963" s="18">
        <v>44377</v>
      </c>
      <c r="Q963" s="19">
        <f>IF(M963="","",N963-M963)</f>
        <v>-7436000</v>
      </c>
      <c r="R963" s="20">
        <f>IF(P963="","",P963-O963)</f>
        <v>224</v>
      </c>
      <c r="S963">
        <f>YEAR(P963)</f>
        <v>2021</v>
      </c>
      <c r="T963" s="21" t="str">
        <f>IF(LEN(MONTH(P963))=1,CONCATENATE("0",MONTH(P963)),MONTH(P963))</f>
        <v>06</v>
      </c>
      <c r="U963" s="21">
        <f>IF(LEN(DAY(P963))=1,CONCATENATE("0",DAY(P963)),DAY(P963))</f>
        <v>30</v>
      </c>
      <c r="V963" t="str">
        <f>CONCATENATE(S963,T963,U963)</f>
        <v>20210630</v>
      </c>
      <c r="W963">
        <f>IF(OR(MONTH(G963)=10,MONTH(G963)=11,MONTH(G963)=12),YEAR(G963)+1,YEAR(G963))</f>
        <v>2018</v>
      </c>
      <c r="X963">
        <f>IF(OR(MONTH(P963)=10,MONTH(P963)=11,MONTH(P963)=12),YEAR(P963)+1,YEAR(P963))</f>
        <v>2021</v>
      </c>
      <c r="Y963">
        <f>INDEX('Inflation Indices'!$B$2:$B$18,MATCH('MilCon Contracts Data'!W504,'Inflation Indices'!$A$2:$A$18,0))</f>
        <v>1.0750776974914733</v>
      </c>
      <c r="Z963">
        <f>ROUND(MEDIAN(W963,X963),0)</f>
        <v>2020</v>
      </c>
      <c r="AA963">
        <f>INDEX('Inflation Indices'!$B$2:$B$18,MATCH('MilCon Contracts Data'!Z504,'Inflation Indices'!$A$2:$A$18,0))</f>
        <v>1.0507009358578761</v>
      </c>
      <c r="AB963" s="22">
        <f>M963*Y963</f>
        <v>34402486.319727145</v>
      </c>
      <c r="AC963" s="22">
        <f>AB963+(Q963*AA963)</f>
        <v>26589474.160687979</v>
      </c>
      <c r="AD963" s="19">
        <f>IF(AB963="","",AC963-AB963)</f>
        <v>-7813012.1590391658</v>
      </c>
      <c r="AE963" s="23">
        <f>_xlfn.DAYS(P963,O963)</f>
        <v>224</v>
      </c>
      <c r="AF963" s="23">
        <f>_xlfn.DAYS(O963,G963)</f>
        <v>790</v>
      </c>
      <c r="AG963" s="24">
        <f>AE963/AF963</f>
        <v>0.28354430379746837</v>
      </c>
    </row>
    <row r="964" spans="1:33" ht="30" customHeight="1" x14ac:dyDescent="0.25">
      <c r="A964" s="9">
        <v>44573</v>
      </c>
      <c r="B964" s="10">
        <v>2019</v>
      </c>
      <c r="C964" s="11" t="s">
        <v>478</v>
      </c>
      <c r="D964" s="12" t="s">
        <v>2931</v>
      </c>
      <c r="E964" s="12" t="s">
        <v>35</v>
      </c>
      <c r="F964" s="9">
        <v>43616</v>
      </c>
      <c r="G964" s="9">
        <v>43621</v>
      </c>
      <c r="H964" s="12" t="s">
        <v>2030</v>
      </c>
      <c r="I964" s="13" t="str">
        <f>LEFT(J964,6)</f>
        <v>AGND 1</v>
      </c>
      <c r="J964" s="14" t="s">
        <v>2932</v>
      </c>
      <c r="K964" s="15" t="s">
        <v>2933</v>
      </c>
      <c r="L964" s="15" t="str">
        <f>CONCATENATE(D964,",",J964)</f>
        <v>380116,AGND 19-17</v>
      </c>
      <c r="M964" s="16">
        <v>32000000</v>
      </c>
      <c r="N964" s="16">
        <v>28758000</v>
      </c>
      <c r="O964" s="17">
        <v>44377</v>
      </c>
      <c r="P964" s="18">
        <v>44377</v>
      </c>
      <c r="Q964" s="19">
        <f>IF(M964="","",N964-M964)</f>
        <v>-3242000</v>
      </c>
      <c r="R964" s="20">
        <f>IF(P964="","",P964-O964)</f>
        <v>0</v>
      </c>
      <c r="S964">
        <f>YEAR(P964)</f>
        <v>2021</v>
      </c>
      <c r="T964" s="21" t="str">
        <f>IF(LEN(MONTH(P964))=1,CONCATENATE("0",MONTH(P964)),MONTH(P964))</f>
        <v>06</v>
      </c>
      <c r="U964" s="21">
        <f>IF(LEN(DAY(P964))=1,CONCATENATE("0",DAY(P964)),DAY(P964))</f>
        <v>30</v>
      </c>
      <c r="V964" t="str">
        <f>CONCATENATE(S964,T964,U964)</f>
        <v>20210630</v>
      </c>
      <c r="W964">
        <f>IF(OR(MONTH(G964)=10,MONTH(G964)=11,MONTH(G964)=12),YEAR(G964)+1,YEAR(G964))</f>
        <v>2019</v>
      </c>
      <c r="X964">
        <f>IF(OR(MONTH(P964)=10,MONTH(P964)=11,MONTH(P964)=12),YEAR(P964)+1,YEAR(P964))</f>
        <v>2021</v>
      </c>
      <c r="Y964">
        <f>INDEX('Inflation Indices'!$B$2:$B$18,MATCH('MilCon Contracts Data'!W588,'Inflation Indices'!$A$2:$A$18,0))</f>
        <v>0.95701202597496626</v>
      </c>
      <c r="Z964">
        <f>ROUND(MEDIAN(W964,X964),0)</f>
        <v>2020</v>
      </c>
      <c r="AA964">
        <f>INDEX('Inflation Indices'!$B$2:$B$18,MATCH('MilCon Contracts Data'!Z588,'Inflation Indices'!$A$2:$A$18,0))</f>
        <v>0.93819806468133926</v>
      </c>
      <c r="AB964" s="22">
        <f>M964*Y964</f>
        <v>30624384.83119892</v>
      </c>
      <c r="AC964" s="22">
        <f>AB964+(Q964*AA964)</f>
        <v>27582746.705502018</v>
      </c>
      <c r="AD964" s="19">
        <f>IF(AB964="","",AC964-AB964)</f>
        <v>-3041638.1256969012</v>
      </c>
      <c r="AE964" s="23">
        <f>_xlfn.DAYS(P964,O964)</f>
        <v>0</v>
      </c>
      <c r="AF964" s="23">
        <f>_xlfn.DAYS(O964,G964)</f>
        <v>756</v>
      </c>
      <c r="AG964" s="24">
        <f>AE964/AF964</f>
        <v>0</v>
      </c>
    </row>
    <row r="965" spans="1:33" ht="30" customHeight="1" x14ac:dyDescent="0.25">
      <c r="A965" s="9">
        <v>44573</v>
      </c>
      <c r="B965" s="10">
        <v>2015</v>
      </c>
      <c r="C965" s="11" t="s">
        <v>103</v>
      </c>
      <c r="D965" s="12" t="s">
        <v>2934</v>
      </c>
      <c r="E965" s="12" t="s">
        <v>35</v>
      </c>
      <c r="F965" s="9">
        <v>42277</v>
      </c>
      <c r="G965" s="9">
        <v>42612</v>
      </c>
      <c r="H965" s="12" t="s">
        <v>2935</v>
      </c>
      <c r="I965" s="13" t="str">
        <f>LEFT(J965,6)</f>
        <v>N44255</v>
      </c>
      <c r="J965" s="14" t="s">
        <v>2936</v>
      </c>
      <c r="K965" s="15" t="s">
        <v>2937</v>
      </c>
      <c r="L965" s="15" t="str">
        <f>CONCATENATE(D965,",",J965)</f>
        <v>N68436993,N4425516C7004 AWD</v>
      </c>
      <c r="M965" s="16">
        <v>32047000</v>
      </c>
      <c r="N965" s="16">
        <v>32209000</v>
      </c>
      <c r="O965" s="17">
        <v>43684</v>
      </c>
      <c r="P965" s="18">
        <v>43684</v>
      </c>
      <c r="Q965" s="19">
        <f>IF(M965="","",N965-M965)</f>
        <v>162000</v>
      </c>
      <c r="R965" s="20">
        <f>IF(P965="","",P965-O965)</f>
        <v>0</v>
      </c>
      <c r="S965">
        <f>YEAR(P965)</f>
        <v>2019</v>
      </c>
      <c r="T965" s="21" t="str">
        <f>IF(LEN(MONTH(P965))=1,CONCATENATE("0",MONTH(P965)),MONTH(P965))</f>
        <v>08</v>
      </c>
      <c r="U965" s="21" t="str">
        <f>IF(LEN(DAY(P965))=1,CONCATENATE("0",DAY(P965)),DAY(P965))</f>
        <v>07</v>
      </c>
      <c r="V965" t="str">
        <f>CONCATENATE(S965,T965,U965)</f>
        <v>20190807</v>
      </c>
      <c r="W965">
        <f>IF(OR(MONTH(G965)=10,MONTH(G965)=11,MONTH(G965)=12),YEAR(G965)+1,YEAR(G965))</f>
        <v>2016</v>
      </c>
      <c r="X965">
        <f>IF(OR(MONTH(P965)=10,MONTH(P965)=11,MONTH(P965)=12),YEAR(P965)+1,YEAR(P965))</f>
        <v>2019</v>
      </c>
      <c r="Y965">
        <f>INDEX('Inflation Indices'!$B$2:$B$18,MATCH('MilCon Contracts Data'!W245,'Inflation Indices'!$A$2:$A$18,0))</f>
        <v>1.0006103417743548</v>
      </c>
      <c r="Z965">
        <f>ROUND(MEDIAN(W965,X965),0)</f>
        <v>2018</v>
      </c>
      <c r="AA965">
        <f>INDEX('Inflation Indices'!$B$2:$B$18,MATCH('MilCon Contracts Data'!Z245,'Inflation Indices'!$A$2:$A$18,0))</f>
        <v>0.97697771649446541</v>
      </c>
      <c r="AB965" s="22">
        <f>M965*Y965</f>
        <v>32066559.622842748</v>
      </c>
      <c r="AC965" s="22">
        <f>AB965+(Q965*AA965)</f>
        <v>32224830.012914851</v>
      </c>
      <c r="AD965" s="19">
        <f>IF(AB965="","",AC965-AB965)</f>
        <v>158270.39007210359</v>
      </c>
      <c r="AE965" s="23">
        <f>_xlfn.DAYS(P965,O965)</f>
        <v>0</v>
      </c>
      <c r="AF965" s="23">
        <f>_xlfn.DAYS(O965,G965)</f>
        <v>1072</v>
      </c>
      <c r="AG965" s="24">
        <f>AE965/AF965</f>
        <v>0</v>
      </c>
    </row>
    <row r="966" spans="1:33" ht="30" customHeight="1" x14ac:dyDescent="0.25">
      <c r="A966" s="9">
        <v>44592</v>
      </c>
      <c r="B966" s="10">
        <v>2014</v>
      </c>
      <c r="C966" s="11" t="s">
        <v>496</v>
      </c>
      <c r="D966" s="12" t="s">
        <v>2938</v>
      </c>
      <c r="E966" s="12" t="s">
        <v>35</v>
      </c>
      <c r="F966" s="9">
        <v>41807</v>
      </c>
      <c r="G966" s="9">
        <v>41933</v>
      </c>
      <c r="H966" s="12" t="s">
        <v>2939</v>
      </c>
      <c r="I966" s="13" t="str">
        <f>LEFT(J966,6)</f>
        <v>W912BV</v>
      </c>
      <c r="J966" s="14" t="s">
        <v>2940</v>
      </c>
      <c r="K966" s="15" t="s">
        <v>2941</v>
      </c>
      <c r="L966" s="15" t="str">
        <f>CONCATENATE(D966,",",J966)</f>
        <v>DESC1502 A,W912BV-15-C-0001</v>
      </c>
      <c r="M966" s="16">
        <v>32060100</v>
      </c>
      <c r="N966" s="16">
        <v>32532000</v>
      </c>
      <c r="O966" s="17">
        <v>42878</v>
      </c>
      <c r="P966" s="18">
        <v>44424</v>
      </c>
      <c r="Q966" s="19">
        <f>IF(M966="","",N966-M966)</f>
        <v>471900</v>
      </c>
      <c r="R966" s="20">
        <f>IF(P966="","",P966-O966)</f>
        <v>1546</v>
      </c>
      <c r="S966">
        <f>YEAR(P966)</f>
        <v>2021</v>
      </c>
      <c r="T966" s="21" t="str">
        <f>IF(LEN(MONTH(P966))=1,CONCATENATE("0",MONTH(P966)),MONTH(P966))</f>
        <v>08</v>
      </c>
      <c r="U966" s="21">
        <f>IF(LEN(DAY(P966))=1,CONCATENATE("0",DAY(P966)),DAY(P966))</f>
        <v>16</v>
      </c>
      <c r="V966" t="str">
        <f>CONCATENATE(S966,T966,U966)</f>
        <v>20210816</v>
      </c>
      <c r="W966">
        <f>IF(OR(MONTH(G966)=10,MONTH(G966)=11,MONTH(G966)=12),YEAR(G966)+1,YEAR(G966))</f>
        <v>2015</v>
      </c>
      <c r="X966">
        <f>IF(OR(MONTH(P966)=10,MONTH(P966)=11,MONTH(P966)=12),YEAR(P966)+1,YEAR(P966))</f>
        <v>2021</v>
      </c>
      <c r="Y966">
        <f>INDEX('Inflation Indices'!$B$2:$B$18,MATCH('MilCon Contracts Data'!W209,'Inflation Indices'!$A$2:$A$18,0))</f>
        <v>1.027591137340192</v>
      </c>
      <c r="Z966">
        <f>ROUND(MEDIAN(W966,X966),0)</f>
        <v>2018</v>
      </c>
      <c r="AA966">
        <f>INDEX('Inflation Indices'!$B$2:$B$18,MATCH('MilCon Contracts Data'!Z209,'Inflation Indices'!$A$2:$A$18,0))</f>
        <v>1.0006103417743548</v>
      </c>
      <c r="AB966" s="22">
        <f>M966*Y966</f>
        <v>32944674.62224029</v>
      </c>
      <c r="AC966" s="22">
        <f>AB966+(Q966*AA966)</f>
        <v>33416862.642523609</v>
      </c>
      <c r="AD966" s="19">
        <f>IF(AB966="","",AC966-AB966)</f>
        <v>472188.02028331906</v>
      </c>
      <c r="AE966" s="23">
        <f>_xlfn.DAYS(P966,O966)</f>
        <v>1546</v>
      </c>
      <c r="AF966" s="23">
        <f>_xlfn.DAYS(O966,G966)</f>
        <v>945</v>
      </c>
      <c r="AG966" s="24">
        <f>AE966/AF966</f>
        <v>1.6359788359788361</v>
      </c>
    </row>
    <row r="967" spans="1:33" ht="30" customHeight="1" x14ac:dyDescent="0.25">
      <c r="A967" s="9">
        <v>44561</v>
      </c>
      <c r="B967" s="10">
        <v>2018</v>
      </c>
      <c r="C967" s="11" t="s">
        <v>624</v>
      </c>
      <c r="D967" s="12" t="s">
        <v>2942</v>
      </c>
      <c r="E967" s="12" t="s">
        <v>35</v>
      </c>
      <c r="F967" s="9">
        <v>43644</v>
      </c>
      <c r="G967" s="9">
        <v>43732</v>
      </c>
      <c r="H967" s="12" t="s">
        <v>1675</v>
      </c>
      <c r="I967" s="13" t="str">
        <f>LEFT(J967,6)</f>
        <v>W912QR</v>
      </c>
      <c r="J967" s="14" t="s">
        <v>2943</v>
      </c>
      <c r="K967" s="15" t="s">
        <v>2943</v>
      </c>
      <c r="L967" s="15" t="str">
        <f>CONCATENATE(D967,",",J967)</f>
        <v>UHHZ073003,W912QR19C0042</v>
      </c>
      <c r="M967" s="16">
        <v>32093710</v>
      </c>
      <c r="N967" s="16">
        <v>28917160</v>
      </c>
      <c r="O967" s="17">
        <v>44526</v>
      </c>
      <c r="P967" s="18">
        <v>44772</v>
      </c>
      <c r="Q967" s="19">
        <f>IF(M967="","",N967-M967)</f>
        <v>-3176550</v>
      </c>
      <c r="R967" s="20">
        <f>IF(P967="","",P967-O967)</f>
        <v>246</v>
      </c>
      <c r="S967">
        <f>YEAR(P967)</f>
        <v>2022</v>
      </c>
      <c r="T967" s="21" t="str">
        <f>IF(LEN(MONTH(P967))=1,CONCATENATE("0",MONTH(P967)),MONTH(P967))</f>
        <v>07</v>
      </c>
      <c r="U967" s="21">
        <f>IF(LEN(DAY(P967))=1,CONCATENATE("0",DAY(P967)),DAY(P967))</f>
        <v>30</v>
      </c>
      <c r="V967" t="str">
        <f>CONCATENATE(S967,T967,U967)</f>
        <v>20220730</v>
      </c>
      <c r="W967">
        <f>IF(OR(MONTH(G967)=10,MONTH(G967)=11,MONTH(G967)=12),YEAR(G967)+1,YEAR(G967))</f>
        <v>2019</v>
      </c>
      <c r="X967">
        <f>IF(OR(MONTH(P967)=10,MONTH(P967)=11,MONTH(P967)=12),YEAR(P967)+1,YEAR(P967))</f>
        <v>2022</v>
      </c>
      <c r="Y967">
        <f>INDEX('Inflation Indices'!$B$2:$B$18,MATCH('MilCon Contracts Data'!W842,'Inflation Indices'!$A$2:$A$18,0))</f>
        <v>1.0006103417743548</v>
      </c>
      <c r="Z967">
        <f>ROUND(MEDIAN(W967,X967),0)</f>
        <v>2021</v>
      </c>
      <c r="AA967">
        <f>INDEX('Inflation Indices'!$B$2:$B$18,MATCH('MilCon Contracts Data'!Z842,'Inflation Indices'!$A$2:$A$18,0))</f>
        <v>0.93819806468133926</v>
      </c>
      <c r="AB967" s="22">
        <f>M967*Y967</f>
        <v>32113298.131907027</v>
      </c>
      <c r="AC967" s="22">
        <f>AB967+(Q967*AA967)</f>
        <v>29133065.069543518</v>
      </c>
      <c r="AD967" s="19">
        <f>IF(AB967="","",AC967-AB967)</f>
        <v>-2980233.0623635091</v>
      </c>
      <c r="AE967" s="23">
        <f>_xlfn.DAYS(P967,O967)</f>
        <v>246</v>
      </c>
      <c r="AF967" s="23">
        <f>_xlfn.DAYS(O967,G967)</f>
        <v>794</v>
      </c>
      <c r="AG967" s="24">
        <f>AE967/AF967</f>
        <v>0.30982367758186397</v>
      </c>
    </row>
    <row r="968" spans="1:33" ht="30" customHeight="1" x14ac:dyDescent="0.25">
      <c r="A968" s="9">
        <v>44594</v>
      </c>
      <c r="B968" s="10">
        <v>2014</v>
      </c>
      <c r="C968" s="11" t="s">
        <v>57</v>
      </c>
      <c r="D968" s="12" t="s">
        <v>2944</v>
      </c>
      <c r="E968" s="12" t="s">
        <v>35</v>
      </c>
      <c r="F968" s="9">
        <v>41891</v>
      </c>
      <c r="G968" s="9">
        <v>41949</v>
      </c>
      <c r="H968" s="12" t="s">
        <v>2945</v>
      </c>
      <c r="I968" s="13" t="str">
        <f>LEFT(J968,6)</f>
        <v>W91278</v>
      </c>
      <c r="J968" s="14" t="s">
        <v>2946</v>
      </c>
      <c r="K968" s="15" t="s">
        <v>2947</v>
      </c>
      <c r="L968" s="15" t="str">
        <f>CONCATENATE(D968,",",J968)</f>
        <v>AM00031,W91278-12-D-0039/30132665</v>
      </c>
      <c r="M968" s="16">
        <v>32124000</v>
      </c>
      <c r="N968" s="16">
        <v>33068283</v>
      </c>
      <c r="O968" s="17">
        <v>42776</v>
      </c>
      <c r="P968" s="18">
        <v>43039</v>
      </c>
      <c r="Q968" s="19">
        <f>IF(M968="","",N968-M968)</f>
        <v>944283</v>
      </c>
      <c r="R968" s="20">
        <f>IF(P968="","",P968-O968)</f>
        <v>263</v>
      </c>
      <c r="S968">
        <f>YEAR(P968)</f>
        <v>2017</v>
      </c>
      <c r="T968" s="21">
        <f>IF(LEN(MONTH(P968))=1,CONCATENATE("0",MONTH(P968)),MONTH(P968))</f>
        <v>10</v>
      </c>
      <c r="U968" s="21">
        <f>IF(LEN(DAY(P968))=1,CONCATENATE("0",DAY(P968)),DAY(P968))</f>
        <v>31</v>
      </c>
      <c r="V968" t="str">
        <f>CONCATENATE(S968,T968,U968)</f>
        <v>20171031</v>
      </c>
      <c r="W968">
        <f>IF(OR(MONTH(G968)=10,MONTH(G968)=11,MONTH(G968)=12),YEAR(G968)+1,YEAR(G968))</f>
        <v>2015</v>
      </c>
      <c r="X968">
        <f>IF(OR(MONTH(P968)=10,MONTH(P968)=11,MONTH(P968)=12),YEAR(P968)+1,YEAR(P968))</f>
        <v>2018</v>
      </c>
      <c r="Y968">
        <f>INDEX('Inflation Indices'!$B$2:$B$18,MATCH('MilCon Contracts Data'!W206,'Inflation Indices'!$A$2:$A$18,0))</f>
        <v>1.0006103417743548</v>
      </c>
      <c r="Z968">
        <f>ROUND(MEDIAN(W968,X968),0)</f>
        <v>2017</v>
      </c>
      <c r="AA968">
        <f>INDEX('Inflation Indices'!$B$2:$B$18,MATCH('MilCon Contracts Data'!Z206,'Inflation Indices'!$A$2:$A$18,0))</f>
        <v>0.95701202597496626</v>
      </c>
      <c r="AB968" s="22">
        <f>M968*Y968</f>
        <v>32143606.619159374</v>
      </c>
      <c r="AC968" s="22">
        <f>AB968+(Q968*AA968)</f>
        <v>33047296.806083094</v>
      </c>
      <c r="AD968" s="19">
        <f>IF(AB968="","",AC968-AB968)</f>
        <v>903690.18692371994</v>
      </c>
      <c r="AE968" s="23">
        <f>_xlfn.DAYS(P968,O968)</f>
        <v>263</v>
      </c>
      <c r="AF968" s="23">
        <f>_xlfn.DAYS(O968,G968)</f>
        <v>827</v>
      </c>
      <c r="AG968" s="24">
        <f>AE968/AF968</f>
        <v>0.31801692865779929</v>
      </c>
    </row>
    <row r="969" spans="1:33" ht="30" customHeight="1" x14ac:dyDescent="0.25">
      <c r="A969" s="9">
        <v>44561</v>
      </c>
      <c r="B969" s="10">
        <v>2018</v>
      </c>
      <c r="C969" s="11" t="s">
        <v>68</v>
      </c>
      <c r="D969" s="12" t="s">
        <v>2948</v>
      </c>
      <c r="E969" s="12" t="s">
        <v>35</v>
      </c>
      <c r="F969" s="9">
        <v>43476</v>
      </c>
      <c r="G969" s="9">
        <v>43931</v>
      </c>
      <c r="H969" s="12" t="s">
        <v>2949</v>
      </c>
      <c r="I969" s="13" t="str">
        <f>LEFT(J969,6)</f>
        <v>W912ER</v>
      </c>
      <c r="J969" s="14" t="s">
        <v>450</v>
      </c>
      <c r="K969" s="15" t="s">
        <v>450</v>
      </c>
      <c r="L969" s="15" t="str">
        <f>CONCATENATE(D969,",",J969)</f>
        <v>ASVF183100A,W912ER20C0009</v>
      </c>
      <c r="M969" s="16">
        <v>32474636</v>
      </c>
      <c r="N969" s="16">
        <v>32474636</v>
      </c>
      <c r="O969" s="17">
        <v>45013</v>
      </c>
      <c r="P969" s="18">
        <v>45013</v>
      </c>
      <c r="Q969" s="19">
        <f>IF(M969="","",N969-M969)</f>
        <v>0</v>
      </c>
      <c r="R969" s="20">
        <f>IF(P969="","",P969-O969)</f>
        <v>0</v>
      </c>
      <c r="S969">
        <f>YEAR(P969)</f>
        <v>2023</v>
      </c>
      <c r="T969" s="21" t="str">
        <f>IF(LEN(MONTH(P969))=1,CONCATENATE("0",MONTH(P969)),MONTH(P969))</f>
        <v>03</v>
      </c>
      <c r="U969" s="21">
        <f>IF(LEN(DAY(P969))=1,CONCATENATE("0",DAY(P969)),DAY(P969))</f>
        <v>28</v>
      </c>
      <c r="V969" t="str">
        <f>CONCATENATE(S969,T969,U969)</f>
        <v>20230328</v>
      </c>
      <c r="W969">
        <f>IF(OR(MONTH(G969)=10,MONTH(G969)=11,MONTH(G969)=12),YEAR(G969)+1,YEAR(G969))</f>
        <v>2020</v>
      </c>
      <c r="X969">
        <f>IF(OR(MONTH(P969)=10,MONTH(P969)=11,MONTH(P969)=12),YEAR(P969)+1,YEAR(P969))</f>
        <v>2023</v>
      </c>
      <c r="Y969">
        <f>INDEX('Inflation Indices'!$B$2:$B$18,MATCH('MilCon Contracts Data'!W1034,'Inflation Indices'!$A$2:$A$18,0))</f>
        <v>1.0507009358578761</v>
      </c>
      <c r="Z969">
        <f>ROUND(MEDIAN(W969,X969),0)</f>
        <v>2022</v>
      </c>
      <c r="AA969">
        <f>INDEX('Inflation Indices'!$B$2:$B$18,MATCH('MilCon Contracts Data'!Z1034,'Inflation Indices'!$A$2:$A$18,0))</f>
        <v>1.0006103417743548</v>
      </c>
      <c r="AB969" s="22">
        <f>M969*Y969</f>
        <v>34121130.436843872</v>
      </c>
      <c r="AC969" s="22">
        <f>AB969+(Q969*AA969)</f>
        <v>34121130.436843872</v>
      </c>
      <c r="AD969" s="19">
        <f>IF(AB969="","",AC969-AB969)</f>
        <v>0</v>
      </c>
      <c r="AE969" s="23">
        <f>_xlfn.DAYS(P969,O969)</f>
        <v>0</v>
      </c>
      <c r="AF969" s="23">
        <f>_xlfn.DAYS(O969,G969)</f>
        <v>1082</v>
      </c>
      <c r="AG969" s="24">
        <f>AE969/AF969</f>
        <v>0</v>
      </c>
    </row>
    <row r="970" spans="1:33" ht="30" customHeight="1" x14ac:dyDescent="0.25">
      <c r="A970" s="9">
        <v>44573</v>
      </c>
      <c r="B970" s="10">
        <v>2017</v>
      </c>
      <c r="C970" s="11" t="s">
        <v>98</v>
      </c>
      <c r="D970" s="12" t="s">
        <v>2950</v>
      </c>
      <c r="E970" s="12" t="s">
        <v>35</v>
      </c>
      <c r="F970" s="9">
        <v>42997</v>
      </c>
      <c r="G970" s="9">
        <v>43087</v>
      </c>
      <c r="H970" s="12" t="s">
        <v>2951</v>
      </c>
      <c r="I970" s="13" t="str">
        <f>LEFT(J970,6)</f>
        <v>N62473</v>
      </c>
      <c r="J970" s="14" t="s">
        <v>2952</v>
      </c>
      <c r="K970" s="15" t="s">
        <v>2953</v>
      </c>
      <c r="L970" s="15" t="str">
        <f>CONCATENATE(D970,",",J970)</f>
        <v>M67865249,N6247316D1884 N6247318F4138</v>
      </c>
      <c r="M970" s="16">
        <v>32536000</v>
      </c>
      <c r="N970" s="16">
        <v>34614000</v>
      </c>
      <c r="O970" s="17">
        <v>43732</v>
      </c>
      <c r="P970" s="18">
        <v>44105</v>
      </c>
      <c r="Q970" s="19">
        <f>IF(M970="","",N970-M970)</f>
        <v>2078000</v>
      </c>
      <c r="R970" s="20">
        <f>IF(P970="","",P970-O970)</f>
        <v>373</v>
      </c>
      <c r="S970">
        <f>YEAR(P970)</f>
        <v>2020</v>
      </c>
      <c r="T970" s="21">
        <f>IF(LEN(MONTH(P970))=1,CONCATENATE("0",MONTH(P970)),MONTH(P970))</f>
        <v>10</v>
      </c>
      <c r="U970" s="21" t="str">
        <f>IF(LEN(DAY(P970))=1,CONCATENATE("0",DAY(P970)),DAY(P970))</f>
        <v>01</v>
      </c>
      <c r="V970" t="str">
        <f>CONCATENATE(S970,T970,U970)</f>
        <v>20201001</v>
      </c>
      <c r="W970">
        <f>IF(OR(MONTH(G970)=10,MONTH(G970)=11,MONTH(G970)=12),YEAR(G970)+1,YEAR(G970))</f>
        <v>2018</v>
      </c>
      <c r="X970">
        <f>IF(OR(MONTH(P970)=10,MONTH(P970)=11,MONTH(P970)=12),YEAR(P970)+1,YEAR(P970))</f>
        <v>2021</v>
      </c>
      <c r="Y970">
        <f>INDEX('Inflation Indices'!$B$2:$B$18,MATCH('MilCon Contracts Data'!W468,'Inflation Indices'!$A$2:$A$18,0))</f>
        <v>1.0006103417743548</v>
      </c>
      <c r="Z970">
        <f>ROUND(MEDIAN(W970,X970),0)</f>
        <v>2020</v>
      </c>
      <c r="AA970">
        <f>INDEX('Inflation Indices'!$B$2:$B$18,MATCH('MilCon Contracts Data'!Z468,'Inflation Indices'!$A$2:$A$18,0))</f>
        <v>0.97697771649446541</v>
      </c>
      <c r="AB970" s="22">
        <f>M970*Y970</f>
        <v>32555858.079970408</v>
      </c>
      <c r="AC970" s="22">
        <f>AB970+(Q970*AA970)</f>
        <v>34586017.774845906</v>
      </c>
      <c r="AD970" s="19">
        <f>IF(AB970="","",AC970-AB970)</f>
        <v>2030159.6948754974</v>
      </c>
      <c r="AE970" s="23">
        <f>_xlfn.DAYS(P970,O970)</f>
        <v>373</v>
      </c>
      <c r="AF970" s="23">
        <f>_xlfn.DAYS(O970,G970)</f>
        <v>645</v>
      </c>
      <c r="AG970" s="24">
        <f>AE970/AF970</f>
        <v>0.57829457364341086</v>
      </c>
    </row>
    <row r="971" spans="1:33" ht="30" customHeight="1" x14ac:dyDescent="0.25">
      <c r="A971" s="9">
        <v>44560</v>
      </c>
      <c r="B971" s="10">
        <v>2014</v>
      </c>
      <c r="C971" s="11" t="s">
        <v>496</v>
      </c>
      <c r="D971" s="12" t="s">
        <v>2954</v>
      </c>
      <c r="E971" s="12" t="s">
        <v>35</v>
      </c>
      <c r="F971" s="9">
        <v>41985</v>
      </c>
      <c r="G971" s="9">
        <v>42101</v>
      </c>
      <c r="H971" s="12" t="s">
        <v>2955</v>
      </c>
      <c r="I971" s="13" t="str">
        <f>LEFT(J971,6)</f>
        <v>W912HV</v>
      </c>
      <c r="J971" s="14" t="s">
        <v>2956</v>
      </c>
      <c r="K971" s="15" t="s">
        <v>2957</v>
      </c>
      <c r="L971" s="15" t="str">
        <f>CONCATENATE(D971,",",J971)</f>
        <v>DESC1401,W912HV-15-C-0005</v>
      </c>
      <c r="M971" s="16">
        <v>32623000</v>
      </c>
      <c r="N971" s="16">
        <v>33122640</v>
      </c>
      <c r="O971" s="17">
        <v>42970</v>
      </c>
      <c r="P971" s="18">
        <v>43419</v>
      </c>
      <c r="Q971" s="19">
        <f>IF(M971="","",N971-M971)</f>
        <v>499640</v>
      </c>
      <c r="R971" s="20">
        <f>IF(P971="","",P971-O971)</f>
        <v>449</v>
      </c>
      <c r="S971">
        <f>YEAR(P971)</f>
        <v>2018</v>
      </c>
      <c r="T971" s="21">
        <f>IF(LEN(MONTH(P971))=1,CONCATENATE("0",MONTH(P971)),MONTH(P971))</f>
        <v>11</v>
      </c>
      <c r="U971" s="21">
        <f>IF(LEN(DAY(P971))=1,CONCATENATE("0",DAY(P971)),DAY(P971))</f>
        <v>15</v>
      </c>
      <c r="V971" t="str">
        <f>CONCATENATE(S971,T971,U971)</f>
        <v>20181115</v>
      </c>
      <c r="W971">
        <f>IF(OR(MONTH(G971)=10,MONTH(G971)=11,MONTH(G971)=12),YEAR(G971)+1,YEAR(G971))</f>
        <v>2015</v>
      </c>
      <c r="X971">
        <f>IF(OR(MONTH(P971)=10,MONTH(P971)=11,MONTH(P971)=12),YEAR(P971)+1,YEAR(P971))</f>
        <v>2019</v>
      </c>
      <c r="Y971">
        <f>INDEX('Inflation Indices'!$B$2:$B$18,MATCH('MilCon Contracts Data'!W223,'Inflation Indices'!$A$2:$A$18,0))</f>
        <v>0.97697771649446541</v>
      </c>
      <c r="Z971">
        <f>ROUND(MEDIAN(W971,X971),0)</f>
        <v>2017</v>
      </c>
      <c r="AA971">
        <f>INDEX('Inflation Indices'!$B$2:$B$18,MATCH('MilCon Contracts Data'!Z223,'Inflation Indices'!$A$2:$A$18,0))</f>
        <v>0.95701202597496626</v>
      </c>
      <c r="AB971" s="22">
        <f>M971*Y971</f>
        <v>31871944.045198943</v>
      </c>
      <c r="AC971" s="22">
        <f>AB971+(Q971*AA971)</f>
        <v>32350105.533857077</v>
      </c>
      <c r="AD971" s="19">
        <f>IF(AB971="","",AC971-AB971)</f>
        <v>478161.48865813389</v>
      </c>
      <c r="AE971" s="23">
        <f>_xlfn.DAYS(P971,O971)</f>
        <v>449</v>
      </c>
      <c r="AF971" s="23">
        <f>_xlfn.DAYS(O971,G971)</f>
        <v>869</v>
      </c>
      <c r="AG971" s="24">
        <f>AE971/AF971</f>
        <v>0.51668584579976984</v>
      </c>
    </row>
    <row r="972" spans="1:33" ht="30" customHeight="1" x14ac:dyDescent="0.25">
      <c r="A972" s="9">
        <v>44560</v>
      </c>
      <c r="B972" s="10">
        <v>2014</v>
      </c>
      <c r="C972" s="11" t="s">
        <v>496</v>
      </c>
      <c r="D972" s="12" t="s">
        <v>2954</v>
      </c>
      <c r="E972" s="12" t="s">
        <v>35</v>
      </c>
      <c r="F972" s="9">
        <v>42062</v>
      </c>
      <c r="G972" s="9">
        <v>42101</v>
      </c>
      <c r="H972" s="12" t="s">
        <v>2955</v>
      </c>
      <c r="I972" s="13" t="str">
        <f>LEFT(J972,6)</f>
        <v>W912HV</v>
      </c>
      <c r="J972" s="14" t="s">
        <v>2958</v>
      </c>
      <c r="K972" s="15" t="s">
        <v>2959</v>
      </c>
      <c r="L972" s="15" t="str">
        <f>CONCATENATE(D972,",",J972)</f>
        <v>DESC1401,W912HV-15-C-005</v>
      </c>
      <c r="M972" s="16">
        <v>32623000</v>
      </c>
      <c r="N972" s="16">
        <v>42122640</v>
      </c>
      <c r="O972" s="17">
        <v>42970</v>
      </c>
      <c r="P972" s="18">
        <v>44469</v>
      </c>
      <c r="Q972" s="19">
        <f>IF(M972="","",N972-M972)</f>
        <v>9499640</v>
      </c>
      <c r="R972" s="20">
        <f>IF(P972="","",P972-O972)</f>
        <v>1499</v>
      </c>
      <c r="S972">
        <f>YEAR(P972)</f>
        <v>2021</v>
      </c>
      <c r="T972" s="21" t="str">
        <f>IF(LEN(MONTH(P972))=1,CONCATENATE("0",MONTH(P972)),MONTH(P972))</f>
        <v>09</v>
      </c>
      <c r="U972" s="21">
        <f>IF(LEN(DAY(P972))=1,CONCATENATE("0",DAY(P972)),DAY(P972))</f>
        <v>30</v>
      </c>
      <c r="V972" t="str">
        <f>CONCATENATE(S972,T972,U972)</f>
        <v>20210930</v>
      </c>
      <c r="W972">
        <f>IF(OR(MONTH(G972)=10,MONTH(G972)=11,MONTH(G972)=12),YEAR(G972)+1,YEAR(G972))</f>
        <v>2015</v>
      </c>
      <c r="X972">
        <f>IF(OR(MONTH(P972)=10,MONTH(P972)=11,MONTH(P972)=12),YEAR(P972)+1,YEAR(P972))</f>
        <v>2021</v>
      </c>
      <c r="Y972">
        <f>INDEX('Inflation Indices'!$B$2:$B$18,MATCH('MilCon Contracts Data'!W224,'Inflation Indices'!$A$2:$A$18,0))</f>
        <v>1.027591137340192</v>
      </c>
      <c r="Z972">
        <f>ROUND(MEDIAN(W972,X972),0)</f>
        <v>2018</v>
      </c>
      <c r="AA972">
        <f>INDEX('Inflation Indices'!$B$2:$B$18,MATCH('MilCon Contracts Data'!Z224,'Inflation Indices'!$A$2:$A$18,0))</f>
        <v>1.0006103417743548</v>
      </c>
      <c r="AB972" s="22">
        <f>M972*Y972</f>
        <v>33523105.673449084</v>
      </c>
      <c r="AC972" s="22">
        <f>AB972+(Q972*AA972)</f>
        <v>43028543.700582415</v>
      </c>
      <c r="AD972" s="19">
        <f>IF(AB972="","",AC972-AB972)</f>
        <v>9505438.0271333307</v>
      </c>
      <c r="AE972" s="23">
        <f>_xlfn.DAYS(P972,O972)</f>
        <v>1499</v>
      </c>
      <c r="AF972" s="23">
        <f>_xlfn.DAYS(O972,G972)</f>
        <v>869</v>
      </c>
      <c r="AG972" s="24">
        <f>AE972/AF972</f>
        <v>1.7249712313003451</v>
      </c>
    </row>
    <row r="973" spans="1:33" ht="30" customHeight="1" x14ac:dyDescent="0.25">
      <c r="A973" s="9">
        <v>44567</v>
      </c>
      <c r="B973" s="10">
        <v>2016</v>
      </c>
      <c r="C973" s="11" t="s">
        <v>33</v>
      </c>
      <c r="D973" s="12" t="s">
        <v>2960</v>
      </c>
      <c r="E973" s="12" t="s">
        <v>35</v>
      </c>
      <c r="F973" s="9">
        <v>42578</v>
      </c>
      <c r="G973" s="9">
        <v>42695</v>
      </c>
      <c r="H973" s="12" t="s">
        <v>2277</v>
      </c>
      <c r="I973" s="13" t="str">
        <f>LEFT(J973,6)</f>
        <v>W912PM</v>
      </c>
      <c r="J973" s="14" t="s">
        <v>2961</v>
      </c>
      <c r="K973" s="15" t="s">
        <v>2962</v>
      </c>
      <c r="L973" s="15" t="str">
        <f>CONCATENATE(D973,",",J973)</f>
        <v>80773,W912PM-17-C-0001</v>
      </c>
      <c r="M973" s="16">
        <v>32661077</v>
      </c>
      <c r="N973" s="16">
        <v>33207816</v>
      </c>
      <c r="O973" s="17">
        <v>43496</v>
      </c>
      <c r="P973" s="18">
        <v>43622</v>
      </c>
      <c r="Q973" s="19">
        <f>IF(M973="","",N973-M973)</f>
        <v>546739</v>
      </c>
      <c r="R973" s="20">
        <f>IF(P973="","",P973-O973)</f>
        <v>126</v>
      </c>
      <c r="S973">
        <f>YEAR(P973)</f>
        <v>2019</v>
      </c>
      <c r="T973" s="21" t="str">
        <f>IF(LEN(MONTH(P973))=1,CONCATENATE("0",MONTH(P973)),MONTH(P973))</f>
        <v>06</v>
      </c>
      <c r="U973" s="21" t="str">
        <f>IF(LEN(DAY(P973))=1,CONCATENATE("0",DAY(P973)),DAY(P973))</f>
        <v>06</v>
      </c>
      <c r="V973" t="str">
        <f>CONCATENATE(S973,T973,U973)</f>
        <v>20190606</v>
      </c>
      <c r="W973">
        <f>IF(OR(MONTH(G973)=10,MONTH(G973)=11,MONTH(G973)=12),YEAR(G973)+1,YEAR(G973))</f>
        <v>2017</v>
      </c>
      <c r="X973">
        <f>IF(OR(MONTH(P973)=10,MONTH(P973)=11,MONTH(P973)=12),YEAR(P973)+1,YEAR(P973))</f>
        <v>2019</v>
      </c>
      <c r="Y973">
        <f>INDEX('Inflation Indices'!$B$2:$B$18,MATCH('MilCon Contracts Data'!W398,'Inflation Indices'!$A$2:$A$18,0))</f>
        <v>1.027591137340192</v>
      </c>
      <c r="Z973">
        <f>ROUND(MEDIAN(W973,X973),0)</f>
        <v>2018</v>
      </c>
      <c r="AA973">
        <f>INDEX('Inflation Indices'!$B$2:$B$18,MATCH('MilCon Contracts Data'!Z398,'Inflation Indices'!$A$2:$A$18,0))</f>
        <v>1.0006103417743548</v>
      </c>
      <c r="AB973" s="22">
        <f>M973*Y973</f>
        <v>33562233.261185586</v>
      </c>
      <c r="AC973" s="22">
        <f>AB973+(Q973*AA973)</f>
        <v>34109305.958836958</v>
      </c>
      <c r="AD973" s="19">
        <f>IF(AB973="","",AC973-AB973)</f>
        <v>547072.69765137136</v>
      </c>
      <c r="AE973" s="23">
        <f>_xlfn.DAYS(P973,O973)</f>
        <v>126</v>
      </c>
      <c r="AF973" s="23">
        <f>_xlfn.DAYS(O973,G973)</f>
        <v>801</v>
      </c>
      <c r="AG973" s="24">
        <f>AE973/AF973</f>
        <v>0.15730337078651685</v>
      </c>
    </row>
    <row r="974" spans="1:33" ht="30" customHeight="1" x14ac:dyDescent="0.25">
      <c r="A974" s="9">
        <v>44567</v>
      </c>
      <c r="B974" s="10">
        <v>2010</v>
      </c>
      <c r="C974" s="11" t="s">
        <v>33</v>
      </c>
      <c r="D974" s="12" t="s">
        <v>2963</v>
      </c>
      <c r="E974" s="12" t="s">
        <v>35</v>
      </c>
      <c r="F974" s="9">
        <v>40080</v>
      </c>
      <c r="G974" s="9">
        <v>40277</v>
      </c>
      <c r="H974" s="12" t="s">
        <v>50</v>
      </c>
      <c r="I974" s="13" t="str">
        <f>LEFT(J974,6)</f>
        <v>W912PP</v>
      </c>
      <c r="J974" s="14" t="s">
        <v>51</v>
      </c>
      <c r="K974" s="15" t="s">
        <v>52</v>
      </c>
      <c r="L974" s="15" t="str">
        <f>CONCATENATE(D974,",",J974)</f>
        <v>63019,W912PP-10-C-0015</v>
      </c>
      <c r="M974" s="16">
        <v>32766000</v>
      </c>
      <c r="N974" s="16">
        <v>35162304</v>
      </c>
      <c r="O974" s="17">
        <v>41267</v>
      </c>
      <c r="P974" s="18">
        <v>41348</v>
      </c>
      <c r="Q974" s="19">
        <f>IF(M974="","",N974-M974)</f>
        <v>2396304</v>
      </c>
      <c r="R974" s="20">
        <f>IF(P974="","",P974-O974)</f>
        <v>81</v>
      </c>
      <c r="S974">
        <f>YEAR(P974)</f>
        <v>2013</v>
      </c>
      <c r="T974" s="21" t="str">
        <f>IF(LEN(MONTH(P974))=1,CONCATENATE("0",MONTH(P974)),MONTH(P974))</f>
        <v>03</v>
      </c>
      <c r="U974" s="21">
        <f>IF(LEN(DAY(P974))=1,CONCATENATE("0",DAY(P974)),DAY(P974))</f>
        <v>15</v>
      </c>
      <c r="V974" t="str">
        <f>CONCATENATE(S974,T974,U974)</f>
        <v>20130315</v>
      </c>
      <c r="W974">
        <f>IF(OR(MONTH(G974)=10,MONTH(G974)=11,MONTH(G974)=12),YEAR(G974)+1,YEAR(G974))</f>
        <v>2010</v>
      </c>
      <c r="X974">
        <f>IF(OR(MONTH(P974)=10,MONTH(P974)=11,MONTH(P974)=12),YEAR(P974)+1,YEAR(P974))</f>
        <v>2013</v>
      </c>
      <c r="Y974">
        <f>INDEX('Inflation Indices'!$B$2:$B$18,MATCH('MilCon Contracts Data'!W49,'Inflation Indices'!$A$2:$A$18,0))</f>
        <v>1.0507009358578761</v>
      </c>
      <c r="Z974">
        <f>ROUND(MEDIAN(W974,X974),0)</f>
        <v>2012</v>
      </c>
      <c r="AA974">
        <f>INDEX('Inflation Indices'!$B$2:$B$18,MATCH('MilCon Contracts Data'!Z49,'Inflation Indices'!$A$2:$A$18,0))</f>
        <v>1.027591137340192</v>
      </c>
      <c r="AB974" s="22">
        <f>M974*Y974</f>
        <v>34427266.864319168</v>
      </c>
      <c r="AC974" s="22">
        <f>AB974+(Q974*AA974)</f>
        <v>36889687.617092021</v>
      </c>
      <c r="AD974" s="19">
        <f>IF(AB974="","",AC974-AB974)</f>
        <v>2462420.7527728528</v>
      </c>
      <c r="AE974" s="23">
        <f>_xlfn.DAYS(P974,O974)</f>
        <v>81</v>
      </c>
      <c r="AF974" s="23">
        <f>_xlfn.DAYS(O974,G974)</f>
        <v>990</v>
      </c>
      <c r="AG974" s="24">
        <f>AE974/AF974</f>
        <v>8.1818181818181818E-2</v>
      </c>
    </row>
    <row r="975" spans="1:33" ht="30" customHeight="1" x14ac:dyDescent="0.25">
      <c r="A975" s="9">
        <v>44573</v>
      </c>
      <c r="B975" s="10">
        <v>2018</v>
      </c>
      <c r="C975" s="11" t="s">
        <v>103</v>
      </c>
      <c r="D975" s="12" t="s">
        <v>2964</v>
      </c>
      <c r="E975" s="12" t="s">
        <v>35</v>
      </c>
      <c r="F975" s="9">
        <v>43257</v>
      </c>
      <c r="G975" s="9">
        <v>43342</v>
      </c>
      <c r="H975" s="12" t="s">
        <v>109</v>
      </c>
      <c r="I975" s="13" t="str">
        <f>LEFT(J975,6)</f>
        <v>N62473</v>
      </c>
      <c r="J975" s="14" t="s">
        <v>2965</v>
      </c>
      <c r="K975" s="15" t="s">
        <v>330</v>
      </c>
      <c r="L975" s="15" t="str">
        <f>CONCATENATE(D975,",",J975)</f>
        <v>N00246988,N6247317D0820 N6247318F5040</v>
      </c>
      <c r="M975" s="16">
        <v>32923000</v>
      </c>
      <c r="N975" s="16">
        <v>32930000</v>
      </c>
      <c r="O975" s="17">
        <v>44277</v>
      </c>
      <c r="P975" s="18">
        <v>44498</v>
      </c>
      <c r="Q975" s="19">
        <f>IF(M975="","",N975-M975)</f>
        <v>7000</v>
      </c>
      <c r="R975" s="20">
        <f>IF(P975="","",P975-O975)</f>
        <v>221</v>
      </c>
      <c r="S975">
        <f>YEAR(P975)</f>
        <v>2021</v>
      </c>
      <c r="T975" s="21">
        <f>IF(LEN(MONTH(P975))=1,CONCATENATE("0",MONTH(P975)),MONTH(P975))</f>
        <v>10</v>
      </c>
      <c r="U975" s="21">
        <f>IF(LEN(DAY(P975))=1,CONCATENATE("0",DAY(P975)),DAY(P975))</f>
        <v>29</v>
      </c>
      <c r="V975" t="str">
        <f>CONCATENATE(S975,T975,U975)</f>
        <v>20211029</v>
      </c>
      <c r="W975">
        <f>IF(OR(MONTH(G975)=10,MONTH(G975)=11,MONTH(G975)=12),YEAR(G975)+1,YEAR(G975))</f>
        <v>2018</v>
      </c>
      <c r="X975">
        <f>IF(OR(MONTH(P975)=10,MONTH(P975)=11,MONTH(P975)=12),YEAR(P975)+1,YEAR(P975))</f>
        <v>2022</v>
      </c>
      <c r="Y975">
        <f>INDEX('Inflation Indices'!$B$2:$B$18,MATCH('MilCon Contracts Data'!W471,'Inflation Indices'!$A$2:$A$18,0))</f>
        <v>0.97697771649446541</v>
      </c>
      <c r="Z975">
        <f>ROUND(MEDIAN(W975,X975),0)</f>
        <v>2020</v>
      </c>
      <c r="AA975">
        <f>INDEX('Inflation Indices'!$B$2:$B$18,MATCH('MilCon Contracts Data'!Z471,'Inflation Indices'!$A$2:$A$18,0))</f>
        <v>0.95701202597496626</v>
      </c>
      <c r="AB975" s="22">
        <f>M975*Y975</f>
        <v>32165037.360147286</v>
      </c>
      <c r="AC975" s="22">
        <f>AB975+(Q975*AA975)</f>
        <v>32171736.444329113</v>
      </c>
      <c r="AD975" s="19">
        <f>IF(AB975="","",AC975-AB975)</f>
        <v>6699.0841818265617</v>
      </c>
      <c r="AE975" s="23">
        <f>_xlfn.DAYS(P975,O975)</f>
        <v>221</v>
      </c>
      <c r="AF975" s="23">
        <f>_xlfn.DAYS(O975,G975)</f>
        <v>935</v>
      </c>
      <c r="AG975" s="24">
        <f>AE975/AF975</f>
        <v>0.23636363636363636</v>
      </c>
    </row>
    <row r="976" spans="1:33" ht="30" customHeight="1" x14ac:dyDescent="0.25">
      <c r="A976" s="9">
        <v>44573</v>
      </c>
      <c r="B976" s="10">
        <v>2014</v>
      </c>
      <c r="C976" s="11" t="s">
        <v>103</v>
      </c>
      <c r="D976" s="12" t="s">
        <v>2966</v>
      </c>
      <c r="E976" s="12" t="s">
        <v>35</v>
      </c>
      <c r="F976" s="9">
        <v>43227</v>
      </c>
      <c r="G976" s="9">
        <v>43311</v>
      </c>
      <c r="H976" s="12" t="s">
        <v>2967</v>
      </c>
      <c r="I976" s="13" t="str">
        <f>LEFT(J976,6)</f>
        <v>N40085</v>
      </c>
      <c r="J976" s="14" t="s">
        <v>2968</v>
      </c>
      <c r="K976" s="15" t="s">
        <v>2969</v>
      </c>
      <c r="L976" s="15" t="str">
        <f>CONCATENATE(D976,",",J976)</f>
        <v>N00128714,N4008518C8707 AWD</v>
      </c>
      <c r="M976" s="16">
        <v>32940000</v>
      </c>
      <c r="N976" s="16">
        <v>31764000</v>
      </c>
      <c r="O976" s="17">
        <v>44057</v>
      </c>
      <c r="P976" s="18">
        <v>44127</v>
      </c>
      <c r="Q976" s="19">
        <f>IF(M976="","",N976-M976)</f>
        <v>-1176000</v>
      </c>
      <c r="R976" s="20">
        <f>IF(P976="","",P976-O976)</f>
        <v>70</v>
      </c>
      <c r="S976">
        <f>YEAR(P976)</f>
        <v>2020</v>
      </c>
      <c r="T976" s="21">
        <f>IF(LEN(MONTH(P976))=1,CONCATENATE("0",MONTH(P976)),MONTH(P976))</f>
        <v>10</v>
      </c>
      <c r="U976" s="21">
        <f>IF(LEN(DAY(P976))=1,CONCATENATE("0",DAY(P976)),DAY(P976))</f>
        <v>23</v>
      </c>
      <c r="V976" t="str">
        <f>CONCATENATE(S976,T976,U976)</f>
        <v>20201023</v>
      </c>
      <c r="W976">
        <f>IF(OR(MONTH(G976)=10,MONTH(G976)=11,MONTH(G976)=12),YEAR(G976)+1,YEAR(G976))</f>
        <v>2018</v>
      </c>
      <c r="X976">
        <f>IF(OR(MONTH(P976)=10,MONTH(P976)=11,MONTH(P976)=12),YEAR(P976)+1,YEAR(P976))</f>
        <v>2021</v>
      </c>
      <c r="Y976">
        <f>INDEX('Inflation Indices'!$B$2:$B$18,MATCH('MilCon Contracts Data'!W457,'Inflation Indices'!$A$2:$A$18,0))</f>
        <v>1.027591137340192</v>
      </c>
      <c r="Z976">
        <f>ROUND(MEDIAN(W976,X976),0)</f>
        <v>2020</v>
      </c>
      <c r="AA976">
        <f>INDEX('Inflation Indices'!$B$2:$B$18,MATCH('MilCon Contracts Data'!Z457,'Inflation Indices'!$A$2:$A$18,0))</f>
        <v>1.0006103417743548</v>
      </c>
      <c r="AB976" s="22">
        <f>M976*Y976</f>
        <v>33848852.063985929</v>
      </c>
      <c r="AC976" s="22">
        <f>AB976+(Q976*AA976)</f>
        <v>32672134.302059289</v>
      </c>
      <c r="AD976" s="19">
        <f>IF(AB976="","",AC976-AB976)</f>
        <v>-1176717.7619266398</v>
      </c>
      <c r="AE976" s="23">
        <f>_xlfn.DAYS(P976,O976)</f>
        <v>70</v>
      </c>
      <c r="AF976" s="23">
        <f>_xlfn.DAYS(O976,G976)</f>
        <v>746</v>
      </c>
      <c r="AG976" s="24">
        <f>AE976/AF976</f>
        <v>9.3833780160857902E-2</v>
      </c>
    </row>
    <row r="977" spans="1:33" ht="30" customHeight="1" x14ac:dyDescent="0.25">
      <c r="A977" s="9">
        <v>44561</v>
      </c>
      <c r="B977" s="10">
        <v>2018</v>
      </c>
      <c r="C977" s="11" t="s">
        <v>145</v>
      </c>
      <c r="D977" s="12" t="s">
        <v>2970</v>
      </c>
      <c r="E977" s="12" t="s">
        <v>35</v>
      </c>
      <c r="F977" s="9">
        <v>43545</v>
      </c>
      <c r="G977" s="9">
        <v>43718</v>
      </c>
      <c r="H977" s="12" t="s">
        <v>2971</v>
      </c>
      <c r="I977" s="13" t="str">
        <f>LEFT(J977,6)</f>
        <v>W91278</v>
      </c>
      <c r="J977" s="14" t="s">
        <v>2972</v>
      </c>
      <c r="K977" s="15" t="s">
        <v>2972</v>
      </c>
      <c r="L977" s="15" t="str">
        <f>CONCATENATE(D977,",",J977)</f>
        <v>86816,W9127819C0024</v>
      </c>
      <c r="M977" s="16">
        <v>32995000</v>
      </c>
      <c r="N977" s="16">
        <v>34056000</v>
      </c>
      <c r="O977" s="17">
        <v>44479</v>
      </c>
      <c r="P977" s="18">
        <v>44665</v>
      </c>
      <c r="Q977" s="19">
        <f>IF(M977="","",N977-M977)</f>
        <v>1061000</v>
      </c>
      <c r="R977" s="20">
        <f>IF(P977="","",P977-O977)</f>
        <v>186</v>
      </c>
      <c r="S977">
        <f>YEAR(P977)</f>
        <v>2022</v>
      </c>
      <c r="T977" s="21" t="str">
        <f>IF(LEN(MONTH(P977))=1,CONCATENATE("0",MONTH(P977)),MONTH(P977))</f>
        <v>04</v>
      </c>
      <c r="U977" s="21">
        <f>IF(LEN(DAY(P977))=1,CONCATENATE("0",DAY(P977)),DAY(P977))</f>
        <v>14</v>
      </c>
      <c r="V977" t="str">
        <f>CONCATENATE(S977,T977,U977)</f>
        <v>20220414</v>
      </c>
      <c r="W977">
        <f>IF(OR(MONTH(G977)=10,MONTH(G977)=11,MONTH(G977)=12),YEAR(G977)+1,YEAR(G977))</f>
        <v>2019</v>
      </c>
      <c r="X977">
        <f>IF(OR(MONTH(P977)=10,MONTH(P977)=11,MONTH(P977)=12),YEAR(P977)+1,YEAR(P977))</f>
        <v>2022</v>
      </c>
      <c r="Y977">
        <f>INDEX('Inflation Indices'!$B$2:$B$18,MATCH('MilCon Contracts Data'!W734,'Inflation Indices'!$A$2:$A$18,0))</f>
        <v>1.0006103417743548</v>
      </c>
      <c r="Z977">
        <f>ROUND(MEDIAN(W977,X977),0)</f>
        <v>2021</v>
      </c>
      <c r="AA977">
        <f>INDEX('Inflation Indices'!$B$2:$B$18,MATCH('MilCon Contracts Data'!Z734,'Inflation Indices'!$A$2:$A$18,0))</f>
        <v>0.97697771649446541</v>
      </c>
      <c r="AB977" s="22">
        <f>M977*Y977</f>
        <v>33015138.226844836</v>
      </c>
      <c r="AC977" s="22">
        <f>AB977+(Q977*AA977)</f>
        <v>34051711.584045462</v>
      </c>
      <c r="AD977" s="19">
        <f>IF(AB977="","",AC977-AB977)</f>
        <v>1036573.3572006263</v>
      </c>
      <c r="AE977" s="23">
        <f>_xlfn.DAYS(P977,O977)</f>
        <v>186</v>
      </c>
      <c r="AF977" s="23">
        <f>_xlfn.DAYS(O977,G977)</f>
        <v>761</v>
      </c>
      <c r="AG977" s="24">
        <f>AE977/AF977</f>
        <v>0.24441524310118265</v>
      </c>
    </row>
    <row r="978" spans="1:33" ht="30" customHeight="1" x14ac:dyDescent="0.25">
      <c r="A978" s="9">
        <v>44561</v>
      </c>
      <c r="B978" s="10">
        <v>2019</v>
      </c>
      <c r="C978" s="11" t="s">
        <v>68</v>
      </c>
      <c r="D978" s="12" t="s">
        <v>2973</v>
      </c>
      <c r="E978" s="12" t="s">
        <v>35</v>
      </c>
      <c r="F978" s="9">
        <v>43388</v>
      </c>
      <c r="G978" s="9">
        <v>43418</v>
      </c>
      <c r="H978" s="12" t="s">
        <v>2974</v>
      </c>
      <c r="I978" s="13" t="str">
        <f>LEFT(J978,6)</f>
        <v>DIOCB2</v>
      </c>
      <c r="J978" s="14" t="s">
        <v>1344</v>
      </c>
      <c r="K978" s="15" t="s">
        <v>1344</v>
      </c>
      <c r="L978" s="15" t="str">
        <f>CONCATENATE(D978,",",J978)</f>
        <v>MSET153504,DIOCB2076</v>
      </c>
      <c r="M978" s="16">
        <v>33031258</v>
      </c>
      <c r="N978" s="16">
        <v>33031258</v>
      </c>
      <c r="O978" s="17">
        <v>44947</v>
      </c>
      <c r="P978" s="18">
        <v>44947</v>
      </c>
      <c r="Q978" s="19">
        <f>IF(M978="","",N978-M978)</f>
        <v>0</v>
      </c>
      <c r="R978" s="20">
        <f>IF(P978="","",P978-O978)</f>
        <v>0</v>
      </c>
      <c r="S978">
        <f>YEAR(P978)</f>
        <v>2023</v>
      </c>
      <c r="T978" s="21" t="str">
        <f>IF(LEN(MONTH(P978))=1,CONCATENATE("0",MONTH(P978)),MONTH(P978))</f>
        <v>01</v>
      </c>
      <c r="U978" s="21">
        <f>IF(LEN(DAY(P978))=1,CONCATENATE("0",DAY(P978)),DAY(P978))</f>
        <v>21</v>
      </c>
      <c r="V978" t="str">
        <f>CONCATENATE(S978,T978,U978)</f>
        <v>20230121</v>
      </c>
      <c r="W978">
        <f>IF(OR(MONTH(G978)=10,MONTH(G978)=11,MONTH(G978)=12),YEAR(G978)+1,YEAR(G978))</f>
        <v>2019</v>
      </c>
      <c r="X978">
        <f>IF(OR(MONTH(P978)=10,MONTH(P978)=11,MONTH(P978)=12),YEAR(P978)+1,YEAR(P978))</f>
        <v>2023</v>
      </c>
      <c r="Y978">
        <f>INDEX('Inflation Indices'!$B$2:$B$18,MATCH('MilCon Contracts Data'!W592,'Inflation Indices'!$A$2:$A$18,0))</f>
        <v>1.027591137340192</v>
      </c>
      <c r="Z978">
        <f>ROUND(MEDIAN(W978,X978),0)</f>
        <v>2021</v>
      </c>
      <c r="AA978">
        <f>INDEX('Inflation Indices'!$B$2:$B$18,MATCH('MilCon Contracts Data'!Z592,'Inflation Indices'!$A$2:$A$18,0))</f>
        <v>0.97697771649446541</v>
      </c>
      <c r="AB978" s="22">
        <f>M978*Y978</f>
        <v>33942627.975997314</v>
      </c>
      <c r="AC978" s="22">
        <f>AB978+(Q978*AA978)</f>
        <v>33942627.975997314</v>
      </c>
      <c r="AD978" s="19">
        <f>IF(AB978="","",AC978-AB978)</f>
        <v>0</v>
      </c>
      <c r="AE978" s="23">
        <f>_xlfn.DAYS(P978,O978)</f>
        <v>0</v>
      </c>
      <c r="AF978" s="23">
        <f>_xlfn.DAYS(O978,G978)</f>
        <v>1529</v>
      </c>
      <c r="AG978" s="24">
        <f>AE978/AF978</f>
        <v>0</v>
      </c>
    </row>
    <row r="979" spans="1:33" ht="30" customHeight="1" x14ac:dyDescent="0.25">
      <c r="A979" s="9">
        <v>44561</v>
      </c>
      <c r="B979" s="10">
        <v>2021</v>
      </c>
      <c r="C979" s="11" t="s">
        <v>557</v>
      </c>
      <c r="D979" s="12" t="s">
        <v>2975</v>
      </c>
      <c r="E979" s="12" t="s">
        <v>35</v>
      </c>
      <c r="F979" s="9">
        <v>44412</v>
      </c>
      <c r="G979" s="9">
        <v>44469</v>
      </c>
      <c r="H979" s="12" t="s">
        <v>2976</v>
      </c>
      <c r="I979" s="13" t="str">
        <f>LEFT(J979,6)</f>
        <v>W912QR</v>
      </c>
      <c r="J979" s="14" t="s">
        <v>2977</v>
      </c>
      <c r="K979" s="15" t="s">
        <v>2977</v>
      </c>
      <c r="L979" s="15" t="str">
        <f>CONCATENATE(D979,",",J979)</f>
        <v>82197,W912QR21C0049</v>
      </c>
      <c r="M979" s="16">
        <v>33126000</v>
      </c>
      <c r="N979" s="16">
        <v>33126000</v>
      </c>
      <c r="O979" s="17">
        <v>45219</v>
      </c>
      <c r="P979" s="18">
        <v>45219</v>
      </c>
      <c r="Q979" s="19">
        <f>IF(M979="","",N979-M979)</f>
        <v>0</v>
      </c>
      <c r="R979" s="20">
        <f>IF(P979="","",P979-O979)</f>
        <v>0</v>
      </c>
      <c r="S979">
        <f>YEAR(P979)</f>
        <v>2023</v>
      </c>
      <c r="T979" s="21">
        <f>IF(LEN(MONTH(P979))=1,CONCATENATE("0",MONTH(P979)),MONTH(P979))</f>
        <v>10</v>
      </c>
      <c r="U979" s="21">
        <f>IF(LEN(DAY(P979))=1,CONCATENATE("0",DAY(P979)),DAY(P979))</f>
        <v>20</v>
      </c>
      <c r="V979" t="str">
        <f>CONCATENATE(S979,T979,U979)</f>
        <v>20231020</v>
      </c>
      <c r="W979">
        <f>IF(OR(MONTH(G979)=10,MONTH(G979)=11,MONTH(G979)=12),YEAR(G979)+1,YEAR(G979))</f>
        <v>2021</v>
      </c>
      <c r="X979">
        <f>IF(OR(MONTH(P979)=10,MONTH(P979)=11,MONTH(P979)=12),YEAR(P979)+1,YEAR(P979))</f>
        <v>2024</v>
      </c>
      <c r="Y979">
        <f>INDEX('Inflation Indices'!$B$2:$B$18,MATCH('MilCon Contracts Data'!W1274,'Inflation Indices'!$A$2:$A$18,0))</f>
        <v>1.027591137340192</v>
      </c>
      <c r="Z979">
        <f>ROUND(MEDIAN(W979,X979),0)</f>
        <v>2023</v>
      </c>
      <c r="AA979">
        <f>INDEX('Inflation Indices'!$B$2:$B$18,MATCH('MilCon Contracts Data'!Z1274,'Inflation Indices'!$A$2:$A$18,0))</f>
        <v>0.95701202597496626</v>
      </c>
      <c r="AB979" s="22">
        <f>M979*Y979</f>
        <v>34039984.015531205</v>
      </c>
      <c r="AC979" s="22">
        <f>AB979+(Q979*AA979)</f>
        <v>34039984.015531205</v>
      </c>
      <c r="AD979" s="19">
        <f>IF(AB979="","",AC979-AB979)</f>
        <v>0</v>
      </c>
      <c r="AE979" s="23">
        <f>_xlfn.DAYS(P979,O979)</f>
        <v>0</v>
      </c>
      <c r="AF979" s="23">
        <f>_xlfn.DAYS(O979,G979)</f>
        <v>750</v>
      </c>
      <c r="AG979" s="24">
        <f>AE979/AF979</f>
        <v>0</v>
      </c>
    </row>
    <row r="980" spans="1:33" ht="30" customHeight="1" x14ac:dyDescent="0.25">
      <c r="A980" s="9">
        <v>44561</v>
      </c>
      <c r="B980" s="10">
        <v>2016</v>
      </c>
      <c r="C980" s="11" t="s">
        <v>68</v>
      </c>
      <c r="D980" s="12" t="s">
        <v>2978</v>
      </c>
      <c r="E980" s="12" t="s">
        <v>35</v>
      </c>
      <c r="F980" s="9">
        <v>43040</v>
      </c>
      <c r="G980" s="9">
        <v>43312</v>
      </c>
      <c r="H980" s="12" t="s">
        <v>2739</v>
      </c>
      <c r="I980" s="13" t="str">
        <f>LEFT(J980,6)</f>
        <v>W912HV</v>
      </c>
      <c r="J980" s="14" t="s">
        <v>2227</v>
      </c>
      <c r="K980" s="15" t="s">
        <v>2227</v>
      </c>
      <c r="L980" s="15" t="str">
        <f>CONCATENATE(D980,",",J980)</f>
        <v>LXEZ154288,W912HV16D0009</v>
      </c>
      <c r="M980" s="16">
        <v>33322662</v>
      </c>
      <c r="N980" s="16">
        <v>33322662</v>
      </c>
      <c r="O980" s="17">
        <v>44210</v>
      </c>
      <c r="P980" s="18">
        <v>44210</v>
      </c>
      <c r="Q980" s="19">
        <f>IF(M980="","",N980-M980)</f>
        <v>0</v>
      </c>
      <c r="R980" s="20">
        <f>IF(P980="","",P980-O980)</f>
        <v>0</v>
      </c>
      <c r="S980">
        <f>YEAR(P980)</f>
        <v>2021</v>
      </c>
      <c r="T980" s="21" t="str">
        <f>IF(LEN(MONTH(P980))=1,CONCATENATE("0",MONTH(P980)),MONTH(P980))</f>
        <v>01</v>
      </c>
      <c r="U980" s="21">
        <f>IF(LEN(DAY(P980))=1,CONCATENATE("0",DAY(P980)),DAY(P980))</f>
        <v>14</v>
      </c>
      <c r="V980" t="str">
        <f>CONCATENATE(S980,T980,U980)</f>
        <v>20210114</v>
      </c>
      <c r="W980">
        <f>IF(OR(MONTH(G980)=10,MONTH(G980)=11,MONTH(G980)=12),YEAR(G980)+1,YEAR(G980))</f>
        <v>2018</v>
      </c>
      <c r="X980">
        <f>IF(OR(MONTH(P980)=10,MONTH(P980)=11,MONTH(P980)=12),YEAR(P980)+1,YEAR(P980))</f>
        <v>2021</v>
      </c>
      <c r="Y980">
        <f>INDEX('Inflation Indices'!$B$2:$B$18,MATCH('MilCon Contracts Data'!W558,'Inflation Indices'!$A$2:$A$18,0))</f>
        <v>1.0507009358578761</v>
      </c>
      <c r="Z980">
        <f>ROUND(MEDIAN(W980,X980),0)</f>
        <v>2020</v>
      </c>
      <c r="AA980">
        <f>INDEX('Inflation Indices'!$B$2:$B$18,MATCH('MilCon Contracts Data'!Z558,'Inflation Indices'!$A$2:$A$18,0))</f>
        <v>1.0006103417743548</v>
      </c>
      <c r="AB980" s="22">
        <f>M980*Y980</f>
        <v>35012152.14867568</v>
      </c>
      <c r="AC980" s="22">
        <f>AB980+(Q980*AA980)</f>
        <v>35012152.14867568</v>
      </c>
      <c r="AD980" s="19">
        <f>IF(AB980="","",AC980-AB980)</f>
        <v>0</v>
      </c>
      <c r="AE980" s="23">
        <f>_xlfn.DAYS(P980,O980)</f>
        <v>0</v>
      </c>
      <c r="AF980" s="23">
        <f>_xlfn.DAYS(O980,G980)</f>
        <v>898</v>
      </c>
      <c r="AG980" s="24">
        <f>AE980/AF980</f>
        <v>0</v>
      </c>
    </row>
    <row r="981" spans="1:33" ht="30" customHeight="1" x14ac:dyDescent="0.25">
      <c r="A981" s="9">
        <v>44573</v>
      </c>
      <c r="B981" s="10">
        <v>2019</v>
      </c>
      <c r="C981" s="11" t="s">
        <v>98</v>
      </c>
      <c r="D981" s="12" t="s">
        <v>2979</v>
      </c>
      <c r="E981" s="12" t="s">
        <v>35</v>
      </c>
      <c r="F981" s="9">
        <v>43875</v>
      </c>
      <c r="G981" s="9">
        <v>44036</v>
      </c>
      <c r="H981" s="12" t="s">
        <v>322</v>
      </c>
      <c r="I981" s="13" t="str">
        <f>LEFT(J981,6)</f>
        <v>N40085</v>
      </c>
      <c r="J981" s="14" t="s">
        <v>1444</v>
      </c>
      <c r="K981" s="15" t="s">
        <v>1445</v>
      </c>
      <c r="L981" s="15" t="str">
        <f>CONCATENATE(D981,",",J981)</f>
        <v>M670011509F,N4008520C0044 AWD</v>
      </c>
      <c r="M981" s="16">
        <v>33391000</v>
      </c>
      <c r="N981" s="16">
        <v>40681000</v>
      </c>
      <c r="O981" s="17">
        <v>42885</v>
      </c>
      <c r="P981" s="18">
        <v>45668</v>
      </c>
      <c r="Q981" s="19">
        <f>IF(M981="","",N981-M981)</f>
        <v>7290000</v>
      </c>
      <c r="R981" s="20">
        <f>IF(P981="","",P981-O981)</f>
        <v>2783</v>
      </c>
      <c r="S981">
        <f>YEAR(P981)</f>
        <v>2025</v>
      </c>
      <c r="T981" s="21" t="str">
        <f>IF(LEN(MONTH(P981))=1,CONCATENATE("0",MONTH(P981)),MONTH(P981))</f>
        <v>01</v>
      </c>
      <c r="U981" s="21">
        <f>IF(LEN(DAY(P981))=1,CONCATENATE("0",DAY(P981)),DAY(P981))</f>
        <v>11</v>
      </c>
      <c r="V981" t="str">
        <f>CONCATENATE(S981,T981,U981)</f>
        <v>20250111</v>
      </c>
      <c r="W981">
        <f>IF(OR(MONTH(G981)=10,MONTH(G981)=11,MONTH(G981)=12),YEAR(G981)+1,YEAR(G981))</f>
        <v>2020</v>
      </c>
      <c r="X981">
        <f>IF(OR(MONTH(P981)=10,MONTH(P981)=11,MONTH(P981)=12),YEAR(P981)+1,YEAR(P981))</f>
        <v>2025</v>
      </c>
      <c r="Y981">
        <f>INDEX('Inflation Indices'!$B$2:$B$18,MATCH('MilCon Contracts Data'!W889,'Inflation Indices'!$A$2:$A$18,0))</f>
        <v>1.0750776974914733</v>
      </c>
      <c r="Z981">
        <f>ROUND(MEDIAN(W981,X981),0)</f>
        <v>2023</v>
      </c>
      <c r="AA981">
        <f>INDEX('Inflation Indices'!$B$2:$B$18,MATCH('MilCon Contracts Data'!Z889,'Inflation Indices'!$A$2:$A$18,0))</f>
        <v>1.027591137340192</v>
      </c>
      <c r="AB981" s="22">
        <f>M981*Y981</f>
        <v>35897919.396937788</v>
      </c>
      <c r="AC981" s="22">
        <f>AB981+(Q981*AA981)</f>
        <v>43389058.788147785</v>
      </c>
      <c r="AD981" s="19">
        <f>IF(AB981="","",AC981-AB981)</f>
        <v>7491139.3912099972</v>
      </c>
      <c r="AE981" s="23">
        <f>_xlfn.DAYS(P981,O981)</f>
        <v>2783</v>
      </c>
      <c r="AF981" s="23">
        <f>_xlfn.DAYS(O981,G981)</f>
        <v>-1151</v>
      </c>
      <c r="AG981" s="24">
        <f>AE981/AF981</f>
        <v>-2.417897480451781</v>
      </c>
    </row>
    <row r="982" spans="1:33" ht="30" customHeight="1" x14ac:dyDescent="0.25">
      <c r="A982" s="9">
        <v>44684</v>
      </c>
      <c r="B982" s="10">
        <v>2018</v>
      </c>
      <c r="C982" s="11" t="s">
        <v>496</v>
      </c>
      <c r="D982" s="12" t="s">
        <v>2980</v>
      </c>
      <c r="E982" s="12" t="s">
        <v>35</v>
      </c>
      <c r="F982" s="9">
        <v>43241</v>
      </c>
      <c r="G982" s="9">
        <v>43461</v>
      </c>
      <c r="H982" s="12" t="s">
        <v>2981</v>
      </c>
      <c r="I982" s="13" t="str">
        <f>LEFT(J982,6)</f>
        <v>W912HV</v>
      </c>
      <c r="J982" s="14" t="s">
        <v>2982</v>
      </c>
      <c r="K982" s="15" t="s">
        <v>2983</v>
      </c>
      <c r="L982" s="15" t="str">
        <f>CONCATENATE(D982,",",J982)</f>
        <v>DESC1805,W912HV19C0003 / 51379145</v>
      </c>
      <c r="M982" s="16">
        <v>33455000</v>
      </c>
      <c r="N982" s="16">
        <v>33455000</v>
      </c>
      <c r="O982" s="17">
        <v>44287</v>
      </c>
      <c r="P982" s="18">
        <v>44620</v>
      </c>
      <c r="Q982" s="19">
        <f>IF(M982="","",N982-M982)</f>
        <v>0</v>
      </c>
      <c r="R982" s="20">
        <f>IF(P982="","",P982-O982)</f>
        <v>333</v>
      </c>
      <c r="S982">
        <f>YEAR(P982)</f>
        <v>2022</v>
      </c>
      <c r="T982" s="21" t="str">
        <f>IF(LEN(MONTH(P982))=1,CONCATENATE("0",MONTH(P982)),MONTH(P982))</f>
        <v>02</v>
      </c>
      <c r="U982" s="21">
        <f>IF(LEN(DAY(P982))=1,CONCATENATE("0",DAY(P982)),DAY(P982))</f>
        <v>28</v>
      </c>
      <c r="V982" t="str">
        <f>CONCATENATE(S982,T982,U982)</f>
        <v>20220228</v>
      </c>
      <c r="W982">
        <f>IF(OR(MONTH(G982)=10,MONTH(G982)=11,MONTH(G982)=12),YEAR(G982)+1,YEAR(G982))</f>
        <v>2019</v>
      </c>
      <c r="X982">
        <f>IF(OR(MONTH(P982)=10,MONTH(P982)=11,MONTH(P982)=12),YEAR(P982)+1,YEAR(P982))</f>
        <v>2022</v>
      </c>
      <c r="Y982">
        <f>INDEX('Inflation Indices'!$B$2:$B$18,MATCH('MilCon Contracts Data'!W804,'Inflation Indices'!$A$2:$A$18,0))</f>
        <v>1.027591137340192</v>
      </c>
      <c r="Z982">
        <f>ROUND(MEDIAN(W982,X982),0)</f>
        <v>2021</v>
      </c>
      <c r="AA982">
        <f>INDEX('Inflation Indices'!$B$2:$B$18,MATCH('MilCon Contracts Data'!Z804,'Inflation Indices'!$A$2:$A$18,0))</f>
        <v>1.0006103417743548</v>
      </c>
      <c r="AB982" s="22">
        <f>M982*Y982</f>
        <v>34378061.499716125</v>
      </c>
      <c r="AC982" s="22">
        <f>AB982+(Q982*AA982)</f>
        <v>34378061.499716125</v>
      </c>
      <c r="AD982" s="19">
        <f>IF(AB982="","",AC982-AB982)</f>
        <v>0</v>
      </c>
      <c r="AE982" s="23">
        <f>_xlfn.DAYS(P982,O982)</f>
        <v>333</v>
      </c>
      <c r="AF982" s="23">
        <f>_xlfn.DAYS(O982,G982)</f>
        <v>826</v>
      </c>
      <c r="AG982" s="24">
        <f>AE982/AF982</f>
        <v>0.40314769975786924</v>
      </c>
    </row>
    <row r="983" spans="1:33" ht="30" customHeight="1" x14ac:dyDescent="0.25">
      <c r="A983" s="9">
        <v>44594</v>
      </c>
      <c r="B983" s="10">
        <v>2016</v>
      </c>
      <c r="C983" s="11" t="s">
        <v>57</v>
      </c>
      <c r="D983" s="12" t="s">
        <v>2984</v>
      </c>
      <c r="E983" s="12" t="s">
        <v>35</v>
      </c>
      <c r="F983" s="9">
        <v>42983</v>
      </c>
      <c r="G983" s="9">
        <v>43210</v>
      </c>
      <c r="H983" s="12" t="s">
        <v>150</v>
      </c>
      <c r="I983" s="13" t="str">
        <f>LEFT(J983,6)</f>
        <v>W912GB</v>
      </c>
      <c r="J983" s="14" t="s">
        <v>2985</v>
      </c>
      <c r="K983" s="15" t="s">
        <v>2986</v>
      </c>
      <c r="L983" s="15" t="str">
        <f>CONCATENATE(D983,",",J983)</f>
        <v>EU00068,W912GB-12-C-0036/57200363</v>
      </c>
      <c r="M983" s="16">
        <v>33667431</v>
      </c>
      <c r="N983" s="16">
        <v>37180306</v>
      </c>
      <c r="O983" s="17">
        <v>44271</v>
      </c>
      <c r="P983" s="18">
        <v>44650</v>
      </c>
      <c r="Q983" s="19">
        <f>IF(M983="","",N983-M983)</f>
        <v>3512875</v>
      </c>
      <c r="R983" s="20">
        <f>IF(P983="","",P983-O983)</f>
        <v>379</v>
      </c>
      <c r="S983">
        <f>YEAR(P983)</f>
        <v>2022</v>
      </c>
      <c r="T983" s="21" t="str">
        <f>IF(LEN(MONTH(P983))=1,CONCATENATE("0",MONTH(P983)),MONTH(P983))</f>
        <v>03</v>
      </c>
      <c r="U983" s="21">
        <f>IF(LEN(DAY(P983))=1,CONCATENATE("0",DAY(P983)),DAY(P983))</f>
        <v>30</v>
      </c>
      <c r="V983" t="str">
        <f>CONCATENATE(S983,T983,U983)</f>
        <v>20220330</v>
      </c>
      <c r="W983">
        <f>IF(OR(MONTH(G983)=10,MONTH(G983)=11,MONTH(G983)=12),YEAR(G983)+1,YEAR(G983))</f>
        <v>2018</v>
      </c>
      <c r="X983">
        <f>IF(OR(MONTH(P983)=10,MONTH(P983)=11,MONTH(P983)=12),YEAR(P983)+1,YEAR(P983))</f>
        <v>2022</v>
      </c>
      <c r="Y983">
        <f>INDEX('Inflation Indices'!$B$2:$B$18,MATCH('MilCon Contracts Data'!W542,'Inflation Indices'!$A$2:$A$18,0))</f>
        <v>1.0507009358578761</v>
      </c>
      <c r="Z983">
        <f>ROUND(MEDIAN(W983,X983),0)</f>
        <v>2020</v>
      </c>
      <c r="AA983">
        <f>INDEX('Inflation Indices'!$B$2:$B$18,MATCH('MilCon Contracts Data'!Z542,'Inflation Indices'!$A$2:$A$18,0))</f>
        <v>1.0006103417743548</v>
      </c>
      <c r="AB983" s="22">
        <f>M983*Y983</f>
        <v>35374401.259630464</v>
      </c>
      <c r="AC983" s="22">
        <f>AB983+(Q983*AA983)</f>
        <v>38889420.313991047</v>
      </c>
      <c r="AD983" s="19">
        <f>IF(AB983="","",AC983-AB983)</f>
        <v>3515019.0543605834</v>
      </c>
      <c r="AE983" s="23">
        <f>_xlfn.DAYS(P983,O983)</f>
        <v>379</v>
      </c>
      <c r="AF983" s="23">
        <f>_xlfn.DAYS(O983,G983)</f>
        <v>1061</v>
      </c>
      <c r="AG983" s="24">
        <f>AE983/AF983</f>
        <v>0.35721017907634306</v>
      </c>
    </row>
    <row r="984" spans="1:33" ht="30" customHeight="1" x14ac:dyDescent="0.25">
      <c r="A984" s="9">
        <v>44567</v>
      </c>
      <c r="B984" s="10">
        <v>2016</v>
      </c>
      <c r="C984" s="11" t="s">
        <v>33</v>
      </c>
      <c r="D984" s="12" t="s">
        <v>2987</v>
      </c>
      <c r="E984" s="12" t="s">
        <v>35</v>
      </c>
      <c r="F984" s="9">
        <v>43199</v>
      </c>
      <c r="G984" s="9">
        <v>43371</v>
      </c>
      <c r="H984" s="12" t="s">
        <v>512</v>
      </c>
      <c r="I984" s="13" t="str">
        <f>LEFT(J984,6)</f>
        <v>W912HV</v>
      </c>
      <c r="J984" s="14" t="s">
        <v>2988</v>
      </c>
      <c r="K984" s="15" t="s">
        <v>2989</v>
      </c>
      <c r="L984" s="15" t="str">
        <f>CONCATENATE(D984,",",J984)</f>
        <v>AFSOC103002,W912HV-16-D-0008</v>
      </c>
      <c r="M984" s="16">
        <v>33751828</v>
      </c>
      <c r="N984" s="16">
        <v>34992358</v>
      </c>
      <c r="O984" s="17">
        <v>44125</v>
      </c>
      <c r="P984" s="18">
        <v>44244</v>
      </c>
      <c r="Q984" s="19">
        <f>IF(M984="","",N984-M984)</f>
        <v>1240530</v>
      </c>
      <c r="R984" s="20">
        <f>IF(P984="","",P984-O984)</f>
        <v>119</v>
      </c>
      <c r="S984">
        <f>YEAR(P984)</f>
        <v>2021</v>
      </c>
      <c r="T984" s="21" t="str">
        <f>IF(LEN(MONTH(P984))=1,CONCATENATE("0",MONTH(P984)),MONTH(P984))</f>
        <v>02</v>
      </c>
      <c r="U984" s="21">
        <f>IF(LEN(DAY(P984))=1,CONCATENATE("0",DAY(P984)),DAY(P984))</f>
        <v>17</v>
      </c>
      <c r="V984" t="str">
        <f>CONCATENATE(S984,T984,U984)</f>
        <v>20210217</v>
      </c>
      <c r="W984">
        <f>IF(OR(MONTH(G984)=10,MONTH(G984)=11,MONTH(G984)=12),YEAR(G984)+1,YEAR(G984))</f>
        <v>2018</v>
      </c>
      <c r="X984">
        <f>IF(OR(MONTH(P984)=10,MONTH(P984)=11,MONTH(P984)=12),YEAR(P984)+1,YEAR(P984))</f>
        <v>2021</v>
      </c>
      <c r="Y984">
        <f>INDEX('Inflation Indices'!$B$2:$B$18,MATCH('MilCon Contracts Data'!W557,'Inflation Indices'!$A$2:$A$18,0))</f>
        <v>1.0006103417743548</v>
      </c>
      <c r="Z984">
        <f>ROUND(MEDIAN(W984,X984),0)</f>
        <v>2020</v>
      </c>
      <c r="AA984">
        <f>INDEX('Inflation Indices'!$B$2:$B$18,MATCH('MilCon Contracts Data'!Z557,'Inflation Indices'!$A$2:$A$18,0))</f>
        <v>0.97697771649446541</v>
      </c>
      <c r="AB984" s="22">
        <f>M984*Y984</f>
        <v>33772428.150589235</v>
      </c>
      <c r="AC984" s="22">
        <f>AB984+(Q984*AA984)</f>
        <v>34984398.317232117</v>
      </c>
      <c r="AD984" s="19">
        <f>IF(AB984="","",AC984-AB984)</f>
        <v>1211970.1666428819</v>
      </c>
      <c r="AE984" s="23">
        <f>_xlfn.DAYS(P984,O984)</f>
        <v>119</v>
      </c>
      <c r="AF984" s="23">
        <f>_xlfn.DAYS(O984,G984)</f>
        <v>754</v>
      </c>
      <c r="AG984" s="24">
        <f>AE984/AF984</f>
        <v>0.15782493368700265</v>
      </c>
    </row>
    <row r="985" spans="1:33" ht="30" customHeight="1" x14ac:dyDescent="0.25">
      <c r="A985" s="9">
        <v>44573</v>
      </c>
      <c r="B985" s="10">
        <v>2019</v>
      </c>
      <c r="C985" s="11" t="s">
        <v>98</v>
      </c>
      <c r="D985" s="12" t="s">
        <v>2990</v>
      </c>
      <c r="E985" s="12" t="s">
        <v>35</v>
      </c>
      <c r="F985" s="9">
        <v>43867</v>
      </c>
      <c r="G985" s="9">
        <v>44055</v>
      </c>
      <c r="H985" s="12" t="s">
        <v>167</v>
      </c>
      <c r="I985" s="13" t="str">
        <f>LEFT(J985,6)</f>
        <v>N40085</v>
      </c>
      <c r="J985" s="14" t="s">
        <v>2267</v>
      </c>
      <c r="K985" s="15" t="s">
        <v>2268</v>
      </c>
      <c r="L985" s="15" t="str">
        <f>CONCATENATE(D985,",",J985)</f>
        <v>M00146130F,N4008520C0055 AWD</v>
      </c>
      <c r="M985" s="16">
        <v>33831000</v>
      </c>
      <c r="N985" s="16">
        <v>33952000</v>
      </c>
      <c r="O985" s="17">
        <v>45881</v>
      </c>
      <c r="P985" s="18">
        <v>45881</v>
      </c>
      <c r="Q985" s="19">
        <f>IF(M985="","",N985-M985)</f>
        <v>121000</v>
      </c>
      <c r="R985" s="20">
        <f>IF(P985="","",P985-O985)</f>
        <v>0</v>
      </c>
      <c r="S985">
        <f>YEAR(P985)</f>
        <v>2025</v>
      </c>
      <c r="T985" s="21" t="str">
        <f>IF(LEN(MONTH(P985))=1,CONCATENATE("0",MONTH(P985)),MONTH(P985))</f>
        <v>08</v>
      </c>
      <c r="U985" s="21">
        <f>IF(LEN(DAY(P985))=1,CONCATENATE("0",DAY(P985)),DAY(P985))</f>
        <v>12</v>
      </c>
      <c r="V985" t="str">
        <f>CONCATENATE(S985,T985,U985)</f>
        <v>20250812</v>
      </c>
      <c r="W985">
        <f>IF(OR(MONTH(G985)=10,MONTH(G985)=11,MONTH(G985)=12),YEAR(G985)+1,YEAR(G985))</f>
        <v>2020</v>
      </c>
      <c r="X985">
        <f>IF(OR(MONTH(P985)=10,MONTH(P985)=11,MONTH(P985)=12),YEAR(P985)+1,YEAR(P985))</f>
        <v>2025</v>
      </c>
      <c r="Y985">
        <f>INDEX('Inflation Indices'!$B$2:$B$18,MATCH('MilCon Contracts Data'!W892,'Inflation Indices'!$A$2:$A$18,0))</f>
        <v>1.0992552112271903</v>
      </c>
      <c r="Z985">
        <f>ROUND(MEDIAN(W985,X985),0)</f>
        <v>2023</v>
      </c>
      <c r="AA985">
        <f>INDEX('Inflation Indices'!$B$2:$B$18,MATCH('MilCon Contracts Data'!Z892,'Inflation Indices'!$A$2:$A$18,0))</f>
        <v>1.027591137340192</v>
      </c>
      <c r="AB985" s="22">
        <f>M985*Y985</f>
        <v>37188903.051027074</v>
      </c>
      <c r="AC985" s="22">
        <f>AB985+(Q985*AA985)</f>
        <v>37313241.578645237</v>
      </c>
      <c r="AD985" s="19">
        <f>IF(AB985="","",AC985-AB985)</f>
        <v>124338.52761816233</v>
      </c>
      <c r="AE985" s="23">
        <f>_xlfn.DAYS(P985,O985)</f>
        <v>0</v>
      </c>
      <c r="AF985" s="23">
        <f>_xlfn.DAYS(O985,G985)</f>
        <v>1826</v>
      </c>
      <c r="AG985" s="24">
        <f>AE985/AF985</f>
        <v>0</v>
      </c>
    </row>
    <row r="986" spans="1:33" ht="30" customHeight="1" x14ac:dyDescent="0.25">
      <c r="A986" s="9">
        <v>44574</v>
      </c>
      <c r="B986" s="10">
        <v>2012</v>
      </c>
      <c r="C986" s="11" t="s">
        <v>39</v>
      </c>
      <c r="D986" s="12" t="s">
        <v>157</v>
      </c>
      <c r="E986" s="12" t="s">
        <v>2991</v>
      </c>
      <c r="F986" s="9">
        <v>41470</v>
      </c>
      <c r="G986" s="9">
        <v>41513</v>
      </c>
      <c r="H986" s="12" t="s">
        <v>655</v>
      </c>
      <c r="I986" s="13" t="str">
        <f>LEFT(J986,6)</f>
        <v>W912GB</v>
      </c>
      <c r="J986" s="14" t="s">
        <v>2992</v>
      </c>
      <c r="K986" s="15" t="s">
        <v>161</v>
      </c>
      <c r="L986" s="15" t="str">
        <f>CONCATENATE(D986,",",J986)</f>
        <v>76007,W912GB-10-C-0031, P00085</v>
      </c>
      <c r="M986" s="16">
        <v>33888000</v>
      </c>
      <c r="N986" s="16">
        <v>34523000</v>
      </c>
      <c r="O986" s="17">
        <v>44286</v>
      </c>
      <c r="P986" s="18">
        <v>44560</v>
      </c>
      <c r="Q986" s="19">
        <f>IF(M986="","",N986-M986)</f>
        <v>635000</v>
      </c>
      <c r="R986" s="20">
        <f>IF(P986="","",P986-O986)</f>
        <v>274</v>
      </c>
      <c r="S986">
        <f>YEAR(P986)</f>
        <v>2021</v>
      </c>
      <c r="T986" s="21">
        <f>IF(LEN(MONTH(P986))=1,CONCATENATE("0",MONTH(P986)),MONTH(P986))</f>
        <v>12</v>
      </c>
      <c r="U986" s="21">
        <f>IF(LEN(DAY(P986))=1,CONCATENATE("0",DAY(P986)),DAY(P986))</f>
        <v>30</v>
      </c>
      <c r="V986" t="str">
        <f>CONCATENATE(S986,T986,U986)</f>
        <v>20211230</v>
      </c>
      <c r="W986">
        <f>IF(OR(MONTH(G986)=10,MONTH(G986)=11,MONTH(G986)=12),YEAR(G986)+1,YEAR(G986))</f>
        <v>2013</v>
      </c>
      <c r="X986">
        <f>IF(OR(MONTH(P986)=10,MONTH(P986)=11,MONTH(P986)=12),YEAR(P986)+1,YEAR(P986))</f>
        <v>2022</v>
      </c>
      <c r="Y986">
        <f>INDEX('Inflation Indices'!$B$2:$B$18,MATCH('MilCon Contracts Data'!W141,'Inflation Indices'!$A$2:$A$18,0))</f>
        <v>0.97697771649446541</v>
      </c>
      <c r="Z986">
        <f>ROUND(MEDIAN(W986,X986),0)</f>
        <v>2018</v>
      </c>
      <c r="AA986">
        <f>INDEX('Inflation Indices'!$B$2:$B$18,MATCH('MilCon Contracts Data'!Z141,'Inflation Indices'!$A$2:$A$18,0))</f>
        <v>0.95701202597496626</v>
      </c>
      <c r="AB986" s="22">
        <f>M986*Y986</f>
        <v>33107820.856564444</v>
      </c>
      <c r="AC986" s="22">
        <f>AB986+(Q986*AA986)</f>
        <v>33715523.493058547</v>
      </c>
      <c r="AD986" s="19">
        <f>IF(AB986="","",AC986-AB986)</f>
        <v>607702.63649410382</v>
      </c>
      <c r="AE986" s="23">
        <f>_xlfn.DAYS(P986,O986)</f>
        <v>274</v>
      </c>
      <c r="AF986" s="23">
        <f>_xlfn.DAYS(O986,G986)</f>
        <v>2773</v>
      </c>
      <c r="AG986" s="24">
        <f>AE986/AF986</f>
        <v>9.8809953119365315E-2</v>
      </c>
    </row>
    <row r="987" spans="1:33" ht="30" customHeight="1" x14ac:dyDescent="0.25">
      <c r="A987" s="9">
        <v>44573</v>
      </c>
      <c r="B987" s="10">
        <v>2014</v>
      </c>
      <c r="C987" s="11" t="s">
        <v>103</v>
      </c>
      <c r="D987" s="12" t="s">
        <v>2993</v>
      </c>
      <c r="E987" s="12" t="s">
        <v>35</v>
      </c>
      <c r="F987" s="9">
        <v>41738</v>
      </c>
      <c r="G987" s="9">
        <v>41820</v>
      </c>
      <c r="H987" s="12" t="s">
        <v>82</v>
      </c>
      <c r="I987" s="13" t="str">
        <f>LEFT(J987,6)</f>
        <v>N62742</v>
      </c>
      <c r="J987" s="14" t="s">
        <v>2994</v>
      </c>
      <c r="K987" s="15" t="s">
        <v>2995</v>
      </c>
      <c r="L987" s="15" t="str">
        <f>CONCATENATE(D987,",",J987)</f>
        <v>N62813320,N6274214C1304 AWD</v>
      </c>
      <c r="M987" s="16">
        <v>33970000</v>
      </c>
      <c r="N987" s="16">
        <v>36725000</v>
      </c>
      <c r="O987" s="17">
        <v>42950</v>
      </c>
      <c r="P987" s="18">
        <v>44110</v>
      </c>
      <c r="Q987" s="19">
        <f>IF(M987="","",N987-M987)</f>
        <v>2755000</v>
      </c>
      <c r="R987" s="20">
        <f>IF(P987="","",P987-O987)</f>
        <v>1160</v>
      </c>
      <c r="S987">
        <f>YEAR(P987)</f>
        <v>2020</v>
      </c>
      <c r="T987" s="21">
        <f>IF(LEN(MONTH(P987))=1,CONCATENATE("0",MONTH(P987)),MONTH(P987))</f>
        <v>10</v>
      </c>
      <c r="U987" s="21" t="str">
        <f>IF(LEN(DAY(P987))=1,CONCATENATE("0",DAY(P987)),DAY(P987))</f>
        <v>06</v>
      </c>
      <c r="V987" t="str">
        <f>CONCATENATE(S987,T987,U987)</f>
        <v>20201006</v>
      </c>
      <c r="W987">
        <f>IF(OR(MONTH(G987)=10,MONTH(G987)=11,MONTH(G987)=12),YEAR(G987)+1,YEAR(G987))</f>
        <v>2014</v>
      </c>
      <c r="X987">
        <f>IF(OR(MONTH(P987)=10,MONTH(P987)=11,MONTH(P987)=12),YEAR(P987)+1,YEAR(P987))</f>
        <v>2021</v>
      </c>
      <c r="Y987">
        <f>INDEX('Inflation Indices'!$B$2:$B$18,MATCH('MilCon Contracts Data'!W158,'Inflation Indices'!$A$2:$A$18,0))</f>
        <v>1.258060736811446</v>
      </c>
      <c r="Z987">
        <f>ROUND(MEDIAN(W987,X987),0)</f>
        <v>2018</v>
      </c>
      <c r="AA987">
        <f>INDEX('Inflation Indices'!$B$2:$B$18,MATCH('MilCon Contracts Data'!Z158,'Inflation Indices'!$A$2:$A$18,0))</f>
        <v>1.2319371555441641</v>
      </c>
      <c r="AB987" s="22">
        <f>M987*Y987</f>
        <v>42736323.229484819</v>
      </c>
      <c r="AC987" s="22">
        <f>AB987+(Q987*AA987)</f>
        <v>46130310.093008988</v>
      </c>
      <c r="AD987" s="19">
        <f>IF(AB987="","",AC987-AB987)</f>
        <v>3393986.8635241687</v>
      </c>
      <c r="AE987" s="23">
        <f>_xlfn.DAYS(P987,O987)</f>
        <v>1160</v>
      </c>
      <c r="AF987" s="23">
        <f>_xlfn.DAYS(O987,G987)</f>
        <v>1130</v>
      </c>
      <c r="AG987" s="24">
        <f>AE987/AF987</f>
        <v>1.0265486725663717</v>
      </c>
    </row>
    <row r="988" spans="1:33" ht="30" customHeight="1" x14ac:dyDescent="0.25">
      <c r="A988" s="9">
        <v>44573</v>
      </c>
      <c r="B988" s="10">
        <v>2020</v>
      </c>
      <c r="C988" s="11" t="s">
        <v>478</v>
      </c>
      <c r="D988" s="12" t="s">
        <v>2996</v>
      </c>
      <c r="E988" s="12" t="s">
        <v>35</v>
      </c>
      <c r="F988" s="9">
        <v>44308</v>
      </c>
      <c r="G988" s="9">
        <v>44357</v>
      </c>
      <c r="H988" s="12" t="s">
        <v>2997</v>
      </c>
      <c r="I988" s="13" t="str">
        <f>LEFT(J988,6)</f>
        <v>AC-21-</v>
      </c>
      <c r="J988" s="14" t="s">
        <v>2998</v>
      </c>
      <c r="K988" s="15" t="s">
        <v>2999</v>
      </c>
      <c r="L988" s="15" t="str">
        <f>CONCATENATE(D988,",",J988)</f>
        <v>011801,AC-21-C-0004-S</v>
      </c>
      <c r="M988" s="16">
        <v>34000000</v>
      </c>
      <c r="N988" s="16">
        <v>34880000</v>
      </c>
      <c r="O988" s="17">
        <v>44855</v>
      </c>
      <c r="P988" s="18">
        <v>45165</v>
      </c>
      <c r="Q988" s="19">
        <f>IF(M988="","",N988-M988)</f>
        <v>880000</v>
      </c>
      <c r="R988" s="20">
        <f>IF(P988="","",P988-O988)</f>
        <v>310</v>
      </c>
      <c r="S988">
        <f>YEAR(P988)</f>
        <v>2023</v>
      </c>
      <c r="T988" s="21" t="str">
        <f>IF(LEN(MONTH(P988))=1,CONCATENATE("0",MONTH(P988)),MONTH(P988))</f>
        <v>08</v>
      </c>
      <c r="U988" s="21">
        <f>IF(LEN(DAY(P988))=1,CONCATENATE("0",DAY(P988)),DAY(P988))</f>
        <v>27</v>
      </c>
      <c r="V988" t="str">
        <f>CONCATENATE(S988,T988,U988)</f>
        <v>20230827</v>
      </c>
      <c r="W988">
        <f>IF(OR(MONTH(G988)=10,MONTH(G988)=11,MONTH(G988)=12),YEAR(G988)+1,YEAR(G988))</f>
        <v>2021</v>
      </c>
      <c r="X988">
        <f>IF(OR(MONTH(P988)=10,MONTH(P988)=11,MONTH(P988)=12),YEAR(P988)+1,YEAR(P988))</f>
        <v>2023</v>
      </c>
      <c r="Y988">
        <f>INDEX('Inflation Indices'!$B$2:$B$18,MATCH('MilCon Contracts Data'!W1113,'Inflation Indices'!$A$2:$A$18,0))</f>
        <v>1.0507009358578761</v>
      </c>
      <c r="Z988">
        <f>ROUND(MEDIAN(W988,X988),0)</f>
        <v>2022</v>
      </c>
      <c r="AA988">
        <f>INDEX('Inflation Indices'!$B$2:$B$18,MATCH('MilCon Contracts Data'!Z1113,'Inflation Indices'!$A$2:$A$18,0))</f>
        <v>1.0006103417743548</v>
      </c>
      <c r="AB988" s="22">
        <f>M988*Y988</f>
        <v>35723831.819167785</v>
      </c>
      <c r="AC988" s="22">
        <f>AB988+(Q988*AA988)</f>
        <v>36604368.919929221</v>
      </c>
      <c r="AD988" s="19">
        <f>IF(AB988="","",AC988-AB988)</f>
        <v>880537.10076143593</v>
      </c>
      <c r="AE988" s="23">
        <f>_xlfn.DAYS(P988,O988)</f>
        <v>310</v>
      </c>
      <c r="AF988" s="23">
        <f>_xlfn.DAYS(O988,G988)</f>
        <v>498</v>
      </c>
      <c r="AG988" s="24">
        <f>AE988/AF988</f>
        <v>0.6224899598393574</v>
      </c>
    </row>
    <row r="989" spans="1:33" ht="30" customHeight="1" x14ac:dyDescent="0.25">
      <c r="A989" s="9">
        <v>44561</v>
      </c>
      <c r="B989" s="10">
        <v>2020</v>
      </c>
      <c r="C989" s="11" t="s">
        <v>145</v>
      </c>
      <c r="D989" s="12" t="s">
        <v>3000</v>
      </c>
      <c r="E989" s="12" t="s">
        <v>35</v>
      </c>
      <c r="F989" s="9">
        <v>44011</v>
      </c>
      <c r="G989" s="9">
        <v>44145</v>
      </c>
      <c r="H989" s="12" t="s">
        <v>3001</v>
      </c>
      <c r="I989" s="13" t="str">
        <f>LEFT(J989,6)</f>
        <v>W91278</v>
      </c>
      <c r="J989" s="14" t="s">
        <v>3002</v>
      </c>
      <c r="K989" s="15" t="s">
        <v>3002</v>
      </c>
      <c r="L989" s="15" t="str">
        <f>CONCATENATE(D989,",",J989)</f>
        <v>76673,W9127821C0006</v>
      </c>
      <c r="M989" s="16">
        <v>34050000</v>
      </c>
      <c r="N989" s="16">
        <v>34762000</v>
      </c>
      <c r="O989" s="17">
        <v>44920</v>
      </c>
      <c r="P989" s="18">
        <v>44920</v>
      </c>
      <c r="Q989" s="19">
        <f>IF(M989="","",N989-M989)</f>
        <v>712000</v>
      </c>
      <c r="R989" s="20">
        <f>IF(P989="","",P989-O989)</f>
        <v>0</v>
      </c>
      <c r="S989">
        <f>YEAR(P989)</f>
        <v>2022</v>
      </c>
      <c r="T989" s="21">
        <f>IF(LEN(MONTH(P989))=1,CONCATENATE("0",MONTH(P989)),MONTH(P989))</f>
        <v>12</v>
      </c>
      <c r="U989" s="21">
        <f>IF(LEN(DAY(P989))=1,CONCATENATE("0",DAY(P989)),DAY(P989))</f>
        <v>25</v>
      </c>
      <c r="V989" t="str">
        <f>CONCATENATE(S989,T989,U989)</f>
        <v>20221225</v>
      </c>
      <c r="W989">
        <f>IF(OR(MONTH(G989)=10,MONTH(G989)=11,MONTH(G989)=12),YEAR(G989)+1,YEAR(G989))</f>
        <v>2021</v>
      </c>
      <c r="X989">
        <f>IF(OR(MONTH(P989)=10,MONTH(P989)=11,MONTH(P989)=12),YEAR(P989)+1,YEAR(P989))</f>
        <v>2023</v>
      </c>
      <c r="Y989">
        <f>INDEX('Inflation Indices'!$B$2:$B$18,MATCH('MilCon Contracts Data'!W1227,'Inflation Indices'!$A$2:$A$18,0))</f>
        <v>1.0006103417743548</v>
      </c>
      <c r="Z989">
        <f>ROUND(MEDIAN(W989,X989),0)</f>
        <v>2022</v>
      </c>
      <c r="AA989">
        <f>INDEX('Inflation Indices'!$B$2:$B$18,MATCH('MilCon Contracts Data'!Z1227,'Inflation Indices'!$A$2:$A$18,0))</f>
        <v>0.95701202597496626</v>
      </c>
      <c r="AB989" s="22">
        <f>M989*Y989</f>
        <v>34070782.13741678</v>
      </c>
      <c r="AC989" s="22">
        <f>AB989+(Q989*AA989)</f>
        <v>34752174.699910954</v>
      </c>
      <c r="AD989" s="19">
        <f>IF(AB989="","",AC989-AB989)</f>
        <v>681392.56249417365</v>
      </c>
      <c r="AE989" s="23">
        <f>_xlfn.DAYS(P989,O989)</f>
        <v>0</v>
      </c>
      <c r="AF989" s="23">
        <f>_xlfn.DAYS(O989,G989)</f>
        <v>775</v>
      </c>
      <c r="AG989" s="24">
        <f>AE989/AF989</f>
        <v>0</v>
      </c>
    </row>
    <row r="990" spans="1:33" ht="30" customHeight="1" x14ac:dyDescent="0.25">
      <c r="A990" s="9">
        <v>44567</v>
      </c>
      <c r="B990" s="10">
        <v>2016</v>
      </c>
      <c r="C990" s="11" t="s">
        <v>33</v>
      </c>
      <c r="D990" s="12" t="s">
        <v>3003</v>
      </c>
      <c r="E990" s="12" t="s">
        <v>35</v>
      </c>
      <c r="F990" s="9">
        <v>42500</v>
      </c>
      <c r="G990" s="9">
        <v>42633</v>
      </c>
      <c r="H990" s="12" t="s">
        <v>2803</v>
      </c>
      <c r="I990" s="13" t="str">
        <f>LEFT(J990,6)</f>
        <v>W91278</v>
      </c>
      <c r="J990" s="14" t="s">
        <v>3004</v>
      </c>
      <c r="K990" s="15" t="s">
        <v>3005</v>
      </c>
      <c r="L990" s="15" t="str">
        <f>CONCATENATE(D990,",",J990)</f>
        <v>NVZR143703,W91278-12-D-0038</v>
      </c>
      <c r="M990" s="16">
        <v>34157000</v>
      </c>
      <c r="N990" s="16">
        <v>38234191</v>
      </c>
      <c r="O990" s="17">
        <v>43491</v>
      </c>
      <c r="P990" s="18">
        <v>43788</v>
      </c>
      <c r="Q990" s="19">
        <f>IF(M990="","",N990-M990)</f>
        <v>4077191</v>
      </c>
      <c r="R990" s="20">
        <f>IF(P990="","",P990-O990)</f>
        <v>297</v>
      </c>
      <c r="S990">
        <f>YEAR(P990)</f>
        <v>2019</v>
      </c>
      <c r="T990" s="21">
        <f>IF(LEN(MONTH(P990))=1,CONCATENATE("0",MONTH(P990)),MONTH(P990))</f>
        <v>11</v>
      </c>
      <c r="U990" s="21">
        <f>IF(LEN(DAY(P990))=1,CONCATENATE("0",DAY(P990)),DAY(P990))</f>
        <v>19</v>
      </c>
      <c r="V990" t="str">
        <f>CONCATENATE(S990,T990,U990)</f>
        <v>20191119</v>
      </c>
      <c r="W990">
        <f>IF(OR(MONTH(G990)=10,MONTH(G990)=11,MONTH(G990)=12),YEAR(G990)+1,YEAR(G990))</f>
        <v>2016</v>
      </c>
      <c r="X990">
        <f>IF(OR(MONTH(P990)=10,MONTH(P990)=11,MONTH(P990)=12),YEAR(P990)+1,YEAR(P990))</f>
        <v>2020</v>
      </c>
      <c r="Y990">
        <f>INDEX('Inflation Indices'!$B$2:$B$18,MATCH('MilCon Contracts Data'!W273,'Inflation Indices'!$A$2:$A$18,0))</f>
        <v>1.027591137340192</v>
      </c>
      <c r="Z990">
        <f>ROUND(MEDIAN(W990,X990),0)</f>
        <v>2018</v>
      </c>
      <c r="AA990">
        <f>INDEX('Inflation Indices'!$B$2:$B$18,MATCH('MilCon Contracts Data'!Z273,'Inflation Indices'!$A$2:$A$18,0))</f>
        <v>1.0006103417743548</v>
      </c>
      <c r="AB990" s="22">
        <f>M990*Y990</f>
        <v>35099430.47812894</v>
      </c>
      <c r="AC990" s="22">
        <f>AB990+(Q990*AA990)</f>
        <v>39179109.95811826</v>
      </c>
      <c r="AD990" s="19">
        <f>IF(AB990="","",AC990-AB990)</f>
        <v>4079679.47998932</v>
      </c>
      <c r="AE990" s="23">
        <f>_xlfn.DAYS(P990,O990)</f>
        <v>297</v>
      </c>
      <c r="AF990" s="23">
        <f>_xlfn.DAYS(O990,G990)</f>
        <v>858</v>
      </c>
      <c r="AG990" s="24">
        <f>AE990/AF990</f>
        <v>0.34615384615384615</v>
      </c>
    </row>
    <row r="991" spans="1:33" ht="30" customHeight="1" x14ac:dyDescent="0.25">
      <c r="A991" s="9">
        <v>44561</v>
      </c>
      <c r="B991" s="10">
        <v>2019</v>
      </c>
      <c r="C991" s="11" t="s">
        <v>731</v>
      </c>
      <c r="D991" s="12" t="s">
        <v>3006</v>
      </c>
      <c r="E991" s="12" t="s">
        <v>35</v>
      </c>
      <c r="F991" s="9">
        <v>43542</v>
      </c>
      <c r="G991" s="9">
        <v>43860</v>
      </c>
      <c r="H991" s="12" t="s">
        <v>2047</v>
      </c>
      <c r="I991" s="13" t="str">
        <f>LEFT(J991,6)</f>
        <v>W912DR</v>
      </c>
      <c r="J991" s="14" t="s">
        <v>3007</v>
      </c>
      <c r="K991" s="15" t="s">
        <v>3008</v>
      </c>
      <c r="L991" s="15" t="str">
        <f>CONCATENATE(D991,",",J991)</f>
        <v>32100,W912DR-20-C-0004</v>
      </c>
      <c r="M991" s="16">
        <v>34227105</v>
      </c>
      <c r="N991" s="16">
        <v>35707039</v>
      </c>
      <c r="O991" s="17">
        <v>44882</v>
      </c>
      <c r="P991" s="18">
        <v>44882</v>
      </c>
      <c r="Q991" s="19">
        <f>IF(M991="","",N991-M991)</f>
        <v>1479934</v>
      </c>
      <c r="R991" s="20">
        <f>IF(P991="","",P991-O991)</f>
        <v>0</v>
      </c>
      <c r="S991">
        <f>YEAR(P991)</f>
        <v>2022</v>
      </c>
      <c r="T991" s="21">
        <f>IF(LEN(MONTH(P991))=1,CONCATENATE("0",MONTH(P991)),MONTH(P991))</f>
        <v>11</v>
      </c>
      <c r="U991" s="21">
        <f>IF(LEN(DAY(P991))=1,CONCATENATE("0",DAY(P991)),DAY(P991))</f>
        <v>17</v>
      </c>
      <c r="V991" t="str">
        <f>CONCATENATE(S991,T991,U991)</f>
        <v>20221117</v>
      </c>
      <c r="W991">
        <f>IF(OR(MONTH(G991)=10,MONTH(G991)=11,MONTH(G991)=12),YEAR(G991)+1,YEAR(G991))</f>
        <v>2020</v>
      </c>
      <c r="X991">
        <f>IF(OR(MONTH(P991)=10,MONTH(P991)=11,MONTH(P991)=12),YEAR(P991)+1,YEAR(P991))</f>
        <v>2023</v>
      </c>
      <c r="Y991">
        <f>INDEX('Inflation Indices'!$B$2:$B$18,MATCH('MilCon Contracts Data'!W1018,'Inflation Indices'!$A$2:$A$18,0))</f>
        <v>1.027591137340192</v>
      </c>
      <c r="Z991">
        <f>ROUND(MEDIAN(W991,X991),0)</f>
        <v>2022</v>
      </c>
      <c r="AA991">
        <f>INDEX('Inflation Indices'!$B$2:$B$18,MATCH('MilCon Contracts Data'!Z1018,'Inflation Indices'!$A$2:$A$18,0))</f>
        <v>0.97697771649446541</v>
      </c>
      <c r="AB991" s="22">
        <f>M991*Y991</f>
        <v>35171469.754812174</v>
      </c>
      <c r="AC991" s="22">
        <f>AB991+(Q991*AA991)</f>
        <v>36617332.294694692</v>
      </c>
      <c r="AD991" s="19">
        <f>IF(AB991="","",AC991-AB991)</f>
        <v>1445862.5398825184</v>
      </c>
      <c r="AE991" s="23">
        <f>_xlfn.DAYS(P991,O991)</f>
        <v>0</v>
      </c>
      <c r="AF991" s="23">
        <f>_xlfn.DAYS(O991,G991)</f>
        <v>1022</v>
      </c>
      <c r="AG991" s="24">
        <f>AE991/AF991</f>
        <v>0</v>
      </c>
    </row>
    <row r="992" spans="1:33" ht="30" customHeight="1" x14ac:dyDescent="0.25">
      <c r="A992" s="9">
        <v>44561</v>
      </c>
      <c r="B992" s="10">
        <v>2018</v>
      </c>
      <c r="C992" s="11" t="s">
        <v>68</v>
      </c>
      <c r="D992" s="12" t="s">
        <v>3009</v>
      </c>
      <c r="E992" s="12" t="s">
        <v>35</v>
      </c>
      <c r="F992" s="9">
        <v>43132</v>
      </c>
      <c r="G992" s="9">
        <v>43452</v>
      </c>
      <c r="H992" s="12" t="s">
        <v>3010</v>
      </c>
      <c r="I992" s="13" t="str">
        <f>LEFT(J992,6)</f>
        <v>W9128F</v>
      </c>
      <c r="J992" s="14" t="s">
        <v>3011</v>
      </c>
      <c r="K992" s="15" t="s">
        <v>3011</v>
      </c>
      <c r="L992" s="15" t="str">
        <f>CONCATENATE(D992,",",J992)</f>
        <v>CRWU093002,W9128F18R00040030</v>
      </c>
      <c r="M992" s="16">
        <v>34249000</v>
      </c>
      <c r="N992" s="16">
        <v>34971796</v>
      </c>
      <c r="O992" s="17">
        <v>44308</v>
      </c>
      <c r="P992" s="18">
        <v>44576</v>
      </c>
      <c r="Q992" s="19">
        <f>IF(M992="","",N992-M992)</f>
        <v>722796</v>
      </c>
      <c r="R992" s="20">
        <f>IF(P992="","",P992-O992)</f>
        <v>268</v>
      </c>
      <c r="S992">
        <f>YEAR(P992)</f>
        <v>2022</v>
      </c>
      <c r="T992" s="21" t="str">
        <f>IF(LEN(MONTH(P992))=1,CONCATENATE("0",MONTH(P992)),MONTH(P992))</f>
        <v>01</v>
      </c>
      <c r="U992" s="21">
        <f>IF(LEN(DAY(P992))=1,CONCATENATE("0",DAY(P992)),DAY(P992))</f>
        <v>15</v>
      </c>
      <c r="V992" t="str">
        <f>CONCATENATE(S992,T992,U992)</f>
        <v>20220115</v>
      </c>
      <c r="W992">
        <f>IF(OR(MONTH(G992)=10,MONTH(G992)=11,MONTH(G992)=12),YEAR(G992)+1,YEAR(G992))</f>
        <v>2019</v>
      </c>
      <c r="X992">
        <f>IF(OR(MONTH(P992)=10,MONTH(P992)=11,MONTH(P992)=12),YEAR(P992)+1,YEAR(P992))</f>
        <v>2022</v>
      </c>
      <c r="Y992">
        <f>INDEX('Inflation Indices'!$B$2:$B$18,MATCH('MilCon Contracts Data'!W740,'Inflation Indices'!$A$2:$A$18,0))</f>
        <v>1.027591137340192</v>
      </c>
      <c r="Z992">
        <f>ROUND(MEDIAN(W992,X992),0)</f>
        <v>2021</v>
      </c>
      <c r="AA992">
        <f>INDEX('Inflation Indices'!$B$2:$B$18,MATCH('MilCon Contracts Data'!Z740,'Inflation Indices'!$A$2:$A$18,0))</f>
        <v>0.97697771649446541</v>
      </c>
      <c r="AB992" s="22">
        <f>M992*Y992</f>
        <v>35193968.862764239</v>
      </c>
      <c r="AC992" s="22">
        <f>AB992+(Q992*AA992)</f>
        <v>35900124.448335573</v>
      </c>
      <c r="AD992" s="19">
        <f>IF(AB992="","",AC992-AB992)</f>
        <v>706155.58557133377</v>
      </c>
      <c r="AE992" s="23">
        <f>_xlfn.DAYS(P992,O992)</f>
        <v>268</v>
      </c>
      <c r="AF992" s="23">
        <f>_xlfn.DAYS(O992,G992)</f>
        <v>856</v>
      </c>
      <c r="AG992" s="24">
        <f>AE992/AF992</f>
        <v>0.31308411214953269</v>
      </c>
    </row>
    <row r="993" spans="1:33" ht="30" customHeight="1" x14ac:dyDescent="0.25">
      <c r="A993" s="9">
        <v>44573</v>
      </c>
      <c r="B993" s="10">
        <v>2015</v>
      </c>
      <c r="C993" s="11" t="s">
        <v>103</v>
      </c>
      <c r="D993" s="12" t="s">
        <v>3012</v>
      </c>
      <c r="E993" s="12" t="s">
        <v>35</v>
      </c>
      <c r="F993" s="9">
        <v>41872</v>
      </c>
      <c r="G993" s="9">
        <v>42142</v>
      </c>
      <c r="H993" s="12" t="s">
        <v>167</v>
      </c>
      <c r="I993" s="13" t="str">
        <f>LEFT(J993,6)</f>
        <v>N40085</v>
      </c>
      <c r="J993" s="14" t="s">
        <v>3013</v>
      </c>
      <c r="K993" s="15" t="s">
        <v>3014</v>
      </c>
      <c r="L993" s="15" t="str">
        <f>CONCATENATE(D993,",",J993)</f>
        <v>N32414547,N4008515C8739 AWD</v>
      </c>
      <c r="M993" s="16">
        <v>34317000</v>
      </c>
      <c r="N993" s="16">
        <v>58233000</v>
      </c>
      <c r="O993" s="17">
        <v>42697</v>
      </c>
      <c r="P993" s="18">
        <v>44519</v>
      </c>
      <c r="Q993" s="19">
        <f>IF(M993="","",N993-M993)</f>
        <v>23916000</v>
      </c>
      <c r="R993" s="20">
        <f>IF(P993="","",P993-O993)</f>
        <v>1822</v>
      </c>
      <c r="S993">
        <f>YEAR(P993)</f>
        <v>2021</v>
      </c>
      <c r="T993" s="21">
        <f>IF(LEN(MONTH(P993))=1,CONCATENATE("0",MONTH(P993)),MONTH(P993))</f>
        <v>11</v>
      </c>
      <c r="U993" s="21">
        <f>IF(LEN(DAY(P993))=1,CONCATENATE("0",DAY(P993)),DAY(P993))</f>
        <v>19</v>
      </c>
      <c r="V993" t="str">
        <f>CONCATENATE(S993,T993,U993)</f>
        <v>20211119</v>
      </c>
      <c r="W993">
        <f>IF(OR(MONTH(G993)=10,MONTH(G993)=11,MONTH(G993)=12),YEAR(G993)+1,YEAR(G993))</f>
        <v>2015</v>
      </c>
      <c r="X993">
        <f>IF(OR(MONTH(P993)=10,MONTH(P993)=11,MONTH(P993)=12),YEAR(P993)+1,YEAR(P993))</f>
        <v>2022</v>
      </c>
      <c r="Y993">
        <f>INDEX('Inflation Indices'!$B$2:$B$18,MATCH('MilCon Contracts Data'!W183,'Inflation Indices'!$A$2:$A$18,0))</f>
        <v>0.97697771649446541</v>
      </c>
      <c r="Z993">
        <f>ROUND(MEDIAN(W993,X993),0)</f>
        <v>2019</v>
      </c>
      <c r="AA993">
        <f>INDEX('Inflation Indices'!$B$2:$B$18,MATCH('MilCon Contracts Data'!Z183,'Inflation Indices'!$A$2:$A$18,0))</f>
        <v>0.95701202597496626</v>
      </c>
      <c r="AB993" s="22">
        <f>M993*Y993</f>
        <v>33526944.296940569</v>
      </c>
      <c r="AC993" s="22">
        <f>AB993+(Q993*AA993)</f>
        <v>56414843.910157859</v>
      </c>
      <c r="AD993" s="19">
        <f>IF(AB993="","",AC993-AB993)</f>
        <v>22887899.61321729</v>
      </c>
      <c r="AE993" s="23">
        <f>_xlfn.DAYS(P993,O993)</f>
        <v>1822</v>
      </c>
      <c r="AF993" s="23">
        <f>_xlfn.DAYS(O993,G993)</f>
        <v>555</v>
      </c>
      <c r="AG993" s="24">
        <f>AE993/AF993</f>
        <v>3.2828828828828831</v>
      </c>
    </row>
    <row r="994" spans="1:33" ht="30" customHeight="1" x14ac:dyDescent="0.25">
      <c r="A994" s="9">
        <v>44561</v>
      </c>
      <c r="B994" s="10">
        <v>2020</v>
      </c>
      <c r="C994" s="11" t="s">
        <v>68</v>
      </c>
      <c r="D994" s="12" t="s">
        <v>3015</v>
      </c>
      <c r="E994" s="12" t="s">
        <v>35</v>
      </c>
      <c r="F994" s="9">
        <v>43861</v>
      </c>
      <c r="G994" s="9">
        <v>44049</v>
      </c>
      <c r="H994" s="12" t="s">
        <v>2531</v>
      </c>
      <c r="I994" s="13" t="str">
        <f>LEFT(J994,6)</f>
        <v>W912PL</v>
      </c>
      <c r="J994" s="14" t="s">
        <v>3016</v>
      </c>
      <c r="K994" s="15" t="s">
        <v>3016</v>
      </c>
      <c r="L994" s="15" t="str">
        <f>CONCATENATE(D994,",",J994)</f>
        <v>FSPM173504,W912PL20C0030</v>
      </c>
      <c r="M994" s="16">
        <v>34420210</v>
      </c>
      <c r="N994" s="16">
        <v>34420210</v>
      </c>
      <c r="O994" s="17">
        <v>44049</v>
      </c>
      <c r="P994" s="18">
        <v>45147</v>
      </c>
      <c r="Q994" s="19">
        <f>IF(M994="","",N994-M994)</f>
        <v>0</v>
      </c>
      <c r="R994" s="20">
        <f>IF(P994="","",P994-O994)</f>
        <v>1098</v>
      </c>
      <c r="S994">
        <f>YEAR(P994)</f>
        <v>2023</v>
      </c>
      <c r="T994" s="21" t="str">
        <f>IF(LEN(MONTH(P994))=1,CONCATENATE("0",MONTH(P994)),MONTH(P994))</f>
        <v>08</v>
      </c>
      <c r="U994" s="21" t="str">
        <f>IF(LEN(DAY(P994))=1,CONCATENATE("0",DAY(P994)),DAY(P994))</f>
        <v>09</v>
      </c>
      <c r="V994" t="str">
        <f>CONCATENATE(S994,T994,U994)</f>
        <v>20230809</v>
      </c>
      <c r="W994">
        <f>IF(OR(MONTH(G994)=10,MONTH(G994)=11,MONTH(G994)=12),YEAR(G994)+1,YEAR(G994))</f>
        <v>2020</v>
      </c>
      <c r="X994">
        <f>IF(OR(MONTH(P994)=10,MONTH(P994)=11,MONTH(P994)=12),YEAR(P994)+1,YEAR(P994))</f>
        <v>2023</v>
      </c>
      <c r="Y994">
        <f>INDEX('Inflation Indices'!$B$2:$B$18,MATCH('MilCon Contracts Data'!W1076,'Inflation Indices'!$A$2:$A$18,0))</f>
        <v>1.0006103417743548</v>
      </c>
      <c r="Z994">
        <f>ROUND(MEDIAN(W994,X994),0)</f>
        <v>2022</v>
      </c>
      <c r="AA994">
        <f>INDEX('Inflation Indices'!$B$2:$B$18,MATCH('MilCon Contracts Data'!Z1076,'Inflation Indices'!$A$2:$A$18,0))</f>
        <v>0.93819806468133926</v>
      </c>
      <c r="AB994" s="22">
        <f>M994*Y994</f>
        <v>34441218.092045069</v>
      </c>
      <c r="AC994" s="22">
        <f>AB994+(Q994*AA994)</f>
        <v>34441218.092045069</v>
      </c>
      <c r="AD994" s="19">
        <f>IF(AB994="","",AC994-AB994)</f>
        <v>0</v>
      </c>
      <c r="AE994" s="23">
        <f>_xlfn.DAYS(P994,O994)</f>
        <v>1098</v>
      </c>
      <c r="AF994" s="23">
        <f>_xlfn.DAYS(O994,G994)</f>
        <v>0</v>
      </c>
      <c r="AG994" s="24" t="e">
        <f>AE994/AF994</f>
        <v>#DIV/0!</v>
      </c>
    </row>
    <row r="995" spans="1:33" ht="30" customHeight="1" x14ac:dyDescent="0.25">
      <c r="A995" s="9">
        <v>44573</v>
      </c>
      <c r="B995" s="10">
        <v>2018</v>
      </c>
      <c r="C995" s="11" t="s">
        <v>98</v>
      </c>
      <c r="D995" s="12" t="s">
        <v>3017</v>
      </c>
      <c r="E995" s="12" t="s">
        <v>35</v>
      </c>
      <c r="F995" s="9">
        <v>43236</v>
      </c>
      <c r="G995" s="9">
        <v>43342</v>
      </c>
      <c r="H995" s="12" t="s">
        <v>309</v>
      </c>
      <c r="I995" s="13" t="str">
        <f>LEFT(J995,6)</f>
        <v>N62473</v>
      </c>
      <c r="J995" s="14" t="s">
        <v>3018</v>
      </c>
      <c r="K995" s="15" t="s">
        <v>2361</v>
      </c>
      <c r="L995" s="15" t="str">
        <f>CONCATENATE(D995,",",J995)</f>
        <v>M67865210,N6247318D5853 N6247318F4873</v>
      </c>
      <c r="M995" s="16">
        <v>34513000</v>
      </c>
      <c r="N995" s="16">
        <v>39683000</v>
      </c>
      <c r="O995" s="17">
        <v>43971</v>
      </c>
      <c r="P995" s="18">
        <v>44253</v>
      </c>
      <c r="Q995" s="19">
        <f>IF(M995="","",N995-M995)</f>
        <v>5170000</v>
      </c>
      <c r="R995" s="20">
        <f>IF(P995="","",P995-O995)</f>
        <v>282</v>
      </c>
      <c r="S995">
        <f>YEAR(P995)</f>
        <v>2021</v>
      </c>
      <c r="T995" s="21" t="str">
        <f>IF(LEN(MONTH(P995))=1,CONCATENATE("0",MONTH(P995)),MONTH(P995))</f>
        <v>02</v>
      </c>
      <c r="U995" s="21">
        <f>IF(LEN(DAY(P995))=1,CONCATENATE("0",DAY(P995)),DAY(P995))</f>
        <v>26</v>
      </c>
      <c r="V995" t="str">
        <f>CONCATENATE(S995,T995,U995)</f>
        <v>20210226</v>
      </c>
      <c r="W995">
        <f>IF(OR(MONTH(G995)=10,MONTH(G995)=11,MONTH(G995)=12),YEAR(G995)+1,YEAR(G995))</f>
        <v>2018</v>
      </c>
      <c r="X995">
        <f>IF(OR(MONTH(P995)=10,MONTH(P995)=11,MONTH(P995)=12),YEAR(P995)+1,YEAR(P995))</f>
        <v>2021</v>
      </c>
      <c r="Y995">
        <f>INDEX('Inflation Indices'!$B$2:$B$18,MATCH('MilCon Contracts Data'!W487,'Inflation Indices'!$A$2:$A$18,0))</f>
        <v>0.97697771649446541</v>
      </c>
      <c r="Z995">
        <f>ROUND(MEDIAN(W995,X995),0)</f>
        <v>2020</v>
      </c>
      <c r="AA995">
        <f>INDEX('Inflation Indices'!$B$2:$B$18,MATCH('MilCon Contracts Data'!Z487,'Inflation Indices'!$A$2:$A$18,0))</f>
        <v>0.95701202597496626</v>
      </c>
      <c r="AB995" s="22">
        <f>M995*Y995</f>
        <v>33718431.929373488</v>
      </c>
      <c r="AC995" s="22">
        <f>AB995+(Q995*AA995)</f>
        <v>38666184.103664063</v>
      </c>
      <c r="AD995" s="19">
        <f>IF(AB995="","",AC995-AB995)</f>
        <v>4947752.1742905751</v>
      </c>
      <c r="AE995" s="23">
        <f>_xlfn.DAYS(P995,O995)</f>
        <v>282</v>
      </c>
      <c r="AF995" s="23">
        <f>_xlfn.DAYS(O995,G995)</f>
        <v>629</v>
      </c>
      <c r="AG995" s="24">
        <f>AE995/AF995</f>
        <v>0.44833068362480127</v>
      </c>
    </row>
    <row r="996" spans="1:33" ht="30" customHeight="1" x14ac:dyDescent="0.25">
      <c r="A996" s="9">
        <v>44573</v>
      </c>
      <c r="B996" s="10">
        <v>2018</v>
      </c>
      <c r="C996" s="11" t="s">
        <v>98</v>
      </c>
      <c r="D996" s="12" t="s">
        <v>3019</v>
      </c>
      <c r="E996" s="12" t="s">
        <v>35</v>
      </c>
      <c r="F996" s="9">
        <v>43971</v>
      </c>
      <c r="G996" s="9">
        <v>44097</v>
      </c>
      <c r="H996" s="12" t="s">
        <v>3020</v>
      </c>
      <c r="I996" s="13" t="str">
        <f>LEFT(J996,6)</f>
        <v>N62742</v>
      </c>
      <c r="J996" s="14" t="s">
        <v>3021</v>
      </c>
      <c r="K996" s="15" t="s">
        <v>3022</v>
      </c>
      <c r="L996" s="15" t="str">
        <f>CONCATENATE(D996,",",J996)</f>
        <v>M00318877,N6274220C1304 AWD</v>
      </c>
      <c r="M996" s="16">
        <v>34513000</v>
      </c>
      <c r="N996" s="16">
        <v>18250000</v>
      </c>
      <c r="O996" s="17">
        <v>44568</v>
      </c>
      <c r="P996" s="18">
        <v>44603</v>
      </c>
      <c r="Q996" s="19">
        <f>IF(M996="","",N996-M996)</f>
        <v>-16263000</v>
      </c>
      <c r="R996" s="20">
        <f>IF(P996="","",P996-O996)</f>
        <v>35</v>
      </c>
      <c r="S996">
        <f>YEAR(P996)</f>
        <v>2022</v>
      </c>
      <c r="T996" s="21" t="str">
        <f>IF(LEN(MONTH(P996))=1,CONCATENATE("0",MONTH(P996)),MONTH(P996))</f>
        <v>02</v>
      </c>
      <c r="U996" s="21">
        <f>IF(LEN(DAY(P996))=1,CONCATENATE("0",DAY(P996)),DAY(P996))</f>
        <v>11</v>
      </c>
      <c r="V996" t="str">
        <f>CONCATENATE(S996,T996,U996)</f>
        <v>20220211</v>
      </c>
      <c r="W996">
        <f>IF(OR(MONTH(G996)=10,MONTH(G996)=11,MONTH(G996)=12),YEAR(G996)+1,YEAR(G996))</f>
        <v>2020</v>
      </c>
      <c r="X996">
        <f>IF(OR(MONTH(P996)=10,MONTH(P996)=11,MONTH(P996)=12),YEAR(P996)+1,YEAR(P996))</f>
        <v>2022</v>
      </c>
      <c r="Y996">
        <f>INDEX('Inflation Indices'!$B$2:$B$18,MATCH('MilCon Contracts Data'!W953,'Inflation Indices'!$A$2:$A$18,0))</f>
        <v>1.0006103417743548</v>
      </c>
      <c r="Z996">
        <f>ROUND(MEDIAN(W996,X996),0)</f>
        <v>2021</v>
      </c>
      <c r="AA996">
        <f>INDEX('Inflation Indices'!$B$2:$B$18,MATCH('MilCon Contracts Data'!Z953,'Inflation Indices'!$A$2:$A$18,0))</f>
        <v>0.93819806468133926</v>
      </c>
      <c r="AB996" s="22">
        <f>M996*Y996</f>
        <v>34534064.725658305</v>
      </c>
      <c r="AC996" s="22">
        <f>AB996+(Q996*AA996)</f>
        <v>19276149.599745683</v>
      </c>
      <c r="AD996" s="19">
        <f>IF(AB996="","",AC996-AB996)</f>
        <v>-15257915.125912622</v>
      </c>
      <c r="AE996" s="23">
        <f>_xlfn.DAYS(P996,O996)</f>
        <v>35</v>
      </c>
      <c r="AF996" s="23">
        <f>_xlfn.DAYS(O996,G996)</f>
        <v>471</v>
      </c>
      <c r="AG996" s="24">
        <f>AE996/AF996</f>
        <v>7.4309978768577492E-2</v>
      </c>
    </row>
    <row r="997" spans="1:33" ht="30" customHeight="1" x14ac:dyDescent="0.25">
      <c r="A997" s="9">
        <v>44573</v>
      </c>
      <c r="B997" s="10">
        <v>2016</v>
      </c>
      <c r="C997" s="11" t="s">
        <v>103</v>
      </c>
      <c r="D997" s="12" t="s">
        <v>1933</v>
      </c>
      <c r="E997" s="12" t="s">
        <v>35</v>
      </c>
      <c r="F997" s="9">
        <v>42695</v>
      </c>
      <c r="G997" s="9">
        <v>42978</v>
      </c>
      <c r="H997" s="12" t="s">
        <v>1935</v>
      </c>
      <c r="I997" s="13" t="str">
        <f>LEFT(J997,6)</f>
        <v>N40085</v>
      </c>
      <c r="J997" s="14" t="s">
        <v>1936</v>
      </c>
      <c r="K997" s="15" t="s">
        <v>1937</v>
      </c>
      <c r="L997" s="15" t="str">
        <f>CONCATENATE(D997,",",J997)</f>
        <v>N62688610,N4008517C0307 AWD</v>
      </c>
      <c r="M997" s="16">
        <v>34675000</v>
      </c>
      <c r="N997" s="16">
        <v>37844000</v>
      </c>
      <c r="O997" s="17">
        <v>43763</v>
      </c>
      <c r="P997" s="18">
        <v>44195</v>
      </c>
      <c r="Q997" s="19">
        <f>IF(M997="","",N997-M997)</f>
        <v>3169000</v>
      </c>
      <c r="R997" s="20">
        <f>IF(P997="","",P997-O997)</f>
        <v>432</v>
      </c>
      <c r="S997">
        <f>YEAR(P997)</f>
        <v>2020</v>
      </c>
      <c r="T997" s="21">
        <f>IF(LEN(MONTH(P997))=1,CONCATENATE("0",MONTH(P997)),MONTH(P997))</f>
        <v>12</v>
      </c>
      <c r="U997" s="21">
        <f>IF(LEN(DAY(P997))=1,CONCATENATE("0",DAY(P997)),DAY(P997))</f>
        <v>30</v>
      </c>
      <c r="V997" t="str">
        <f>CONCATENATE(S997,T997,U997)</f>
        <v>20201230</v>
      </c>
      <c r="W997">
        <f>IF(OR(MONTH(G997)=10,MONTH(G997)=11,MONTH(G997)=12),YEAR(G997)+1,YEAR(G997))</f>
        <v>2017</v>
      </c>
      <c r="X997">
        <f>IF(OR(MONTH(P997)=10,MONTH(P997)=11,MONTH(P997)=12),YEAR(P997)+1,YEAR(P997))</f>
        <v>2021</v>
      </c>
      <c r="Y997">
        <f>INDEX('Inflation Indices'!$B$2:$B$18,MATCH('MilCon Contracts Data'!W306,'Inflation Indices'!$A$2:$A$18,0))</f>
        <v>1.2319371555441641</v>
      </c>
      <c r="Z997">
        <f>ROUND(MEDIAN(W997,X997),0)</f>
        <v>2019</v>
      </c>
      <c r="AA997">
        <f>INDEX('Inflation Indices'!$B$2:$B$18,MATCH('MilCon Contracts Data'!Z306,'Inflation Indices'!$A$2:$A$18,0))</f>
        <v>1.2082263446570523</v>
      </c>
      <c r="AB997" s="22">
        <f>M997*Y997</f>
        <v>42717420.868493892</v>
      </c>
      <c r="AC997" s="22">
        <f>AB997+(Q997*AA997)</f>
        <v>46546290.154712088</v>
      </c>
      <c r="AD997" s="19">
        <f>IF(AB997="","",AC997-AB997)</f>
        <v>3828869.2862181962</v>
      </c>
      <c r="AE997" s="23">
        <f>_xlfn.DAYS(P997,O997)</f>
        <v>432</v>
      </c>
      <c r="AF997" s="23">
        <f>_xlfn.DAYS(O997,G997)</f>
        <v>785</v>
      </c>
      <c r="AG997" s="24">
        <f>AE997/AF997</f>
        <v>0.55031847133757961</v>
      </c>
    </row>
    <row r="998" spans="1:33" ht="30" customHeight="1" x14ac:dyDescent="0.25">
      <c r="A998" s="9">
        <v>44573</v>
      </c>
      <c r="B998" s="10">
        <v>2014</v>
      </c>
      <c r="C998" s="11" t="s">
        <v>103</v>
      </c>
      <c r="D998" s="12" t="s">
        <v>3023</v>
      </c>
      <c r="E998" s="12" t="s">
        <v>35</v>
      </c>
      <c r="F998" s="9">
        <v>42276</v>
      </c>
      <c r="G998" s="9">
        <v>42481</v>
      </c>
      <c r="H998" s="12" t="s">
        <v>3024</v>
      </c>
      <c r="I998" s="13" t="str">
        <f>LEFT(J998,6)</f>
        <v>N40085</v>
      </c>
      <c r="J998" s="14" t="s">
        <v>3025</v>
      </c>
      <c r="K998" s="15" t="s">
        <v>3026</v>
      </c>
      <c r="L998" s="15" t="str">
        <f>CONCATENATE(D998,",",J998)</f>
        <v>N32446308,N4008516C3013 AWD</v>
      </c>
      <c r="M998" s="16">
        <v>34722000</v>
      </c>
      <c r="N998" s="16">
        <v>34943000</v>
      </c>
      <c r="O998" s="17">
        <v>43398</v>
      </c>
      <c r="P998" s="18">
        <v>43398</v>
      </c>
      <c r="Q998" s="19">
        <f>IF(M998="","",N998-M998)</f>
        <v>221000</v>
      </c>
      <c r="R998" s="20">
        <f>IF(P998="","",P998-O998)</f>
        <v>0</v>
      </c>
      <c r="S998">
        <f>YEAR(P998)</f>
        <v>2018</v>
      </c>
      <c r="T998" s="21">
        <f>IF(LEN(MONTH(P998))=1,CONCATENATE("0",MONTH(P998)),MONTH(P998))</f>
        <v>10</v>
      </c>
      <c r="U998" s="21">
        <f>IF(LEN(DAY(P998))=1,CONCATENATE("0",DAY(P998)),DAY(P998))</f>
        <v>25</v>
      </c>
      <c r="V998" t="str">
        <f>CONCATENATE(S998,T998,U998)</f>
        <v>20181025</v>
      </c>
      <c r="W998">
        <f>IF(OR(MONTH(G998)=10,MONTH(G998)=11,MONTH(G998)=12),YEAR(G998)+1,YEAR(G998))</f>
        <v>2016</v>
      </c>
      <c r="X998">
        <f>IF(OR(MONTH(P998)=10,MONTH(P998)=11,MONTH(P998)=12),YEAR(P998)+1,YEAR(P998))</f>
        <v>2019</v>
      </c>
      <c r="Y998">
        <f>INDEX('Inflation Indices'!$B$2:$B$18,MATCH('MilCon Contracts Data'!W238,'Inflation Indices'!$A$2:$A$18,0))</f>
        <v>1.0507009358578761</v>
      </c>
      <c r="Z998">
        <f>ROUND(MEDIAN(W998,X998),0)</f>
        <v>2018</v>
      </c>
      <c r="AA998">
        <f>INDEX('Inflation Indices'!$B$2:$B$18,MATCH('MilCon Contracts Data'!Z238,'Inflation Indices'!$A$2:$A$18,0))</f>
        <v>1.0006103417743548</v>
      </c>
      <c r="AB998" s="22">
        <f>M998*Y998</f>
        <v>36482437.894857176</v>
      </c>
      <c r="AC998" s="22">
        <f>AB998+(Q998*AA998)</f>
        <v>36703572.780389309</v>
      </c>
      <c r="AD998" s="19">
        <f>IF(AB998="","",AC998-AB998)</f>
        <v>221134.88553213328</v>
      </c>
      <c r="AE998" s="23">
        <f>_xlfn.DAYS(P998,O998)</f>
        <v>0</v>
      </c>
      <c r="AF998" s="23">
        <f>_xlfn.DAYS(O998,G998)</f>
        <v>917</v>
      </c>
      <c r="AG998" s="24">
        <f>AE998/AF998</f>
        <v>0</v>
      </c>
    </row>
    <row r="999" spans="1:33" ht="30" customHeight="1" x14ac:dyDescent="0.25">
      <c r="A999" s="9">
        <v>44567</v>
      </c>
      <c r="B999" s="10">
        <v>2017</v>
      </c>
      <c r="C999" s="11" t="s">
        <v>33</v>
      </c>
      <c r="D999" s="12" t="s">
        <v>3027</v>
      </c>
      <c r="E999" s="12" t="s">
        <v>35</v>
      </c>
      <c r="F999" s="9">
        <v>42796</v>
      </c>
      <c r="G999" s="9">
        <v>43195</v>
      </c>
      <c r="H999" s="12" t="s">
        <v>3028</v>
      </c>
      <c r="I999" s="13" t="str">
        <f>LEFT(J999,6)</f>
        <v>W912PM</v>
      </c>
      <c r="J999" s="14" t="s">
        <v>3029</v>
      </c>
      <c r="K999" s="15" t="s">
        <v>3029</v>
      </c>
      <c r="L999" s="15" t="str">
        <f>CONCATENATE(D999,",",J999)</f>
        <v>76514,W912PM18C0011</v>
      </c>
      <c r="M999" s="16">
        <v>34937000</v>
      </c>
      <c r="N999" s="16">
        <v>36225167</v>
      </c>
      <c r="O999" s="17">
        <v>43913</v>
      </c>
      <c r="P999" s="18">
        <v>44498</v>
      </c>
      <c r="Q999" s="19">
        <f>IF(M999="","",N999-M999)</f>
        <v>1288167</v>
      </c>
      <c r="R999" s="20">
        <f>IF(P999="","",P999-O999)</f>
        <v>585</v>
      </c>
      <c r="S999">
        <f>YEAR(P999)</f>
        <v>2021</v>
      </c>
      <c r="T999" s="21">
        <f>IF(LEN(MONTH(P999))=1,CONCATENATE("0",MONTH(P999)),MONTH(P999))</f>
        <v>10</v>
      </c>
      <c r="U999" s="21">
        <f>IF(LEN(DAY(P999))=1,CONCATENATE("0",DAY(P999)),DAY(P999))</f>
        <v>29</v>
      </c>
      <c r="V999" t="str">
        <f>CONCATENATE(S999,T999,U999)</f>
        <v>20211029</v>
      </c>
      <c r="W999">
        <f>IF(OR(MONTH(G999)=10,MONTH(G999)=11,MONTH(G999)=12),YEAR(G999)+1,YEAR(G999))</f>
        <v>2018</v>
      </c>
      <c r="X999">
        <f>IF(OR(MONTH(P999)=10,MONTH(P999)=11,MONTH(P999)=12),YEAR(P999)+1,YEAR(P999))</f>
        <v>2022</v>
      </c>
      <c r="Y999">
        <f>INDEX('Inflation Indices'!$B$2:$B$18,MATCH('MilCon Contracts Data'!W566,'Inflation Indices'!$A$2:$A$18,0))</f>
        <v>1.027591137340192</v>
      </c>
      <c r="Z999">
        <f>ROUND(MEDIAN(W999,X999),0)</f>
        <v>2020</v>
      </c>
      <c r="AA999">
        <f>INDEX('Inflation Indices'!$B$2:$B$18,MATCH('MilCon Contracts Data'!Z566,'Inflation Indices'!$A$2:$A$18,0))</f>
        <v>0.97697771649446541</v>
      </c>
      <c r="AB999" s="22">
        <f>M999*Y999</f>
        <v>35900951.565254286</v>
      </c>
      <c r="AC999" s="22">
        <f>AB999+(Q999*AA999)</f>
        <v>37159462.019377813</v>
      </c>
      <c r="AD999" s="19">
        <f>IF(AB999="","",AC999-AB999)</f>
        <v>1258510.4541235268</v>
      </c>
      <c r="AE999" s="23">
        <f>_xlfn.DAYS(P999,O999)</f>
        <v>585</v>
      </c>
      <c r="AF999" s="23">
        <f>_xlfn.DAYS(O999,G999)</f>
        <v>718</v>
      </c>
      <c r="AG999" s="24">
        <f>AE999/AF999</f>
        <v>0.81476323119777161</v>
      </c>
    </row>
    <row r="1000" spans="1:33" ht="30" customHeight="1" x14ac:dyDescent="0.25">
      <c r="A1000" s="9">
        <v>44574</v>
      </c>
      <c r="B1000" s="10">
        <v>2017</v>
      </c>
      <c r="C1000" s="11" t="s">
        <v>39</v>
      </c>
      <c r="D1000" s="12" t="s">
        <v>3030</v>
      </c>
      <c r="E1000" s="12" t="s">
        <v>35</v>
      </c>
      <c r="F1000" s="9">
        <v>42909</v>
      </c>
      <c r="G1000" s="9">
        <v>43280</v>
      </c>
      <c r="H1000" s="12" t="s">
        <v>3031</v>
      </c>
      <c r="I1000" s="13" t="str">
        <f>LEFT(J1000,6)</f>
        <v>N40085</v>
      </c>
      <c r="J1000" s="14" t="s">
        <v>3032</v>
      </c>
      <c r="K1000" s="15" t="s">
        <v>3033</v>
      </c>
      <c r="L1000" s="15" t="str">
        <f>CONCATENATE(D1000,",",J1000)</f>
        <v>14019,N40085-18-C-0637</v>
      </c>
      <c r="M1000" s="16">
        <v>35000000</v>
      </c>
      <c r="N1000" s="16">
        <v>31558000</v>
      </c>
      <c r="O1000" s="17">
        <v>44025</v>
      </c>
      <c r="P1000" s="18">
        <v>44476</v>
      </c>
      <c r="Q1000" s="19">
        <f>IF(M1000="","",N1000-M1000)</f>
        <v>-3442000</v>
      </c>
      <c r="R1000" s="20">
        <f>IF(P1000="","",P1000-O1000)</f>
        <v>451</v>
      </c>
      <c r="S1000">
        <f>YEAR(P1000)</f>
        <v>2021</v>
      </c>
      <c r="T1000" s="21">
        <f>IF(LEN(MONTH(P1000))=1,CONCATENATE("0",MONTH(P1000)),MONTH(P1000))</f>
        <v>10</v>
      </c>
      <c r="U1000" s="21" t="str">
        <f>IF(LEN(DAY(P1000))=1,CONCATENATE("0",DAY(P1000)),DAY(P1000))</f>
        <v>07</v>
      </c>
      <c r="V1000" t="str">
        <f>CONCATENATE(S1000,T1000,U1000)</f>
        <v>20211007</v>
      </c>
      <c r="W1000">
        <f>IF(OR(MONTH(G1000)=10,MONTH(G1000)=11,MONTH(G1000)=12),YEAR(G1000)+1,YEAR(G1000))</f>
        <v>2018</v>
      </c>
      <c r="X1000">
        <f>IF(OR(MONTH(P1000)=10,MONTH(P1000)=11,MONTH(P1000)=12),YEAR(P1000)+1,YEAR(P1000))</f>
        <v>2022</v>
      </c>
      <c r="Y1000">
        <f>INDEX('Inflation Indices'!$B$2:$B$18,MATCH('MilCon Contracts Data'!W442,'Inflation Indices'!$A$2:$A$18,0))</f>
        <v>1.1518675949206576</v>
      </c>
      <c r="Z1000">
        <f>ROUND(MEDIAN(W1000,X1000),0)</f>
        <v>2020</v>
      </c>
      <c r="AA1000">
        <f>INDEX('Inflation Indices'!$B$2:$B$18,MATCH('MilCon Contracts Data'!Z442,'Inflation Indices'!$A$2:$A$18,0))</f>
        <v>1.1226717559690906</v>
      </c>
      <c r="AB1000" s="22">
        <f>M1000*Y1000</f>
        <v>40315365.822223015</v>
      </c>
      <c r="AC1000" s="22">
        <f>AB1000+(Q1000*AA1000)</f>
        <v>36451129.638177402</v>
      </c>
      <c r="AD1000" s="19">
        <f>IF(AB1000="","",AC1000-AB1000)</f>
        <v>-3864236.1840456128</v>
      </c>
      <c r="AE1000" s="23">
        <f>_xlfn.DAYS(P1000,O1000)</f>
        <v>451</v>
      </c>
      <c r="AF1000" s="23">
        <f>_xlfn.DAYS(O1000,G1000)</f>
        <v>745</v>
      </c>
      <c r="AG1000" s="24">
        <f>AE1000/AF1000</f>
        <v>0.60536912751677852</v>
      </c>
    </row>
    <row r="1001" spans="1:33" ht="30" customHeight="1" x14ac:dyDescent="0.25">
      <c r="A1001" s="9">
        <v>44573</v>
      </c>
      <c r="B1001" s="10">
        <v>2020</v>
      </c>
      <c r="C1001" s="11" t="s">
        <v>478</v>
      </c>
      <c r="D1001" s="12" t="s">
        <v>3034</v>
      </c>
      <c r="E1001" s="12" t="s">
        <v>35</v>
      </c>
      <c r="F1001" s="9">
        <v>44069</v>
      </c>
      <c r="G1001" s="9">
        <v>44074</v>
      </c>
      <c r="H1001" s="12" t="s">
        <v>3035</v>
      </c>
      <c r="I1001" s="13" t="str">
        <f>LEFT(J1001,6)</f>
        <v>W91243</v>
      </c>
      <c r="J1001" s="14" t="s">
        <v>3036</v>
      </c>
      <c r="K1001" s="15" t="s">
        <v>3037</v>
      </c>
      <c r="L1001" s="15" t="str">
        <f>CONCATENATE(D1001,",",J1001)</f>
        <v>310103,W91243-19-2-2001</v>
      </c>
      <c r="M1001" s="16">
        <v>35000000</v>
      </c>
      <c r="N1001" s="16">
        <v>27225000</v>
      </c>
      <c r="O1001" s="17">
        <v>44862</v>
      </c>
      <c r="P1001" s="18">
        <v>44862</v>
      </c>
      <c r="Q1001" s="19">
        <f>IF(M1001="","",N1001-M1001)</f>
        <v>-7775000</v>
      </c>
      <c r="R1001" s="20">
        <f>IF(P1001="","",P1001-O1001)</f>
        <v>0</v>
      </c>
      <c r="S1001">
        <f>YEAR(P1001)</f>
        <v>2022</v>
      </c>
      <c r="T1001" s="21">
        <f>IF(LEN(MONTH(P1001))=1,CONCATENATE("0",MONTH(P1001)),MONTH(P1001))</f>
        <v>10</v>
      </c>
      <c r="U1001" s="21">
        <f>IF(LEN(DAY(P1001))=1,CONCATENATE("0",DAY(P1001)),DAY(P1001))</f>
        <v>28</v>
      </c>
      <c r="V1001" t="str">
        <f>CONCATENATE(S1001,T1001,U1001)</f>
        <v>20221028</v>
      </c>
      <c r="W1001">
        <f>IF(OR(MONTH(G1001)=10,MONTH(G1001)=11,MONTH(G1001)=12),YEAR(G1001)+1,YEAR(G1001))</f>
        <v>2020</v>
      </c>
      <c r="X1001">
        <f>IF(OR(MONTH(P1001)=10,MONTH(P1001)=11,MONTH(P1001)=12),YEAR(P1001)+1,YEAR(P1001))</f>
        <v>2023</v>
      </c>
      <c r="Y1001">
        <f>INDEX('Inflation Indices'!$B$2:$B$18,MATCH('MilCon Contracts Data'!W986,'Inflation Indices'!$A$2:$A$18,0))</f>
        <v>1.1743184978402121</v>
      </c>
      <c r="Z1001">
        <f>ROUND(MEDIAN(W1001,X1001),0)</f>
        <v>2022</v>
      </c>
      <c r="AA1001">
        <f>INDEX('Inflation Indices'!$B$2:$B$18,MATCH('MilCon Contracts Data'!Z986,'Inflation Indices'!$A$2:$A$18,0))</f>
        <v>1.0507009358578761</v>
      </c>
      <c r="AB1001" s="22">
        <f>M1001*Y1001</f>
        <v>41101147.424407423</v>
      </c>
      <c r="AC1001" s="22">
        <f>AB1001+(Q1001*AA1001)</f>
        <v>32931947.648112435</v>
      </c>
      <c r="AD1001" s="19">
        <f>IF(AB1001="","",AC1001-AB1001)</f>
        <v>-8169199.7762949876</v>
      </c>
      <c r="AE1001" s="23">
        <f>_xlfn.DAYS(P1001,O1001)</f>
        <v>0</v>
      </c>
      <c r="AF1001" s="23">
        <f>_xlfn.DAYS(O1001,G1001)</f>
        <v>788</v>
      </c>
      <c r="AG1001" s="24">
        <f>AE1001/AF1001</f>
        <v>0</v>
      </c>
    </row>
    <row r="1002" spans="1:33" ht="30" customHeight="1" x14ac:dyDescent="0.25">
      <c r="A1002" s="9">
        <v>44573</v>
      </c>
      <c r="B1002" s="10">
        <v>2018</v>
      </c>
      <c r="C1002" s="11" t="s">
        <v>103</v>
      </c>
      <c r="D1002" s="12" t="s">
        <v>3038</v>
      </c>
      <c r="E1002" s="12" t="s">
        <v>35</v>
      </c>
      <c r="F1002" s="9">
        <v>42926</v>
      </c>
      <c r="G1002" s="9">
        <v>43371</v>
      </c>
      <c r="H1002" s="12" t="s">
        <v>167</v>
      </c>
      <c r="I1002" s="13" t="str">
        <f>LEFT(J1002,6)</f>
        <v>N40085</v>
      </c>
      <c r="J1002" s="14" t="s">
        <v>3039</v>
      </c>
      <c r="K1002" s="15" t="s">
        <v>3040</v>
      </c>
      <c r="L1002" s="15" t="str">
        <f>CONCATENATE(D1002,",",J1002)</f>
        <v>N62688495,N4008518C1148 AWD</v>
      </c>
      <c r="M1002" s="16">
        <v>35158000</v>
      </c>
      <c r="N1002" s="16">
        <v>34046000</v>
      </c>
      <c r="O1002" s="17">
        <v>44231</v>
      </c>
      <c r="P1002" s="18">
        <v>44808</v>
      </c>
      <c r="Q1002" s="19">
        <f>IF(M1002="","",N1002-M1002)</f>
        <v>-1112000</v>
      </c>
      <c r="R1002" s="20">
        <f>IF(P1002="","",P1002-O1002)</f>
        <v>577</v>
      </c>
      <c r="S1002">
        <f>YEAR(P1002)</f>
        <v>2022</v>
      </c>
      <c r="T1002" s="21" t="str">
        <f>IF(LEN(MONTH(P1002))=1,CONCATENATE("0",MONTH(P1002)),MONTH(P1002))</f>
        <v>09</v>
      </c>
      <c r="U1002" s="21" t="str">
        <f>IF(LEN(DAY(P1002))=1,CONCATENATE("0",DAY(P1002)),DAY(P1002))</f>
        <v>04</v>
      </c>
      <c r="V1002" t="str">
        <f>CONCATENATE(S1002,T1002,U1002)</f>
        <v>20220904</v>
      </c>
      <c r="W1002">
        <f>IF(OR(MONTH(G1002)=10,MONTH(G1002)=11,MONTH(G1002)=12),YEAR(G1002)+1,YEAR(G1002))</f>
        <v>2018</v>
      </c>
      <c r="X1002">
        <f>IF(OR(MONTH(P1002)=10,MONTH(P1002)=11,MONTH(P1002)=12),YEAR(P1002)+1,YEAR(P1002))</f>
        <v>2022</v>
      </c>
      <c r="Y1002">
        <f>INDEX('Inflation Indices'!$B$2:$B$18,MATCH('MilCon Contracts Data'!W452,'Inflation Indices'!$A$2:$A$18,0))</f>
        <v>1.0750776974914733</v>
      </c>
      <c r="Z1002">
        <f>ROUND(MEDIAN(W1002,X1002),0)</f>
        <v>2020</v>
      </c>
      <c r="AA1002">
        <f>INDEX('Inflation Indices'!$B$2:$B$18,MATCH('MilCon Contracts Data'!Z452,'Inflation Indices'!$A$2:$A$18,0))</f>
        <v>1.027591137340192</v>
      </c>
      <c r="AB1002" s="22">
        <f>M1002*Y1002</f>
        <v>37797581.688405216</v>
      </c>
      <c r="AC1002" s="22">
        <f>AB1002+(Q1002*AA1002)</f>
        <v>36654900.343682922</v>
      </c>
      <c r="AD1002" s="19">
        <f>IF(AB1002="","",AC1002-AB1002)</f>
        <v>-1142681.3447222933</v>
      </c>
      <c r="AE1002" s="23">
        <f>_xlfn.DAYS(P1002,O1002)</f>
        <v>577</v>
      </c>
      <c r="AF1002" s="23">
        <f>_xlfn.DAYS(O1002,G1002)</f>
        <v>860</v>
      </c>
      <c r="AG1002" s="24">
        <f>AE1002/AF1002</f>
        <v>0.67093023255813955</v>
      </c>
    </row>
    <row r="1003" spans="1:33" ht="30" customHeight="1" x14ac:dyDescent="0.25">
      <c r="A1003" s="9">
        <v>44561</v>
      </c>
      <c r="B1003" s="10">
        <v>2020</v>
      </c>
      <c r="C1003" s="11" t="s">
        <v>68</v>
      </c>
      <c r="D1003" s="12" t="s">
        <v>3041</v>
      </c>
      <c r="E1003" s="12" t="s">
        <v>35</v>
      </c>
      <c r="F1003" s="9">
        <v>43966</v>
      </c>
      <c r="G1003" s="9">
        <v>44074</v>
      </c>
      <c r="H1003" s="12" t="s">
        <v>3042</v>
      </c>
      <c r="I1003" s="13" t="str">
        <f>LEFT(J1003,6)</f>
        <v>W9127S</v>
      </c>
      <c r="J1003" s="14" t="s">
        <v>3043</v>
      </c>
      <c r="K1003" s="15" t="s">
        <v>3043</v>
      </c>
      <c r="L1003" s="15" t="str">
        <f>CONCATENATE(D1003,",",J1003)</f>
        <v>NKAK123007,W9127S20C6006</v>
      </c>
      <c r="M1003" s="16">
        <v>35396600</v>
      </c>
      <c r="N1003" s="16">
        <v>35396600</v>
      </c>
      <c r="O1003" s="17">
        <v>44074</v>
      </c>
      <c r="P1003" s="18">
        <v>45214</v>
      </c>
      <c r="Q1003" s="19">
        <f>IF(M1003="","",N1003-M1003)</f>
        <v>0</v>
      </c>
      <c r="R1003" s="20">
        <f>IF(P1003="","",P1003-O1003)</f>
        <v>1140</v>
      </c>
      <c r="S1003">
        <f>YEAR(P1003)</f>
        <v>2023</v>
      </c>
      <c r="T1003" s="21">
        <f>IF(LEN(MONTH(P1003))=1,CONCATENATE("0",MONTH(P1003)),MONTH(P1003))</f>
        <v>10</v>
      </c>
      <c r="U1003" s="21">
        <f>IF(LEN(DAY(P1003))=1,CONCATENATE("0",DAY(P1003)),DAY(P1003))</f>
        <v>15</v>
      </c>
      <c r="V1003" t="str">
        <f>CONCATENATE(S1003,T1003,U1003)</f>
        <v>20231015</v>
      </c>
      <c r="W1003">
        <f>IF(OR(MONTH(G1003)=10,MONTH(G1003)=11,MONTH(G1003)=12),YEAR(G1003)+1,YEAR(G1003))</f>
        <v>2020</v>
      </c>
      <c r="X1003">
        <f>IF(OR(MONTH(P1003)=10,MONTH(P1003)=11,MONTH(P1003)=12),YEAR(P1003)+1,YEAR(P1003))</f>
        <v>2024</v>
      </c>
      <c r="Y1003">
        <f>INDEX('Inflation Indices'!$B$2:$B$18,MATCH('MilCon Contracts Data'!W1001,'Inflation Indices'!$A$2:$A$18,0))</f>
        <v>1.0006103417743548</v>
      </c>
      <c r="Z1003">
        <f>ROUND(MEDIAN(W1003,X1003),0)</f>
        <v>2022</v>
      </c>
      <c r="AA1003">
        <f>INDEX('Inflation Indices'!$B$2:$B$18,MATCH('MilCon Contracts Data'!Z1001,'Inflation Indices'!$A$2:$A$18,0))</f>
        <v>0.95701202597496626</v>
      </c>
      <c r="AB1003" s="22">
        <f>M1003*Y1003</f>
        <v>35418204.023650125</v>
      </c>
      <c r="AC1003" s="22">
        <f>AB1003+(Q1003*AA1003)</f>
        <v>35418204.023650125</v>
      </c>
      <c r="AD1003" s="19">
        <f>IF(AB1003="","",AC1003-AB1003)</f>
        <v>0</v>
      </c>
      <c r="AE1003" s="23">
        <f>_xlfn.DAYS(P1003,O1003)</f>
        <v>1140</v>
      </c>
      <c r="AF1003" s="23">
        <f>_xlfn.DAYS(O1003,G1003)</f>
        <v>0</v>
      </c>
      <c r="AG1003" s="24" t="e">
        <f>AE1003/AF1003</f>
        <v>#DIV/0!</v>
      </c>
    </row>
    <row r="1004" spans="1:33" ht="30" customHeight="1" x14ac:dyDescent="0.25">
      <c r="A1004" s="9">
        <v>44573</v>
      </c>
      <c r="B1004" s="10">
        <v>2020</v>
      </c>
      <c r="C1004" s="11" t="s">
        <v>98</v>
      </c>
      <c r="D1004" s="12" t="s">
        <v>3044</v>
      </c>
      <c r="E1004" s="12" t="s">
        <v>35</v>
      </c>
      <c r="F1004" s="9">
        <v>43804</v>
      </c>
      <c r="G1004" s="9">
        <v>44056</v>
      </c>
      <c r="H1004" s="12" t="s">
        <v>109</v>
      </c>
      <c r="I1004" s="13" t="str">
        <f>LEFT(J1004,6)</f>
        <v>N40085</v>
      </c>
      <c r="J1004" s="14" t="s">
        <v>3045</v>
      </c>
      <c r="K1004" s="15" t="s">
        <v>3046</v>
      </c>
      <c r="L1004" s="15" t="str">
        <f>CONCATENATE(D1004,",",J1004)</f>
        <v>M670011495,N4008520C0145 AWD</v>
      </c>
      <c r="M1004" s="16">
        <v>35517314</v>
      </c>
      <c r="N1004" s="16">
        <v>37448000</v>
      </c>
      <c r="O1004" s="17">
        <v>44990</v>
      </c>
      <c r="P1004" s="18">
        <v>45004</v>
      </c>
      <c r="Q1004" s="19">
        <f>IF(M1004="","",N1004-M1004)</f>
        <v>1930686</v>
      </c>
      <c r="R1004" s="20">
        <f>IF(P1004="","",P1004-O1004)</f>
        <v>14</v>
      </c>
      <c r="S1004">
        <f>YEAR(P1004)</f>
        <v>2023</v>
      </c>
      <c r="T1004" s="21" t="str">
        <f>IF(LEN(MONTH(P1004))=1,CONCATENATE("0",MONTH(P1004)),MONTH(P1004))</f>
        <v>03</v>
      </c>
      <c r="U1004" s="21">
        <f>IF(LEN(DAY(P1004))=1,CONCATENATE("0",DAY(P1004)),DAY(P1004))</f>
        <v>19</v>
      </c>
      <c r="V1004" t="str">
        <f>CONCATENATE(S1004,T1004,U1004)</f>
        <v>20230319</v>
      </c>
      <c r="W1004">
        <f>IF(OR(MONTH(G1004)=10,MONTH(G1004)=11,MONTH(G1004)=12),YEAR(G1004)+1,YEAR(G1004))</f>
        <v>2020</v>
      </c>
      <c r="X1004">
        <f>IF(OR(MONTH(P1004)=10,MONTH(P1004)=11,MONTH(P1004)=12),YEAR(P1004)+1,YEAR(P1004))</f>
        <v>2023</v>
      </c>
      <c r="Y1004">
        <f>INDEX('Inflation Indices'!$B$2:$B$18,MATCH('MilCon Contracts Data'!W902,'Inflation Indices'!$A$2:$A$18,0))</f>
        <v>1.027591137340192</v>
      </c>
      <c r="Z1004">
        <f>ROUND(MEDIAN(W1004,X1004),0)</f>
        <v>2022</v>
      </c>
      <c r="AA1004">
        <f>INDEX('Inflation Indices'!$B$2:$B$18,MATCH('MilCon Contracts Data'!Z902,'Inflation Indices'!$A$2:$A$18,0))</f>
        <v>1.0006103417743548</v>
      </c>
      <c r="AB1004" s="22">
        <f>M1004*Y1004</f>
        <v>36497277.088528723</v>
      </c>
      <c r="AC1004" s="22">
        <f>AB1004+(Q1004*AA1004)</f>
        <v>38429141.466847688</v>
      </c>
      <c r="AD1004" s="19">
        <f>IF(AB1004="","",AC1004-AB1004)</f>
        <v>1931864.3783189654</v>
      </c>
      <c r="AE1004" s="23">
        <f>_xlfn.DAYS(P1004,O1004)</f>
        <v>14</v>
      </c>
      <c r="AF1004" s="23">
        <f>_xlfn.DAYS(O1004,G1004)</f>
        <v>934</v>
      </c>
      <c r="AG1004" s="24">
        <f>AE1004/AF1004</f>
        <v>1.4989293361884369E-2</v>
      </c>
    </row>
    <row r="1005" spans="1:33" ht="30" customHeight="1" x14ac:dyDescent="0.25">
      <c r="A1005" s="9">
        <v>44573</v>
      </c>
      <c r="B1005" s="10">
        <v>2017</v>
      </c>
      <c r="C1005" s="11" t="s">
        <v>98</v>
      </c>
      <c r="D1005" s="12" t="s">
        <v>3047</v>
      </c>
      <c r="E1005" s="12" t="s">
        <v>35</v>
      </c>
      <c r="F1005" s="9">
        <v>42976</v>
      </c>
      <c r="G1005" s="9">
        <v>43124</v>
      </c>
      <c r="H1005" s="12" t="s">
        <v>309</v>
      </c>
      <c r="I1005" s="13" t="str">
        <f>LEFT(J1005,6)</f>
        <v>N62473</v>
      </c>
      <c r="J1005" s="14" t="s">
        <v>3048</v>
      </c>
      <c r="K1005" s="15" t="s">
        <v>3049</v>
      </c>
      <c r="L1005" s="15" t="str">
        <f>CONCATENATE(D1005,",",J1005)</f>
        <v>M67865198,N6247318C4605 AWD</v>
      </c>
      <c r="M1005" s="16">
        <v>35632000</v>
      </c>
      <c r="N1005" s="16">
        <v>39482000</v>
      </c>
      <c r="O1005" s="17">
        <v>43844</v>
      </c>
      <c r="P1005" s="18">
        <v>44008</v>
      </c>
      <c r="Q1005" s="19">
        <f>IF(M1005="","",N1005-M1005)</f>
        <v>3850000</v>
      </c>
      <c r="R1005" s="20">
        <f>IF(P1005="","",P1005-O1005)</f>
        <v>164</v>
      </c>
      <c r="S1005">
        <f>YEAR(P1005)</f>
        <v>2020</v>
      </c>
      <c r="T1005" s="21" t="str">
        <f>IF(LEN(MONTH(P1005))=1,CONCATENATE("0",MONTH(P1005)),MONTH(P1005))</f>
        <v>06</v>
      </c>
      <c r="U1005" s="21">
        <f>IF(LEN(DAY(P1005))=1,CONCATENATE("0",DAY(P1005)),DAY(P1005))</f>
        <v>26</v>
      </c>
      <c r="V1005" t="str">
        <f>CONCATENATE(S1005,T1005,U1005)</f>
        <v>20200626</v>
      </c>
      <c r="W1005">
        <f>IF(OR(MONTH(G1005)=10,MONTH(G1005)=11,MONTH(G1005)=12),YEAR(G1005)+1,YEAR(G1005))</f>
        <v>2018</v>
      </c>
      <c r="X1005">
        <f>IF(OR(MONTH(P1005)=10,MONTH(P1005)=11,MONTH(P1005)=12),YEAR(P1005)+1,YEAR(P1005))</f>
        <v>2020</v>
      </c>
      <c r="Y1005">
        <f>INDEX('Inflation Indices'!$B$2:$B$18,MATCH('MilCon Contracts Data'!W481,'Inflation Indices'!$A$2:$A$18,0))</f>
        <v>1.0006103417743548</v>
      </c>
      <c r="Z1005">
        <f>ROUND(MEDIAN(W1005,X1005),0)</f>
        <v>2019</v>
      </c>
      <c r="AA1005">
        <f>INDEX('Inflation Indices'!$B$2:$B$18,MATCH('MilCon Contracts Data'!Z481,'Inflation Indices'!$A$2:$A$18,0))</f>
        <v>0.97697771649446541</v>
      </c>
      <c r="AB1005" s="22">
        <f>M1005*Y1005</f>
        <v>35653747.698103808</v>
      </c>
      <c r="AC1005" s="22">
        <f>AB1005+(Q1005*AA1005)</f>
        <v>39415111.906607501</v>
      </c>
      <c r="AD1005" s="19">
        <f>IF(AB1005="","",AC1005-AB1005)</f>
        <v>3761364.2085036933</v>
      </c>
      <c r="AE1005" s="23">
        <f>_xlfn.DAYS(P1005,O1005)</f>
        <v>164</v>
      </c>
      <c r="AF1005" s="23">
        <f>_xlfn.DAYS(O1005,G1005)</f>
        <v>720</v>
      </c>
      <c r="AG1005" s="24">
        <f>AE1005/AF1005</f>
        <v>0.22777777777777777</v>
      </c>
    </row>
    <row r="1006" spans="1:33" ht="30" customHeight="1" x14ac:dyDescent="0.25">
      <c r="A1006" s="9">
        <v>44574</v>
      </c>
      <c r="B1006" s="10">
        <v>2017</v>
      </c>
      <c r="C1006" s="11" t="s">
        <v>39</v>
      </c>
      <c r="D1006" s="12" t="s">
        <v>3050</v>
      </c>
      <c r="E1006" s="12" t="s">
        <v>35</v>
      </c>
      <c r="F1006" s="9">
        <v>42916</v>
      </c>
      <c r="G1006" s="9">
        <v>43460</v>
      </c>
      <c r="H1006" s="12" t="s">
        <v>3051</v>
      </c>
      <c r="I1006" s="13" t="str">
        <f>LEFT(J1006,6)</f>
        <v>N40085</v>
      </c>
      <c r="J1006" s="14" t="s">
        <v>3052</v>
      </c>
      <c r="K1006" s="15" t="s">
        <v>3052</v>
      </c>
      <c r="L1006" s="15" t="str">
        <f>CONCATENATE(D1006,",",J1006)</f>
        <v>71509,N4008519C9070</v>
      </c>
      <c r="M1006" s="16">
        <v>35912000</v>
      </c>
      <c r="N1006" s="16">
        <v>32464000</v>
      </c>
      <c r="O1006" s="17">
        <v>44220</v>
      </c>
      <c r="P1006" s="18">
        <v>44391</v>
      </c>
      <c r="Q1006" s="19">
        <f>IF(M1006="","",N1006-M1006)</f>
        <v>-3448000</v>
      </c>
      <c r="R1006" s="20">
        <f>IF(P1006="","",P1006-O1006)</f>
        <v>171</v>
      </c>
      <c r="S1006">
        <f>YEAR(P1006)</f>
        <v>2021</v>
      </c>
      <c r="T1006" s="21" t="str">
        <f>IF(LEN(MONTH(P1006))=1,CONCATENATE("0",MONTH(P1006)),MONTH(P1006))</f>
        <v>07</v>
      </c>
      <c r="U1006" s="21">
        <f>IF(LEN(DAY(P1006))=1,CONCATENATE("0",DAY(P1006)),DAY(P1006))</f>
        <v>14</v>
      </c>
      <c r="V1006" t="str">
        <f>CONCATENATE(S1006,T1006,U1006)</f>
        <v>20210714</v>
      </c>
      <c r="W1006">
        <f>IF(OR(MONTH(G1006)=10,MONTH(G1006)=11,MONTH(G1006)=12),YEAR(G1006)+1,YEAR(G1006))</f>
        <v>2019</v>
      </c>
      <c r="X1006">
        <f>IF(OR(MONTH(P1006)=10,MONTH(P1006)=11,MONTH(P1006)=12),YEAR(P1006)+1,YEAR(P1006))</f>
        <v>2021</v>
      </c>
      <c r="Y1006">
        <f>INDEX('Inflation Indices'!$B$2:$B$18,MATCH('MilCon Contracts Data'!W621,'Inflation Indices'!$A$2:$A$18,0))</f>
        <v>1.0750776974914733</v>
      </c>
      <c r="Z1006">
        <f>ROUND(MEDIAN(W1006,X1006),0)</f>
        <v>2020</v>
      </c>
      <c r="AA1006">
        <f>INDEX('Inflation Indices'!$B$2:$B$18,MATCH('MilCon Contracts Data'!Z621,'Inflation Indices'!$A$2:$A$18,0))</f>
        <v>1.027591137340192</v>
      </c>
      <c r="AB1006" s="22">
        <f>M1006*Y1006</f>
        <v>38608190.272313789</v>
      </c>
      <c r="AC1006" s="22">
        <f>AB1006+(Q1006*AA1006)</f>
        <v>35065056.030764803</v>
      </c>
      <c r="AD1006" s="19">
        <f>IF(AB1006="","",AC1006-AB1006)</f>
        <v>-3543134.2415489852</v>
      </c>
      <c r="AE1006" s="23">
        <f>_xlfn.DAYS(P1006,O1006)</f>
        <v>171</v>
      </c>
      <c r="AF1006" s="23">
        <f>_xlfn.DAYS(O1006,G1006)</f>
        <v>760</v>
      </c>
      <c r="AG1006" s="24">
        <f>AE1006/AF1006</f>
        <v>0.22500000000000001</v>
      </c>
    </row>
    <row r="1007" spans="1:33" ht="30" customHeight="1" x14ac:dyDescent="0.25">
      <c r="A1007" s="9">
        <v>44573</v>
      </c>
      <c r="B1007" s="10">
        <v>2019</v>
      </c>
      <c r="C1007" s="11" t="s">
        <v>98</v>
      </c>
      <c r="D1007" s="12" t="s">
        <v>3053</v>
      </c>
      <c r="E1007" s="12" t="s">
        <v>35</v>
      </c>
      <c r="F1007" s="9">
        <v>43670</v>
      </c>
      <c r="G1007" s="9">
        <v>43811</v>
      </c>
      <c r="H1007" s="12" t="s">
        <v>578</v>
      </c>
      <c r="I1007" s="13" t="str">
        <f>LEFT(J1007,6)</f>
        <v>N62473</v>
      </c>
      <c r="J1007" s="14" t="s">
        <v>3054</v>
      </c>
      <c r="K1007" s="15" t="s">
        <v>3055</v>
      </c>
      <c r="L1007" s="15" t="str">
        <f>CONCATENATE(D1007,",",J1007)</f>
        <v>M00681079,N6247320C0612 AWD</v>
      </c>
      <c r="M1007" s="16">
        <v>35918000</v>
      </c>
      <c r="N1007" s="16">
        <v>34747000</v>
      </c>
      <c r="O1007" s="17">
        <v>44711</v>
      </c>
      <c r="P1007" s="18">
        <v>44711</v>
      </c>
      <c r="Q1007" s="19">
        <f>IF(M1007="","",N1007-M1007)</f>
        <v>-1171000</v>
      </c>
      <c r="R1007" s="20">
        <f>IF(P1007="","",P1007-O1007)</f>
        <v>0</v>
      </c>
      <c r="S1007">
        <f>YEAR(P1007)</f>
        <v>2022</v>
      </c>
      <c r="T1007" s="21" t="str">
        <f>IF(LEN(MONTH(P1007))=1,CONCATENATE("0",MONTH(P1007)),MONTH(P1007))</f>
        <v>05</v>
      </c>
      <c r="U1007" s="21">
        <f>IF(LEN(DAY(P1007))=1,CONCATENATE("0",DAY(P1007)),DAY(P1007))</f>
        <v>30</v>
      </c>
      <c r="V1007" t="str">
        <f>CONCATENATE(S1007,T1007,U1007)</f>
        <v>20220530</v>
      </c>
      <c r="W1007">
        <f>IF(OR(MONTH(G1007)=10,MONTH(G1007)=11,MONTH(G1007)=12),YEAR(G1007)+1,YEAR(G1007))</f>
        <v>2020</v>
      </c>
      <c r="X1007">
        <f>IF(OR(MONTH(P1007)=10,MONTH(P1007)=11,MONTH(P1007)=12),YEAR(P1007)+1,YEAR(P1007))</f>
        <v>2022</v>
      </c>
      <c r="Y1007">
        <f>INDEX('Inflation Indices'!$B$2:$B$18,MATCH('MilCon Contracts Data'!W945,'Inflation Indices'!$A$2:$A$18,0))</f>
        <v>1.0006103417743548</v>
      </c>
      <c r="Z1007">
        <f>ROUND(MEDIAN(W1007,X1007),0)</f>
        <v>2021</v>
      </c>
      <c r="AA1007">
        <f>INDEX('Inflation Indices'!$B$2:$B$18,MATCH('MilCon Contracts Data'!Z945,'Inflation Indices'!$A$2:$A$18,0))</f>
        <v>0.95701202597496626</v>
      </c>
      <c r="AB1007" s="22">
        <f>M1007*Y1007</f>
        <v>35939922.255851276</v>
      </c>
      <c r="AC1007" s="22">
        <f>AB1007+(Q1007*AA1007)</f>
        <v>34819261.173434593</v>
      </c>
      <c r="AD1007" s="19">
        <f>IF(AB1007="","",AC1007-AB1007)</f>
        <v>-1120661.0824166834</v>
      </c>
      <c r="AE1007" s="23">
        <f>_xlfn.DAYS(P1007,O1007)</f>
        <v>0</v>
      </c>
      <c r="AF1007" s="23">
        <f>_xlfn.DAYS(O1007,G1007)</f>
        <v>900</v>
      </c>
      <c r="AG1007" s="24">
        <f>AE1007/AF1007</f>
        <v>0</v>
      </c>
    </row>
    <row r="1008" spans="1:33" ht="30" customHeight="1" x14ac:dyDescent="0.25">
      <c r="A1008" s="9">
        <v>44594</v>
      </c>
      <c r="B1008" s="10">
        <v>2014</v>
      </c>
      <c r="C1008" s="11" t="s">
        <v>57</v>
      </c>
      <c r="D1008" s="12" t="s">
        <v>3056</v>
      </c>
      <c r="E1008" s="12" t="s">
        <v>3057</v>
      </c>
      <c r="F1008" s="9">
        <v>41311</v>
      </c>
      <c r="G1008" s="9">
        <v>42445</v>
      </c>
      <c r="H1008" s="12" t="s">
        <v>3058</v>
      </c>
      <c r="I1008" s="13" t="str">
        <f>LEFT(J1008,6)</f>
        <v>W912WJ</v>
      </c>
      <c r="J1008" s="14" t="s">
        <v>3059</v>
      </c>
      <c r="K1008" s="15" t="s">
        <v>3060</v>
      </c>
      <c r="L1008" s="15" t="str">
        <f>CONCATENATE(D1008,",",J1008)</f>
        <v>AM00046,W912WJ-17-C-0004/57439943</v>
      </c>
      <c r="M1008" s="16">
        <v>35970000</v>
      </c>
      <c r="N1008" s="16">
        <v>37442688</v>
      </c>
      <c r="O1008" s="17">
        <v>43717</v>
      </c>
      <c r="P1008" s="18">
        <v>43697</v>
      </c>
      <c r="Q1008" s="19">
        <f>IF(M1008="","",N1008-M1008)</f>
        <v>1472688</v>
      </c>
      <c r="R1008" s="20">
        <f>IF(P1008="","",P1008-O1008)</f>
        <v>-20</v>
      </c>
      <c r="S1008">
        <f>YEAR(P1008)</f>
        <v>2019</v>
      </c>
      <c r="T1008" s="21" t="str">
        <f>IF(LEN(MONTH(P1008))=1,CONCATENATE("0",MONTH(P1008)),MONTH(P1008))</f>
        <v>08</v>
      </c>
      <c r="U1008" s="21">
        <f>IF(LEN(DAY(P1008))=1,CONCATENATE("0",DAY(P1008)),DAY(P1008))</f>
        <v>20</v>
      </c>
      <c r="V1008" t="str">
        <f>CONCATENATE(S1008,T1008,U1008)</f>
        <v>20190820</v>
      </c>
      <c r="W1008">
        <f>IF(OR(MONTH(G1008)=10,MONTH(G1008)=11,MONTH(G1008)=12),YEAR(G1008)+1,YEAR(G1008))</f>
        <v>2016</v>
      </c>
      <c r="X1008">
        <f>IF(OR(MONTH(P1008)=10,MONTH(P1008)=11,MONTH(P1008)=12),YEAR(P1008)+1,YEAR(P1008))</f>
        <v>2019</v>
      </c>
      <c r="Y1008">
        <f>INDEX('Inflation Indices'!$B$2:$B$18,MATCH('MilCon Contracts Data'!W294,'Inflation Indices'!$A$2:$A$18,0))</f>
        <v>1.027591137340192</v>
      </c>
      <c r="Z1008">
        <f>ROUND(MEDIAN(W1008,X1008),0)</f>
        <v>2018</v>
      </c>
      <c r="AA1008">
        <f>INDEX('Inflation Indices'!$B$2:$B$18,MATCH('MilCon Contracts Data'!Z294,'Inflation Indices'!$A$2:$A$18,0))</f>
        <v>0.97697771649446541</v>
      </c>
      <c r="AB1008" s="22">
        <f>M1008*Y1008</f>
        <v>36962453.210126705</v>
      </c>
      <c r="AC1008" s="22">
        <f>AB1008+(Q1008*AA1008)</f>
        <v>38401236.569475509</v>
      </c>
      <c r="AD1008" s="19">
        <f>IF(AB1008="","",AC1008-AB1008)</f>
        <v>1438783.3593488038</v>
      </c>
      <c r="AE1008" s="23">
        <f>_xlfn.DAYS(P1008,O1008)</f>
        <v>-20</v>
      </c>
      <c r="AF1008" s="23">
        <f>_xlfn.DAYS(O1008,G1008)</f>
        <v>1272</v>
      </c>
      <c r="AG1008" s="24">
        <f>AE1008/AF1008</f>
        <v>-1.5723270440251572E-2</v>
      </c>
    </row>
    <row r="1009" spans="1:33" ht="30" customHeight="1" x14ac:dyDescent="0.25">
      <c r="A1009" s="9">
        <v>44573</v>
      </c>
      <c r="B1009" s="10">
        <v>2018</v>
      </c>
      <c r="C1009" s="11" t="s">
        <v>478</v>
      </c>
      <c r="D1009" s="12" t="s">
        <v>3061</v>
      </c>
      <c r="E1009" s="12" t="s">
        <v>35</v>
      </c>
      <c r="F1009" s="9">
        <v>43350</v>
      </c>
      <c r="G1009" s="9">
        <v>43356</v>
      </c>
      <c r="H1009" s="12" t="s">
        <v>3062</v>
      </c>
      <c r="I1009" s="13" t="str">
        <f>LEFT(J1009,6)</f>
        <v>09-201</v>
      </c>
      <c r="J1009" s="14" t="s">
        <v>3063</v>
      </c>
      <c r="K1009" s="15">
        <v>92016</v>
      </c>
      <c r="L1009" s="15" t="str">
        <f>CONCATENATE(D1009,",",J1009)</f>
        <v>100040,09-2016</v>
      </c>
      <c r="M1009" s="16">
        <v>36000000</v>
      </c>
      <c r="N1009" s="16">
        <v>36000000</v>
      </c>
      <c r="O1009" s="17">
        <v>44196</v>
      </c>
      <c r="P1009" s="18">
        <v>44196</v>
      </c>
      <c r="Q1009" s="19">
        <f>IF(M1009="","",N1009-M1009)</f>
        <v>0</v>
      </c>
      <c r="R1009" s="20">
        <f>IF(P1009="","",P1009-O1009)</f>
        <v>0</v>
      </c>
      <c r="S1009">
        <f>YEAR(P1009)</f>
        <v>2020</v>
      </c>
      <c r="T1009" s="21">
        <f>IF(LEN(MONTH(P1009))=1,CONCATENATE("0",MONTH(P1009)),MONTH(P1009))</f>
        <v>12</v>
      </c>
      <c r="U1009">
        <f>IF(LEN(DAY(P1009))=1,CONCATENATE("0",DAY(P1009)),DAY(P1009))</f>
        <v>31</v>
      </c>
      <c r="V1009" t="str">
        <f>CONCATENATE(S1009,T1009,U1009)</f>
        <v>20201231</v>
      </c>
      <c r="W1009">
        <f>IF(OR(MONTH(G1009)=10,MONTH(G1009)=11,MONTH(G1009)=12),YEAR(G1009)+1,YEAR(G1009))</f>
        <v>2018</v>
      </c>
      <c r="X1009">
        <f>IF(OR(MONTH(P1009)=10,MONTH(P1009)=11,MONTH(P1009)=12),YEAR(P1009)+1,YEAR(P1009))</f>
        <v>2021</v>
      </c>
      <c r="Y1009">
        <f>INDEX('Inflation Indices'!$B$2:$B$18,MATCH('MilCon Contracts Data'!W411,'Inflation Indices'!$A$2:$A$18,0))</f>
        <v>1.027591137340192</v>
      </c>
      <c r="Z1009">
        <f>ROUND(MEDIAN(W1009,X1009),0)</f>
        <v>2020</v>
      </c>
      <c r="AA1009">
        <f>INDEX('Inflation Indices'!$B$2:$B$18,MATCH('MilCon Contracts Data'!Z411,'Inflation Indices'!$A$2:$A$18,0))</f>
        <v>0.97697771649446541</v>
      </c>
      <c r="AB1009" s="22">
        <f>M1009*Y1009</f>
        <v>36993280.944246911</v>
      </c>
      <c r="AC1009" s="22">
        <f>AB1009+(Q1009*AA1009)</f>
        <v>36993280.944246911</v>
      </c>
      <c r="AD1009" s="19">
        <f>IF(AB1009="","",AC1009-AB1009)</f>
        <v>0</v>
      </c>
      <c r="AE1009" s="23">
        <f>_xlfn.DAYS(P1009,O1009)</f>
        <v>0</v>
      </c>
      <c r="AF1009" s="23">
        <f>_xlfn.DAYS(O1009,G1009)</f>
        <v>840</v>
      </c>
      <c r="AG1009" s="24">
        <f>AE1009/AF1009</f>
        <v>0</v>
      </c>
    </row>
    <row r="1010" spans="1:33" ht="30" customHeight="1" x14ac:dyDescent="0.25">
      <c r="A1010" s="9">
        <v>44573</v>
      </c>
      <c r="B1010" s="10">
        <v>2020</v>
      </c>
      <c r="C1010" s="11" t="s">
        <v>103</v>
      </c>
      <c r="D1010" s="12" t="s">
        <v>3064</v>
      </c>
      <c r="E1010" s="12" t="s">
        <v>35</v>
      </c>
      <c r="F1010" s="9">
        <v>44230</v>
      </c>
      <c r="G1010" s="9">
        <v>44336</v>
      </c>
      <c r="H1010" s="12" t="s">
        <v>309</v>
      </c>
      <c r="I1010" s="13" t="str">
        <f>LEFT(J1010,6)</f>
        <v>N62473</v>
      </c>
      <c r="J1010" s="14" t="s">
        <v>3065</v>
      </c>
      <c r="K1010" s="15" t="s">
        <v>3066</v>
      </c>
      <c r="L1010" s="15" t="str">
        <f>CONCATENATE(D1010,",",J1010)</f>
        <v>N476091919,N6247321D1206 N6247321F4741</v>
      </c>
      <c r="M1010" s="16">
        <v>36044616</v>
      </c>
      <c r="N1010" s="16">
        <v>45821000</v>
      </c>
      <c r="O1010" s="17">
        <v>45327</v>
      </c>
      <c r="P1010" s="18">
        <v>45327</v>
      </c>
      <c r="Q1010" s="19">
        <f>IF(M1010="","",N1010-M1010)</f>
        <v>9776384</v>
      </c>
      <c r="R1010" s="20">
        <f>IF(P1010="","",P1010-O1010)</f>
        <v>0</v>
      </c>
      <c r="S1010">
        <f>YEAR(P1010)</f>
        <v>2024</v>
      </c>
      <c r="T1010" s="21" t="str">
        <f>IF(LEN(MONTH(P1010))=1,CONCATENATE("0",MONTH(P1010)),MONTH(P1010))</f>
        <v>02</v>
      </c>
      <c r="U1010" s="21" t="str">
        <f>IF(LEN(DAY(P1010))=1,CONCATENATE("0",DAY(P1010)),DAY(P1010))</f>
        <v>05</v>
      </c>
      <c r="V1010" t="str">
        <f>CONCATENATE(S1010,T1010,U1010)</f>
        <v>20240205</v>
      </c>
      <c r="W1010">
        <f>IF(OR(MONTH(G1010)=10,MONTH(G1010)=11,MONTH(G1010)=12),YEAR(G1010)+1,YEAR(G1010))</f>
        <v>2021</v>
      </c>
      <c r="X1010">
        <f>IF(OR(MONTH(P1010)=10,MONTH(P1010)=11,MONTH(P1010)=12),YEAR(P1010)+1,YEAR(P1010))</f>
        <v>2024</v>
      </c>
      <c r="Y1010">
        <f>INDEX('Inflation Indices'!$B$2:$B$18,MATCH('MilCon Contracts Data'!W1163,'Inflation Indices'!$A$2:$A$18,0))</f>
        <v>0.97697771649446541</v>
      </c>
      <c r="Z1010">
        <f>ROUND(MEDIAN(W1010,X1010),0)</f>
        <v>2023</v>
      </c>
      <c r="AA1010">
        <f>INDEX('Inflation Indices'!$B$2:$B$18,MATCH('MilCon Contracts Data'!Z1163,'Inflation Indices'!$A$2:$A$18,0))</f>
        <v>0.93819806468133926</v>
      </c>
      <c r="AB1010" s="22">
        <f>M1010*Y1010</f>
        <v>35214786.631599873</v>
      </c>
      <c r="AC1010" s="22">
        <f>AB1010+(Q1010*AA1010)</f>
        <v>44386971.179981485</v>
      </c>
      <c r="AD1010" s="19">
        <f>IF(AB1010="","",AC1010-AB1010)</f>
        <v>9172184.5483816117</v>
      </c>
      <c r="AE1010" s="23">
        <f>_xlfn.DAYS(P1010,O1010)</f>
        <v>0</v>
      </c>
      <c r="AF1010" s="23">
        <f>_xlfn.DAYS(O1010,G1010)</f>
        <v>991</v>
      </c>
      <c r="AG1010" s="24">
        <f>AE1010/AF1010</f>
        <v>0</v>
      </c>
    </row>
    <row r="1011" spans="1:33" ht="30" customHeight="1" x14ac:dyDescent="0.25">
      <c r="A1011" s="9">
        <v>44567</v>
      </c>
      <c r="B1011" s="10">
        <v>2015</v>
      </c>
      <c r="C1011" s="11" t="s">
        <v>33</v>
      </c>
      <c r="D1011" s="12" t="s">
        <v>3067</v>
      </c>
      <c r="E1011" s="12" t="s">
        <v>35</v>
      </c>
      <c r="F1011" s="9">
        <v>42320</v>
      </c>
      <c r="G1011" s="9">
        <v>42828</v>
      </c>
      <c r="H1011" s="12" t="s">
        <v>1686</v>
      </c>
      <c r="I1011" s="13" t="str">
        <f>LEFT(J1011,6)</f>
        <v>W91278</v>
      </c>
      <c r="J1011" s="14" t="s">
        <v>3068</v>
      </c>
      <c r="K1011" s="15" t="s">
        <v>2947</v>
      </c>
      <c r="L1011" s="15" t="str">
        <f>CONCATENATE(D1011,",",J1011)</f>
        <v>69302,W91278-12-D-0039</v>
      </c>
      <c r="M1011" s="16">
        <v>36061000</v>
      </c>
      <c r="N1011" s="16">
        <v>39828403</v>
      </c>
      <c r="O1011" s="17">
        <v>43592</v>
      </c>
      <c r="P1011" s="18">
        <v>44176</v>
      </c>
      <c r="Q1011" s="19">
        <f>IF(M1011="","",N1011-M1011)</f>
        <v>3767403</v>
      </c>
      <c r="R1011" s="20">
        <f>IF(P1011="","",P1011-O1011)</f>
        <v>584</v>
      </c>
      <c r="S1011">
        <f>YEAR(P1011)</f>
        <v>2020</v>
      </c>
      <c r="T1011" s="21">
        <f>IF(LEN(MONTH(P1011))=1,CONCATENATE("0",MONTH(P1011)),MONTH(P1011))</f>
        <v>12</v>
      </c>
      <c r="U1011" s="21">
        <f>IF(LEN(DAY(P1011))=1,CONCATENATE("0",DAY(P1011)),DAY(P1011))</f>
        <v>11</v>
      </c>
      <c r="V1011" t="str">
        <f>CONCATENATE(S1011,T1011,U1011)</f>
        <v>20201211</v>
      </c>
      <c r="W1011">
        <f>IF(OR(MONTH(G1011)=10,MONTH(G1011)=11,MONTH(G1011)=12),YEAR(G1011)+1,YEAR(G1011))</f>
        <v>2017</v>
      </c>
      <c r="X1011">
        <f>IF(OR(MONTH(P1011)=10,MONTH(P1011)=11,MONTH(P1011)=12),YEAR(P1011)+1,YEAR(P1011))</f>
        <v>2021</v>
      </c>
      <c r="Y1011">
        <f>INDEX('Inflation Indices'!$B$2:$B$18,MATCH('MilCon Contracts Data'!W353,'Inflation Indices'!$A$2:$A$18,0))</f>
        <v>1.0507009358578761</v>
      </c>
      <c r="Z1011">
        <f>ROUND(MEDIAN(W1011,X1011),0)</f>
        <v>2019</v>
      </c>
      <c r="AA1011">
        <f>INDEX('Inflation Indices'!$B$2:$B$18,MATCH('MilCon Contracts Data'!Z353,'Inflation Indices'!$A$2:$A$18,0))</f>
        <v>1.0006103417743548</v>
      </c>
      <c r="AB1011" s="22">
        <f>M1011*Y1011</f>
        <v>37889326.447970867</v>
      </c>
      <c r="AC1011" s="22">
        <f>AB1011+(Q1011*AA1011)</f>
        <v>41659028.851402596</v>
      </c>
      <c r="AD1011" s="19">
        <f>IF(AB1011="","",AC1011-AB1011)</f>
        <v>3769702.4034317285</v>
      </c>
      <c r="AE1011" s="23">
        <f>_xlfn.DAYS(P1011,O1011)</f>
        <v>584</v>
      </c>
      <c r="AF1011" s="23">
        <f>_xlfn.DAYS(O1011,G1011)</f>
        <v>764</v>
      </c>
      <c r="AG1011" s="24">
        <f>AE1011/AF1011</f>
        <v>0.76439790575916233</v>
      </c>
    </row>
    <row r="1012" spans="1:33" ht="30" customHeight="1" x14ac:dyDescent="0.25">
      <c r="A1012" s="9">
        <v>44573</v>
      </c>
      <c r="B1012" s="10">
        <v>2021</v>
      </c>
      <c r="C1012" s="11" t="s">
        <v>98</v>
      </c>
      <c r="D1012" s="12" t="s">
        <v>3069</v>
      </c>
      <c r="E1012" s="12" t="s">
        <v>35</v>
      </c>
      <c r="F1012" s="9">
        <v>43885</v>
      </c>
      <c r="G1012" s="9">
        <v>44277</v>
      </c>
      <c r="H1012" s="12" t="s">
        <v>2257</v>
      </c>
      <c r="I1012" s="13" t="str">
        <f>LEFT(J1012,6)</f>
        <v>N62742</v>
      </c>
      <c r="J1012" s="14" t="s">
        <v>3070</v>
      </c>
      <c r="K1012" s="15" t="s">
        <v>3071</v>
      </c>
      <c r="L1012" s="15" t="str">
        <f>CONCATENATE(D1012,",",J1012)</f>
        <v>N61159804,N6274221C1335 AWD</v>
      </c>
      <c r="M1012" s="16">
        <v>36105000</v>
      </c>
      <c r="N1012" s="16">
        <v>36105000</v>
      </c>
      <c r="O1012" s="17">
        <v>45363</v>
      </c>
      <c r="P1012" s="18">
        <v>45363</v>
      </c>
      <c r="Q1012" s="19">
        <f>IF(M1012="","",N1012-M1012)</f>
        <v>0</v>
      </c>
      <c r="R1012" s="20">
        <f>IF(P1012="","",P1012-O1012)</f>
        <v>0</v>
      </c>
      <c r="S1012">
        <f>YEAR(P1012)</f>
        <v>2024</v>
      </c>
      <c r="T1012" s="21" t="str">
        <f>IF(LEN(MONTH(P1012))=1,CONCATENATE("0",MONTH(P1012)),MONTH(P1012))</f>
        <v>03</v>
      </c>
      <c r="U1012" s="21">
        <f>IF(LEN(DAY(P1012))=1,CONCATENATE("0",DAY(P1012)),DAY(P1012))</f>
        <v>12</v>
      </c>
      <c r="V1012" t="str">
        <f>CONCATENATE(S1012,T1012,U1012)</f>
        <v>20240312</v>
      </c>
      <c r="W1012">
        <f>IF(OR(MONTH(G1012)=10,MONTH(G1012)=11,MONTH(G1012)=12),YEAR(G1012)+1,YEAR(G1012))</f>
        <v>2021</v>
      </c>
      <c r="X1012">
        <f>IF(OR(MONTH(P1012)=10,MONTH(P1012)=11,MONTH(P1012)=12),YEAR(P1012)+1,YEAR(P1012))</f>
        <v>2024</v>
      </c>
      <c r="Y1012">
        <f>INDEX('Inflation Indices'!$B$2:$B$18,MATCH('MilCon Contracts Data'!W1176,'Inflation Indices'!$A$2:$A$18,0))</f>
        <v>1.027591137340192</v>
      </c>
      <c r="Z1012">
        <f>ROUND(MEDIAN(W1012,X1012),0)</f>
        <v>2023</v>
      </c>
      <c r="AA1012">
        <f>INDEX('Inflation Indices'!$B$2:$B$18,MATCH('MilCon Contracts Data'!Z1176,'Inflation Indices'!$A$2:$A$18,0))</f>
        <v>0.97697771649446541</v>
      </c>
      <c r="AB1012" s="22">
        <f>M1012*Y1012</f>
        <v>37101178.013667636</v>
      </c>
      <c r="AC1012" s="22">
        <f>AB1012+(Q1012*AA1012)</f>
        <v>37101178.013667636</v>
      </c>
      <c r="AD1012" s="19">
        <f>IF(AB1012="","",AC1012-AB1012)</f>
        <v>0</v>
      </c>
      <c r="AE1012" s="23">
        <f>_xlfn.DAYS(P1012,O1012)</f>
        <v>0</v>
      </c>
      <c r="AF1012" s="23">
        <f>_xlfn.DAYS(O1012,G1012)</f>
        <v>1086</v>
      </c>
      <c r="AG1012" s="24">
        <f>AE1012/AF1012</f>
        <v>0</v>
      </c>
    </row>
    <row r="1013" spans="1:33" ht="30" customHeight="1" x14ac:dyDescent="0.25">
      <c r="A1013" s="9">
        <v>44560</v>
      </c>
      <c r="B1013" s="10">
        <v>2017</v>
      </c>
      <c r="C1013" s="11" t="s">
        <v>723</v>
      </c>
      <c r="D1013" s="12" t="s">
        <v>3072</v>
      </c>
      <c r="E1013" s="12" t="s">
        <v>35</v>
      </c>
      <c r="F1013" s="9">
        <v>43077</v>
      </c>
      <c r="G1013" s="9">
        <v>43202</v>
      </c>
      <c r="H1013" s="12" t="s">
        <v>3073</v>
      </c>
      <c r="I1013" s="13" t="str">
        <f>LEFT(J1013,6)</f>
        <v>W9126G</v>
      </c>
      <c r="J1013" s="14" t="s">
        <v>3074</v>
      </c>
      <c r="K1013" s="15" t="s">
        <v>3075</v>
      </c>
      <c r="L1013" s="15" t="str">
        <f>CONCATENATE(D1013,",",J1013)</f>
        <v>DDCX1701A,W9126G-18-C-0018</v>
      </c>
      <c r="M1013" s="16">
        <v>36159560</v>
      </c>
      <c r="N1013" s="16">
        <v>36510784</v>
      </c>
      <c r="O1013" s="17">
        <v>44007</v>
      </c>
      <c r="P1013" s="18">
        <v>44340</v>
      </c>
      <c r="Q1013" s="19">
        <f>IF(M1013="","",N1013-M1013)</f>
        <v>351224</v>
      </c>
      <c r="R1013" s="20">
        <f>IF(P1013="","",P1013-O1013)</f>
        <v>333</v>
      </c>
      <c r="S1013">
        <f>YEAR(P1013)</f>
        <v>2021</v>
      </c>
      <c r="T1013" s="21" t="str">
        <f>IF(LEN(MONTH(P1013))=1,CONCATENATE("0",MONTH(P1013)),MONTH(P1013))</f>
        <v>05</v>
      </c>
      <c r="U1013" s="21">
        <f>IF(LEN(DAY(P1013))=1,CONCATENATE("0",DAY(P1013)),DAY(P1013))</f>
        <v>24</v>
      </c>
      <c r="V1013" t="str">
        <f>CONCATENATE(S1013,T1013,U1013)</f>
        <v>20210524</v>
      </c>
      <c r="W1013">
        <f>IF(OR(MONTH(G1013)=10,MONTH(G1013)=11,MONTH(G1013)=12),YEAR(G1013)+1,YEAR(G1013))</f>
        <v>2018</v>
      </c>
      <c r="X1013">
        <f>IF(OR(MONTH(P1013)=10,MONTH(P1013)=11,MONTH(P1013)=12),YEAR(P1013)+1,YEAR(P1013))</f>
        <v>2021</v>
      </c>
      <c r="Y1013">
        <f>INDEX('Inflation Indices'!$B$2:$B$18,MATCH('MilCon Contracts Data'!W522,'Inflation Indices'!$A$2:$A$18,0))</f>
        <v>1.0992552112271903</v>
      </c>
      <c r="Z1013">
        <f>ROUND(MEDIAN(W1013,X1013),0)</f>
        <v>2020</v>
      </c>
      <c r="AA1013">
        <f>INDEX('Inflation Indices'!$B$2:$B$18,MATCH('MilCon Contracts Data'!Z522,'Inflation Indices'!$A$2:$A$18,0))</f>
        <v>1.027591137340192</v>
      </c>
      <c r="AB1013" s="22">
        <f>M1013*Y1013</f>
        <v>39748584.765682258</v>
      </c>
      <c r="AC1013" s="22">
        <f>AB1013+(Q1013*AA1013)</f>
        <v>40109499.435303427</v>
      </c>
      <c r="AD1013" s="19">
        <f>IF(AB1013="","",AC1013-AB1013)</f>
        <v>360914.66962116957</v>
      </c>
      <c r="AE1013" s="23">
        <f>_xlfn.DAYS(P1013,O1013)</f>
        <v>333</v>
      </c>
      <c r="AF1013" s="23">
        <f>_xlfn.DAYS(O1013,G1013)</f>
        <v>805</v>
      </c>
      <c r="AG1013" s="24">
        <f>AE1013/AF1013</f>
        <v>0.41366459627329194</v>
      </c>
    </row>
    <row r="1014" spans="1:33" ht="30" customHeight="1" x14ac:dyDescent="0.25">
      <c r="A1014" s="9">
        <v>44561</v>
      </c>
      <c r="B1014" s="10">
        <v>2019</v>
      </c>
      <c r="C1014" s="11" t="s">
        <v>68</v>
      </c>
      <c r="D1014" s="12" t="s">
        <v>3076</v>
      </c>
      <c r="E1014" s="12" t="s">
        <v>35</v>
      </c>
      <c r="F1014" s="9">
        <v>43259</v>
      </c>
      <c r="G1014" s="9">
        <v>43418</v>
      </c>
      <c r="H1014" s="12" t="s">
        <v>1343</v>
      </c>
      <c r="I1014" s="13" t="str">
        <f>LEFT(J1014,6)</f>
        <v>DIOCB2</v>
      </c>
      <c r="J1014" s="14" t="s">
        <v>1344</v>
      </c>
      <c r="K1014" s="15" t="s">
        <v>1344</v>
      </c>
      <c r="L1014" s="15" t="str">
        <f>CONCATENATE(D1014,",",J1014)</f>
        <v>MSET153508,DIOCB2076</v>
      </c>
      <c r="M1014" s="16">
        <v>36198139</v>
      </c>
      <c r="N1014" s="16">
        <v>36198139</v>
      </c>
      <c r="O1014" s="17">
        <v>45312</v>
      </c>
      <c r="P1014" s="18">
        <v>45312</v>
      </c>
      <c r="Q1014" s="19">
        <f>IF(M1014="","",N1014-M1014)</f>
        <v>0</v>
      </c>
      <c r="R1014" s="20">
        <f>IF(P1014="","",P1014-O1014)</f>
        <v>0</v>
      </c>
      <c r="S1014">
        <f>YEAR(P1014)</f>
        <v>2024</v>
      </c>
      <c r="T1014" s="21" t="str">
        <f>IF(LEN(MONTH(P1014))=1,CONCATENATE("0",MONTH(P1014)),MONTH(P1014))</f>
        <v>01</v>
      </c>
      <c r="U1014" s="21">
        <f>IF(LEN(DAY(P1014))=1,CONCATENATE("0",DAY(P1014)),DAY(P1014))</f>
        <v>21</v>
      </c>
      <c r="V1014" t="str">
        <f>CONCATENATE(S1014,T1014,U1014)</f>
        <v>20240121</v>
      </c>
      <c r="W1014">
        <f>IF(OR(MONTH(G1014)=10,MONTH(G1014)=11,MONTH(G1014)=12),YEAR(G1014)+1,YEAR(G1014))</f>
        <v>2019</v>
      </c>
      <c r="X1014">
        <f>IF(OR(MONTH(P1014)=10,MONTH(P1014)=11,MONTH(P1014)=12),YEAR(P1014)+1,YEAR(P1014))</f>
        <v>2024</v>
      </c>
      <c r="Y1014">
        <f>INDEX('Inflation Indices'!$B$2:$B$18,MATCH('MilCon Contracts Data'!W595,'Inflation Indices'!$A$2:$A$18,0))</f>
        <v>1.027591137340192</v>
      </c>
      <c r="Z1014">
        <f>ROUND(MEDIAN(W1014,X1014),0)</f>
        <v>2022</v>
      </c>
      <c r="AA1014">
        <f>INDEX('Inflation Indices'!$B$2:$B$18,MATCH('MilCon Contracts Data'!Z595,'Inflation Indices'!$A$2:$A$18,0))</f>
        <v>1.0006103417743548</v>
      </c>
      <c r="AB1014" s="22">
        <f>M1014*Y1014</f>
        <v>37196886.824608363</v>
      </c>
      <c r="AC1014" s="22">
        <f>AB1014+(Q1014*AA1014)</f>
        <v>37196886.824608363</v>
      </c>
      <c r="AD1014" s="19">
        <f>IF(AB1014="","",AC1014-AB1014)</f>
        <v>0</v>
      </c>
      <c r="AE1014" s="23">
        <f>_xlfn.DAYS(P1014,O1014)</f>
        <v>0</v>
      </c>
      <c r="AF1014" s="23">
        <f>_xlfn.DAYS(O1014,G1014)</f>
        <v>1894</v>
      </c>
      <c r="AG1014" s="24">
        <f>AE1014/AF1014</f>
        <v>0</v>
      </c>
    </row>
    <row r="1015" spans="1:33" ht="30" customHeight="1" x14ac:dyDescent="0.25">
      <c r="A1015" s="9">
        <v>44567</v>
      </c>
      <c r="B1015" s="10">
        <v>2015</v>
      </c>
      <c r="C1015" s="11" t="s">
        <v>33</v>
      </c>
      <c r="D1015" s="12" t="s">
        <v>3077</v>
      </c>
      <c r="E1015" s="12" t="s">
        <v>35</v>
      </c>
      <c r="F1015" s="9">
        <v>42717</v>
      </c>
      <c r="G1015" s="9">
        <v>43378</v>
      </c>
      <c r="H1015" s="12" t="s">
        <v>2209</v>
      </c>
      <c r="I1015" s="13" t="str">
        <f>LEFT(J1015,6)</f>
        <v>W912PP</v>
      </c>
      <c r="J1015" s="14" t="s">
        <v>2210</v>
      </c>
      <c r="K1015" s="15" t="s">
        <v>2210</v>
      </c>
      <c r="L1015" s="15" t="str">
        <f>CONCATENATE(D1015,",",J1015)</f>
        <v>CZQZ063029,W912PP19C0001</v>
      </c>
      <c r="M1015" s="16">
        <v>36206044</v>
      </c>
      <c r="N1015" s="16">
        <v>38176680</v>
      </c>
      <c r="O1015" s="17">
        <v>44332</v>
      </c>
      <c r="P1015" s="18">
        <v>44614</v>
      </c>
      <c r="Q1015" s="19">
        <f>IF(M1015="","",N1015-M1015)</f>
        <v>1970636</v>
      </c>
      <c r="R1015" s="20">
        <f>IF(P1015="","",P1015-O1015)</f>
        <v>282</v>
      </c>
      <c r="S1015">
        <f>YEAR(P1015)</f>
        <v>2022</v>
      </c>
      <c r="T1015" s="21" t="str">
        <f>IF(LEN(MONTH(P1015))=1,CONCATENATE("0",MONTH(P1015)),MONTH(P1015))</f>
        <v>02</v>
      </c>
      <c r="U1015" s="21">
        <f>IF(LEN(DAY(P1015))=1,CONCATENATE("0",DAY(P1015)),DAY(P1015))</f>
        <v>22</v>
      </c>
      <c r="V1015" t="str">
        <f>CONCATENATE(S1015,T1015,U1015)</f>
        <v>20220222</v>
      </c>
      <c r="W1015">
        <f>IF(OR(MONTH(G1015)=10,MONTH(G1015)=11,MONTH(G1015)=12),YEAR(G1015)+1,YEAR(G1015))</f>
        <v>2019</v>
      </c>
      <c r="X1015">
        <f>IF(OR(MONTH(P1015)=10,MONTH(P1015)=11,MONTH(P1015)=12),YEAR(P1015)+1,YEAR(P1015))</f>
        <v>2022</v>
      </c>
      <c r="Y1015">
        <f>INDEX('Inflation Indices'!$B$2:$B$18,MATCH('MilCon Contracts Data'!W828,'Inflation Indices'!$A$2:$A$18,0))</f>
        <v>1.1518675949206576</v>
      </c>
      <c r="Z1015">
        <f>ROUND(MEDIAN(W1015,X1015),0)</f>
        <v>2021</v>
      </c>
      <c r="AA1015">
        <f>INDEX('Inflation Indices'!$B$2:$B$18,MATCH('MilCon Contracts Data'!Z828,'Inflation Indices'!$A$2:$A$18,0))</f>
        <v>1.1226717559690906</v>
      </c>
      <c r="AB1015" s="22">
        <f>M1015*Y1015</f>
        <v>41704568.823871508</v>
      </c>
      <c r="AC1015" s="22">
        <f>AB1015+(Q1015*AA1015)</f>
        <v>43916946.20236741</v>
      </c>
      <c r="AD1015" s="19">
        <f>IF(AB1015="","",AC1015-AB1015)</f>
        <v>2212377.3784959018</v>
      </c>
      <c r="AE1015" s="23">
        <f>_xlfn.DAYS(P1015,O1015)</f>
        <v>282</v>
      </c>
      <c r="AF1015" s="23">
        <f>_xlfn.DAYS(O1015,G1015)</f>
        <v>954</v>
      </c>
      <c r="AG1015" s="24">
        <f>AE1015/AF1015</f>
        <v>0.29559748427672955</v>
      </c>
    </row>
    <row r="1016" spans="1:33" ht="30" customHeight="1" x14ac:dyDescent="0.25">
      <c r="A1016" s="9">
        <v>44573</v>
      </c>
      <c r="B1016" s="10">
        <v>2019</v>
      </c>
      <c r="C1016" s="11" t="s">
        <v>103</v>
      </c>
      <c r="D1016" s="12" t="s">
        <v>3078</v>
      </c>
      <c r="E1016" s="12" t="s">
        <v>35</v>
      </c>
      <c r="F1016" s="9">
        <v>43467</v>
      </c>
      <c r="G1016" s="9">
        <v>43552</v>
      </c>
      <c r="H1016" s="12" t="s">
        <v>2632</v>
      </c>
      <c r="I1016" s="13" t="str">
        <f>LEFT(J1016,6)</f>
        <v>N62473</v>
      </c>
      <c r="J1016" s="14" t="s">
        <v>3079</v>
      </c>
      <c r="K1016" s="15" t="s">
        <v>3080</v>
      </c>
      <c r="L1016" s="15" t="str">
        <f>CONCATENATE(D1016,",",J1016)</f>
        <v>N002450888,N6247316D3201 0010</v>
      </c>
      <c r="M1016" s="16">
        <v>36336000</v>
      </c>
      <c r="N1016" s="16">
        <v>48661000</v>
      </c>
      <c r="O1016" s="17">
        <v>44426</v>
      </c>
      <c r="P1016" s="18">
        <v>44749</v>
      </c>
      <c r="Q1016" s="19">
        <f>IF(M1016="","",N1016-M1016)</f>
        <v>12325000</v>
      </c>
      <c r="R1016" s="20">
        <f>IF(P1016="","",P1016-O1016)</f>
        <v>323</v>
      </c>
      <c r="S1016">
        <f>YEAR(P1016)</f>
        <v>2022</v>
      </c>
      <c r="T1016" s="21" t="str">
        <f>IF(LEN(MONTH(P1016))=1,CONCATENATE("0",MONTH(P1016)),MONTH(P1016))</f>
        <v>07</v>
      </c>
      <c r="U1016" s="21" t="str">
        <f>IF(LEN(DAY(P1016))=1,CONCATENATE("0",DAY(P1016)),DAY(P1016))</f>
        <v>07</v>
      </c>
      <c r="V1016" t="str">
        <f>CONCATENATE(S1016,T1016,U1016)</f>
        <v>20220707</v>
      </c>
      <c r="W1016">
        <f>IF(OR(MONTH(G1016)=10,MONTH(G1016)=11,MONTH(G1016)=12),YEAR(G1016)+1,YEAR(G1016))</f>
        <v>2019</v>
      </c>
      <c r="X1016">
        <f>IF(OR(MONTH(P1016)=10,MONTH(P1016)=11,MONTH(P1016)=12),YEAR(P1016)+1,YEAR(P1016))</f>
        <v>2022</v>
      </c>
      <c r="Y1016">
        <f>INDEX('Inflation Indices'!$B$2:$B$18,MATCH('MilCon Contracts Data'!W639,'Inflation Indices'!$A$2:$A$18,0))</f>
        <v>1.027591137340192</v>
      </c>
      <c r="Z1016">
        <f>ROUND(MEDIAN(W1016,X1016),0)</f>
        <v>2021</v>
      </c>
      <c r="AA1016">
        <f>INDEX('Inflation Indices'!$B$2:$B$18,MATCH('MilCon Contracts Data'!Z639,'Inflation Indices'!$A$2:$A$18,0))</f>
        <v>1.0006103417743548</v>
      </c>
      <c r="AB1016" s="22">
        <f>M1016*Y1016</f>
        <v>37338551.566393219</v>
      </c>
      <c r="AC1016" s="22">
        <f>AB1016+(Q1016*AA1016)</f>
        <v>49671074.028762139</v>
      </c>
      <c r="AD1016" s="19">
        <f>IF(AB1016="","",AC1016-AB1016)</f>
        <v>12332522.46236892</v>
      </c>
      <c r="AE1016" s="23">
        <f>_xlfn.DAYS(P1016,O1016)</f>
        <v>323</v>
      </c>
      <c r="AF1016" s="23">
        <f>_xlfn.DAYS(O1016,G1016)</f>
        <v>874</v>
      </c>
      <c r="AG1016" s="24">
        <f>AE1016/AF1016</f>
        <v>0.36956521739130432</v>
      </c>
    </row>
    <row r="1017" spans="1:33" ht="30" customHeight="1" x14ac:dyDescent="0.25">
      <c r="A1017" s="9">
        <v>44592</v>
      </c>
      <c r="B1017" s="10">
        <v>2018</v>
      </c>
      <c r="C1017" s="11" t="s">
        <v>57</v>
      </c>
      <c r="D1017" s="12" t="s">
        <v>3081</v>
      </c>
      <c r="E1017" s="12" t="s">
        <v>35</v>
      </c>
      <c r="F1017" s="9">
        <v>43586</v>
      </c>
      <c r="G1017" s="9">
        <v>43735</v>
      </c>
      <c r="H1017" s="12" t="s">
        <v>2615</v>
      </c>
      <c r="I1017" s="13" t="str">
        <f>LEFT(J1017,6)</f>
        <v>N62470</v>
      </c>
      <c r="J1017" s="14" t="s">
        <v>3082</v>
      </c>
      <c r="K1017" s="15" t="s">
        <v>3082</v>
      </c>
      <c r="L1017" s="15" t="str">
        <f>CONCATENATE(D1017,",",J1017)</f>
        <v>EU00117,N6247019C5007</v>
      </c>
      <c r="M1017" s="16">
        <v>36391000</v>
      </c>
      <c r="N1017" s="16">
        <v>39826000</v>
      </c>
      <c r="O1017" s="17">
        <v>44588</v>
      </c>
      <c r="P1017" s="18">
        <v>44897</v>
      </c>
      <c r="Q1017" s="19">
        <f>IF(M1017="","",N1017-M1017)</f>
        <v>3435000</v>
      </c>
      <c r="R1017" s="20">
        <f>IF(P1017="","",P1017-O1017)</f>
        <v>309</v>
      </c>
      <c r="S1017">
        <f>YEAR(P1017)</f>
        <v>2022</v>
      </c>
      <c r="T1017" s="21">
        <f>IF(LEN(MONTH(P1017))=1,CONCATENATE("0",MONTH(P1017)),MONTH(P1017))</f>
        <v>12</v>
      </c>
      <c r="U1017" s="21" t="str">
        <f>IF(LEN(DAY(P1017))=1,CONCATENATE("0",DAY(P1017)),DAY(P1017))</f>
        <v>02</v>
      </c>
      <c r="V1017" t="str">
        <f>CONCATENATE(S1017,T1017,U1017)</f>
        <v>20221202</v>
      </c>
      <c r="W1017">
        <f>IF(OR(MONTH(G1017)=10,MONTH(G1017)=11,MONTH(G1017)=12),YEAR(G1017)+1,YEAR(G1017))</f>
        <v>2019</v>
      </c>
      <c r="X1017">
        <f>IF(OR(MONTH(P1017)=10,MONTH(P1017)=11,MONTH(P1017)=12),YEAR(P1017)+1,YEAR(P1017))</f>
        <v>2023</v>
      </c>
      <c r="Y1017">
        <f>INDEX('Inflation Indices'!$B$2:$B$18,MATCH('MilCon Contracts Data'!W633,'Inflation Indices'!$A$2:$A$18,0))</f>
        <v>0.97697771649446541</v>
      </c>
      <c r="Z1017">
        <f>ROUND(MEDIAN(W1017,X1017),0)</f>
        <v>2021</v>
      </c>
      <c r="AA1017">
        <f>INDEX('Inflation Indices'!$B$2:$B$18,MATCH('MilCon Contracts Data'!Z633,'Inflation Indices'!$A$2:$A$18,0))</f>
        <v>0.93819806468133926</v>
      </c>
      <c r="AB1017" s="22">
        <f>M1017*Y1017</f>
        <v>35553196.080950089</v>
      </c>
      <c r="AC1017" s="22">
        <f>AB1017+(Q1017*AA1017)</f>
        <v>38775906.433130488</v>
      </c>
      <c r="AD1017" s="19">
        <f>IF(AB1017="","",AC1017-AB1017)</f>
        <v>3222710.352180399</v>
      </c>
      <c r="AE1017" s="23">
        <f>_xlfn.DAYS(P1017,O1017)</f>
        <v>309</v>
      </c>
      <c r="AF1017" s="23">
        <f>_xlfn.DAYS(O1017,G1017)</f>
        <v>853</v>
      </c>
      <c r="AG1017" s="24">
        <f>AE1017/AF1017</f>
        <v>0.36225087924970689</v>
      </c>
    </row>
    <row r="1018" spans="1:33" ht="30" customHeight="1" x14ac:dyDescent="0.25">
      <c r="A1018" s="9">
        <v>44573</v>
      </c>
      <c r="B1018" s="10">
        <v>2019</v>
      </c>
      <c r="C1018" s="11" t="s">
        <v>103</v>
      </c>
      <c r="D1018" s="12" t="s">
        <v>3083</v>
      </c>
      <c r="E1018" s="12" t="s">
        <v>35</v>
      </c>
      <c r="F1018" s="9">
        <v>43516</v>
      </c>
      <c r="G1018" s="9">
        <v>43641</v>
      </c>
      <c r="H1018" s="12" t="s">
        <v>3084</v>
      </c>
      <c r="I1018" s="13" t="str">
        <f>LEFT(J1018,6)</f>
        <v>N62742</v>
      </c>
      <c r="J1018" s="14" t="s">
        <v>3085</v>
      </c>
      <c r="K1018" s="15" t="s">
        <v>3086</v>
      </c>
      <c r="L1018" s="15" t="str">
        <f>CONCATENATE(D1018,",",J1018)</f>
        <v>N61755640,N6274219C1310 AWD</v>
      </c>
      <c r="M1018" s="16">
        <v>36419000</v>
      </c>
      <c r="N1018" s="16">
        <v>36147000</v>
      </c>
      <c r="O1018" s="17">
        <v>44841</v>
      </c>
      <c r="P1018" s="18">
        <v>44919</v>
      </c>
      <c r="Q1018" s="19">
        <f>IF(M1018="","",N1018-M1018)</f>
        <v>-272000</v>
      </c>
      <c r="R1018" s="20">
        <f>IF(P1018="","",P1018-O1018)</f>
        <v>78</v>
      </c>
      <c r="S1018">
        <f>YEAR(P1018)</f>
        <v>2022</v>
      </c>
      <c r="T1018" s="21">
        <f>IF(LEN(MONTH(P1018))=1,CONCATENATE("0",MONTH(P1018)),MONTH(P1018))</f>
        <v>12</v>
      </c>
      <c r="U1018" s="21">
        <f>IF(LEN(DAY(P1018))=1,CONCATENATE("0",DAY(P1018)),DAY(P1018))</f>
        <v>24</v>
      </c>
      <c r="V1018" t="str">
        <f>CONCATENATE(S1018,T1018,U1018)</f>
        <v>20221224</v>
      </c>
      <c r="W1018">
        <f>IF(OR(MONTH(G1018)=10,MONTH(G1018)=11,MONTH(G1018)=12),YEAR(G1018)+1,YEAR(G1018))</f>
        <v>2019</v>
      </c>
      <c r="X1018">
        <f>IF(OR(MONTH(P1018)=10,MONTH(P1018)=11,MONTH(P1018)=12),YEAR(P1018)+1,YEAR(P1018))</f>
        <v>2023</v>
      </c>
      <c r="Y1018">
        <f>INDEX('Inflation Indices'!$B$2:$B$18,MATCH('MilCon Contracts Data'!W671,'Inflation Indices'!$A$2:$A$18,0))</f>
        <v>0.97697771649446541</v>
      </c>
      <c r="Z1018">
        <f>ROUND(MEDIAN(W1018,X1018),0)</f>
        <v>2021</v>
      </c>
      <c r="AA1018">
        <f>INDEX('Inflation Indices'!$B$2:$B$18,MATCH('MilCon Contracts Data'!Z671,'Inflation Indices'!$A$2:$A$18,0))</f>
        <v>0.95701202597496626</v>
      </c>
      <c r="AB1018" s="22">
        <f>M1018*Y1018</f>
        <v>35580551.457011938</v>
      </c>
      <c r="AC1018" s="22">
        <f>AB1018+(Q1018*AA1018)</f>
        <v>35320244.185946748</v>
      </c>
      <c r="AD1018" s="19">
        <f>IF(AB1018="","",AC1018-AB1018)</f>
        <v>-260307.27106519043</v>
      </c>
      <c r="AE1018" s="23">
        <f>_xlfn.DAYS(P1018,O1018)</f>
        <v>78</v>
      </c>
      <c r="AF1018" s="23">
        <f>_xlfn.DAYS(O1018,G1018)</f>
        <v>1200</v>
      </c>
      <c r="AG1018" s="24">
        <f>AE1018/AF1018</f>
        <v>6.5000000000000002E-2</v>
      </c>
    </row>
    <row r="1019" spans="1:33" ht="30" customHeight="1" x14ac:dyDescent="0.25">
      <c r="A1019" s="9">
        <v>44567</v>
      </c>
      <c r="B1019" s="10">
        <v>2013</v>
      </c>
      <c r="C1019" s="11" t="s">
        <v>33</v>
      </c>
      <c r="D1019" s="12" t="s">
        <v>3087</v>
      </c>
      <c r="E1019" s="12" t="s">
        <v>35</v>
      </c>
      <c r="F1019" s="9">
        <v>41473</v>
      </c>
      <c r="G1019" s="9">
        <v>41837</v>
      </c>
      <c r="H1019" s="12" t="s">
        <v>3088</v>
      </c>
      <c r="I1019" s="13" t="str">
        <f>LEFT(J1019,6)</f>
        <v>W9128F</v>
      </c>
      <c r="J1019" s="14" t="s">
        <v>3089</v>
      </c>
      <c r="K1019" s="15" t="s">
        <v>3090</v>
      </c>
      <c r="L1019" s="15" t="str">
        <f>CONCATENATE(D1019,",",J1019)</f>
        <v>76367,W9128F-14-C-0024</v>
      </c>
      <c r="M1019" s="16">
        <v>36441000</v>
      </c>
      <c r="N1019" s="16">
        <v>33300649</v>
      </c>
      <c r="O1019" s="17">
        <v>42571</v>
      </c>
      <c r="P1019" s="18">
        <v>43130</v>
      </c>
      <c r="Q1019" s="19">
        <f>IF(M1019="","",N1019-M1019)</f>
        <v>-3140351</v>
      </c>
      <c r="R1019" s="20">
        <f>IF(P1019="","",P1019-O1019)</f>
        <v>559</v>
      </c>
      <c r="S1019">
        <f>YEAR(P1019)</f>
        <v>2018</v>
      </c>
      <c r="T1019" s="21" t="str">
        <f>IF(LEN(MONTH(P1019))=1,CONCATENATE("0",MONTH(P1019)),MONTH(P1019))</f>
        <v>01</v>
      </c>
      <c r="U1019" s="21">
        <f>IF(LEN(DAY(P1019))=1,CONCATENATE("0",DAY(P1019)),DAY(P1019))</f>
        <v>30</v>
      </c>
      <c r="V1019" t="str">
        <f>CONCATENATE(S1019,T1019,U1019)</f>
        <v>20180130</v>
      </c>
      <c r="W1019">
        <f>IF(OR(MONTH(G1019)=10,MONTH(G1019)=11,MONTH(G1019)=12),YEAR(G1019)+1,YEAR(G1019))</f>
        <v>2014</v>
      </c>
      <c r="X1019">
        <f>IF(OR(MONTH(P1019)=10,MONTH(P1019)=11,MONTH(P1019)=12),YEAR(P1019)+1,YEAR(P1019))</f>
        <v>2018</v>
      </c>
      <c r="Y1019">
        <f>INDEX('Inflation Indices'!$B$2:$B$18,MATCH('MilCon Contracts Data'!W167,'Inflation Indices'!$A$2:$A$18,0))</f>
        <v>1.0006103417743548</v>
      </c>
      <c r="Z1019">
        <f>ROUND(MEDIAN(W1019,X1019),0)</f>
        <v>2016</v>
      </c>
      <c r="AA1019">
        <f>INDEX('Inflation Indices'!$B$2:$B$18,MATCH('MilCon Contracts Data'!Z167,'Inflation Indices'!$A$2:$A$18,0))</f>
        <v>0.95701202597496626</v>
      </c>
      <c r="AB1019" s="22">
        <f>M1019*Y1019</f>
        <v>36463241.464599267</v>
      </c>
      <c r="AC1019" s="22">
        <f>AB1019+(Q1019*AA1019)</f>
        <v>33457887.791816756</v>
      </c>
      <c r="AD1019" s="19">
        <f>IF(AB1019="","",AC1019-AB1019)</f>
        <v>-3005353.6727825105</v>
      </c>
      <c r="AE1019" s="23">
        <f>_xlfn.DAYS(P1019,O1019)</f>
        <v>559</v>
      </c>
      <c r="AF1019" s="23">
        <f>_xlfn.DAYS(O1019,G1019)</f>
        <v>734</v>
      </c>
      <c r="AG1019" s="24">
        <f>AE1019/AF1019</f>
        <v>0.76158038147138962</v>
      </c>
    </row>
    <row r="1020" spans="1:33" ht="30" customHeight="1" x14ac:dyDescent="0.25">
      <c r="A1020" s="9">
        <v>44560</v>
      </c>
      <c r="B1020" s="10">
        <v>2015</v>
      </c>
      <c r="C1020" s="11" t="s">
        <v>723</v>
      </c>
      <c r="D1020" s="12" t="s">
        <v>3091</v>
      </c>
      <c r="E1020" s="12" t="s">
        <v>35</v>
      </c>
      <c r="F1020" s="9">
        <v>42248</v>
      </c>
      <c r="G1020" s="9">
        <v>42324</v>
      </c>
      <c r="H1020" s="12" t="s">
        <v>3092</v>
      </c>
      <c r="I1020" s="13" t="str">
        <f>LEFT(J1020,6)</f>
        <v>1234</v>
      </c>
      <c r="J1020" s="14" t="s">
        <v>3093</v>
      </c>
      <c r="K1020" s="15">
        <v>1234</v>
      </c>
      <c r="L1020" s="15" t="str">
        <f>CONCATENATE(D1020,",",J1020)</f>
        <v>DESC1606,1234</v>
      </c>
      <c r="M1020" s="16">
        <v>36443425</v>
      </c>
      <c r="N1020" s="16">
        <v>39151158</v>
      </c>
      <c r="O1020" s="17">
        <v>43282</v>
      </c>
      <c r="P1020" s="18">
        <v>43332</v>
      </c>
      <c r="Q1020" s="19">
        <f>IF(M1020="","",N1020-M1020)</f>
        <v>2707733</v>
      </c>
      <c r="R1020" s="20">
        <f>IF(P1020="","",P1020-O1020)</f>
        <v>50</v>
      </c>
      <c r="S1020">
        <f>YEAR(P1020)</f>
        <v>2018</v>
      </c>
      <c r="T1020" s="21" t="str">
        <f>IF(LEN(MONTH(P1020))=1,CONCATENATE("0",MONTH(P1020)),MONTH(P1020))</f>
        <v>08</v>
      </c>
      <c r="U1020" s="21">
        <f>IF(LEN(DAY(P1020))=1,CONCATENATE("0",DAY(P1020)),DAY(P1020))</f>
        <v>20</v>
      </c>
      <c r="V1020" t="str">
        <f>CONCATENATE(S1020,T1020,U1020)</f>
        <v>20180820</v>
      </c>
      <c r="W1020">
        <f>IF(OR(MONTH(G1020)=10,MONTH(G1020)=11,MONTH(G1020)=12),YEAR(G1020)+1,YEAR(G1020))</f>
        <v>2016</v>
      </c>
      <c r="X1020">
        <f>IF(OR(MONTH(P1020)=10,MONTH(P1020)=11,MONTH(P1020)=12),YEAR(P1020)+1,YEAR(P1020))</f>
        <v>2018</v>
      </c>
      <c r="Y1020">
        <f>INDEX('Inflation Indices'!$B$2:$B$18,MATCH('MilCon Contracts Data'!W229,'Inflation Indices'!$A$2:$A$18,0))</f>
        <v>1.027591137340192</v>
      </c>
      <c r="Z1020">
        <f>ROUND(MEDIAN(W1020,X1020),0)</f>
        <v>2017</v>
      </c>
      <c r="AA1020">
        <f>INDEX('Inflation Indices'!$B$2:$B$18,MATCH('MilCon Contracts Data'!Z229,'Inflation Indices'!$A$2:$A$18,0))</f>
        <v>1.0006103417743548</v>
      </c>
      <c r="AB1020" s="22">
        <f>M1020*Y1020</f>
        <v>37448940.544321984</v>
      </c>
      <c r="AC1020" s="22">
        <f>AB1020+(Q1020*AA1020)</f>
        <v>40158326.186885685</v>
      </c>
      <c r="AD1020" s="19">
        <f>IF(AB1020="","",AC1020-AB1020)</f>
        <v>2709385.6425637007</v>
      </c>
      <c r="AE1020" s="23">
        <f>_xlfn.DAYS(P1020,O1020)</f>
        <v>50</v>
      </c>
      <c r="AF1020" s="23">
        <f>_xlfn.DAYS(O1020,G1020)</f>
        <v>958</v>
      </c>
      <c r="AG1020" s="24">
        <f>AE1020/AF1020</f>
        <v>5.2192066805845511E-2</v>
      </c>
    </row>
    <row r="1021" spans="1:33" ht="30" customHeight="1" x14ac:dyDescent="0.25">
      <c r="A1021" s="9">
        <v>44560</v>
      </c>
      <c r="B1021" s="10">
        <v>2013</v>
      </c>
      <c r="C1021" s="11" t="s">
        <v>496</v>
      </c>
      <c r="D1021" s="12" t="s">
        <v>3094</v>
      </c>
      <c r="E1021" s="12" t="s">
        <v>35</v>
      </c>
      <c r="F1021" s="9">
        <v>41956</v>
      </c>
      <c r="G1021" s="9">
        <v>42244</v>
      </c>
      <c r="H1021" s="12" t="s">
        <v>1110</v>
      </c>
      <c r="I1021" s="13" t="str">
        <f>LEFT(J1021,6)</f>
        <v>W912QR</v>
      </c>
      <c r="J1021" s="14" t="s">
        <v>3095</v>
      </c>
      <c r="K1021" s="15" t="s">
        <v>3096</v>
      </c>
      <c r="L1021" s="15" t="str">
        <f>CONCATENATE(D1021,",",J1021)</f>
        <v>DESC1301,W912QR-15-C-0026</v>
      </c>
      <c r="M1021" s="16">
        <v>36448000</v>
      </c>
      <c r="N1021" s="16">
        <v>37081000</v>
      </c>
      <c r="O1021" s="17">
        <v>42824</v>
      </c>
      <c r="P1021" s="18">
        <v>44311</v>
      </c>
      <c r="Q1021" s="19">
        <f>IF(M1021="","",N1021-M1021)</f>
        <v>633000</v>
      </c>
      <c r="R1021" s="20">
        <f>IF(P1021="","",P1021-O1021)</f>
        <v>1487</v>
      </c>
      <c r="S1021">
        <f>YEAR(P1021)</f>
        <v>2021</v>
      </c>
      <c r="T1021" s="21" t="str">
        <f>IF(LEN(MONTH(P1021))=1,CONCATENATE("0",MONTH(P1021)),MONTH(P1021))</f>
        <v>04</v>
      </c>
      <c r="U1021" s="21">
        <f>IF(LEN(DAY(P1021))=1,CONCATENATE("0",DAY(P1021)),DAY(P1021))</f>
        <v>25</v>
      </c>
      <c r="V1021" t="str">
        <f>CONCATENATE(S1021,T1021,U1021)</f>
        <v>20210425</v>
      </c>
      <c r="W1021">
        <f>IF(OR(MONTH(G1021)=10,MONTH(G1021)=11,MONTH(G1021)=12),YEAR(G1021)+1,YEAR(G1021))</f>
        <v>2015</v>
      </c>
      <c r="X1021">
        <f>IF(OR(MONTH(P1021)=10,MONTH(P1021)=11,MONTH(P1021)=12),YEAR(P1021)+1,YEAR(P1021))</f>
        <v>2021</v>
      </c>
      <c r="Y1021">
        <f>INDEX('Inflation Indices'!$B$2:$B$18,MATCH('MilCon Contracts Data'!W228,'Inflation Indices'!$A$2:$A$18,0))</f>
        <v>1.027591137340192</v>
      </c>
      <c r="Z1021">
        <f>ROUND(MEDIAN(W1021,X1021),0)</f>
        <v>2018</v>
      </c>
      <c r="AA1021">
        <f>INDEX('Inflation Indices'!$B$2:$B$18,MATCH('MilCon Contracts Data'!Z228,'Inflation Indices'!$A$2:$A$18,0))</f>
        <v>1.0006103417743548</v>
      </c>
      <c r="AB1021" s="22">
        <f>M1021*Y1021</f>
        <v>37453641.773775317</v>
      </c>
      <c r="AC1021" s="22">
        <f>AB1021+(Q1021*AA1021)</f>
        <v>38087028.120118484</v>
      </c>
      <c r="AD1021" s="19">
        <f>IF(AB1021="","",AC1021-AB1021)</f>
        <v>633386.34634316713</v>
      </c>
      <c r="AE1021" s="23">
        <f>_xlfn.DAYS(P1021,O1021)</f>
        <v>1487</v>
      </c>
      <c r="AF1021" s="23">
        <f>_xlfn.DAYS(O1021,G1021)</f>
        <v>580</v>
      </c>
      <c r="AG1021" s="24">
        <f>AE1021/AF1021</f>
        <v>2.5637931034482757</v>
      </c>
    </row>
    <row r="1022" spans="1:33" ht="30" customHeight="1" x14ac:dyDescent="0.25">
      <c r="A1022" s="9">
        <v>44573</v>
      </c>
      <c r="B1022" s="10">
        <v>2020</v>
      </c>
      <c r="C1022" s="11" t="s">
        <v>98</v>
      </c>
      <c r="D1022" s="12" t="s">
        <v>3097</v>
      </c>
      <c r="E1022" s="12" t="s">
        <v>35</v>
      </c>
      <c r="F1022" s="9">
        <v>43920</v>
      </c>
      <c r="G1022" s="9">
        <v>44089</v>
      </c>
      <c r="H1022" s="12" t="s">
        <v>109</v>
      </c>
      <c r="I1022" s="13" t="str">
        <f>LEFT(J1022,6)</f>
        <v>N40085</v>
      </c>
      <c r="J1022" s="14" t="s">
        <v>327</v>
      </c>
      <c r="K1022" s="15" t="s">
        <v>111</v>
      </c>
      <c r="L1022" s="15" t="str">
        <f>CONCATENATE(D1022,",",J1022)</f>
        <v>M670011519F,N4008520D0034 N4008520F6501</v>
      </c>
      <c r="M1022" s="16">
        <v>36463000</v>
      </c>
      <c r="N1022" s="16">
        <v>37513000</v>
      </c>
      <c r="O1022" s="17">
        <v>45565</v>
      </c>
      <c r="P1022" s="18">
        <v>45927</v>
      </c>
      <c r="Q1022" s="19">
        <f>IF(M1022="","",N1022-M1022)</f>
        <v>1050000</v>
      </c>
      <c r="R1022" s="20">
        <f>IF(P1022="","",P1022-O1022)</f>
        <v>362</v>
      </c>
      <c r="S1022">
        <f>YEAR(P1022)</f>
        <v>2025</v>
      </c>
      <c r="T1022" s="21" t="str">
        <f>IF(LEN(MONTH(P1022))=1,CONCATENATE("0",MONTH(P1022)),MONTH(P1022))</f>
        <v>09</v>
      </c>
      <c r="U1022" s="21">
        <f>IF(LEN(DAY(P1022))=1,CONCATENATE("0",DAY(P1022)),DAY(P1022))</f>
        <v>27</v>
      </c>
      <c r="V1022" t="str">
        <f>CONCATENATE(S1022,T1022,U1022)</f>
        <v>20250927</v>
      </c>
      <c r="W1022">
        <f>IF(OR(MONTH(G1022)=10,MONTH(G1022)=11,MONTH(G1022)=12),YEAR(G1022)+1,YEAR(G1022))</f>
        <v>2020</v>
      </c>
      <c r="X1022">
        <f>IF(OR(MONTH(P1022)=10,MONTH(P1022)=11,MONTH(P1022)=12),YEAR(P1022)+1,YEAR(P1022))</f>
        <v>2025</v>
      </c>
      <c r="Y1022">
        <f>INDEX('Inflation Indices'!$B$2:$B$18,MATCH('MilCon Contracts Data'!W913,'Inflation Indices'!$A$2:$A$18,0))</f>
        <v>0.97697771649446541</v>
      </c>
      <c r="Z1022">
        <f>ROUND(MEDIAN(W1022,X1022),0)</f>
        <v>2023</v>
      </c>
      <c r="AA1022">
        <f>INDEX('Inflation Indices'!$B$2:$B$18,MATCH('MilCon Contracts Data'!Z913,'Inflation Indices'!$A$2:$A$18,0))</f>
        <v>0.95701202597496626</v>
      </c>
      <c r="AB1022" s="22">
        <f>M1022*Y1022</f>
        <v>35623538.47653769</v>
      </c>
      <c r="AC1022" s="22">
        <f>AB1022+(Q1022*AA1022)</f>
        <v>36628401.103811406</v>
      </c>
      <c r="AD1022" s="19">
        <f>IF(AB1022="","",AC1022-AB1022)</f>
        <v>1004862.627273716</v>
      </c>
      <c r="AE1022" s="23">
        <f>_xlfn.DAYS(P1022,O1022)</f>
        <v>362</v>
      </c>
      <c r="AF1022" s="23">
        <f>_xlfn.DAYS(O1022,G1022)</f>
        <v>1476</v>
      </c>
      <c r="AG1022" s="24">
        <f>AE1022/AF1022</f>
        <v>0.24525745257452575</v>
      </c>
    </row>
    <row r="1023" spans="1:33" ht="30" customHeight="1" x14ac:dyDescent="0.25">
      <c r="A1023" s="9">
        <v>44561</v>
      </c>
      <c r="B1023" s="10">
        <v>2020</v>
      </c>
      <c r="C1023" s="11" t="s">
        <v>145</v>
      </c>
      <c r="D1023" s="12" t="s">
        <v>3098</v>
      </c>
      <c r="E1023" s="12" t="s">
        <v>35</v>
      </c>
      <c r="F1023" s="9">
        <v>43931</v>
      </c>
      <c r="G1023" s="9">
        <v>44379</v>
      </c>
      <c r="H1023" s="12" t="s">
        <v>2890</v>
      </c>
      <c r="I1023" s="13" t="str">
        <f>LEFT(J1023,6)</f>
        <v>W9126G</v>
      </c>
      <c r="J1023" s="14" t="s">
        <v>3099</v>
      </c>
      <c r="K1023" s="15" t="s">
        <v>3099</v>
      </c>
      <c r="L1023" s="15" t="str">
        <f>CONCATENATE(D1023,",",J1023)</f>
        <v>87807,W9126G21C0014</v>
      </c>
      <c r="M1023" s="16">
        <v>36514000</v>
      </c>
      <c r="N1023" s="16">
        <v>36525000</v>
      </c>
      <c r="O1023" s="17">
        <v>45127</v>
      </c>
      <c r="P1023" s="18">
        <v>45127</v>
      </c>
      <c r="Q1023" s="19">
        <f>IF(M1023="","",N1023-M1023)</f>
        <v>11000</v>
      </c>
      <c r="R1023" s="20">
        <f>IF(P1023="","",P1023-O1023)</f>
        <v>0</v>
      </c>
      <c r="S1023">
        <f>YEAR(P1023)</f>
        <v>2023</v>
      </c>
      <c r="T1023" s="21" t="str">
        <f>IF(LEN(MONTH(P1023))=1,CONCATENATE("0",MONTH(P1023)),MONTH(P1023))</f>
        <v>07</v>
      </c>
      <c r="U1023" s="21">
        <f>IF(LEN(DAY(P1023))=1,CONCATENATE("0",DAY(P1023)),DAY(P1023))</f>
        <v>20</v>
      </c>
      <c r="V1023" t="str">
        <f>CONCATENATE(S1023,T1023,U1023)</f>
        <v>20230720</v>
      </c>
      <c r="W1023">
        <f>IF(OR(MONTH(G1023)=10,MONTH(G1023)=11,MONTH(G1023)=12),YEAR(G1023)+1,YEAR(G1023))</f>
        <v>2021</v>
      </c>
      <c r="X1023">
        <f>IF(OR(MONTH(P1023)=10,MONTH(P1023)=11,MONTH(P1023)=12),YEAR(P1023)+1,YEAR(P1023))</f>
        <v>2023</v>
      </c>
      <c r="Y1023">
        <f>INDEX('Inflation Indices'!$B$2:$B$18,MATCH('MilCon Contracts Data'!W1225,'Inflation Indices'!$A$2:$A$18,0))</f>
        <v>1.0750776974914733</v>
      </c>
      <c r="Z1023">
        <f>ROUND(MEDIAN(W1023,X1023),0)</f>
        <v>2022</v>
      </c>
      <c r="AA1023">
        <f>INDEX('Inflation Indices'!$B$2:$B$18,MATCH('MilCon Contracts Data'!Z1225,'Inflation Indices'!$A$2:$A$18,0))</f>
        <v>1.0507009358578761</v>
      </c>
      <c r="AB1023" s="22">
        <f>M1023*Y1023</f>
        <v>39255387.046203658</v>
      </c>
      <c r="AC1023" s="22">
        <f>AB1023+(Q1023*AA1023)</f>
        <v>39266944.756498091</v>
      </c>
      <c r="AD1023" s="19">
        <f>IF(AB1023="","",AC1023-AB1023)</f>
        <v>11557.710294432938</v>
      </c>
      <c r="AE1023" s="23">
        <f>_xlfn.DAYS(P1023,O1023)</f>
        <v>0</v>
      </c>
      <c r="AF1023" s="23">
        <f>_xlfn.DAYS(O1023,G1023)</f>
        <v>748</v>
      </c>
      <c r="AG1023" s="24">
        <f>AE1023/AF1023</f>
        <v>0</v>
      </c>
    </row>
    <row r="1024" spans="1:33" ht="30" customHeight="1" x14ac:dyDescent="0.25">
      <c r="A1024" s="9">
        <v>44560</v>
      </c>
      <c r="B1024" s="10">
        <v>2015</v>
      </c>
      <c r="C1024" s="11" t="s">
        <v>723</v>
      </c>
      <c r="D1024" s="12" t="s">
        <v>3091</v>
      </c>
      <c r="E1024" s="12" t="s">
        <v>35</v>
      </c>
      <c r="F1024" s="9">
        <v>42248</v>
      </c>
      <c r="G1024" s="9">
        <v>42324</v>
      </c>
      <c r="H1024" s="12" t="s">
        <v>3092</v>
      </c>
      <c r="I1024" s="13" t="str">
        <f>LEFT(J1024,6)</f>
        <v>N69450</v>
      </c>
      <c r="J1024" s="14" t="s">
        <v>3100</v>
      </c>
      <c r="K1024" s="15" t="s">
        <v>3101</v>
      </c>
      <c r="L1024" s="15" t="str">
        <f>CONCATENATE(D1024,",",J1024)</f>
        <v>DESC1606,N69450-16-C-1604</v>
      </c>
      <c r="M1024" s="16">
        <v>36565000</v>
      </c>
      <c r="N1024" s="16">
        <v>57832172</v>
      </c>
      <c r="O1024" s="17">
        <v>43044</v>
      </c>
      <c r="P1024" s="18">
        <v>43821</v>
      </c>
      <c r="Q1024" s="19">
        <f>IF(M1024="","",N1024-M1024)</f>
        <v>21267172</v>
      </c>
      <c r="R1024" s="20">
        <f>IF(P1024="","",P1024-O1024)</f>
        <v>777</v>
      </c>
      <c r="S1024">
        <f>YEAR(P1024)</f>
        <v>2019</v>
      </c>
      <c r="T1024" s="21">
        <f>IF(LEN(MONTH(P1024))=1,CONCATENATE("0",MONTH(P1024)),MONTH(P1024))</f>
        <v>12</v>
      </c>
      <c r="U1024" s="21">
        <f>IF(LEN(DAY(P1024))=1,CONCATENATE("0",DAY(P1024)),DAY(P1024))</f>
        <v>22</v>
      </c>
      <c r="V1024" t="str">
        <f>CONCATENATE(S1024,T1024,U1024)</f>
        <v>20191222</v>
      </c>
      <c r="W1024">
        <f>IF(OR(MONTH(G1024)=10,MONTH(G1024)=11,MONTH(G1024)=12),YEAR(G1024)+1,YEAR(G1024))</f>
        <v>2016</v>
      </c>
      <c r="X1024">
        <f>IF(OR(MONTH(P1024)=10,MONTH(P1024)=11,MONTH(P1024)=12),YEAR(P1024)+1,YEAR(P1024))</f>
        <v>2020</v>
      </c>
      <c r="Y1024">
        <f>INDEX('Inflation Indices'!$B$2:$B$18,MATCH('MilCon Contracts Data'!W265,'Inflation Indices'!$A$2:$A$18,0))</f>
        <v>1.0750776974914733</v>
      </c>
      <c r="Z1024">
        <f>ROUND(MEDIAN(W1024,X1024),0)</f>
        <v>2018</v>
      </c>
      <c r="AA1024">
        <f>INDEX('Inflation Indices'!$B$2:$B$18,MATCH('MilCon Contracts Data'!Z265,'Inflation Indices'!$A$2:$A$18,0))</f>
        <v>1.027591137340192</v>
      </c>
      <c r="AB1024" s="22">
        <f>M1024*Y1024</f>
        <v>39310216.008775719</v>
      </c>
      <c r="AC1024" s="22">
        <f>AB1024+(Q1024*AA1024)</f>
        <v>61164173.472265206</v>
      </c>
      <c r="AD1024" s="19">
        <f>IF(AB1024="","",AC1024-AB1024)</f>
        <v>21853957.463489488</v>
      </c>
      <c r="AE1024" s="23">
        <f>_xlfn.DAYS(P1024,O1024)</f>
        <v>777</v>
      </c>
      <c r="AF1024" s="23">
        <f>_xlfn.DAYS(O1024,G1024)</f>
        <v>720</v>
      </c>
      <c r="AG1024" s="24">
        <f>AE1024/AF1024</f>
        <v>1.0791666666666666</v>
      </c>
    </row>
    <row r="1025" spans="1:33" ht="30" customHeight="1" x14ac:dyDescent="0.25">
      <c r="A1025" s="9">
        <v>44573</v>
      </c>
      <c r="B1025" s="10">
        <v>2021</v>
      </c>
      <c r="C1025" s="11" t="s">
        <v>98</v>
      </c>
      <c r="D1025" s="12" t="s">
        <v>3102</v>
      </c>
      <c r="E1025" s="12" t="s">
        <v>35</v>
      </c>
      <c r="F1025" s="9">
        <v>44294</v>
      </c>
      <c r="G1025" s="9">
        <v>44424</v>
      </c>
      <c r="H1025" s="12" t="s">
        <v>3103</v>
      </c>
      <c r="I1025" s="13" t="str">
        <f>LEFT(J1025,6)</f>
        <v>N62742</v>
      </c>
      <c r="J1025" s="14" t="s">
        <v>3104</v>
      </c>
      <c r="K1025" s="15" t="s">
        <v>3105</v>
      </c>
      <c r="L1025" s="15" t="str">
        <f>CONCATENATE(D1025,",",J1025)</f>
        <v>N61159802,N6274219D1329 N6274221F9933</v>
      </c>
      <c r="M1025" s="26">
        <v>36571666</v>
      </c>
      <c r="N1025" s="16">
        <v>41359000</v>
      </c>
      <c r="O1025" s="17">
        <v>45267</v>
      </c>
      <c r="P1025" s="18">
        <v>45267</v>
      </c>
      <c r="Q1025" s="19">
        <f>IF(M1025="","",N1025-M1025)</f>
        <v>4787334</v>
      </c>
      <c r="R1025" s="20">
        <f>IF(P1025="","",P1025-O1025)</f>
        <v>0</v>
      </c>
      <c r="S1025">
        <f>YEAR(P1025)</f>
        <v>2023</v>
      </c>
      <c r="T1025" s="21">
        <f>IF(LEN(MONTH(P1025))=1,CONCATENATE("0",MONTH(P1025)),MONTH(P1025))</f>
        <v>12</v>
      </c>
      <c r="U1025" s="21" t="str">
        <f>IF(LEN(DAY(P1025))=1,CONCATENATE("0",DAY(P1025)),DAY(P1025))</f>
        <v>07</v>
      </c>
      <c r="V1025" t="str">
        <f>CONCATENATE(S1025,T1025,U1025)</f>
        <v>20231207</v>
      </c>
      <c r="W1025">
        <f>IF(OR(MONTH(G1025)=10,MONTH(G1025)=11,MONTH(G1025)=12),YEAR(G1025)+1,YEAR(G1025))</f>
        <v>2021</v>
      </c>
      <c r="X1025">
        <f>IF(OR(MONTH(P1025)=10,MONTH(P1025)=11,MONTH(P1025)=12),YEAR(P1025)+1,YEAR(P1025))</f>
        <v>2024</v>
      </c>
      <c r="Y1025">
        <f>INDEX('Inflation Indices'!$B$2:$B$18,MATCH('MilCon Contracts Data'!W1172,'Inflation Indices'!$A$2:$A$18,0))</f>
        <v>0.97697771649446541</v>
      </c>
      <c r="Z1025">
        <f>ROUND(MEDIAN(W1025,X1025),0)</f>
        <v>2023</v>
      </c>
      <c r="AA1025">
        <f>INDEX('Inflation Indices'!$B$2:$B$18,MATCH('MilCon Contracts Data'!Z1172,'Inflation Indices'!$A$2:$A$18,0))</f>
        <v>0.95701202597496626</v>
      </c>
      <c r="AB1025" s="22">
        <f>M1025*Y1025</f>
        <v>35729702.737078279</v>
      </c>
      <c r="AC1025" s="22">
        <f>AB1025+(Q1025*AA1025)</f>
        <v>40311238.947437122</v>
      </c>
      <c r="AD1025" s="19">
        <f>IF(AB1025="","",AC1025-AB1025)</f>
        <v>4581536.2103588432</v>
      </c>
      <c r="AE1025" s="23">
        <f>_xlfn.DAYS(P1025,O1025)</f>
        <v>0</v>
      </c>
      <c r="AF1025" s="23">
        <f>_xlfn.DAYS(O1025,G1025)</f>
        <v>843</v>
      </c>
      <c r="AG1025" s="24">
        <f>AE1025/AF1025</f>
        <v>0</v>
      </c>
    </row>
    <row r="1026" spans="1:33" ht="30" customHeight="1" x14ac:dyDescent="0.25">
      <c r="A1026" s="9">
        <v>44561</v>
      </c>
      <c r="B1026" s="10">
        <v>2020</v>
      </c>
      <c r="C1026" s="11" t="s">
        <v>68</v>
      </c>
      <c r="D1026" s="12" t="s">
        <v>3106</v>
      </c>
      <c r="E1026" s="12" t="s">
        <v>35</v>
      </c>
      <c r="F1026" s="9">
        <v>44035</v>
      </c>
      <c r="G1026" s="9">
        <v>44104</v>
      </c>
      <c r="H1026" s="12" t="s">
        <v>2654</v>
      </c>
      <c r="I1026" s="13" t="str">
        <f>LEFT(J1026,6)</f>
        <v>W912PL</v>
      </c>
      <c r="J1026" s="14" t="s">
        <v>3107</v>
      </c>
      <c r="K1026" s="15" t="s">
        <v>3107</v>
      </c>
      <c r="L1026" s="15" t="str">
        <f>CONCATENATE(D1026,",",J1026)</f>
        <v>RKMF163007,W912PL20C0021</v>
      </c>
      <c r="M1026" s="16">
        <v>36685652</v>
      </c>
      <c r="N1026" s="16">
        <v>37557368</v>
      </c>
      <c r="O1026" s="17">
        <v>44923</v>
      </c>
      <c r="P1026" s="18">
        <v>45053</v>
      </c>
      <c r="Q1026" s="19">
        <f>IF(M1026="","",N1026-M1026)</f>
        <v>871716</v>
      </c>
      <c r="R1026" s="20">
        <f>IF(P1026="","",P1026-O1026)</f>
        <v>130</v>
      </c>
      <c r="S1026">
        <f>YEAR(P1026)</f>
        <v>2023</v>
      </c>
      <c r="T1026" s="21" t="str">
        <f>IF(LEN(MONTH(P1026))=1,CONCATENATE("0",MONTH(P1026)),MONTH(P1026))</f>
        <v>05</v>
      </c>
      <c r="U1026" s="21" t="str">
        <f>IF(LEN(DAY(P1026))=1,CONCATENATE("0",DAY(P1026)),DAY(P1026))</f>
        <v>07</v>
      </c>
      <c r="V1026" t="str">
        <f>CONCATENATE(S1026,T1026,U1026)</f>
        <v>20230507</v>
      </c>
      <c r="W1026">
        <f>IF(OR(MONTH(G1026)=10,MONTH(G1026)=11,MONTH(G1026)=12),YEAR(G1026)+1,YEAR(G1026))</f>
        <v>2020</v>
      </c>
      <c r="X1026">
        <f>IF(OR(MONTH(P1026)=10,MONTH(P1026)=11,MONTH(P1026)=12),YEAR(P1026)+1,YEAR(P1026))</f>
        <v>2023</v>
      </c>
      <c r="Y1026">
        <f>INDEX('Inflation Indices'!$B$2:$B$18,MATCH('MilCon Contracts Data'!W1075,'Inflation Indices'!$A$2:$A$18,0))</f>
        <v>0.97697771649446541</v>
      </c>
      <c r="Z1026">
        <f>ROUND(MEDIAN(W1026,X1026),0)</f>
        <v>2022</v>
      </c>
      <c r="AA1026">
        <f>INDEX('Inflation Indices'!$B$2:$B$18,MATCH('MilCon Contracts Data'!Z1075,'Inflation Indices'!$A$2:$A$18,0))</f>
        <v>0.95701202597496626</v>
      </c>
      <c r="AB1026" s="22">
        <f>M1026*Y1026</f>
        <v>35841064.519070618</v>
      </c>
      <c r="AC1026" s="22">
        <f>AB1026+(Q1026*AA1026)</f>
        <v>36675307.214305408</v>
      </c>
      <c r="AD1026" s="19">
        <f>IF(AB1026="","",AC1026-AB1026)</f>
        <v>834242.69523479044</v>
      </c>
      <c r="AE1026" s="23">
        <f>_xlfn.DAYS(P1026,O1026)</f>
        <v>130</v>
      </c>
      <c r="AF1026" s="23">
        <f>_xlfn.DAYS(O1026,G1026)</f>
        <v>819</v>
      </c>
      <c r="AG1026" s="24">
        <f>AE1026/AF1026</f>
        <v>0.15873015873015872</v>
      </c>
    </row>
    <row r="1027" spans="1:33" ht="30" customHeight="1" x14ac:dyDescent="0.25">
      <c r="A1027" s="9">
        <v>44573</v>
      </c>
      <c r="B1027" s="10">
        <v>2019</v>
      </c>
      <c r="C1027" s="11" t="s">
        <v>98</v>
      </c>
      <c r="D1027" s="12" t="s">
        <v>3108</v>
      </c>
      <c r="E1027" s="12" t="s">
        <v>35</v>
      </c>
      <c r="F1027" s="9">
        <v>43510</v>
      </c>
      <c r="G1027" s="9">
        <v>43656</v>
      </c>
      <c r="H1027" s="12" t="s">
        <v>3109</v>
      </c>
      <c r="I1027" s="13" t="str">
        <f>LEFT(J1027,6)</f>
        <v>N40085</v>
      </c>
      <c r="J1027" s="14" t="s">
        <v>3110</v>
      </c>
      <c r="K1027" s="15" t="s">
        <v>3111</v>
      </c>
      <c r="L1027" s="15" t="str">
        <f>CONCATENATE(D1027,",",J1027)</f>
        <v>M00263404,N4008519C9017 AWD</v>
      </c>
      <c r="M1027" s="16">
        <v>36938000</v>
      </c>
      <c r="N1027" s="16">
        <v>36163000</v>
      </c>
      <c r="O1027" s="17">
        <v>44425</v>
      </c>
      <c r="P1027" s="18">
        <v>44504</v>
      </c>
      <c r="Q1027" s="19">
        <f>IF(M1027="","",N1027-M1027)</f>
        <v>-775000</v>
      </c>
      <c r="R1027" s="20">
        <f>IF(P1027="","",P1027-O1027)</f>
        <v>79</v>
      </c>
      <c r="S1027">
        <f>YEAR(P1027)</f>
        <v>2021</v>
      </c>
      <c r="T1027" s="21">
        <f>IF(LEN(MONTH(P1027))=1,CONCATENATE("0",MONTH(P1027)),MONTH(P1027))</f>
        <v>11</v>
      </c>
      <c r="U1027" s="21" t="str">
        <f>IF(LEN(DAY(P1027))=1,CONCATENATE("0",DAY(P1027)),DAY(P1027))</f>
        <v>04</v>
      </c>
      <c r="V1027" t="str">
        <f>CONCATENATE(S1027,T1027,U1027)</f>
        <v>20211104</v>
      </c>
      <c r="W1027">
        <f>IF(OR(MONTH(G1027)=10,MONTH(G1027)=11,MONTH(G1027)=12),YEAR(G1027)+1,YEAR(G1027))</f>
        <v>2019</v>
      </c>
      <c r="X1027">
        <f>IF(OR(MONTH(P1027)=10,MONTH(P1027)=11,MONTH(P1027)=12),YEAR(P1027)+1,YEAR(P1027))</f>
        <v>2022</v>
      </c>
      <c r="Y1027">
        <f>INDEX('Inflation Indices'!$B$2:$B$18,MATCH('MilCon Contracts Data'!W615,'Inflation Indices'!$A$2:$A$18,0))</f>
        <v>0.97697771649446541</v>
      </c>
      <c r="Z1027">
        <f>ROUND(MEDIAN(W1027,X1027),0)</f>
        <v>2021</v>
      </c>
      <c r="AA1027">
        <f>INDEX('Inflation Indices'!$B$2:$B$18,MATCH('MilCon Contracts Data'!Z615,'Inflation Indices'!$A$2:$A$18,0))</f>
        <v>0.93819806468133926</v>
      </c>
      <c r="AB1027" s="22">
        <f>M1027*Y1027</f>
        <v>36087602.891872562</v>
      </c>
      <c r="AC1027" s="22">
        <f>AB1027+(Q1027*AA1027)</f>
        <v>35360499.391744524</v>
      </c>
      <c r="AD1027" s="19">
        <f>IF(AB1027="","",AC1027-AB1027)</f>
        <v>-727103.50012803823</v>
      </c>
      <c r="AE1027" s="23">
        <f>_xlfn.DAYS(P1027,O1027)</f>
        <v>79</v>
      </c>
      <c r="AF1027" s="23">
        <f>_xlfn.DAYS(O1027,G1027)</f>
        <v>769</v>
      </c>
      <c r="AG1027" s="24">
        <f>AE1027/AF1027</f>
        <v>0.10273081924577374</v>
      </c>
    </row>
    <row r="1028" spans="1:33" ht="30" customHeight="1" x14ac:dyDescent="0.25">
      <c r="A1028" s="9">
        <v>44573</v>
      </c>
      <c r="B1028" s="10">
        <v>2017</v>
      </c>
      <c r="C1028" s="11" t="s">
        <v>478</v>
      </c>
      <c r="D1028" s="12" t="s">
        <v>3112</v>
      </c>
      <c r="E1028" s="12" t="s">
        <v>35</v>
      </c>
      <c r="F1028" s="9">
        <v>42999</v>
      </c>
      <c r="G1028" s="9">
        <v>43004</v>
      </c>
      <c r="H1028" s="12" t="s">
        <v>3113</v>
      </c>
      <c r="I1028" s="13" t="str">
        <f>LEFT(J1028,6)</f>
        <v>187507</v>
      </c>
      <c r="J1028" s="14" t="s">
        <v>3114</v>
      </c>
      <c r="K1028" s="15">
        <v>1875077</v>
      </c>
      <c r="L1028" s="15" t="str">
        <f>CONCATENATE(D1028,",",J1028)</f>
        <v>490601,1875077</v>
      </c>
      <c r="M1028" s="16">
        <v>37000000</v>
      </c>
      <c r="N1028" s="16">
        <v>37610000</v>
      </c>
      <c r="O1028" s="17">
        <v>43558</v>
      </c>
      <c r="P1028" s="18">
        <v>44343</v>
      </c>
      <c r="Q1028" s="19">
        <f>IF(M1028="","",N1028-M1028)</f>
        <v>610000</v>
      </c>
      <c r="R1028" s="20">
        <f>IF(P1028="","",P1028-O1028)</f>
        <v>785</v>
      </c>
      <c r="S1028">
        <f>YEAR(P1028)</f>
        <v>2021</v>
      </c>
      <c r="T1028" s="21" t="str">
        <f>IF(LEN(MONTH(P1028))=1,CONCATENATE("0",MONTH(P1028)),MONTH(P1028))</f>
        <v>05</v>
      </c>
      <c r="U1028" s="21">
        <f>IF(LEN(DAY(P1028))=1,CONCATENATE("0",DAY(P1028)),DAY(P1028))</f>
        <v>27</v>
      </c>
      <c r="V1028" t="str">
        <f>CONCATENATE(S1028,T1028,U1028)</f>
        <v>20210527</v>
      </c>
      <c r="W1028">
        <f>IF(OR(MONTH(G1028)=10,MONTH(G1028)=11,MONTH(G1028)=12),YEAR(G1028)+1,YEAR(G1028))</f>
        <v>2017</v>
      </c>
      <c r="X1028">
        <f>IF(OR(MONTH(P1028)=10,MONTH(P1028)=11,MONTH(P1028)=12),YEAR(P1028)+1,YEAR(P1028))</f>
        <v>2021</v>
      </c>
      <c r="Y1028">
        <f>INDEX('Inflation Indices'!$B$2:$B$18,MATCH('MilCon Contracts Data'!W297,'Inflation Indices'!$A$2:$A$18,0))</f>
        <v>1.0507009358578761</v>
      </c>
      <c r="Z1028">
        <f>ROUND(MEDIAN(W1028,X1028),0)</f>
        <v>2019</v>
      </c>
      <c r="AA1028">
        <f>INDEX('Inflation Indices'!$B$2:$B$18,MATCH('MilCon Contracts Data'!Z297,'Inflation Indices'!$A$2:$A$18,0))</f>
        <v>1.0006103417743548</v>
      </c>
      <c r="AB1028" s="22">
        <f>M1028*Y1028</f>
        <v>38875934.626741417</v>
      </c>
      <c r="AC1028" s="22">
        <f>AB1028+(Q1028*AA1028)</f>
        <v>39486306.935223773</v>
      </c>
      <c r="AD1028" s="19">
        <f>IF(AB1028="","",AC1028-AB1028)</f>
        <v>610372.30848235637</v>
      </c>
      <c r="AE1028" s="23">
        <f>_xlfn.DAYS(P1028,O1028)</f>
        <v>785</v>
      </c>
      <c r="AF1028" s="23">
        <f>_xlfn.DAYS(O1028,G1028)</f>
        <v>554</v>
      </c>
      <c r="AG1028" s="24">
        <f>AE1028/AF1028</f>
        <v>1.4169675090252707</v>
      </c>
    </row>
    <row r="1029" spans="1:33" ht="30" customHeight="1" x14ac:dyDescent="0.25">
      <c r="A1029" s="9">
        <v>44439</v>
      </c>
      <c r="B1029" s="10">
        <v>2019</v>
      </c>
      <c r="C1029" s="11" t="s">
        <v>145</v>
      </c>
      <c r="D1029" s="12" t="s">
        <v>3115</v>
      </c>
      <c r="E1029" s="12" t="s">
        <v>35</v>
      </c>
      <c r="F1029" s="9">
        <v>43776</v>
      </c>
      <c r="G1029" s="9">
        <v>43840</v>
      </c>
      <c r="H1029" s="12" t="s">
        <v>3116</v>
      </c>
      <c r="I1029" s="13" t="str">
        <f>LEFT(J1029,6)</f>
        <v>W9126G</v>
      </c>
      <c r="J1029" s="14" t="s">
        <v>3117</v>
      </c>
      <c r="K1029" s="15" t="s">
        <v>3117</v>
      </c>
      <c r="L1029" s="15" t="str">
        <f>CONCATENATE(D1029,",",J1029)</f>
        <v>94610,W9126G19D0021</v>
      </c>
      <c r="M1029" s="16">
        <v>37106000</v>
      </c>
      <c r="N1029" s="16">
        <v>47319000</v>
      </c>
      <c r="O1029" s="17">
        <v>44397</v>
      </c>
      <c r="P1029" s="18">
        <v>44437</v>
      </c>
      <c r="Q1029" s="19">
        <f>IF(M1029="","",N1029-M1029)</f>
        <v>10213000</v>
      </c>
      <c r="R1029" s="20">
        <f>IF(P1029="","",P1029-O1029)</f>
        <v>40</v>
      </c>
      <c r="S1029">
        <f>YEAR(P1029)</f>
        <v>2021</v>
      </c>
      <c r="T1029" s="21" t="str">
        <f>IF(LEN(MONTH(P1029))=1,CONCATENATE("0",MONTH(P1029)),MONTH(P1029))</f>
        <v>08</v>
      </c>
      <c r="U1029" s="21">
        <f>IF(LEN(DAY(P1029))=1,CONCATENATE("0",DAY(P1029)),DAY(P1029))</f>
        <v>29</v>
      </c>
      <c r="V1029" t="str">
        <f>CONCATENATE(S1029,T1029,U1029)</f>
        <v>20210829</v>
      </c>
      <c r="W1029">
        <f>IF(OR(MONTH(G1029)=10,MONTH(G1029)=11,MONTH(G1029)=12),YEAR(G1029)+1,YEAR(G1029))</f>
        <v>2020</v>
      </c>
      <c r="X1029">
        <f>IF(OR(MONTH(P1029)=10,MONTH(P1029)=11,MONTH(P1029)=12),YEAR(P1029)+1,YEAR(P1029))</f>
        <v>2021</v>
      </c>
      <c r="Y1029">
        <f>INDEX('Inflation Indices'!$B$2:$B$18,MATCH('MilCon Contracts Data'!W989,'Inflation Indices'!$A$2:$A$18,0))</f>
        <v>0.97697771649446541</v>
      </c>
      <c r="Z1029">
        <f>ROUND(MEDIAN(W1029,X1029),0)</f>
        <v>2021</v>
      </c>
      <c r="AA1029">
        <f>INDEX('Inflation Indices'!$B$2:$B$18,MATCH('MilCon Contracts Data'!Z989,'Inflation Indices'!$A$2:$A$18,0))</f>
        <v>0.95701202597496626</v>
      </c>
      <c r="AB1029" s="22">
        <f>M1029*Y1029</f>
        <v>36251735.148243636</v>
      </c>
      <c r="AC1029" s="22">
        <f>AB1029+(Q1029*AA1029)</f>
        <v>46025698.969525963</v>
      </c>
      <c r="AD1029" s="19">
        <f>IF(AB1029="","",AC1029-AB1029)</f>
        <v>9773963.8212823272</v>
      </c>
      <c r="AE1029" s="23">
        <f>_xlfn.DAYS(P1029,O1029)</f>
        <v>40</v>
      </c>
      <c r="AF1029" s="23">
        <f>_xlfn.DAYS(O1029,G1029)</f>
        <v>557</v>
      </c>
      <c r="AG1029" s="24">
        <f>AE1029/AF1029</f>
        <v>7.1813285457809697E-2</v>
      </c>
    </row>
    <row r="1030" spans="1:33" ht="30" customHeight="1" x14ac:dyDescent="0.25">
      <c r="A1030" s="9">
        <v>44561</v>
      </c>
      <c r="B1030" s="10">
        <v>2020</v>
      </c>
      <c r="C1030" s="11" t="s">
        <v>145</v>
      </c>
      <c r="D1030" s="12" t="s">
        <v>3118</v>
      </c>
      <c r="E1030" s="12" t="s">
        <v>35</v>
      </c>
      <c r="F1030" s="9">
        <v>43867</v>
      </c>
      <c r="G1030" s="9">
        <v>43971</v>
      </c>
      <c r="H1030" s="12" t="s">
        <v>3119</v>
      </c>
      <c r="I1030" s="13" t="str">
        <f>LEFT(J1030,6)</f>
        <v>W912QR</v>
      </c>
      <c r="J1030" s="14" t="s">
        <v>3120</v>
      </c>
      <c r="K1030" s="15" t="s">
        <v>3120</v>
      </c>
      <c r="L1030" s="15" t="str">
        <f>CONCATENATE(D1030,",",J1030)</f>
        <v>69347,W912QR20C0022</v>
      </c>
      <c r="M1030" s="16">
        <v>37142000</v>
      </c>
      <c r="N1030" s="16">
        <v>39788000</v>
      </c>
      <c r="O1030" s="17">
        <v>44753</v>
      </c>
      <c r="P1030" s="18">
        <v>44842</v>
      </c>
      <c r="Q1030" s="19">
        <f>IF(M1030="","",N1030-M1030)</f>
        <v>2646000</v>
      </c>
      <c r="R1030" s="20">
        <f>IF(P1030="","",P1030-O1030)</f>
        <v>89</v>
      </c>
      <c r="S1030">
        <f>YEAR(P1030)</f>
        <v>2022</v>
      </c>
      <c r="T1030" s="21">
        <f>IF(LEN(MONTH(P1030))=1,CONCATENATE("0",MONTH(P1030)),MONTH(P1030))</f>
        <v>10</v>
      </c>
      <c r="U1030" s="21" t="str">
        <f>IF(LEN(DAY(P1030))=1,CONCATENATE("0",DAY(P1030)),DAY(P1030))</f>
        <v>08</v>
      </c>
      <c r="V1030" t="str">
        <f>CONCATENATE(S1030,T1030,U1030)</f>
        <v>20221008</v>
      </c>
      <c r="W1030">
        <f>IF(OR(MONTH(G1030)=10,MONTH(G1030)=11,MONTH(G1030)=12),YEAR(G1030)+1,YEAR(G1030))</f>
        <v>2020</v>
      </c>
      <c r="X1030">
        <f>IF(OR(MONTH(P1030)=10,MONTH(P1030)=11,MONTH(P1030)=12),YEAR(P1030)+1,YEAR(P1030))</f>
        <v>2023</v>
      </c>
      <c r="Y1030">
        <f>INDEX('Inflation Indices'!$B$2:$B$18,MATCH('MilCon Contracts Data'!W1088,'Inflation Indices'!$A$2:$A$18,0))</f>
        <v>1.027591137340192</v>
      </c>
      <c r="Z1030">
        <f>ROUND(MEDIAN(W1030,X1030),0)</f>
        <v>2022</v>
      </c>
      <c r="AA1030">
        <f>INDEX('Inflation Indices'!$B$2:$B$18,MATCH('MilCon Contracts Data'!Z1088,'Inflation Indices'!$A$2:$A$18,0))</f>
        <v>0.97697771649446541</v>
      </c>
      <c r="AB1030" s="22">
        <f>M1030*Y1030</f>
        <v>38166790.023089409</v>
      </c>
      <c r="AC1030" s="22">
        <f>AB1030+(Q1030*AA1030)</f>
        <v>40751873.060933761</v>
      </c>
      <c r="AD1030" s="19">
        <f>IF(AB1030="","",AC1030-AB1030)</f>
        <v>2585083.0378443524</v>
      </c>
      <c r="AE1030" s="23">
        <f>_xlfn.DAYS(P1030,O1030)</f>
        <v>89</v>
      </c>
      <c r="AF1030" s="23">
        <f>_xlfn.DAYS(O1030,G1030)</f>
        <v>782</v>
      </c>
      <c r="AG1030" s="24">
        <f>AE1030/AF1030</f>
        <v>0.11381074168797954</v>
      </c>
    </row>
    <row r="1031" spans="1:33" ht="30" customHeight="1" x14ac:dyDescent="0.25">
      <c r="A1031" s="9">
        <v>44573</v>
      </c>
      <c r="B1031" s="10">
        <v>2018</v>
      </c>
      <c r="C1031" s="11" t="s">
        <v>98</v>
      </c>
      <c r="D1031" s="12" t="s">
        <v>3121</v>
      </c>
      <c r="E1031" s="12" t="s">
        <v>35</v>
      </c>
      <c r="F1031" s="9">
        <v>43321</v>
      </c>
      <c r="G1031" s="9">
        <v>43371</v>
      </c>
      <c r="H1031" s="12" t="s">
        <v>911</v>
      </c>
      <c r="I1031" s="13" t="str">
        <f>LEFT(J1031,6)</f>
        <v>N40085</v>
      </c>
      <c r="J1031" s="14" t="s">
        <v>3122</v>
      </c>
      <c r="K1031" s="15" t="s">
        <v>3123</v>
      </c>
      <c r="L1031" s="15" t="str">
        <f>CONCATENATE(D1031,",",J1031)</f>
        <v>M670011320,N4008518C0610 AWD</v>
      </c>
      <c r="M1031" s="16">
        <v>37174000</v>
      </c>
      <c r="N1031" s="16">
        <v>36007000</v>
      </c>
      <c r="O1031" s="17">
        <v>44127</v>
      </c>
      <c r="P1031" s="18">
        <v>44505</v>
      </c>
      <c r="Q1031" s="19">
        <f>IF(M1031="","",N1031-M1031)</f>
        <v>-1167000</v>
      </c>
      <c r="R1031" s="20">
        <f>IF(P1031="","",P1031-O1031)</f>
        <v>378</v>
      </c>
      <c r="S1031">
        <f>YEAR(P1031)</f>
        <v>2021</v>
      </c>
      <c r="T1031" s="21">
        <f>IF(LEN(MONTH(P1031))=1,CONCATENATE("0",MONTH(P1031)),MONTH(P1031))</f>
        <v>11</v>
      </c>
      <c r="U1031" s="21" t="str">
        <f>IF(LEN(DAY(P1031))=1,CONCATENATE("0",DAY(P1031)),DAY(P1031))</f>
        <v>05</v>
      </c>
      <c r="V1031" t="str">
        <f>CONCATENATE(S1031,T1031,U1031)</f>
        <v>20211105</v>
      </c>
      <c r="W1031">
        <f>IF(OR(MONTH(G1031)=10,MONTH(G1031)=11,MONTH(G1031)=12),YEAR(G1031)+1,YEAR(G1031))</f>
        <v>2018</v>
      </c>
      <c r="X1031">
        <f>IF(OR(MONTH(P1031)=10,MONTH(P1031)=11,MONTH(P1031)=12),YEAR(P1031)+1,YEAR(P1031))</f>
        <v>2022</v>
      </c>
      <c r="Y1031">
        <f>INDEX('Inflation Indices'!$B$2:$B$18,MATCH('MilCon Contracts Data'!W438,'Inflation Indices'!$A$2:$A$18,0))</f>
        <v>1.027591137340192</v>
      </c>
      <c r="Z1031">
        <f>ROUND(MEDIAN(W1031,X1031),0)</f>
        <v>2020</v>
      </c>
      <c r="AA1031">
        <f>INDEX('Inflation Indices'!$B$2:$B$18,MATCH('MilCon Contracts Data'!Z438,'Inflation Indices'!$A$2:$A$18,0))</f>
        <v>0.95701202597496626</v>
      </c>
      <c r="AB1031" s="22">
        <f>M1031*Y1031</f>
        <v>38199672.939484298</v>
      </c>
      <c r="AC1031" s="22">
        <f>AB1031+(Q1031*AA1031)</f>
        <v>37082839.905171514</v>
      </c>
      <c r="AD1031" s="19">
        <f>IF(AB1031="","",AC1031-AB1031)</f>
        <v>-1116833.0343127847</v>
      </c>
      <c r="AE1031" s="23">
        <f>_xlfn.DAYS(P1031,O1031)</f>
        <v>378</v>
      </c>
      <c r="AF1031" s="23">
        <f>_xlfn.DAYS(O1031,G1031)</f>
        <v>756</v>
      </c>
      <c r="AG1031" s="24">
        <f>AE1031/AF1031</f>
        <v>0.5</v>
      </c>
    </row>
    <row r="1032" spans="1:33" ht="30" customHeight="1" x14ac:dyDescent="0.25">
      <c r="A1032" s="9">
        <v>44573</v>
      </c>
      <c r="B1032" s="10">
        <v>2018</v>
      </c>
      <c r="C1032" s="11" t="s">
        <v>103</v>
      </c>
      <c r="D1032" s="12" t="s">
        <v>3124</v>
      </c>
      <c r="E1032" s="12" t="s">
        <v>35</v>
      </c>
      <c r="F1032" s="9">
        <v>43143</v>
      </c>
      <c r="G1032" s="9">
        <v>43372</v>
      </c>
      <c r="H1032" s="12" t="s">
        <v>1361</v>
      </c>
      <c r="I1032" s="13" t="str">
        <f>LEFT(J1032,6)</f>
        <v>N40080</v>
      </c>
      <c r="J1032" s="14" t="s">
        <v>3125</v>
      </c>
      <c r="K1032" s="15" t="s">
        <v>3126</v>
      </c>
      <c r="L1032" s="15" t="str">
        <f>CONCATENATE(D1032,",",J1032)</f>
        <v>N61151163,N4008018C0008 AWD</v>
      </c>
      <c r="M1032" s="16">
        <v>37296000</v>
      </c>
      <c r="N1032" s="16">
        <v>35903000</v>
      </c>
      <c r="O1032" s="17">
        <v>44422</v>
      </c>
      <c r="P1032" s="18">
        <v>44422</v>
      </c>
      <c r="Q1032" s="19">
        <f>IF(M1032="","",N1032-M1032)</f>
        <v>-1393000</v>
      </c>
      <c r="R1032" s="20">
        <f>IF(P1032="","",P1032-O1032)</f>
        <v>0</v>
      </c>
      <c r="S1032">
        <f>YEAR(P1032)</f>
        <v>2021</v>
      </c>
      <c r="T1032" s="21" t="str">
        <f>IF(LEN(MONTH(P1032))=1,CONCATENATE("0",MONTH(P1032)),MONTH(P1032))</f>
        <v>08</v>
      </c>
      <c r="U1032" s="21">
        <f>IF(LEN(DAY(P1032))=1,CONCATENATE("0",DAY(P1032)),DAY(P1032))</f>
        <v>14</v>
      </c>
      <c r="V1032" t="str">
        <f>CONCATENATE(S1032,T1032,U1032)</f>
        <v>20210814</v>
      </c>
      <c r="W1032">
        <f>IF(OR(MONTH(G1032)=10,MONTH(G1032)=11,MONTH(G1032)=12),YEAR(G1032)+1,YEAR(G1032))</f>
        <v>2018</v>
      </c>
      <c r="X1032">
        <f>IF(OR(MONTH(P1032)=10,MONTH(P1032)=11,MONTH(P1032)=12),YEAR(P1032)+1,YEAR(P1032))</f>
        <v>2021</v>
      </c>
      <c r="Y1032">
        <f>INDEX('Inflation Indices'!$B$2:$B$18,MATCH('MilCon Contracts Data'!W427,'Inflation Indices'!$A$2:$A$18,0))</f>
        <v>1.027591137340192</v>
      </c>
      <c r="Z1032">
        <f>ROUND(MEDIAN(W1032,X1032),0)</f>
        <v>2020</v>
      </c>
      <c r="AA1032">
        <f>INDEX('Inflation Indices'!$B$2:$B$18,MATCH('MilCon Contracts Data'!Z427,'Inflation Indices'!$A$2:$A$18,0))</f>
        <v>1.0006103417743548</v>
      </c>
      <c r="AB1032" s="22">
        <f>M1032*Y1032</f>
        <v>38325039.058239803</v>
      </c>
      <c r="AC1032" s="22">
        <f>AB1032+(Q1032*AA1032)</f>
        <v>36931188.852148123</v>
      </c>
      <c r="AD1032" s="19">
        <f>IF(AB1032="","",AC1032-AB1032)</f>
        <v>-1393850.2060916796</v>
      </c>
      <c r="AE1032" s="23">
        <f>_xlfn.DAYS(P1032,O1032)</f>
        <v>0</v>
      </c>
      <c r="AF1032" s="23">
        <f>_xlfn.DAYS(O1032,G1032)</f>
        <v>1050</v>
      </c>
      <c r="AG1032" s="24">
        <f>AE1032/AF1032</f>
        <v>0</v>
      </c>
    </row>
    <row r="1033" spans="1:33" ht="30" customHeight="1" x14ac:dyDescent="0.25">
      <c r="A1033" s="9">
        <v>44561</v>
      </c>
      <c r="B1033" s="10">
        <v>2013</v>
      </c>
      <c r="C1033" s="11" t="s">
        <v>145</v>
      </c>
      <c r="D1033" s="12" t="s">
        <v>3127</v>
      </c>
      <c r="E1033" s="12" t="s">
        <v>35</v>
      </c>
      <c r="F1033" s="9">
        <v>42126</v>
      </c>
      <c r="G1033" s="9">
        <v>42270</v>
      </c>
      <c r="H1033" s="12" t="s">
        <v>1317</v>
      </c>
      <c r="I1033" s="13" t="str">
        <f>LEFT(J1033,6)</f>
        <v>W9126G</v>
      </c>
      <c r="J1033" s="14" t="s">
        <v>3128</v>
      </c>
      <c r="K1033" s="15" t="s">
        <v>3129</v>
      </c>
      <c r="L1033" s="15" t="str">
        <f>CONCATENATE(D1033,",",J1033)</f>
        <v>68530,W9126G-14-D-0050</v>
      </c>
      <c r="M1033" s="16">
        <v>37657000</v>
      </c>
      <c r="N1033" s="16">
        <v>55028000</v>
      </c>
      <c r="O1033" s="17">
        <v>43451</v>
      </c>
      <c r="P1033" s="18">
        <v>44701</v>
      </c>
      <c r="Q1033" s="19">
        <f>IF(M1033="","",N1033-M1033)</f>
        <v>17371000</v>
      </c>
      <c r="R1033" s="20">
        <f>IF(P1033="","",P1033-O1033)</f>
        <v>1250</v>
      </c>
      <c r="S1033">
        <f>YEAR(P1033)</f>
        <v>2022</v>
      </c>
      <c r="T1033" s="21" t="str">
        <f>IF(LEN(MONTH(P1033))=1,CONCATENATE("0",MONTH(P1033)),MONTH(P1033))</f>
        <v>05</v>
      </c>
      <c r="U1033" s="21">
        <f>IF(LEN(DAY(P1033))=1,CONCATENATE("0",DAY(P1033)),DAY(P1033))</f>
        <v>20</v>
      </c>
      <c r="V1033" t="str">
        <f>CONCATENATE(S1033,T1033,U1033)</f>
        <v>20220520</v>
      </c>
      <c r="W1033">
        <f>IF(OR(MONTH(G1033)=10,MONTH(G1033)=11,MONTH(G1033)=12),YEAR(G1033)+1,YEAR(G1033))</f>
        <v>2015</v>
      </c>
      <c r="X1033">
        <f>IF(OR(MONTH(P1033)=10,MONTH(P1033)=11,MONTH(P1033)=12),YEAR(P1033)+1,YEAR(P1033))</f>
        <v>2022</v>
      </c>
      <c r="Y1033">
        <f>INDEX('Inflation Indices'!$B$2:$B$18,MATCH('MilCon Contracts Data'!W201,'Inflation Indices'!$A$2:$A$18,0))</f>
        <v>1.0006103417743548</v>
      </c>
      <c r="Z1033">
        <f>ROUND(MEDIAN(W1033,X1033),0)</f>
        <v>2019</v>
      </c>
      <c r="AA1033">
        <f>INDEX('Inflation Indices'!$B$2:$B$18,MATCH('MilCon Contracts Data'!Z201,'Inflation Indices'!$A$2:$A$18,0))</f>
        <v>0.97697771649446541</v>
      </c>
      <c r="AB1033" s="22">
        <f>M1033*Y1033</f>
        <v>37679983.640196882</v>
      </c>
      <c r="AC1033" s="22">
        <f>AB1033+(Q1033*AA1033)</f>
        <v>54651063.553422242</v>
      </c>
      <c r="AD1033" s="19">
        <f>IF(AB1033="","",AC1033-AB1033)</f>
        <v>16971079.91322536</v>
      </c>
      <c r="AE1033" s="23">
        <f>_xlfn.DAYS(P1033,O1033)</f>
        <v>1250</v>
      </c>
      <c r="AF1033" s="23">
        <f>_xlfn.DAYS(O1033,G1033)</f>
        <v>1181</v>
      </c>
      <c r="AG1033" s="24">
        <f>AE1033/AF1033</f>
        <v>1.0584250635055039</v>
      </c>
    </row>
    <row r="1034" spans="1:33" ht="30" customHeight="1" x14ac:dyDescent="0.25">
      <c r="A1034" s="9">
        <v>44573</v>
      </c>
      <c r="B1034" s="10">
        <v>2017</v>
      </c>
      <c r="C1034" s="11" t="s">
        <v>103</v>
      </c>
      <c r="D1034" s="12" t="s">
        <v>2966</v>
      </c>
      <c r="E1034" s="12" t="s">
        <v>3130</v>
      </c>
      <c r="F1034" s="9">
        <v>43227</v>
      </c>
      <c r="G1034" s="9">
        <v>43311</v>
      </c>
      <c r="H1034" s="12" t="s">
        <v>2967</v>
      </c>
      <c r="I1034" s="13" t="str">
        <f>LEFT(J1034,6)</f>
        <v>N40085</v>
      </c>
      <c r="J1034" s="14" t="s">
        <v>2968</v>
      </c>
      <c r="K1034" s="15" t="s">
        <v>2969</v>
      </c>
      <c r="L1034" s="15" t="str">
        <f>CONCATENATE(D1034,",",J1034)</f>
        <v>N00128714,N4008518C8707 AWD</v>
      </c>
      <c r="M1034" s="16">
        <v>37695000</v>
      </c>
      <c r="N1034" s="16">
        <v>35814000</v>
      </c>
      <c r="O1034" s="17">
        <v>44057</v>
      </c>
      <c r="P1034" s="18">
        <v>44127</v>
      </c>
      <c r="Q1034" s="19">
        <f>IF(M1034="","",N1034-M1034)</f>
        <v>-1881000</v>
      </c>
      <c r="R1034" s="20">
        <f>IF(P1034="","",P1034-O1034)</f>
        <v>70</v>
      </c>
      <c r="S1034">
        <f>YEAR(P1034)</f>
        <v>2020</v>
      </c>
      <c r="T1034" s="21">
        <f>IF(LEN(MONTH(P1034))=1,CONCATENATE("0",MONTH(P1034)),MONTH(P1034))</f>
        <v>10</v>
      </c>
      <c r="U1034" s="21">
        <f>IF(LEN(DAY(P1034))=1,CONCATENATE("0",DAY(P1034)),DAY(P1034))</f>
        <v>23</v>
      </c>
      <c r="V1034" t="str">
        <f>CONCATENATE(S1034,T1034,U1034)</f>
        <v>20201023</v>
      </c>
      <c r="W1034">
        <f>IF(OR(MONTH(G1034)=10,MONTH(G1034)=11,MONTH(G1034)=12),YEAR(G1034)+1,YEAR(G1034))</f>
        <v>2018</v>
      </c>
      <c r="X1034">
        <f>IF(OR(MONTH(P1034)=10,MONTH(P1034)=11,MONTH(P1034)=12),YEAR(P1034)+1,YEAR(P1034))</f>
        <v>2021</v>
      </c>
      <c r="Y1034">
        <f>INDEX('Inflation Indices'!$B$2:$B$18,MATCH('MilCon Contracts Data'!W458,'Inflation Indices'!$A$2:$A$18,0))</f>
        <v>0.97697771649446541</v>
      </c>
      <c r="Z1034">
        <f>ROUND(MEDIAN(W1034,X1034),0)</f>
        <v>2020</v>
      </c>
      <c r="AA1034">
        <f>INDEX('Inflation Indices'!$B$2:$B$18,MATCH('MilCon Contracts Data'!Z458,'Inflation Indices'!$A$2:$A$18,0))</f>
        <v>0.95701202597496626</v>
      </c>
      <c r="AB1034" s="22">
        <f>M1034*Y1034</f>
        <v>36827175.023258872</v>
      </c>
      <c r="AC1034" s="22">
        <f>AB1034+(Q1034*AA1034)</f>
        <v>35027035.402399957</v>
      </c>
      <c r="AD1034" s="19">
        <f>IF(AB1034="","",AC1034-AB1034)</f>
        <v>-1800139.6208589152</v>
      </c>
      <c r="AE1034" s="23">
        <f>_xlfn.DAYS(P1034,O1034)</f>
        <v>70</v>
      </c>
      <c r="AF1034" s="23">
        <f>_xlfn.DAYS(O1034,G1034)</f>
        <v>746</v>
      </c>
      <c r="AG1034" s="24">
        <f>AE1034/AF1034</f>
        <v>9.3833780160857902E-2</v>
      </c>
    </row>
    <row r="1035" spans="1:33" ht="30" customHeight="1" x14ac:dyDescent="0.25">
      <c r="A1035" s="9">
        <v>44573</v>
      </c>
      <c r="B1035" s="10">
        <v>2018</v>
      </c>
      <c r="C1035" s="11" t="s">
        <v>98</v>
      </c>
      <c r="D1035" s="12" t="s">
        <v>3131</v>
      </c>
      <c r="E1035" s="12" t="s">
        <v>35</v>
      </c>
      <c r="F1035" s="9">
        <v>43222</v>
      </c>
      <c r="G1035" s="9">
        <v>43284</v>
      </c>
      <c r="H1035" s="12" t="s">
        <v>167</v>
      </c>
      <c r="I1035" s="13" t="str">
        <f>LEFT(J1035,6)</f>
        <v>N62473</v>
      </c>
      <c r="J1035" s="14" t="s">
        <v>3132</v>
      </c>
      <c r="K1035" s="15" t="s">
        <v>277</v>
      </c>
      <c r="L1035" s="15" t="str">
        <f>CONCATENATE(D1035,",",J1035)</f>
        <v>M62974539,N6247317D0822 N6247318F4783</v>
      </c>
      <c r="M1035" s="16">
        <v>37962000</v>
      </c>
      <c r="N1035" s="16">
        <v>37974000</v>
      </c>
      <c r="O1035" s="17">
        <v>44010</v>
      </c>
      <c r="P1035" s="18">
        <v>44655</v>
      </c>
      <c r="Q1035" s="19">
        <f>IF(M1035="","",N1035-M1035)</f>
        <v>12000</v>
      </c>
      <c r="R1035" s="20">
        <f>IF(P1035="","",P1035-O1035)</f>
        <v>645</v>
      </c>
      <c r="S1035">
        <f>YEAR(P1035)</f>
        <v>2022</v>
      </c>
      <c r="T1035" s="21" t="str">
        <f>IF(LEN(MONTH(P1035))=1,CONCATENATE("0",MONTH(P1035)),MONTH(P1035))</f>
        <v>04</v>
      </c>
      <c r="U1035" s="21" t="str">
        <f>IF(LEN(DAY(P1035))=1,CONCATENATE("0",DAY(P1035)),DAY(P1035))</f>
        <v>04</v>
      </c>
      <c r="V1035" t="str">
        <f>CONCATENATE(S1035,T1035,U1035)</f>
        <v>20220404</v>
      </c>
      <c r="W1035">
        <f>IF(OR(MONTH(G1035)=10,MONTH(G1035)=11,MONTH(G1035)=12),YEAR(G1035)+1,YEAR(G1035))</f>
        <v>2018</v>
      </c>
      <c r="X1035">
        <f>IF(OR(MONTH(P1035)=10,MONTH(P1035)=11,MONTH(P1035)=12),YEAR(P1035)+1,YEAR(P1035))</f>
        <v>2022</v>
      </c>
      <c r="Y1035">
        <f>INDEX('Inflation Indices'!$B$2:$B$18,MATCH('MilCon Contracts Data'!W474,'Inflation Indices'!$A$2:$A$18,0))</f>
        <v>1.1226717559690906</v>
      </c>
      <c r="Z1035">
        <f>ROUND(MEDIAN(W1035,X1035),0)</f>
        <v>2020</v>
      </c>
      <c r="AA1035">
        <f>INDEX('Inflation Indices'!$B$2:$B$18,MATCH('MilCon Contracts Data'!Z474,'Inflation Indices'!$A$2:$A$18,0))</f>
        <v>1.0992552112271903</v>
      </c>
      <c r="AB1035" s="22">
        <f>M1035*Y1035</f>
        <v>42618865.200098619</v>
      </c>
      <c r="AC1035" s="22">
        <f>AB1035+(Q1035*AA1035)</f>
        <v>42632056.262633346</v>
      </c>
      <c r="AD1035" s="19">
        <f>IF(AB1035="","",AC1035-AB1035)</f>
        <v>13191.062534727156</v>
      </c>
      <c r="AE1035" s="23">
        <f>_xlfn.DAYS(P1035,O1035)</f>
        <v>645</v>
      </c>
      <c r="AF1035" s="23">
        <f>_xlfn.DAYS(O1035,G1035)</f>
        <v>726</v>
      </c>
      <c r="AG1035" s="24">
        <f>AE1035/AF1035</f>
        <v>0.88842975206611574</v>
      </c>
    </row>
    <row r="1036" spans="1:33" ht="30" customHeight="1" x14ac:dyDescent="0.25">
      <c r="A1036" s="9">
        <v>44561</v>
      </c>
      <c r="B1036" s="10">
        <v>2020</v>
      </c>
      <c r="C1036" s="11" t="s">
        <v>145</v>
      </c>
      <c r="D1036" s="12" t="s">
        <v>3133</v>
      </c>
      <c r="E1036" s="12" t="s">
        <v>35</v>
      </c>
      <c r="F1036" s="9">
        <v>43868</v>
      </c>
      <c r="G1036" s="9">
        <v>44008</v>
      </c>
      <c r="H1036" s="12" t="s">
        <v>3134</v>
      </c>
      <c r="I1036" s="13" t="str">
        <f>LEFT(J1036,6)</f>
        <v>W912DW</v>
      </c>
      <c r="J1036" s="14" t="s">
        <v>3135</v>
      </c>
      <c r="K1036" s="15" t="s">
        <v>3135</v>
      </c>
      <c r="L1036" s="15" t="str">
        <f>CONCATENATE(D1036,",",J1036)</f>
        <v>77728,W912DW20C0007</v>
      </c>
      <c r="M1036" s="16">
        <v>38027000</v>
      </c>
      <c r="N1036" s="16">
        <v>39097000</v>
      </c>
      <c r="O1036" s="17">
        <v>44926</v>
      </c>
      <c r="P1036" s="18">
        <v>44937</v>
      </c>
      <c r="Q1036" s="19">
        <f>IF(M1036="","",N1036-M1036)</f>
        <v>1070000</v>
      </c>
      <c r="R1036" s="20">
        <f>IF(P1036="","",P1036-O1036)</f>
        <v>11</v>
      </c>
      <c r="S1036">
        <f>YEAR(P1036)</f>
        <v>2023</v>
      </c>
      <c r="T1036" s="21" t="str">
        <f>IF(LEN(MONTH(P1036))=1,CONCATENATE("0",MONTH(P1036)),MONTH(P1036))</f>
        <v>01</v>
      </c>
      <c r="U1036" s="21">
        <f>IF(LEN(DAY(P1036))=1,CONCATENATE("0",DAY(P1036)),DAY(P1036))</f>
        <v>11</v>
      </c>
      <c r="V1036" t="str">
        <f>CONCATENATE(S1036,T1036,U1036)</f>
        <v>20230111</v>
      </c>
      <c r="W1036">
        <f>IF(OR(MONTH(G1036)=10,MONTH(G1036)=11,MONTH(G1036)=12),YEAR(G1036)+1,YEAR(G1036))</f>
        <v>2020</v>
      </c>
      <c r="X1036">
        <f>IF(OR(MONTH(P1036)=10,MONTH(P1036)=11,MONTH(P1036)=12),YEAR(P1036)+1,YEAR(P1036))</f>
        <v>2023</v>
      </c>
      <c r="Y1036">
        <f>INDEX('Inflation Indices'!$B$2:$B$18,MATCH('MilCon Contracts Data'!W1030,'Inflation Indices'!$A$2:$A$18,0))</f>
        <v>1.0006103417743548</v>
      </c>
      <c r="Z1036">
        <f>ROUND(MEDIAN(W1036,X1036),0)</f>
        <v>2022</v>
      </c>
      <c r="AA1036">
        <f>INDEX('Inflation Indices'!$B$2:$B$18,MATCH('MilCon Contracts Data'!Z1030,'Inflation Indices'!$A$2:$A$18,0))</f>
        <v>0.95701202597496626</v>
      </c>
      <c r="AB1036" s="22">
        <f>M1036*Y1036</f>
        <v>38050209.466653392</v>
      </c>
      <c r="AC1036" s="22">
        <f>AB1036+(Q1036*AA1036)</f>
        <v>39074212.334446609</v>
      </c>
      <c r="AD1036" s="19">
        <f>IF(AB1036="","",AC1036-AB1036)</f>
        <v>1024002.8677932173</v>
      </c>
      <c r="AE1036" s="23">
        <f>_xlfn.DAYS(P1036,O1036)</f>
        <v>11</v>
      </c>
      <c r="AF1036" s="23">
        <f>_xlfn.DAYS(O1036,G1036)</f>
        <v>918</v>
      </c>
      <c r="AG1036" s="24">
        <f>AE1036/AF1036</f>
        <v>1.1982570806100218E-2</v>
      </c>
    </row>
    <row r="1037" spans="1:33" ht="30" customHeight="1" x14ac:dyDescent="0.25">
      <c r="A1037" s="9">
        <v>44573</v>
      </c>
      <c r="B1037" s="10">
        <v>2017</v>
      </c>
      <c r="C1037" s="11" t="s">
        <v>103</v>
      </c>
      <c r="D1037" s="12" t="s">
        <v>3136</v>
      </c>
      <c r="E1037" s="12" t="s">
        <v>35</v>
      </c>
      <c r="F1037" s="9">
        <v>42957</v>
      </c>
      <c r="G1037" s="9">
        <v>43372</v>
      </c>
      <c r="H1037" s="12" t="s">
        <v>3137</v>
      </c>
      <c r="I1037" s="13" t="str">
        <f>LEFT(J1037,6)</f>
        <v>N44255</v>
      </c>
      <c r="J1037" s="14" t="s">
        <v>3138</v>
      </c>
      <c r="K1037" s="15" t="s">
        <v>3139</v>
      </c>
      <c r="L1037" s="15" t="str">
        <f>CONCATENATE(D1037,",",J1037)</f>
        <v>N68436400,N4425517D4034 N4425518F4438</v>
      </c>
      <c r="M1037" s="16">
        <v>38496000</v>
      </c>
      <c r="N1037" s="16">
        <v>39961000</v>
      </c>
      <c r="O1037" s="17">
        <v>44377</v>
      </c>
      <c r="P1037" s="18">
        <v>44639</v>
      </c>
      <c r="Q1037" s="19">
        <f>IF(M1037="","",N1037-M1037)</f>
        <v>1465000</v>
      </c>
      <c r="R1037" s="20">
        <f>IF(P1037="","",P1037-O1037)</f>
        <v>262</v>
      </c>
      <c r="S1037">
        <f>YEAR(P1037)</f>
        <v>2022</v>
      </c>
      <c r="T1037" s="21" t="str">
        <f>IF(LEN(MONTH(P1037))=1,CONCATENATE("0",MONTH(P1037)),MONTH(P1037))</f>
        <v>03</v>
      </c>
      <c r="U1037" s="21">
        <f>IF(LEN(DAY(P1037))=1,CONCATENATE("0",DAY(P1037)),DAY(P1037))</f>
        <v>19</v>
      </c>
      <c r="V1037" t="str">
        <f>CONCATENATE(S1037,T1037,U1037)</f>
        <v>20220319</v>
      </c>
      <c r="W1037">
        <f>IF(OR(MONTH(G1037)=10,MONTH(G1037)=11,MONTH(G1037)=12),YEAR(G1037)+1,YEAR(G1037))</f>
        <v>2018</v>
      </c>
      <c r="X1037">
        <f>IF(OR(MONTH(P1037)=10,MONTH(P1037)=11,MONTH(P1037)=12),YEAR(P1037)+1,YEAR(P1037))</f>
        <v>2022</v>
      </c>
      <c r="Y1037">
        <f>INDEX('Inflation Indices'!$B$2:$B$18,MATCH('MilCon Contracts Data'!W464,'Inflation Indices'!$A$2:$A$18,0))</f>
        <v>0.97697771649446541</v>
      </c>
      <c r="Z1037">
        <f>ROUND(MEDIAN(W1037,X1037),0)</f>
        <v>2020</v>
      </c>
      <c r="AA1037">
        <f>INDEX('Inflation Indices'!$B$2:$B$18,MATCH('MilCon Contracts Data'!Z464,'Inflation Indices'!$A$2:$A$18,0))</f>
        <v>0.93819806468133926</v>
      </c>
      <c r="AB1037" s="22">
        <f>M1037*Y1037</f>
        <v>37609734.174170941</v>
      </c>
      <c r="AC1037" s="22">
        <f>AB1037+(Q1037*AA1037)</f>
        <v>38984194.338929102</v>
      </c>
      <c r="AD1037" s="19">
        <f>IF(AB1037="","",AC1037-AB1037)</f>
        <v>1374460.1647581607</v>
      </c>
      <c r="AE1037" s="23">
        <f>_xlfn.DAYS(P1037,O1037)</f>
        <v>262</v>
      </c>
      <c r="AF1037" s="23">
        <f>_xlfn.DAYS(O1037,G1037)</f>
        <v>1005</v>
      </c>
      <c r="AG1037" s="24">
        <f>AE1037/AF1037</f>
        <v>0.26069651741293531</v>
      </c>
    </row>
    <row r="1038" spans="1:33" ht="30" customHeight="1" x14ac:dyDescent="0.25">
      <c r="A1038" s="9">
        <v>44567</v>
      </c>
      <c r="B1038" s="10">
        <v>2015</v>
      </c>
      <c r="C1038" s="11" t="s">
        <v>33</v>
      </c>
      <c r="D1038" s="12" t="s">
        <v>3140</v>
      </c>
      <c r="E1038" s="12" t="s">
        <v>35</v>
      </c>
      <c r="F1038" s="9">
        <v>42548</v>
      </c>
      <c r="G1038" s="9">
        <v>42641</v>
      </c>
      <c r="H1038" s="12" t="s">
        <v>3141</v>
      </c>
      <c r="I1038" s="13" t="str">
        <f>LEFT(J1038,6)</f>
        <v>W91278</v>
      </c>
      <c r="J1038" s="14" t="s">
        <v>3068</v>
      </c>
      <c r="K1038" s="15" t="s">
        <v>2947</v>
      </c>
      <c r="L1038" s="15" t="str">
        <f>CONCATENATE(D1038,",",J1038)</f>
        <v>79437,W91278-12-D-0039</v>
      </c>
      <c r="M1038" s="16">
        <v>38659000</v>
      </c>
      <c r="N1038" s="16">
        <v>53691548</v>
      </c>
      <c r="O1038" s="17">
        <v>43507</v>
      </c>
      <c r="P1038" s="18">
        <v>44605</v>
      </c>
      <c r="Q1038" s="19">
        <f>IF(M1038="","",N1038-M1038)</f>
        <v>15032548</v>
      </c>
      <c r="R1038" s="20">
        <f>IF(P1038="","",P1038-O1038)</f>
        <v>1098</v>
      </c>
      <c r="S1038">
        <f>YEAR(P1038)</f>
        <v>2022</v>
      </c>
      <c r="T1038" s="21" t="str">
        <f>IF(LEN(MONTH(P1038))=1,CONCATENATE("0",MONTH(P1038)),MONTH(P1038))</f>
        <v>02</v>
      </c>
      <c r="U1038" s="21">
        <f>IF(LEN(DAY(P1038))=1,CONCATENATE("0",DAY(P1038)),DAY(P1038))</f>
        <v>13</v>
      </c>
      <c r="V1038" t="str">
        <f>CONCATENATE(S1038,T1038,U1038)</f>
        <v>20220213</v>
      </c>
      <c r="W1038">
        <f>IF(OR(MONTH(G1038)=10,MONTH(G1038)=11,MONTH(G1038)=12),YEAR(G1038)+1,YEAR(G1038))</f>
        <v>2016</v>
      </c>
      <c r="X1038">
        <f>IF(OR(MONTH(P1038)=10,MONTH(P1038)=11,MONTH(P1038)=12),YEAR(P1038)+1,YEAR(P1038))</f>
        <v>2022</v>
      </c>
      <c r="Y1038">
        <f>INDEX('Inflation Indices'!$B$2:$B$18,MATCH('MilCon Contracts Data'!W274,'Inflation Indices'!$A$2:$A$18,0))</f>
        <v>1.1913606177254064</v>
      </c>
      <c r="Z1038">
        <f>ROUND(MEDIAN(W1038,X1038),0)</f>
        <v>2019</v>
      </c>
      <c r="AA1038">
        <f>INDEX('Inflation Indices'!$B$2:$B$18,MATCH('MilCon Contracts Data'!Z274,'Inflation Indices'!$A$2:$A$18,0))</f>
        <v>1.1518675949206576</v>
      </c>
      <c r="AB1038" s="22">
        <f>M1038*Y1038</f>
        <v>46056810.120646484</v>
      </c>
      <c r="AC1038" s="22">
        <f>AB1038+(Q1038*AA1038)</f>
        <v>63372315.030935824</v>
      </c>
      <c r="AD1038" s="19">
        <f>IF(AB1038="","",AC1038-AB1038)</f>
        <v>17315504.91028934</v>
      </c>
      <c r="AE1038" s="23">
        <f>_xlfn.DAYS(P1038,O1038)</f>
        <v>1098</v>
      </c>
      <c r="AF1038" s="23">
        <f>_xlfn.DAYS(O1038,G1038)</f>
        <v>866</v>
      </c>
      <c r="AG1038" s="24">
        <f>AE1038/AF1038</f>
        <v>1.2678983833718245</v>
      </c>
    </row>
    <row r="1039" spans="1:33" ht="30" customHeight="1" x14ac:dyDescent="0.25">
      <c r="A1039" s="9">
        <v>44573</v>
      </c>
      <c r="B1039" s="10">
        <v>2017</v>
      </c>
      <c r="C1039" s="11" t="s">
        <v>98</v>
      </c>
      <c r="D1039" s="12" t="s">
        <v>3142</v>
      </c>
      <c r="E1039" s="12" t="s">
        <v>35</v>
      </c>
      <c r="F1039" s="9">
        <v>42976</v>
      </c>
      <c r="G1039" s="9">
        <v>43124</v>
      </c>
      <c r="H1039" s="12" t="s">
        <v>309</v>
      </c>
      <c r="I1039" s="13" t="str">
        <f>LEFT(J1039,6)</f>
        <v>N62473</v>
      </c>
      <c r="J1039" s="14" t="s">
        <v>3048</v>
      </c>
      <c r="K1039" s="15" t="s">
        <v>3049</v>
      </c>
      <c r="L1039" s="15" t="str">
        <f>CONCATENATE(D1039,",",J1039)</f>
        <v>M67865203,N6247318C4605 AWD</v>
      </c>
      <c r="M1039" s="16">
        <v>38707000</v>
      </c>
      <c r="N1039" s="16">
        <v>41830000</v>
      </c>
      <c r="O1039" s="17">
        <v>43844</v>
      </c>
      <c r="P1039" s="18">
        <v>44008</v>
      </c>
      <c r="Q1039" s="19">
        <f>IF(M1039="","",N1039-M1039)</f>
        <v>3123000</v>
      </c>
      <c r="R1039" s="20">
        <f>IF(P1039="","",P1039-O1039)</f>
        <v>164</v>
      </c>
      <c r="S1039">
        <f>YEAR(P1039)</f>
        <v>2020</v>
      </c>
      <c r="T1039" s="21" t="str">
        <f>IF(LEN(MONTH(P1039))=1,CONCATENATE("0",MONTH(P1039)),MONTH(P1039))</f>
        <v>06</v>
      </c>
      <c r="U1039" s="21">
        <f>IF(LEN(DAY(P1039))=1,CONCATENATE("0",DAY(P1039)),DAY(P1039))</f>
        <v>26</v>
      </c>
      <c r="V1039" t="str">
        <f>CONCATENATE(S1039,T1039,U1039)</f>
        <v>20200626</v>
      </c>
      <c r="W1039">
        <f>IF(OR(MONTH(G1039)=10,MONTH(G1039)=11,MONTH(G1039)=12),YEAR(G1039)+1,YEAR(G1039))</f>
        <v>2018</v>
      </c>
      <c r="X1039">
        <f>IF(OR(MONTH(P1039)=10,MONTH(P1039)=11,MONTH(P1039)=12),YEAR(P1039)+1,YEAR(P1039))</f>
        <v>2020</v>
      </c>
      <c r="Y1039">
        <f>INDEX('Inflation Indices'!$B$2:$B$18,MATCH('MilCon Contracts Data'!W483,'Inflation Indices'!$A$2:$A$18,0))</f>
        <v>1.0006103417743548</v>
      </c>
      <c r="Z1039">
        <f>ROUND(MEDIAN(W1039,X1039),0)</f>
        <v>2019</v>
      </c>
      <c r="AA1039">
        <f>INDEX('Inflation Indices'!$B$2:$B$18,MATCH('MilCon Contracts Data'!Z483,'Inflation Indices'!$A$2:$A$18,0))</f>
        <v>0.97697771649446541</v>
      </c>
      <c r="AB1039" s="22">
        <f>M1039*Y1039</f>
        <v>38730624.499059953</v>
      </c>
      <c r="AC1039" s="22">
        <f>AB1039+(Q1039*AA1039)</f>
        <v>41781725.907672167</v>
      </c>
      <c r="AD1039" s="19">
        <f>IF(AB1039="","",AC1039-AB1039)</f>
        <v>3051101.408612214</v>
      </c>
      <c r="AE1039" s="23">
        <f>_xlfn.DAYS(P1039,O1039)</f>
        <v>164</v>
      </c>
      <c r="AF1039" s="23">
        <f>_xlfn.DAYS(O1039,G1039)</f>
        <v>720</v>
      </c>
      <c r="AG1039" s="24">
        <f>AE1039/AF1039</f>
        <v>0.22777777777777777</v>
      </c>
    </row>
    <row r="1040" spans="1:33" ht="30" customHeight="1" x14ac:dyDescent="0.25">
      <c r="A1040" s="9">
        <v>44574</v>
      </c>
      <c r="B1040" s="10">
        <v>2013</v>
      </c>
      <c r="C1040" s="11" t="s">
        <v>39</v>
      </c>
      <c r="D1040" s="12" t="s">
        <v>3143</v>
      </c>
      <c r="E1040" s="12" t="s">
        <v>35</v>
      </c>
      <c r="F1040" s="9">
        <v>41327</v>
      </c>
      <c r="G1040" s="9">
        <v>41439</v>
      </c>
      <c r="H1040" s="12" t="s">
        <v>3134</v>
      </c>
      <c r="I1040" s="13" t="str">
        <f>LEFT(J1040,6)</f>
        <v>N69450</v>
      </c>
      <c r="J1040" s="14" t="s">
        <v>3144</v>
      </c>
      <c r="K1040" s="15" t="s">
        <v>3144</v>
      </c>
      <c r="L1040" s="15" t="str">
        <f>CONCATENATE(D1040,",",J1040)</f>
        <v>71317,N6945013C1756</v>
      </c>
      <c r="M1040" s="16">
        <v>38744000</v>
      </c>
      <c r="N1040" s="16">
        <v>46104000</v>
      </c>
      <c r="O1040" s="17">
        <v>42734</v>
      </c>
      <c r="P1040" s="18">
        <v>43511</v>
      </c>
      <c r="Q1040" s="19">
        <f>IF(M1040="","",N1040-M1040)</f>
        <v>7360000</v>
      </c>
      <c r="R1040" s="20">
        <f>IF(P1040="","",P1040-O1040)</f>
        <v>777</v>
      </c>
      <c r="S1040">
        <f>YEAR(P1040)</f>
        <v>2019</v>
      </c>
      <c r="T1040" s="21" t="str">
        <f>IF(LEN(MONTH(P1040))=1,CONCATENATE("0",MONTH(P1040)),MONTH(P1040))</f>
        <v>02</v>
      </c>
      <c r="U1040" s="21">
        <f>IF(LEN(DAY(P1040))=1,CONCATENATE("0",DAY(P1040)),DAY(P1040))</f>
        <v>15</v>
      </c>
      <c r="V1040" t="str">
        <f>CONCATENATE(S1040,T1040,U1040)</f>
        <v>20190215</v>
      </c>
      <c r="W1040">
        <f>IF(OR(MONTH(G1040)=10,MONTH(G1040)=11,MONTH(G1040)=12),YEAR(G1040)+1,YEAR(G1040))</f>
        <v>2013</v>
      </c>
      <c r="X1040">
        <f>IF(OR(MONTH(P1040)=10,MONTH(P1040)=11,MONTH(P1040)=12),YEAR(P1040)+1,YEAR(P1040))</f>
        <v>2019</v>
      </c>
      <c r="Y1040">
        <f>INDEX('Inflation Indices'!$B$2:$B$18,MATCH('MilCon Contracts Data'!W126,'Inflation Indices'!$A$2:$A$18,0))</f>
        <v>0.97697771649446541</v>
      </c>
      <c r="Z1040">
        <f>ROUND(MEDIAN(W1040,X1040),0)</f>
        <v>2016</v>
      </c>
      <c r="AA1040">
        <f>INDEX('Inflation Indices'!$B$2:$B$18,MATCH('MilCon Contracts Data'!Z126,'Inflation Indices'!$A$2:$A$18,0))</f>
        <v>0.95701202597496626</v>
      </c>
      <c r="AB1040" s="22">
        <f>M1040*Y1040</f>
        <v>37852024.64786157</v>
      </c>
      <c r="AC1040" s="22">
        <f>AB1040+(Q1040*AA1040)</f>
        <v>44895633.159037322</v>
      </c>
      <c r="AD1040" s="19">
        <f>IF(AB1040="","",AC1040-AB1040)</f>
        <v>7043608.5111757517</v>
      </c>
      <c r="AE1040" s="23">
        <f>_xlfn.DAYS(P1040,O1040)</f>
        <v>777</v>
      </c>
      <c r="AF1040" s="23">
        <f>_xlfn.DAYS(O1040,G1040)</f>
        <v>1295</v>
      </c>
      <c r="AG1040" s="24">
        <f>AE1040/AF1040</f>
        <v>0.6</v>
      </c>
    </row>
    <row r="1041" spans="1:33" ht="30" customHeight="1" x14ac:dyDescent="0.25">
      <c r="A1041" s="9">
        <v>44573</v>
      </c>
      <c r="B1041" s="10">
        <v>2016</v>
      </c>
      <c r="C1041" s="11" t="s">
        <v>103</v>
      </c>
      <c r="D1041" s="12" t="s">
        <v>613</v>
      </c>
      <c r="E1041" s="12" t="s">
        <v>35</v>
      </c>
      <c r="F1041" s="9">
        <v>42674</v>
      </c>
      <c r="G1041" s="9">
        <v>43203</v>
      </c>
      <c r="H1041" s="12" t="s">
        <v>615</v>
      </c>
      <c r="I1041" s="13" t="str">
        <f>LEFT(J1041,6)</f>
        <v>N40080</v>
      </c>
      <c r="J1041" s="14" t="s">
        <v>616</v>
      </c>
      <c r="K1041" s="15" t="s">
        <v>617</v>
      </c>
      <c r="L1041" s="15" t="str">
        <f>CONCATENATE(D1041,",",J1041)</f>
        <v>N47608975,N4008018C0311 AWD</v>
      </c>
      <c r="M1041" s="16">
        <v>38795000</v>
      </c>
      <c r="N1041" s="16">
        <v>38693000</v>
      </c>
      <c r="O1041" s="17">
        <v>43863</v>
      </c>
      <c r="P1041" s="18">
        <v>44035</v>
      </c>
      <c r="Q1041" s="19">
        <f>IF(M1041="","",N1041-M1041)</f>
        <v>-102000</v>
      </c>
      <c r="R1041" s="20">
        <f>IF(P1041="","",P1041-O1041)</f>
        <v>172</v>
      </c>
      <c r="S1041">
        <f>YEAR(P1041)</f>
        <v>2020</v>
      </c>
      <c r="T1041" s="21" t="str">
        <f>IF(LEN(MONTH(P1041))=1,CONCATENATE("0",MONTH(P1041)),MONTH(P1041))</f>
        <v>07</v>
      </c>
      <c r="U1041" s="21">
        <f>IF(LEN(DAY(P1041))=1,CONCATENATE("0",DAY(P1041)),DAY(P1041))</f>
        <v>23</v>
      </c>
      <c r="V1041" t="str">
        <f>CONCATENATE(S1041,T1041,U1041)</f>
        <v>20200723</v>
      </c>
      <c r="W1041">
        <f>IF(OR(MONTH(G1041)=10,MONTH(G1041)=11,MONTH(G1041)=12),YEAR(G1041)+1,YEAR(G1041))</f>
        <v>2018</v>
      </c>
      <c r="X1041">
        <f>IF(OR(MONTH(P1041)=10,MONTH(P1041)=11,MONTH(P1041)=12),YEAR(P1041)+1,YEAR(P1041))</f>
        <v>2020</v>
      </c>
      <c r="Y1041">
        <f>INDEX('Inflation Indices'!$B$2:$B$18,MATCH('MilCon Contracts Data'!W430,'Inflation Indices'!$A$2:$A$18,0))</f>
        <v>1.0006103417743548</v>
      </c>
      <c r="Z1041">
        <f>ROUND(MEDIAN(W1041,X1041),0)</f>
        <v>2019</v>
      </c>
      <c r="AA1041">
        <f>INDEX('Inflation Indices'!$B$2:$B$18,MATCH('MilCon Contracts Data'!Z430,'Inflation Indices'!$A$2:$A$18,0))</f>
        <v>0.97697771649446541</v>
      </c>
      <c r="AB1041" s="22">
        <f>M1041*Y1041</f>
        <v>38818678.209136099</v>
      </c>
      <c r="AC1041" s="22">
        <f>AB1041+(Q1041*AA1041)</f>
        <v>38719026.48205366</v>
      </c>
      <c r="AD1041" s="19">
        <f>IF(AB1041="","",AC1041-AB1041)</f>
        <v>-99651.727082438767</v>
      </c>
      <c r="AE1041" s="23">
        <f>_xlfn.DAYS(P1041,O1041)</f>
        <v>172</v>
      </c>
      <c r="AF1041" s="23">
        <f>_xlfn.DAYS(O1041,G1041)</f>
        <v>660</v>
      </c>
      <c r="AG1041" s="24">
        <f>AE1041/AF1041</f>
        <v>0.26060606060606062</v>
      </c>
    </row>
    <row r="1042" spans="1:33" ht="30" customHeight="1" x14ac:dyDescent="0.25">
      <c r="A1042" s="9">
        <v>44573</v>
      </c>
      <c r="B1042" s="10">
        <v>2018</v>
      </c>
      <c r="C1042" s="11" t="s">
        <v>478</v>
      </c>
      <c r="D1042" s="12" t="s">
        <v>3145</v>
      </c>
      <c r="E1042" s="12" t="s">
        <v>35</v>
      </c>
      <c r="F1042" s="9">
        <v>43343</v>
      </c>
      <c r="G1042" s="9">
        <v>43349</v>
      </c>
      <c r="H1042" s="12" t="s">
        <v>3146</v>
      </c>
      <c r="I1042" s="13" t="str">
        <f>LEFT(J1042,6)</f>
        <v xml:space="preserve">Swift </v>
      </c>
      <c r="J1042" s="14" t="s">
        <v>3147</v>
      </c>
      <c r="K1042" s="15" t="s">
        <v>3148</v>
      </c>
      <c r="L1042" s="15" t="str">
        <f>CONCATENATE(D1042,",",J1042)</f>
        <v>270132,Swift #147206</v>
      </c>
      <c r="M1042" s="16">
        <v>39000000</v>
      </c>
      <c r="N1042" s="16">
        <v>40487000</v>
      </c>
      <c r="O1042" s="17">
        <v>43875</v>
      </c>
      <c r="P1042" s="18">
        <v>44047</v>
      </c>
      <c r="Q1042" s="19">
        <f>IF(M1042="","",N1042-M1042)</f>
        <v>1487000</v>
      </c>
      <c r="R1042" s="20">
        <f>IF(P1042="","",P1042-O1042)</f>
        <v>172</v>
      </c>
      <c r="S1042">
        <f>YEAR(P1042)</f>
        <v>2020</v>
      </c>
      <c r="T1042" s="21" t="str">
        <f>IF(LEN(MONTH(P1042))=1,CONCATENATE("0",MONTH(P1042)),MONTH(P1042))</f>
        <v>08</v>
      </c>
      <c r="U1042" s="21" t="str">
        <f>IF(LEN(DAY(P1042))=1,CONCATENATE("0",DAY(P1042)),DAY(P1042))</f>
        <v>04</v>
      </c>
      <c r="V1042" t="str">
        <f>CONCATENATE(S1042,T1042,U1042)</f>
        <v>20200804</v>
      </c>
      <c r="W1042">
        <f>IF(OR(MONTH(G1042)=10,MONTH(G1042)=11,MONTH(G1042)=12),YEAR(G1042)+1,YEAR(G1042))</f>
        <v>2018</v>
      </c>
      <c r="X1042">
        <f>IF(OR(MONTH(P1042)=10,MONTH(P1042)=11,MONTH(P1042)=12),YEAR(P1042)+1,YEAR(P1042))</f>
        <v>2020</v>
      </c>
      <c r="Y1042">
        <f>INDEX('Inflation Indices'!$B$2:$B$18,MATCH('MilCon Contracts Data'!W503,'Inflation Indices'!$A$2:$A$18,0))</f>
        <v>1.0507009358578761</v>
      </c>
      <c r="Z1042">
        <f>ROUND(MEDIAN(W1042,X1042),0)</f>
        <v>2019</v>
      </c>
      <c r="AA1042">
        <f>INDEX('Inflation Indices'!$B$2:$B$18,MATCH('MilCon Contracts Data'!Z503,'Inflation Indices'!$A$2:$A$18,0))</f>
        <v>1.0006103417743548</v>
      </c>
      <c r="AB1042" s="22">
        <f>M1042*Y1042</f>
        <v>40977336.498457164</v>
      </c>
      <c r="AC1042" s="22">
        <f>AB1042+(Q1042*AA1042)</f>
        <v>42465244.076675631</v>
      </c>
      <c r="AD1042" s="19">
        <f>IF(AB1042="","",AC1042-AB1042)</f>
        <v>1487907.5782184675</v>
      </c>
      <c r="AE1042" s="23">
        <f>_xlfn.DAYS(P1042,O1042)</f>
        <v>172</v>
      </c>
      <c r="AF1042" s="23">
        <f>_xlfn.DAYS(O1042,G1042)</f>
        <v>526</v>
      </c>
      <c r="AG1042" s="24">
        <f>AE1042/AF1042</f>
        <v>0.3269961977186312</v>
      </c>
    </row>
    <row r="1043" spans="1:33" ht="30" customHeight="1" x14ac:dyDescent="0.25">
      <c r="A1043" s="9">
        <v>44561</v>
      </c>
      <c r="B1043" s="10">
        <v>2018</v>
      </c>
      <c r="C1043" s="11" t="s">
        <v>68</v>
      </c>
      <c r="D1043" s="12" t="s">
        <v>3149</v>
      </c>
      <c r="E1043" s="12" t="s">
        <v>35</v>
      </c>
      <c r="F1043" s="9">
        <v>43259</v>
      </c>
      <c r="G1043" s="9">
        <v>43418</v>
      </c>
      <c r="H1043" s="12" t="s">
        <v>1343</v>
      </c>
      <c r="I1043" s="13" t="str">
        <f>LEFT(J1043,6)</f>
        <v>DIOCB2</v>
      </c>
      <c r="J1043" s="14" t="s">
        <v>1344</v>
      </c>
      <c r="K1043" s="15" t="s">
        <v>1344</v>
      </c>
      <c r="L1043" s="15" t="str">
        <f>CONCATENATE(D1043,",",J1043)</f>
        <v>MSET153514,DIOCB2076</v>
      </c>
      <c r="M1043" s="16">
        <v>39101561</v>
      </c>
      <c r="N1043" s="16">
        <v>39101561</v>
      </c>
      <c r="O1043" s="17">
        <v>44474</v>
      </c>
      <c r="P1043" s="18">
        <v>44474</v>
      </c>
      <c r="Q1043" s="19">
        <f>IF(M1043="","",N1043-M1043)</f>
        <v>0</v>
      </c>
      <c r="R1043" s="20">
        <f>IF(P1043="","",P1043-O1043)</f>
        <v>0</v>
      </c>
      <c r="S1043">
        <f>YEAR(P1043)</f>
        <v>2021</v>
      </c>
      <c r="T1043" s="21">
        <f>IF(LEN(MONTH(P1043))=1,CONCATENATE("0",MONTH(P1043)),MONTH(P1043))</f>
        <v>10</v>
      </c>
      <c r="U1043" s="21" t="str">
        <f>IF(LEN(DAY(P1043))=1,CONCATENATE("0",DAY(P1043)),DAY(P1043))</f>
        <v>05</v>
      </c>
      <c r="V1043" t="str">
        <f>CONCATENATE(S1043,T1043,U1043)</f>
        <v>20211005</v>
      </c>
      <c r="W1043">
        <f>IF(OR(MONTH(G1043)=10,MONTH(G1043)=11,MONTH(G1043)=12),YEAR(G1043)+1,YEAR(G1043))</f>
        <v>2019</v>
      </c>
      <c r="X1043">
        <f>IF(OR(MONTH(P1043)=10,MONTH(P1043)=11,MONTH(P1043)=12),YEAR(P1043)+1,YEAR(P1043))</f>
        <v>2022</v>
      </c>
      <c r="Y1043">
        <f>INDEX('Inflation Indices'!$B$2:$B$18,MATCH('MilCon Contracts Data'!W598,'Inflation Indices'!$A$2:$A$18,0))</f>
        <v>1.0006103417743548</v>
      </c>
      <c r="Z1043">
        <f>ROUND(MEDIAN(W1043,X1043),0)</f>
        <v>2021</v>
      </c>
      <c r="AA1043">
        <f>INDEX('Inflation Indices'!$B$2:$B$18,MATCH('MilCon Contracts Data'!Z598,'Inflation Indices'!$A$2:$A$18,0))</f>
        <v>0.97697771649446541</v>
      </c>
      <c r="AB1043" s="22">
        <f>M1043*Y1043</f>
        <v>39125426.316120781</v>
      </c>
      <c r="AC1043" s="22">
        <f>AB1043+(Q1043*AA1043)</f>
        <v>39125426.316120781</v>
      </c>
      <c r="AD1043" s="19">
        <f>IF(AB1043="","",AC1043-AB1043)</f>
        <v>0</v>
      </c>
      <c r="AE1043" s="23">
        <f>_xlfn.DAYS(P1043,O1043)</f>
        <v>0</v>
      </c>
      <c r="AF1043" s="23">
        <f>_xlfn.DAYS(O1043,G1043)</f>
        <v>1056</v>
      </c>
      <c r="AG1043" s="24">
        <f>AE1043/AF1043</f>
        <v>0</v>
      </c>
    </row>
    <row r="1044" spans="1:33" ht="30" customHeight="1" x14ac:dyDescent="0.25">
      <c r="A1044" s="9">
        <v>44574</v>
      </c>
      <c r="B1044" s="10">
        <v>2010</v>
      </c>
      <c r="C1044" s="11" t="s">
        <v>39</v>
      </c>
      <c r="D1044" s="12" t="s">
        <v>355</v>
      </c>
      <c r="E1044" s="12" t="s">
        <v>3150</v>
      </c>
      <c r="F1044" s="9">
        <v>40644</v>
      </c>
      <c r="G1044" s="9">
        <v>40751</v>
      </c>
      <c r="H1044" s="12" t="s">
        <v>2625</v>
      </c>
      <c r="I1044" s="13" t="str">
        <f>LEFT(J1044,6)</f>
        <v>W912G-</v>
      </c>
      <c r="J1044" s="14" t="s">
        <v>3151</v>
      </c>
      <c r="K1044" s="15" t="s">
        <v>3152</v>
      </c>
      <c r="L1044" s="15" t="str">
        <f>CONCATENATE(D1044,",",J1044)</f>
        <v>72481,W912G-09-D-0004-0008</v>
      </c>
      <c r="M1044" s="16">
        <v>39345000</v>
      </c>
      <c r="N1044" s="16">
        <v>47508000</v>
      </c>
      <c r="O1044" s="17">
        <v>41499</v>
      </c>
      <c r="P1044" s="18">
        <v>41559</v>
      </c>
      <c r="Q1044" s="19">
        <f>IF(M1044="","",N1044-M1044)</f>
        <v>8163000</v>
      </c>
      <c r="R1044" s="20">
        <f>IF(P1044="","",P1044-O1044)</f>
        <v>60</v>
      </c>
      <c r="S1044">
        <f>YEAR(P1044)</f>
        <v>2013</v>
      </c>
      <c r="T1044" s="21">
        <f>IF(LEN(MONTH(P1044))=1,CONCATENATE("0",MONTH(P1044)),MONTH(P1044))</f>
        <v>10</v>
      </c>
      <c r="U1044" s="21">
        <f>IF(LEN(DAY(P1044))=1,CONCATENATE("0",DAY(P1044)),DAY(P1044))</f>
        <v>12</v>
      </c>
      <c r="V1044" t="str">
        <f>CONCATENATE(S1044,T1044,U1044)</f>
        <v>20131012</v>
      </c>
      <c r="W1044">
        <f>IF(OR(MONTH(G1044)=10,MONTH(G1044)=11,MONTH(G1044)=12),YEAR(G1044)+1,YEAR(G1044))</f>
        <v>2011</v>
      </c>
      <c r="X1044">
        <f>IF(OR(MONTH(P1044)=10,MONTH(P1044)=11,MONTH(P1044)=12),YEAR(P1044)+1,YEAR(P1044))</f>
        <v>2014</v>
      </c>
      <c r="Y1044">
        <f>INDEX('Inflation Indices'!$B$2:$B$18,MATCH('MilCon Contracts Data'!W61,'Inflation Indices'!$A$2:$A$18,0))</f>
        <v>1.027591137340192</v>
      </c>
      <c r="Z1044">
        <f>ROUND(MEDIAN(W1044,X1044),0)</f>
        <v>2013</v>
      </c>
      <c r="AA1044">
        <f>INDEX('Inflation Indices'!$B$2:$B$18,MATCH('MilCon Contracts Data'!Z61,'Inflation Indices'!$A$2:$A$18,0))</f>
        <v>1.0006103417743548</v>
      </c>
      <c r="AB1044" s="22">
        <f>M1044*Y1044</f>
        <v>40430573.298649855</v>
      </c>
      <c r="AC1044" s="22">
        <f>AB1044+(Q1044*AA1044)</f>
        <v>48598555.518553913</v>
      </c>
      <c r="AD1044" s="19">
        <f>IF(AB1044="","",AC1044-AB1044)</f>
        <v>8167982.2199040577</v>
      </c>
      <c r="AE1044" s="23">
        <f>_xlfn.DAYS(P1044,O1044)</f>
        <v>60</v>
      </c>
      <c r="AF1044" s="23">
        <f>_xlfn.DAYS(O1044,G1044)</f>
        <v>748</v>
      </c>
      <c r="AG1044" s="24">
        <f>AE1044/AF1044</f>
        <v>8.0213903743315509E-2</v>
      </c>
    </row>
    <row r="1045" spans="1:33" ht="30" customHeight="1" x14ac:dyDescent="0.25">
      <c r="A1045" s="9">
        <v>44573</v>
      </c>
      <c r="B1045" s="10">
        <v>2020</v>
      </c>
      <c r="C1045" s="11" t="s">
        <v>103</v>
      </c>
      <c r="D1045" s="12" t="s">
        <v>3153</v>
      </c>
      <c r="E1045" s="12" t="s">
        <v>35</v>
      </c>
      <c r="F1045" s="9">
        <v>44018</v>
      </c>
      <c r="G1045" s="9">
        <v>44103</v>
      </c>
      <c r="H1045" s="12" t="s">
        <v>3154</v>
      </c>
      <c r="I1045" s="13" t="str">
        <f>LEFT(J1045,6)</f>
        <v>N62470</v>
      </c>
      <c r="J1045" s="14" t="s">
        <v>3155</v>
      </c>
      <c r="K1045" s="15" t="s">
        <v>3156</v>
      </c>
      <c r="L1045" s="15" t="str">
        <f>CONCATENATE(D1045,",",J1045)</f>
        <v>N62995130,N6247020C0013 AWD</v>
      </c>
      <c r="M1045" s="16">
        <v>39712368</v>
      </c>
      <c r="N1045" s="16">
        <v>45589000</v>
      </c>
      <c r="O1045" s="17">
        <v>45813</v>
      </c>
      <c r="P1045" s="18">
        <v>45813</v>
      </c>
      <c r="Q1045" s="19">
        <f>IF(M1045="","",N1045-M1045)</f>
        <v>5876632</v>
      </c>
      <c r="R1045" s="20">
        <f>IF(P1045="","",P1045-O1045)</f>
        <v>0</v>
      </c>
      <c r="S1045">
        <f>YEAR(P1045)</f>
        <v>2025</v>
      </c>
      <c r="T1045" s="21" t="str">
        <f>IF(LEN(MONTH(P1045))=1,CONCATENATE("0",MONTH(P1045)),MONTH(P1045))</f>
        <v>06</v>
      </c>
      <c r="U1045" s="21" t="str">
        <f>IF(LEN(DAY(P1045))=1,CONCATENATE("0",DAY(P1045)),DAY(P1045))</f>
        <v>05</v>
      </c>
      <c r="V1045" t="str">
        <f>CONCATENATE(S1045,T1045,U1045)</f>
        <v>20250605</v>
      </c>
      <c r="W1045">
        <f>IF(OR(MONTH(G1045)=10,MONTH(G1045)=11,MONTH(G1045)=12),YEAR(G1045)+1,YEAR(G1045))</f>
        <v>2020</v>
      </c>
      <c r="X1045">
        <f>IF(OR(MONTH(P1045)=10,MONTH(P1045)=11,MONTH(P1045)=12),YEAR(P1045)+1,YEAR(P1045))</f>
        <v>2025</v>
      </c>
      <c r="Y1045">
        <f>INDEX('Inflation Indices'!$B$2:$B$18,MATCH('MilCon Contracts Data'!W929,'Inflation Indices'!$A$2:$A$18,0))</f>
        <v>1.0750776974914733</v>
      </c>
      <c r="Z1045">
        <f>ROUND(MEDIAN(W1045,X1045),0)</f>
        <v>2023</v>
      </c>
      <c r="AA1045">
        <f>INDEX('Inflation Indices'!$B$2:$B$18,MATCH('MilCon Contracts Data'!Z929,'Inflation Indices'!$A$2:$A$18,0))</f>
        <v>1.027591137340192</v>
      </c>
      <c r="AB1045" s="22">
        <f>M1045*Y1045</f>
        <v>42693881.151374064</v>
      </c>
      <c r="AC1045" s="22">
        <f>AB1045+(Q1045*AA1045)</f>
        <v>48732656.111983836</v>
      </c>
      <c r="AD1045" s="19">
        <f>IF(AB1045="","",AC1045-AB1045)</f>
        <v>6038774.9606097713</v>
      </c>
      <c r="AE1045" s="23">
        <f>_xlfn.DAYS(P1045,O1045)</f>
        <v>0</v>
      </c>
      <c r="AF1045" s="23">
        <f>_xlfn.DAYS(O1045,G1045)</f>
        <v>1710</v>
      </c>
      <c r="AG1045" s="24">
        <f>AE1045/AF1045</f>
        <v>0</v>
      </c>
    </row>
    <row r="1046" spans="1:33" ht="30" customHeight="1" x14ac:dyDescent="0.25">
      <c r="A1046" s="9">
        <v>44573</v>
      </c>
      <c r="B1046" s="10">
        <v>2015</v>
      </c>
      <c r="C1046" s="11" t="s">
        <v>103</v>
      </c>
      <c r="D1046" s="12" t="s">
        <v>3157</v>
      </c>
      <c r="E1046" s="12" t="s">
        <v>35</v>
      </c>
      <c r="F1046" s="9">
        <v>41694</v>
      </c>
      <c r="G1046" s="9">
        <v>41871</v>
      </c>
      <c r="H1046" s="12" t="s">
        <v>3158</v>
      </c>
      <c r="I1046" s="13" t="str">
        <f>LEFT(J1046,6)</f>
        <v>N69450</v>
      </c>
      <c r="J1046" s="14" t="s">
        <v>3159</v>
      </c>
      <c r="K1046" s="15" t="s">
        <v>3160</v>
      </c>
      <c r="L1046" s="15" t="str">
        <f>CONCATENATE(D1046,",",J1046)</f>
        <v>N42237099,N6945014C1756 AWD</v>
      </c>
      <c r="M1046" s="16">
        <v>39730000</v>
      </c>
      <c r="N1046" s="16">
        <v>41372000</v>
      </c>
      <c r="O1046" s="17">
        <v>43271</v>
      </c>
      <c r="P1046" s="18">
        <v>43551</v>
      </c>
      <c r="Q1046" s="19">
        <f>IF(M1046="","",N1046-M1046)</f>
        <v>1642000</v>
      </c>
      <c r="R1046" s="20">
        <f>IF(P1046="","",P1046-O1046)</f>
        <v>280</v>
      </c>
      <c r="S1046">
        <f>YEAR(P1046)</f>
        <v>2019</v>
      </c>
      <c r="T1046" s="21" t="str">
        <f>IF(LEN(MONTH(P1046))=1,CONCATENATE("0",MONTH(P1046)),MONTH(P1046))</f>
        <v>03</v>
      </c>
      <c r="U1046" s="21">
        <f>IF(LEN(DAY(P1046))=1,CONCATENATE("0",DAY(P1046)),DAY(P1046))</f>
        <v>27</v>
      </c>
      <c r="V1046" t="str">
        <f>CONCATENATE(S1046,T1046,U1046)</f>
        <v>20190327</v>
      </c>
      <c r="W1046">
        <f>IF(OR(MONTH(G1046)=10,MONTH(G1046)=11,MONTH(G1046)=12),YEAR(G1046)+1,YEAR(G1046))</f>
        <v>2014</v>
      </c>
      <c r="X1046">
        <f>IF(OR(MONTH(P1046)=10,MONTH(P1046)=11,MONTH(P1046)=12),YEAR(P1046)+1,YEAR(P1046))</f>
        <v>2019</v>
      </c>
      <c r="Y1046">
        <f>INDEX('Inflation Indices'!$B$2:$B$18,MATCH('MilCon Contracts Data'!W161,'Inflation Indices'!$A$2:$A$18,0))</f>
        <v>0.97697771649446541</v>
      </c>
      <c r="Z1046">
        <f>ROUND(MEDIAN(W1046,X1046),0)</f>
        <v>2017</v>
      </c>
      <c r="AA1046">
        <f>INDEX('Inflation Indices'!$B$2:$B$18,MATCH('MilCon Contracts Data'!Z161,'Inflation Indices'!$A$2:$A$18,0))</f>
        <v>0.95701202597496626</v>
      </c>
      <c r="AB1046" s="22">
        <f>M1046*Y1046</f>
        <v>38815324.676325113</v>
      </c>
      <c r="AC1046" s="22">
        <f>AB1046+(Q1046*AA1046)</f>
        <v>40386738.42297601</v>
      </c>
      <c r="AD1046" s="19">
        <f>IF(AB1046="","",AC1046-AB1046)</f>
        <v>1571413.746650897</v>
      </c>
      <c r="AE1046" s="23">
        <f>_xlfn.DAYS(P1046,O1046)</f>
        <v>280</v>
      </c>
      <c r="AF1046" s="23">
        <f>_xlfn.DAYS(O1046,G1046)</f>
        <v>1400</v>
      </c>
      <c r="AG1046" s="24">
        <f>AE1046/AF1046</f>
        <v>0.2</v>
      </c>
    </row>
    <row r="1047" spans="1:33" ht="30" customHeight="1" x14ac:dyDescent="0.25">
      <c r="A1047" s="9">
        <v>44573</v>
      </c>
      <c r="B1047" s="10">
        <v>2018</v>
      </c>
      <c r="C1047" s="11" t="s">
        <v>103</v>
      </c>
      <c r="D1047" s="12" t="s">
        <v>2915</v>
      </c>
      <c r="E1047" s="12" t="s">
        <v>3161</v>
      </c>
      <c r="F1047" s="9">
        <v>42306</v>
      </c>
      <c r="G1047" s="9">
        <v>43041</v>
      </c>
      <c r="H1047" s="12" t="s">
        <v>2916</v>
      </c>
      <c r="I1047" s="13" t="str">
        <f>LEFT(J1047,6)</f>
        <v>N40080</v>
      </c>
      <c r="J1047" s="14" t="s">
        <v>2917</v>
      </c>
      <c r="K1047" s="15" t="s">
        <v>2918</v>
      </c>
      <c r="L1047" s="15" t="str">
        <f>CONCATENATE(D1047,",",J1047)</f>
        <v>N68469275,N4008018C0005 AWD</v>
      </c>
      <c r="M1047" s="16">
        <v>39776000</v>
      </c>
      <c r="N1047" s="16">
        <v>37882000</v>
      </c>
      <c r="O1047" s="17">
        <v>43784</v>
      </c>
      <c r="P1047" s="18">
        <v>44581</v>
      </c>
      <c r="Q1047" s="19">
        <f>IF(M1047="","",N1047-M1047)</f>
        <v>-1894000</v>
      </c>
      <c r="R1047" s="20">
        <f>IF(P1047="","",P1047-O1047)</f>
        <v>797</v>
      </c>
      <c r="S1047">
        <f>YEAR(P1047)</f>
        <v>2022</v>
      </c>
      <c r="T1047" s="21" t="str">
        <f>IF(LEN(MONTH(P1047))=1,CONCATENATE("0",MONTH(P1047)),MONTH(P1047))</f>
        <v>01</v>
      </c>
      <c r="U1047" s="21">
        <f>IF(LEN(DAY(P1047))=1,CONCATENATE("0",DAY(P1047)),DAY(P1047))</f>
        <v>20</v>
      </c>
      <c r="V1047" t="str">
        <f>CONCATENATE(S1047,T1047,U1047)</f>
        <v>20220120</v>
      </c>
      <c r="W1047">
        <f>IF(OR(MONTH(G1047)=10,MONTH(G1047)=11,MONTH(G1047)=12),YEAR(G1047)+1,YEAR(G1047))</f>
        <v>2018</v>
      </c>
      <c r="X1047">
        <f>IF(OR(MONTH(P1047)=10,MONTH(P1047)=11,MONTH(P1047)=12),YEAR(P1047)+1,YEAR(P1047))</f>
        <v>2022</v>
      </c>
      <c r="Y1047">
        <f>INDEX('Inflation Indices'!$B$2:$B$18,MATCH('MilCon Contracts Data'!W425,'Inflation Indices'!$A$2:$A$18,0))</f>
        <v>1.0006103417743548</v>
      </c>
      <c r="Z1047">
        <f>ROUND(MEDIAN(W1047,X1047),0)</f>
        <v>2020</v>
      </c>
      <c r="AA1047">
        <f>INDEX('Inflation Indices'!$B$2:$B$18,MATCH('MilCon Contracts Data'!Z425,'Inflation Indices'!$A$2:$A$18,0))</f>
        <v>0.97697771649446541</v>
      </c>
      <c r="AB1047" s="22">
        <f>M1047*Y1047</f>
        <v>39800276.954416737</v>
      </c>
      <c r="AC1047" s="22">
        <f>AB1047+(Q1047*AA1047)</f>
        <v>37949881.159376219</v>
      </c>
      <c r="AD1047" s="19">
        <f>IF(AB1047="","",AC1047-AB1047)</f>
        <v>-1850395.795040518</v>
      </c>
      <c r="AE1047" s="23">
        <f>_xlfn.DAYS(P1047,O1047)</f>
        <v>797</v>
      </c>
      <c r="AF1047" s="23">
        <f>_xlfn.DAYS(O1047,G1047)</f>
        <v>743</v>
      </c>
      <c r="AG1047" s="24">
        <f>AE1047/AF1047</f>
        <v>1.0726783310901751</v>
      </c>
    </row>
    <row r="1048" spans="1:33" ht="30" customHeight="1" x14ac:dyDescent="0.25">
      <c r="A1048" s="9">
        <v>44573</v>
      </c>
      <c r="B1048" s="10">
        <v>2016</v>
      </c>
      <c r="C1048" s="11" t="s">
        <v>103</v>
      </c>
      <c r="D1048" s="12" t="s">
        <v>3162</v>
      </c>
      <c r="E1048" s="12" t="s">
        <v>35</v>
      </c>
      <c r="F1048" s="9">
        <v>42545</v>
      </c>
      <c r="G1048" s="9">
        <v>42704</v>
      </c>
      <c r="H1048" s="12" t="s">
        <v>3163</v>
      </c>
      <c r="I1048" s="13" t="str">
        <f>LEFT(J1048,6)</f>
        <v>N62473</v>
      </c>
      <c r="J1048" s="14" t="s">
        <v>3164</v>
      </c>
      <c r="K1048" s="15" t="s">
        <v>3165</v>
      </c>
      <c r="L1048" s="15" t="str">
        <f>CONCATENATE(D1048,",",J1048)</f>
        <v>M006811220,N6247317C3403 AWD</v>
      </c>
      <c r="M1048" s="16">
        <v>39860000</v>
      </c>
      <c r="N1048" s="16">
        <v>43124000</v>
      </c>
      <c r="O1048" s="17">
        <v>43554</v>
      </c>
      <c r="P1048" s="18">
        <v>43554</v>
      </c>
      <c r="Q1048" s="19">
        <f>IF(M1048="","",N1048-M1048)</f>
        <v>3264000</v>
      </c>
      <c r="R1048" s="20">
        <f>IF(P1048="","",P1048-O1048)</f>
        <v>0</v>
      </c>
      <c r="S1048">
        <f>YEAR(P1048)</f>
        <v>2019</v>
      </c>
      <c r="T1048" s="21" t="str">
        <f>IF(LEN(MONTH(P1048))=1,CONCATENATE("0",MONTH(P1048)),MONTH(P1048))</f>
        <v>03</v>
      </c>
      <c r="U1048" s="21">
        <f>IF(LEN(DAY(P1048))=1,CONCATENATE("0",DAY(P1048)),DAY(P1048))</f>
        <v>30</v>
      </c>
      <c r="V1048" t="str">
        <f>CONCATENATE(S1048,T1048,U1048)</f>
        <v>20190330</v>
      </c>
      <c r="W1048">
        <f>IF(OR(MONTH(G1048)=10,MONTH(G1048)=11,MONTH(G1048)=12),YEAR(G1048)+1,YEAR(G1048))</f>
        <v>2017</v>
      </c>
      <c r="X1048">
        <f>IF(OR(MONTH(P1048)=10,MONTH(P1048)=11,MONTH(P1048)=12),YEAR(P1048)+1,YEAR(P1048))</f>
        <v>2019</v>
      </c>
      <c r="Y1048">
        <f>INDEX('Inflation Indices'!$B$2:$B$18,MATCH('MilCon Contracts Data'!W330,'Inflation Indices'!$A$2:$A$18,0))</f>
        <v>1.0507009358578761</v>
      </c>
      <c r="Z1048">
        <f>ROUND(MEDIAN(W1048,X1048),0)</f>
        <v>2018</v>
      </c>
      <c r="AA1048">
        <f>INDEX('Inflation Indices'!$B$2:$B$18,MATCH('MilCon Contracts Data'!Z330,'Inflation Indices'!$A$2:$A$18,0))</f>
        <v>1.027591137340192</v>
      </c>
      <c r="AB1048" s="22">
        <f>M1048*Y1048</f>
        <v>41880939.303294942</v>
      </c>
      <c r="AC1048" s="22">
        <f>AB1048+(Q1048*AA1048)</f>
        <v>45234996.775573328</v>
      </c>
      <c r="AD1048" s="19">
        <f>IF(AB1048="","",AC1048-AB1048)</f>
        <v>3354057.4722783864</v>
      </c>
      <c r="AE1048" s="23">
        <f>_xlfn.DAYS(P1048,O1048)</f>
        <v>0</v>
      </c>
      <c r="AF1048" s="23">
        <f>_xlfn.DAYS(O1048,G1048)</f>
        <v>850</v>
      </c>
      <c r="AG1048" s="24">
        <f>AE1048/AF1048</f>
        <v>0</v>
      </c>
    </row>
    <row r="1049" spans="1:33" ht="30" customHeight="1" x14ac:dyDescent="0.25">
      <c r="A1049" s="9">
        <v>44573</v>
      </c>
      <c r="B1049" s="10">
        <v>2019</v>
      </c>
      <c r="C1049" s="11" t="s">
        <v>103</v>
      </c>
      <c r="D1049" s="12" t="s">
        <v>3166</v>
      </c>
      <c r="E1049" s="12" t="s">
        <v>35</v>
      </c>
      <c r="F1049" s="9">
        <v>43623</v>
      </c>
      <c r="G1049" s="9">
        <v>43724</v>
      </c>
      <c r="H1049" s="12" t="s">
        <v>1320</v>
      </c>
      <c r="I1049" s="13" t="str">
        <f>LEFT(J1049,6)</f>
        <v>N62470</v>
      </c>
      <c r="J1049" s="14" t="s">
        <v>3167</v>
      </c>
      <c r="K1049" s="15" t="s">
        <v>3168</v>
      </c>
      <c r="L1049" s="15" t="str">
        <f>CONCATENATE(D1049,",",J1049)</f>
        <v>N68469001,N6247019D8025 N6247019F9101</v>
      </c>
      <c r="M1049" s="16">
        <v>40000000</v>
      </c>
      <c r="N1049" s="16">
        <v>102049000</v>
      </c>
      <c r="O1049" s="17">
        <v>45550</v>
      </c>
      <c r="P1049" s="18">
        <v>45550</v>
      </c>
      <c r="Q1049" s="19">
        <f>IF(M1049="","",N1049-M1049)</f>
        <v>62049000</v>
      </c>
      <c r="R1049" s="20">
        <f>IF(P1049="","",P1049-O1049)</f>
        <v>0</v>
      </c>
      <c r="S1049">
        <f>YEAR(P1049)</f>
        <v>2024</v>
      </c>
      <c r="T1049" s="21" t="str">
        <f>IF(LEN(MONTH(P1049))=1,CONCATENATE("0",MONTH(P1049)),MONTH(P1049))</f>
        <v>09</v>
      </c>
      <c r="U1049" s="21">
        <f>IF(LEN(DAY(P1049))=1,CONCATENATE("0",DAY(P1049)),DAY(P1049))</f>
        <v>15</v>
      </c>
      <c r="V1049" t="str">
        <f>CONCATENATE(S1049,T1049,U1049)</f>
        <v>20240915</v>
      </c>
      <c r="W1049">
        <f>IF(OR(MONTH(G1049)=10,MONTH(G1049)=11,MONTH(G1049)=12),YEAR(G1049)+1,YEAR(G1049))</f>
        <v>2019</v>
      </c>
      <c r="X1049">
        <f>IF(OR(MONTH(P1049)=10,MONTH(P1049)=11,MONTH(P1049)=12),YEAR(P1049)+1,YEAR(P1049))</f>
        <v>2024</v>
      </c>
      <c r="Y1049">
        <f>INDEX('Inflation Indices'!$B$2:$B$18,MATCH('MilCon Contracts Data'!W637,'Inflation Indices'!$A$2:$A$18,0))</f>
        <v>1.258060736811446</v>
      </c>
      <c r="Z1049">
        <f>ROUND(MEDIAN(W1049,X1049),0)</f>
        <v>2022</v>
      </c>
      <c r="AA1049">
        <f>INDEX('Inflation Indices'!$B$2:$B$18,MATCH('MilCon Contracts Data'!Z637,'Inflation Indices'!$A$2:$A$18,0))</f>
        <v>1.2319371555441641</v>
      </c>
      <c r="AB1049" s="22">
        <f>M1049*Y1049</f>
        <v>50322429.472457841</v>
      </c>
      <c r="AC1049" s="22">
        <f>AB1049+(Q1049*AA1049)</f>
        <v>126762898.03681767</v>
      </c>
      <c r="AD1049" s="19">
        <f>IF(AB1049="","",AC1049-AB1049)</f>
        <v>76440468.564359829</v>
      </c>
      <c r="AE1049" s="23">
        <f>_xlfn.DAYS(P1049,O1049)</f>
        <v>0</v>
      </c>
      <c r="AF1049" s="23">
        <f>_xlfn.DAYS(O1049,G1049)</f>
        <v>1826</v>
      </c>
      <c r="AG1049" s="24">
        <f>AE1049/AF1049</f>
        <v>0</v>
      </c>
    </row>
    <row r="1050" spans="1:33" ht="30" customHeight="1" x14ac:dyDescent="0.25">
      <c r="A1050" s="9">
        <v>44174</v>
      </c>
      <c r="B1050" s="10">
        <v>2015</v>
      </c>
      <c r="C1050" s="11" t="s">
        <v>731</v>
      </c>
      <c r="D1050" s="12" t="s">
        <v>3169</v>
      </c>
      <c r="E1050" s="12" t="s">
        <v>35</v>
      </c>
      <c r="F1050" s="9">
        <v>42109</v>
      </c>
      <c r="G1050" s="9">
        <v>42465</v>
      </c>
      <c r="H1050" s="12" t="s">
        <v>2047</v>
      </c>
      <c r="I1050" s="13" t="str">
        <f>LEFT(J1050,6)</f>
        <v>W912DR</v>
      </c>
      <c r="J1050" s="14" t="s">
        <v>3170</v>
      </c>
      <c r="K1050" s="15" t="s">
        <v>2049</v>
      </c>
      <c r="L1050" s="15" t="str">
        <f>CONCATENATE(D1050,",",J1050)</f>
        <v>27532,W912DR-15-D-0032</v>
      </c>
      <c r="M1050" s="16">
        <v>40081050</v>
      </c>
      <c r="N1050" s="16">
        <v>45544834</v>
      </c>
      <c r="O1050" s="17">
        <v>43398</v>
      </c>
      <c r="P1050" s="18">
        <v>43558</v>
      </c>
      <c r="Q1050" s="19">
        <f>IF(M1050="","",N1050-M1050)</f>
        <v>5463784</v>
      </c>
      <c r="R1050" s="20">
        <f>IF(P1050="","",P1050-O1050)</f>
        <v>160</v>
      </c>
      <c r="S1050">
        <f>YEAR(P1050)</f>
        <v>2019</v>
      </c>
      <c r="T1050" s="21" t="str">
        <f>IF(LEN(MONTH(P1050))=1,CONCATENATE("0",MONTH(P1050)),MONTH(P1050))</f>
        <v>04</v>
      </c>
      <c r="U1050" s="21" t="str">
        <f>IF(LEN(DAY(P1050))=1,CONCATENATE("0",DAY(P1050)),DAY(P1050))</f>
        <v>03</v>
      </c>
      <c r="V1050" t="str">
        <f>CONCATENATE(S1050,T1050,U1050)</f>
        <v>20190403</v>
      </c>
      <c r="W1050">
        <f>IF(OR(MONTH(G1050)=10,MONTH(G1050)=11,MONTH(G1050)=12),YEAR(G1050)+1,YEAR(G1050))</f>
        <v>2016</v>
      </c>
      <c r="X1050">
        <f>IF(OR(MONTH(P1050)=10,MONTH(P1050)=11,MONTH(P1050)=12),YEAR(P1050)+1,YEAR(P1050))</f>
        <v>2019</v>
      </c>
      <c r="Y1050">
        <f>INDEX('Inflation Indices'!$B$2:$B$18,MATCH('MilCon Contracts Data'!W279,'Inflation Indices'!$A$2:$A$18,0))</f>
        <v>1.0006103417743548</v>
      </c>
      <c r="Z1050">
        <f>ROUND(MEDIAN(W1050,X1050),0)</f>
        <v>2018</v>
      </c>
      <c r="AA1050">
        <f>INDEX('Inflation Indices'!$B$2:$B$18,MATCH('MilCon Contracts Data'!Z279,'Inflation Indices'!$A$2:$A$18,0))</f>
        <v>0.97697771649446541</v>
      </c>
      <c r="AB1050" s="22">
        <f>M1050*Y1050</f>
        <v>40105513.139175005</v>
      </c>
      <c r="AC1050" s="22">
        <f>AB1050+(Q1050*AA1050)</f>
        <v>45443508.354914002</v>
      </c>
      <c r="AD1050" s="19">
        <f>IF(AB1050="","",AC1050-AB1050)</f>
        <v>5337995.2157389969</v>
      </c>
      <c r="AE1050" s="23">
        <f>_xlfn.DAYS(P1050,O1050)</f>
        <v>160</v>
      </c>
      <c r="AF1050" s="23">
        <f>_xlfn.DAYS(O1050,G1050)</f>
        <v>933</v>
      </c>
      <c r="AG1050" s="24">
        <f>AE1050/AF1050</f>
        <v>0.17148981779206859</v>
      </c>
    </row>
    <row r="1051" spans="1:33" ht="30" customHeight="1" x14ac:dyDescent="0.25">
      <c r="A1051" s="9">
        <v>44574</v>
      </c>
      <c r="B1051" s="10">
        <v>2016</v>
      </c>
      <c r="C1051" s="11" t="s">
        <v>39</v>
      </c>
      <c r="D1051" s="12" t="s">
        <v>3171</v>
      </c>
      <c r="E1051" s="12" t="s">
        <v>35</v>
      </c>
      <c r="F1051" s="9">
        <v>43066</v>
      </c>
      <c r="G1051" s="9">
        <v>43367</v>
      </c>
      <c r="H1051" s="12" t="s">
        <v>3172</v>
      </c>
      <c r="I1051" s="13" t="str">
        <f>LEFT(J1051,6)</f>
        <v>W9126G</v>
      </c>
      <c r="J1051" s="14" t="s">
        <v>3173</v>
      </c>
      <c r="K1051" s="15" t="s">
        <v>3174</v>
      </c>
      <c r="L1051" s="15" t="str">
        <f>CONCATENATE(D1051,",",J1051)</f>
        <v>81422,W9126G-18-C-0077</v>
      </c>
      <c r="M1051" s="16">
        <v>40138000</v>
      </c>
      <c r="N1051" s="16">
        <v>48168000</v>
      </c>
      <c r="O1051" s="17">
        <v>44287</v>
      </c>
      <c r="P1051" s="18">
        <v>45096</v>
      </c>
      <c r="Q1051" s="19">
        <f>IF(M1051="","",N1051-M1051)</f>
        <v>8030000</v>
      </c>
      <c r="R1051" s="20">
        <f>IF(P1051="","",P1051-O1051)</f>
        <v>809</v>
      </c>
      <c r="S1051">
        <f>YEAR(P1051)</f>
        <v>2023</v>
      </c>
      <c r="T1051" s="21" t="str">
        <f>IF(LEN(MONTH(P1051))=1,CONCATENATE("0",MONTH(P1051)),MONTH(P1051))</f>
        <v>06</v>
      </c>
      <c r="U1051" s="21">
        <f>IF(LEN(DAY(P1051))=1,CONCATENATE("0",DAY(P1051)),DAY(P1051))</f>
        <v>19</v>
      </c>
      <c r="V1051" t="str">
        <f>CONCATENATE(S1051,T1051,U1051)</f>
        <v>20230619</v>
      </c>
      <c r="W1051">
        <f>IF(OR(MONTH(G1051)=10,MONTH(G1051)=11,MONTH(G1051)=12),YEAR(G1051)+1,YEAR(G1051))</f>
        <v>2018</v>
      </c>
      <c r="X1051">
        <f>IF(OR(MONTH(P1051)=10,MONTH(P1051)=11,MONTH(P1051)=12),YEAR(P1051)+1,YEAR(P1051))</f>
        <v>2023</v>
      </c>
      <c r="Y1051">
        <f>INDEX('Inflation Indices'!$B$2:$B$18,MATCH('MilCon Contracts Data'!W524,'Inflation Indices'!$A$2:$A$18,0))</f>
        <v>1.027591137340192</v>
      </c>
      <c r="Z1051">
        <f>ROUND(MEDIAN(W1051,X1051),0)</f>
        <v>2021</v>
      </c>
      <c r="AA1051">
        <f>INDEX('Inflation Indices'!$B$2:$B$18,MATCH('MilCon Contracts Data'!Z524,'Inflation Indices'!$A$2:$A$18,0))</f>
        <v>0.97697771649446541</v>
      </c>
      <c r="AB1051" s="22">
        <f>M1051*Y1051</f>
        <v>41245453.070560627</v>
      </c>
      <c r="AC1051" s="22">
        <f>AB1051+(Q1051*AA1051)</f>
        <v>49090584.134011187</v>
      </c>
      <c r="AD1051" s="19">
        <f>IF(AB1051="","",AC1051-AB1051)</f>
        <v>7845131.06345056</v>
      </c>
      <c r="AE1051" s="23">
        <f>_xlfn.DAYS(P1051,O1051)</f>
        <v>809</v>
      </c>
      <c r="AF1051" s="23">
        <f>_xlfn.DAYS(O1051,G1051)</f>
        <v>920</v>
      </c>
      <c r="AG1051" s="24">
        <f>AE1051/AF1051</f>
        <v>0.8793478260869565</v>
      </c>
    </row>
    <row r="1052" spans="1:33" ht="30" customHeight="1" x14ac:dyDescent="0.25">
      <c r="A1052" s="9">
        <v>44561</v>
      </c>
      <c r="B1052" s="10">
        <v>2018</v>
      </c>
      <c r="C1052" s="11" t="s">
        <v>145</v>
      </c>
      <c r="D1052" s="12" t="s">
        <v>3175</v>
      </c>
      <c r="E1052" s="12" t="s">
        <v>35</v>
      </c>
      <c r="F1052" s="9">
        <v>43273</v>
      </c>
      <c r="G1052" s="9">
        <v>43622</v>
      </c>
      <c r="H1052" s="12" t="s">
        <v>3176</v>
      </c>
      <c r="I1052" s="13" t="str">
        <f>LEFT(J1052,6)</f>
        <v>W91236</v>
      </c>
      <c r="J1052" s="14" t="s">
        <v>3177</v>
      </c>
      <c r="K1052" s="15" t="s">
        <v>3177</v>
      </c>
      <c r="L1052" s="15" t="str">
        <f>CONCATENATE(D1052,",",J1052)</f>
        <v>77779,W9123619C0014</v>
      </c>
      <c r="M1052" s="16">
        <v>40458000</v>
      </c>
      <c r="N1052" s="16">
        <v>40771000</v>
      </c>
      <c r="O1052" s="17">
        <v>44242</v>
      </c>
      <c r="P1052" s="18">
        <v>44575</v>
      </c>
      <c r="Q1052" s="19">
        <f>IF(M1052="","",N1052-M1052)</f>
        <v>313000</v>
      </c>
      <c r="R1052" s="20">
        <f>IF(P1052="","",P1052-O1052)</f>
        <v>333</v>
      </c>
      <c r="S1052">
        <f>YEAR(P1052)</f>
        <v>2022</v>
      </c>
      <c r="T1052" s="21" t="str">
        <f>IF(LEN(MONTH(P1052))=1,CONCATENATE("0",MONTH(P1052)),MONTH(P1052))</f>
        <v>01</v>
      </c>
      <c r="U1052" s="21">
        <f>IF(LEN(DAY(P1052))=1,CONCATENATE("0",DAY(P1052)),DAY(P1052))</f>
        <v>14</v>
      </c>
      <c r="V1052" t="str">
        <f>CONCATENATE(S1052,T1052,U1052)</f>
        <v>20220114</v>
      </c>
      <c r="W1052">
        <f>IF(OR(MONTH(G1052)=10,MONTH(G1052)=11,MONTH(G1052)=12),YEAR(G1052)+1,YEAR(G1052))</f>
        <v>2019</v>
      </c>
      <c r="X1052">
        <f>IF(OR(MONTH(P1052)=10,MONTH(P1052)=11,MONTH(P1052)=12),YEAR(P1052)+1,YEAR(P1052))</f>
        <v>2022</v>
      </c>
      <c r="Y1052">
        <f>INDEX('Inflation Indices'!$B$2:$B$18,MATCH('MilCon Contracts Data'!W708,'Inflation Indices'!$A$2:$A$18,0))</f>
        <v>1.1913606177254064</v>
      </c>
      <c r="Z1052">
        <f>ROUND(MEDIAN(W1052,X1052),0)</f>
        <v>2021</v>
      </c>
      <c r="AA1052">
        <f>INDEX('Inflation Indices'!$B$2:$B$18,MATCH('MilCon Contracts Data'!Z708,'Inflation Indices'!$A$2:$A$18,0))</f>
        <v>1.1518675949206576</v>
      </c>
      <c r="AB1052" s="22">
        <f>M1052*Y1052</f>
        <v>48200067.871934488</v>
      </c>
      <c r="AC1052" s="22">
        <f>AB1052+(Q1052*AA1052)</f>
        <v>48560602.429144651</v>
      </c>
      <c r="AD1052" s="19">
        <f>IF(AB1052="","",AC1052-AB1052)</f>
        <v>360534.55721016228</v>
      </c>
      <c r="AE1052" s="23">
        <f>_xlfn.DAYS(P1052,O1052)</f>
        <v>333</v>
      </c>
      <c r="AF1052" s="23">
        <f>_xlfn.DAYS(O1052,G1052)</f>
        <v>620</v>
      </c>
      <c r="AG1052" s="24">
        <f>AE1052/AF1052</f>
        <v>0.5370967741935484</v>
      </c>
    </row>
    <row r="1053" spans="1:33" ht="30" customHeight="1" x14ac:dyDescent="0.25">
      <c r="A1053" s="9">
        <v>44573</v>
      </c>
      <c r="B1053" s="10">
        <v>2017</v>
      </c>
      <c r="C1053" s="11" t="s">
        <v>103</v>
      </c>
      <c r="D1053" s="12" t="s">
        <v>3178</v>
      </c>
      <c r="E1053" s="12" t="s">
        <v>35</v>
      </c>
      <c r="F1053" s="9">
        <v>42789</v>
      </c>
      <c r="G1053" s="9">
        <v>42915</v>
      </c>
      <c r="H1053" s="12" t="s">
        <v>3179</v>
      </c>
      <c r="I1053" s="13" t="str">
        <f>LEFT(J1053,6)</f>
        <v>N69450</v>
      </c>
      <c r="J1053" s="14" t="s">
        <v>3180</v>
      </c>
      <c r="K1053" s="15" t="s">
        <v>3181</v>
      </c>
      <c r="L1053" s="15" t="str">
        <f>CONCATENATE(D1053,",",J1053)</f>
        <v>N60201154,N6945014D1269 N6945017F0700</v>
      </c>
      <c r="M1053" s="16">
        <v>40518000</v>
      </c>
      <c r="N1053" s="16">
        <v>40483000</v>
      </c>
      <c r="O1053" s="17">
        <v>43734</v>
      </c>
      <c r="P1053" s="18">
        <v>43826</v>
      </c>
      <c r="Q1053" s="19">
        <f>IF(M1053="","",N1053-M1053)</f>
        <v>-35000</v>
      </c>
      <c r="R1053" s="20">
        <f>IF(P1053="","",P1053-O1053)</f>
        <v>92</v>
      </c>
      <c r="S1053">
        <f>YEAR(P1053)</f>
        <v>2019</v>
      </c>
      <c r="T1053" s="21">
        <f>IF(LEN(MONTH(P1053))=1,CONCATENATE("0",MONTH(P1053)),MONTH(P1053))</f>
        <v>12</v>
      </c>
      <c r="U1053" s="21">
        <f>IF(LEN(DAY(P1053))=1,CONCATENATE("0",DAY(P1053)),DAY(P1053))</f>
        <v>27</v>
      </c>
      <c r="V1053" t="str">
        <f>CONCATENATE(S1053,T1053,U1053)</f>
        <v>20191227</v>
      </c>
      <c r="W1053">
        <f>IF(OR(MONTH(G1053)=10,MONTH(G1053)=11,MONTH(G1053)=12),YEAR(G1053)+1,YEAR(G1053))</f>
        <v>2017</v>
      </c>
      <c r="X1053">
        <f>IF(OR(MONTH(P1053)=10,MONTH(P1053)=11,MONTH(P1053)=12),YEAR(P1053)+1,YEAR(P1053))</f>
        <v>2020</v>
      </c>
      <c r="Y1053">
        <f>INDEX('Inflation Indices'!$B$2:$B$18,MATCH('MilCon Contracts Data'!W341,'Inflation Indices'!$A$2:$A$18,0))</f>
        <v>1.0006103417743548</v>
      </c>
      <c r="Z1053">
        <f>ROUND(MEDIAN(W1053,X1053),0)</f>
        <v>2019</v>
      </c>
      <c r="AA1053">
        <f>INDEX('Inflation Indices'!$B$2:$B$18,MATCH('MilCon Contracts Data'!Z341,'Inflation Indices'!$A$2:$A$18,0))</f>
        <v>0.97697771649446541</v>
      </c>
      <c r="AB1053" s="22">
        <f>M1053*Y1053</f>
        <v>40542729.828013308</v>
      </c>
      <c r="AC1053" s="22">
        <f>AB1053+(Q1053*AA1053)</f>
        <v>40508535.607936002</v>
      </c>
      <c r="AD1053" s="19">
        <f>IF(AB1053="","",AC1053-AB1053)</f>
        <v>-34194.220077306032</v>
      </c>
      <c r="AE1053" s="23">
        <f>_xlfn.DAYS(P1053,O1053)</f>
        <v>92</v>
      </c>
      <c r="AF1053" s="23">
        <f>_xlfn.DAYS(O1053,G1053)</f>
        <v>819</v>
      </c>
      <c r="AG1053" s="24">
        <f>AE1053/AF1053</f>
        <v>0.11233211233211234</v>
      </c>
    </row>
    <row r="1054" spans="1:33" ht="30" customHeight="1" x14ac:dyDescent="0.25">
      <c r="A1054" s="9">
        <v>44573</v>
      </c>
      <c r="B1054" s="10">
        <v>2019</v>
      </c>
      <c r="C1054" s="11" t="s">
        <v>98</v>
      </c>
      <c r="D1054" s="12" t="s">
        <v>3182</v>
      </c>
      <c r="E1054" s="12" t="s">
        <v>35</v>
      </c>
      <c r="F1054" s="9">
        <v>43868</v>
      </c>
      <c r="G1054" s="9">
        <v>44055</v>
      </c>
      <c r="H1054" s="12" t="s">
        <v>167</v>
      </c>
      <c r="I1054" s="13" t="str">
        <f>LEFT(J1054,6)</f>
        <v>N40085</v>
      </c>
      <c r="J1054" s="14" t="s">
        <v>2267</v>
      </c>
      <c r="K1054" s="15" t="s">
        <v>2268</v>
      </c>
      <c r="L1054" s="15" t="str">
        <f>CONCATENATE(D1054,",",J1054)</f>
        <v>M00146142F,N4008520C0055 AWD</v>
      </c>
      <c r="M1054" s="16">
        <v>40771000</v>
      </c>
      <c r="N1054" s="16">
        <v>41147000</v>
      </c>
      <c r="O1054" s="17">
        <v>45881</v>
      </c>
      <c r="P1054" s="18">
        <v>45881</v>
      </c>
      <c r="Q1054" s="19">
        <f>IF(M1054="","",N1054-M1054)</f>
        <v>376000</v>
      </c>
      <c r="R1054" s="20">
        <f>IF(P1054="","",P1054-O1054)</f>
        <v>0</v>
      </c>
      <c r="S1054">
        <f>YEAR(P1054)</f>
        <v>2025</v>
      </c>
      <c r="T1054" s="21" t="str">
        <f>IF(LEN(MONTH(P1054))=1,CONCATENATE("0",MONTH(P1054)),MONTH(P1054))</f>
        <v>08</v>
      </c>
      <c r="U1054" s="21">
        <f>IF(LEN(DAY(P1054))=1,CONCATENATE("0",DAY(P1054)),DAY(P1054))</f>
        <v>12</v>
      </c>
      <c r="V1054" t="str">
        <f>CONCATENATE(S1054,T1054,U1054)</f>
        <v>20250812</v>
      </c>
      <c r="W1054">
        <f>IF(OR(MONTH(G1054)=10,MONTH(G1054)=11,MONTH(G1054)=12),YEAR(G1054)+1,YEAR(G1054))</f>
        <v>2020</v>
      </c>
      <c r="X1054">
        <f>IF(OR(MONTH(P1054)=10,MONTH(P1054)=11,MONTH(P1054)=12),YEAR(P1054)+1,YEAR(P1054))</f>
        <v>2025</v>
      </c>
      <c r="Y1054">
        <f>INDEX('Inflation Indices'!$B$2:$B$18,MATCH('MilCon Contracts Data'!W893,'Inflation Indices'!$A$2:$A$18,0))</f>
        <v>0.97697771649446541</v>
      </c>
      <c r="Z1054">
        <f>ROUND(MEDIAN(W1054,X1054),0)</f>
        <v>2023</v>
      </c>
      <c r="AA1054">
        <f>INDEX('Inflation Indices'!$B$2:$B$18,MATCH('MilCon Contracts Data'!Z893,'Inflation Indices'!$A$2:$A$18,0))</f>
        <v>0.95701202597496626</v>
      </c>
      <c r="AB1054" s="22">
        <f>M1054*Y1054</f>
        <v>39832358.479195848</v>
      </c>
      <c r="AC1054" s="22">
        <f>AB1054+(Q1054*AA1054)</f>
        <v>40192195.000962436</v>
      </c>
      <c r="AD1054" s="19">
        <f>IF(AB1054="","",AC1054-AB1054)</f>
        <v>359836.52176658809</v>
      </c>
      <c r="AE1054" s="23">
        <f>_xlfn.DAYS(P1054,O1054)</f>
        <v>0</v>
      </c>
      <c r="AF1054" s="23">
        <f>_xlfn.DAYS(O1054,G1054)</f>
        <v>1826</v>
      </c>
      <c r="AG1054" s="24">
        <f>AE1054/AF1054</f>
        <v>0</v>
      </c>
    </row>
    <row r="1055" spans="1:33" ht="30" customHeight="1" x14ac:dyDescent="0.25">
      <c r="A1055" s="9">
        <v>44573</v>
      </c>
      <c r="B1055" s="10">
        <v>2018</v>
      </c>
      <c r="C1055" s="11" t="s">
        <v>103</v>
      </c>
      <c r="D1055" s="12" t="s">
        <v>3183</v>
      </c>
      <c r="E1055" s="12" t="s">
        <v>35</v>
      </c>
      <c r="F1055" s="9">
        <v>43552</v>
      </c>
      <c r="G1055" s="9">
        <v>43727</v>
      </c>
      <c r="H1055" s="12" t="s">
        <v>134</v>
      </c>
      <c r="I1055" s="13" t="str">
        <f>LEFT(J1055,6)</f>
        <v>N62742</v>
      </c>
      <c r="J1055" s="14" t="s">
        <v>3184</v>
      </c>
      <c r="K1055" s="15" t="s">
        <v>3185</v>
      </c>
      <c r="L1055" s="15" t="str">
        <f>CONCATENATE(D1055,",",J1055)</f>
        <v>N41557H280,N6274219C1309 AWD</v>
      </c>
      <c r="M1055" s="16">
        <v>40850000</v>
      </c>
      <c r="N1055" s="16">
        <v>39044000</v>
      </c>
      <c r="O1055" s="17">
        <v>44747</v>
      </c>
      <c r="P1055" s="18">
        <v>44998</v>
      </c>
      <c r="Q1055" s="19">
        <f>IF(M1055="","",N1055-M1055)</f>
        <v>-1806000</v>
      </c>
      <c r="R1055" s="20">
        <f>IF(P1055="","",P1055-O1055)</f>
        <v>251</v>
      </c>
      <c r="S1055">
        <f>YEAR(P1055)</f>
        <v>2023</v>
      </c>
      <c r="T1055" s="21" t="str">
        <f>IF(LEN(MONTH(P1055))=1,CONCATENATE("0",MONTH(P1055)),MONTH(P1055))</f>
        <v>03</v>
      </c>
      <c r="U1055" s="21">
        <f>IF(LEN(DAY(P1055))=1,CONCATENATE("0",DAY(P1055)),DAY(P1055))</f>
        <v>13</v>
      </c>
      <c r="V1055" t="str">
        <f>CONCATENATE(S1055,T1055,U1055)</f>
        <v>20230313</v>
      </c>
      <c r="W1055">
        <f>IF(OR(MONTH(G1055)=10,MONTH(G1055)=11,MONTH(G1055)=12),YEAR(G1055)+1,YEAR(G1055))</f>
        <v>2019</v>
      </c>
      <c r="X1055">
        <f>IF(OR(MONTH(P1055)=10,MONTH(P1055)=11,MONTH(P1055)=12),YEAR(P1055)+1,YEAR(P1055))</f>
        <v>2023</v>
      </c>
      <c r="Y1055">
        <f>INDEX('Inflation Indices'!$B$2:$B$18,MATCH('MilCon Contracts Data'!W669,'Inflation Indices'!$A$2:$A$18,0))</f>
        <v>1.027591137340192</v>
      </c>
      <c r="Z1055">
        <f>ROUND(MEDIAN(W1055,X1055),0)</f>
        <v>2021</v>
      </c>
      <c r="AA1055">
        <f>INDEX('Inflation Indices'!$B$2:$B$18,MATCH('MilCon Contracts Data'!Z669,'Inflation Indices'!$A$2:$A$18,0))</f>
        <v>0.97697771649446541</v>
      </c>
      <c r="AB1055" s="22">
        <f>M1055*Y1055</f>
        <v>41977097.960346848</v>
      </c>
      <c r="AC1055" s="22">
        <f>AB1055+(Q1055*AA1055)</f>
        <v>40212676.20435784</v>
      </c>
      <c r="AD1055" s="19">
        <f>IF(AB1055="","",AC1055-AB1055)</f>
        <v>-1764421.7559890077</v>
      </c>
      <c r="AE1055" s="23">
        <f>_xlfn.DAYS(P1055,O1055)</f>
        <v>251</v>
      </c>
      <c r="AF1055" s="23">
        <f>_xlfn.DAYS(O1055,G1055)</f>
        <v>1020</v>
      </c>
      <c r="AG1055" s="24">
        <f>AE1055/AF1055</f>
        <v>0.24607843137254901</v>
      </c>
    </row>
    <row r="1056" spans="1:33" ht="30" customHeight="1" x14ac:dyDescent="0.25">
      <c r="A1056" s="9">
        <v>44573</v>
      </c>
      <c r="B1056" s="10">
        <v>2019</v>
      </c>
      <c r="C1056" s="11" t="s">
        <v>98</v>
      </c>
      <c r="D1056" s="12" t="s">
        <v>3186</v>
      </c>
      <c r="E1056" s="12" t="s">
        <v>35</v>
      </c>
      <c r="F1056" s="9">
        <v>43867</v>
      </c>
      <c r="G1056" s="9">
        <v>44055</v>
      </c>
      <c r="H1056" s="12" t="s">
        <v>167</v>
      </c>
      <c r="I1056" s="13" t="str">
        <f>LEFT(J1056,6)</f>
        <v>N40085</v>
      </c>
      <c r="J1056" s="14" t="s">
        <v>2267</v>
      </c>
      <c r="K1056" s="15" t="s">
        <v>2268</v>
      </c>
      <c r="L1056" s="15" t="str">
        <f>CONCATENATE(D1056,",",J1056)</f>
        <v>M00146162F,N4008520C0055 AWD</v>
      </c>
      <c r="M1056" s="16">
        <v>41270000</v>
      </c>
      <c r="N1056" s="16">
        <v>45089000</v>
      </c>
      <c r="O1056" s="17">
        <v>45881</v>
      </c>
      <c r="P1056" s="18">
        <v>45881</v>
      </c>
      <c r="Q1056" s="19">
        <f>IF(M1056="","",N1056-M1056)</f>
        <v>3819000</v>
      </c>
      <c r="R1056" s="20">
        <f>IF(P1056="","",P1056-O1056)</f>
        <v>0</v>
      </c>
      <c r="S1056">
        <f>YEAR(P1056)</f>
        <v>2025</v>
      </c>
      <c r="T1056" s="21" t="str">
        <f>IF(LEN(MONTH(P1056))=1,CONCATENATE("0",MONTH(P1056)),MONTH(P1056))</f>
        <v>08</v>
      </c>
      <c r="U1056" s="21">
        <f>IF(LEN(DAY(P1056))=1,CONCATENATE("0",DAY(P1056)),DAY(P1056))</f>
        <v>12</v>
      </c>
      <c r="V1056" t="str">
        <f>CONCATENATE(S1056,T1056,U1056)</f>
        <v>20250812</v>
      </c>
      <c r="W1056">
        <f>IF(OR(MONTH(G1056)=10,MONTH(G1056)=11,MONTH(G1056)=12),YEAR(G1056)+1,YEAR(G1056))</f>
        <v>2020</v>
      </c>
      <c r="X1056">
        <f>IF(OR(MONTH(P1056)=10,MONTH(P1056)=11,MONTH(P1056)=12),YEAR(P1056)+1,YEAR(P1056))</f>
        <v>2025</v>
      </c>
      <c r="Y1056">
        <f>INDEX('Inflation Indices'!$B$2:$B$18,MATCH('MilCon Contracts Data'!W894,'Inflation Indices'!$A$2:$A$18,0))</f>
        <v>1.0507009358578761</v>
      </c>
      <c r="Z1056">
        <f>ROUND(MEDIAN(W1056,X1056),0)</f>
        <v>2023</v>
      </c>
      <c r="AA1056">
        <f>INDEX('Inflation Indices'!$B$2:$B$18,MATCH('MilCon Contracts Data'!Z894,'Inflation Indices'!$A$2:$A$18,0))</f>
        <v>1.0006103417743548</v>
      </c>
      <c r="AB1056" s="22">
        <f>M1056*Y1056</f>
        <v>43362427.622854546</v>
      </c>
      <c r="AC1056" s="22">
        <f>AB1056+(Q1056*AA1056)</f>
        <v>47183758.518090807</v>
      </c>
      <c r="AD1056" s="19">
        <f>IF(AB1056="","",AC1056-AB1056)</f>
        <v>3821330.8952362612</v>
      </c>
      <c r="AE1056" s="23">
        <f>_xlfn.DAYS(P1056,O1056)</f>
        <v>0</v>
      </c>
      <c r="AF1056" s="23">
        <f>_xlfn.DAYS(O1056,G1056)</f>
        <v>1826</v>
      </c>
      <c r="AG1056" s="24">
        <f>AE1056/AF1056</f>
        <v>0</v>
      </c>
    </row>
    <row r="1057" spans="1:33" ht="30" customHeight="1" x14ac:dyDescent="0.25">
      <c r="A1057" s="9">
        <v>44567</v>
      </c>
      <c r="B1057" s="10">
        <v>2011</v>
      </c>
      <c r="C1057" s="11" t="s">
        <v>33</v>
      </c>
      <c r="D1057" s="12" t="s">
        <v>3187</v>
      </c>
      <c r="E1057" s="12" t="s">
        <v>35</v>
      </c>
      <c r="F1057" s="9">
        <v>40641</v>
      </c>
      <c r="G1057" s="9">
        <v>41059</v>
      </c>
      <c r="H1057" s="12" t="s">
        <v>2826</v>
      </c>
      <c r="I1057" s="13" t="str">
        <f>LEFT(J1057,6)</f>
        <v>W912HN</v>
      </c>
      <c r="J1057" s="14" t="s">
        <v>3188</v>
      </c>
      <c r="K1057" s="15" t="s">
        <v>3189</v>
      </c>
      <c r="L1057" s="15" t="str">
        <f>CONCATENATE(D1057,",",J1057)</f>
        <v>66362,W912HN-12-C-0009</v>
      </c>
      <c r="M1057" s="16">
        <v>41446000</v>
      </c>
      <c r="N1057" s="16">
        <v>44338384</v>
      </c>
      <c r="O1057" s="17">
        <v>41670</v>
      </c>
      <c r="P1057" s="18">
        <v>42003</v>
      </c>
      <c r="Q1057" s="19">
        <f>IF(M1057="","",N1057-M1057)</f>
        <v>2892384</v>
      </c>
      <c r="R1057" s="20">
        <f>IF(P1057="","",P1057-O1057)</f>
        <v>333</v>
      </c>
      <c r="S1057">
        <f>YEAR(P1057)</f>
        <v>2014</v>
      </c>
      <c r="T1057" s="21">
        <f>IF(LEN(MONTH(P1057))=1,CONCATENATE("0",MONTH(P1057)),MONTH(P1057))</f>
        <v>12</v>
      </c>
      <c r="U1057" s="21">
        <f>IF(LEN(DAY(P1057))=1,CONCATENATE("0",DAY(P1057)),DAY(P1057))</f>
        <v>30</v>
      </c>
      <c r="V1057" t="str">
        <f>CONCATENATE(S1057,T1057,U1057)</f>
        <v>20141230</v>
      </c>
      <c r="W1057">
        <f>IF(OR(MONTH(G1057)=10,MONTH(G1057)=11,MONTH(G1057)=12),YEAR(G1057)+1,YEAR(G1057))</f>
        <v>2012</v>
      </c>
      <c r="X1057">
        <f>IF(OR(MONTH(P1057)=10,MONTH(P1057)=11,MONTH(P1057)=12),YEAR(P1057)+1,YEAR(P1057))</f>
        <v>2015</v>
      </c>
      <c r="Y1057">
        <f>INDEX('Inflation Indices'!$B$2:$B$18,MATCH('MilCon Contracts Data'!W111,'Inflation Indices'!$A$2:$A$18,0))</f>
        <v>0.97697771649446541</v>
      </c>
      <c r="Z1057">
        <f>ROUND(MEDIAN(W1057,X1057),0)</f>
        <v>2014</v>
      </c>
      <c r="AA1057">
        <f>INDEX('Inflation Indices'!$B$2:$B$18,MATCH('MilCon Contracts Data'!Z111,'Inflation Indices'!$A$2:$A$18,0))</f>
        <v>0.95701202597496626</v>
      </c>
      <c r="AB1057" s="22">
        <f>M1057*Y1057</f>
        <v>40491818.437829614</v>
      </c>
      <c r="AC1057" s="22">
        <f>AB1057+(Q1057*AA1057)</f>
        <v>43259864.709567189</v>
      </c>
      <c r="AD1057" s="19">
        <f>IF(AB1057="","",AC1057-AB1057)</f>
        <v>2768046.2717375755</v>
      </c>
      <c r="AE1057" s="23">
        <f>_xlfn.DAYS(P1057,O1057)</f>
        <v>333</v>
      </c>
      <c r="AF1057" s="23">
        <f>_xlfn.DAYS(O1057,G1057)</f>
        <v>611</v>
      </c>
      <c r="AG1057" s="24">
        <f>AE1057/AF1057</f>
        <v>0.5450081833060556</v>
      </c>
    </row>
    <row r="1058" spans="1:33" ht="30" customHeight="1" x14ac:dyDescent="0.25">
      <c r="A1058" s="9">
        <v>44561</v>
      </c>
      <c r="B1058" s="10">
        <v>2016</v>
      </c>
      <c r="C1058" s="11" t="s">
        <v>68</v>
      </c>
      <c r="D1058" s="12" t="s">
        <v>3190</v>
      </c>
      <c r="E1058" s="12" t="s">
        <v>35</v>
      </c>
      <c r="F1058" s="9">
        <v>43132</v>
      </c>
      <c r="G1058" s="9">
        <v>43372</v>
      </c>
      <c r="H1058" s="12" t="s">
        <v>3191</v>
      </c>
      <c r="I1058" s="13" t="str">
        <f>LEFT(J1058,6)</f>
        <v>W9128A</v>
      </c>
      <c r="J1058" s="14" t="s">
        <v>3192</v>
      </c>
      <c r="K1058" s="15" t="s">
        <v>3192</v>
      </c>
      <c r="L1058" s="15" t="str">
        <f>CONCATENATE(D1058,",",J1058)</f>
        <v>KNMD043004,W9128A18C0009</v>
      </c>
      <c r="M1058" s="16">
        <v>41476374</v>
      </c>
      <c r="N1058" s="16">
        <v>44043580</v>
      </c>
      <c r="O1058" s="17">
        <v>44126</v>
      </c>
      <c r="P1058" s="18">
        <v>44498</v>
      </c>
      <c r="Q1058" s="19">
        <f>IF(M1058="","",N1058-M1058)</f>
        <v>2567206</v>
      </c>
      <c r="R1058" s="20">
        <f>IF(P1058="","",P1058-O1058)</f>
        <v>372</v>
      </c>
      <c r="S1058">
        <f>YEAR(P1058)</f>
        <v>2021</v>
      </c>
      <c r="T1058" s="21">
        <f>IF(LEN(MONTH(P1058))=1,CONCATENATE("0",MONTH(P1058)),MONTH(P1058))</f>
        <v>10</v>
      </c>
      <c r="U1058" s="21">
        <f>IF(LEN(DAY(P1058))=1,CONCATENATE("0",DAY(P1058)),DAY(P1058))</f>
        <v>29</v>
      </c>
      <c r="V1058" t="str">
        <f>CONCATENATE(S1058,T1058,U1058)</f>
        <v>20211029</v>
      </c>
      <c r="W1058">
        <f>IF(OR(MONTH(G1058)=10,MONTH(G1058)=11,MONTH(G1058)=12),YEAR(G1058)+1,YEAR(G1058))</f>
        <v>2018</v>
      </c>
      <c r="X1058">
        <f>IF(OR(MONTH(P1058)=10,MONTH(P1058)=11,MONTH(P1058)=12),YEAR(P1058)+1,YEAR(P1058))</f>
        <v>2022</v>
      </c>
      <c r="Y1058">
        <f>INDEX('Inflation Indices'!$B$2:$B$18,MATCH('MilCon Contracts Data'!W531,'Inflation Indices'!$A$2:$A$18,0))</f>
        <v>1.0750776974914733</v>
      </c>
      <c r="Z1058">
        <f>ROUND(MEDIAN(W1058,X1058),0)</f>
        <v>2020</v>
      </c>
      <c r="AA1058">
        <f>INDEX('Inflation Indices'!$B$2:$B$18,MATCH('MilCon Contracts Data'!Z531,'Inflation Indices'!$A$2:$A$18,0))</f>
        <v>1.0006103417743548</v>
      </c>
      <c r="AB1058" s="22">
        <f>M1058*Y1058</f>
        <v>44590324.660215206</v>
      </c>
      <c r="AC1058" s="22">
        <f>AB1058+(Q1058*AA1058)</f>
        <v>47159097.53328038</v>
      </c>
      <c r="AD1058" s="19">
        <f>IF(AB1058="","",AC1058-AB1058)</f>
        <v>2568772.8730651736</v>
      </c>
      <c r="AE1058" s="23">
        <f>_xlfn.DAYS(P1058,O1058)</f>
        <v>372</v>
      </c>
      <c r="AF1058" s="23">
        <f>_xlfn.DAYS(O1058,G1058)</f>
        <v>754</v>
      </c>
      <c r="AG1058" s="24">
        <f>AE1058/AF1058</f>
        <v>0.49336870026525198</v>
      </c>
    </row>
    <row r="1059" spans="1:33" ht="30" customHeight="1" x14ac:dyDescent="0.25">
      <c r="A1059" s="9">
        <v>44594</v>
      </c>
      <c r="B1059" s="10">
        <v>2013</v>
      </c>
      <c r="C1059" s="11" t="s">
        <v>57</v>
      </c>
      <c r="D1059" s="12" t="s">
        <v>58</v>
      </c>
      <c r="E1059" s="12" t="s">
        <v>35</v>
      </c>
      <c r="F1059" s="9">
        <v>42346</v>
      </c>
      <c r="G1059" s="9">
        <v>42573</v>
      </c>
      <c r="H1059" s="12" t="s">
        <v>60</v>
      </c>
      <c r="I1059" s="13" t="str">
        <f>LEFT(J1059,6)</f>
        <v>W912GB</v>
      </c>
      <c r="J1059" s="14" t="s">
        <v>3193</v>
      </c>
      <c r="K1059" s="15" t="s">
        <v>62</v>
      </c>
      <c r="L1059" s="15" t="str">
        <f>CONCATENATE(D1059,",",J1059)</f>
        <v>EU00034,W912GB-12-C-0006/44599966</v>
      </c>
      <c r="M1059" s="16">
        <v>41569129</v>
      </c>
      <c r="N1059" s="16">
        <v>43920418</v>
      </c>
      <c r="O1059" s="17">
        <v>43458</v>
      </c>
      <c r="P1059" s="18">
        <v>43629</v>
      </c>
      <c r="Q1059" s="19">
        <f>IF(M1059="","",N1059-M1059)</f>
        <v>2351289</v>
      </c>
      <c r="R1059" s="20">
        <f>IF(P1059="","",P1059-O1059)</f>
        <v>171</v>
      </c>
      <c r="S1059">
        <f>YEAR(P1059)</f>
        <v>2019</v>
      </c>
      <c r="T1059" s="21" t="str">
        <f>IF(LEN(MONTH(P1059))=1,CONCATENATE("0",MONTH(P1059)),MONTH(P1059))</f>
        <v>06</v>
      </c>
      <c r="U1059" s="21">
        <f>IF(LEN(DAY(P1059))=1,CONCATENATE("0",DAY(P1059)),DAY(P1059))</f>
        <v>13</v>
      </c>
      <c r="V1059" t="str">
        <f>CONCATENATE(S1059,T1059,U1059)</f>
        <v>20190613</v>
      </c>
      <c r="W1059">
        <f>IF(OR(MONTH(G1059)=10,MONTH(G1059)=11,MONTH(G1059)=12),YEAR(G1059)+1,YEAR(G1059))</f>
        <v>2016</v>
      </c>
      <c r="X1059">
        <f>IF(OR(MONTH(P1059)=10,MONTH(P1059)=11,MONTH(P1059)=12),YEAR(P1059)+1,YEAR(P1059))</f>
        <v>2019</v>
      </c>
      <c r="Y1059">
        <f>INDEX('Inflation Indices'!$B$2:$B$18,MATCH('MilCon Contracts Data'!W285,'Inflation Indices'!$A$2:$A$18,0))</f>
        <v>0.97697771649446541</v>
      </c>
      <c r="Z1059">
        <f>ROUND(MEDIAN(W1059,X1059),0)</f>
        <v>2018</v>
      </c>
      <c r="AA1059">
        <f>INDEX('Inflation Indices'!$B$2:$B$18,MATCH('MilCon Contracts Data'!Z285,'Inflation Indices'!$A$2:$A$18,0))</f>
        <v>0.95701202597496626</v>
      </c>
      <c r="AB1059" s="22">
        <f>M1059*Y1059</f>
        <v>40612112.727083862</v>
      </c>
      <c r="AC1059" s="22">
        <f>AB1059+(Q1059*AA1059)</f>
        <v>42862324.576626517</v>
      </c>
      <c r="AD1059" s="19">
        <f>IF(AB1059="","",AC1059-AB1059)</f>
        <v>2250211.8495426551</v>
      </c>
      <c r="AE1059" s="23">
        <f>_xlfn.DAYS(P1059,O1059)</f>
        <v>171</v>
      </c>
      <c r="AF1059" s="23">
        <f>_xlfn.DAYS(O1059,G1059)</f>
        <v>885</v>
      </c>
      <c r="AG1059" s="24">
        <f>AE1059/AF1059</f>
        <v>0.19322033898305085</v>
      </c>
    </row>
    <row r="1060" spans="1:33" ht="30" customHeight="1" x14ac:dyDescent="0.25">
      <c r="A1060" s="9">
        <v>44573</v>
      </c>
      <c r="B1060" s="10">
        <v>2015</v>
      </c>
      <c r="C1060" s="11" t="s">
        <v>103</v>
      </c>
      <c r="D1060" s="12" t="s">
        <v>3194</v>
      </c>
      <c r="E1060" s="12" t="s">
        <v>35</v>
      </c>
      <c r="F1060" s="9">
        <v>42170</v>
      </c>
      <c r="G1060" s="9">
        <v>42264</v>
      </c>
      <c r="H1060" s="12" t="s">
        <v>3195</v>
      </c>
      <c r="I1060" s="13" t="str">
        <f>LEFT(J1060,6)</f>
        <v>N62473</v>
      </c>
      <c r="J1060" s="14" t="s">
        <v>3196</v>
      </c>
      <c r="K1060" s="15" t="s">
        <v>3197</v>
      </c>
      <c r="L1060" s="15" t="str">
        <f>CONCATENATE(D1060,",",J1060)</f>
        <v>N00245800,N6247315C1604 AWD</v>
      </c>
      <c r="M1060" s="16">
        <v>41838000</v>
      </c>
      <c r="N1060" s="16">
        <v>45470000</v>
      </c>
      <c r="O1060" s="17">
        <v>43565</v>
      </c>
      <c r="P1060" s="18">
        <v>43565</v>
      </c>
      <c r="Q1060" s="19">
        <f>IF(M1060="","",N1060-M1060)</f>
        <v>3632000</v>
      </c>
      <c r="R1060" s="20">
        <f>IF(P1060="","",P1060-O1060)</f>
        <v>0</v>
      </c>
      <c r="S1060">
        <f>YEAR(P1060)</f>
        <v>2019</v>
      </c>
      <c r="T1060" s="21" t="str">
        <f>IF(LEN(MONTH(P1060))=1,CONCATENATE("0",MONTH(P1060)),MONTH(P1060))</f>
        <v>04</v>
      </c>
      <c r="U1060" s="21">
        <f>IF(LEN(DAY(P1060))=1,CONCATENATE("0",DAY(P1060)),DAY(P1060))</f>
        <v>10</v>
      </c>
      <c r="V1060" t="str">
        <f>CONCATENATE(S1060,T1060,U1060)</f>
        <v>20190410</v>
      </c>
      <c r="W1060">
        <f>IF(OR(MONTH(G1060)=10,MONTH(G1060)=11,MONTH(G1060)=12),YEAR(G1060)+1,YEAR(G1060))</f>
        <v>2015</v>
      </c>
      <c r="X1060">
        <f>IF(OR(MONTH(P1060)=10,MONTH(P1060)=11,MONTH(P1060)=12),YEAR(P1060)+1,YEAR(P1060))</f>
        <v>2019</v>
      </c>
      <c r="Y1060">
        <f>INDEX('Inflation Indices'!$B$2:$B$18,MATCH('MilCon Contracts Data'!W187,'Inflation Indices'!$A$2:$A$18,0))</f>
        <v>1.2825639376233653</v>
      </c>
      <c r="Z1060">
        <f>ROUND(MEDIAN(W1060,X1060),0)</f>
        <v>2017</v>
      </c>
      <c r="AA1060">
        <f>INDEX('Inflation Indices'!$B$2:$B$18,MATCH('MilCon Contracts Data'!Z187,'Inflation Indices'!$A$2:$A$18,0))</f>
        <v>1.258060736811446</v>
      </c>
      <c r="AB1060" s="22">
        <f>M1060*Y1060</f>
        <v>53659910.022286355</v>
      </c>
      <c r="AC1060" s="22">
        <f>AB1060+(Q1060*AA1060)</f>
        <v>58229186.618385524</v>
      </c>
      <c r="AD1060" s="19">
        <f>IF(AB1060="","",AC1060-AB1060)</f>
        <v>4569276.5960991681</v>
      </c>
      <c r="AE1060" s="23">
        <f>_xlfn.DAYS(P1060,O1060)</f>
        <v>0</v>
      </c>
      <c r="AF1060" s="23">
        <f>_xlfn.DAYS(O1060,G1060)</f>
        <v>1301</v>
      </c>
      <c r="AG1060" s="24">
        <f>AE1060/AF1060</f>
        <v>0</v>
      </c>
    </row>
    <row r="1061" spans="1:33" ht="30" customHeight="1" x14ac:dyDescent="0.25">
      <c r="A1061" s="9">
        <v>44561</v>
      </c>
      <c r="B1061" s="10">
        <v>2021</v>
      </c>
      <c r="C1061" s="11" t="s">
        <v>68</v>
      </c>
      <c r="D1061" s="12" t="s">
        <v>382</v>
      </c>
      <c r="E1061" s="12" t="s">
        <v>35</v>
      </c>
      <c r="F1061" s="9">
        <v>44090</v>
      </c>
      <c r="G1061" s="9">
        <v>44252</v>
      </c>
      <c r="H1061" s="12" t="s">
        <v>3198</v>
      </c>
      <c r="I1061" s="13" t="str">
        <f>LEFT(J1061,6)</f>
        <v>N62742</v>
      </c>
      <c r="J1061" s="14" t="s">
        <v>3199</v>
      </c>
      <c r="K1061" s="15" t="s">
        <v>3199</v>
      </c>
      <c r="L1061" s="15" t="str">
        <f>CONCATENATE(D1061,",",J1061)</f>
        <v>AJJY203001,N6274221C1338</v>
      </c>
      <c r="M1061" s="16">
        <v>41944700</v>
      </c>
      <c r="N1061" s="16">
        <v>42937637</v>
      </c>
      <c r="O1061" s="17">
        <v>45010</v>
      </c>
      <c r="P1061" s="18">
        <v>45112</v>
      </c>
      <c r="Q1061" s="19">
        <f>IF(M1061="","",N1061-M1061)</f>
        <v>992937</v>
      </c>
      <c r="R1061" s="20">
        <f>IF(P1061="","",P1061-O1061)</f>
        <v>102</v>
      </c>
      <c r="S1061">
        <f>YEAR(P1061)</f>
        <v>2023</v>
      </c>
      <c r="T1061" s="21" t="str">
        <f>IF(LEN(MONTH(P1061))=1,CONCATENATE("0",MONTH(P1061)),MONTH(P1061))</f>
        <v>07</v>
      </c>
      <c r="U1061" s="21" t="str">
        <f>IF(LEN(DAY(P1061))=1,CONCATENATE("0",DAY(P1061)),DAY(P1061))</f>
        <v>05</v>
      </c>
      <c r="V1061" t="str">
        <f>CONCATENATE(S1061,T1061,U1061)</f>
        <v>20230705</v>
      </c>
      <c r="W1061">
        <f>IF(OR(MONTH(G1061)=10,MONTH(G1061)=11,MONTH(G1061)=12),YEAR(G1061)+1,YEAR(G1061))</f>
        <v>2021</v>
      </c>
      <c r="X1061">
        <f>IF(OR(MONTH(P1061)=10,MONTH(P1061)=11,MONTH(P1061)=12),YEAR(P1061)+1,YEAR(P1061))</f>
        <v>2023</v>
      </c>
      <c r="Y1061">
        <f>INDEX('Inflation Indices'!$B$2:$B$18,MATCH('MilCon Contracts Data'!W1177,'Inflation Indices'!$A$2:$A$18,0))</f>
        <v>1.027591137340192</v>
      </c>
      <c r="Z1061">
        <f>ROUND(MEDIAN(W1061,X1061),0)</f>
        <v>2022</v>
      </c>
      <c r="AA1061">
        <f>INDEX('Inflation Indices'!$B$2:$B$18,MATCH('MilCon Contracts Data'!Z1177,'Inflation Indices'!$A$2:$A$18,0))</f>
        <v>0.97697771649446541</v>
      </c>
      <c r="AB1061" s="22">
        <f>M1061*Y1061</f>
        <v>43102001.978393152</v>
      </c>
      <c r="AC1061" s="22">
        <f>AB1061+(Q1061*AA1061)</f>
        <v>44072079.301276021</v>
      </c>
      <c r="AD1061" s="19">
        <f>IF(AB1061="","",AC1061-AB1061)</f>
        <v>970077.32288286835</v>
      </c>
      <c r="AE1061" s="23">
        <f>_xlfn.DAYS(P1061,O1061)</f>
        <v>102</v>
      </c>
      <c r="AF1061" s="23">
        <f>_xlfn.DAYS(O1061,G1061)</f>
        <v>758</v>
      </c>
      <c r="AG1061" s="24">
        <f>AE1061/AF1061</f>
        <v>0.13456464379947231</v>
      </c>
    </row>
    <row r="1062" spans="1:33" ht="30" customHeight="1" x14ac:dyDescent="0.25">
      <c r="A1062" s="9">
        <v>44561</v>
      </c>
      <c r="B1062" s="10">
        <v>2016</v>
      </c>
      <c r="C1062" s="11" t="s">
        <v>145</v>
      </c>
      <c r="D1062" s="12" t="s">
        <v>3200</v>
      </c>
      <c r="E1062" s="12" t="s">
        <v>35</v>
      </c>
      <c r="F1062" s="9">
        <v>43563</v>
      </c>
      <c r="G1062" s="9">
        <v>43573</v>
      </c>
      <c r="H1062" s="12" t="s">
        <v>150</v>
      </c>
      <c r="I1062" s="13" t="str">
        <f>LEFT(J1062,6)</f>
        <v>W912GB</v>
      </c>
      <c r="J1062" s="14" t="s">
        <v>3201</v>
      </c>
      <c r="K1062" s="15" t="s">
        <v>3202</v>
      </c>
      <c r="L1062" s="15" t="str">
        <f>CONCATENATE(D1062,",",J1062)</f>
        <v>86824,W912GB-15-C-0007</v>
      </c>
      <c r="M1062" s="16">
        <v>42195000</v>
      </c>
      <c r="N1062" s="16">
        <v>44125000</v>
      </c>
      <c r="O1062" s="17">
        <v>45080</v>
      </c>
      <c r="P1062" s="18">
        <v>45080</v>
      </c>
      <c r="Q1062" s="19">
        <f>IF(M1062="","",N1062-M1062)</f>
        <v>1930000</v>
      </c>
      <c r="R1062" s="20">
        <f>IF(P1062="","",P1062-O1062)</f>
        <v>0</v>
      </c>
      <c r="S1062">
        <f>YEAR(P1062)</f>
        <v>2023</v>
      </c>
      <c r="T1062" s="21" t="str">
        <f>IF(LEN(MONTH(P1062))=1,CONCATENATE("0",MONTH(P1062)),MONTH(P1062))</f>
        <v>06</v>
      </c>
      <c r="U1062" s="21" t="str">
        <f>IF(LEN(DAY(P1062))=1,CONCATENATE("0",DAY(P1062)),DAY(P1062))</f>
        <v>03</v>
      </c>
      <c r="V1062" t="str">
        <f>CONCATENATE(S1062,T1062,U1062)</f>
        <v>20230603</v>
      </c>
      <c r="W1062">
        <f>IF(OR(MONTH(G1062)=10,MONTH(G1062)=11,MONTH(G1062)=12),YEAR(G1062)+1,YEAR(G1062))</f>
        <v>2019</v>
      </c>
      <c r="X1062">
        <f>IF(OR(MONTH(P1062)=10,MONTH(P1062)=11,MONTH(P1062)=12),YEAR(P1062)+1,YEAR(P1062))</f>
        <v>2023</v>
      </c>
      <c r="Y1062">
        <f>INDEX('Inflation Indices'!$B$2:$B$18,MATCH('MilCon Contracts Data'!W789,'Inflation Indices'!$A$2:$A$18,0))</f>
        <v>1.0006103417743548</v>
      </c>
      <c r="Z1062">
        <f>ROUND(MEDIAN(W1062,X1062),0)</f>
        <v>2021</v>
      </c>
      <c r="AA1062">
        <f>INDEX('Inflation Indices'!$B$2:$B$18,MATCH('MilCon Contracts Data'!Z789,'Inflation Indices'!$A$2:$A$18,0))</f>
        <v>0.97697771649446541</v>
      </c>
      <c r="AB1062" s="22">
        <f>M1062*Y1062</f>
        <v>42220753.371168904</v>
      </c>
      <c r="AC1062" s="22">
        <f>AB1062+(Q1062*AA1062)</f>
        <v>44106320.364003219</v>
      </c>
      <c r="AD1062" s="19">
        <f>IF(AB1062="","",AC1062-AB1062)</f>
        <v>1885566.9928343147</v>
      </c>
      <c r="AE1062" s="23">
        <f>_xlfn.DAYS(P1062,O1062)</f>
        <v>0</v>
      </c>
      <c r="AF1062" s="23">
        <f>_xlfn.DAYS(O1062,G1062)</f>
        <v>1507</v>
      </c>
      <c r="AG1062" s="24">
        <f>AE1062/AF1062</f>
        <v>0</v>
      </c>
    </row>
    <row r="1063" spans="1:33" ht="30" customHeight="1" x14ac:dyDescent="0.25">
      <c r="A1063" s="9">
        <v>44567</v>
      </c>
      <c r="B1063" s="10">
        <v>2016</v>
      </c>
      <c r="C1063" s="11" t="s">
        <v>33</v>
      </c>
      <c r="D1063" s="12" t="s">
        <v>3203</v>
      </c>
      <c r="E1063" s="12" t="s">
        <v>35</v>
      </c>
      <c r="F1063" s="9">
        <v>42681</v>
      </c>
      <c r="G1063" s="9">
        <v>42949</v>
      </c>
      <c r="H1063" s="12" t="s">
        <v>3204</v>
      </c>
      <c r="I1063" s="13" t="str">
        <f>LEFT(J1063,6)</f>
        <v>W912PM</v>
      </c>
      <c r="J1063" s="14" t="s">
        <v>3205</v>
      </c>
      <c r="K1063" s="15" t="s">
        <v>3205</v>
      </c>
      <c r="L1063" s="15" t="str">
        <f>CONCATENATE(D1063,",",J1063)</f>
        <v>76513,W912PM17C0004</v>
      </c>
      <c r="M1063" s="16">
        <v>42661500</v>
      </c>
      <c r="N1063" s="16">
        <v>45640993</v>
      </c>
      <c r="O1063" s="17">
        <v>43817</v>
      </c>
      <c r="P1063" s="18">
        <v>44308</v>
      </c>
      <c r="Q1063" s="19">
        <f>IF(M1063="","",N1063-M1063)</f>
        <v>2979493</v>
      </c>
      <c r="R1063" s="20">
        <f>IF(P1063="","",P1063-O1063)</f>
        <v>491</v>
      </c>
      <c r="S1063">
        <f>YEAR(P1063)</f>
        <v>2021</v>
      </c>
      <c r="T1063" s="21" t="str">
        <f>IF(LEN(MONTH(P1063))=1,CONCATENATE("0",MONTH(P1063)),MONTH(P1063))</f>
        <v>04</v>
      </c>
      <c r="U1063" s="21">
        <f>IF(LEN(DAY(P1063))=1,CONCATENATE("0",DAY(P1063)),DAY(P1063))</f>
        <v>22</v>
      </c>
      <c r="V1063" t="str">
        <f>CONCATENATE(S1063,T1063,U1063)</f>
        <v>20210422</v>
      </c>
      <c r="W1063">
        <f>IF(OR(MONTH(G1063)=10,MONTH(G1063)=11,MONTH(G1063)=12),YEAR(G1063)+1,YEAR(G1063))</f>
        <v>2017</v>
      </c>
      <c r="X1063">
        <f>IF(OR(MONTH(P1063)=10,MONTH(P1063)=11,MONTH(P1063)=12),YEAR(P1063)+1,YEAR(P1063))</f>
        <v>2021</v>
      </c>
      <c r="Y1063">
        <f>INDEX('Inflation Indices'!$B$2:$B$18,MATCH('MilCon Contracts Data'!W399,'Inflation Indices'!$A$2:$A$18,0))</f>
        <v>1.1913606177254064</v>
      </c>
      <c r="Z1063">
        <f>ROUND(MEDIAN(W1063,X1063),0)</f>
        <v>2019</v>
      </c>
      <c r="AA1063">
        <f>INDEX('Inflation Indices'!$B$2:$B$18,MATCH('MilCon Contracts Data'!Z399,'Inflation Indices'!$A$2:$A$18,0))</f>
        <v>1.0006103417743548</v>
      </c>
      <c r="AB1063" s="22">
        <f>M1063*Y1063</f>
        <v>50825230.993092425</v>
      </c>
      <c r="AC1063" s="22">
        <f>AB1063+(Q1063*AA1063)</f>
        <v>53806542.502136722</v>
      </c>
      <c r="AD1063" s="19">
        <f>IF(AB1063="","",AC1063-AB1063)</f>
        <v>2981311.509044297</v>
      </c>
      <c r="AE1063" s="23">
        <f>_xlfn.DAYS(P1063,O1063)</f>
        <v>491</v>
      </c>
      <c r="AF1063" s="23">
        <f>_xlfn.DAYS(O1063,G1063)</f>
        <v>868</v>
      </c>
      <c r="AG1063" s="24">
        <f>AE1063/AF1063</f>
        <v>0.56566820276497698</v>
      </c>
    </row>
    <row r="1064" spans="1:33" ht="30" customHeight="1" x14ac:dyDescent="0.25">
      <c r="A1064" s="9">
        <v>44573</v>
      </c>
      <c r="B1064" s="10">
        <v>2021</v>
      </c>
      <c r="C1064" s="11" t="s">
        <v>98</v>
      </c>
      <c r="D1064" s="12" t="s">
        <v>3206</v>
      </c>
      <c r="E1064" s="12" t="s">
        <v>35</v>
      </c>
      <c r="F1064" s="9">
        <v>44035</v>
      </c>
      <c r="G1064" s="9">
        <v>44245</v>
      </c>
      <c r="H1064" s="12" t="s">
        <v>309</v>
      </c>
      <c r="I1064" s="13" t="str">
        <f>LEFT(J1064,6)</f>
        <v>N62473</v>
      </c>
      <c r="J1064" s="14" t="s">
        <v>3207</v>
      </c>
      <c r="K1064" s="15" t="s">
        <v>3066</v>
      </c>
      <c r="L1064" s="15" t="str">
        <f>CONCATENATE(D1064,",",J1064)</f>
        <v>M006811130,N6247321D1206 N6247321F4378</v>
      </c>
      <c r="M1064" s="16">
        <v>42661879</v>
      </c>
      <c r="N1064" s="16">
        <v>48134000</v>
      </c>
      <c r="O1064" s="17">
        <v>45059</v>
      </c>
      <c r="P1064" s="18">
        <v>45068</v>
      </c>
      <c r="Q1064" s="19">
        <f>IF(M1064="","",N1064-M1064)</f>
        <v>5472121</v>
      </c>
      <c r="R1064" s="20">
        <f>IF(P1064="","",P1064-O1064)</f>
        <v>9</v>
      </c>
      <c r="S1064">
        <f>YEAR(P1064)</f>
        <v>2023</v>
      </c>
      <c r="T1064" s="21" t="str">
        <f>IF(LEN(MONTH(P1064))=1,CONCATENATE("0",MONTH(P1064)),MONTH(P1064))</f>
        <v>05</v>
      </c>
      <c r="U1064" s="21">
        <f>IF(LEN(DAY(P1064))=1,CONCATENATE("0",DAY(P1064)),DAY(P1064))</f>
        <v>22</v>
      </c>
      <c r="V1064" t="str">
        <f>CONCATENATE(S1064,T1064,U1064)</f>
        <v>20230522</v>
      </c>
      <c r="W1064">
        <f>IF(OR(MONTH(G1064)=10,MONTH(G1064)=11,MONTH(G1064)=12),YEAR(G1064)+1,YEAR(G1064))</f>
        <v>2021</v>
      </c>
      <c r="X1064">
        <f>IF(OR(MONTH(P1064)=10,MONTH(P1064)=11,MONTH(P1064)=12),YEAR(P1064)+1,YEAR(P1064))</f>
        <v>2023</v>
      </c>
      <c r="Y1064">
        <f>INDEX('Inflation Indices'!$B$2:$B$18,MATCH('MilCon Contracts Data'!W1162,'Inflation Indices'!$A$2:$A$18,0))</f>
        <v>0.97697771649446541</v>
      </c>
      <c r="Z1064">
        <f>ROUND(MEDIAN(W1064,X1064),0)</f>
        <v>2022</v>
      </c>
      <c r="AA1064">
        <f>INDEX('Inflation Indices'!$B$2:$B$18,MATCH('MilCon Contracts Data'!Z1162,'Inflation Indices'!$A$2:$A$18,0))</f>
        <v>0.93819806468133926</v>
      </c>
      <c r="AB1064" s="22">
        <f>M1064*Y1064</f>
        <v>41679705.126783185</v>
      </c>
      <c r="AC1064" s="22">
        <f>AB1064+(Q1064*AA1064)</f>
        <v>46813638.458685301</v>
      </c>
      <c r="AD1064" s="19">
        <f>IF(AB1064="","",AC1064-AB1064)</f>
        <v>5133933.3319021165</v>
      </c>
      <c r="AE1064" s="23">
        <f>_xlfn.DAYS(P1064,O1064)</f>
        <v>9</v>
      </c>
      <c r="AF1064" s="23">
        <f>_xlfn.DAYS(O1064,G1064)</f>
        <v>814</v>
      </c>
      <c r="AG1064" s="24">
        <f>AE1064/AF1064</f>
        <v>1.1056511056511056E-2</v>
      </c>
    </row>
    <row r="1065" spans="1:33" ht="30" customHeight="1" x14ac:dyDescent="0.25">
      <c r="A1065" s="9">
        <v>44567</v>
      </c>
      <c r="B1065" s="10">
        <v>2020</v>
      </c>
      <c r="C1065" s="11" t="s">
        <v>33</v>
      </c>
      <c r="D1065" s="12" t="s">
        <v>3208</v>
      </c>
      <c r="E1065" s="12" t="s">
        <v>35</v>
      </c>
      <c r="F1065" s="9">
        <v>43812</v>
      </c>
      <c r="G1065" s="9">
        <v>43979</v>
      </c>
      <c r="H1065" s="12" t="s">
        <v>3209</v>
      </c>
      <c r="I1065" s="13" t="str">
        <f>LEFT(J1065,6)</f>
        <v>W912DW</v>
      </c>
      <c r="J1065" s="14" t="s">
        <v>3210</v>
      </c>
      <c r="K1065" s="15" t="s">
        <v>3210</v>
      </c>
      <c r="L1065" s="15" t="str">
        <f>CONCATENATE(D1065,",",J1065)</f>
        <v>PQWY083008,W912DW20C0005</v>
      </c>
      <c r="M1065" s="16">
        <v>42743158</v>
      </c>
      <c r="N1065" s="16">
        <v>44684710</v>
      </c>
      <c r="O1065" s="17">
        <v>44728</v>
      </c>
      <c r="P1065" s="18">
        <v>44887</v>
      </c>
      <c r="Q1065" s="19">
        <f>IF(M1065="","",N1065-M1065)</f>
        <v>1941552</v>
      </c>
      <c r="R1065" s="20">
        <f>IF(P1065="","",P1065-O1065)</f>
        <v>159</v>
      </c>
      <c r="S1065">
        <f>YEAR(P1065)</f>
        <v>2022</v>
      </c>
      <c r="T1065" s="21">
        <f>IF(LEN(MONTH(P1065))=1,CONCATENATE("0",MONTH(P1065)),MONTH(P1065))</f>
        <v>11</v>
      </c>
      <c r="U1065" s="21">
        <f>IF(LEN(DAY(P1065))=1,CONCATENATE("0",DAY(P1065)),DAY(P1065))</f>
        <v>22</v>
      </c>
      <c r="V1065" t="str">
        <f>CONCATENATE(S1065,T1065,U1065)</f>
        <v>20221122</v>
      </c>
      <c r="W1065">
        <f>IF(OR(MONTH(G1065)=10,MONTH(G1065)=11,MONTH(G1065)=12),YEAR(G1065)+1,YEAR(G1065))</f>
        <v>2020</v>
      </c>
      <c r="X1065">
        <f>IF(OR(MONTH(P1065)=10,MONTH(P1065)=11,MONTH(P1065)=12),YEAR(P1065)+1,YEAR(P1065))</f>
        <v>2023</v>
      </c>
      <c r="Y1065">
        <f>INDEX('Inflation Indices'!$B$2:$B$18,MATCH('MilCon Contracts Data'!W1029,'Inflation Indices'!$A$2:$A$18,0))</f>
        <v>1.0006103417743548</v>
      </c>
      <c r="Z1065">
        <f>ROUND(MEDIAN(W1065,X1065),0)</f>
        <v>2022</v>
      </c>
      <c r="AA1065">
        <f>INDEX('Inflation Indices'!$B$2:$B$18,MATCH('MilCon Contracts Data'!Z1029,'Inflation Indices'!$A$2:$A$18,0))</f>
        <v>0.97697771649446541</v>
      </c>
      <c r="AB1065" s="22">
        <f>M1065*Y1065</f>
        <v>42769245.934895247</v>
      </c>
      <c r="AC1065" s="22">
        <f>AB1065+(Q1065*AA1065)</f>
        <v>44666098.97431051</v>
      </c>
      <c r="AD1065" s="19">
        <f>IF(AB1065="","",AC1065-AB1065)</f>
        <v>1896853.0394152626</v>
      </c>
      <c r="AE1065" s="23">
        <f>_xlfn.DAYS(P1065,O1065)</f>
        <v>159</v>
      </c>
      <c r="AF1065" s="23">
        <f>_xlfn.DAYS(O1065,G1065)</f>
        <v>749</v>
      </c>
      <c r="AG1065" s="24">
        <f>AE1065/AF1065</f>
        <v>0.21228304405874499</v>
      </c>
    </row>
    <row r="1066" spans="1:33" ht="30" customHeight="1" x14ac:dyDescent="0.25">
      <c r="A1066" s="9">
        <v>44592</v>
      </c>
      <c r="B1066" s="10">
        <v>2015</v>
      </c>
      <c r="C1066" s="11" t="s">
        <v>496</v>
      </c>
      <c r="D1066" s="12" t="s">
        <v>3211</v>
      </c>
      <c r="E1066" s="12" t="s">
        <v>35</v>
      </c>
      <c r="F1066" s="9">
        <v>41941</v>
      </c>
      <c r="G1066" s="9">
        <v>42241</v>
      </c>
      <c r="H1066" s="12" t="s">
        <v>3212</v>
      </c>
      <c r="I1066" s="13" t="str">
        <f>LEFT(J1066,6)</f>
        <v>N62742</v>
      </c>
      <c r="J1066" s="14" t="s">
        <v>3213</v>
      </c>
      <c r="K1066" s="15" t="s">
        <v>3214</v>
      </c>
      <c r="L1066" s="15" t="str">
        <f>CONCATENATE(D1066,",",J1066)</f>
        <v>DESC1551,N62742-15-C-1308</v>
      </c>
      <c r="M1066" s="16">
        <v>42823800</v>
      </c>
      <c r="N1066" s="16">
        <v>46800984</v>
      </c>
      <c r="O1066" s="17">
        <v>43001</v>
      </c>
      <c r="P1066" s="18">
        <v>43131</v>
      </c>
      <c r="Q1066" s="19">
        <f>IF(M1066="","",N1066-M1066)</f>
        <v>3977184</v>
      </c>
      <c r="R1066" s="20">
        <f>IF(P1066="","",P1066-O1066)</f>
        <v>130</v>
      </c>
      <c r="S1066">
        <f>YEAR(P1066)</f>
        <v>2018</v>
      </c>
      <c r="T1066" s="21" t="str">
        <f>IF(LEN(MONTH(P1066))=1,CONCATENATE("0",MONTH(P1066)),MONTH(P1066))</f>
        <v>01</v>
      </c>
      <c r="U1066" s="21">
        <f>IF(LEN(DAY(P1066))=1,CONCATENATE("0",DAY(P1066)),DAY(P1066))</f>
        <v>31</v>
      </c>
      <c r="V1066" t="str">
        <f>CONCATENATE(S1066,T1066,U1066)</f>
        <v>20180131</v>
      </c>
      <c r="W1066">
        <f>IF(OR(MONTH(G1066)=10,MONTH(G1066)=11,MONTH(G1066)=12),YEAR(G1066)+1,YEAR(G1066))</f>
        <v>2015</v>
      </c>
      <c r="X1066">
        <f>IF(OR(MONTH(P1066)=10,MONTH(P1066)=11,MONTH(P1066)=12),YEAR(P1066)+1,YEAR(P1066))</f>
        <v>2018</v>
      </c>
      <c r="Y1066">
        <f>INDEX('Inflation Indices'!$B$2:$B$18,MATCH('MilCon Contracts Data'!W199,'Inflation Indices'!$A$2:$A$18,0))</f>
        <v>1.0507009358578761</v>
      </c>
      <c r="Z1066">
        <f>ROUND(MEDIAN(W1066,X1066),0)</f>
        <v>2017</v>
      </c>
      <c r="AA1066">
        <f>INDEX('Inflation Indices'!$B$2:$B$18,MATCH('MilCon Contracts Data'!Z199,'Inflation Indices'!$A$2:$A$18,0))</f>
        <v>0.97697771649446541</v>
      </c>
      <c r="AB1066" s="22">
        <f>M1066*Y1066</f>
        <v>44995006.736990511</v>
      </c>
      <c r="AC1066" s="22">
        <f>AB1066+(Q1066*AA1066)</f>
        <v>48880626.879388839</v>
      </c>
      <c r="AD1066" s="19">
        <f>IF(AB1066="","",AC1066-AB1066)</f>
        <v>3885620.1423983276</v>
      </c>
      <c r="AE1066" s="23">
        <f>_xlfn.DAYS(P1066,O1066)</f>
        <v>130</v>
      </c>
      <c r="AF1066" s="23">
        <f>_xlfn.DAYS(O1066,G1066)</f>
        <v>760</v>
      </c>
      <c r="AG1066" s="24">
        <f>AE1066/AF1066</f>
        <v>0.17105263157894737</v>
      </c>
    </row>
    <row r="1067" spans="1:33" ht="30" customHeight="1" x14ac:dyDescent="0.25">
      <c r="A1067" s="9">
        <v>44594</v>
      </c>
      <c r="B1067" s="10">
        <v>2014</v>
      </c>
      <c r="C1067" s="11" t="s">
        <v>57</v>
      </c>
      <c r="D1067" s="12" t="s">
        <v>3215</v>
      </c>
      <c r="E1067" s="12" t="s">
        <v>35</v>
      </c>
      <c r="F1067" s="9">
        <v>42664</v>
      </c>
      <c r="G1067" s="9">
        <v>42864</v>
      </c>
      <c r="H1067" s="12" t="s">
        <v>3216</v>
      </c>
      <c r="I1067" s="13" t="str">
        <f>LEFT(J1067,6)</f>
        <v>W912GB</v>
      </c>
      <c r="J1067" s="14" t="s">
        <v>3217</v>
      </c>
      <c r="K1067" s="15" t="s">
        <v>3218</v>
      </c>
      <c r="L1067" s="15" t="str">
        <f>CONCATENATE(D1067,",",J1067)</f>
        <v>EU00040,W912GB-12-C-0025/52029339</v>
      </c>
      <c r="M1067" s="16">
        <v>43000974</v>
      </c>
      <c r="N1067" s="16">
        <v>49730554</v>
      </c>
      <c r="O1067" s="17">
        <v>43842</v>
      </c>
      <c r="P1067" s="18">
        <v>44281</v>
      </c>
      <c r="Q1067" s="19">
        <f>IF(M1067="","",N1067-M1067)</f>
        <v>6729580</v>
      </c>
      <c r="R1067" s="20">
        <f>IF(P1067="","",P1067-O1067)</f>
        <v>439</v>
      </c>
      <c r="S1067">
        <f>YEAR(P1067)</f>
        <v>2021</v>
      </c>
      <c r="T1067" s="21" t="str">
        <f>IF(LEN(MONTH(P1067))=1,CONCATENATE("0",MONTH(P1067)),MONTH(P1067))</f>
        <v>03</v>
      </c>
      <c r="U1067" s="21">
        <f>IF(LEN(DAY(P1067))=1,CONCATENATE("0",DAY(P1067)),DAY(P1067))</f>
        <v>26</v>
      </c>
      <c r="V1067" t="str">
        <f>CONCATENATE(S1067,T1067,U1067)</f>
        <v>20210326</v>
      </c>
      <c r="W1067">
        <f>IF(OR(MONTH(G1067)=10,MONTH(G1067)=11,MONTH(G1067)=12),YEAR(G1067)+1,YEAR(G1067))</f>
        <v>2017</v>
      </c>
      <c r="X1067">
        <f>IF(OR(MONTH(P1067)=10,MONTH(P1067)=11,MONTH(P1067)=12),YEAR(P1067)+1,YEAR(P1067))</f>
        <v>2021</v>
      </c>
      <c r="Y1067">
        <f>INDEX('Inflation Indices'!$B$2:$B$18,MATCH('MilCon Contracts Data'!W377,'Inflation Indices'!$A$2:$A$18,0))</f>
        <v>1.0507009358578761</v>
      </c>
      <c r="Z1067">
        <f>ROUND(MEDIAN(W1067,X1067),0)</f>
        <v>2019</v>
      </c>
      <c r="AA1067">
        <f>INDEX('Inflation Indices'!$B$2:$B$18,MATCH('MilCon Contracts Data'!Z377,'Inflation Indices'!$A$2:$A$18,0))</f>
        <v>1.0006103417743548</v>
      </c>
      <c r="AB1067" s="22">
        <f>M1067*Y1067</f>
        <v>45181163.624600194</v>
      </c>
      <c r="AC1067" s="22">
        <f>AB1067+(Q1067*AA1067)</f>
        <v>51914850.968398057</v>
      </c>
      <c r="AD1067" s="19">
        <f>IF(AB1067="","",AC1067-AB1067)</f>
        <v>6733687.3437978625</v>
      </c>
      <c r="AE1067" s="23">
        <f>_xlfn.DAYS(P1067,O1067)</f>
        <v>439</v>
      </c>
      <c r="AF1067" s="23">
        <f>_xlfn.DAYS(O1067,G1067)</f>
        <v>978</v>
      </c>
      <c r="AG1067" s="24">
        <f>AE1067/AF1067</f>
        <v>0.44887525562372188</v>
      </c>
    </row>
    <row r="1068" spans="1:33" ht="30" customHeight="1" x14ac:dyDescent="0.25">
      <c r="A1068" s="9">
        <v>44573</v>
      </c>
      <c r="B1068" s="10">
        <v>2016</v>
      </c>
      <c r="C1068" s="11" t="s">
        <v>98</v>
      </c>
      <c r="D1068" s="12" t="s">
        <v>3219</v>
      </c>
      <c r="E1068" s="12" t="s">
        <v>35</v>
      </c>
      <c r="F1068" s="9">
        <v>42825</v>
      </c>
      <c r="G1068" s="9">
        <v>42943</v>
      </c>
      <c r="H1068" s="12" t="s">
        <v>2332</v>
      </c>
      <c r="I1068" s="13" t="str">
        <f>LEFT(J1068,6)</f>
        <v>N62473</v>
      </c>
      <c r="J1068" s="14" t="s">
        <v>3220</v>
      </c>
      <c r="K1068" s="15" t="s">
        <v>2334</v>
      </c>
      <c r="L1068" s="15" t="str">
        <f>CONCATENATE(D1068,",",J1068)</f>
        <v>M62974602,N6247316D1887 N6247317F4044</v>
      </c>
      <c r="M1068" s="16">
        <v>43119000</v>
      </c>
      <c r="N1068" s="16">
        <v>40940000</v>
      </c>
      <c r="O1068" s="17">
        <v>43646</v>
      </c>
      <c r="P1068" s="18">
        <v>44004</v>
      </c>
      <c r="Q1068" s="19">
        <f>IF(M1068="","",N1068-M1068)</f>
        <v>-2179000</v>
      </c>
      <c r="R1068" s="20">
        <f>IF(P1068="","",P1068-O1068)</f>
        <v>358</v>
      </c>
      <c r="S1068">
        <f>YEAR(P1068)</f>
        <v>2020</v>
      </c>
      <c r="T1068" s="21" t="str">
        <f>IF(LEN(MONTH(P1068))=1,CONCATENATE("0",MONTH(P1068)),MONTH(P1068))</f>
        <v>06</v>
      </c>
      <c r="U1068" s="21">
        <f>IF(LEN(DAY(P1068))=1,CONCATENATE("0",DAY(P1068)),DAY(P1068))</f>
        <v>22</v>
      </c>
      <c r="V1068" t="str">
        <f>CONCATENATE(S1068,T1068,U1068)</f>
        <v>20200622</v>
      </c>
      <c r="W1068">
        <f>IF(OR(MONTH(G1068)=10,MONTH(G1068)=11,MONTH(G1068)=12),YEAR(G1068)+1,YEAR(G1068))</f>
        <v>2017</v>
      </c>
      <c r="X1068">
        <f>IF(OR(MONTH(P1068)=10,MONTH(P1068)=11,MONTH(P1068)=12),YEAR(P1068)+1,YEAR(P1068))</f>
        <v>2020</v>
      </c>
      <c r="Y1068">
        <f>INDEX('Inflation Indices'!$B$2:$B$18,MATCH('MilCon Contracts Data'!W326,'Inflation Indices'!$A$2:$A$18,0))</f>
        <v>0.97697771649446541</v>
      </c>
      <c r="Z1068">
        <f>ROUND(MEDIAN(W1068,X1068),0)</f>
        <v>2019</v>
      </c>
      <c r="AA1068">
        <f>INDEX('Inflation Indices'!$B$2:$B$18,MATCH('MilCon Contracts Data'!Z326,'Inflation Indices'!$A$2:$A$18,0))</f>
        <v>0.97697771649446541</v>
      </c>
      <c r="AB1068" s="22">
        <f>M1068*Y1068</f>
        <v>42126302.157524854</v>
      </c>
      <c r="AC1068" s="22">
        <f>AB1068+(Q1068*AA1068)</f>
        <v>39997467.713283412</v>
      </c>
      <c r="AD1068" s="19">
        <f>IF(AB1068="","",AC1068-AB1068)</f>
        <v>-2128834.4442414418</v>
      </c>
      <c r="AE1068" s="23">
        <f>_xlfn.DAYS(P1068,O1068)</f>
        <v>358</v>
      </c>
      <c r="AF1068" s="23">
        <f>_xlfn.DAYS(O1068,G1068)</f>
        <v>703</v>
      </c>
      <c r="AG1068" s="24">
        <f>AE1068/AF1068</f>
        <v>0.50924608819345663</v>
      </c>
    </row>
    <row r="1069" spans="1:33" ht="30" customHeight="1" x14ac:dyDescent="0.25">
      <c r="A1069" s="9">
        <v>44561</v>
      </c>
      <c r="B1069" s="10">
        <v>2017</v>
      </c>
      <c r="C1069" s="11" t="s">
        <v>145</v>
      </c>
      <c r="D1069" s="12" t="s">
        <v>3221</v>
      </c>
      <c r="E1069" s="12" t="s">
        <v>35</v>
      </c>
      <c r="F1069" s="9">
        <v>43545</v>
      </c>
      <c r="G1069" s="9">
        <v>43619</v>
      </c>
      <c r="H1069" s="12" t="s">
        <v>3222</v>
      </c>
      <c r="I1069" s="13" t="str">
        <f>LEFT(J1069,6)</f>
        <v>W912UM</v>
      </c>
      <c r="J1069" s="14" t="s">
        <v>3223</v>
      </c>
      <c r="K1069" s="15" t="s">
        <v>3223</v>
      </c>
      <c r="L1069" s="15" t="str">
        <f>CONCATENATE(D1069,",",J1069)</f>
        <v>81428,W912UM19C0015</v>
      </c>
      <c r="M1069" s="16">
        <v>43171000</v>
      </c>
      <c r="N1069" s="16">
        <v>50468000</v>
      </c>
      <c r="O1069" s="17">
        <v>44391</v>
      </c>
      <c r="P1069" s="18">
        <v>44561</v>
      </c>
      <c r="Q1069" s="19">
        <f>IF(M1069="","",N1069-M1069)</f>
        <v>7297000</v>
      </c>
      <c r="R1069" s="20">
        <f>IF(P1069="","",P1069-O1069)</f>
        <v>170</v>
      </c>
      <c r="S1069">
        <f>YEAR(P1069)</f>
        <v>2021</v>
      </c>
      <c r="T1069" s="21">
        <f>IF(LEN(MONTH(P1069))=1,CONCATENATE("0",MONTH(P1069)),MONTH(P1069))</f>
        <v>12</v>
      </c>
      <c r="U1069" s="21">
        <f>IF(LEN(DAY(P1069))=1,CONCATENATE("0",DAY(P1069)),DAY(P1069))</f>
        <v>31</v>
      </c>
      <c r="V1069" t="str">
        <f>CONCATENATE(S1069,T1069,U1069)</f>
        <v>20211231</v>
      </c>
      <c r="W1069">
        <f>IF(OR(MONTH(G1069)=10,MONTH(G1069)=11,MONTH(G1069)=12),YEAR(G1069)+1,YEAR(G1069))</f>
        <v>2019</v>
      </c>
      <c r="X1069">
        <f>IF(OR(MONTH(P1069)=10,MONTH(P1069)=11,MONTH(P1069)=12),YEAR(P1069)+1,YEAR(P1069))</f>
        <v>2022</v>
      </c>
      <c r="Y1069">
        <f>INDEX('Inflation Indices'!$B$2:$B$18,MATCH('MilCon Contracts Data'!W849,'Inflation Indices'!$A$2:$A$18,0))</f>
        <v>0.95701202597496626</v>
      </c>
      <c r="Z1069">
        <f>ROUND(MEDIAN(W1069,X1069),0)</f>
        <v>2021</v>
      </c>
      <c r="AA1069">
        <f>INDEX('Inflation Indices'!$B$2:$B$18,MATCH('MilCon Contracts Data'!Z849,'Inflation Indices'!$A$2:$A$18,0))</f>
        <v>0.93819806468133926</v>
      </c>
      <c r="AB1069" s="22">
        <f>M1069*Y1069</f>
        <v>41315166.173365265</v>
      </c>
      <c r="AC1069" s="22">
        <f>AB1069+(Q1069*AA1069)</f>
        <v>48161197.451344997</v>
      </c>
      <c r="AD1069" s="19">
        <f>IF(AB1069="","",AC1069-AB1069)</f>
        <v>6846031.2779797316</v>
      </c>
      <c r="AE1069" s="23">
        <f>_xlfn.DAYS(P1069,O1069)</f>
        <v>170</v>
      </c>
      <c r="AF1069" s="23">
        <f>_xlfn.DAYS(O1069,G1069)</f>
        <v>772</v>
      </c>
      <c r="AG1069" s="24">
        <f>AE1069/AF1069</f>
        <v>0.22020725388601037</v>
      </c>
    </row>
    <row r="1070" spans="1:33" ht="30" customHeight="1" x14ac:dyDescent="0.25">
      <c r="A1070" s="9">
        <v>44573</v>
      </c>
      <c r="B1070" s="10">
        <v>2018</v>
      </c>
      <c r="C1070" s="11" t="s">
        <v>103</v>
      </c>
      <c r="D1070" s="12" t="s">
        <v>3224</v>
      </c>
      <c r="E1070" s="12" t="s">
        <v>35</v>
      </c>
      <c r="F1070" s="9">
        <v>43124</v>
      </c>
      <c r="G1070" s="9">
        <v>43367</v>
      </c>
      <c r="H1070" s="12" t="s">
        <v>134</v>
      </c>
      <c r="I1070" s="13" t="str">
        <f>LEFT(J1070,6)</f>
        <v>N62742</v>
      </c>
      <c r="J1070" s="14" t="s">
        <v>3225</v>
      </c>
      <c r="K1070" s="15" t="s">
        <v>3226</v>
      </c>
      <c r="L1070" s="15" t="str">
        <f>CONCATENATE(D1070,",",J1070)</f>
        <v>N41557250,N6274218C1300 AWD</v>
      </c>
      <c r="M1070" s="16">
        <v>43203000</v>
      </c>
      <c r="N1070" s="16">
        <v>41238000</v>
      </c>
      <c r="O1070" s="17">
        <v>44217</v>
      </c>
      <c r="P1070" s="18">
        <v>44404</v>
      </c>
      <c r="Q1070" s="19">
        <f>IF(M1070="","",N1070-M1070)</f>
        <v>-1965000</v>
      </c>
      <c r="R1070" s="20">
        <f>IF(P1070="","",P1070-O1070)</f>
        <v>187</v>
      </c>
      <c r="S1070">
        <f>YEAR(P1070)</f>
        <v>2021</v>
      </c>
      <c r="T1070" s="21" t="str">
        <f>IF(LEN(MONTH(P1070))=1,CONCATENATE("0",MONTH(P1070)),MONTH(P1070))</f>
        <v>07</v>
      </c>
      <c r="U1070" s="21">
        <f>IF(LEN(DAY(P1070))=1,CONCATENATE("0",DAY(P1070)),DAY(P1070))</f>
        <v>27</v>
      </c>
      <c r="V1070" t="str">
        <f>CONCATENATE(S1070,T1070,U1070)</f>
        <v>20210727</v>
      </c>
      <c r="W1070">
        <f>IF(OR(MONTH(G1070)=10,MONTH(G1070)=11,MONTH(G1070)=12),YEAR(G1070)+1,YEAR(G1070))</f>
        <v>2018</v>
      </c>
      <c r="X1070">
        <f>IF(OR(MONTH(P1070)=10,MONTH(P1070)=11,MONTH(P1070)=12),YEAR(P1070)+1,YEAR(P1070))</f>
        <v>2021</v>
      </c>
      <c r="Y1070">
        <f>INDEX('Inflation Indices'!$B$2:$B$18,MATCH('MilCon Contracts Data'!W490,'Inflation Indices'!$A$2:$A$18,0))</f>
        <v>1.1913606177254064</v>
      </c>
      <c r="Z1070">
        <f>ROUND(MEDIAN(W1070,X1070),0)</f>
        <v>2020</v>
      </c>
      <c r="AA1070">
        <f>INDEX('Inflation Indices'!$B$2:$B$18,MATCH('MilCon Contracts Data'!Z490,'Inflation Indices'!$A$2:$A$18,0))</f>
        <v>1.1518675949206576</v>
      </c>
      <c r="AB1070" s="22">
        <f>M1070*Y1070</f>
        <v>51470352.767590731</v>
      </c>
      <c r="AC1070" s="22">
        <f>AB1070+(Q1070*AA1070)</f>
        <v>49206932.943571642</v>
      </c>
      <c r="AD1070" s="19">
        <f>IF(AB1070="","",AC1070-AB1070)</f>
        <v>-2263419.8240190893</v>
      </c>
      <c r="AE1070" s="23">
        <f>_xlfn.DAYS(P1070,O1070)</f>
        <v>187</v>
      </c>
      <c r="AF1070" s="23">
        <f>_xlfn.DAYS(O1070,G1070)</f>
        <v>850</v>
      </c>
      <c r="AG1070" s="24">
        <f>AE1070/AF1070</f>
        <v>0.22</v>
      </c>
    </row>
    <row r="1071" spans="1:33" ht="30" customHeight="1" x14ac:dyDescent="0.25">
      <c r="A1071" s="9">
        <v>44561</v>
      </c>
      <c r="B1071" s="10">
        <v>2018</v>
      </c>
      <c r="C1071" s="11" t="s">
        <v>145</v>
      </c>
      <c r="D1071" s="12" t="s">
        <v>3227</v>
      </c>
      <c r="E1071" s="12" t="s">
        <v>35</v>
      </c>
      <c r="F1071" s="9">
        <v>43552</v>
      </c>
      <c r="G1071" s="9">
        <v>43857</v>
      </c>
      <c r="H1071" s="12" t="s">
        <v>3228</v>
      </c>
      <c r="I1071" s="13" t="str">
        <f>LEFT(J1071,6)</f>
        <v>W912GB</v>
      </c>
      <c r="J1071" s="14" t="s">
        <v>3229</v>
      </c>
      <c r="K1071" s="15" t="s">
        <v>3230</v>
      </c>
      <c r="L1071" s="15" t="str">
        <f>CONCATENATE(D1071,",",J1071)</f>
        <v>86991,W912GB-17-C-0002</v>
      </c>
      <c r="M1071" s="16">
        <v>43508000</v>
      </c>
      <c r="N1071" s="16">
        <v>43874000</v>
      </c>
      <c r="O1071" s="17">
        <v>44734</v>
      </c>
      <c r="P1071" s="18">
        <v>45004</v>
      </c>
      <c r="Q1071" s="19">
        <f>IF(M1071="","",N1071-M1071)</f>
        <v>366000</v>
      </c>
      <c r="R1071" s="20">
        <f>IF(P1071="","",P1071-O1071)</f>
        <v>270</v>
      </c>
      <c r="S1071">
        <f>YEAR(P1071)</f>
        <v>2023</v>
      </c>
      <c r="T1071" s="21" t="str">
        <f>IF(LEN(MONTH(P1071))=1,CONCATENATE("0",MONTH(P1071)),MONTH(P1071))</f>
        <v>03</v>
      </c>
      <c r="U1071" s="21">
        <f>IF(LEN(DAY(P1071))=1,CONCATENATE("0",DAY(P1071)),DAY(P1071))</f>
        <v>19</v>
      </c>
      <c r="V1071" t="str">
        <f>CONCATENATE(S1071,T1071,U1071)</f>
        <v>20230319</v>
      </c>
      <c r="W1071">
        <f>IF(OR(MONTH(G1071)=10,MONTH(G1071)=11,MONTH(G1071)=12),YEAR(G1071)+1,YEAR(G1071))</f>
        <v>2020</v>
      </c>
      <c r="X1071">
        <f>IF(OR(MONTH(P1071)=10,MONTH(P1071)=11,MONTH(P1071)=12),YEAR(P1071)+1,YEAR(P1071))</f>
        <v>2023</v>
      </c>
      <c r="Y1071">
        <f>INDEX('Inflation Indices'!$B$2:$B$18,MATCH('MilCon Contracts Data'!W1042,'Inflation Indices'!$A$2:$A$18,0))</f>
        <v>1.0507009358578761</v>
      </c>
      <c r="Z1071">
        <f>ROUND(MEDIAN(W1071,X1071),0)</f>
        <v>2022</v>
      </c>
      <c r="AA1071">
        <f>INDEX('Inflation Indices'!$B$2:$B$18,MATCH('MilCon Contracts Data'!Z1042,'Inflation Indices'!$A$2:$A$18,0))</f>
        <v>1.027591137340192</v>
      </c>
      <c r="AB1071" s="22">
        <f>M1071*Y1071</f>
        <v>45713896.31730447</v>
      </c>
      <c r="AC1071" s="22">
        <f>AB1071+(Q1071*AA1071)</f>
        <v>46089994.673570983</v>
      </c>
      <c r="AD1071" s="19">
        <f>IF(AB1071="","",AC1071-AB1071)</f>
        <v>376098.35626651347</v>
      </c>
      <c r="AE1071" s="23">
        <f>_xlfn.DAYS(P1071,O1071)</f>
        <v>270</v>
      </c>
      <c r="AF1071" s="23">
        <f>_xlfn.DAYS(O1071,G1071)</f>
        <v>877</v>
      </c>
      <c r="AG1071" s="24">
        <f>AE1071/AF1071</f>
        <v>0.30786773090079816</v>
      </c>
    </row>
    <row r="1072" spans="1:33" ht="30" customHeight="1" x14ac:dyDescent="0.25">
      <c r="A1072" s="9">
        <v>44573</v>
      </c>
      <c r="B1072" s="10">
        <v>2019</v>
      </c>
      <c r="C1072" s="11" t="s">
        <v>103</v>
      </c>
      <c r="D1072" s="12" t="s">
        <v>3231</v>
      </c>
      <c r="E1072" s="12" t="s">
        <v>35</v>
      </c>
      <c r="F1072" s="9">
        <v>43515</v>
      </c>
      <c r="G1072" s="9">
        <v>43790</v>
      </c>
      <c r="H1072" s="12" t="s">
        <v>3232</v>
      </c>
      <c r="I1072" s="13" t="str">
        <f>LEFT(J1072,6)</f>
        <v>N40085</v>
      </c>
      <c r="J1072" s="14" t="s">
        <v>3233</v>
      </c>
      <c r="K1072" s="15" t="s">
        <v>3234</v>
      </c>
      <c r="L1072" s="15" t="str">
        <f>CONCATENATE(D1072,",",J1072)</f>
        <v>N324461074,N4008520C8500 AWD</v>
      </c>
      <c r="M1072" s="16">
        <v>43523000</v>
      </c>
      <c r="N1072" s="16">
        <v>45838000</v>
      </c>
      <c r="O1072" s="17">
        <v>44223</v>
      </c>
      <c r="P1072" s="18">
        <v>44640</v>
      </c>
      <c r="Q1072" s="19">
        <f>IF(M1072="","",N1072-M1072)</f>
        <v>2315000</v>
      </c>
      <c r="R1072" s="20">
        <f>IF(P1072="","",P1072-O1072)</f>
        <v>417</v>
      </c>
      <c r="S1072">
        <f>YEAR(P1072)</f>
        <v>2022</v>
      </c>
      <c r="T1072" s="21" t="str">
        <f>IF(LEN(MONTH(P1072))=1,CONCATENATE("0",MONTH(P1072)),MONTH(P1072))</f>
        <v>03</v>
      </c>
      <c r="U1072" s="21">
        <f>IF(LEN(DAY(P1072))=1,CONCATENATE("0",DAY(P1072)),DAY(P1072))</f>
        <v>20</v>
      </c>
      <c r="V1072" t="str">
        <f>CONCATENATE(S1072,T1072,U1072)</f>
        <v>20220320</v>
      </c>
      <c r="W1072">
        <f>IF(OR(MONTH(G1072)=10,MONTH(G1072)=11,MONTH(G1072)=12),YEAR(G1072)+1,YEAR(G1072))</f>
        <v>2020</v>
      </c>
      <c r="X1072">
        <f>IF(OR(MONTH(P1072)=10,MONTH(P1072)=11,MONTH(P1072)=12),YEAR(P1072)+1,YEAR(P1072))</f>
        <v>2022</v>
      </c>
      <c r="Y1072">
        <f>INDEX('Inflation Indices'!$B$2:$B$18,MATCH('MilCon Contracts Data'!W903,'Inflation Indices'!$A$2:$A$18,0))</f>
        <v>1.027591137340192</v>
      </c>
      <c r="Z1072">
        <f>ROUND(MEDIAN(W1072,X1072),0)</f>
        <v>2021</v>
      </c>
      <c r="AA1072">
        <f>INDEX('Inflation Indices'!$B$2:$B$18,MATCH('MilCon Contracts Data'!Z903,'Inflation Indices'!$A$2:$A$18,0))</f>
        <v>0.97697771649446541</v>
      </c>
      <c r="AB1072" s="22">
        <f>M1072*Y1072</f>
        <v>44723849.070457175</v>
      </c>
      <c r="AC1072" s="22">
        <f>AB1072+(Q1072*AA1072)</f>
        <v>46985552.484141864</v>
      </c>
      <c r="AD1072" s="19">
        <f>IF(AB1072="","",AC1072-AB1072)</f>
        <v>2261703.4136846885</v>
      </c>
      <c r="AE1072" s="23">
        <f>_xlfn.DAYS(P1072,O1072)</f>
        <v>417</v>
      </c>
      <c r="AF1072" s="23">
        <f>_xlfn.DAYS(O1072,G1072)</f>
        <v>433</v>
      </c>
      <c r="AG1072" s="24">
        <f>AE1072/AF1072</f>
        <v>0.96304849884526555</v>
      </c>
    </row>
    <row r="1073" spans="1:33" ht="30" customHeight="1" x14ac:dyDescent="0.25">
      <c r="A1073" s="9">
        <v>44439</v>
      </c>
      <c r="B1073" s="10">
        <v>2019</v>
      </c>
      <c r="C1073" s="11" t="s">
        <v>145</v>
      </c>
      <c r="D1073" s="12" t="s">
        <v>3235</v>
      </c>
      <c r="E1073" s="12" t="s">
        <v>35</v>
      </c>
      <c r="F1073" s="9">
        <v>43785</v>
      </c>
      <c r="G1073" s="9">
        <v>43847</v>
      </c>
      <c r="H1073" s="12" t="s">
        <v>3116</v>
      </c>
      <c r="I1073" s="13" t="str">
        <f>LEFT(J1073,6)</f>
        <v>W9126G</v>
      </c>
      <c r="J1073" s="14" t="s">
        <v>3117</v>
      </c>
      <c r="K1073" s="15" t="s">
        <v>3117</v>
      </c>
      <c r="L1073" s="15" t="str">
        <f>CONCATENATE(D1073,",",J1073)</f>
        <v>94612,W9126G19D0021</v>
      </c>
      <c r="M1073" s="16">
        <v>43620000</v>
      </c>
      <c r="N1073" s="16">
        <v>66268000</v>
      </c>
      <c r="O1073" s="17">
        <v>44220</v>
      </c>
      <c r="P1073" s="18">
        <v>44441</v>
      </c>
      <c r="Q1073" s="19">
        <f>IF(M1073="","",N1073-M1073)</f>
        <v>22648000</v>
      </c>
      <c r="R1073" s="20">
        <f>IF(P1073="","",P1073-O1073)</f>
        <v>221</v>
      </c>
      <c r="S1073">
        <f>YEAR(P1073)</f>
        <v>2021</v>
      </c>
      <c r="T1073" s="21" t="str">
        <f>IF(LEN(MONTH(P1073))=1,CONCATENATE("0",MONTH(P1073)),MONTH(P1073))</f>
        <v>09</v>
      </c>
      <c r="U1073" s="21" t="str">
        <f>IF(LEN(DAY(P1073))=1,CONCATENATE("0",DAY(P1073)),DAY(P1073))</f>
        <v>02</v>
      </c>
      <c r="V1073" t="str">
        <f>CONCATENATE(S1073,T1073,U1073)</f>
        <v>20210902</v>
      </c>
      <c r="W1073">
        <f>IF(OR(MONTH(G1073)=10,MONTH(G1073)=11,MONTH(G1073)=12),YEAR(G1073)+1,YEAR(G1073))</f>
        <v>2020</v>
      </c>
      <c r="X1073">
        <f>IF(OR(MONTH(P1073)=10,MONTH(P1073)=11,MONTH(P1073)=12),YEAR(P1073)+1,YEAR(P1073))</f>
        <v>2021</v>
      </c>
      <c r="Y1073">
        <f>INDEX('Inflation Indices'!$B$2:$B$18,MATCH('MilCon Contracts Data'!W987,'Inflation Indices'!$A$2:$A$18,0))</f>
        <v>1.1518675949206576</v>
      </c>
      <c r="Z1073">
        <f>ROUND(MEDIAN(W1073,X1073),0)</f>
        <v>2021</v>
      </c>
      <c r="AA1073">
        <f>INDEX('Inflation Indices'!$B$2:$B$18,MATCH('MilCon Contracts Data'!Z987,'Inflation Indices'!$A$2:$A$18,0))</f>
        <v>1.0507009358578761</v>
      </c>
      <c r="AB1073" s="22">
        <f>M1073*Y1073</f>
        <v>50244464.490439087</v>
      </c>
      <c r="AC1073" s="22">
        <f>AB1073+(Q1073*AA1073)</f>
        <v>74040739.285748273</v>
      </c>
      <c r="AD1073" s="19">
        <f>IF(AB1073="","",AC1073-AB1073)</f>
        <v>23796274.795309186</v>
      </c>
      <c r="AE1073" s="23">
        <f>_xlfn.DAYS(P1073,O1073)</f>
        <v>221</v>
      </c>
      <c r="AF1073" s="23">
        <f>_xlfn.DAYS(O1073,G1073)</f>
        <v>373</v>
      </c>
      <c r="AG1073" s="24">
        <f>AE1073/AF1073</f>
        <v>0.59249329758713132</v>
      </c>
    </row>
    <row r="1074" spans="1:33" ht="30" customHeight="1" x14ac:dyDescent="0.25">
      <c r="A1074" s="9">
        <v>44573</v>
      </c>
      <c r="B1074" s="10">
        <v>2020</v>
      </c>
      <c r="C1074" s="11" t="s">
        <v>103</v>
      </c>
      <c r="D1074" s="12" t="s">
        <v>3236</v>
      </c>
      <c r="E1074" s="12" t="s">
        <v>35</v>
      </c>
      <c r="F1074" s="9">
        <v>43840</v>
      </c>
      <c r="G1074" s="9">
        <v>43990</v>
      </c>
      <c r="H1074" s="12" t="s">
        <v>3237</v>
      </c>
      <c r="I1074" s="13" t="str">
        <f>LEFT(J1074,6)</f>
        <v>N44255</v>
      </c>
      <c r="J1074" s="14" t="s">
        <v>3237</v>
      </c>
      <c r="K1074" s="15" t="s">
        <v>3238</v>
      </c>
      <c r="L1074" s="15" t="str">
        <f>CONCATENATE(D1074,",",J1074)</f>
        <v>N68436447,N4425520C1002 AWD</v>
      </c>
      <c r="M1074" s="26">
        <v>43771888</v>
      </c>
      <c r="N1074" s="16">
        <v>50919000</v>
      </c>
      <c r="O1074" s="17">
        <v>45140</v>
      </c>
      <c r="P1074" s="18">
        <v>45140</v>
      </c>
      <c r="Q1074" s="19">
        <f>IF(M1074="","",N1074-M1074)</f>
        <v>7147112</v>
      </c>
      <c r="R1074" s="20">
        <f>IF(P1074="","",P1074-O1074)</f>
        <v>0</v>
      </c>
      <c r="S1074">
        <f>YEAR(P1074)</f>
        <v>2023</v>
      </c>
      <c r="T1074" s="21" t="str">
        <f>IF(LEN(MONTH(P1074))=1,CONCATENATE("0",MONTH(P1074)),MONTH(P1074))</f>
        <v>08</v>
      </c>
      <c r="U1074" s="21" t="str">
        <f>IF(LEN(DAY(P1074))=1,CONCATENATE("0",DAY(P1074)),DAY(P1074))</f>
        <v>02</v>
      </c>
      <c r="V1074" t="str">
        <f>CONCATENATE(S1074,T1074,U1074)</f>
        <v>20230802</v>
      </c>
      <c r="W1074">
        <f>IF(OR(MONTH(G1074)=10,MONTH(G1074)=11,MONTH(G1074)=12),YEAR(G1074)+1,YEAR(G1074))</f>
        <v>2020</v>
      </c>
      <c r="X1074">
        <f>IF(OR(MONTH(P1074)=10,MONTH(P1074)=11,MONTH(P1074)=12),YEAR(P1074)+1,YEAR(P1074))</f>
        <v>2023</v>
      </c>
      <c r="Y1074">
        <f>INDEX('Inflation Indices'!$B$2:$B$18,MATCH('MilCon Contracts Data'!W922,'Inflation Indices'!$A$2:$A$18,0))</f>
        <v>1.2319371555441641</v>
      </c>
      <c r="Z1074">
        <f>ROUND(MEDIAN(W1074,X1074),0)</f>
        <v>2022</v>
      </c>
      <c r="AA1074">
        <f>INDEX('Inflation Indices'!$B$2:$B$18,MATCH('MilCon Contracts Data'!Z922,'Inflation Indices'!$A$2:$A$18,0))</f>
        <v>1.2082263446570523</v>
      </c>
      <c r="AB1074" s="22">
        <f>M1074*Y1074</f>
        <v>53924215.195517726</v>
      </c>
      <c r="AC1074" s="22">
        <f>AB1074+(Q1074*AA1074)</f>
        <v>62559544.202132285</v>
      </c>
      <c r="AD1074" s="19">
        <f>IF(AB1074="","",AC1074-AB1074)</f>
        <v>8635329.0066145584</v>
      </c>
      <c r="AE1074" s="23">
        <f>_xlfn.DAYS(P1074,O1074)</f>
        <v>0</v>
      </c>
      <c r="AF1074" s="23">
        <f>_xlfn.DAYS(O1074,G1074)</f>
        <v>1150</v>
      </c>
      <c r="AG1074" s="24">
        <f>AE1074/AF1074</f>
        <v>0</v>
      </c>
    </row>
    <row r="1075" spans="1:33" ht="30" customHeight="1" x14ac:dyDescent="0.25">
      <c r="A1075" s="9">
        <v>44561</v>
      </c>
      <c r="B1075" s="10">
        <v>2020</v>
      </c>
      <c r="C1075" s="11" t="s">
        <v>68</v>
      </c>
      <c r="D1075" s="12" t="s">
        <v>3239</v>
      </c>
      <c r="E1075" s="12" t="s">
        <v>35</v>
      </c>
      <c r="F1075" s="9">
        <v>44110</v>
      </c>
      <c r="G1075" s="9">
        <v>44313</v>
      </c>
      <c r="H1075" s="12" t="s">
        <v>3240</v>
      </c>
      <c r="I1075" s="13" t="str">
        <f>LEFT(J1075,6)</f>
        <v>W9128F</v>
      </c>
      <c r="J1075" s="14" t="s">
        <v>3241</v>
      </c>
      <c r="K1075" s="15" t="s">
        <v>3241</v>
      </c>
      <c r="L1075" s="15" t="str">
        <f>CONCATENATE(D1075,",",J1075)</f>
        <v>TDKA143002,W9128F21C0019</v>
      </c>
      <c r="M1075" s="16">
        <v>43789430</v>
      </c>
      <c r="N1075" s="16">
        <v>43789430</v>
      </c>
      <c r="O1075" s="17">
        <v>45180</v>
      </c>
      <c r="P1075" s="18">
        <v>45180</v>
      </c>
      <c r="Q1075" s="19">
        <f>IF(M1075="","",N1075-M1075)</f>
        <v>0</v>
      </c>
      <c r="R1075" s="20">
        <f>IF(P1075="","",P1075-O1075)</f>
        <v>0</v>
      </c>
      <c r="S1075">
        <f>YEAR(P1075)</f>
        <v>2023</v>
      </c>
      <c r="T1075" s="21" t="str">
        <f>IF(LEN(MONTH(P1075))=1,CONCATENATE("0",MONTH(P1075)),MONTH(P1075))</f>
        <v>09</v>
      </c>
      <c r="U1075" s="21">
        <f>IF(LEN(DAY(P1075))=1,CONCATENATE("0",DAY(P1075)),DAY(P1075))</f>
        <v>11</v>
      </c>
      <c r="V1075" t="str">
        <f>CONCATENATE(S1075,T1075,U1075)</f>
        <v>20230911</v>
      </c>
      <c r="W1075">
        <f>IF(OR(MONTH(G1075)=10,MONTH(G1075)=11,MONTH(G1075)=12),YEAR(G1075)+1,YEAR(G1075))</f>
        <v>2021</v>
      </c>
      <c r="X1075">
        <f>IF(OR(MONTH(P1075)=10,MONTH(P1075)=11,MONTH(P1075)=12),YEAR(P1075)+1,YEAR(P1075))</f>
        <v>2023</v>
      </c>
      <c r="Y1075">
        <f>INDEX('Inflation Indices'!$B$2:$B$18,MATCH('MilCon Contracts Data'!W1232,'Inflation Indices'!$A$2:$A$18,0))</f>
        <v>1.027591137340192</v>
      </c>
      <c r="Z1075">
        <f>ROUND(MEDIAN(W1075,X1075),0)</f>
        <v>2022</v>
      </c>
      <c r="AA1075">
        <f>INDEX('Inflation Indices'!$B$2:$B$18,MATCH('MilCon Contracts Data'!Z1232,'Inflation Indices'!$A$2:$A$18,0))</f>
        <v>0.97697771649446541</v>
      </c>
      <c r="AB1075" s="22">
        <f>M1075*Y1075</f>
        <v>44997630.177178726</v>
      </c>
      <c r="AC1075" s="22">
        <f>AB1075+(Q1075*AA1075)</f>
        <v>44997630.177178726</v>
      </c>
      <c r="AD1075" s="19">
        <f>IF(AB1075="","",AC1075-AB1075)</f>
        <v>0</v>
      </c>
      <c r="AE1075" s="23">
        <f>_xlfn.DAYS(P1075,O1075)</f>
        <v>0</v>
      </c>
      <c r="AF1075" s="23">
        <f>_xlfn.DAYS(O1075,G1075)</f>
        <v>867</v>
      </c>
      <c r="AG1075" s="24">
        <f>AE1075/AF1075</f>
        <v>0</v>
      </c>
    </row>
    <row r="1076" spans="1:33" ht="30" customHeight="1" x14ac:dyDescent="0.25">
      <c r="A1076" s="9">
        <v>44573</v>
      </c>
      <c r="B1076" s="10">
        <v>2020</v>
      </c>
      <c r="C1076" s="11" t="s">
        <v>98</v>
      </c>
      <c r="D1076" s="12" t="s">
        <v>3242</v>
      </c>
      <c r="E1076" s="12" t="s">
        <v>35</v>
      </c>
      <c r="F1076" s="9">
        <v>43920</v>
      </c>
      <c r="G1076" s="9">
        <v>44089</v>
      </c>
      <c r="H1076" s="12" t="s">
        <v>109</v>
      </c>
      <c r="I1076" s="13" t="str">
        <f>LEFT(J1076,6)</f>
        <v>N40085</v>
      </c>
      <c r="J1076" s="14" t="s">
        <v>327</v>
      </c>
      <c r="K1076" s="15" t="s">
        <v>111</v>
      </c>
      <c r="L1076" s="15" t="str">
        <f>CONCATENATE(D1076,",",J1076)</f>
        <v>M670011533F,N4008520D0034 N4008520F6501</v>
      </c>
      <c r="M1076" s="16">
        <v>43802000</v>
      </c>
      <c r="N1076" s="16">
        <v>45033000</v>
      </c>
      <c r="O1076" s="17">
        <v>45565</v>
      </c>
      <c r="P1076" s="18">
        <v>45927</v>
      </c>
      <c r="Q1076" s="19">
        <f>IF(M1076="","",N1076-M1076)</f>
        <v>1231000</v>
      </c>
      <c r="R1076" s="20">
        <f>IF(P1076="","",P1076-O1076)</f>
        <v>362</v>
      </c>
      <c r="S1076">
        <f>YEAR(P1076)</f>
        <v>2025</v>
      </c>
      <c r="T1076" s="21" t="str">
        <f>IF(LEN(MONTH(P1076))=1,CONCATENATE("0",MONTH(P1076)),MONTH(P1076))</f>
        <v>09</v>
      </c>
      <c r="U1076" s="21">
        <f>IF(LEN(DAY(P1076))=1,CONCATENATE("0",DAY(P1076)),DAY(P1076))</f>
        <v>27</v>
      </c>
      <c r="V1076" t="str">
        <f>CONCATENATE(S1076,T1076,U1076)</f>
        <v>20250927</v>
      </c>
      <c r="W1076">
        <f>IF(OR(MONTH(G1076)=10,MONTH(G1076)=11,MONTH(G1076)=12),YEAR(G1076)+1,YEAR(G1076))</f>
        <v>2020</v>
      </c>
      <c r="X1076">
        <f>IF(OR(MONTH(P1076)=10,MONTH(P1076)=11,MONTH(P1076)=12),YEAR(P1076)+1,YEAR(P1076))</f>
        <v>2025</v>
      </c>
      <c r="Y1076">
        <f>INDEX('Inflation Indices'!$B$2:$B$18,MATCH('MilCon Contracts Data'!W914,'Inflation Indices'!$A$2:$A$18,0))</f>
        <v>1.0006103417743548</v>
      </c>
      <c r="Z1076">
        <f>ROUND(MEDIAN(W1076,X1076),0)</f>
        <v>2023</v>
      </c>
      <c r="AA1076">
        <f>INDEX('Inflation Indices'!$B$2:$B$18,MATCH('MilCon Contracts Data'!Z914,'Inflation Indices'!$A$2:$A$18,0))</f>
        <v>0.97697771649446541</v>
      </c>
      <c r="AB1076" s="22">
        <f>M1076*Y1076</f>
        <v>43828734.190400288</v>
      </c>
      <c r="AC1076" s="22">
        <f>AB1076+(Q1076*AA1076)</f>
        <v>45031393.759404972</v>
      </c>
      <c r="AD1076" s="19">
        <f>IF(AB1076="","",AC1076-AB1076)</f>
        <v>1202659.5690046847</v>
      </c>
      <c r="AE1076" s="23">
        <f>_xlfn.DAYS(P1076,O1076)</f>
        <v>362</v>
      </c>
      <c r="AF1076" s="23">
        <f>_xlfn.DAYS(O1076,G1076)</f>
        <v>1476</v>
      </c>
      <c r="AG1076" s="24">
        <f>AE1076/AF1076</f>
        <v>0.24525745257452575</v>
      </c>
    </row>
    <row r="1077" spans="1:33" ht="30" customHeight="1" x14ac:dyDescent="0.25">
      <c r="A1077" s="9">
        <v>44561</v>
      </c>
      <c r="B1077" s="10">
        <v>2019</v>
      </c>
      <c r="C1077" s="11" t="s">
        <v>145</v>
      </c>
      <c r="D1077" s="12" t="s">
        <v>3243</v>
      </c>
      <c r="E1077" s="12" t="s">
        <v>35</v>
      </c>
      <c r="F1077" s="9">
        <v>43888</v>
      </c>
      <c r="G1077" s="9">
        <v>44103</v>
      </c>
      <c r="H1077" s="12" t="s">
        <v>3244</v>
      </c>
      <c r="I1077" s="13" t="str">
        <f>LEFT(J1077,6)</f>
        <v>W9128A</v>
      </c>
      <c r="J1077" s="14" t="s">
        <v>3245</v>
      </c>
      <c r="K1077" s="15" t="s">
        <v>3245</v>
      </c>
      <c r="L1077" s="15" t="str">
        <f>CONCATENATE(D1077,",",J1077)</f>
        <v>52203,W9128A20C0006</v>
      </c>
      <c r="M1077" s="16">
        <v>44925000</v>
      </c>
      <c r="N1077" s="16">
        <v>45597000</v>
      </c>
      <c r="O1077" s="17">
        <v>44776</v>
      </c>
      <c r="P1077" s="18">
        <v>44776</v>
      </c>
      <c r="Q1077" s="19">
        <f>IF(M1077="","",N1077-M1077)</f>
        <v>672000</v>
      </c>
      <c r="R1077" s="20">
        <f>IF(P1077="","",P1077-O1077)</f>
        <v>0</v>
      </c>
      <c r="S1077">
        <f>YEAR(P1077)</f>
        <v>2022</v>
      </c>
      <c r="T1077" s="21" t="str">
        <f>IF(LEN(MONTH(P1077))=1,CONCATENATE("0",MONTH(P1077)),MONTH(P1077))</f>
        <v>08</v>
      </c>
      <c r="U1077" s="21" t="str">
        <f>IF(LEN(DAY(P1077))=1,CONCATENATE("0",DAY(P1077)),DAY(P1077))</f>
        <v>03</v>
      </c>
      <c r="V1077" t="str">
        <f>CONCATENATE(S1077,T1077,U1077)</f>
        <v>20220803</v>
      </c>
      <c r="W1077">
        <f>IF(OR(MONTH(G1077)=10,MONTH(G1077)=11,MONTH(G1077)=12),YEAR(G1077)+1,YEAR(G1077))</f>
        <v>2020</v>
      </c>
      <c r="X1077">
        <f>IF(OR(MONTH(P1077)=10,MONTH(P1077)=11,MONTH(P1077)=12),YEAR(P1077)+1,YEAR(P1077))</f>
        <v>2022</v>
      </c>
      <c r="Y1077">
        <f>INDEX('Inflation Indices'!$B$2:$B$18,MATCH('MilCon Contracts Data'!W1004,'Inflation Indices'!$A$2:$A$18,0))</f>
        <v>1.0006103417743548</v>
      </c>
      <c r="Z1077">
        <f>ROUND(MEDIAN(W1077,X1077),0)</f>
        <v>2021</v>
      </c>
      <c r="AA1077">
        <f>INDEX('Inflation Indices'!$B$2:$B$18,MATCH('MilCon Contracts Data'!Z1004,'Inflation Indices'!$A$2:$A$18,0))</f>
        <v>0.95701202597496626</v>
      </c>
      <c r="AB1077" s="22">
        <f>M1077*Y1077</f>
        <v>44952419.604212888</v>
      </c>
      <c r="AC1077" s="22">
        <f>AB1077+(Q1077*AA1077)</f>
        <v>45595531.685668066</v>
      </c>
      <c r="AD1077" s="19">
        <f>IF(AB1077="","",AC1077-AB1077)</f>
        <v>643112.08145517856</v>
      </c>
      <c r="AE1077" s="23">
        <f>_xlfn.DAYS(P1077,O1077)</f>
        <v>0</v>
      </c>
      <c r="AF1077" s="23">
        <f>_xlfn.DAYS(O1077,G1077)</f>
        <v>673</v>
      </c>
      <c r="AG1077" s="24">
        <f>AE1077/AF1077</f>
        <v>0</v>
      </c>
    </row>
    <row r="1078" spans="1:33" ht="30" customHeight="1" x14ac:dyDescent="0.25">
      <c r="A1078" s="9">
        <v>44561</v>
      </c>
      <c r="B1078" s="10">
        <v>2019</v>
      </c>
      <c r="C1078" s="11" t="s">
        <v>145</v>
      </c>
      <c r="D1078" s="12" t="s">
        <v>3246</v>
      </c>
      <c r="E1078" s="12" t="s">
        <v>35</v>
      </c>
      <c r="F1078" s="9">
        <v>44117</v>
      </c>
      <c r="G1078" s="9">
        <v>44281</v>
      </c>
      <c r="H1078" s="12" t="s">
        <v>1600</v>
      </c>
      <c r="I1078" s="13" t="str">
        <f>LEFT(J1078,6)</f>
        <v>W9126G</v>
      </c>
      <c r="J1078" s="14" t="s">
        <v>3247</v>
      </c>
      <c r="K1078" s="15" t="s">
        <v>3247</v>
      </c>
      <c r="L1078" s="15" t="str">
        <f>CONCATENATE(D1078,",",J1078)</f>
        <v>33584,W9126G21C0005</v>
      </c>
      <c r="M1078" s="16">
        <v>44927000</v>
      </c>
      <c r="N1078" s="16">
        <v>44928000</v>
      </c>
      <c r="O1078" s="17">
        <v>45271</v>
      </c>
      <c r="P1078" s="18">
        <v>45271</v>
      </c>
      <c r="Q1078" s="19">
        <f>IF(M1078="","",N1078-M1078)</f>
        <v>1000</v>
      </c>
      <c r="R1078" s="20">
        <f>IF(P1078="","",P1078-O1078)</f>
        <v>0</v>
      </c>
      <c r="S1078">
        <f>YEAR(P1078)</f>
        <v>2023</v>
      </c>
      <c r="T1078" s="21">
        <f>IF(LEN(MONTH(P1078))=1,CONCATENATE("0",MONTH(P1078)),MONTH(P1078))</f>
        <v>12</v>
      </c>
      <c r="U1078" s="21">
        <f>IF(LEN(DAY(P1078))=1,CONCATENATE("0",DAY(P1078)),DAY(P1078))</f>
        <v>11</v>
      </c>
      <c r="V1078" t="str">
        <f>CONCATENATE(S1078,T1078,U1078)</f>
        <v>20231211</v>
      </c>
      <c r="W1078">
        <f>IF(OR(MONTH(G1078)=10,MONTH(G1078)=11,MONTH(G1078)=12),YEAR(G1078)+1,YEAR(G1078))</f>
        <v>2021</v>
      </c>
      <c r="X1078">
        <f>IF(OR(MONTH(P1078)=10,MONTH(P1078)=11,MONTH(P1078)=12),YEAR(P1078)+1,YEAR(P1078))</f>
        <v>2024</v>
      </c>
      <c r="Y1078">
        <f>INDEX('Inflation Indices'!$B$2:$B$18,MATCH('MilCon Contracts Data'!W1224,'Inflation Indices'!$A$2:$A$18,0))</f>
        <v>1.1226717559690906</v>
      </c>
      <c r="Z1078">
        <f>ROUND(MEDIAN(W1078,X1078),0)</f>
        <v>2023</v>
      </c>
      <c r="AA1078">
        <f>INDEX('Inflation Indices'!$B$2:$B$18,MATCH('MilCon Contracts Data'!Z1224,'Inflation Indices'!$A$2:$A$18,0))</f>
        <v>1.0507009358578761</v>
      </c>
      <c r="AB1078" s="22">
        <f>M1078*Y1078</f>
        <v>50438273.980423331</v>
      </c>
      <c r="AC1078" s="22">
        <f>AB1078+(Q1078*AA1078)</f>
        <v>50439324.681359187</v>
      </c>
      <c r="AD1078" s="19">
        <f>IF(AB1078="","",AC1078-AB1078)</f>
        <v>1050.7009358555079</v>
      </c>
      <c r="AE1078" s="23">
        <f>_xlfn.DAYS(P1078,O1078)</f>
        <v>0</v>
      </c>
      <c r="AF1078" s="23">
        <f>_xlfn.DAYS(O1078,G1078)</f>
        <v>990</v>
      </c>
      <c r="AG1078" s="24">
        <f>AE1078/AF1078</f>
        <v>0</v>
      </c>
    </row>
    <row r="1079" spans="1:33" ht="30" customHeight="1" x14ac:dyDescent="0.25">
      <c r="A1079" s="9">
        <v>44567</v>
      </c>
      <c r="B1079" s="10">
        <v>2013</v>
      </c>
      <c r="C1079" s="11" t="s">
        <v>33</v>
      </c>
      <c r="D1079" s="12" t="s">
        <v>3248</v>
      </c>
      <c r="E1079" s="12" t="s">
        <v>35</v>
      </c>
      <c r="F1079" s="9">
        <v>41306</v>
      </c>
      <c r="G1079" s="9">
        <v>42131</v>
      </c>
      <c r="H1079" s="12" t="s">
        <v>3028</v>
      </c>
      <c r="I1079" s="13" t="str">
        <f>LEFT(J1079,6)</f>
        <v>W912DW</v>
      </c>
      <c r="J1079" s="14" t="s">
        <v>3249</v>
      </c>
      <c r="K1079" s="15" t="s">
        <v>3250</v>
      </c>
      <c r="L1079" s="15" t="str">
        <f>CONCATENATE(D1079,",",J1079)</f>
        <v>69445,W912DW-15-C-0006</v>
      </c>
      <c r="M1079" s="16">
        <v>45104149</v>
      </c>
      <c r="N1079" s="16">
        <v>49614197</v>
      </c>
      <c r="O1079" s="17">
        <v>42880</v>
      </c>
      <c r="P1079" s="18">
        <v>43238</v>
      </c>
      <c r="Q1079" s="19">
        <f>IF(M1079="","",N1079-M1079)</f>
        <v>4510048</v>
      </c>
      <c r="R1079" s="20">
        <f>IF(P1079="","",P1079-O1079)</f>
        <v>358</v>
      </c>
      <c r="S1079">
        <f>YEAR(P1079)</f>
        <v>2018</v>
      </c>
      <c r="T1079" s="21" t="str">
        <f>IF(LEN(MONTH(P1079))=1,CONCATENATE("0",MONTH(P1079)),MONTH(P1079))</f>
        <v>05</v>
      </c>
      <c r="U1079" s="21">
        <f>IF(LEN(DAY(P1079))=1,CONCATENATE("0",DAY(P1079)),DAY(P1079))</f>
        <v>18</v>
      </c>
      <c r="V1079" t="str">
        <f>CONCATENATE(S1079,T1079,U1079)</f>
        <v>20180518</v>
      </c>
      <c r="W1079">
        <f>IF(OR(MONTH(G1079)=10,MONTH(G1079)=11,MONTH(G1079)=12),YEAR(G1079)+1,YEAR(G1079))</f>
        <v>2015</v>
      </c>
      <c r="X1079">
        <f>IF(OR(MONTH(P1079)=10,MONTH(P1079)=11,MONTH(P1079)=12),YEAR(P1079)+1,YEAR(P1079))</f>
        <v>2018</v>
      </c>
      <c r="Y1079">
        <f>INDEX('Inflation Indices'!$B$2:$B$18,MATCH('MilCon Contracts Data'!W217,'Inflation Indices'!$A$2:$A$18,0))</f>
        <v>1.027591137340192</v>
      </c>
      <c r="Z1079">
        <f>ROUND(MEDIAN(W1079,X1079),0)</f>
        <v>2017</v>
      </c>
      <c r="AA1079">
        <f>INDEX('Inflation Indices'!$B$2:$B$18,MATCH('MilCon Contracts Data'!Z217,'Inflation Indices'!$A$2:$A$18,0))</f>
        <v>0.95701202597496626</v>
      </c>
      <c r="AB1079" s="22">
        <f>M1079*Y1079</f>
        <v>46348623.769671485</v>
      </c>
      <c r="AC1079" s="22">
        <f>AB1079+(Q1079*AA1079)</f>
        <v>50664793.943395831</v>
      </c>
      <c r="AD1079" s="19">
        <f>IF(AB1079="","",AC1079-AB1079)</f>
        <v>4316170.1737243459</v>
      </c>
      <c r="AE1079" s="23">
        <f>_xlfn.DAYS(P1079,O1079)</f>
        <v>358</v>
      </c>
      <c r="AF1079" s="23">
        <f>_xlfn.DAYS(O1079,G1079)</f>
        <v>749</v>
      </c>
      <c r="AG1079" s="24">
        <f>AE1079/AF1079</f>
        <v>0.4779706275033378</v>
      </c>
    </row>
    <row r="1080" spans="1:33" ht="30" customHeight="1" x14ac:dyDescent="0.25">
      <c r="A1080" s="9">
        <v>44567</v>
      </c>
      <c r="B1080" s="10">
        <v>2021</v>
      </c>
      <c r="C1080" s="11" t="s">
        <v>33</v>
      </c>
      <c r="D1080" s="12" t="s">
        <v>3251</v>
      </c>
      <c r="E1080" s="12" t="s">
        <v>35</v>
      </c>
      <c r="F1080" s="9">
        <v>44265</v>
      </c>
      <c r="G1080" s="9">
        <v>44418</v>
      </c>
      <c r="H1080" s="12" t="s">
        <v>3252</v>
      </c>
      <c r="I1080" s="13" t="str">
        <f>LEFT(J1080,6)</f>
        <v>W912PL</v>
      </c>
      <c r="J1080" s="14" t="s">
        <v>3253</v>
      </c>
      <c r="K1080" s="15" t="s">
        <v>3253</v>
      </c>
      <c r="L1080" s="15" t="str">
        <f>CONCATENATE(D1080,",",J1080)</f>
        <v>86022,W912PL21C0017</v>
      </c>
      <c r="M1080" s="16">
        <v>45167317</v>
      </c>
      <c r="N1080" s="16">
        <v>45167317</v>
      </c>
      <c r="O1080" s="17">
        <v>45237</v>
      </c>
      <c r="P1080" s="18">
        <v>45237</v>
      </c>
      <c r="Q1080" s="19">
        <f>IF(M1080="","",N1080-M1080)</f>
        <v>0</v>
      </c>
      <c r="R1080" s="20">
        <f>IF(P1080="","",P1080-O1080)</f>
        <v>0</v>
      </c>
      <c r="S1080">
        <f>YEAR(P1080)</f>
        <v>2023</v>
      </c>
      <c r="T1080" s="21">
        <f>IF(LEN(MONTH(P1080))=1,CONCATENATE("0",MONTH(P1080)),MONTH(P1080))</f>
        <v>11</v>
      </c>
      <c r="U1080" s="21" t="str">
        <f>IF(LEN(DAY(P1080))=1,CONCATENATE("0",DAY(P1080)),DAY(P1080))</f>
        <v>07</v>
      </c>
      <c r="V1080" t="str">
        <f>CONCATENATE(S1080,T1080,U1080)</f>
        <v>20231107</v>
      </c>
      <c r="W1080">
        <f>IF(OR(MONTH(G1080)=10,MONTH(G1080)=11,MONTH(G1080)=12),YEAR(G1080)+1,YEAR(G1080))</f>
        <v>2021</v>
      </c>
      <c r="X1080">
        <f>IF(OR(MONTH(P1080)=10,MONTH(P1080)=11,MONTH(P1080)=12),YEAR(P1080)+1,YEAR(P1080))</f>
        <v>2024</v>
      </c>
      <c r="Y1080">
        <f>INDEX('Inflation Indices'!$B$2:$B$18,MATCH('MilCon Contracts Data'!W1263,'Inflation Indices'!$A$2:$A$18,0))</f>
        <v>1.0006103417743548</v>
      </c>
      <c r="Z1080">
        <f>ROUND(MEDIAN(W1080,X1080),0)</f>
        <v>2023</v>
      </c>
      <c r="AA1080">
        <f>INDEX('Inflation Indices'!$B$2:$B$18,MATCH('MilCon Contracts Data'!Z1263,'Inflation Indices'!$A$2:$A$18,0))</f>
        <v>0.93819806468133926</v>
      </c>
      <c r="AB1080" s="22">
        <f>M1080*Y1080</f>
        <v>45194884.500400625</v>
      </c>
      <c r="AC1080" s="22">
        <f>AB1080+(Q1080*AA1080)</f>
        <v>45194884.500400625</v>
      </c>
      <c r="AD1080" s="19">
        <f>IF(AB1080="","",AC1080-AB1080)</f>
        <v>0</v>
      </c>
      <c r="AE1080" s="23">
        <f>_xlfn.DAYS(P1080,O1080)</f>
        <v>0</v>
      </c>
      <c r="AF1080" s="23">
        <f>_xlfn.DAYS(O1080,G1080)</f>
        <v>819</v>
      </c>
      <c r="AG1080" s="24">
        <f>AE1080/AF1080</f>
        <v>0</v>
      </c>
    </row>
    <row r="1081" spans="1:33" ht="30" customHeight="1" x14ac:dyDescent="0.25">
      <c r="A1081" s="9">
        <v>44530</v>
      </c>
      <c r="B1081" s="10">
        <v>2021</v>
      </c>
      <c r="C1081" s="11" t="s">
        <v>454</v>
      </c>
      <c r="D1081" s="12" t="s">
        <v>3254</v>
      </c>
      <c r="E1081" s="12" t="s">
        <v>35</v>
      </c>
      <c r="F1081" s="9">
        <v>44102</v>
      </c>
      <c r="G1081" s="9">
        <v>44272</v>
      </c>
      <c r="H1081" s="12" t="s">
        <v>3255</v>
      </c>
      <c r="I1081" s="13" t="str">
        <f>LEFT(J1081,6)</f>
        <v>W911KB</v>
      </c>
      <c r="J1081" s="14" t="s">
        <v>3256</v>
      </c>
      <c r="K1081" s="15" t="s">
        <v>3256</v>
      </c>
      <c r="L1081" s="15" t="str">
        <f>CONCATENATE(D1081,",",J1081)</f>
        <v>680,W911KB21C0012</v>
      </c>
      <c r="M1081" s="16">
        <v>45487063</v>
      </c>
      <c r="N1081" s="16">
        <v>45647063</v>
      </c>
      <c r="O1081" s="17">
        <v>44957</v>
      </c>
      <c r="P1081" s="18">
        <v>45130</v>
      </c>
      <c r="Q1081" s="19">
        <f>IF(M1081="","",N1081-M1081)</f>
        <v>160000</v>
      </c>
      <c r="R1081" s="20">
        <f>IF(P1081="","",P1081-O1081)</f>
        <v>173</v>
      </c>
      <c r="S1081">
        <f>YEAR(P1081)</f>
        <v>2023</v>
      </c>
      <c r="T1081" s="21" t="str">
        <f>IF(LEN(MONTH(P1081))=1,CONCATENATE("0",MONTH(P1081)),MONTH(P1081))</f>
        <v>07</v>
      </c>
      <c r="U1081" s="21">
        <f>IF(LEN(DAY(P1081))=1,CONCATENATE("0",DAY(P1081)),DAY(P1081))</f>
        <v>23</v>
      </c>
      <c r="V1081" t="str">
        <f>CONCATENATE(S1081,T1081,U1081)</f>
        <v>20230723</v>
      </c>
      <c r="W1081">
        <f>IF(OR(MONTH(G1081)=10,MONTH(G1081)=11,MONTH(G1081)=12),YEAR(G1081)+1,YEAR(G1081))</f>
        <v>2021</v>
      </c>
      <c r="X1081">
        <f>IF(OR(MONTH(P1081)=10,MONTH(P1081)=11,MONTH(P1081)=12),YEAR(P1081)+1,YEAR(P1081))</f>
        <v>2023</v>
      </c>
      <c r="Y1081">
        <f>INDEX('Inflation Indices'!$B$2:$B$18,MATCH('MilCon Contracts Data'!W1210,'Inflation Indices'!$A$2:$A$18,0))</f>
        <v>1.027591137340192</v>
      </c>
      <c r="Z1081">
        <f>ROUND(MEDIAN(W1081,X1081),0)</f>
        <v>2022</v>
      </c>
      <c r="AA1081">
        <f>INDEX('Inflation Indices'!$B$2:$B$18,MATCH('MilCon Contracts Data'!Z1210,'Inflation Indices'!$A$2:$A$18,0))</f>
        <v>0.97697771649446541</v>
      </c>
      <c r="AB1081" s="22">
        <f>M1081*Y1081</f>
        <v>46742102.802434966</v>
      </c>
      <c r="AC1081" s="22">
        <f>AB1081+(Q1081*AA1081)</f>
        <v>46898419.237074077</v>
      </c>
      <c r="AD1081" s="19">
        <f>IF(AB1081="","",AC1081-AB1081)</f>
        <v>156316.43463911116</v>
      </c>
      <c r="AE1081" s="23">
        <f>_xlfn.DAYS(P1081,O1081)</f>
        <v>173</v>
      </c>
      <c r="AF1081" s="23">
        <f>_xlfn.DAYS(O1081,G1081)</f>
        <v>685</v>
      </c>
      <c r="AG1081" s="24">
        <f>AE1081/AF1081</f>
        <v>0.25255474452554744</v>
      </c>
    </row>
    <row r="1082" spans="1:33" ht="30" customHeight="1" x14ac:dyDescent="0.25">
      <c r="A1082" s="9">
        <v>44561</v>
      </c>
      <c r="B1082" s="10">
        <v>2021</v>
      </c>
      <c r="C1082" s="11" t="s">
        <v>454</v>
      </c>
      <c r="D1082" s="12" t="s">
        <v>3254</v>
      </c>
      <c r="E1082" s="12" t="s">
        <v>35</v>
      </c>
      <c r="F1082" s="9">
        <v>44102</v>
      </c>
      <c r="G1082" s="9">
        <v>44272</v>
      </c>
      <c r="H1082" s="12" t="s">
        <v>3255</v>
      </c>
      <c r="I1082" s="13" t="str">
        <f>LEFT(J1082,6)</f>
        <v>W911KB</v>
      </c>
      <c r="J1082" s="14" t="s">
        <v>3257</v>
      </c>
      <c r="K1082" s="15" t="s">
        <v>3256</v>
      </c>
      <c r="L1082" s="15" t="str">
        <f>CONCATENATE(D1082,",",J1082)</f>
        <v>680,W911KB-21-C-0012</v>
      </c>
      <c r="M1082" s="16">
        <v>45487063</v>
      </c>
      <c r="N1082" s="16">
        <v>45647063</v>
      </c>
      <c r="O1082" s="17">
        <v>44957</v>
      </c>
      <c r="P1082" s="18">
        <v>45130</v>
      </c>
      <c r="Q1082" s="19">
        <f>IF(M1082="","",N1082-M1082)</f>
        <v>160000</v>
      </c>
      <c r="R1082" s="20">
        <f>IF(P1082="","",P1082-O1082)</f>
        <v>173</v>
      </c>
      <c r="S1082">
        <f>YEAR(P1082)</f>
        <v>2023</v>
      </c>
      <c r="T1082" s="21" t="str">
        <f>IF(LEN(MONTH(P1082))=1,CONCATENATE("0",MONTH(P1082)),MONTH(P1082))</f>
        <v>07</v>
      </c>
      <c r="U1082" s="21">
        <f>IF(LEN(DAY(P1082))=1,CONCATENATE("0",DAY(P1082)),DAY(P1082))</f>
        <v>23</v>
      </c>
      <c r="V1082" t="str">
        <f>CONCATENATE(S1082,T1082,U1082)</f>
        <v>20230723</v>
      </c>
      <c r="W1082">
        <f>IF(OR(MONTH(G1082)=10,MONTH(G1082)=11,MONTH(G1082)=12),YEAR(G1082)+1,YEAR(G1082))</f>
        <v>2021</v>
      </c>
      <c r="X1082">
        <f>IF(OR(MONTH(P1082)=10,MONTH(P1082)=11,MONTH(P1082)=12),YEAR(P1082)+1,YEAR(P1082))</f>
        <v>2023</v>
      </c>
      <c r="Y1082">
        <f>INDEX('Inflation Indices'!$B$2:$B$18,MATCH('MilCon Contracts Data'!W1211,'Inflation Indices'!$A$2:$A$18,0))</f>
        <v>1.0507009358578761</v>
      </c>
      <c r="Z1082">
        <f>ROUND(MEDIAN(W1082,X1082),0)</f>
        <v>2022</v>
      </c>
      <c r="AA1082">
        <f>INDEX('Inflation Indices'!$B$2:$B$18,MATCH('MilCon Contracts Data'!Z1211,'Inflation Indices'!$A$2:$A$18,0))</f>
        <v>1.027591137340192</v>
      </c>
      <c r="AB1082" s="22">
        <f>M1082*Y1082</f>
        <v>47793299.66352617</v>
      </c>
      <c r="AC1082" s="22">
        <f>AB1082+(Q1082*AA1082)</f>
        <v>47957714.245500602</v>
      </c>
      <c r="AD1082" s="19">
        <f>IF(AB1082="","",AC1082-AB1082)</f>
        <v>164414.58197443187</v>
      </c>
      <c r="AE1082" s="23">
        <f>_xlfn.DAYS(P1082,O1082)</f>
        <v>173</v>
      </c>
      <c r="AF1082" s="23">
        <f>_xlfn.DAYS(O1082,G1082)</f>
        <v>685</v>
      </c>
      <c r="AG1082" s="24">
        <f>AE1082/AF1082</f>
        <v>0.25255474452554744</v>
      </c>
    </row>
    <row r="1083" spans="1:33" ht="30" customHeight="1" x14ac:dyDescent="0.25">
      <c r="A1083" s="9">
        <v>44574</v>
      </c>
      <c r="B1083" s="10">
        <v>2013</v>
      </c>
      <c r="C1083" s="11" t="s">
        <v>39</v>
      </c>
      <c r="D1083" s="12" t="s">
        <v>3258</v>
      </c>
      <c r="E1083" s="12" t="s">
        <v>35</v>
      </c>
      <c r="F1083" s="9">
        <v>41243</v>
      </c>
      <c r="G1083" s="9">
        <v>41530</v>
      </c>
      <c r="H1083" s="12" t="s">
        <v>3259</v>
      </c>
      <c r="I1083" s="13" t="str">
        <f>LEFT(J1083,6)</f>
        <v>W9126G</v>
      </c>
      <c r="J1083" s="14" t="s">
        <v>3260</v>
      </c>
      <c r="K1083" s="15" t="s">
        <v>3261</v>
      </c>
      <c r="L1083" s="15" t="str">
        <f>CONCATENATE(D1083,",",J1083)</f>
        <v>71325,W9126G-08-D-0056-CV01</v>
      </c>
      <c r="M1083" s="16">
        <v>45536000</v>
      </c>
      <c r="N1083" s="16">
        <v>47478000</v>
      </c>
      <c r="O1083" s="17">
        <v>42666</v>
      </c>
      <c r="P1083" s="18">
        <v>43252</v>
      </c>
      <c r="Q1083" s="19">
        <f>IF(M1083="","",N1083-M1083)</f>
        <v>1942000</v>
      </c>
      <c r="R1083" s="20">
        <f>IF(P1083="","",P1083-O1083)</f>
        <v>586</v>
      </c>
      <c r="S1083">
        <f>YEAR(P1083)</f>
        <v>2018</v>
      </c>
      <c r="T1083" s="21" t="str">
        <f>IF(LEN(MONTH(P1083))=1,CONCATENATE("0",MONTH(P1083)),MONTH(P1083))</f>
        <v>06</v>
      </c>
      <c r="U1083" s="21" t="str">
        <f>IF(LEN(DAY(P1083))=1,CONCATENATE("0",DAY(P1083)),DAY(P1083))</f>
        <v>01</v>
      </c>
      <c r="V1083" t="str">
        <f>CONCATENATE(S1083,T1083,U1083)</f>
        <v>20180601</v>
      </c>
      <c r="W1083">
        <f>IF(OR(MONTH(G1083)=10,MONTH(G1083)=11,MONTH(G1083)=12),YEAR(G1083)+1,YEAR(G1083))</f>
        <v>2013</v>
      </c>
      <c r="X1083">
        <f>IF(OR(MONTH(P1083)=10,MONTH(P1083)=11,MONTH(P1083)=12),YEAR(P1083)+1,YEAR(P1083))</f>
        <v>2018</v>
      </c>
      <c r="Y1083">
        <f>INDEX('Inflation Indices'!$B$2:$B$18,MATCH('MilCon Contracts Data'!W127,'Inflation Indices'!$A$2:$A$18,0))</f>
        <v>1.2082263446570523</v>
      </c>
      <c r="Z1083">
        <f>ROUND(MEDIAN(W1083,X1083),0)</f>
        <v>2016</v>
      </c>
      <c r="AA1083">
        <f>INDEX('Inflation Indices'!$B$2:$B$18,MATCH('MilCon Contracts Data'!Z127,'Inflation Indices'!$A$2:$A$18,0))</f>
        <v>1.1913606177254064</v>
      </c>
      <c r="AB1083" s="22">
        <f>M1083*Y1083</f>
        <v>55017794.830303535</v>
      </c>
      <c r="AC1083" s="22">
        <f>AB1083+(Q1083*AA1083)</f>
        <v>57331417.149926275</v>
      </c>
      <c r="AD1083" s="19">
        <f>IF(AB1083="","",AC1083-AB1083)</f>
        <v>2313622.3196227401</v>
      </c>
      <c r="AE1083" s="23">
        <f>_xlfn.DAYS(P1083,O1083)</f>
        <v>586</v>
      </c>
      <c r="AF1083" s="23">
        <f>_xlfn.DAYS(O1083,G1083)</f>
        <v>1136</v>
      </c>
      <c r="AG1083" s="24">
        <f>AE1083/AF1083</f>
        <v>0.51584507042253525</v>
      </c>
    </row>
    <row r="1084" spans="1:33" ht="30" customHeight="1" x14ac:dyDescent="0.25">
      <c r="A1084" s="9">
        <v>44573</v>
      </c>
      <c r="B1084" s="10">
        <v>2016</v>
      </c>
      <c r="C1084" s="11" t="s">
        <v>103</v>
      </c>
      <c r="D1084" s="12" t="s">
        <v>736</v>
      </c>
      <c r="E1084" s="12" t="s">
        <v>35</v>
      </c>
      <c r="F1084" s="9">
        <v>42887</v>
      </c>
      <c r="G1084" s="9">
        <v>43084</v>
      </c>
      <c r="H1084" s="12" t="s">
        <v>738</v>
      </c>
      <c r="I1084" s="13" t="str">
        <f>LEFT(J1084,6)</f>
        <v>N40085</v>
      </c>
      <c r="J1084" s="14" t="s">
        <v>739</v>
      </c>
      <c r="K1084" s="15" t="s">
        <v>740</v>
      </c>
      <c r="L1084" s="15" t="str">
        <f>CONCATENATE(D1084,",",J1084)</f>
        <v>N32443614,N4008518C1116 AWD</v>
      </c>
      <c r="M1084" s="16">
        <v>45614000</v>
      </c>
      <c r="N1084" s="16">
        <v>43914000</v>
      </c>
      <c r="O1084" s="17">
        <v>44301</v>
      </c>
      <c r="P1084" s="18">
        <v>44377</v>
      </c>
      <c r="Q1084" s="19">
        <f>IF(M1084="","",N1084-M1084)</f>
        <v>-1700000</v>
      </c>
      <c r="R1084" s="20">
        <f>IF(P1084="","",P1084-O1084)</f>
        <v>76</v>
      </c>
      <c r="S1084">
        <f>YEAR(P1084)</f>
        <v>2021</v>
      </c>
      <c r="T1084" s="21" t="str">
        <f>IF(LEN(MONTH(P1084))=1,CONCATENATE("0",MONTH(P1084)),MONTH(P1084))</f>
        <v>06</v>
      </c>
      <c r="U1084" s="21">
        <f>IF(LEN(DAY(P1084))=1,CONCATENATE("0",DAY(P1084)),DAY(P1084))</f>
        <v>30</v>
      </c>
      <c r="V1084" t="str">
        <f>CONCATENATE(S1084,T1084,U1084)</f>
        <v>20210630</v>
      </c>
      <c r="W1084">
        <f>IF(OR(MONTH(G1084)=10,MONTH(G1084)=11,MONTH(G1084)=12),YEAR(G1084)+1,YEAR(G1084))</f>
        <v>2018</v>
      </c>
      <c r="X1084">
        <f>IF(OR(MONTH(P1084)=10,MONTH(P1084)=11,MONTH(P1084)=12),YEAR(P1084)+1,YEAR(P1084))</f>
        <v>2021</v>
      </c>
      <c r="Y1084">
        <f>INDEX('Inflation Indices'!$B$2:$B$18,MATCH('MilCon Contracts Data'!W447,'Inflation Indices'!$A$2:$A$18,0))</f>
        <v>1.027591137340192</v>
      </c>
      <c r="Z1084">
        <f>ROUND(MEDIAN(W1084,X1084),0)</f>
        <v>2020</v>
      </c>
      <c r="AA1084">
        <f>INDEX('Inflation Indices'!$B$2:$B$18,MATCH('MilCon Contracts Data'!Z447,'Inflation Indices'!$A$2:$A$18,0))</f>
        <v>0.95701202597496626</v>
      </c>
      <c r="AB1084" s="22">
        <f>M1084*Y1084</f>
        <v>46872542.138635516</v>
      </c>
      <c r="AC1084" s="22">
        <f>AB1084+(Q1084*AA1084)</f>
        <v>45245621.694478072</v>
      </c>
      <c r="AD1084" s="19">
        <f>IF(AB1084="","",AC1084-AB1084)</f>
        <v>-1626920.4441574439</v>
      </c>
      <c r="AE1084" s="23">
        <f>_xlfn.DAYS(P1084,O1084)</f>
        <v>76</v>
      </c>
      <c r="AF1084" s="23">
        <f>_xlfn.DAYS(O1084,G1084)</f>
        <v>1217</v>
      </c>
      <c r="AG1084" s="24">
        <f>AE1084/AF1084</f>
        <v>6.2448644207066556E-2</v>
      </c>
    </row>
    <row r="1085" spans="1:33" ht="30" customHeight="1" x14ac:dyDescent="0.25">
      <c r="A1085" s="9">
        <v>44561</v>
      </c>
      <c r="B1085" s="10">
        <v>2018</v>
      </c>
      <c r="C1085" s="11" t="s">
        <v>68</v>
      </c>
      <c r="D1085" s="12" t="s">
        <v>3262</v>
      </c>
      <c r="E1085" s="12" t="s">
        <v>35</v>
      </c>
      <c r="F1085" s="9">
        <v>43605</v>
      </c>
      <c r="G1085" s="9">
        <v>43738</v>
      </c>
      <c r="H1085" s="12" t="s">
        <v>3263</v>
      </c>
      <c r="I1085" s="13" t="str">
        <f>LEFT(J1085,6)</f>
        <v>W91278</v>
      </c>
      <c r="J1085" s="14" t="s">
        <v>3264</v>
      </c>
      <c r="K1085" s="15" t="s">
        <v>3264</v>
      </c>
      <c r="L1085" s="15" t="str">
        <f>CONCATENATE(D1085,",",J1085)</f>
        <v>FTFA053017,W9127819C0034</v>
      </c>
      <c r="M1085" s="16">
        <v>45719464</v>
      </c>
      <c r="N1085" s="16">
        <v>45719464</v>
      </c>
      <c r="O1085" s="17">
        <v>44505</v>
      </c>
      <c r="P1085" s="18">
        <v>44685</v>
      </c>
      <c r="Q1085" s="19">
        <f>IF(M1085="","",N1085-M1085)</f>
        <v>0</v>
      </c>
      <c r="R1085" s="20">
        <f>IF(P1085="","",P1085-O1085)</f>
        <v>180</v>
      </c>
      <c r="S1085">
        <f>YEAR(P1085)</f>
        <v>2022</v>
      </c>
      <c r="T1085" s="21" t="str">
        <f>IF(LEN(MONTH(P1085))=1,CONCATENATE("0",MONTH(P1085)),MONTH(P1085))</f>
        <v>05</v>
      </c>
      <c r="U1085" s="21" t="str">
        <f>IF(LEN(DAY(P1085))=1,CONCATENATE("0",DAY(P1085)),DAY(P1085))</f>
        <v>04</v>
      </c>
      <c r="V1085" t="str">
        <f>CONCATENATE(S1085,T1085,U1085)</f>
        <v>20220504</v>
      </c>
      <c r="W1085">
        <f>IF(OR(MONTH(G1085)=10,MONTH(G1085)=11,MONTH(G1085)=12),YEAR(G1085)+1,YEAR(G1085))</f>
        <v>2019</v>
      </c>
      <c r="X1085">
        <f>IF(OR(MONTH(P1085)=10,MONTH(P1085)=11,MONTH(P1085)=12),YEAR(P1085)+1,YEAR(P1085))</f>
        <v>2022</v>
      </c>
      <c r="Y1085">
        <f>INDEX('Inflation Indices'!$B$2:$B$18,MATCH('MilCon Contracts Data'!W735,'Inflation Indices'!$A$2:$A$18,0))</f>
        <v>1.0006103417743548</v>
      </c>
      <c r="Z1085">
        <f>ROUND(MEDIAN(W1085,X1085),0)</f>
        <v>2021</v>
      </c>
      <c r="AA1085">
        <f>INDEX('Inflation Indices'!$B$2:$B$18,MATCH('MilCon Contracts Data'!Z735,'Inflation Indices'!$A$2:$A$18,0))</f>
        <v>0.93819806468133926</v>
      </c>
      <c r="AB1085" s="22">
        <f>M1085*Y1085</f>
        <v>45747368.49878031</v>
      </c>
      <c r="AC1085" s="22">
        <f>AB1085+(Q1085*AA1085)</f>
        <v>45747368.49878031</v>
      </c>
      <c r="AD1085" s="19">
        <f>IF(AB1085="","",AC1085-AB1085)</f>
        <v>0</v>
      </c>
      <c r="AE1085" s="23">
        <f>_xlfn.DAYS(P1085,O1085)</f>
        <v>180</v>
      </c>
      <c r="AF1085" s="23">
        <f>_xlfn.DAYS(O1085,G1085)</f>
        <v>767</v>
      </c>
      <c r="AG1085" s="24">
        <f>AE1085/AF1085</f>
        <v>0.23468057366362452</v>
      </c>
    </row>
    <row r="1086" spans="1:33" ht="30" customHeight="1" x14ac:dyDescent="0.25">
      <c r="A1086" s="9">
        <v>44561</v>
      </c>
      <c r="B1086" s="10">
        <v>2019</v>
      </c>
      <c r="C1086" s="11" t="s">
        <v>145</v>
      </c>
      <c r="D1086" s="12" t="s">
        <v>3265</v>
      </c>
      <c r="E1086" s="12" t="s">
        <v>35</v>
      </c>
      <c r="F1086" s="9">
        <v>43686</v>
      </c>
      <c r="G1086" s="9">
        <v>43734</v>
      </c>
      <c r="H1086" s="12" t="s">
        <v>3266</v>
      </c>
      <c r="I1086" s="13" t="str">
        <f>LEFT(J1086,6)</f>
        <v>W912QR</v>
      </c>
      <c r="J1086" s="14" t="s">
        <v>3267</v>
      </c>
      <c r="K1086" s="15" t="s">
        <v>3267</v>
      </c>
      <c r="L1086" s="15" t="str">
        <f>CONCATENATE(D1086,",",J1086)</f>
        <v>35782,W912QR19C0039</v>
      </c>
      <c r="M1086" s="16">
        <v>45794000</v>
      </c>
      <c r="N1086" s="16">
        <v>46183000</v>
      </c>
      <c r="O1086" s="17">
        <v>44597</v>
      </c>
      <c r="P1086" s="18">
        <v>44848</v>
      </c>
      <c r="Q1086" s="19">
        <f>IF(M1086="","",N1086-M1086)</f>
        <v>389000</v>
      </c>
      <c r="R1086" s="20">
        <f>IF(P1086="","",P1086-O1086)</f>
        <v>251</v>
      </c>
      <c r="S1086">
        <f>YEAR(P1086)</f>
        <v>2022</v>
      </c>
      <c r="T1086" s="21">
        <f>IF(LEN(MONTH(P1086))=1,CONCATENATE("0",MONTH(P1086)),MONTH(P1086))</f>
        <v>10</v>
      </c>
      <c r="U1086" s="21">
        <f>IF(LEN(DAY(P1086))=1,CONCATENATE("0",DAY(P1086)),DAY(P1086))</f>
        <v>14</v>
      </c>
      <c r="V1086" t="str">
        <f>CONCATENATE(S1086,T1086,U1086)</f>
        <v>20221014</v>
      </c>
      <c r="W1086">
        <f>IF(OR(MONTH(G1086)=10,MONTH(G1086)=11,MONTH(G1086)=12),YEAR(G1086)+1,YEAR(G1086))</f>
        <v>2019</v>
      </c>
      <c r="X1086">
        <f>IF(OR(MONTH(P1086)=10,MONTH(P1086)=11,MONTH(P1086)=12),YEAR(P1086)+1,YEAR(P1086))</f>
        <v>2023</v>
      </c>
      <c r="Y1086">
        <f>INDEX('Inflation Indices'!$B$2:$B$18,MATCH('MilCon Contracts Data'!W841,'Inflation Indices'!$A$2:$A$18,0))</f>
        <v>1.027591137340192</v>
      </c>
      <c r="Z1086">
        <f>ROUND(MEDIAN(W1086,X1086),0)</f>
        <v>2021</v>
      </c>
      <c r="AA1086">
        <f>INDEX('Inflation Indices'!$B$2:$B$18,MATCH('MilCon Contracts Data'!Z841,'Inflation Indices'!$A$2:$A$18,0))</f>
        <v>0.97697771649446541</v>
      </c>
      <c r="AB1086" s="22">
        <f>M1086*Y1086</f>
        <v>47057508.543356754</v>
      </c>
      <c r="AC1086" s="22">
        <f>AB1086+(Q1086*AA1086)</f>
        <v>47437552.875073098</v>
      </c>
      <c r="AD1086" s="19">
        <f>IF(AB1086="","",AC1086-AB1086)</f>
        <v>380044.33171634376</v>
      </c>
      <c r="AE1086" s="23">
        <f>_xlfn.DAYS(P1086,O1086)</f>
        <v>251</v>
      </c>
      <c r="AF1086" s="23">
        <f>_xlfn.DAYS(O1086,G1086)</f>
        <v>863</v>
      </c>
      <c r="AG1086" s="24">
        <f>AE1086/AF1086</f>
        <v>0.29084588644264192</v>
      </c>
    </row>
    <row r="1087" spans="1:33" ht="30" customHeight="1" x14ac:dyDescent="0.25">
      <c r="A1087" s="9">
        <v>44573</v>
      </c>
      <c r="B1087" s="10">
        <v>2017</v>
      </c>
      <c r="C1087" s="11" t="s">
        <v>103</v>
      </c>
      <c r="D1087" s="12" t="s">
        <v>3268</v>
      </c>
      <c r="E1087" s="12" t="s">
        <v>35</v>
      </c>
      <c r="F1087" s="9">
        <v>43195</v>
      </c>
      <c r="G1087" s="9">
        <v>43495</v>
      </c>
      <c r="H1087" s="12" t="s">
        <v>109</v>
      </c>
      <c r="I1087" s="13" t="str">
        <f>LEFT(J1087,6)</f>
        <v>N44255</v>
      </c>
      <c r="J1087" s="14" t="s">
        <v>3269</v>
      </c>
      <c r="K1087" s="15" t="s">
        <v>3270</v>
      </c>
      <c r="L1087" s="15" t="str">
        <f>CONCATENATE(D1087,",",J1087)</f>
        <v>N00620256,N4425519C0003 AWD</v>
      </c>
      <c r="M1087" s="16">
        <v>45981000</v>
      </c>
      <c r="N1087" s="16">
        <v>47543000</v>
      </c>
      <c r="O1087" s="17">
        <v>44396</v>
      </c>
      <c r="P1087" s="18">
        <v>44498</v>
      </c>
      <c r="Q1087" s="19">
        <f>IF(M1087="","",N1087-M1087)</f>
        <v>1562000</v>
      </c>
      <c r="R1087" s="20">
        <f>IF(P1087="","",P1087-O1087)</f>
        <v>102</v>
      </c>
      <c r="S1087">
        <f>YEAR(P1087)</f>
        <v>2021</v>
      </c>
      <c r="T1087" s="21">
        <f>IF(LEN(MONTH(P1087))=1,CONCATENATE("0",MONTH(P1087)),MONTH(P1087))</f>
        <v>10</v>
      </c>
      <c r="U1087" s="21">
        <f>IF(LEN(DAY(P1087))=1,CONCATENATE("0",DAY(P1087)),DAY(P1087))</f>
        <v>29</v>
      </c>
      <c r="V1087" t="str">
        <f>CONCATENATE(S1087,T1087,U1087)</f>
        <v>20211029</v>
      </c>
      <c r="W1087">
        <f>IF(OR(MONTH(G1087)=10,MONTH(G1087)=11,MONTH(G1087)=12),YEAR(G1087)+1,YEAR(G1087))</f>
        <v>2019</v>
      </c>
      <c r="X1087">
        <f>IF(OR(MONTH(P1087)=10,MONTH(P1087)=11,MONTH(P1087)=12),YEAR(P1087)+1,YEAR(P1087))</f>
        <v>2022</v>
      </c>
      <c r="Y1087">
        <f>INDEX('Inflation Indices'!$B$2:$B$18,MATCH('MilCon Contracts Data'!W629,'Inflation Indices'!$A$2:$A$18,0))</f>
        <v>1.027591137340192</v>
      </c>
      <c r="Z1087">
        <f>ROUND(MEDIAN(W1087,X1087),0)</f>
        <v>2021</v>
      </c>
      <c r="AA1087">
        <f>INDEX('Inflation Indices'!$B$2:$B$18,MATCH('MilCon Contracts Data'!Z629,'Inflation Indices'!$A$2:$A$18,0))</f>
        <v>0.97697771649446541</v>
      </c>
      <c r="AB1087" s="22">
        <f>M1087*Y1087</f>
        <v>47249668.086039372</v>
      </c>
      <c r="AC1087" s="22">
        <f>AB1087+(Q1087*AA1087)</f>
        <v>48775707.279203728</v>
      </c>
      <c r="AD1087" s="19">
        <f>IF(AB1087="","",AC1087-AB1087)</f>
        <v>1526039.1931643561</v>
      </c>
      <c r="AE1087" s="23">
        <f>_xlfn.DAYS(P1087,O1087)</f>
        <v>102</v>
      </c>
      <c r="AF1087" s="23">
        <f>_xlfn.DAYS(O1087,G1087)</f>
        <v>901</v>
      </c>
      <c r="AG1087" s="24">
        <f>AE1087/AF1087</f>
        <v>0.11320754716981132</v>
      </c>
    </row>
    <row r="1088" spans="1:33" ht="30" customHeight="1" x14ac:dyDescent="0.25">
      <c r="A1088" s="9">
        <v>44573</v>
      </c>
      <c r="B1088" s="10">
        <v>2019</v>
      </c>
      <c r="C1088" s="11" t="s">
        <v>98</v>
      </c>
      <c r="D1088" s="12" t="s">
        <v>3271</v>
      </c>
      <c r="E1088" s="12" t="s">
        <v>35</v>
      </c>
      <c r="F1088" s="9">
        <v>43431</v>
      </c>
      <c r="G1088" s="9">
        <v>43587</v>
      </c>
      <c r="H1088" s="12" t="s">
        <v>309</v>
      </c>
      <c r="I1088" s="13" t="str">
        <f>LEFT(J1088,6)</f>
        <v>N62473</v>
      </c>
      <c r="J1088" s="14" t="s">
        <v>3272</v>
      </c>
      <c r="K1088" s="15" t="s">
        <v>2361</v>
      </c>
      <c r="L1088" s="15" t="str">
        <f>CONCATENATE(D1088,",",J1088)</f>
        <v>M006811901,N6247318D5853 N6247319F4561</v>
      </c>
      <c r="M1088" s="16">
        <v>46146000</v>
      </c>
      <c r="N1088" s="16">
        <v>46788000</v>
      </c>
      <c r="O1088" s="17">
        <v>44721</v>
      </c>
      <c r="P1088" s="18">
        <v>44904</v>
      </c>
      <c r="Q1088" s="19">
        <f>IF(M1088="","",N1088-M1088)</f>
        <v>642000</v>
      </c>
      <c r="R1088" s="20">
        <f>IF(P1088="","",P1088-O1088)</f>
        <v>183</v>
      </c>
      <c r="S1088">
        <f>YEAR(P1088)</f>
        <v>2022</v>
      </c>
      <c r="T1088" s="21">
        <f>IF(LEN(MONTH(P1088))=1,CONCATENATE("0",MONTH(P1088)),MONTH(P1088))</f>
        <v>12</v>
      </c>
      <c r="U1088" s="21" t="str">
        <f>IF(LEN(DAY(P1088))=1,CONCATENATE("0",DAY(P1088)),DAY(P1088))</f>
        <v>09</v>
      </c>
      <c r="V1088" t="str">
        <f>CONCATENATE(S1088,T1088,U1088)</f>
        <v>20221209</v>
      </c>
      <c r="W1088">
        <f>IF(OR(MONTH(G1088)=10,MONTH(G1088)=11,MONTH(G1088)=12),YEAR(G1088)+1,YEAR(G1088))</f>
        <v>2019</v>
      </c>
      <c r="X1088">
        <f>IF(OR(MONTH(P1088)=10,MONTH(P1088)=11,MONTH(P1088)=12),YEAR(P1088)+1,YEAR(P1088))</f>
        <v>2023</v>
      </c>
      <c r="Y1088">
        <f>INDEX('Inflation Indices'!$B$2:$B$18,MATCH('MilCon Contracts Data'!W647,'Inflation Indices'!$A$2:$A$18,0))</f>
        <v>1.2825639376233653</v>
      </c>
      <c r="Z1088">
        <f>ROUND(MEDIAN(W1088,X1088),0)</f>
        <v>2021</v>
      </c>
      <c r="AA1088">
        <f>INDEX('Inflation Indices'!$B$2:$B$18,MATCH('MilCon Contracts Data'!Z647,'Inflation Indices'!$A$2:$A$18,0))</f>
        <v>1.258060736811446</v>
      </c>
      <c r="AB1088" s="22">
        <f>M1088*Y1088</f>
        <v>59185195.465567812</v>
      </c>
      <c r="AC1088" s="22">
        <f>AB1088+(Q1088*AA1088)</f>
        <v>59992870.45860076</v>
      </c>
      <c r="AD1088" s="19">
        <f>IF(AB1088="","",AC1088-AB1088)</f>
        <v>807674.99303294718</v>
      </c>
      <c r="AE1088" s="23">
        <f>_xlfn.DAYS(P1088,O1088)</f>
        <v>183</v>
      </c>
      <c r="AF1088" s="23">
        <f>_xlfn.DAYS(O1088,G1088)</f>
        <v>1134</v>
      </c>
      <c r="AG1088" s="24">
        <f>AE1088/AF1088</f>
        <v>0.16137566137566137</v>
      </c>
    </row>
    <row r="1089" spans="1:33" ht="30" customHeight="1" x14ac:dyDescent="0.25">
      <c r="A1089" s="9">
        <v>44561</v>
      </c>
      <c r="B1089" s="10">
        <v>2020</v>
      </c>
      <c r="C1089" s="11" t="s">
        <v>145</v>
      </c>
      <c r="D1089" s="12" t="s">
        <v>3273</v>
      </c>
      <c r="E1089" s="12" t="s">
        <v>35</v>
      </c>
      <c r="F1089" s="9">
        <v>43889</v>
      </c>
      <c r="G1089" s="9">
        <v>44001</v>
      </c>
      <c r="H1089" s="12" t="s">
        <v>3274</v>
      </c>
      <c r="I1089" s="13" t="str">
        <f>LEFT(J1089,6)</f>
        <v>W9128F</v>
      </c>
      <c r="J1089" s="14" t="s">
        <v>3275</v>
      </c>
      <c r="K1089" s="15" t="s">
        <v>3275</v>
      </c>
      <c r="L1089" s="15" t="str">
        <f>CONCATENATE(D1089,",",J1089)</f>
        <v>77303,W9128F20C0029</v>
      </c>
      <c r="M1089" s="16">
        <v>46209000</v>
      </c>
      <c r="N1089" s="16">
        <v>46745000</v>
      </c>
      <c r="O1089" s="17">
        <v>44724</v>
      </c>
      <c r="P1089" s="18">
        <v>44770</v>
      </c>
      <c r="Q1089" s="19">
        <f>IF(M1089="","",N1089-M1089)</f>
        <v>536000</v>
      </c>
      <c r="R1089" s="20">
        <f>IF(P1089="","",P1089-O1089)</f>
        <v>46</v>
      </c>
      <c r="S1089">
        <f>YEAR(P1089)</f>
        <v>2022</v>
      </c>
      <c r="T1089" s="21" t="str">
        <f>IF(LEN(MONTH(P1089))=1,CONCATENATE("0",MONTH(P1089)),MONTH(P1089))</f>
        <v>07</v>
      </c>
      <c r="U1089" s="21">
        <f>IF(LEN(DAY(P1089))=1,CONCATENATE("0",DAY(P1089)),DAY(P1089))</f>
        <v>28</v>
      </c>
      <c r="V1089" t="str">
        <f>CONCATENATE(S1089,T1089,U1089)</f>
        <v>20220728</v>
      </c>
      <c r="W1089">
        <f>IF(OR(MONTH(G1089)=10,MONTH(G1089)=11,MONTH(G1089)=12),YEAR(G1089)+1,YEAR(G1089))</f>
        <v>2020</v>
      </c>
      <c r="X1089">
        <f>IF(OR(MONTH(P1089)=10,MONTH(P1089)=11,MONTH(P1089)=12),YEAR(P1089)+1,YEAR(P1089))</f>
        <v>2022</v>
      </c>
      <c r="Y1089">
        <f>INDEX('Inflation Indices'!$B$2:$B$18,MATCH('MilCon Contracts Data'!W1006,'Inflation Indices'!$A$2:$A$18,0))</f>
        <v>1.027591137340192</v>
      </c>
      <c r="Z1089">
        <f>ROUND(MEDIAN(W1089,X1089),0)</f>
        <v>2021</v>
      </c>
      <c r="AA1089">
        <f>INDEX('Inflation Indices'!$B$2:$B$18,MATCH('MilCon Contracts Data'!Z1006,'Inflation Indices'!$A$2:$A$18,0))</f>
        <v>1.0006103417743548</v>
      </c>
      <c r="AB1089" s="22">
        <f>M1089*Y1089</f>
        <v>47483958.865352936</v>
      </c>
      <c r="AC1089" s="22">
        <f>AB1089+(Q1089*AA1089)</f>
        <v>48020286.008543991</v>
      </c>
      <c r="AD1089" s="19">
        <f>IF(AB1089="","",AC1089-AB1089)</f>
        <v>536327.14319105446</v>
      </c>
      <c r="AE1089" s="23">
        <f>_xlfn.DAYS(P1089,O1089)</f>
        <v>46</v>
      </c>
      <c r="AF1089" s="23">
        <f>_xlfn.DAYS(O1089,G1089)</f>
        <v>723</v>
      </c>
      <c r="AG1089" s="24">
        <f>AE1089/AF1089</f>
        <v>6.3623789764868599E-2</v>
      </c>
    </row>
    <row r="1090" spans="1:33" ht="30" customHeight="1" x14ac:dyDescent="0.25">
      <c r="A1090" s="9">
        <v>44561</v>
      </c>
      <c r="B1090" s="10">
        <v>2017</v>
      </c>
      <c r="C1090" s="11" t="s">
        <v>68</v>
      </c>
      <c r="D1090" s="12" t="s">
        <v>3276</v>
      </c>
      <c r="E1090" s="12" t="s">
        <v>35</v>
      </c>
      <c r="F1090" s="9">
        <v>44138</v>
      </c>
      <c r="G1090" s="9">
        <v>44327</v>
      </c>
      <c r="H1090" s="12" t="s">
        <v>3277</v>
      </c>
      <c r="I1090" s="13" t="str">
        <f>LEFT(J1090,6)</f>
        <v>W91236</v>
      </c>
      <c r="J1090" s="14" t="s">
        <v>3278</v>
      </c>
      <c r="K1090" s="15" t="s">
        <v>3278</v>
      </c>
      <c r="L1090" s="15" t="str">
        <f>CONCATENATE(D1090,",",J1090)</f>
        <v>MUHJ133000,W9123621C2005</v>
      </c>
      <c r="M1090" s="16">
        <v>46375000</v>
      </c>
      <c r="N1090" s="16">
        <v>46375000</v>
      </c>
      <c r="O1090" s="17">
        <v>45141</v>
      </c>
      <c r="P1090" s="18">
        <v>45141</v>
      </c>
      <c r="Q1090" s="19">
        <f>IF(M1090="","",N1090-M1090)</f>
        <v>0</v>
      </c>
      <c r="R1090" s="20">
        <f>IF(P1090="","",P1090-O1090)</f>
        <v>0</v>
      </c>
      <c r="S1090">
        <f>YEAR(P1090)</f>
        <v>2023</v>
      </c>
      <c r="T1090" s="21" t="str">
        <f>IF(LEN(MONTH(P1090))=1,CONCATENATE("0",MONTH(P1090)),MONTH(P1090))</f>
        <v>08</v>
      </c>
      <c r="U1090" s="21" t="str">
        <f>IF(LEN(DAY(P1090))=1,CONCATENATE("0",DAY(P1090)),DAY(P1090))</f>
        <v>03</v>
      </c>
      <c r="V1090" t="str">
        <f>CONCATENATE(S1090,T1090,U1090)</f>
        <v>20230803</v>
      </c>
      <c r="W1090">
        <f>IF(OR(MONTH(G1090)=10,MONTH(G1090)=11,MONTH(G1090)=12),YEAR(G1090)+1,YEAR(G1090))</f>
        <v>2021</v>
      </c>
      <c r="X1090">
        <f>IF(OR(MONTH(P1090)=10,MONTH(P1090)=11,MONTH(P1090)=12),YEAR(P1090)+1,YEAR(P1090))</f>
        <v>2023</v>
      </c>
      <c r="Y1090">
        <f>INDEX('Inflation Indices'!$B$2:$B$18,MATCH('MilCon Contracts Data'!W1217,'Inflation Indices'!$A$2:$A$18,0))</f>
        <v>1.027591137340192</v>
      </c>
      <c r="Z1090">
        <f>ROUND(MEDIAN(W1090,X1090),0)</f>
        <v>2022</v>
      </c>
      <c r="AA1090">
        <f>INDEX('Inflation Indices'!$B$2:$B$18,MATCH('MilCon Contracts Data'!Z1217,'Inflation Indices'!$A$2:$A$18,0))</f>
        <v>0.97697771649446541</v>
      </c>
      <c r="AB1090" s="22">
        <f>M1090*Y1090</f>
        <v>47654538.994151406</v>
      </c>
      <c r="AC1090" s="22">
        <f>AB1090+(Q1090*AA1090)</f>
        <v>47654538.994151406</v>
      </c>
      <c r="AD1090" s="19">
        <f>IF(AB1090="","",AC1090-AB1090)</f>
        <v>0</v>
      </c>
      <c r="AE1090" s="23">
        <f>_xlfn.DAYS(P1090,O1090)</f>
        <v>0</v>
      </c>
      <c r="AF1090" s="23">
        <f>_xlfn.DAYS(O1090,G1090)</f>
        <v>814</v>
      </c>
      <c r="AG1090" s="24">
        <f>AE1090/AF1090</f>
        <v>0</v>
      </c>
    </row>
    <row r="1091" spans="1:33" ht="30" customHeight="1" x14ac:dyDescent="0.25">
      <c r="A1091" s="9">
        <v>44561</v>
      </c>
      <c r="B1091" s="10">
        <v>2019</v>
      </c>
      <c r="C1091" s="11" t="s">
        <v>624</v>
      </c>
      <c r="D1091" s="12" t="s">
        <v>3279</v>
      </c>
      <c r="E1091" s="12" t="s">
        <v>35</v>
      </c>
      <c r="F1091" s="9">
        <v>43672</v>
      </c>
      <c r="G1091" s="9">
        <v>44364</v>
      </c>
      <c r="H1091" s="12" t="s">
        <v>3280</v>
      </c>
      <c r="I1091" s="13" t="str">
        <f>LEFT(J1091,6)</f>
        <v>W912QR</v>
      </c>
      <c r="J1091" s="14" t="s">
        <v>3281</v>
      </c>
      <c r="K1091" s="15" t="s">
        <v>3281</v>
      </c>
      <c r="L1091" s="15" t="str">
        <f>CONCATENATE(D1091,",",J1091)</f>
        <v>YTPM099001B,W912QR21C0025</v>
      </c>
      <c r="M1091" s="16">
        <v>46421000</v>
      </c>
      <c r="N1091" s="16">
        <v>46421000</v>
      </c>
      <c r="O1091" s="17">
        <v>45198</v>
      </c>
      <c r="P1091" s="18">
        <v>45198</v>
      </c>
      <c r="Q1091" s="19">
        <f>IF(M1091="","",N1091-M1091)</f>
        <v>0</v>
      </c>
      <c r="R1091" s="20">
        <f>IF(P1091="","",P1091-O1091)</f>
        <v>0</v>
      </c>
      <c r="S1091">
        <f>YEAR(P1091)</f>
        <v>2023</v>
      </c>
      <c r="T1091" s="21" t="str">
        <f>IF(LEN(MONTH(P1091))=1,CONCATENATE("0",MONTH(P1091)),MONTH(P1091))</f>
        <v>09</v>
      </c>
      <c r="U1091" s="21">
        <f>IF(LEN(DAY(P1091))=1,CONCATENATE("0",DAY(P1091)),DAY(P1091))</f>
        <v>29</v>
      </c>
      <c r="V1091" t="str">
        <f>CONCATENATE(S1091,T1091,U1091)</f>
        <v>20230929</v>
      </c>
      <c r="W1091">
        <f>IF(OR(MONTH(G1091)=10,MONTH(G1091)=11,MONTH(G1091)=12),YEAR(G1091)+1,YEAR(G1091))</f>
        <v>2021</v>
      </c>
      <c r="X1091">
        <f>IF(OR(MONTH(P1091)=10,MONTH(P1091)=11,MONTH(P1091)=12),YEAR(P1091)+1,YEAR(P1091))</f>
        <v>2023</v>
      </c>
      <c r="Y1091">
        <f>INDEX('Inflation Indices'!$B$2:$B$18,MATCH('MilCon Contracts Data'!W1269,'Inflation Indices'!$A$2:$A$18,0))</f>
        <v>1.0750776974914733</v>
      </c>
      <c r="Z1091">
        <f>ROUND(MEDIAN(W1091,X1091),0)</f>
        <v>2022</v>
      </c>
      <c r="AA1091">
        <f>INDEX('Inflation Indices'!$B$2:$B$18,MATCH('MilCon Contracts Data'!Z1269,'Inflation Indices'!$A$2:$A$18,0))</f>
        <v>1.0006103417743548</v>
      </c>
      <c r="AB1091" s="22">
        <f>M1091*Y1091</f>
        <v>49906181.795251682</v>
      </c>
      <c r="AC1091" s="22">
        <f>AB1091+(Q1091*AA1091)</f>
        <v>49906181.795251682</v>
      </c>
      <c r="AD1091" s="19">
        <f>IF(AB1091="","",AC1091-AB1091)</f>
        <v>0</v>
      </c>
      <c r="AE1091" s="23">
        <f>_xlfn.DAYS(P1091,O1091)</f>
        <v>0</v>
      </c>
      <c r="AF1091" s="23">
        <f>_xlfn.DAYS(O1091,G1091)</f>
        <v>834</v>
      </c>
      <c r="AG1091" s="24">
        <f>AE1091/AF1091</f>
        <v>0</v>
      </c>
    </row>
    <row r="1092" spans="1:33" ht="30" customHeight="1" x14ac:dyDescent="0.25">
      <c r="A1092" s="9">
        <v>44561</v>
      </c>
      <c r="B1092" s="10">
        <v>2019</v>
      </c>
      <c r="C1092" s="11" t="s">
        <v>68</v>
      </c>
      <c r="D1092" s="12" t="s">
        <v>3282</v>
      </c>
      <c r="E1092" s="12" t="s">
        <v>35</v>
      </c>
      <c r="F1092" s="9">
        <v>44054</v>
      </c>
      <c r="G1092" s="9">
        <v>44195</v>
      </c>
      <c r="H1092" s="12" t="s">
        <v>3283</v>
      </c>
      <c r="I1092" s="13" t="str">
        <f>LEFT(J1092,6)</f>
        <v>N69450</v>
      </c>
      <c r="J1092" s="14" t="s">
        <v>3284</v>
      </c>
      <c r="K1092" s="15" t="s">
        <v>3284</v>
      </c>
      <c r="L1092" s="15" t="str">
        <f>CONCATENATE(D1092,",",J1092)</f>
        <v>VLSB193001,N6945021C0004</v>
      </c>
      <c r="M1092" s="16">
        <v>46487791</v>
      </c>
      <c r="N1092" s="16">
        <v>46487791</v>
      </c>
      <c r="O1092" s="17">
        <v>44925</v>
      </c>
      <c r="P1092" s="18">
        <v>44925</v>
      </c>
      <c r="Q1092" s="19">
        <f>IF(M1092="","",N1092-M1092)</f>
        <v>0</v>
      </c>
      <c r="R1092" s="20">
        <f>IF(P1092="","",P1092-O1092)</f>
        <v>0</v>
      </c>
      <c r="S1092">
        <f>YEAR(P1092)</f>
        <v>2022</v>
      </c>
      <c r="T1092" s="21">
        <f>IF(LEN(MONTH(P1092))=1,CONCATENATE("0",MONTH(P1092)),MONTH(P1092))</f>
        <v>12</v>
      </c>
      <c r="U1092" s="21">
        <f>IF(LEN(DAY(P1092))=1,CONCATENATE("0",DAY(P1092)),DAY(P1092))</f>
        <v>30</v>
      </c>
      <c r="V1092" t="str">
        <f>CONCATENATE(S1092,T1092,U1092)</f>
        <v>20221230</v>
      </c>
      <c r="W1092">
        <f>IF(OR(MONTH(G1092)=10,MONTH(G1092)=11,MONTH(G1092)=12),YEAR(G1092)+1,YEAR(G1092))</f>
        <v>2021</v>
      </c>
      <c r="X1092">
        <f>IF(OR(MONTH(P1092)=10,MONTH(P1092)=11,MONTH(P1092)=12),YEAR(P1092)+1,YEAR(P1092))</f>
        <v>2023</v>
      </c>
      <c r="Y1092">
        <f>INDEX('Inflation Indices'!$B$2:$B$18,MATCH('MilCon Contracts Data'!W1186,'Inflation Indices'!$A$2:$A$18,0))</f>
        <v>1.027591137340192</v>
      </c>
      <c r="Z1092">
        <f>ROUND(MEDIAN(W1092,X1092),0)</f>
        <v>2022</v>
      </c>
      <c r="AA1092">
        <f>INDEX('Inflation Indices'!$B$2:$B$18,MATCH('MilCon Contracts Data'!Z1186,'Inflation Indices'!$A$2:$A$18,0))</f>
        <v>0.97697771649446541</v>
      </c>
      <c r="AB1092" s="22">
        <f>M1092*Y1092</f>
        <v>47770442.026123144</v>
      </c>
      <c r="AC1092" s="22">
        <f>AB1092+(Q1092*AA1092)</f>
        <v>47770442.026123144</v>
      </c>
      <c r="AD1092" s="19">
        <f>IF(AB1092="","",AC1092-AB1092)</f>
        <v>0</v>
      </c>
      <c r="AE1092" s="23">
        <f>_xlfn.DAYS(P1092,O1092)</f>
        <v>0</v>
      </c>
      <c r="AF1092" s="23">
        <f>_xlfn.DAYS(O1092,G1092)</f>
        <v>730</v>
      </c>
      <c r="AG1092" s="24">
        <f>AE1092/AF1092</f>
        <v>0</v>
      </c>
    </row>
    <row r="1093" spans="1:33" ht="30" customHeight="1" x14ac:dyDescent="0.25">
      <c r="A1093" s="9">
        <v>44567</v>
      </c>
      <c r="B1093" s="10">
        <v>2014</v>
      </c>
      <c r="C1093" s="11" t="s">
        <v>33</v>
      </c>
      <c r="D1093" s="12" t="s">
        <v>3285</v>
      </c>
      <c r="E1093" s="12" t="s">
        <v>35</v>
      </c>
      <c r="F1093" s="9">
        <v>41978</v>
      </c>
      <c r="G1093" s="9">
        <v>42164</v>
      </c>
      <c r="H1093" s="12" t="s">
        <v>2225</v>
      </c>
      <c r="I1093" s="13" t="str">
        <f>LEFT(J1093,6)</f>
        <v>W912HV</v>
      </c>
      <c r="J1093" s="14" t="s">
        <v>3286</v>
      </c>
      <c r="K1093" s="15" t="s">
        <v>3287</v>
      </c>
      <c r="L1093" s="15" t="str">
        <f>CONCATENATE(D1093,",",J1093)</f>
        <v>78024,W912HV-15-C-0004</v>
      </c>
      <c r="M1093" s="16">
        <v>46555863</v>
      </c>
      <c r="N1093" s="16">
        <v>63212524</v>
      </c>
      <c r="O1093" s="17">
        <v>43081</v>
      </c>
      <c r="P1093" s="18">
        <v>43269</v>
      </c>
      <c r="Q1093" s="19">
        <f>IF(M1093="","",N1093-M1093)</f>
        <v>16656661</v>
      </c>
      <c r="R1093" s="20">
        <f>IF(P1093="","",P1093-O1093)</f>
        <v>188</v>
      </c>
      <c r="S1093">
        <f>YEAR(P1093)</f>
        <v>2018</v>
      </c>
      <c r="T1093" s="21" t="str">
        <f>IF(LEN(MONTH(P1093))=1,CONCATENATE("0",MONTH(P1093)),MONTH(P1093))</f>
        <v>06</v>
      </c>
      <c r="U1093" s="21">
        <f>IF(LEN(DAY(P1093))=1,CONCATENATE("0",DAY(P1093)),DAY(P1093))</f>
        <v>18</v>
      </c>
      <c r="V1093" t="str">
        <f>CONCATENATE(S1093,T1093,U1093)</f>
        <v>20180618</v>
      </c>
      <c r="W1093">
        <f>IF(OR(MONTH(G1093)=10,MONTH(G1093)=11,MONTH(G1093)=12),YEAR(G1093)+1,YEAR(G1093))</f>
        <v>2015</v>
      </c>
      <c r="X1093">
        <f>IF(OR(MONTH(P1093)=10,MONTH(P1093)=11,MONTH(P1093)=12),YEAR(P1093)+1,YEAR(P1093))</f>
        <v>2018</v>
      </c>
      <c r="Y1093">
        <f>INDEX('Inflation Indices'!$B$2:$B$18,MATCH('MilCon Contracts Data'!W222,'Inflation Indices'!$A$2:$A$18,0))</f>
        <v>1.1226717559690906</v>
      </c>
      <c r="Z1093">
        <f>ROUND(MEDIAN(W1093,X1093),0)</f>
        <v>2017</v>
      </c>
      <c r="AA1093">
        <f>INDEX('Inflation Indices'!$B$2:$B$18,MATCH('MilCon Contracts Data'!Z222,'Inflation Indices'!$A$2:$A$18,0))</f>
        <v>1.027591137340192</v>
      </c>
      <c r="AB1093" s="22">
        <f>M1093*Y1093</f>
        <v>52266952.464866415</v>
      </c>
      <c r="AC1093" s="22">
        <f>AB1093+(Q1093*AA1093)</f>
        <v>69383189.686146438</v>
      </c>
      <c r="AD1093" s="19">
        <f>IF(AB1093="","",AC1093-AB1093)</f>
        <v>17116237.221280023</v>
      </c>
      <c r="AE1093" s="23">
        <f>_xlfn.DAYS(P1093,O1093)</f>
        <v>188</v>
      </c>
      <c r="AF1093" s="23">
        <f>_xlfn.DAYS(O1093,G1093)</f>
        <v>917</v>
      </c>
      <c r="AG1093" s="24">
        <f>AE1093/AF1093</f>
        <v>0.20501635768811341</v>
      </c>
    </row>
    <row r="1094" spans="1:33" ht="30" customHeight="1" x14ac:dyDescent="0.25">
      <c r="A1094" s="9">
        <v>44592</v>
      </c>
      <c r="B1094" s="10">
        <v>2016</v>
      </c>
      <c r="C1094" s="11" t="s">
        <v>3288</v>
      </c>
      <c r="D1094" s="12" t="s">
        <v>3289</v>
      </c>
      <c r="E1094" s="12" t="s">
        <v>35</v>
      </c>
      <c r="F1094" s="9">
        <v>42440</v>
      </c>
      <c r="G1094" s="9">
        <v>42629</v>
      </c>
      <c r="H1094" s="12" t="s">
        <v>3290</v>
      </c>
      <c r="I1094" s="13" t="str">
        <f>LEFT(J1094,6)</f>
        <v>N40085</v>
      </c>
      <c r="J1094" s="14" t="s">
        <v>3291</v>
      </c>
      <c r="K1094" s="15" t="s">
        <v>3292</v>
      </c>
      <c r="L1094" s="15" t="str">
        <f>CONCATENATE(D1094,",",J1094)</f>
        <v>DSCP1501,N40085-16-C-3037</v>
      </c>
      <c r="M1094" s="16">
        <v>46845550</v>
      </c>
      <c r="N1094" s="16">
        <v>57854412</v>
      </c>
      <c r="O1094" s="17">
        <v>43554</v>
      </c>
      <c r="P1094" s="18">
        <v>43832</v>
      </c>
      <c r="Q1094" s="19">
        <f>IF(M1094="","",N1094-M1094)</f>
        <v>11008862</v>
      </c>
      <c r="R1094" s="20">
        <f>IF(P1094="","",P1094-O1094)</f>
        <v>278</v>
      </c>
      <c r="S1094">
        <f>YEAR(P1094)</f>
        <v>2020</v>
      </c>
      <c r="T1094" s="21" t="str">
        <f>IF(LEN(MONTH(P1094))=1,CONCATENATE("0",MONTH(P1094)),MONTH(P1094))</f>
        <v>01</v>
      </c>
      <c r="U1094" s="21" t="str">
        <f>IF(LEN(DAY(P1094))=1,CONCATENATE("0",DAY(P1094)),DAY(P1094))</f>
        <v>02</v>
      </c>
      <c r="V1094" t="str">
        <f>CONCATENATE(S1094,T1094,U1094)</f>
        <v>20200102</v>
      </c>
      <c r="W1094">
        <f>IF(OR(MONTH(G1094)=10,MONTH(G1094)=11,MONTH(G1094)=12),YEAR(G1094)+1,YEAR(G1094))</f>
        <v>2016</v>
      </c>
      <c r="X1094">
        <f>IF(OR(MONTH(P1094)=10,MONTH(P1094)=11,MONTH(P1094)=12),YEAR(P1094)+1,YEAR(P1094))</f>
        <v>2020</v>
      </c>
      <c r="Y1094">
        <f>INDEX('Inflation Indices'!$B$2:$B$18,MATCH('MilCon Contracts Data'!W239,'Inflation Indices'!$A$2:$A$18,0))</f>
        <v>1.027591137340192</v>
      </c>
      <c r="Z1094">
        <f>ROUND(MEDIAN(W1094,X1094),0)</f>
        <v>2018</v>
      </c>
      <c r="AA1094">
        <f>INDEX('Inflation Indices'!$B$2:$B$18,MATCH('MilCon Contracts Data'!Z239,'Inflation Indices'!$A$2:$A$18,0))</f>
        <v>1.0006103417743548</v>
      </c>
      <c r="AB1094" s="22">
        <f>M1094*Y1094</f>
        <v>48138072.003826834</v>
      </c>
      <c r="AC1094" s="22">
        <f>AB1094+(Q1094*AA1094)</f>
        <v>59153653.172193542</v>
      </c>
      <c r="AD1094" s="19">
        <f>IF(AB1094="","",AC1094-AB1094)</f>
        <v>11015581.168366708</v>
      </c>
      <c r="AE1094" s="23">
        <f>_xlfn.DAYS(P1094,O1094)</f>
        <v>278</v>
      </c>
      <c r="AF1094" s="23">
        <f>_xlfn.DAYS(O1094,G1094)</f>
        <v>925</v>
      </c>
      <c r="AG1094" s="24">
        <f>AE1094/AF1094</f>
        <v>0.30054054054054052</v>
      </c>
    </row>
    <row r="1095" spans="1:33" ht="30" customHeight="1" x14ac:dyDescent="0.25">
      <c r="A1095" s="9">
        <v>44594</v>
      </c>
      <c r="B1095" s="10">
        <v>2016</v>
      </c>
      <c r="C1095" s="11" t="s">
        <v>57</v>
      </c>
      <c r="D1095" s="12" t="s">
        <v>3293</v>
      </c>
      <c r="E1095" s="12" t="s">
        <v>3294</v>
      </c>
      <c r="F1095" s="9">
        <v>42855</v>
      </c>
      <c r="G1095" s="9">
        <v>42936</v>
      </c>
      <c r="H1095" s="12" t="s">
        <v>3295</v>
      </c>
      <c r="I1095" s="13" t="str">
        <f>LEFT(J1095,6)</f>
        <v>W912GB</v>
      </c>
      <c r="J1095" s="14" t="s">
        <v>3296</v>
      </c>
      <c r="K1095" s="15" t="s">
        <v>3297</v>
      </c>
      <c r="L1095" s="15" t="str">
        <f>CONCATENATE(D1095,",",J1095)</f>
        <v>EU00051,W912GB-12-C-0030/54892650</v>
      </c>
      <c r="M1095" s="16">
        <v>46915286</v>
      </c>
      <c r="N1095" s="16">
        <v>53161479</v>
      </c>
      <c r="O1095" s="17">
        <v>44219</v>
      </c>
      <c r="P1095" s="18">
        <v>44711</v>
      </c>
      <c r="Q1095" s="19">
        <f>IF(M1095="","",N1095-M1095)</f>
        <v>6246193</v>
      </c>
      <c r="R1095" s="20">
        <f>IF(P1095="","",P1095-O1095)</f>
        <v>492</v>
      </c>
      <c r="S1095">
        <f>YEAR(P1095)</f>
        <v>2022</v>
      </c>
      <c r="T1095" s="21" t="str">
        <f>IF(LEN(MONTH(P1095))=1,CONCATENATE("0",MONTH(P1095)),MONTH(P1095))</f>
        <v>05</v>
      </c>
      <c r="U1095" s="21">
        <f>IF(LEN(DAY(P1095))=1,CONCATENATE("0",DAY(P1095)),DAY(P1095))</f>
        <v>30</v>
      </c>
      <c r="V1095" t="str">
        <f>CONCATENATE(S1095,T1095,U1095)</f>
        <v>20220530</v>
      </c>
      <c r="W1095">
        <f>IF(OR(MONTH(G1095)=10,MONTH(G1095)=11,MONTH(G1095)=12),YEAR(G1095)+1,YEAR(G1095))</f>
        <v>2017</v>
      </c>
      <c r="X1095">
        <f>IF(OR(MONTH(P1095)=10,MONTH(P1095)=11,MONTH(P1095)=12),YEAR(P1095)+1,YEAR(P1095))</f>
        <v>2022</v>
      </c>
      <c r="Y1095">
        <f>INDEX('Inflation Indices'!$B$2:$B$18,MATCH('MilCon Contracts Data'!W378,'Inflation Indices'!$A$2:$A$18,0))</f>
        <v>1.027591137340192</v>
      </c>
      <c r="Z1095">
        <f>ROUND(MEDIAN(W1095,X1095),0)</f>
        <v>2020</v>
      </c>
      <c r="AA1095">
        <f>INDEX('Inflation Indices'!$B$2:$B$18,MATCH('MilCon Contracts Data'!Z378,'Inflation Indices'!$A$2:$A$18,0))</f>
        <v>1.0006103417743548</v>
      </c>
      <c r="AB1095" s="22">
        <f>M1095*Y1095</f>
        <v>48209732.099380389</v>
      </c>
      <c r="AC1095" s="22">
        <f>AB1095+(Q1095*AA1095)</f>
        <v>54459737.411898971</v>
      </c>
      <c r="AD1095" s="19">
        <f>IF(AB1095="","",AC1095-AB1095)</f>
        <v>6250005.3125185817</v>
      </c>
      <c r="AE1095" s="23">
        <f>_xlfn.DAYS(P1095,O1095)</f>
        <v>492</v>
      </c>
      <c r="AF1095" s="23">
        <f>_xlfn.DAYS(O1095,G1095)</f>
        <v>1283</v>
      </c>
      <c r="AG1095" s="24">
        <f>AE1095/AF1095</f>
        <v>0.38347622759158223</v>
      </c>
    </row>
    <row r="1096" spans="1:33" ht="30" customHeight="1" x14ac:dyDescent="0.25">
      <c r="A1096" s="9">
        <v>44573</v>
      </c>
      <c r="B1096" s="10">
        <v>2017</v>
      </c>
      <c r="C1096" s="11" t="s">
        <v>103</v>
      </c>
      <c r="D1096" s="12" t="s">
        <v>3298</v>
      </c>
      <c r="E1096" s="12" t="s">
        <v>35</v>
      </c>
      <c r="F1096" s="9">
        <v>43200</v>
      </c>
      <c r="G1096" s="9">
        <v>43495</v>
      </c>
      <c r="H1096" s="12" t="s">
        <v>1385</v>
      </c>
      <c r="I1096" s="13" t="str">
        <f>LEFT(J1096,6)</f>
        <v>N40080</v>
      </c>
      <c r="J1096" s="14" t="s">
        <v>3299</v>
      </c>
      <c r="K1096" s="15" t="s">
        <v>3300</v>
      </c>
      <c r="L1096" s="15" t="str">
        <f>CONCATENATE(D1096,",",J1096)</f>
        <v>N47608265,N4008019C2015 AWD</v>
      </c>
      <c r="M1096" s="16">
        <v>46919000</v>
      </c>
      <c r="N1096" s="16">
        <v>51371000</v>
      </c>
      <c r="O1096" s="17">
        <v>44102</v>
      </c>
      <c r="P1096" s="18">
        <v>44435</v>
      </c>
      <c r="Q1096" s="19">
        <f>IF(M1096="","",N1096-M1096)</f>
        <v>4452000</v>
      </c>
      <c r="R1096" s="20">
        <f>IF(P1096="","",P1096-O1096)</f>
        <v>333</v>
      </c>
      <c r="S1096">
        <f>YEAR(P1096)</f>
        <v>2021</v>
      </c>
      <c r="T1096" s="21" t="str">
        <f>IF(LEN(MONTH(P1096))=1,CONCATENATE("0",MONTH(P1096)),MONTH(P1096))</f>
        <v>08</v>
      </c>
      <c r="U1096" s="21">
        <f>IF(LEN(DAY(P1096))=1,CONCATENATE("0",DAY(P1096)),DAY(P1096))</f>
        <v>27</v>
      </c>
      <c r="V1096" t="str">
        <f>CONCATENATE(S1096,T1096,U1096)</f>
        <v>20210827</v>
      </c>
      <c r="W1096">
        <f>IF(OR(MONTH(G1096)=10,MONTH(G1096)=11,MONTH(G1096)=12),YEAR(G1096)+1,YEAR(G1096))</f>
        <v>2019</v>
      </c>
      <c r="X1096">
        <f>IF(OR(MONTH(P1096)=10,MONTH(P1096)=11,MONTH(P1096)=12),YEAR(P1096)+1,YEAR(P1096))</f>
        <v>2021</v>
      </c>
      <c r="Y1096">
        <f>INDEX('Inflation Indices'!$B$2:$B$18,MATCH('MilCon Contracts Data'!W603,'Inflation Indices'!$A$2:$A$18,0))</f>
        <v>1.027591137340192</v>
      </c>
      <c r="Z1096">
        <f>ROUND(MEDIAN(W1096,X1096),0)</f>
        <v>2020</v>
      </c>
      <c r="AA1096">
        <f>INDEX('Inflation Indices'!$B$2:$B$18,MATCH('MilCon Contracts Data'!Z603,'Inflation Indices'!$A$2:$A$18,0))</f>
        <v>0.97697771649446541</v>
      </c>
      <c r="AB1096" s="22">
        <f>M1096*Y1096</f>
        <v>48213548.572864473</v>
      </c>
      <c r="AC1096" s="22">
        <f>AB1096+(Q1096*AA1096)</f>
        <v>52563053.366697833</v>
      </c>
      <c r="AD1096" s="19">
        <f>IF(AB1096="","",AC1096-AB1096)</f>
        <v>4349504.7938333601</v>
      </c>
      <c r="AE1096" s="23">
        <f>_xlfn.DAYS(P1096,O1096)</f>
        <v>333</v>
      </c>
      <c r="AF1096" s="23">
        <f>_xlfn.DAYS(O1096,G1096)</f>
        <v>607</v>
      </c>
      <c r="AG1096" s="24">
        <f>AE1096/AF1096</f>
        <v>0.54859967051070835</v>
      </c>
    </row>
    <row r="1097" spans="1:33" ht="30" customHeight="1" x14ac:dyDescent="0.25">
      <c r="A1097" s="9">
        <v>44573</v>
      </c>
      <c r="B1097" s="10">
        <v>2020</v>
      </c>
      <c r="C1097" s="11" t="s">
        <v>103</v>
      </c>
      <c r="D1097" s="12" t="s">
        <v>3301</v>
      </c>
      <c r="E1097" s="12" t="s">
        <v>35</v>
      </c>
      <c r="F1097" s="9">
        <v>43937</v>
      </c>
      <c r="G1097" s="9">
        <v>44078</v>
      </c>
      <c r="H1097" s="12" t="s">
        <v>738</v>
      </c>
      <c r="I1097" s="13" t="str">
        <f>LEFT(J1097,6)</f>
        <v>N40085</v>
      </c>
      <c r="J1097" s="14" t="s">
        <v>3302</v>
      </c>
      <c r="K1097" s="15" t="s">
        <v>3303</v>
      </c>
      <c r="L1097" s="15" t="str">
        <f>CONCATENATE(D1097,",",J1097)</f>
        <v>N32443653,N4008520C0063 AWD</v>
      </c>
      <c r="M1097" s="16">
        <v>46986935</v>
      </c>
      <c r="N1097" s="16">
        <v>49652000</v>
      </c>
      <c r="O1097" s="17">
        <v>45094</v>
      </c>
      <c r="P1097" s="18">
        <v>45120</v>
      </c>
      <c r="Q1097" s="19">
        <f>IF(M1097="","",N1097-M1097)</f>
        <v>2665065</v>
      </c>
      <c r="R1097" s="20">
        <f>IF(P1097="","",P1097-O1097)</f>
        <v>26</v>
      </c>
      <c r="S1097">
        <f>YEAR(P1097)</f>
        <v>2023</v>
      </c>
      <c r="T1097" s="21" t="str">
        <f>IF(LEN(MONTH(P1097))=1,CONCATENATE("0",MONTH(P1097)),MONTH(P1097))</f>
        <v>07</v>
      </c>
      <c r="U1097" s="21">
        <f>IF(LEN(DAY(P1097))=1,CONCATENATE("0",DAY(P1097)),DAY(P1097))</f>
        <v>13</v>
      </c>
      <c r="V1097" t="str">
        <f>CONCATENATE(S1097,T1097,U1097)</f>
        <v>20230713</v>
      </c>
      <c r="W1097">
        <f>IF(OR(MONTH(G1097)=10,MONTH(G1097)=11,MONTH(G1097)=12),YEAR(G1097)+1,YEAR(G1097))</f>
        <v>2020</v>
      </c>
      <c r="X1097">
        <f>IF(OR(MONTH(P1097)=10,MONTH(P1097)=11,MONTH(P1097)=12),YEAR(P1097)+1,YEAR(P1097))</f>
        <v>2023</v>
      </c>
      <c r="Y1097">
        <f>INDEX('Inflation Indices'!$B$2:$B$18,MATCH('MilCon Contracts Data'!W897,'Inflation Indices'!$A$2:$A$18,0))</f>
        <v>1.0750776974914733</v>
      </c>
      <c r="Z1097">
        <f>ROUND(MEDIAN(W1097,X1097),0)</f>
        <v>2022</v>
      </c>
      <c r="AA1097">
        <f>INDEX('Inflation Indices'!$B$2:$B$18,MATCH('MilCon Contracts Data'!Z897,'Inflation Indices'!$A$2:$A$18,0))</f>
        <v>1.027591137340192</v>
      </c>
      <c r="AB1097" s="22">
        <f>M1097*Y1097</f>
        <v>50514605.89198152</v>
      </c>
      <c r="AC1097" s="22">
        <f>AB1097+(Q1097*AA1097)</f>
        <v>53253203.066417061</v>
      </c>
      <c r="AD1097" s="19">
        <f>IF(AB1097="","",AC1097-AB1097)</f>
        <v>2738597.174435541</v>
      </c>
      <c r="AE1097" s="23">
        <f>_xlfn.DAYS(P1097,O1097)</f>
        <v>26</v>
      </c>
      <c r="AF1097" s="23">
        <f>_xlfn.DAYS(O1097,G1097)</f>
        <v>1016</v>
      </c>
      <c r="AG1097" s="24">
        <f>AE1097/AF1097</f>
        <v>2.5590551181102362E-2</v>
      </c>
    </row>
    <row r="1098" spans="1:33" ht="30" customHeight="1" x14ac:dyDescent="0.25">
      <c r="A1098" s="9">
        <v>44561</v>
      </c>
      <c r="B1098" s="10">
        <v>2017</v>
      </c>
      <c r="C1098" s="11" t="s">
        <v>68</v>
      </c>
      <c r="D1098" s="12" t="s">
        <v>3304</v>
      </c>
      <c r="E1098" s="12" t="s">
        <v>35</v>
      </c>
      <c r="F1098" s="9">
        <v>43891</v>
      </c>
      <c r="G1098" s="9">
        <v>43921</v>
      </c>
      <c r="H1098" s="12" t="s">
        <v>3305</v>
      </c>
      <c r="I1098" s="13" t="str">
        <f>LEFT(J1098,6)</f>
        <v>W912BU</v>
      </c>
      <c r="J1098" s="14" t="s">
        <v>3306</v>
      </c>
      <c r="K1098" s="15" t="s">
        <v>3306</v>
      </c>
      <c r="L1098" s="15" t="str">
        <f>CONCATENATE(D1098,",",J1098)</f>
        <v>FJXT133000,W912BU20C0015</v>
      </c>
      <c r="M1098" s="16">
        <v>47042000</v>
      </c>
      <c r="N1098" s="16">
        <v>47042000</v>
      </c>
      <c r="O1098" s="17">
        <v>44561</v>
      </c>
      <c r="P1098" s="18">
        <v>44584</v>
      </c>
      <c r="Q1098" s="19">
        <f>IF(M1098="","",N1098-M1098)</f>
        <v>0</v>
      </c>
      <c r="R1098" s="20">
        <f>IF(P1098="","",P1098-O1098)</f>
        <v>23</v>
      </c>
      <c r="S1098">
        <f>YEAR(P1098)</f>
        <v>2022</v>
      </c>
      <c r="T1098" s="21" t="str">
        <f>IF(LEN(MONTH(P1098))=1,CONCATENATE("0",MONTH(P1098)),MONTH(P1098))</f>
        <v>01</v>
      </c>
      <c r="U1098" s="21">
        <f>IF(LEN(DAY(P1098))=1,CONCATENATE("0",DAY(P1098)),DAY(P1098))</f>
        <v>23</v>
      </c>
      <c r="V1098" t="str">
        <f>CONCATENATE(S1098,T1098,U1098)</f>
        <v>20220123</v>
      </c>
      <c r="W1098">
        <f>IF(OR(MONTH(G1098)=10,MONTH(G1098)=11,MONTH(G1098)=12),YEAR(G1098)+1,YEAR(G1098))</f>
        <v>2020</v>
      </c>
      <c r="X1098">
        <f>IF(OR(MONTH(P1098)=10,MONTH(P1098)=11,MONTH(P1098)=12),YEAR(P1098)+1,YEAR(P1098))</f>
        <v>2022</v>
      </c>
      <c r="Y1098">
        <f>INDEX('Inflation Indices'!$B$2:$B$18,MATCH('MilCon Contracts Data'!W1011,'Inflation Indices'!$A$2:$A$18,0))</f>
        <v>1.0750776974914733</v>
      </c>
      <c r="Z1098">
        <f>ROUND(MEDIAN(W1098,X1098),0)</f>
        <v>2021</v>
      </c>
      <c r="AA1098">
        <f>INDEX('Inflation Indices'!$B$2:$B$18,MATCH('MilCon Contracts Data'!Z1011,'Inflation Indices'!$A$2:$A$18,0))</f>
        <v>1.027591137340192</v>
      </c>
      <c r="AB1098" s="22">
        <f>M1098*Y1098</f>
        <v>50573805.045393884</v>
      </c>
      <c r="AC1098" s="22">
        <f>AB1098+(Q1098*AA1098)</f>
        <v>50573805.045393884</v>
      </c>
      <c r="AD1098" s="19">
        <f>IF(AB1098="","",AC1098-AB1098)</f>
        <v>0</v>
      </c>
      <c r="AE1098" s="23">
        <f>_xlfn.DAYS(P1098,O1098)</f>
        <v>23</v>
      </c>
      <c r="AF1098" s="23">
        <f>_xlfn.DAYS(O1098,G1098)</f>
        <v>640</v>
      </c>
      <c r="AG1098" s="24">
        <f>AE1098/AF1098</f>
        <v>3.5937499999999997E-2</v>
      </c>
    </row>
    <row r="1099" spans="1:33" ht="30" customHeight="1" x14ac:dyDescent="0.25">
      <c r="A1099" s="9">
        <v>44561</v>
      </c>
      <c r="B1099" s="10">
        <v>2020</v>
      </c>
      <c r="C1099" s="11" t="s">
        <v>145</v>
      </c>
      <c r="D1099" s="12" t="s">
        <v>3307</v>
      </c>
      <c r="E1099" s="12" t="s">
        <v>35</v>
      </c>
      <c r="F1099" s="9">
        <v>43994</v>
      </c>
      <c r="G1099" s="9">
        <v>44103</v>
      </c>
      <c r="H1099" s="12" t="s">
        <v>3308</v>
      </c>
      <c r="I1099" s="13" t="str">
        <f>LEFT(J1099,6)</f>
        <v>W91236</v>
      </c>
      <c r="J1099" s="14" t="s">
        <v>3309</v>
      </c>
      <c r="K1099" s="15" t="s">
        <v>3309</v>
      </c>
      <c r="L1099" s="15" t="str">
        <f>CONCATENATE(D1099,",",J1099)</f>
        <v>73391,W9123620C2027</v>
      </c>
      <c r="M1099" s="16">
        <v>47269000</v>
      </c>
      <c r="N1099" s="16">
        <v>46831000</v>
      </c>
      <c r="O1099" s="17">
        <v>44868</v>
      </c>
      <c r="P1099" s="18">
        <v>44868</v>
      </c>
      <c r="Q1099" s="19">
        <f>IF(M1099="","",N1099-M1099)</f>
        <v>-438000</v>
      </c>
      <c r="R1099" s="20">
        <f>IF(P1099="","",P1099-O1099)</f>
        <v>0</v>
      </c>
      <c r="S1099">
        <f>YEAR(P1099)</f>
        <v>2022</v>
      </c>
      <c r="T1099" s="21">
        <f>IF(LEN(MONTH(P1099))=1,CONCATENATE("0",MONTH(P1099)),MONTH(P1099))</f>
        <v>11</v>
      </c>
      <c r="U1099" s="21" t="str">
        <f>IF(LEN(DAY(P1099))=1,CONCATENATE("0",DAY(P1099)),DAY(P1099))</f>
        <v>03</v>
      </c>
      <c r="V1099" t="str">
        <f>CONCATENATE(S1099,T1099,U1099)</f>
        <v>20221103</v>
      </c>
      <c r="W1099">
        <f>IF(OR(MONTH(G1099)=10,MONTH(G1099)=11,MONTH(G1099)=12),YEAR(G1099)+1,YEAR(G1099))</f>
        <v>2020</v>
      </c>
      <c r="X1099">
        <f>IF(OR(MONTH(P1099)=10,MONTH(P1099)=11,MONTH(P1099)=12),YEAR(P1099)+1,YEAR(P1099))</f>
        <v>2023</v>
      </c>
      <c r="Y1099">
        <f>INDEX('Inflation Indices'!$B$2:$B$18,MATCH('MilCon Contracts Data'!W984,'Inflation Indices'!$A$2:$A$18,0))</f>
        <v>1.0507009358578761</v>
      </c>
      <c r="Z1099">
        <f>ROUND(MEDIAN(W1099,X1099),0)</f>
        <v>2022</v>
      </c>
      <c r="AA1099">
        <f>INDEX('Inflation Indices'!$B$2:$B$18,MATCH('MilCon Contracts Data'!Z984,'Inflation Indices'!$A$2:$A$18,0))</f>
        <v>1.0006103417743548</v>
      </c>
      <c r="AB1099" s="22">
        <f>M1099*Y1099</f>
        <v>49665582.537065946</v>
      </c>
      <c r="AC1099" s="22">
        <f>AB1099+(Q1099*AA1099)</f>
        <v>49227315.207368776</v>
      </c>
      <c r="AD1099" s="19">
        <f>IF(AB1099="","",AC1099-AB1099)</f>
        <v>-438267.32969716936</v>
      </c>
      <c r="AE1099" s="23">
        <f>_xlfn.DAYS(P1099,O1099)</f>
        <v>0</v>
      </c>
      <c r="AF1099" s="23">
        <f>_xlfn.DAYS(O1099,G1099)</f>
        <v>765</v>
      </c>
      <c r="AG1099" s="24">
        <f>AE1099/AF1099</f>
        <v>0</v>
      </c>
    </row>
    <row r="1100" spans="1:33" ht="30" customHeight="1" x14ac:dyDescent="0.25">
      <c r="A1100" s="9">
        <v>44573</v>
      </c>
      <c r="B1100" s="10">
        <v>2016</v>
      </c>
      <c r="C1100" s="11" t="s">
        <v>103</v>
      </c>
      <c r="D1100" s="12" t="s">
        <v>3310</v>
      </c>
      <c r="E1100" s="12" t="s">
        <v>35</v>
      </c>
      <c r="F1100" s="9">
        <v>42684</v>
      </c>
      <c r="G1100" s="9">
        <v>42968</v>
      </c>
      <c r="H1100" s="12" t="s">
        <v>3311</v>
      </c>
      <c r="I1100" s="13" t="str">
        <f>LEFT(J1100,6)</f>
        <v>N62742</v>
      </c>
      <c r="J1100" s="14" t="s">
        <v>3312</v>
      </c>
      <c r="K1100" s="15" t="s">
        <v>3313</v>
      </c>
      <c r="L1100" s="15" t="str">
        <f>CONCATENATE(D1100,",",J1100)</f>
        <v>N61755535,N6274217C1325 AWD</v>
      </c>
      <c r="M1100" s="16">
        <v>47314000</v>
      </c>
      <c r="N1100" s="16">
        <v>44985000</v>
      </c>
      <c r="O1100" s="17">
        <v>43833</v>
      </c>
      <c r="P1100" s="18">
        <v>43833</v>
      </c>
      <c r="Q1100" s="19">
        <f>IF(M1100="","",N1100-M1100)</f>
        <v>-2329000</v>
      </c>
      <c r="R1100" s="20">
        <f>IF(P1100="","",P1100-O1100)</f>
        <v>0</v>
      </c>
      <c r="S1100">
        <f>YEAR(P1100)</f>
        <v>2020</v>
      </c>
      <c r="T1100" s="21" t="str">
        <f>IF(LEN(MONTH(P1100))=1,CONCATENATE("0",MONTH(P1100)),MONTH(P1100))</f>
        <v>01</v>
      </c>
      <c r="U1100" s="21" t="str">
        <f>IF(LEN(DAY(P1100))=1,CONCATENATE("0",DAY(P1100)),DAY(P1100))</f>
        <v>03</v>
      </c>
      <c r="V1100" t="str">
        <f>CONCATENATE(S1100,T1100,U1100)</f>
        <v>20200103</v>
      </c>
      <c r="W1100">
        <f>IF(OR(MONTH(G1100)=10,MONTH(G1100)=11,MONTH(G1100)=12),YEAR(G1100)+1,YEAR(G1100))</f>
        <v>2017</v>
      </c>
      <c r="X1100">
        <f>IF(OR(MONTH(P1100)=10,MONTH(P1100)=11,MONTH(P1100)=12),YEAR(P1100)+1,YEAR(P1100))</f>
        <v>2020</v>
      </c>
      <c r="Y1100">
        <f>INDEX('Inflation Indices'!$B$2:$B$18,MATCH('MilCon Contracts Data'!W338,'Inflation Indices'!$A$2:$A$18,0))</f>
        <v>0.97697771649446541</v>
      </c>
      <c r="Z1100">
        <f>ROUND(MEDIAN(W1100,X1100),0)</f>
        <v>2019</v>
      </c>
      <c r="AA1100">
        <f>INDEX('Inflation Indices'!$B$2:$B$18,MATCH('MilCon Contracts Data'!Z338,'Inflation Indices'!$A$2:$A$18,0))</f>
        <v>0.95701202597496626</v>
      </c>
      <c r="AB1100" s="22">
        <f>M1100*Y1100</f>
        <v>46224723.67821914</v>
      </c>
      <c r="AC1100" s="22">
        <f>AB1100+(Q1100*AA1100)</f>
        <v>43995842.669723444</v>
      </c>
      <c r="AD1100" s="19">
        <f>IF(AB1100="","",AC1100-AB1100)</f>
        <v>-2228881.0084956959</v>
      </c>
      <c r="AE1100" s="23">
        <f>_xlfn.DAYS(P1100,O1100)</f>
        <v>0</v>
      </c>
      <c r="AF1100" s="23">
        <f>_xlfn.DAYS(O1100,G1100)</f>
        <v>865</v>
      </c>
      <c r="AG1100" s="24">
        <f>AE1100/AF1100</f>
        <v>0</v>
      </c>
    </row>
    <row r="1101" spans="1:33" ht="30" customHeight="1" x14ac:dyDescent="0.25">
      <c r="A1101" s="9">
        <v>44573</v>
      </c>
      <c r="B1101" s="10">
        <v>2014</v>
      </c>
      <c r="C1101" s="11" t="s">
        <v>98</v>
      </c>
      <c r="D1101" s="12" t="s">
        <v>3314</v>
      </c>
      <c r="E1101" s="12" t="s">
        <v>35</v>
      </c>
      <c r="F1101" s="9">
        <v>41914</v>
      </c>
      <c r="G1101" s="9">
        <v>42108</v>
      </c>
      <c r="H1101" s="12" t="s">
        <v>82</v>
      </c>
      <c r="I1101" s="13" t="str">
        <f>LEFT(J1101,6)</f>
        <v>N62742</v>
      </c>
      <c r="J1101" s="14" t="s">
        <v>3315</v>
      </c>
      <c r="K1101" s="15" t="s">
        <v>3316</v>
      </c>
      <c r="L1101" s="15" t="str">
        <f>CONCATENATE(D1101,",",J1101)</f>
        <v>M00318907,N6274215C1301 AWD</v>
      </c>
      <c r="M1101" s="16">
        <v>47645000</v>
      </c>
      <c r="N1101" s="16">
        <v>40860000</v>
      </c>
      <c r="O1101" s="17">
        <v>44092</v>
      </c>
      <c r="P1101" s="18">
        <v>44550</v>
      </c>
      <c r="Q1101" s="19">
        <f>IF(M1101="","",N1101-M1101)</f>
        <v>-6785000</v>
      </c>
      <c r="R1101" s="20">
        <f>IF(P1101="","",P1101-O1101)</f>
        <v>458</v>
      </c>
      <c r="S1101">
        <f>YEAR(P1101)</f>
        <v>2021</v>
      </c>
      <c r="T1101" s="21">
        <f>IF(LEN(MONTH(P1101))=1,CONCATENATE("0",MONTH(P1101)),MONTH(P1101))</f>
        <v>12</v>
      </c>
      <c r="U1101" s="21">
        <f>IF(LEN(DAY(P1101))=1,CONCATENATE("0",DAY(P1101)),DAY(P1101))</f>
        <v>20</v>
      </c>
      <c r="V1101" t="str">
        <f>CONCATENATE(S1101,T1101,U1101)</f>
        <v>20211220</v>
      </c>
      <c r="W1101">
        <f>IF(OR(MONTH(G1101)=10,MONTH(G1101)=11,MONTH(G1101)=12),YEAR(G1101)+1,YEAR(G1101))</f>
        <v>2015</v>
      </c>
      <c r="X1101">
        <f>IF(OR(MONTH(P1101)=10,MONTH(P1101)=11,MONTH(P1101)=12),YEAR(P1101)+1,YEAR(P1101))</f>
        <v>2022</v>
      </c>
      <c r="Y1101">
        <f>INDEX('Inflation Indices'!$B$2:$B$18,MATCH('MilCon Contracts Data'!W196,'Inflation Indices'!$A$2:$A$18,0))</f>
        <v>1.0507009358578761</v>
      </c>
      <c r="Z1101">
        <f>ROUND(MEDIAN(W1101,X1101),0)</f>
        <v>2019</v>
      </c>
      <c r="AA1101">
        <f>INDEX('Inflation Indices'!$B$2:$B$18,MATCH('MilCon Contracts Data'!Z196,'Inflation Indices'!$A$2:$A$18,0))</f>
        <v>1.0006103417743548</v>
      </c>
      <c r="AB1101" s="22">
        <f>M1101*Y1101</f>
        <v>50060646.088948503</v>
      </c>
      <c r="AC1101" s="22">
        <f>AB1101+(Q1101*AA1101)</f>
        <v>43271504.920009509</v>
      </c>
      <c r="AD1101" s="19">
        <f>IF(AB1101="","",AC1101-AB1101)</f>
        <v>-6789141.1689389944</v>
      </c>
      <c r="AE1101" s="23">
        <f>_xlfn.DAYS(P1101,O1101)</f>
        <v>458</v>
      </c>
      <c r="AF1101" s="23">
        <f>_xlfn.DAYS(O1101,G1101)</f>
        <v>1984</v>
      </c>
      <c r="AG1101" s="24">
        <f>AE1101/AF1101</f>
        <v>0.23084677419354838</v>
      </c>
    </row>
    <row r="1102" spans="1:33" ht="30" customHeight="1" x14ac:dyDescent="0.25">
      <c r="A1102" s="9">
        <v>44573</v>
      </c>
      <c r="B1102" s="10">
        <v>2019</v>
      </c>
      <c r="C1102" s="11" t="s">
        <v>103</v>
      </c>
      <c r="D1102" s="12" t="s">
        <v>3317</v>
      </c>
      <c r="E1102" s="12" t="s">
        <v>35</v>
      </c>
      <c r="F1102" s="9">
        <v>43586</v>
      </c>
      <c r="G1102" s="9">
        <v>43630</v>
      </c>
      <c r="H1102" s="12" t="s">
        <v>3318</v>
      </c>
      <c r="I1102" s="13" t="str">
        <f>LEFT(J1102,6)</f>
        <v>N62473</v>
      </c>
      <c r="J1102" s="14" t="s">
        <v>3319</v>
      </c>
      <c r="K1102" s="15" t="s">
        <v>3320</v>
      </c>
      <c r="L1102" s="15" t="str">
        <f>CONCATENATE(D1102,",",J1102)</f>
        <v>N00245440,N6247319C1208 AWD</v>
      </c>
      <c r="M1102" s="16">
        <v>47724000</v>
      </c>
      <c r="N1102" s="16">
        <v>102132000</v>
      </c>
      <c r="O1102" s="17">
        <v>44496</v>
      </c>
      <c r="P1102" s="18">
        <v>44500</v>
      </c>
      <c r="Q1102" s="19">
        <f>IF(M1102="","",N1102-M1102)</f>
        <v>54408000</v>
      </c>
      <c r="R1102" s="20">
        <f>IF(P1102="","",P1102-O1102)</f>
        <v>4</v>
      </c>
      <c r="S1102">
        <f>YEAR(P1102)</f>
        <v>2021</v>
      </c>
      <c r="T1102" s="21">
        <f>IF(LEN(MONTH(P1102))=1,CONCATENATE("0",MONTH(P1102)),MONTH(P1102))</f>
        <v>10</v>
      </c>
      <c r="U1102" s="21">
        <f>IF(LEN(DAY(P1102))=1,CONCATENATE("0",DAY(P1102)),DAY(P1102))</f>
        <v>31</v>
      </c>
      <c r="V1102" t="str">
        <f>CONCATENATE(S1102,T1102,U1102)</f>
        <v>20211031</v>
      </c>
      <c r="W1102">
        <f>IF(OR(MONTH(G1102)=10,MONTH(G1102)=11,MONTH(G1102)=12),YEAR(G1102)+1,YEAR(G1102))</f>
        <v>2019</v>
      </c>
      <c r="X1102">
        <f>IF(OR(MONTH(P1102)=10,MONTH(P1102)=11,MONTH(P1102)=12),YEAR(P1102)+1,YEAR(P1102))</f>
        <v>2022</v>
      </c>
      <c r="Y1102">
        <f>INDEX('Inflation Indices'!$B$2:$B$18,MATCH('MilCon Contracts Data'!W654,'Inflation Indices'!$A$2:$A$18,0))</f>
        <v>1.0006103417743548</v>
      </c>
      <c r="Z1102">
        <f>ROUND(MEDIAN(W1102,X1102),0)</f>
        <v>2021</v>
      </c>
      <c r="AA1102">
        <f>INDEX('Inflation Indices'!$B$2:$B$18,MATCH('MilCon Contracts Data'!Z654,'Inflation Indices'!$A$2:$A$18,0))</f>
        <v>0.97697771649446541</v>
      </c>
      <c r="AB1102" s="22">
        <f>M1102*Y1102</f>
        <v>47753127.950839311</v>
      </c>
      <c r="AC1102" s="22">
        <f>AB1102+(Q1102*AA1102)</f>
        <v>100908531.54987019</v>
      </c>
      <c r="AD1102" s="19">
        <f>IF(AB1102="","",AC1102-AB1102)</f>
        <v>53155403.599030882</v>
      </c>
      <c r="AE1102" s="23">
        <f>_xlfn.DAYS(P1102,O1102)</f>
        <v>4</v>
      </c>
      <c r="AF1102" s="23">
        <f>_xlfn.DAYS(O1102,G1102)</f>
        <v>866</v>
      </c>
      <c r="AG1102" s="24">
        <f>AE1102/AF1102</f>
        <v>4.6189376443418013E-3</v>
      </c>
    </row>
    <row r="1103" spans="1:33" ht="30" customHeight="1" x14ac:dyDescent="0.25">
      <c r="A1103" s="9">
        <v>44573</v>
      </c>
      <c r="B1103" s="10">
        <v>2016</v>
      </c>
      <c r="C1103" s="11" t="s">
        <v>98</v>
      </c>
      <c r="D1103" s="12" t="s">
        <v>3321</v>
      </c>
      <c r="E1103" s="12" t="s">
        <v>35</v>
      </c>
      <c r="F1103" s="9">
        <v>42720</v>
      </c>
      <c r="G1103" s="9">
        <v>42885</v>
      </c>
      <c r="H1103" s="12" t="s">
        <v>3158</v>
      </c>
      <c r="I1103" s="13" t="str">
        <f>LEFT(J1103,6)</f>
        <v>N40085</v>
      </c>
      <c r="J1103" s="14" t="s">
        <v>3322</v>
      </c>
      <c r="K1103" s="15" t="s">
        <v>3323</v>
      </c>
      <c r="L1103" s="15" t="str">
        <f>CONCATENATE(D1103,",",J1103)</f>
        <v>M670011280,N4008517C8325 AWD</v>
      </c>
      <c r="M1103" s="16">
        <v>47882000</v>
      </c>
      <c r="N1103" s="16">
        <v>51796000</v>
      </c>
      <c r="O1103" s="17">
        <v>43640</v>
      </c>
      <c r="P1103" s="18">
        <v>44783</v>
      </c>
      <c r="Q1103" s="19">
        <f>IF(M1103="","",N1103-M1103)</f>
        <v>3914000</v>
      </c>
      <c r="R1103" s="20">
        <f>IF(P1103="","",P1103-O1103)</f>
        <v>1143</v>
      </c>
      <c r="S1103">
        <f>YEAR(P1103)</f>
        <v>2022</v>
      </c>
      <c r="T1103" s="21" t="str">
        <f>IF(LEN(MONTH(P1103))=1,CONCATENATE("0",MONTH(P1103)),MONTH(P1103))</f>
        <v>08</v>
      </c>
      <c r="U1103" s="21">
        <f>IF(LEN(DAY(P1103))=1,CONCATENATE("0",DAY(P1103)),DAY(P1103))</f>
        <v>10</v>
      </c>
      <c r="V1103" t="str">
        <f>CONCATENATE(S1103,T1103,U1103)</f>
        <v>20220810</v>
      </c>
      <c r="W1103">
        <f>IF(OR(MONTH(G1103)=10,MONTH(G1103)=11,MONTH(G1103)=12),YEAR(G1103)+1,YEAR(G1103))</f>
        <v>2017</v>
      </c>
      <c r="X1103">
        <f>IF(OR(MONTH(P1103)=10,MONTH(P1103)=11,MONTH(P1103)=12),YEAR(P1103)+1,YEAR(P1103))</f>
        <v>2022</v>
      </c>
      <c r="Y1103">
        <f>INDEX('Inflation Indices'!$B$2:$B$18,MATCH('MilCon Contracts Data'!W310,'Inflation Indices'!$A$2:$A$18,0))</f>
        <v>1.0006103417743548</v>
      </c>
      <c r="Z1103">
        <f>ROUND(MEDIAN(W1103,X1103),0)</f>
        <v>2020</v>
      </c>
      <c r="AA1103">
        <f>INDEX('Inflation Indices'!$B$2:$B$18,MATCH('MilCon Contracts Data'!Z310,'Inflation Indices'!$A$2:$A$18,0))</f>
        <v>0.97697771649446541</v>
      </c>
      <c r="AB1103" s="22">
        <f>M1103*Y1103</f>
        <v>47911224.384839654</v>
      </c>
      <c r="AC1103" s="22">
        <f>AB1103+(Q1103*AA1103)</f>
        <v>51735115.167198993</v>
      </c>
      <c r="AD1103" s="19">
        <f>IF(AB1103="","",AC1103-AB1103)</f>
        <v>3823890.7823593393</v>
      </c>
      <c r="AE1103" s="23">
        <f>_xlfn.DAYS(P1103,O1103)</f>
        <v>1143</v>
      </c>
      <c r="AF1103" s="23">
        <f>_xlfn.DAYS(O1103,G1103)</f>
        <v>755</v>
      </c>
      <c r="AG1103" s="24">
        <f>AE1103/AF1103</f>
        <v>1.513907284768212</v>
      </c>
    </row>
    <row r="1104" spans="1:33" ht="30" customHeight="1" x14ac:dyDescent="0.25">
      <c r="A1104" s="9">
        <v>44594</v>
      </c>
      <c r="B1104" s="10">
        <v>2017</v>
      </c>
      <c r="C1104" s="11" t="s">
        <v>57</v>
      </c>
      <c r="D1104" s="12" t="s">
        <v>3324</v>
      </c>
      <c r="E1104" s="12" t="s">
        <v>35</v>
      </c>
      <c r="F1104" s="9">
        <v>43103</v>
      </c>
      <c r="G1104" s="9">
        <v>43523</v>
      </c>
      <c r="H1104" s="12" t="s">
        <v>3325</v>
      </c>
      <c r="I1104" s="13" t="str">
        <f>LEFT(J1104,6)</f>
        <v>W912BU</v>
      </c>
      <c r="J1104" s="14" t="s">
        <v>3326</v>
      </c>
      <c r="K1104" s="15" t="s">
        <v>3327</v>
      </c>
      <c r="L1104" s="15" t="str">
        <f>CONCATENATE(D1104,",",J1104)</f>
        <v>AM00047,W912BU-19-C-0017/53356011</v>
      </c>
      <c r="M1104" s="16">
        <v>47962590</v>
      </c>
      <c r="N1104" s="16">
        <v>49780896</v>
      </c>
      <c r="O1104" s="17">
        <v>44554</v>
      </c>
      <c r="P1104" s="18">
        <v>44617</v>
      </c>
      <c r="Q1104" s="19">
        <f>IF(M1104="","",N1104-M1104)</f>
        <v>1818306</v>
      </c>
      <c r="R1104" s="20">
        <f>IF(P1104="","",P1104-O1104)</f>
        <v>63</v>
      </c>
      <c r="S1104">
        <f>YEAR(P1104)</f>
        <v>2022</v>
      </c>
      <c r="T1104" s="21" t="str">
        <f>IF(LEN(MONTH(P1104))=1,CONCATENATE("0",MONTH(P1104)),MONTH(P1104))</f>
        <v>02</v>
      </c>
      <c r="U1104" s="21">
        <f>IF(LEN(DAY(P1104))=1,CONCATENATE("0",DAY(P1104)),DAY(P1104))</f>
        <v>25</v>
      </c>
      <c r="V1104" t="str">
        <f>CONCATENATE(S1104,T1104,U1104)</f>
        <v>20220225</v>
      </c>
      <c r="W1104">
        <f>IF(OR(MONTH(G1104)=10,MONTH(G1104)=11,MONTH(G1104)=12),YEAR(G1104)+1,YEAR(G1104))</f>
        <v>2019</v>
      </c>
      <c r="X1104">
        <f>IF(OR(MONTH(P1104)=10,MONTH(P1104)=11,MONTH(P1104)=12),YEAR(P1104)+1,YEAR(P1104))</f>
        <v>2022</v>
      </c>
      <c r="Y1104">
        <f>INDEX('Inflation Indices'!$B$2:$B$18,MATCH('MilCon Contracts Data'!W748,'Inflation Indices'!$A$2:$A$18,0))</f>
        <v>1.027591137340192</v>
      </c>
      <c r="Z1104">
        <f>ROUND(MEDIAN(W1104,X1104),0)</f>
        <v>2021</v>
      </c>
      <c r="AA1104">
        <f>INDEX('Inflation Indices'!$B$2:$B$18,MATCH('MilCon Contracts Data'!Z748,'Inflation Indices'!$A$2:$A$18,0))</f>
        <v>1.0006103417743548</v>
      </c>
      <c r="AB1104" s="22">
        <f>M1104*Y1104</f>
        <v>49285932.40788132</v>
      </c>
      <c r="AC1104" s="22">
        <f>AB1104+(Q1104*AA1104)</f>
        <v>51105348.19599168</v>
      </c>
      <c r="AD1104" s="19">
        <f>IF(AB1104="","",AC1104-AB1104)</f>
        <v>1819415.7881103605</v>
      </c>
      <c r="AE1104" s="23">
        <f>_xlfn.DAYS(P1104,O1104)</f>
        <v>63</v>
      </c>
      <c r="AF1104" s="23">
        <f>_xlfn.DAYS(O1104,G1104)</f>
        <v>1031</v>
      </c>
      <c r="AG1104" s="24">
        <f>AE1104/AF1104</f>
        <v>6.1105722599418044E-2</v>
      </c>
    </row>
    <row r="1105" spans="1:33" ht="30" customHeight="1" x14ac:dyDescent="0.25">
      <c r="A1105" s="9">
        <v>44594</v>
      </c>
      <c r="B1105" s="10">
        <v>2017</v>
      </c>
      <c r="C1105" s="11" t="s">
        <v>57</v>
      </c>
      <c r="D1105" s="12" t="s">
        <v>3328</v>
      </c>
      <c r="E1105" s="12" t="s">
        <v>35</v>
      </c>
      <c r="F1105" s="9">
        <v>43543</v>
      </c>
      <c r="G1105" s="9">
        <v>43724</v>
      </c>
      <c r="H1105" s="12" t="s">
        <v>3216</v>
      </c>
      <c r="I1105" s="13" t="str">
        <f>LEFT(J1105,6)</f>
        <v>W912GB</v>
      </c>
      <c r="J1105" s="14" t="s">
        <v>3329</v>
      </c>
      <c r="K1105" s="15" t="s">
        <v>3330</v>
      </c>
      <c r="L1105" s="15" t="str">
        <f>CONCATENATE(D1105,",",J1105)</f>
        <v>EU00039,W912GB-15-C-0013/47316927</v>
      </c>
      <c r="M1105" s="16">
        <v>48012330</v>
      </c>
      <c r="N1105" s="16">
        <v>48330200</v>
      </c>
      <c r="O1105" s="17">
        <v>45048</v>
      </c>
      <c r="P1105" s="18">
        <v>45778</v>
      </c>
      <c r="Q1105" s="19">
        <f>IF(M1105="","",N1105-M1105)</f>
        <v>317870</v>
      </c>
      <c r="R1105" s="20">
        <f>IF(P1105="","",P1105-O1105)</f>
        <v>730</v>
      </c>
      <c r="S1105">
        <f>YEAR(P1105)</f>
        <v>2025</v>
      </c>
      <c r="T1105" s="21" t="str">
        <f>IF(LEN(MONTH(P1105))=1,CONCATENATE("0",MONTH(P1105)),MONTH(P1105))</f>
        <v>05</v>
      </c>
      <c r="U1105" s="21" t="str">
        <f>IF(LEN(DAY(P1105))=1,CONCATENATE("0",DAY(P1105)),DAY(P1105))</f>
        <v>01</v>
      </c>
      <c r="V1105" t="str">
        <f>CONCATENATE(S1105,T1105,U1105)</f>
        <v>20250501</v>
      </c>
      <c r="W1105">
        <f>IF(OR(MONTH(G1105)=10,MONTH(G1105)=11,MONTH(G1105)=12),YEAR(G1105)+1,YEAR(G1105))</f>
        <v>2019</v>
      </c>
      <c r="X1105">
        <f>IF(OR(MONTH(P1105)=10,MONTH(P1105)=11,MONTH(P1105)=12),YEAR(P1105)+1,YEAR(P1105))</f>
        <v>2025</v>
      </c>
      <c r="Y1105">
        <f>INDEX('Inflation Indices'!$B$2:$B$18,MATCH('MilCon Contracts Data'!W790,'Inflation Indices'!$A$2:$A$18,0))</f>
        <v>1.0006103417743548</v>
      </c>
      <c r="Z1105">
        <f>ROUND(MEDIAN(W1105,X1105),0)</f>
        <v>2022</v>
      </c>
      <c r="AA1105">
        <f>INDEX('Inflation Indices'!$B$2:$B$18,MATCH('MilCon Contracts Data'!Z790,'Inflation Indices'!$A$2:$A$18,0))</f>
        <v>0.95701202597496626</v>
      </c>
      <c r="AB1105" s="22">
        <f>M1105*Y1105</f>
        <v>48041633.930683106</v>
      </c>
      <c r="AC1105" s="22">
        <f>AB1105+(Q1105*AA1105)</f>
        <v>48345839.343379766</v>
      </c>
      <c r="AD1105" s="19">
        <f>IF(AB1105="","",AC1105-AB1105)</f>
        <v>304205.41269665956</v>
      </c>
      <c r="AE1105" s="23">
        <f>_xlfn.DAYS(P1105,O1105)</f>
        <v>730</v>
      </c>
      <c r="AF1105" s="23">
        <f>_xlfn.DAYS(O1105,G1105)</f>
        <v>1324</v>
      </c>
      <c r="AG1105" s="24">
        <f>AE1105/AF1105</f>
        <v>0.55135951661631422</v>
      </c>
    </row>
    <row r="1106" spans="1:33" ht="30" customHeight="1" x14ac:dyDescent="0.25">
      <c r="A1106" s="9">
        <v>44573</v>
      </c>
      <c r="B1106" s="10">
        <v>2020</v>
      </c>
      <c r="C1106" s="11" t="s">
        <v>98</v>
      </c>
      <c r="D1106" s="12" t="s">
        <v>3331</v>
      </c>
      <c r="E1106" s="12" t="s">
        <v>35</v>
      </c>
      <c r="F1106" s="9">
        <v>43875</v>
      </c>
      <c r="G1106" s="9">
        <v>44036</v>
      </c>
      <c r="H1106" s="12" t="s">
        <v>322</v>
      </c>
      <c r="I1106" s="13" t="str">
        <f>LEFT(J1106,6)</f>
        <v>N40085</v>
      </c>
      <c r="J1106" s="14" t="s">
        <v>1444</v>
      </c>
      <c r="K1106" s="15" t="s">
        <v>1445</v>
      </c>
      <c r="L1106" s="15" t="str">
        <f>CONCATENATE(D1106,",",J1106)</f>
        <v>M670011527F,N4008520C0044 AWD</v>
      </c>
      <c r="M1106" s="16">
        <v>48103000</v>
      </c>
      <c r="N1106" s="16">
        <v>48584000</v>
      </c>
      <c r="O1106" s="17">
        <v>45804</v>
      </c>
      <c r="P1106" s="18">
        <v>46044</v>
      </c>
      <c r="Q1106" s="19">
        <f>IF(M1106="","",N1106-M1106)</f>
        <v>481000</v>
      </c>
      <c r="R1106" s="20">
        <f>IF(P1106="","",P1106-O1106)</f>
        <v>240</v>
      </c>
      <c r="S1106">
        <f>YEAR(P1106)</f>
        <v>2026</v>
      </c>
      <c r="T1106" s="21" t="str">
        <f>IF(LEN(MONTH(P1106))=1,CONCATENATE("0",MONTH(P1106)),MONTH(P1106))</f>
        <v>01</v>
      </c>
      <c r="U1106" s="21">
        <f>IF(LEN(DAY(P1106))=1,CONCATENATE("0",DAY(P1106)),DAY(P1106))</f>
        <v>22</v>
      </c>
      <c r="V1106" t="str">
        <f>CONCATENATE(S1106,T1106,U1106)</f>
        <v>20260122</v>
      </c>
      <c r="W1106">
        <f>IF(OR(MONTH(G1106)=10,MONTH(G1106)=11,MONTH(G1106)=12),YEAR(G1106)+1,YEAR(G1106))</f>
        <v>2020</v>
      </c>
      <c r="X1106">
        <f>IF(OR(MONTH(P1106)=10,MONTH(P1106)=11,MONTH(P1106)=12),YEAR(P1106)+1,YEAR(P1106))</f>
        <v>2026</v>
      </c>
      <c r="Y1106">
        <f>INDEX('Inflation Indices'!$B$2:$B$18,MATCH('MilCon Contracts Data'!W881,'Inflation Indices'!$A$2:$A$18,0))</f>
        <v>1.1226717559690906</v>
      </c>
      <c r="Z1106">
        <f>ROUND(MEDIAN(W1106,X1106),0)</f>
        <v>2023</v>
      </c>
      <c r="AA1106">
        <f>INDEX('Inflation Indices'!$B$2:$B$18,MATCH('MilCon Contracts Data'!Z881,'Inflation Indices'!$A$2:$A$18,0))</f>
        <v>1.0507009358578761</v>
      </c>
      <c r="AB1106" s="22">
        <f>M1106*Y1106</f>
        <v>54003879.47738117</v>
      </c>
      <c r="AC1106" s="22">
        <f>AB1106+(Q1106*AA1106)</f>
        <v>54509266.627528809</v>
      </c>
      <c r="AD1106" s="19">
        <f>IF(AB1106="","",AC1106-AB1106)</f>
        <v>505387.15014763921</v>
      </c>
      <c r="AE1106" s="23">
        <f>_xlfn.DAYS(P1106,O1106)</f>
        <v>240</v>
      </c>
      <c r="AF1106" s="23">
        <f>_xlfn.DAYS(O1106,G1106)</f>
        <v>1768</v>
      </c>
      <c r="AG1106" s="24">
        <f>AE1106/AF1106</f>
        <v>0.13574660633484162</v>
      </c>
    </row>
    <row r="1107" spans="1:33" ht="30" customHeight="1" x14ac:dyDescent="0.25">
      <c r="A1107" s="9">
        <v>44594</v>
      </c>
      <c r="B1107" s="10">
        <v>2016</v>
      </c>
      <c r="C1107" s="11" t="s">
        <v>57</v>
      </c>
      <c r="D1107" s="12" t="s">
        <v>3332</v>
      </c>
      <c r="E1107" s="12" t="s">
        <v>35</v>
      </c>
      <c r="F1107" s="9">
        <v>42576</v>
      </c>
      <c r="G1107" s="9">
        <v>42795</v>
      </c>
      <c r="H1107" s="12" t="s">
        <v>3333</v>
      </c>
      <c r="I1107" s="13" t="str">
        <f>LEFT(J1107,6)</f>
        <v>W912DS</v>
      </c>
      <c r="J1107" s="14" t="s">
        <v>3334</v>
      </c>
      <c r="K1107" s="15" t="s">
        <v>3335</v>
      </c>
      <c r="L1107" s="15" t="str">
        <f>CONCATENATE(D1107,",",J1107)</f>
        <v>AM00033,W912DS-17-C-0005/44966911</v>
      </c>
      <c r="M1107" s="16">
        <v>48535000</v>
      </c>
      <c r="N1107" s="16">
        <v>50878598</v>
      </c>
      <c r="O1107" s="17">
        <v>43895</v>
      </c>
      <c r="P1107" s="18">
        <v>43836</v>
      </c>
      <c r="Q1107" s="19">
        <f>IF(M1107="","",N1107-M1107)</f>
        <v>2343598</v>
      </c>
      <c r="R1107" s="20">
        <f>IF(P1107="","",P1107-O1107)</f>
        <v>-59</v>
      </c>
      <c r="S1107">
        <f>YEAR(P1107)</f>
        <v>2020</v>
      </c>
      <c r="T1107" s="21" t="str">
        <f>IF(LEN(MONTH(P1107))=1,CONCATENATE("0",MONTH(P1107)),MONTH(P1107))</f>
        <v>01</v>
      </c>
      <c r="U1107" s="21" t="str">
        <f>IF(LEN(DAY(P1107))=1,CONCATENATE("0",DAY(P1107)),DAY(P1107))</f>
        <v>06</v>
      </c>
      <c r="V1107" t="str">
        <f>CONCATENATE(S1107,T1107,U1107)</f>
        <v>20200106</v>
      </c>
      <c r="W1107">
        <f>IF(OR(MONTH(G1107)=10,MONTH(G1107)=11,MONTH(G1107)=12),YEAR(G1107)+1,YEAR(G1107))</f>
        <v>2017</v>
      </c>
      <c r="X1107">
        <f>IF(OR(MONTH(P1107)=10,MONTH(P1107)=11,MONTH(P1107)=12),YEAR(P1107)+1,YEAR(P1107))</f>
        <v>2020</v>
      </c>
      <c r="Y1107">
        <f>INDEX('Inflation Indices'!$B$2:$B$18,MATCH('MilCon Contracts Data'!W371,'Inflation Indices'!$A$2:$A$18,0))</f>
        <v>1.0006103417743548</v>
      </c>
      <c r="Z1107">
        <f>ROUND(MEDIAN(W1107,X1107),0)</f>
        <v>2019</v>
      </c>
      <c r="AA1107">
        <f>INDEX('Inflation Indices'!$B$2:$B$18,MATCH('MilCon Contracts Data'!Z371,'Inflation Indices'!$A$2:$A$18,0))</f>
        <v>0.95701202597496626</v>
      </c>
      <c r="AB1107" s="22">
        <f>M1107*Y1107</f>
        <v>48564622.938018315</v>
      </c>
      <c r="AC1107" s="22">
        <f>AB1107+(Q1107*AA1107)</f>
        <v>50807474.408069193</v>
      </c>
      <c r="AD1107" s="19">
        <f>IF(AB1107="","",AC1107-AB1107)</f>
        <v>2242851.4700508788</v>
      </c>
      <c r="AE1107" s="23">
        <f>_xlfn.DAYS(P1107,O1107)</f>
        <v>-59</v>
      </c>
      <c r="AF1107" s="23">
        <f>_xlfn.DAYS(O1107,G1107)</f>
        <v>1100</v>
      </c>
      <c r="AG1107" s="24">
        <f>AE1107/AF1107</f>
        <v>-5.3636363636363635E-2</v>
      </c>
    </row>
    <row r="1108" spans="1:33" ht="30" customHeight="1" x14ac:dyDescent="0.25">
      <c r="A1108" s="9">
        <v>44573</v>
      </c>
      <c r="B1108" s="10">
        <v>2020</v>
      </c>
      <c r="C1108" s="11" t="s">
        <v>98</v>
      </c>
      <c r="D1108" s="12" t="s">
        <v>3336</v>
      </c>
      <c r="E1108" s="12" t="s">
        <v>35</v>
      </c>
      <c r="F1108" s="9">
        <v>43875</v>
      </c>
      <c r="G1108" s="9">
        <v>44036</v>
      </c>
      <c r="H1108" s="12" t="s">
        <v>322</v>
      </c>
      <c r="I1108" s="13" t="str">
        <f>LEFT(J1108,6)</f>
        <v>N40085</v>
      </c>
      <c r="J1108" s="14" t="s">
        <v>1444</v>
      </c>
      <c r="K1108" s="15" t="s">
        <v>1445</v>
      </c>
      <c r="L1108" s="15" t="str">
        <f>CONCATENATE(D1108,",",J1108)</f>
        <v>M67001728F,N4008520C0044 AWD</v>
      </c>
      <c r="M1108" s="16">
        <v>48575000</v>
      </c>
      <c r="N1108" s="16">
        <v>49432000</v>
      </c>
      <c r="O1108" s="17">
        <v>45577</v>
      </c>
      <c r="P1108" s="18">
        <v>45706</v>
      </c>
      <c r="Q1108" s="19">
        <f>IF(M1108="","",N1108-M1108)</f>
        <v>857000</v>
      </c>
      <c r="R1108" s="20">
        <f>IF(P1108="","",P1108-O1108)</f>
        <v>129</v>
      </c>
      <c r="S1108">
        <f>YEAR(P1108)</f>
        <v>2025</v>
      </c>
      <c r="T1108" s="21" t="str">
        <f>IF(LEN(MONTH(P1108))=1,CONCATENATE("0",MONTH(P1108)),MONTH(P1108))</f>
        <v>02</v>
      </c>
      <c r="U1108" s="21">
        <f>IF(LEN(DAY(P1108))=1,CONCATENATE("0",DAY(P1108)),DAY(P1108))</f>
        <v>18</v>
      </c>
      <c r="V1108" t="str">
        <f>CONCATENATE(S1108,T1108,U1108)</f>
        <v>20250218</v>
      </c>
      <c r="W1108">
        <f>IF(OR(MONTH(G1108)=10,MONTH(G1108)=11,MONTH(G1108)=12),YEAR(G1108)+1,YEAR(G1108))</f>
        <v>2020</v>
      </c>
      <c r="X1108">
        <f>IF(OR(MONTH(P1108)=10,MONTH(P1108)=11,MONTH(P1108)=12),YEAR(P1108)+1,YEAR(P1108))</f>
        <v>2025</v>
      </c>
      <c r="Y1108">
        <f>INDEX('Inflation Indices'!$B$2:$B$18,MATCH('MilCon Contracts Data'!W885,'Inflation Indices'!$A$2:$A$18,0))</f>
        <v>1.2825639376233653</v>
      </c>
      <c r="Z1108">
        <f>ROUND(MEDIAN(W1108,X1108),0)</f>
        <v>2023</v>
      </c>
      <c r="AA1108">
        <f>INDEX('Inflation Indices'!$B$2:$B$18,MATCH('MilCon Contracts Data'!Z885,'Inflation Indices'!$A$2:$A$18,0))</f>
        <v>1.258060736811446</v>
      </c>
      <c r="AB1108" s="22">
        <f>M1108*Y1108</f>
        <v>62300543.270054966</v>
      </c>
      <c r="AC1108" s="22">
        <f>AB1108+(Q1108*AA1108)</f>
        <v>63378701.321502373</v>
      </c>
      <c r="AD1108" s="19">
        <f>IF(AB1108="","",AC1108-AB1108)</f>
        <v>1078158.0514474064</v>
      </c>
      <c r="AE1108" s="23">
        <f>_xlfn.DAYS(P1108,O1108)</f>
        <v>129</v>
      </c>
      <c r="AF1108" s="23">
        <f>_xlfn.DAYS(O1108,G1108)</f>
        <v>1541</v>
      </c>
      <c r="AG1108" s="24">
        <f>AE1108/AF1108</f>
        <v>8.3711875405580796E-2</v>
      </c>
    </row>
    <row r="1109" spans="1:33" ht="30" customHeight="1" x14ac:dyDescent="0.25">
      <c r="A1109" s="9">
        <v>44561</v>
      </c>
      <c r="B1109" s="10">
        <v>2017</v>
      </c>
      <c r="C1109" s="11" t="s">
        <v>68</v>
      </c>
      <c r="D1109" s="12" t="s">
        <v>3337</v>
      </c>
      <c r="E1109" s="12" t="s">
        <v>35</v>
      </c>
      <c r="F1109" s="9">
        <v>43994</v>
      </c>
      <c r="G1109" s="9">
        <v>44372</v>
      </c>
      <c r="H1109" s="12" t="s">
        <v>3338</v>
      </c>
      <c r="I1109" s="13" t="str">
        <f>LEFT(J1109,6)</f>
        <v>W912HV</v>
      </c>
      <c r="J1109" s="14" t="s">
        <v>3339</v>
      </c>
      <c r="K1109" s="15" t="s">
        <v>3339</v>
      </c>
      <c r="L1109" s="15" t="str">
        <f>CONCATENATE(D1109,",",J1109)</f>
        <v>EVKP174535,W912HV21C0001</v>
      </c>
      <c r="M1109" s="16">
        <v>49607160</v>
      </c>
      <c r="N1109" s="16">
        <v>49607160</v>
      </c>
      <c r="O1109" s="17">
        <v>45170</v>
      </c>
      <c r="P1109" s="18">
        <v>45170</v>
      </c>
      <c r="Q1109" s="19">
        <f>IF(M1109="","",N1109-M1109)</f>
        <v>0</v>
      </c>
      <c r="R1109" s="20">
        <f>IF(P1109="","",P1109-O1109)</f>
        <v>0</v>
      </c>
      <c r="S1109">
        <f>YEAR(P1109)</f>
        <v>2023</v>
      </c>
      <c r="T1109" s="21" t="str">
        <f>IF(LEN(MONTH(P1109))=1,CONCATENATE("0",MONTH(P1109)),MONTH(P1109))</f>
        <v>09</v>
      </c>
      <c r="U1109" s="21" t="str">
        <f>IF(LEN(DAY(P1109))=1,CONCATENATE("0",DAY(P1109)),DAY(P1109))</f>
        <v>01</v>
      </c>
      <c r="V1109" t="str">
        <f>CONCATENATE(S1109,T1109,U1109)</f>
        <v>20230901</v>
      </c>
      <c r="W1109">
        <f>IF(OR(MONTH(G1109)=10,MONTH(G1109)=11,MONTH(G1109)=12),YEAR(G1109)+1,YEAR(G1109))</f>
        <v>2021</v>
      </c>
      <c r="X1109">
        <f>IF(OR(MONTH(P1109)=10,MONTH(P1109)=11,MONTH(P1109)=12),YEAR(P1109)+1,YEAR(P1109))</f>
        <v>2023</v>
      </c>
      <c r="Y1109">
        <f>INDEX('Inflation Indices'!$B$2:$B$18,MATCH('MilCon Contracts Data'!W1251,'Inflation Indices'!$A$2:$A$18,0))</f>
        <v>1.027591137340192</v>
      </c>
      <c r="Z1109">
        <f>ROUND(MEDIAN(W1109,X1109),0)</f>
        <v>2022</v>
      </c>
      <c r="AA1109">
        <f>INDEX('Inflation Indices'!$B$2:$B$18,MATCH('MilCon Contracts Data'!Z1251,'Inflation Indices'!$A$2:$A$18,0))</f>
        <v>0.97697771649446541</v>
      </c>
      <c r="AB1109" s="22">
        <f>M1109*Y1109</f>
        <v>50975877.96461688</v>
      </c>
      <c r="AC1109" s="22">
        <f>AB1109+(Q1109*AA1109)</f>
        <v>50975877.96461688</v>
      </c>
      <c r="AD1109" s="19">
        <f>IF(AB1109="","",AC1109-AB1109)</f>
        <v>0</v>
      </c>
      <c r="AE1109" s="23">
        <f>_xlfn.DAYS(P1109,O1109)</f>
        <v>0</v>
      </c>
      <c r="AF1109" s="23">
        <f>_xlfn.DAYS(O1109,G1109)</f>
        <v>798</v>
      </c>
      <c r="AG1109" s="24">
        <f>AE1109/AF1109</f>
        <v>0</v>
      </c>
    </row>
    <row r="1110" spans="1:33" ht="30" customHeight="1" x14ac:dyDescent="0.25">
      <c r="A1110" s="9">
        <v>44561</v>
      </c>
      <c r="B1110" s="10">
        <v>2016</v>
      </c>
      <c r="C1110" s="11" t="s">
        <v>557</v>
      </c>
      <c r="D1110" s="12" t="s">
        <v>3340</v>
      </c>
      <c r="E1110" s="12" t="s">
        <v>35</v>
      </c>
      <c r="F1110" s="9">
        <v>42914</v>
      </c>
      <c r="G1110" s="9">
        <v>43006</v>
      </c>
      <c r="H1110" s="12" t="s">
        <v>50</v>
      </c>
      <c r="I1110" s="13" t="str">
        <f>LEFT(J1110,6)</f>
        <v>W912QR</v>
      </c>
      <c r="J1110" s="14" t="s">
        <v>3341</v>
      </c>
      <c r="K1110" s="15" t="s">
        <v>3342</v>
      </c>
      <c r="L1110" s="15" t="str">
        <f>CONCATENATE(D1110,",",J1110)</f>
        <v>85813,W912QR-17-C-0043</v>
      </c>
      <c r="M1110" s="16">
        <v>49643000</v>
      </c>
      <c r="N1110" s="16">
        <v>52023000</v>
      </c>
      <c r="O1110" s="17">
        <v>43742</v>
      </c>
      <c r="P1110" s="18">
        <v>44713</v>
      </c>
      <c r="Q1110" s="19">
        <f>IF(M1110="","",N1110-M1110)</f>
        <v>2380000</v>
      </c>
      <c r="R1110" s="20">
        <f>IF(P1110="","",P1110-O1110)</f>
        <v>971</v>
      </c>
      <c r="S1110">
        <f>YEAR(P1110)</f>
        <v>2022</v>
      </c>
      <c r="T1110" s="21" t="str">
        <f>IF(LEN(MONTH(P1110))=1,CONCATENATE("0",MONTH(P1110)),MONTH(P1110))</f>
        <v>06</v>
      </c>
      <c r="U1110" s="21" t="str">
        <f>IF(LEN(DAY(P1110))=1,CONCATENATE("0",DAY(P1110)),DAY(P1110))</f>
        <v>01</v>
      </c>
      <c r="V1110" t="str">
        <f>CONCATENATE(S1110,T1110,U1110)</f>
        <v>20220601</v>
      </c>
      <c r="W1110">
        <f>IF(OR(MONTH(G1110)=10,MONTH(G1110)=11,MONTH(G1110)=12),YEAR(G1110)+1,YEAR(G1110))</f>
        <v>2017</v>
      </c>
      <c r="X1110">
        <f>IF(OR(MONTH(P1110)=10,MONTH(P1110)=11,MONTH(P1110)=12),YEAR(P1110)+1,YEAR(P1110))</f>
        <v>2022</v>
      </c>
      <c r="Y1110">
        <f>INDEX('Inflation Indices'!$B$2:$B$18,MATCH('MilCon Contracts Data'!W407,'Inflation Indices'!$A$2:$A$18,0))</f>
        <v>1.1913606177254064</v>
      </c>
      <c r="Z1110">
        <f>ROUND(MEDIAN(W1110,X1110),0)</f>
        <v>2020</v>
      </c>
      <c r="AA1110">
        <f>INDEX('Inflation Indices'!$B$2:$B$18,MATCH('MilCon Contracts Data'!Z407,'Inflation Indices'!$A$2:$A$18,0))</f>
        <v>1.1226717559690906</v>
      </c>
      <c r="AB1110" s="22">
        <f>M1110*Y1110</f>
        <v>59142715.145742349</v>
      </c>
      <c r="AC1110" s="22">
        <f>AB1110+(Q1110*AA1110)</f>
        <v>61814673.924948782</v>
      </c>
      <c r="AD1110" s="19">
        <f>IF(AB1110="","",AC1110-AB1110)</f>
        <v>2671958.7792064324</v>
      </c>
      <c r="AE1110" s="23">
        <f>_xlfn.DAYS(P1110,O1110)</f>
        <v>971</v>
      </c>
      <c r="AF1110" s="23">
        <f>_xlfn.DAYS(O1110,G1110)</f>
        <v>736</v>
      </c>
      <c r="AG1110" s="24">
        <f>AE1110/AF1110</f>
        <v>1.3192934782608696</v>
      </c>
    </row>
    <row r="1111" spans="1:33" ht="30" customHeight="1" x14ac:dyDescent="0.25">
      <c r="A1111" s="9">
        <v>44561</v>
      </c>
      <c r="B1111" s="10">
        <v>2020</v>
      </c>
      <c r="C1111" s="11" t="s">
        <v>68</v>
      </c>
      <c r="D1111" s="12" t="s">
        <v>3343</v>
      </c>
      <c r="E1111" s="12" t="s">
        <v>35</v>
      </c>
      <c r="F1111" s="9">
        <v>43847</v>
      </c>
      <c r="G1111" s="9">
        <v>44090</v>
      </c>
      <c r="H1111" s="12" t="s">
        <v>3344</v>
      </c>
      <c r="I1111" s="13" t="str">
        <f>LEFT(J1111,6)</f>
        <v>N62742</v>
      </c>
      <c r="J1111" s="14" t="s">
        <v>3345</v>
      </c>
      <c r="K1111" s="15" t="s">
        <v>3345</v>
      </c>
      <c r="L1111" s="15" t="str">
        <f>CONCATENATE(D1111,",",J1111)</f>
        <v>AJJY073105P3,N6274220C1324</v>
      </c>
      <c r="M1111" s="16">
        <v>49677730</v>
      </c>
      <c r="N1111" s="16">
        <v>49677730</v>
      </c>
      <c r="O1111" s="17">
        <v>45123</v>
      </c>
      <c r="P1111" s="18">
        <v>45123</v>
      </c>
      <c r="Q1111" s="19">
        <f>IF(M1111="","",N1111-M1111)</f>
        <v>0</v>
      </c>
      <c r="R1111" s="20">
        <f>IF(P1111="","",P1111-O1111)</f>
        <v>0</v>
      </c>
      <c r="S1111">
        <f>YEAR(P1111)</f>
        <v>2023</v>
      </c>
      <c r="T1111" s="21" t="str">
        <f>IF(LEN(MONTH(P1111))=1,CONCATENATE("0",MONTH(P1111)),MONTH(P1111))</f>
        <v>07</v>
      </c>
      <c r="U1111" s="21">
        <f>IF(LEN(DAY(P1111))=1,CONCATENATE("0",DAY(P1111)),DAY(P1111))</f>
        <v>16</v>
      </c>
      <c r="V1111" t="str">
        <f>CONCATENATE(S1111,T1111,U1111)</f>
        <v>20230716</v>
      </c>
      <c r="W1111">
        <f>IF(OR(MONTH(G1111)=10,MONTH(G1111)=11,MONTH(G1111)=12),YEAR(G1111)+1,YEAR(G1111))</f>
        <v>2020</v>
      </c>
      <c r="X1111">
        <f>IF(OR(MONTH(P1111)=10,MONTH(P1111)=11,MONTH(P1111)=12),YEAR(P1111)+1,YEAR(P1111))</f>
        <v>2023</v>
      </c>
      <c r="Y1111">
        <f>INDEX('Inflation Indices'!$B$2:$B$18,MATCH('MilCon Contracts Data'!W954,'Inflation Indices'!$A$2:$A$18,0))</f>
        <v>1.027591137340192</v>
      </c>
      <c r="Z1111">
        <f>ROUND(MEDIAN(W1111,X1111),0)</f>
        <v>2022</v>
      </c>
      <c r="AA1111">
        <f>INDEX('Inflation Indices'!$B$2:$B$18,MATCH('MilCon Contracts Data'!Z954,'Inflation Indices'!$A$2:$A$18,0))</f>
        <v>0.97697771649446541</v>
      </c>
      <c r="AB1111" s="22">
        <f>M1111*Y1111</f>
        <v>51048395.07117898</v>
      </c>
      <c r="AC1111" s="22">
        <f>AB1111+(Q1111*AA1111)</f>
        <v>51048395.07117898</v>
      </c>
      <c r="AD1111" s="19">
        <f>IF(AB1111="","",AC1111-AB1111)</f>
        <v>0</v>
      </c>
      <c r="AE1111" s="23">
        <f>_xlfn.DAYS(P1111,O1111)</f>
        <v>0</v>
      </c>
      <c r="AF1111" s="23">
        <f>_xlfn.DAYS(O1111,G1111)</f>
        <v>1033</v>
      </c>
      <c r="AG1111" s="24">
        <f>AE1111/AF1111</f>
        <v>0</v>
      </c>
    </row>
    <row r="1112" spans="1:33" ht="30" customHeight="1" x14ac:dyDescent="0.25">
      <c r="A1112" s="9">
        <v>44567</v>
      </c>
      <c r="B1112" s="10">
        <v>2018</v>
      </c>
      <c r="C1112" s="11" t="s">
        <v>33</v>
      </c>
      <c r="D1112" s="12" t="s">
        <v>3346</v>
      </c>
      <c r="E1112" s="12" t="s">
        <v>35</v>
      </c>
      <c r="F1112" s="9">
        <v>43055</v>
      </c>
      <c r="G1112" s="9">
        <v>43370</v>
      </c>
      <c r="H1112" s="12" t="s">
        <v>3347</v>
      </c>
      <c r="I1112" s="13" t="str">
        <f>LEFT(J1112,6)</f>
        <v>W91236</v>
      </c>
      <c r="J1112" s="14" t="s">
        <v>3348</v>
      </c>
      <c r="K1112" s="15" t="s">
        <v>3348</v>
      </c>
      <c r="L1112" s="15" t="str">
        <f>CONCATENATE(D1112,",",J1112)</f>
        <v>80771,W9123618C0025</v>
      </c>
      <c r="M1112" s="16">
        <v>50257000</v>
      </c>
      <c r="N1112" s="16">
        <v>51308106</v>
      </c>
      <c r="O1112" s="17">
        <v>44191</v>
      </c>
      <c r="P1112" s="18">
        <v>44561</v>
      </c>
      <c r="Q1112" s="19">
        <f>IF(M1112="","",N1112-M1112)</f>
        <v>1051106</v>
      </c>
      <c r="R1112" s="20">
        <f>IF(P1112="","",P1112-O1112)</f>
        <v>370</v>
      </c>
      <c r="S1112">
        <f>YEAR(P1112)</f>
        <v>2021</v>
      </c>
      <c r="T1112" s="21">
        <f>IF(LEN(MONTH(P1112))=1,CONCATENATE("0",MONTH(P1112)),MONTH(P1112))</f>
        <v>12</v>
      </c>
      <c r="U1112" s="21">
        <f>IF(LEN(DAY(P1112))=1,CONCATENATE("0",DAY(P1112)),DAY(P1112))</f>
        <v>31</v>
      </c>
      <c r="V1112" t="str">
        <f>CONCATENATE(S1112,T1112,U1112)</f>
        <v>20211231</v>
      </c>
      <c r="W1112">
        <f>IF(OR(MONTH(G1112)=10,MONTH(G1112)=11,MONTH(G1112)=12),YEAR(G1112)+1,YEAR(G1112))</f>
        <v>2018</v>
      </c>
      <c r="X1112">
        <f>IF(OR(MONTH(P1112)=10,MONTH(P1112)=11,MONTH(P1112)=12),YEAR(P1112)+1,YEAR(P1112))</f>
        <v>2022</v>
      </c>
      <c r="Y1112">
        <f>INDEX('Inflation Indices'!$B$2:$B$18,MATCH('MilCon Contracts Data'!W518,'Inflation Indices'!$A$2:$A$18,0))</f>
        <v>1.0992552112271903</v>
      </c>
      <c r="Z1112">
        <f>ROUND(MEDIAN(W1112,X1112),0)</f>
        <v>2020</v>
      </c>
      <c r="AA1112">
        <f>INDEX('Inflation Indices'!$B$2:$B$18,MATCH('MilCon Contracts Data'!Z518,'Inflation Indices'!$A$2:$A$18,0))</f>
        <v>1.0507009358578761</v>
      </c>
      <c r="AB1112" s="22">
        <f>M1112*Y1112</f>
        <v>55245269.150644898</v>
      </c>
      <c r="AC1112" s="22">
        <f>AB1112+(Q1112*AA1112)</f>
        <v>56349667.208530724</v>
      </c>
      <c r="AD1112" s="19">
        <f>IF(AB1112="","",AC1112-AB1112)</f>
        <v>1104398.0578858256</v>
      </c>
      <c r="AE1112" s="23">
        <f>_xlfn.DAYS(P1112,O1112)</f>
        <v>370</v>
      </c>
      <c r="AF1112" s="23">
        <f>_xlfn.DAYS(O1112,G1112)</f>
        <v>821</v>
      </c>
      <c r="AG1112" s="24">
        <f>AE1112/AF1112</f>
        <v>0.45066991473812423</v>
      </c>
    </row>
    <row r="1113" spans="1:33" ht="30" customHeight="1" x14ac:dyDescent="0.25">
      <c r="A1113" s="9">
        <v>44573</v>
      </c>
      <c r="B1113" s="10">
        <v>2018</v>
      </c>
      <c r="C1113" s="11" t="s">
        <v>103</v>
      </c>
      <c r="D1113" s="12" t="s">
        <v>3349</v>
      </c>
      <c r="E1113" s="12" t="s">
        <v>35</v>
      </c>
      <c r="F1113" s="9">
        <v>43245</v>
      </c>
      <c r="G1113" s="9">
        <v>43348</v>
      </c>
      <c r="H1113" s="12" t="s">
        <v>3350</v>
      </c>
      <c r="I1113" s="13" t="str">
        <f>LEFT(J1113,6)</f>
        <v>N62470</v>
      </c>
      <c r="J1113" s="14" t="s">
        <v>3351</v>
      </c>
      <c r="K1113" s="15" t="s">
        <v>3352</v>
      </c>
      <c r="L1113" s="15" t="str">
        <f>CONCATENATE(D1113,",",J1113)</f>
        <v>N00216450,N6247013D6022 N6247018F4121</v>
      </c>
      <c r="M1113" s="16">
        <v>50430000</v>
      </c>
      <c r="N1113" s="16">
        <v>49912000</v>
      </c>
      <c r="O1113" s="17">
        <v>44443</v>
      </c>
      <c r="P1113" s="18">
        <v>44750</v>
      </c>
      <c r="Q1113" s="19">
        <f>IF(M1113="","",N1113-M1113)</f>
        <v>-518000</v>
      </c>
      <c r="R1113" s="20">
        <f>IF(P1113="","",P1113-O1113)</f>
        <v>307</v>
      </c>
      <c r="S1113">
        <f>YEAR(P1113)</f>
        <v>2022</v>
      </c>
      <c r="T1113" s="21" t="str">
        <f>IF(LEN(MONTH(P1113))=1,CONCATENATE("0",MONTH(P1113)),MONTH(P1113))</f>
        <v>07</v>
      </c>
      <c r="U1113" s="21" t="str">
        <f>IF(LEN(DAY(P1113))=1,CONCATENATE("0",DAY(P1113)),DAY(P1113))</f>
        <v>08</v>
      </c>
      <c r="V1113" t="str">
        <f>CONCATENATE(S1113,T1113,U1113)</f>
        <v>20220708</v>
      </c>
      <c r="W1113">
        <f>IF(OR(MONTH(G1113)=10,MONTH(G1113)=11,MONTH(G1113)=12),YEAR(G1113)+1,YEAR(G1113))</f>
        <v>2018</v>
      </c>
      <c r="X1113">
        <f>IF(OR(MONTH(P1113)=10,MONTH(P1113)=11,MONTH(P1113)=12),YEAR(P1113)+1,YEAR(P1113))</f>
        <v>2022</v>
      </c>
      <c r="Y1113">
        <f>INDEX('Inflation Indices'!$B$2:$B$18,MATCH('MilCon Contracts Data'!W465,'Inflation Indices'!$A$2:$A$18,0))</f>
        <v>1.0006103417743548</v>
      </c>
      <c r="Z1113">
        <f>ROUND(MEDIAN(W1113,X1113),0)</f>
        <v>2020</v>
      </c>
      <c r="AA1113">
        <f>INDEX('Inflation Indices'!$B$2:$B$18,MATCH('MilCon Contracts Data'!Z465,'Inflation Indices'!$A$2:$A$18,0))</f>
        <v>0.93819806468133926</v>
      </c>
      <c r="AB1113" s="22">
        <f>M1113*Y1113</f>
        <v>50460779.535680711</v>
      </c>
      <c r="AC1113" s="22">
        <f>AB1113+(Q1113*AA1113)</f>
        <v>49974792.938175775</v>
      </c>
      <c r="AD1113" s="19">
        <f>IF(AB1113="","",AC1113-AB1113)</f>
        <v>-485986.59750493616</v>
      </c>
      <c r="AE1113" s="23">
        <f>_xlfn.DAYS(P1113,O1113)</f>
        <v>307</v>
      </c>
      <c r="AF1113" s="23">
        <f>_xlfn.DAYS(O1113,G1113)</f>
        <v>1095</v>
      </c>
      <c r="AG1113" s="24">
        <f>AE1113/AF1113</f>
        <v>0.28036529680365296</v>
      </c>
    </row>
    <row r="1114" spans="1:33" ht="30" customHeight="1" x14ac:dyDescent="0.25">
      <c r="A1114" s="9">
        <v>44573</v>
      </c>
      <c r="B1114" s="10">
        <v>2020</v>
      </c>
      <c r="C1114" s="11" t="s">
        <v>103</v>
      </c>
      <c r="D1114" s="12" t="s">
        <v>3353</v>
      </c>
      <c r="E1114" s="12" t="s">
        <v>35</v>
      </c>
      <c r="F1114" s="9">
        <v>43943</v>
      </c>
      <c r="G1114" s="9">
        <v>44053</v>
      </c>
      <c r="H1114" s="12" t="s">
        <v>3354</v>
      </c>
      <c r="I1114" s="13" t="str">
        <f>LEFT(J1114,6)</f>
        <v>N62478</v>
      </c>
      <c r="J1114" s="14" t="s">
        <v>3355</v>
      </c>
      <c r="K1114" s="15" t="s">
        <v>3356</v>
      </c>
      <c r="L1114" s="15" t="str">
        <f>CONCATENATE(D1114,",",J1114)</f>
        <v>N62813033,N6247820C4016 AWD</v>
      </c>
      <c r="M1114" s="16">
        <v>50430000</v>
      </c>
      <c r="N1114" s="16">
        <v>35936000</v>
      </c>
      <c r="O1114" s="17">
        <v>44813</v>
      </c>
      <c r="P1114" s="18">
        <v>44813</v>
      </c>
      <c r="Q1114" s="19">
        <f>IF(M1114="","",N1114-M1114)</f>
        <v>-14494000</v>
      </c>
      <c r="R1114" s="20">
        <f>IF(P1114="","",P1114-O1114)</f>
        <v>0</v>
      </c>
      <c r="S1114">
        <f>YEAR(P1114)</f>
        <v>2022</v>
      </c>
      <c r="T1114" s="21" t="str">
        <f>IF(LEN(MONTH(P1114))=1,CONCATENATE("0",MONTH(P1114)),MONTH(P1114))</f>
        <v>09</v>
      </c>
      <c r="U1114" s="21" t="str">
        <f>IF(LEN(DAY(P1114))=1,CONCATENATE("0",DAY(P1114)),DAY(P1114))</f>
        <v>09</v>
      </c>
      <c r="V1114" t="str">
        <f>CONCATENATE(S1114,T1114,U1114)</f>
        <v>20220909</v>
      </c>
      <c r="W1114">
        <f>IF(OR(MONTH(G1114)=10,MONTH(G1114)=11,MONTH(G1114)=12),YEAR(G1114)+1,YEAR(G1114))</f>
        <v>2020</v>
      </c>
      <c r="X1114">
        <f>IF(OR(MONTH(P1114)=10,MONTH(P1114)=11,MONTH(P1114)=12),YEAR(P1114)+1,YEAR(P1114))</f>
        <v>2022</v>
      </c>
      <c r="Y1114">
        <f>INDEX('Inflation Indices'!$B$2:$B$18,MATCH('MilCon Contracts Data'!W950,'Inflation Indices'!$A$2:$A$18,0))</f>
        <v>1.0992552112271903</v>
      </c>
      <c r="Z1114">
        <f>ROUND(MEDIAN(W1114,X1114),0)</f>
        <v>2021</v>
      </c>
      <c r="AA1114">
        <f>INDEX('Inflation Indices'!$B$2:$B$18,MATCH('MilCon Contracts Data'!Z950,'Inflation Indices'!$A$2:$A$18,0))</f>
        <v>1.0507009358578761</v>
      </c>
      <c r="AB1114" s="22">
        <f>M1114*Y1114</f>
        <v>55435440.302187204</v>
      </c>
      <c r="AC1114" s="22">
        <f>AB1114+(Q1114*AA1114)</f>
        <v>40206580.937863149</v>
      </c>
      <c r="AD1114" s="19">
        <f>IF(AB1114="","",AC1114-AB1114)</f>
        <v>-15228859.364324056</v>
      </c>
      <c r="AE1114" s="23">
        <f>_xlfn.DAYS(P1114,O1114)</f>
        <v>0</v>
      </c>
      <c r="AF1114" s="23">
        <f>_xlfn.DAYS(O1114,G1114)</f>
        <v>760</v>
      </c>
      <c r="AG1114" s="24">
        <f>AE1114/AF1114</f>
        <v>0</v>
      </c>
    </row>
    <row r="1115" spans="1:33" ht="30" customHeight="1" x14ac:dyDescent="0.25">
      <c r="A1115" s="9">
        <v>44573</v>
      </c>
      <c r="B1115" s="10">
        <v>2020</v>
      </c>
      <c r="C1115" s="11" t="s">
        <v>103</v>
      </c>
      <c r="D1115" s="12" t="s">
        <v>3357</v>
      </c>
      <c r="E1115" s="12" t="s">
        <v>35</v>
      </c>
      <c r="F1115" s="9">
        <v>43892</v>
      </c>
      <c r="G1115" s="9">
        <v>44050</v>
      </c>
      <c r="H1115" s="12" t="s">
        <v>3358</v>
      </c>
      <c r="I1115" s="13" t="str">
        <f>LEFT(J1115,6)</f>
        <v>N62742</v>
      </c>
      <c r="J1115" s="14" t="s">
        <v>3359</v>
      </c>
      <c r="K1115" s="15" t="s">
        <v>3360</v>
      </c>
      <c r="L1115" s="15" t="str">
        <f>CONCATENATE(D1115,",",J1115)</f>
        <v>N61755491,N6274219D1328 N6274220F9924</v>
      </c>
      <c r="M1115" s="16">
        <v>50514009</v>
      </c>
      <c r="N1115" s="16">
        <v>54163000</v>
      </c>
      <c r="O1115" s="17">
        <v>44915</v>
      </c>
      <c r="P1115" s="18">
        <v>44915</v>
      </c>
      <c r="Q1115" s="19">
        <f>IF(M1115="","",N1115-M1115)</f>
        <v>3648991</v>
      </c>
      <c r="R1115" s="20">
        <f>IF(P1115="","",P1115-O1115)</f>
        <v>0</v>
      </c>
      <c r="S1115">
        <f>YEAR(P1115)</f>
        <v>2022</v>
      </c>
      <c r="T1115" s="21">
        <f>IF(LEN(MONTH(P1115))=1,CONCATENATE("0",MONTH(P1115)),MONTH(P1115))</f>
        <v>12</v>
      </c>
      <c r="U1115" s="21">
        <f>IF(LEN(DAY(P1115))=1,CONCATENATE("0",DAY(P1115)),DAY(P1115))</f>
        <v>20</v>
      </c>
      <c r="V1115" t="str">
        <f>CONCATENATE(S1115,T1115,U1115)</f>
        <v>20221220</v>
      </c>
      <c r="W1115">
        <f>IF(OR(MONTH(G1115)=10,MONTH(G1115)=11,MONTH(G1115)=12),YEAR(G1115)+1,YEAR(G1115))</f>
        <v>2020</v>
      </c>
      <c r="X1115">
        <f>IF(OR(MONTH(P1115)=10,MONTH(P1115)=11,MONTH(P1115)=12),YEAR(P1115)+1,YEAR(P1115))</f>
        <v>2023</v>
      </c>
      <c r="Y1115">
        <f>INDEX('Inflation Indices'!$B$2:$B$18,MATCH('MilCon Contracts Data'!W951,'Inflation Indices'!$A$2:$A$18,0))</f>
        <v>1.1226717559690906</v>
      </c>
      <c r="Z1115">
        <f>ROUND(MEDIAN(W1115,X1115),0)</f>
        <v>2022</v>
      </c>
      <c r="AA1115">
        <f>INDEX('Inflation Indices'!$B$2:$B$18,MATCH('MilCon Contracts Data'!Z951,'Inflation Indices'!$A$2:$A$18,0))</f>
        <v>1.0507009358578761</v>
      </c>
      <c r="AB1115" s="22">
        <f>M1115*Y1115</f>
        <v>56710651.185068451</v>
      </c>
      <c r="AC1115" s="22">
        <f>AB1115+(Q1115*AA1115)</f>
        <v>60544649.443705417</v>
      </c>
      <c r="AD1115" s="19">
        <f>IF(AB1115="","",AC1115-AB1115)</f>
        <v>3833998.2586369663</v>
      </c>
      <c r="AE1115" s="23">
        <f>_xlfn.DAYS(P1115,O1115)</f>
        <v>0</v>
      </c>
      <c r="AF1115" s="23">
        <f>_xlfn.DAYS(O1115,G1115)</f>
        <v>865</v>
      </c>
      <c r="AG1115" s="24">
        <f>AE1115/AF1115</f>
        <v>0</v>
      </c>
    </row>
    <row r="1116" spans="1:33" ht="30" customHeight="1" x14ac:dyDescent="0.25">
      <c r="A1116" s="9">
        <v>44573</v>
      </c>
      <c r="B1116" s="10">
        <v>2014</v>
      </c>
      <c r="C1116" s="11" t="s">
        <v>98</v>
      </c>
      <c r="D1116" s="12" t="s">
        <v>3361</v>
      </c>
      <c r="E1116" s="12" t="s">
        <v>35</v>
      </c>
      <c r="F1116" s="9">
        <v>42199</v>
      </c>
      <c r="G1116" s="9">
        <v>42632</v>
      </c>
      <c r="H1116" s="12" t="s">
        <v>3311</v>
      </c>
      <c r="I1116" s="13" t="str">
        <f>LEFT(J1116,6)</f>
        <v>N62742</v>
      </c>
      <c r="J1116" s="14" t="s">
        <v>3362</v>
      </c>
      <c r="K1116" s="15" t="s">
        <v>3363</v>
      </c>
      <c r="L1116" s="15" t="str">
        <f>CONCATENATE(D1116,",",J1116)</f>
        <v>M00318863,N6274216C1325 AWD</v>
      </c>
      <c r="M1116" s="16">
        <v>50583000</v>
      </c>
      <c r="N1116" s="16">
        <v>50006000</v>
      </c>
      <c r="O1116" s="17">
        <v>43572</v>
      </c>
      <c r="P1116" s="18">
        <v>43897</v>
      </c>
      <c r="Q1116" s="19">
        <f>IF(M1116="","",N1116-M1116)</f>
        <v>-577000</v>
      </c>
      <c r="R1116" s="20">
        <f>IF(P1116="","",P1116-O1116)</f>
        <v>325</v>
      </c>
      <c r="S1116">
        <f>YEAR(P1116)</f>
        <v>2020</v>
      </c>
      <c r="T1116" s="21" t="str">
        <f>IF(LEN(MONTH(P1116))=1,CONCATENATE("0",MONTH(P1116)),MONTH(P1116))</f>
        <v>03</v>
      </c>
      <c r="U1116" s="21" t="str">
        <f>IF(LEN(DAY(P1116))=1,CONCATENATE("0",DAY(P1116)),DAY(P1116))</f>
        <v>07</v>
      </c>
      <c r="V1116" t="str">
        <f>CONCATENATE(S1116,T1116,U1116)</f>
        <v>20200307</v>
      </c>
      <c r="W1116">
        <f>IF(OR(MONTH(G1116)=10,MONTH(G1116)=11,MONTH(G1116)=12),YEAR(G1116)+1,YEAR(G1116))</f>
        <v>2016</v>
      </c>
      <c r="X1116">
        <f>IF(OR(MONTH(P1116)=10,MONTH(P1116)=11,MONTH(P1116)=12),YEAR(P1116)+1,YEAR(P1116))</f>
        <v>2020</v>
      </c>
      <c r="Y1116">
        <f>INDEX('Inflation Indices'!$B$2:$B$18,MATCH('MilCon Contracts Data'!W262,'Inflation Indices'!$A$2:$A$18,0))</f>
        <v>1.2082263446570523</v>
      </c>
      <c r="Z1116">
        <f>ROUND(MEDIAN(W1116,X1116),0)</f>
        <v>2018</v>
      </c>
      <c r="AA1116">
        <f>INDEX('Inflation Indices'!$B$2:$B$18,MATCH('MilCon Contracts Data'!Z262,'Inflation Indices'!$A$2:$A$18,0))</f>
        <v>1.1913606177254064</v>
      </c>
      <c r="AB1116" s="22">
        <f>M1116*Y1116</f>
        <v>61115713.191787675</v>
      </c>
      <c r="AC1116" s="22">
        <f>AB1116+(Q1116*AA1116)</f>
        <v>60428298.115360118</v>
      </c>
      <c r="AD1116" s="19">
        <f>IF(AB1116="","",AC1116-AB1116)</f>
        <v>-687415.07642755657</v>
      </c>
      <c r="AE1116" s="23">
        <f>_xlfn.DAYS(P1116,O1116)</f>
        <v>325</v>
      </c>
      <c r="AF1116" s="23">
        <f>_xlfn.DAYS(O1116,G1116)</f>
        <v>940</v>
      </c>
      <c r="AG1116" s="24">
        <f>AE1116/AF1116</f>
        <v>0.34574468085106386</v>
      </c>
    </row>
    <row r="1117" spans="1:33" ht="30" customHeight="1" x14ac:dyDescent="0.25">
      <c r="A1117" s="9">
        <v>44573</v>
      </c>
      <c r="B1117" s="10">
        <v>2020</v>
      </c>
      <c r="C1117" s="11" t="s">
        <v>103</v>
      </c>
      <c r="D1117" s="12" t="s">
        <v>3364</v>
      </c>
      <c r="E1117" s="12" t="s">
        <v>35</v>
      </c>
      <c r="F1117" s="9">
        <v>44158</v>
      </c>
      <c r="G1117" s="9">
        <v>44258</v>
      </c>
      <c r="H1117" s="12" t="s">
        <v>155</v>
      </c>
      <c r="I1117" s="13" t="str">
        <f>LEFT(J1117,6)</f>
        <v>N62473</v>
      </c>
      <c r="J1117" s="14" t="s">
        <v>3365</v>
      </c>
      <c r="K1117" s="15" t="s">
        <v>2093</v>
      </c>
      <c r="L1117" s="15" t="str">
        <f>CONCATENATE(D1117,",",J1117)</f>
        <v>N476091918,N6247318D5855 N6247321F4428</v>
      </c>
      <c r="M1117" s="16">
        <v>50924000</v>
      </c>
      <c r="N1117" s="16">
        <v>58919000</v>
      </c>
      <c r="O1117" s="17">
        <v>45049</v>
      </c>
      <c r="P1117" s="18">
        <v>45049</v>
      </c>
      <c r="Q1117" s="19">
        <f>IF(M1117="","",N1117-M1117)</f>
        <v>7995000</v>
      </c>
      <c r="R1117" s="20">
        <f>IF(P1117="","",P1117-O1117)</f>
        <v>0</v>
      </c>
      <c r="S1117">
        <f>YEAR(P1117)</f>
        <v>2023</v>
      </c>
      <c r="T1117" s="21" t="str">
        <f>IF(LEN(MONTH(P1117))=1,CONCATENATE("0",MONTH(P1117)),MONTH(P1117))</f>
        <v>05</v>
      </c>
      <c r="U1117" s="21" t="str">
        <f>IF(LEN(DAY(P1117))=1,CONCATENATE("0",DAY(P1117)),DAY(P1117))</f>
        <v>03</v>
      </c>
      <c r="V1117" t="str">
        <f>CONCATENATE(S1117,T1117,U1117)</f>
        <v>20230503</v>
      </c>
      <c r="W1117">
        <f>IF(OR(MONTH(G1117)=10,MONTH(G1117)=11,MONTH(G1117)=12),YEAR(G1117)+1,YEAR(G1117))</f>
        <v>2021</v>
      </c>
      <c r="X1117">
        <f>IF(OR(MONTH(P1117)=10,MONTH(P1117)=11,MONTH(P1117)=12),YEAR(P1117)+1,YEAR(P1117))</f>
        <v>2023</v>
      </c>
      <c r="Y1117">
        <f>INDEX('Inflation Indices'!$B$2:$B$18,MATCH('MilCon Contracts Data'!W1157,'Inflation Indices'!$A$2:$A$18,0))</f>
        <v>1.1743184978402121</v>
      </c>
      <c r="Z1117">
        <f>ROUND(MEDIAN(W1117,X1117),0)</f>
        <v>2022</v>
      </c>
      <c r="AA1117">
        <f>INDEX('Inflation Indices'!$B$2:$B$18,MATCH('MilCon Contracts Data'!Z1157,'Inflation Indices'!$A$2:$A$18,0))</f>
        <v>1.0507009358578761</v>
      </c>
      <c r="AB1117" s="22">
        <f>M1117*Y1117</f>
        <v>59800995.184014961</v>
      </c>
      <c r="AC1117" s="22">
        <f>AB1117+(Q1117*AA1117)</f>
        <v>68201349.166198686</v>
      </c>
      <c r="AD1117" s="19">
        <f>IF(AB1117="","",AC1117-AB1117)</f>
        <v>8400353.9821837246</v>
      </c>
      <c r="AE1117" s="23">
        <f>_xlfn.DAYS(P1117,O1117)</f>
        <v>0</v>
      </c>
      <c r="AF1117" s="23">
        <f>_xlfn.DAYS(O1117,G1117)</f>
        <v>791</v>
      </c>
      <c r="AG1117" s="24">
        <f>AE1117/AF1117</f>
        <v>0</v>
      </c>
    </row>
    <row r="1118" spans="1:33" ht="30" customHeight="1" x14ac:dyDescent="0.25">
      <c r="A1118" s="9">
        <v>44594</v>
      </c>
      <c r="B1118" s="10">
        <v>2014</v>
      </c>
      <c r="C1118" s="11" t="s">
        <v>57</v>
      </c>
      <c r="D1118" s="12" t="s">
        <v>285</v>
      </c>
      <c r="E1118" s="12" t="s">
        <v>35</v>
      </c>
      <c r="F1118" s="9">
        <v>42332</v>
      </c>
      <c r="G1118" s="9">
        <v>42481</v>
      </c>
      <c r="H1118" s="12" t="s">
        <v>287</v>
      </c>
      <c r="I1118" s="13" t="str">
        <f>LEFT(J1118,6)</f>
        <v>W912GB</v>
      </c>
      <c r="J1118" s="25" t="s">
        <v>288</v>
      </c>
      <c r="K1118" s="15" t="s">
        <v>289</v>
      </c>
      <c r="L1118" s="15" t="str">
        <f>CONCATENATE(D1118,",",J1118)</f>
        <v>EU00072,W912GB-12-C-0022</v>
      </c>
      <c r="M1118" s="16">
        <v>50967096</v>
      </c>
      <c r="N1118" s="16">
        <v>52793178</v>
      </c>
      <c r="O1118" s="17">
        <v>43574</v>
      </c>
      <c r="P1118" s="18">
        <v>43307</v>
      </c>
      <c r="Q1118" s="19">
        <f>IF(M1118="","",N1118-M1118)</f>
        <v>1826082</v>
      </c>
      <c r="R1118" s="20">
        <f>IF(P1118="","",P1118-O1118)</f>
        <v>-267</v>
      </c>
      <c r="S1118">
        <f>YEAR(P1118)</f>
        <v>2018</v>
      </c>
      <c r="T1118" s="21" t="str">
        <f>IF(LEN(MONTH(P1118))=1,CONCATENATE("0",MONTH(P1118)),MONTH(P1118))</f>
        <v>07</v>
      </c>
      <c r="U1118" s="21">
        <f>IF(LEN(DAY(P1118))=1,CONCATENATE("0",DAY(P1118)),DAY(P1118))</f>
        <v>26</v>
      </c>
      <c r="V1118" t="str">
        <f>CONCATENATE(S1118,T1118,U1118)</f>
        <v>20180726</v>
      </c>
      <c r="W1118">
        <f>IF(OR(MONTH(G1118)=10,MONTH(G1118)=11,MONTH(G1118)=12),YEAR(G1118)+1,YEAR(G1118))</f>
        <v>2016</v>
      </c>
      <c r="X1118">
        <f>IF(OR(MONTH(P1118)=10,MONTH(P1118)=11,MONTH(P1118)=12),YEAR(P1118)+1,YEAR(P1118))</f>
        <v>2018</v>
      </c>
      <c r="Y1118">
        <f>INDEX('Inflation Indices'!$B$2:$B$18,MATCH('MilCon Contracts Data'!W287,'Inflation Indices'!$A$2:$A$18,0))</f>
        <v>1.027591137340192</v>
      </c>
      <c r="Z1118">
        <f>ROUND(MEDIAN(W1118,X1118),0)</f>
        <v>2017</v>
      </c>
      <c r="AA1118">
        <f>INDEX('Inflation Indices'!$B$2:$B$18,MATCH('MilCon Contracts Data'!Z287,'Inflation Indices'!$A$2:$A$18,0))</f>
        <v>1.0006103417743548</v>
      </c>
      <c r="AB1118" s="22">
        <f>M1118*Y1118</f>
        <v>52373336.145566754</v>
      </c>
      <c r="AC1118" s="22">
        <f>AB1118+(Q1118*AA1118)</f>
        <v>54200532.679694749</v>
      </c>
      <c r="AD1118" s="19">
        <f>IF(AB1118="","",AC1118-AB1118)</f>
        <v>1827196.5341279954</v>
      </c>
      <c r="AE1118" s="23">
        <f>_xlfn.DAYS(P1118,O1118)</f>
        <v>-267</v>
      </c>
      <c r="AF1118" s="23">
        <f>_xlfn.DAYS(O1118,G1118)</f>
        <v>1093</v>
      </c>
      <c r="AG1118" s="24">
        <f>AE1118/AF1118</f>
        <v>-0.24428179322964319</v>
      </c>
    </row>
    <row r="1119" spans="1:33" ht="30" customHeight="1" x14ac:dyDescent="0.25">
      <c r="A1119" s="9">
        <v>44573</v>
      </c>
      <c r="B1119" s="10">
        <v>2015</v>
      </c>
      <c r="C1119" s="11" t="s">
        <v>98</v>
      </c>
      <c r="D1119" s="12" t="s">
        <v>3366</v>
      </c>
      <c r="E1119" s="12" t="s">
        <v>35</v>
      </c>
      <c r="F1119" s="9">
        <v>42103</v>
      </c>
      <c r="G1119" s="9">
        <v>42248</v>
      </c>
      <c r="H1119" s="12" t="s">
        <v>2280</v>
      </c>
      <c r="I1119" s="13" t="str">
        <f>LEFT(J1119,6)</f>
        <v>N62742</v>
      </c>
      <c r="J1119" s="14" t="s">
        <v>3367</v>
      </c>
      <c r="K1119" s="15" t="s">
        <v>3368</v>
      </c>
      <c r="L1119" s="15" t="str">
        <f>CONCATENATE(D1119,",",J1119)</f>
        <v>M00318861,N6274215C1305 AWD</v>
      </c>
      <c r="M1119" s="16">
        <v>51071000</v>
      </c>
      <c r="N1119" s="16">
        <v>52377000</v>
      </c>
      <c r="O1119" s="17">
        <v>43323</v>
      </c>
      <c r="P1119" s="18">
        <v>44230</v>
      </c>
      <c r="Q1119" s="19">
        <f>IF(M1119="","",N1119-M1119)</f>
        <v>1306000</v>
      </c>
      <c r="R1119" s="20">
        <f>IF(P1119="","",P1119-O1119)</f>
        <v>907</v>
      </c>
      <c r="S1119">
        <f>YEAR(P1119)</f>
        <v>2021</v>
      </c>
      <c r="T1119" s="21" t="str">
        <f>IF(LEN(MONTH(P1119))=1,CONCATENATE("0",MONTH(P1119)),MONTH(P1119))</f>
        <v>02</v>
      </c>
      <c r="U1119" s="21" t="str">
        <f>IF(LEN(DAY(P1119))=1,CONCATENATE("0",DAY(P1119)),DAY(P1119))</f>
        <v>03</v>
      </c>
      <c r="V1119" t="str">
        <f>CONCATENATE(S1119,T1119,U1119)</f>
        <v>20210203</v>
      </c>
      <c r="W1119">
        <f>IF(OR(MONTH(G1119)=10,MONTH(G1119)=11,MONTH(G1119)=12),YEAR(G1119)+1,YEAR(G1119))</f>
        <v>2015</v>
      </c>
      <c r="X1119">
        <f>IF(OR(MONTH(P1119)=10,MONTH(P1119)=11,MONTH(P1119)=12),YEAR(P1119)+1,YEAR(P1119))</f>
        <v>2021</v>
      </c>
      <c r="Y1119">
        <f>INDEX('Inflation Indices'!$B$2:$B$18,MATCH('MilCon Contracts Data'!W198,'Inflation Indices'!$A$2:$A$18,0))</f>
        <v>1.0507009358578761</v>
      </c>
      <c r="Z1119">
        <f>ROUND(MEDIAN(W1119,X1119),0)</f>
        <v>2018</v>
      </c>
      <c r="AA1119">
        <f>INDEX('Inflation Indices'!$B$2:$B$18,MATCH('MilCon Contracts Data'!Z198,'Inflation Indices'!$A$2:$A$18,0))</f>
        <v>1.0006103417743548</v>
      </c>
      <c r="AB1119" s="22">
        <f>M1119*Y1119</f>
        <v>53660347.495197587</v>
      </c>
      <c r="AC1119" s="22">
        <f>AB1119+(Q1119*AA1119)</f>
        <v>54967144.601554893</v>
      </c>
      <c r="AD1119" s="19">
        <f>IF(AB1119="","",AC1119-AB1119)</f>
        <v>1306797.1063573062</v>
      </c>
      <c r="AE1119" s="23">
        <f>_xlfn.DAYS(P1119,O1119)</f>
        <v>907</v>
      </c>
      <c r="AF1119" s="23">
        <f>_xlfn.DAYS(O1119,G1119)</f>
        <v>1075</v>
      </c>
      <c r="AG1119" s="24">
        <f>AE1119/AF1119</f>
        <v>0.84372093023255812</v>
      </c>
    </row>
    <row r="1120" spans="1:33" ht="30" customHeight="1" x14ac:dyDescent="0.25">
      <c r="A1120" s="9">
        <v>44573</v>
      </c>
      <c r="B1120" s="10">
        <v>2020</v>
      </c>
      <c r="C1120" s="11" t="s">
        <v>98</v>
      </c>
      <c r="D1120" s="12" t="s">
        <v>3369</v>
      </c>
      <c r="E1120" s="12" t="s">
        <v>35</v>
      </c>
      <c r="F1120" s="9">
        <v>43804</v>
      </c>
      <c r="G1120" s="9">
        <v>44056</v>
      </c>
      <c r="H1120" s="12" t="s">
        <v>109</v>
      </c>
      <c r="I1120" s="13" t="str">
        <f>LEFT(J1120,6)</f>
        <v>N40085</v>
      </c>
      <c r="J1120" s="14" t="s">
        <v>3045</v>
      </c>
      <c r="K1120" s="15" t="s">
        <v>3046</v>
      </c>
      <c r="L1120" s="15" t="str">
        <f>CONCATENATE(D1120,",",J1120)</f>
        <v>M670011338F,N4008520C0145 AWD</v>
      </c>
      <c r="M1120" s="16">
        <v>51246000</v>
      </c>
      <c r="N1120" s="16">
        <v>52469000</v>
      </c>
      <c r="O1120" s="17">
        <v>45804</v>
      </c>
      <c r="P1120" s="18">
        <v>46044</v>
      </c>
      <c r="Q1120" s="19">
        <f>IF(M1120="","",N1120-M1120)</f>
        <v>1223000</v>
      </c>
      <c r="R1120" s="20">
        <f>IF(P1120="","",P1120-O1120)</f>
        <v>240</v>
      </c>
      <c r="S1120">
        <f>YEAR(P1120)</f>
        <v>2026</v>
      </c>
      <c r="T1120" s="21" t="str">
        <f>IF(LEN(MONTH(P1120))=1,CONCATENATE("0",MONTH(P1120)),MONTH(P1120))</f>
        <v>01</v>
      </c>
      <c r="U1120" s="21">
        <f>IF(LEN(DAY(P1120))=1,CONCATENATE("0",DAY(P1120)),DAY(P1120))</f>
        <v>22</v>
      </c>
      <c r="V1120" t="str">
        <f>CONCATENATE(S1120,T1120,U1120)</f>
        <v>20260122</v>
      </c>
      <c r="W1120">
        <f>IF(OR(MONTH(G1120)=10,MONTH(G1120)=11,MONTH(G1120)=12),YEAR(G1120)+1,YEAR(G1120))</f>
        <v>2020</v>
      </c>
      <c r="X1120">
        <f>IF(OR(MONTH(P1120)=10,MONTH(P1120)=11,MONTH(P1120)=12),YEAR(P1120)+1,YEAR(P1120))</f>
        <v>2026</v>
      </c>
      <c r="Y1120">
        <f>INDEX('Inflation Indices'!$B$2:$B$18,MATCH('MilCon Contracts Data'!W901,'Inflation Indices'!$A$2:$A$18,0))</f>
        <v>1.0992552112271903</v>
      </c>
      <c r="Z1120">
        <f>ROUND(MEDIAN(W1120,X1120),0)</f>
        <v>2023</v>
      </c>
      <c r="AA1120">
        <f>INDEX('Inflation Indices'!$B$2:$B$18,MATCH('MilCon Contracts Data'!Z901,'Inflation Indices'!$A$2:$A$18,0))</f>
        <v>1.0507009358578761</v>
      </c>
      <c r="AB1120" s="22">
        <f>M1120*Y1120</f>
        <v>56332432.554548591</v>
      </c>
      <c r="AC1120" s="22">
        <f>AB1120+(Q1120*AA1120)</f>
        <v>57617439.799102776</v>
      </c>
      <c r="AD1120" s="19">
        <f>IF(AB1120="","",AC1120-AB1120)</f>
        <v>1285007.2445541844</v>
      </c>
      <c r="AE1120" s="23">
        <f>_xlfn.DAYS(P1120,O1120)</f>
        <v>240</v>
      </c>
      <c r="AF1120" s="23">
        <f>_xlfn.DAYS(O1120,G1120)</f>
        <v>1748</v>
      </c>
      <c r="AG1120" s="24">
        <f>AE1120/AF1120</f>
        <v>0.13729977116704806</v>
      </c>
    </row>
    <row r="1121" spans="1:33" ht="30" customHeight="1" x14ac:dyDescent="0.25">
      <c r="A1121" s="9">
        <v>44561</v>
      </c>
      <c r="B1121" s="10">
        <v>2017</v>
      </c>
      <c r="C1121" s="11" t="s">
        <v>68</v>
      </c>
      <c r="D1121" s="12" t="s">
        <v>3370</v>
      </c>
      <c r="E1121" s="12" t="s">
        <v>35</v>
      </c>
      <c r="F1121" s="9">
        <v>42663</v>
      </c>
      <c r="G1121" s="9">
        <v>43922</v>
      </c>
      <c r="H1121" s="12" t="s">
        <v>3371</v>
      </c>
      <c r="I1121" s="13" t="str">
        <f>LEFT(J1121,6)</f>
        <v>W911KB</v>
      </c>
      <c r="J1121" s="14" t="s">
        <v>3372</v>
      </c>
      <c r="K1121" s="15" t="s">
        <v>3372</v>
      </c>
      <c r="L1121" s="15" t="str">
        <f>CONCATENATE(D1121,",",J1121)</f>
        <v>FXSB982839,W911KB20C008</v>
      </c>
      <c r="M1121" s="16">
        <v>51446741</v>
      </c>
      <c r="N1121" s="16">
        <v>51446741</v>
      </c>
      <c r="O1121" s="17">
        <v>44637</v>
      </c>
      <c r="P1121" s="18">
        <v>44637</v>
      </c>
      <c r="Q1121" s="19">
        <f>IF(M1121="","",N1121-M1121)</f>
        <v>0</v>
      </c>
      <c r="R1121" s="20">
        <f>IF(P1121="","",P1121-O1121)</f>
        <v>0</v>
      </c>
      <c r="S1121">
        <f>YEAR(P1121)</f>
        <v>2022</v>
      </c>
      <c r="T1121" s="21" t="str">
        <f>IF(LEN(MONTH(P1121))=1,CONCATENATE("0",MONTH(P1121)),MONTH(P1121))</f>
        <v>03</v>
      </c>
      <c r="U1121" s="21">
        <f>IF(LEN(DAY(P1121))=1,CONCATENATE("0",DAY(P1121)),DAY(P1121))</f>
        <v>17</v>
      </c>
      <c r="V1121" t="str">
        <f>CONCATENATE(S1121,T1121,U1121)</f>
        <v>20220317</v>
      </c>
      <c r="W1121">
        <f>IF(OR(MONTH(G1121)=10,MONTH(G1121)=11,MONTH(G1121)=12),YEAR(G1121)+1,YEAR(G1121))</f>
        <v>2020</v>
      </c>
      <c r="X1121">
        <f>IF(OR(MONTH(P1121)=10,MONTH(P1121)=11,MONTH(P1121)=12),YEAR(P1121)+1,YEAR(P1121))</f>
        <v>2022</v>
      </c>
      <c r="Y1121">
        <f>INDEX('Inflation Indices'!$B$2:$B$18,MATCH('MilCon Contracts Data'!W982,'Inflation Indices'!$A$2:$A$18,0))</f>
        <v>1.027591137340192</v>
      </c>
      <c r="Z1121">
        <f>ROUND(MEDIAN(W1121,X1121),0)</f>
        <v>2021</v>
      </c>
      <c r="AA1121">
        <f>INDEX('Inflation Indices'!$B$2:$B$18,MATCH('MilCon Contracts Data'!Z982,'Inflation Indices'!$A$2:$A$18,0))</f>
        <v>0.97697771649446541</v>
      </c>
      <c r="AB1121" s="22">
        <f>M1121*Y1121</f>
        <v>52866215.096636288</v>
      </c>
      <c r="AC1121" s="22">
        <f>AB1121+(Q1121*AA1121)</f>
        <v>52866215.096636288</v>
      </c>
      <c r="AD1121" s="19">
        <f>IF(AB1121="","",AC1121-AB1121)</f>
        <v>0</v>
      </c>
      <c r="AE1121" s="23">
        <f>_xlfn.DAYS(P1121,O1121)</f>
        <v>0</v>
      </c>
      <c r="AF1121" s="23">
        <f>_xlfn.DAYS(O1121,G1121)</f>
        <v>715</v>
      </c>
      <c r="AG1121" s="24">
        <f>AE1121/AF1121</f>
        <v>0</v>
      </c>
    </row>
    <row r="1122" spans="1:33" ht="30" customHeight="1" x14ac:dyDescent="0.25">
      <c r="A1122" s="9">
        <v>44567</v>
      </c>
      <c r="B1122" s="10">
        <v>2014</v>
      </c>
      <c r="C1122" s="11" t="s">
        <v>33</v>
      </c>
      <c r="D1122" s="12" t="s">
        <v>3373</v>
      </c>
      <c r="E1122" s="12" t="s">
        <v>35</v>
      </c>
      <c r="F1122" s="9">
        <v>41738</v>
      </c>
      <c r="G1122" s="9">
        <v>41975</v>
      </c>
      <c r="H1122" s="12" t="s">
        <v>2826</v>
      </c>
      <c r="I1122" s="13" t="str">
        <f>LEFT(J1122,6)</f>
        <v>W91278</v>
      </c>
      <c r="J1122" s="14" t="s">
        <v>2898</v>
      </c>
      <c r="K1122" s="15" t="s">
        <v>2899</v>
      </c>
      <c r="L1122" s="15" t="str">
        <f>CONCATENATE(D1122,",",J1122)</f>
        <v>76376,W91278-11-D-0073</v>
      </c>
      <c r="M1122" s="16">
        <v>51696668</v>
      </c>
      <c r="N1122" s="16">
        <v>61769562</v>
      </c>
      <c r="O1122" s="17">
        <v>42869</v>
      </c>
      <c r="P1122" s="18">
        <v>43119</v>
      </c>
      <c r="Q1122" s="19">
        <f>IF(M1122="","",N1122-M1122)</f>
        <v>10072894</v>
      </c>
      <c r="R1122" s="20">
        <f>IF(P1122="","",P1122-O1122)</f>
        <v>250</v>
      </c>
      <c r="S1122">
        <f>YEAR(P1122)</f>
        <v>2018</v>
      </c>
      <c r="T1122" s="21" t="str">
        <f>IF(LEN(MONTH(P1122))=1,CONCATENATE("0",MONTH(P1122)),MONTH(P1122))</f>
        <v>01</v>
      </c>
      <c r="U1122" s="21">
        <f>IF(LEN(DAY(P1122))=1,CONCATENATE("0",DAY(P1122)),DAY(P1122))</f>
        <v>19</v>
      </c>
      <c r="V1122" t="str">
        <f>CONCATENATE(S1122,T1122,U1122)</f>
        <v>20180119</v>
      </c>
      <c r="W1122">
        <f>IF(OR(MONTH(G1122)=10,MONTH(G1122)=11,MONTH(G1122)=12),YEAR(G1122)+1,YEAR(G1122))</f>
        <v>2015</v>
      </c>
      <c r="X1122">
        <f>IF(OR(MONTH(P1122)=10,MONTH(P1122)=11,MONTH(P1122)=12),YEAR(P1122)+1,YEAR(P1122))</f>
        <v>2018</v>
      </c>
      <c r="Y1122">
        <f>INDEX('Inflation Indices'!$B$2:$B$18,MATCH('MilCon Contracts Data'!W205,'Inflation Indices'!$A$2:$A$18,0))</f>
        <v>1.0992552112271903</v>
      </c>
      <c r="Z1122">
        <f>ROUND(MEDIAN(W1122,X1122),0)</f>
        <v>2017</v>
      </c>
      <c r="AA1122">
        <f>INDEX('Inflation Indices'!$B$2:$B$18,MATCH('MilCon Contracts Data'!Z205,'Inflation Indices'!$A$2:$A$18,0))</f>
        <v>1.027591137340192</v>
      </c>
      <c r="AB1122" s="22">
        <f>M1122*Y1122</f>
        <v>56827831.702081926</v>
      </c>
      <c r="AC1122" s="22">
        <f>AB1122+(Q1122*AA1122)</f>
        <v>67178648.303849116</v>
      </c>
      <c r="AD1122" s="19">
        <f>IF(AB1122="","",AC1122-AB1122)</f>
        <v>10350816.60176719</v>
      </c>
      <c r="AE1122" s="23">
        <f>_xlfn.DAYS(P1122,O1122)</f>
        <v>250</v>
      </c>
      <c r="AF1122" s="23">
        <f>_xlfn.DAYS(O1122,G1122)</f>
        <v>894</v>
      </c>
      <c r="AG1122" s="24">
        <f>AE1122/AF1122</f>
        <v>0.2796420581655481</v>
      </c>
    </row>
    <row r="1123" spans="1:33" ht="30" customHeight="1" x14ac:dyDescent="0.25">
      <c r="A1123" s="9">
        <v>44573</v>
      </c>
      <c r="B1123" s="10">
        <v>2021</v>
      </c>
      <c r="C1123" s="11" t="s">
        <v>103</v>
      </c>
      <c r="D1123" s="12" t="s">
        <v>3374</v>
      </c>
      <c r="E1123" s="12" t="s">
        <v>35</v>
      </c>
      <c r="F1123" s="9">
        <v>44399</v>
      </c>
      <c r="G1123" s="9">
        <v>44546</v>
      </c>
      <c r="H1123" s="12" t="s">
        <v>2287</v>
      </c>
      <c r="I1123" s="13" t="str">
        <f>LEFT(J1123,6)</f>
        <v>N62470</v>
      </c>
      <c r="J1123" s="14" t="s">
        <v>3375</v>
      </c>
      <c r="K1123" s="15" t="s">
        <v>2289</v>
      </c>
      <c r="L1123" s="15" t="str">
        <f>CONCATENATE(D1123,",",J1123)</f>
        <v>N62863313,N6247021D0011 N6247022F9000</v>
      </c>
      <c r="M1123" s="16">
        <v>51758888.759999998</v>
      </c>
      <c r="N1123" s="16">
        <v>58177000</v>
      </c>
      <c r="O1123" s="17">
        <v>45544</v>
      </c>
      <c r="P1123" s="18">
        <v>45544</v>
      </c>
      <c r="Q1123" s="19">
        <f>IF(M1123="","",N1123-M1123)</f>
        <v>6418111.2400000021</v>
      </c>
      <c r="R1123" s="20">
        <f>IF(P1123="","",P1123-O1123)</f>
        <v>0</v>
      </c>
      <c r="S1123">
        <f>YEAR(P1123)</f>
        <v>2024</v>
      </c>
      <c r="T1123" s="21" t="str">
        <f>IF(LEN(MONTH(P1123))=1,CONCATENATE("0",MONTH(P1123)),MONTH(P1123))</f>
        <v>09</v>
      </c>
      <c r="U1123" s="21" t="str">
        <f>IF(LEN(DAY(P1123))=1,CONCATENATE("0",DAY(P1123)),DAY(P1123))</f>
        <v>09</v>
      </c>
      <c r="V1123" t="str">
        <f>CONCATENATE(S1123,T1123,U1123)</f>
        <v>20240909</v>
      </c>
      <c r="W1123">
        <f>IF(OR(MONTH(G1123)=10,MONTH(G1123)=11,MONTH(G1123)=12),YEAR(G1123)+1,YEAR(G1123))</f>
        <v>2022</v>
      </c>
      <c r="X1123">
        <f>IF(OR(MONTH(P1123)=10,MONTH(P1123)=11,MONTH(P1123)=12),YEAR(P1123)+1,YEAR(P1123))</f>
        <v>2024</v>
      </c>
      <c r="Y1123">
        <f>INDEX('Inflation Indices'!$B$2:$B$18,MATCH('MilCon Contracts Data'!W1279,'Inflation Indices'!$A$2:$A$18,0))</f>
        <v>1.027591137340192</v>
      </c>
      <c r="Z1123">
        <f>ROUND(MEDIAN(W1123,X1123),0)</f>
        <v>2023</v>
      </c>
      <c r="AA1123">
        <f>INDEX('Inflation Indices'!$B$2:$B$18,MATCH('MilCon Contracts Data'!Z1279,'Inflation Indices'!$A$2:$A$18,0))</f>
        <v>0.97697771649446541</v>
      </c>
      <c r="AB1123" s="22">
        <f>M1123*Y1123</f>
        <v>53186975.368352883</v>
      </c>
      <c r="AC1123" s="22">
        <f>AB1123+(Q1123*AA1123)</f>
        <v>59457327.031815544</v>
      </c>
      <c r="AD1123" s="19">
        <f>IF(AB1123="","",AC1123-AB1123)</f>
        <v>6270351.6634626612</v>
      </c>
      <c r="AE1123" s="23">
        <f>_xlfn.DAYS(P1123,O1123)</f>
        <v>0</v>
      </c>
      <c r="AF1123" s="23">
        <f>_xlfn.DAYS(O1123,G1123)</f>
        <v>998</v>
      </c>
      <c r="AG1123" s="24">
        <f>AE1123/AF1123</f>
        <v>0</v>
      </c>
    </row>
    <row r="1124" spans="1:33" ht="30" customHeight="1" x14ac:dyDescent="0.25">
      <c r="A1124" s="9">
        <v>44574</v>
      </c>
      <c r="B1124" s="10">
        <v>2015</v>
      </c>
      <c r="C1124" s="11" t="s">
        <v>39</v>
      </c>
      <c r="D1124" s="12" t="s">
        <v>3376</v>
      </c>
      <c r="E1124" s="12" t="s">
        <v>35</v>
      </c>
      <c r="F1124" s="9">
        <v>42541</v>
      </c>
      <c r="G1124" s="9">
        <v>43118</v>
      </c>
      <c r="H1124" s="12" t="s">
        <v>3377</v>
      </c>
      <c r="I1124" s="13" t="str">
        <f>LEFT(J1124,6)</f>
        <v>W9127S</v>
      </c>
      <c r="J1124" s="14" t="s">
        <v>3378</v>
      </c>
      <c r="K1124" s="15" t="s">
        <v>3379</v>
      </c>
      <c r="L1124" s="15" t="str">
        <f>CONCATENATE(D1124,",",J1124)</f>
        <v>81430,W9127S-13-D-6001 TO W91236-18-F-0014</v>
      </c>
      <c r="M1124" s="16">
        <v>52181000</v>
      </c>
      <c r="N1124" s="16">
        <v>56349000</v>
      </c>
      <c r="O1124" s="17">
        <v>44273</v>
      </c>
      <c r="P1124" s="18">
        <v>44785</v>
      </c>
      <c r="Q1124" s="19">
        <f>IF(M1124="","",N1124-M1124)</f>
        <v>4168000</v>
      </c>
      <c r="R1124" s="20">
        <f>IF(P1124="","",P1124-O1124)</f>
        <v>512</v>
      </c>
      <c r="S1124">
        <f>YEAR(P1124)</f>
        <v>2022</v>
      </c>
      <c r="T1124" s="21" t="str">
        <f>IF(LEN(MONTH(P1124))=1,CONCATENATE("0",MONTH(P1124)),MONTH(P1124))</f>
        <v>08</v>
      </c>
      <c r="U1124" s="21">
        <f>IF(LEN(DAY(P1124))=1,CONCATENATE("0",DAY(P1124)),DAY(P1124))</f>
        <v>12</v>
      </c>
      <c r="V1124" t="str">
        <f>CONCATENATE(S1124,T1124,U1124)</f>
        <v>20220812</v>
      </c>
      <c r="W1124">
        <f>IF(OR(MONTH(G1124)=10,MONTH(G1124)=11,MONTH(G1124)=12),YEAR(G1124)+1,YEAR(G1124))</f>
        <v>2018</v>
      </c>
      <c r="X1124">
        <f>IF(OR(MONTH(P1124)=10,MONTH(P1124)=11,MONTH(P1124)=12),YEAR(P1124)+1,YEAR(P1124))</f>
        <v>2022</v>
      </c>
      <c r="Y1124">
        <f>INDEX('Inflation Indices'!$B$2:$B$18,MATCH('MilCon Contracts Data'!W529,'Inflation Indices'!$A$2:$A$18,0))</f>
        <v>1.0750776974914733</v>
      </c>
      <c r="Z1124">
        <f>ROUND(MEDIAN(W1124,X1124),0)</f>
        <v>2020</v>
      </c>
      <c r="AA1124">
        <f>INDEX('Inflation Indices'!$B$2:$B$18,MATCH('MilCon Contracts Data'!Z529,'Inflation Indices'!$A$2:$A$18,0))</f>
        <v>1.027591137340192</v>
      </c>
      <c r="AB1124" s="22">
        <f>M1124*Y1124</f>
        <v>56098629.332802571</v>
      </c>
      <c r="AC1124" s="22">
        <f>AB1124+(Q1124*AA1124)</f>
        <v>60381629.193236493</v>
      </c>
      <c r="AD1124" s="19">
        <f>IF(AB1124="","",AC1124-AB1124)</f>
        <v>4282999.8604339212</v>
      </c>
      <c r="AE1124" s="23">
        <f>_xlfn.DAYS(P1124,O1124)</f>
        <v>512</v>
      </c>
      <c r="AF1124" s="23">
        <f>_xlfn.DAYS(O1124,G1124)</f>
        <v>1155</v>
      </c>
      <c r="AG1124" s="24">
        <f>AE1124/AF1124</f>
        <v>0.44329004329004329</v>
      </c>
    </row>
    <row r="1125" spans="1:33" ht="30" customHeight="1" x14ac:dyDescent="0.25">
      <c r="A1125" s="9">
        <v>44573</v>
      </c>
      <c r="B1125" s="10">
        <v>2020</v>
      </c>
      <c r="C1125" s="11" t="s">
        <v>103</v>
      </c>
      <c r="D1125" s="12" t="s">
        <v>3380</v>
      </c>
      <c r="E1125" s="12" t="s">
        <v>35</v>
      </c>
      <c r="F1125" s="9">
        <v>44144</v>
      </c>
      <c r="G1125" s="9">
        <v>44280</v>
      </c>
      <c r="H1125" s="12" t="s">
        <v>911</v>
      </c>
      <c r="I1125" s="13" t="str">
        <f>LEFT(J1125,6)</f>
        <v>N40085</v>
      </c>
      <c r="J1125" s="14" t="s">
        <v>3381</v>
      </c>
      <c r="K1125" s="15" t="s">
        <v>3382</v>
      </c>
      <c r="L1125" s="15" t="str">
        <f>CONCATENATE(D1125,",",J1125)</f>
        <v>N69212169,N4008521C0028 AWD</v>
      </c>
      <c r="M1125" s="16">
        <v>52191740</v>
      </c>
      <c r="N1125" s="16">
        <v>58176000</v>
      </c>
      <c r="O1125" s="17">
        <v>45102</v>
      </c>
      <c r="P1125" s="18">
        <v>45220</v>
      </c>
      <c r="Q1125" s="19">
        <f>IF(M1125="","",N1125-M1125)</f>
        <v>5984260</v>
      </c>
      <c r="R1125" s="20">
        <f>IF(P1125="","",P1125-O1125)</f>
        <v>118</v>
      </c>
      <c r="S1125">
        <f>YEAR(P1125)</f>
        <v>2023</v>
      </c>
      <c r="T1125" s="21">
        <f>IF(LEN(MONTH(P1125))=1,CONCATENATE("0",MONTH(P1125)),MONTH(P1125))</f>
        <v>10</v>
      </c>
      <c r="U1125" s="21">
        <f>IF(LEN(DAY(P1125))=1,CONCATENATE("0",DAY(P1125)),DAY(P1125))</f>
        <v>21</v>
      </c>
      <c r="V1125" t="str">
        <f>CONCATENATE(S1125,T1125,U1125)</f>
        <v>20231021</v>
      </c>
      <c r="W1125">
        <f>IF(OR(MONTH(G1125)=10,MONTH(G1125)=11,MONTH(G1125)=12),YEAR(G1125)+1,YEAR(G1125))</f>
        <v>2021</v>
      </c>
      <c r="X1125">
        <f>IF(OR(MONTH(P1125)=10,MONTH(P1125)=11,MONTH(P1125)=12),YEAR(P1125)+1,YEAR(P1125))</f>
        <v>2024</v>
      </c>
      <c r="Y1125">
        <f>INDEX('Inflation Indices'!$B$2:$B$18,MATCH('MilCon Contracts Data'!W1148,'Inflation Indices'!$A$2:$A$18,0))</f>
        <v>1.0006103417743548</v>
      </c>
      <c r="Z1125">
        <f>ROUND(MEDIAN(W1125,X1125),0)</f>
        <v>2023</v>
      </c>
      <c r="AA1125">
        <f>INDEX('Inflation Indices'!$B$2:$B$18,MATCH('MilCon Contracts Data'!Z1148,'Inflation Indices'!$A$2:$A$18,0))</f>
        <v>0.95701202597496626</v>
      </c>
      <c r="AB1125" s="22">
        <f>M1125*Y1125</f>
        <v>52223594.799198262</v>
      </c>
      <c r="AC1125" s="22">
        <f>AB1125+(Q1125*AA1125)</f>
        <v>57950603.585759215</v>
      </c>
      <c r="AD1125" s="19">
        <f>IF(AB1125="","",AC1125-AB1125)</f>
        <v>5727008.7865609527</v>
      </c>
      <c r="AE1125" s="23">
        <f>_xlfn.DAYS(P1125,O1125)</f>
        <v>118</v>
      </c>
      <c r="AF1125" s="23">
        <f>_xlfn.DAYS(O1125,G1125)</f>
        <v>822</v>
      </c>
      <c r="AG1125" s="24">
        <f>AE1125/AF1125</f>
        <v>0.14355231143552311</v>
      </c>
    </row>
    <row r="1126" spans="1:33" ht="30" customHeight="1" x14ac:dyDescent="0.25">
      <c r="A1126" s="9">
        <v>44573</v>
      </c>
      <c r="B1126" s="10">
        <v>2018</v>
      </c>
      <c r="C1126" s="11" t="s">
        <v>103</v>
      </c>
      <c r="D1126" s="12" t="s">
        <v>3383</v>
      </c>
      <c r="E1126" s="12" t="s">
        <v>35</v>
      </c>
      <c r="F1126" s="9">
        <v>43588</v>
      </c>
      <c r="G1126" s="9">
        <v>44329</v>
      </c>
      <c r="H1126" s="12" t="s">
        <v>2882</v>
      </c>
      <c r="I1126" s="13" t="str">
        <f>LEFT(J1126,6)</f>
        <v>N69450</v>
      </c>
      <c r="J1126" s="14" t="s">
        <v>3384</v>
      </c>
      <c r="K1126" s="15" t="s">
        <v>3385</v>
      </c>
      <c r="L1126" s="15" t="str">
        <f>CONCATENATE(D1126,",",J1126)</f>
        <v>N00213211,N6945021C0019 AWD</v>
      </c>
      <c r="M1126" s="16">
        <v>52266000</v>
      </c>
      <c r="N1126" s="16">
        <v>51919000</v>
      </c>
      <c r="O1126" s="17">
        <v>45289</v>
      </c>
      <c r="P1126" s="18">
        <v>45289</v>
      </c>
      <c r="Q1126" s="19">
        <f>IF(M1126="","",N1126-M1126)</f>
        <v>-347000</v>
      </c>
      <c r="R1126" s="20">
        <f>IF(P1126="","",P1126-O1126)</f>
        <v>0</v>
      </c>
      <c r="S1126">
        <f>YEAR(P1126)</f>
        <v>2023</v>
      </c>
      <c r="T1126" s="21">
        <f>IF(LEN(MONTH(P1126))=1,CONCATENATE("0",MONTH(P1126)),MONTH(P1126))</f>
        <v>12</v>
      </c>
      <c r="U1126" s="21">
        <f>IF(LEN(DAY(P1126))=1,CONCATENATE("0",DAY(P1126)),DAY(P1126))</f>
        <v>29</v>
      </c>
      <c r="V1126" t="str">
        <f>CONCATENATE(S1126,T1126,U1126)</f>
        <v>20231229</v>
      </c>
      <c r="W1126">
        <f>IF(OR(MONTH(G1126)=10,MONTH(G1126)=11,MONTH(G1126)=12),YEAR(G1126)+1,YEAR(G1126))</f>
        <v>2021</v>
      </c>
      <c r="X1126">
        <f>IF(OR(MONTH(P1126)=10,MONTH(P1126)=11,MONTH(P1126)=12),YEAR(P1126)+1,YEAR(P1126))</f>
        <v>2024</v>
      </c>
      <c r="Y1126">
        <f>INDEX('Inflation Indices'!$B$2:$B$18,MATCH('MilCon Contracts Data'!W1189,'Inflation Indices'!$A$2:$A$18,0))</f>
        <v>1.0006103417743548</v>
      </c>
      <c r="Z1126">
        <f>ROUND(MEDIAN(W1126,X1126),0)</f>
        <v>2023</v>
      </c>
      <c r="AA1126">
        <f>INDEX('Inflation Indices'!$B$2:$B$18,MATCH('MilCon Contracts Data'!Z1189,'Inflation Indices'!$A$2:$A$18,0))</f>
        <v>0.95701202597496626</v>
      </c>
      <c r="AB1126" s="22">
        <f>M1126*Y1126</f>
        <v>52297900.12317843</v>
      </c>
      <c r="AC1126" s="22">
        <f>AB1126+(Q1126*AA1126)</f>
        <v>51965816.950165115</v>
      </c>
      <c r="AD1126" s="19">
        <f>IF(AB1126="","",AC1126-AB1126)</f>
        <v>-332083.1730133146</v>
      </c>
      <c r="AE1126" s="23">
        <f>_xlfn.DAYS(P1126,O1126)</f>
        <v>0</v>
      </c>
      <c r="AF1126" s="23">
        <f>_xlfn.DAYS(O1126,G1126)</f>
        <v>960</v>
      </c>
      <c r="AG1126" s="24">
        <f>AE1126/AF1126</f>
        <v>0</v>
      </c>
    </row>
    <row r="1127" spans="1:33" ht="30" customHeight="1" x14ac:dyDescent="0.25">
      <c r="A1127" s="9">
        <v>44573</v>
      </c>
      <c r="B1127" s="10">
        <v>2020</v>
      </c>
      <c r="C1127" s="11" t="s">
        <v>103</v>
      </c>
      <c r="D1127" s="12" t="s">
        <v>3386</v>
      </c>
      <c r="E1127" s="12" t="s">
        <v>35</v>
      </c>
      <c r="F1127" s="9">
        <v>44230</v>
      </c>
      <c r="G1127" s="9">
        <v>44357</v>
      </c>
      <c r="H1127" s="12" t="s">
        <v>309</v>
      </c>
      <c r="I1127" s="13" t="str">
        <f>LEFT(J1127,6)</f>
        <v>N62473</v>
      </c>
      <c r="J1127" s="14" t="s">
        <v>3387</v>
      </c>
      <c r="K1127" s="15" t="s">
        <v>3066</v>
      </c>
      <c r="L1127" s="15" t="str">
        <f>CONCATENATE(D1127,",",J1127)</f>
        <v>N476091922,N6247321D1206 N6247321F4825</v>
      </c>
      <c r="M1127" s="26">
        <v>52301995</v>
      </c>
      <c r="N1127" s="16">
        <v>73261000</v>
      </c>
      <c r="O1127" s="17">
        <v>45314</v>
      </c>
      <c r="P1127" s="18">
        <v>45314</v>
      </c>
      <c r="Q1127" s="19">
        <f>IF(M1127="","",N1127-M1127)</f>
        <v>20959005</v>
      </c>
      <c r="R1127" s="20">
        <f>IF(P1127="","",P1127-O1127)</f>
        <v>0</v>
      </c>
      <c r="S1127">
        <f>YEAR(P1127)</f>
        <v>2024</v>
      </c>
      <c r="T1127" s="21" t="str">
        <f>IF(LEN(MONTH(P1127))=1,CONCATENATE("0",MONTH(P1127)),MONTH(P1127))</f>
        <v>01</v>
      </c>
      <c r="U1127" s="21">
        <f>IF(LEN(DAY(P1127))=1,CONCATENATE("0",DAY(P1127)),DAY(P1127))</f>
        <v>23</v>
      </c>
      <c r="V1127" t="str">
        <f>CONCATENATE(S1127,T1127,U1127)</f>
        <v>20240123</v>
      </c>
      <c r="W1127">
        <f>IF(OR(MONTH(G1127)=10,MONTH(G1127)=11,MONTH(G1127)=12),YEAR(G1127)+1,YEAR(G1127))</f>
        <v>2021</v>
      </c>
      <c r="X1127">
        <f>IF(OR(MONTH(P1127)=10,MONTH(P1127)=11,MONTH(P1127)=12),YEAR(P1127)+1,YEAR(P1127))</f>
        <v>2024</v>
      </c>
      <c r="Y1127">
        <f>INDEX('Inflation Indices'!$B$2:$B$18,MATCH('MilCon Contracts Data'!W1164,'Inflation Indices'!$A$2:$A$18,0))</f>
        <v>1.0750776974914733</v>
      </c>
      <c r="Z1127">
        <f>ROUND(MEDIAN(W1127,X1127),0)</f>
        <v>2023</v>
      </c>
      <c r="AA1127">
        <f>INDEX('Inflation Indices'!$B$2:$B$18,MATCH('MilCon Contracts Data'!Z1164,'Inflation Indices'!$A$2:$A$18,0))</f>
        <v>1.027591137340192</v>
      </c>
      <c r="AB1127" s="22">
        <f>M1127*Y1127</f>
        <v>56228708.358810551</v>
      </c>
      <c r="AC1127" s="22">
        <f>AB1127+(Q1127*AA1127)</f>
        <v>77765996.144279331</v>
      </c>
      <c r="AD1127" s="19">
        <f>IF(AB1127="","",AC1127-AB1127)</f>
        <v>21537287.78546878</v>
      </c>
      <c r="AE1127" s="23">
        <f>_xlfn.DAYS(P1127,O1127)</f>
        <v>0</v>
      </c>
      <c r="AF1127" s="23">
        <f>_xlfn.DAYS(O1127,G1127)</f>
        <v>957</v>
      </c>
      <c r="AG1127" s="24">
        <f>AE1127/AF1127</f>
        <v>0</v>
      </c>
    </row>
    <row r="1128" spans="1:33" ht="30" customHeight="1" x14ac:dyDescent="0.25">
      <c r="A1128" s="9">
        <v>44561</v>
      </c>
      <c r="B1128" s="10">
        <v>2018</v>
      </c>
      <c r="C1128" s="11" t="s">
        <v>68</v>
      </c>
      <c r="D1128" s="12" t="s">
        <v>3388</v>
      </c>
      <c r="E1128" s="12" t="s">
        <v>35</v>
      </c>
      <c r="F1128" s="9">
        <v>43402</v>
      </c>
      <c r="G1128" s="9">
        <v>43657</v>
      </c>
      <c r="H1128" s="12" t="s">
        <v>2023</v>
      </c>
      <c r="I1128" s="13" t="str">
        <f>LEFT(J1128,6)</f>
        <v>W912DS</v>
      </c>
      <c r="J1128" s="14" t="s">
        <v>3389</v>
      </c>
      <c r="K1128" s="15" t="s">
        <v>3389</v>
      </c>
      <c r="L1128" s="15" t="str">
        <f>CONCATENATE(D1128,",",J1128)</f>
        <v>PTFL163019,W912DS19C0011</v>
      </c>
      <c r="M1128" s="16">
        <v>52324000</v>
      </c>
      <c r="N1128" s="16">
        <v>52696600</v>
      </c>
      <c r="O1128" s="17">
        <v>44400</v>
      </c>
      <c r="P1128" s="18">
        <v>44452</v>
      </c>
      <c r="Q1128" s="19">
        <f>IF(M1128="","",N1128-M1128)</f>
        <v>372600</v>
      </c>
      <c r="R1128" s="20">
        <f>IF(P1128="","",P1128-O1128)</f>
        <v>52</v>
      </c>
      <c r="S1128">
        <f>YEAR(P1128)</f>
        <v>2021</v>
      </c>
      <c r="T1128" s="21" t="str">
        <f>IF(LEN(MONTH(P1128))=1,CONCATENATE("0",MONTH(P1128)),MONTH(P1128))</f>
        <v>09</v>
      </c>
      <c r="U1128" s="21">
        <f>IF(LEN(DAY(P1128))=1,CONCATENATE("0",DAY(P1128)),DAY(P1128))</f>
        <v>13</v>
      </c>
      <c r="V1128" t="str">
        <f>CONCATENATE(S1128,T1128,U1128)</f>
        <v>20210913</v>
      </c>
      <c r="W1128">
        <f>IF(OR(MONTH(G1128)=10,MONTH(G1128)=11,MONTH(G1128)=12),YEAR(G1128)+1,YEAR(G1128))</f>
        <v>2019</v>
      </c>
      <c r="X1128">
        <f>IF(OR(MONTH(P1128)=10,MONTH(P1128)=11,MONTH(P1128)=12),YEAR(P1128)+1,YEAR(P1128))</f>
        <v>2021</v>
      </c>
      <c r="Y1128">
        <f>INDEX('Inflation Indices'!$B$2:$B$18,MATCH('MilCon Contracts Data'!W774,'Inflation Indices'!$A$2:$A$18,0))</f>
        <v>0.97697771649446541</v>
      </c>
      <c r="Z1128">
        <f>ROUND(MEDIAN(W1128,X1128),0)</f>
        <v>2020</v>
      </c>
      <c r="AA1128">
        <f>INDEX('Inflation Indices'!$B$2:$B$18,MATCH('MilCon Contracts Data'!Z774,'Inflation Indices'!$A$2:$A$18,0))</f>
        <v>0.93819806468133926</v>
      </c>
      <c r="AB1128" s="22">
        <f>M1128*Y1128</f>
        <v>51119382.037856407</v>
      </c>
      <c r="AC1128" s="22">
        <f>AB1128+(Q1128*AA1128)</f>
        <v>51468954.636756673</v>
      </c>
      <c r="AD1128" s="19">
        <f>IF(AB1128="","",AC1128-AB1128)</f>
        <v>349572.59890026599</v>
      </c>
      <c r="AE1128" s="23">
        <f>_xlfn.DAYS(P1128,O1128)</f>
        <v>52</v>
      </c>
      <c r="AF1128" s="23">
        <f>_xlfn.DAYS(O1128,G1128)</f>
        <v>743</v>
      </c>
      <c r="AG1128" s="24">
        <f>AE1128/AF1128</f>
        <v>6.9986541049798109E-2</v>
      </c>
    </row>
    <row r="1129" spans="1:33" ht="30" customHeight="1" x14ac:dyDescent="0.25">
      <c r="A1129" s="9">
        <v>44594</v>
      </c>
      <c r="B1129" s="10">
        <v>2015</v>
      </c>
      <c r="C1129" s="11" t="s">
        <v>57</v>
      </c>
      <c r="D1129" s="12" t="s">
        <v>3390</v>
      </c>
      <c r="E1129" s="12" t="s">
        <v>35</v>
      </c>
      <c r="F1129" s="9">
        <v>43364</v>
      </c>
      <c r="G1129" s="9">
        <v>43675</v>
      </c>
      <c r="H1129" s="12" t="s">
        <v>2955</v>
      </c>
      <c r="I1129" s="13" t="str">
        <f>LEFT(J1129,6)</f>
        <v>W912HV</v>
      </c>
      <c r="J1129" s="14" t="s">
        <v>3391</v>
      </c>
      <c r="K1129" s="15" t="s">
        <v>3392</v>
      </c>
      <c r="L1129" s="15" t="str">
        <f>CONCATENATE(D1129,",",J1129)</f>
        <v>PA00022,W912HV19C0007/36943919</v>
      </c>
      <c r="M1129" s="16">
        <v>52447552</v>
      </c>
      <c r="N1129" s="16">
        <v>50699295</v>
      </c>
      <c r="O1129" s="17">
        <v>44778</v>
      </c>
      <c r="P1129" s="18">
        <v>44778</v>
      </c>
      <c r="Q1129" s="19">
        <f>IF(M1129="","",N1129-M1129)</f>
        <v>-1748257</v>
      </c>
      <c r="R1129" s="20">
        <f>IF(P1129="","",P1129-O1129)</f>
        <v>0</v>
      </c>
      <c r="S1129">
        <f>YEAR(P1129)</f>
        <v>2022</v>
      </c>
      <c r="T1129" s="21" t="str">
        <f>IF(LEN(MONTH(P1129))=1,CONCATENATE("0",MONTH(P1129)),MONTH(P1129))</f>
        <v>08</v>
      </c>
      <c r="U1129" s="21" t="str">
        <f>IF(LEN(DAY(P1129))=1,CONCATENATE("0",DAY(P1129)),DAY(P1129))</f>
        <v>05</v>
      </c>
      <c r="V1129" t="str">
        <f>CONCATENATE(S1129,T1129,U1129)</f>
        <v>20220805</v>
      </c>
      <c r="W1129">
        <f>IF(OR(MONTH(G1129)=10,MONTH(G1129)=11,MONTH(G1129)=12),YEAR(G1129)+1,YEAR(G1129))</f>
        <v>2019</v>
      </c>
      <c r="X1129">
        <f>IF(OR(MONTH(P1129)=10,MONTH(P1129)=11,MONTH(P1129)=12),YEAR(P1129)+1,YEAR(P1129))</f>
        <v>2022</v>
      </c>
      <c r="Y1129">
        <f>INDEX('Inflation Indices'!$B$2:$B$18,MATCH('MilCon Contracts Data'!W807,'Inflation Indices'!$A$2:$A$18,0))</f>
        <v>1.027591137340192</v>
      </c>
      <c r="Z1129">
        <f>ROUND(MEDIAN(W1129,X1129),0)</f>
        <v>2021</v>
      </c>
      <c r="AA1129">
        <f>INDEX('Inflation Indices'!$B$2:$B$18,MATCH('MilCon Contracts Data'!Z807,'Inflation Indices'!$A$2:$A$18,0))</f>
        <v>0.97697771649446541</v>
      </c>
      <c r="AB1129" s="22">
        <f>M1129*Y1129</f>
        <v>53894639.61038886</v>
      </c>
      <c r="AC1129" s="22">
        <f>AB1129+(Q1129*AA1129)</f>
        <v>52186631.478683397</v>
      </c>
      <c r="AD1129" s="19">
        <f>IF(AB1129="","",AC1129-AB1129)</f>
        <v>-1708008.1317054629</v>
      </c>
      <c r="AE1129" s="23">
        <f>_xlfn.DAYS(P1129,O1129)</f>
        <v>0</v>
      </c>
      <c r="AF1129" s="23">
        <f>_xlfn.DAYS(O1129,G1129)</f>
        <v>1103</v>
      </c>
      <c r="AG1129" s="24">
        <f>AE1129/AF1129</f>
        <v>0</v>
      </c>
    </row>
    <row r="1130" spans="1:33" ht="30" customHeight="1" x14ac:dyDescent="0.25">
      <c r="A1130" s="9">
        <v>44561</v>
      </c>
      <c r="B1130" s="10">
        <v>2017</v>
      </c>
      <c r="C1130" s="11" t="s">
        <v>624</v>
      </c>
      <c r="D1130" s="12" t="s">
        <v>3393</v>
      </c>
      <c r="E1130" s="12" t="s">
        <v>35</v>
      </c>
      <c r="F1130" s="9">
        <v>42874</v>
      </c>
      <c r="G1130" s="9">
        <v>43005</v>
      </c>
      <c r="H1130" s="12" t="s">
        <v>3394</v>
      </c>
      <c r="I1130" s="13" t="str">
        <f>LEFT(J1130,6)</f>
        <v>W912QR</v>
      </c>
      <c r="J1130" s="14" t="s">
        <v>3395</v>
      </c>
      <c r="K1130" s="15" t="s">
        <v>3395</v>
      </c>
      <c r="L1130" s="15" t="str">
        <f>CONCATENATE(D1130,",",J1130)</f>
        <v>VKAG159021,W912QR17C0031</v>
      </c>
      <c r="M1130" s="16">
        <v>52493799</v>
      </c>
      <c r="N1130" s="16">
        <v>58903514</v>
      </c>
      <c r="O1130" s="17">
        <v>44083</v>
      </c>
      <c r="P1130" s="18">
        <v>44439</v>
      </c>
      <c r="Q1130" s="19">
        <f>IF(M1130="","",N1130-M1130)</f>
        <v>6409715</v>
      </c>
      <c r="R1130" s="20">
        <f>IF(P1130="","",P1130-O1130)</f>
        <v>356</v>
      </c>
      <c r="S1130">
        <f>YEAR(P1130)</f>
        <v>2021</v>
      </c>
      <c r="T1130" s="21" t="str">
        <f>IF(LEN(MONTH(P1130))=1,CONCATENATE("0",MONTH(P1130)),MONTH(P1130))</f>
        <v>08</v>
      </c>
      <c r="U1130" s="21">
        <f>IF(LEN(DAY(P1130))=1,CONCATENATE("0",DAY(P1130)),DAY(P1130))</f>
        <v>31</v>
      </c>
      <c r="V1130" t="str">
        <f>CONCATENATE(S1130,T1130,U1130)</f>
        <v>20210831</v>
      </c>
      <c r="W1130">
        <f>IF(OR(MONTH(G1130)=10,MONTH(G1130)=11,MONTH(G1130)=12),YEAR(G1130)+1,YEAR(G1130))</f>
        <v>2017</v>
      </c>
      <c r="X1130">
        <f>IF(OR(MONTH(P1130)=10,MONTH(P1130)=11,MONTH(P1130)=12),YEAR(P1130)+1,YEAR(P1130))</f>
        <v>2021</v>
      </c>
      <c r="Y1130">
        <f>INDEX('Inflation Indices'!$B$2:$B$18,MATCH('MilCon Contracts Data'!W405,'Inflation Indices'!$A$2:$A$18,0))</f>
        <v>1.027591137340192</v>
      </c>
      <c r="Z1130">
        <f>ROUND(MEDIAN(W1130,X1130),0)</f>
        <v>2019</v>
      </c>
      <c r="AA1130">
        <f>INDEX('Inflation Indices'!$B$2:$B$18,MATCH('MilCon Contracts Data'!Z405,'Inflation Indices'!$A$2:$A$18,0))</f>
        <v>1.0006103417743548</v>
      </c>
      <c r="AB1130" s="22">
        <f>M1130*Y1130</f>
        <v>53942162.617717437</v>
      </c>
      <c r="AC1130" s="22">
        <f>AB1130+(Q1130*AA1130)</f>
        <v>60355789.734543644</v>
      </c>
      <c r="AD1130" s="19">
        <f>IF(AB1130="","",AC1130-AB1130)</f>
        <v>6413627.1168262064</v>
      </c>
      <c r="AE1130" s="23">
        <f>_xlfn.DAYS(P1130,O1130)</f>
        <v>356</v>
      </c>
      <c r="AF1130" s="23">
        <f>_xlfn.DAYS(O1130,G1130)</f>
        <v>1078</v>
      </c>
      <c r="AG1130" s="24">
        <f>AE1130/AF1130</f>
        <v>0.33024118738404451</v>
      </c>
    </row>
    <row r="1131" spans="1:33" ht="30" customHeight="1" x14ac:dyDescent="0.25">
      <c r="A1131" s="9">
        <v>44592</v>
      </c>
      <c r="B1131" s="10">
        <v>2014</v>
      </c>
      <c r="C1131" s="11" t="s">
        <v>57</v>
      </c>
      <c r="D1131" s="12" t="s">
        <v>3396</v>
      </c>
      <c r="E1131" s="12" t="s">
        <v>35</v>
      </c>
      <c r="F1131" s="9">
        <v>42681</v>
      </c>
      <c r="G1131" s="9">
        <v>43059</v>
      </c>
      <c r="H1131" s="12" t="s">
        <v>3397</v>
      </c>
      <c r="I1131" s="13" t="str">
        <f>LEFT(J1131,6)</f>
        <v>N40080</v>
      </c>
      <c r="J1131" s="14" t="s">
        <v>3398</v>
      </c>
      <c r="K1131" s="15" t="s">
        <v>3398</v>
      </c>
      <c r="L1131" s="15" t="str">
        <f>CONCATENATE(D1131,",",J1131)</f>
        <v>AM00021,N4008018C0006</v>
      </c>
      <c r="M1131" s="16">
        <v>52553000</v>
      </c>
      <c r="N1131" s="16">
        <v>52182000</v>
      </c>
      <c r="O1131" s="17">
        <v>43839</v>
      </c>
      <c r="P1131" s="18">
        <v>44117</v>
      </c>
      <c r="Q1131" s="19">
        <f>IF(M1131="","",N1131-M1131)</f>
        <v>-371000</v>
      </c>
      <c r="R1131" s="20">
        <f>IF(P1131="","",P1131-O1131)</f>
        <v>278</v>
      </c>
      <c r="S1131">
        <f>YEAR(P1131)</f>
        <v>2020</v>
      </c>
      <c r="T1131" s="21">
        <f>IF(LEN(MONTH(P1131))=1,CONCATENATE("0",MONTH(P1131)),MONTH(P1131))</f>
        <v>10</v>
      </c>
      <c r="U1131" s="21">
        <f>IF(LEN(DAY(P1131))=1,CONCATENATE("0",DAY(P1131)),DAY(P1131))</f>
        <v>13</v>
      </c>
      <c r="V1131" t="str">
        <f>CONCATENATE(S1131,T1131,U1131)</f>
        <v>20201013</v>
      </c>
      <c r="W1131">
        <f>IF(OR(MONTH(G1131)=10,MONTH(G1131)=11,MONTH(G1131)=12),YEAR(G1131)+1,YEAR(G1131))</f>
        <v>2018</v>
      </c>
      <c r="X1131">
        <f>IF(OR(MONTH(P1131)=10,MONTH(P1131)=11,MONTH(P1131)=12),YEAR(P1131)+1,YEAR(P1131))</f>
        <v>2021</v>
      </c>
      <c r="Y1131">
        <f>INDEX('Inflation Indices'!$B$2:$B$18,MATCH('MilCon Contracts Data'!W426,'Inflation Indices'!$A$2:$A$18,0))</f>
        <v>1.027591137340192</v>
      </c>
      <c r="Z1131">
        <f>ROUND(MEDIAN(W1131,X1131),0)</f>
        <v>2020</v>
      </c>
      <c r="AA1131">
        <f>INDEX('Inflation Indices'!$B$2:$B$18,MATCH('MilCon Contracts Data'!Z426,'Inflation Indices'!$A$2:$A$18,0))</f>
        <v>1.0006103417743548</v>
      </c>
      <c r="AB1131" s="22">
        <f>M1131*Y1131</f>
        <v>54002997.04063911</v>
      </c>
      <c r="AC1131" s="22">
        <f>AB1131+(Q1131*AA1131)</f>
        <v>53631770.603840828</v>
      </c>
      <c r="AD1131" s="19">
        <f>IF(AB1131="","",AC1131-AB1131)</f>
        <v>-371226.43679828197</v>
      </c>
      <c r="AE1131" s="23">
        <f>_xlfn.DAYS(P1131,O1131)</f>
        <v>278</v>
      </c>
      <c r="AF1131" s="23">
        <f>_xlfn.DAYS(O1131,G1131)</f>
        <v>780</v>
      </c>
      <c r="AG1131" s="24">
        <f>AE1131/AF1131</f>
        <v>0.35641025641025642</v>
      </c>
    </row>
    <row r="1132" spans="1:33" ht="30" customHeight="1" x14ac:dyDescent="0.25">
      <c r="A1132" s="9">
        <v>44573</v>
      </c>
      <c r="B1132" s="10">
        <v>2018</v>
      </c>
      <c r="C1132" s="11" t="s">
        <v>103</v>
      </c>
      <c r="D1132" s="12" t="s">
        <v>3399</v>
      </c>
      <c r="E1132" s="12" t="s">
        <v>35</v>
      </c>
      <c r="F1132" s="9">
        <v>43123</v>
      </c>
      <c r="G1132" s="9">
        <v>43362</v>
      </c>
      <c r="H1132" s="12" t="s">
        <v>2951</v>
      </c>
      <c r="I1132" s="13" t="str">
        <f>LEFT(J1132,6)</f>
        <v>N62473</v>
      </c>
      <c r="J1132" s="14" t="s">
        <v>3400</v>
      </c>
      <c r="K1132" s="15" t="s">
        <v>3401</v>
      </c>
      <c r="L1132" s="15" t="str">
        <f>CONCATENATE(D1132,",",J1132)</f>
        <v>N63042282,N6247318C2201 AWD</v>
      </c>
      <c r="M1132" s="16">
        <v>52594000</v>
      </c>
      <c r="N1132" s="16">
        <v>49645000</v>
      </c>
      <c r="O1132" s="17">
        <v>44251</v>
      </c>
      <c r="P1132" s="18">
        <v>44617</v>
      </c>
      <c r="Q1132" s="19">
        <f>IF(M1132="","",N1132-M1132)</f>
        <v>-2949000</v>
      </c>
      <c r="R1132" s="20">
        <f>IF(P1132="","",P1132-O1132)</f>
        <v>366</v>
      </c>
      <c r="S1132">
        <f>YEAR(P1132)</f>
        <v>2022</v>
      </c>
      <c r="T1132" s="21" t="str">
        <f>IF(LEN(MONTH(P1132))=1,CONCATENATE("0",MONTH(P1132)),MONTH(P1132))</f>
        <v>02</v>
      </c>
      <c r="U1132" s="21">
        <f>IF(LEN(DAY(P1132))=1,CONCATENATE("0",DAY(P1132)),DAY(P1132))</f>
        <v>25</v>
      </c>
      <c r="V1132" t="str">
        <f>CONCATENATE(S1132,T1132,U1132)</f>
        <v>20220225</v>
      </c>
      <c r="W1132">
        <f>IF(OR(MONTH(G1132)=10,MONTH(G1132)=11,MONTH(G1132)=12),YEAR(G1132)+1,YEAR(G1132))</f>
        <v>2018</v>
      </c>
      <c r="X1132">
        <f>IF(OR(MONTH(P1132)=10,MONTH(P1132)=11,MONTH(P1132)=12),YEAR(P1132)+1,YEAR(P1132))</f>
        <v>2022</v>
      </c>
      <c r="Y1132">
        <f>INDEX('Inflation Indices'!$B$2:$B$18,MATCH('MilCon Contracts Data'!W477,'Inflation Indices'!$A$2:$A$18,0))</f>
        <v>1.258060736811446</v>
      </c>
      <c r="Z1132">
        <f>ROUND(MEDIAN(W1132,X1132),0)</f>
        <v>2020</v>
      </c>
      <c r="AA1132">
        <f>INDEX('Inflation Indices'!$B$2:$B$18,MATCH('MilCon Contracts Data'!Z477,'Inflation Indices'!$A$2:$A$18,0))</f>
        <v>1.1913606177254064</v>
      </c>
      <c r="AB1132" s="22">
        <f>M1132*Y1132</f>
        <v>66166446.391861193</v>
      </c>
      <c r="AC1132" s="22">
        <f>AB1132+(Q1132*AA1132)</f>
        <v>62653123.930188969</v>
      </c>
      <c r="AD1132" s="19">
        <f>IF(AB1132="","",AC1132-AB1132)</f>
        <v>-3513322.4616722241</v>
      </c>
      <c r="AE1132" s="23">
        <f>_xlfn.DAYS(P1132,O1132)</f>
        <v>366</v>
      </c>
      <c r="AF1132" s="23">
        <f>_xlfn.DAYS(O1132,G1132)</f>
        <v>889</v>
      </c>
      <c r="AG1132" s="24">
        <f>AE1132/AF1132</f>
        <v>0.41169853768278963</v>
      </c>
    </row>
    <row r="1133" spans="1:33" ht="30" customHeight="1" x14ac:dyDescent="0.25">
      <c r="A1133" s="9">
        <v>44561</v>
      </c>
      <c r="B1133" s="10">
        <v>2018</v>
      </c>
      <c r="C1133" s="11" t="s">
        <v>68</v>
      </c>
      <c r="D1133" s="12" t="s">
        <v>3402</v>
      </c>
      <c r="E1133" s="12" t="s">
        <v>35</v>
      </c>
      <c r="F1133" s="9">
        <v>43796</v>
      </c>
      <c r="G1133" s="9">
        <v>43969</v>
      </c>
      <c r="H1133" s="12" t="s">
        <v>3403</v>
      </c>
      <c r="I1133" s="13" t="str">
        <f>LEFT(J1133,6)</f>
        <v>W912HV</v>
      </c>
      <c r="J1133" s="14" t="s">
        <v>3404</v>
      </c>
      <c r="K1133" s="15" t="s">
        <v>3404</v>
      </c>
      <c r="L1133" s="15" t="str">
        <f>CONCATENATE(D1133,",",J1133)</f>
        <v>LXEZ184546,W912HV20B00010004</v>
      </c>
      <c r="M1133" s="16">
        <v>52649852</v>
      </c>
      <c r="N1133" s="16">
        <v>52649852</v>
      </c>
      <c r="O1133" s="17">
        <v>44925</v>
      </c>
      <c r="P1133" s="18">
        <v>44925</v>
      </c>
      <c r="Q1133" s="19">
        <f>IF(M1133="","",N1133-M1133)</f>
        <v>0</v>
      </c>
      <c r="R1133" s="20">
        <f>IF(P1133="","",P1133-O1133)</f>
        <v>0</v>
      </c>
      <c r="S1133">
        <f>YEAR(P1133)</f>
        <v>2022</v>
      </c>
      <c r="T1133" s="21">
        <f>IF(LEN(MONTH(P1133))=1,CONCATENATE("0",MONTH(P1133)),MONTH(P1133))</f>
        <v>12</v>
      </c>
      <c r="U1133" s="21">
        <f>IF(LEN(DAY(P1133))=1,CONCATENATE("0",DAY(P1133)),DAY(P1133))</f>
        <v>30</v>
      </c>
      <c r="V1133" t="str">
        <f>CONCATENATE(S1133,T1133,U1133)</f>
        <v>20221230</v>
      </c>
      <c r="W1133">
        <f>IF(OR(MONTH(G1133)=10,MONTH(G1133)=11,MONTH(G1133)=12),YEAR(G1133)+1,YEAR(G1133))</f>
        <v>2020</v>
      </c>
      <c r="X1133">
        <f>IF(OR(MONTH(P1133)=10,MONTH(P1133)=11,MONTH(P1133)=12),YEAR(P1133)+1,YEAR(P1133))</f>
        <v>2023</v>
      </c>
      <c r="Y1133">
        <f>INDEX('Inflation Indices'!$B$2:$B$18,MATCH('MilCon Contracts Data'!W1056,'Inflation Indices'!$A$2:$A$18,0))</f>
        <v>1.0006103417743548</v>
      </c>
      <c r="Z1133">
        <f>ROUND(MEDIAN(W1133,X1133),0)</f>
        <v>2022</v>
      </c>
      <c r="AA1133">
        <f>INDEX('Inflation Indices'!$B$2:$B$18,MATCH('MilCon Contracts Data'!Z1056,'Inflation Indices'!$A$2:$A$18,0))</f>
        <v>0.93819806468133926</v>
      </c>
      <c r="AB1133" s="22">
        <f>M1133*Y1133</f>
        <v>52681986.404089198</v>
      </c>
      <c r="AC1133" s="22">
        <f>AB1133+(Q1133*AA1133)</f>
        <v>52681986.404089198</v>
      </c>
      <c r="AD1133" s="19">
        <f>IF(AB1133="","",AC1133-AB1133)</f>
        <v>0</v>
      </c>
      <c r="AE1133" s="23">
        <f>_xlfn.DAYS(P1133,O1133)</f>
        <v>0</v>
      </c>
      <c r="AF1133" s="23">
        <f>_xlfn.DAYS(O1133,G1133)</f>
        <v>956</v>
      </c>
      <c r="AG1133" s="24">
        <f>AE1133/AF1133</f>
        <v>0</v>
      </c>
    </row>
    <row r="1134" spans="1:33" ht="30" customHeight="1" x14ac:dyDescent="0.25">
      <c r="A1134" s="9">
        <v>44573</v>
      </c>
      <c r="B1134" s="10">
        <v>2019</v>
      </c>
      <c r="C1134" s="11" t="s">
        <v>98</v>
      </c>
      <c r="D1134" s="12" t="s">
        <v>3405</v>
      </c>
      <c r="E1134" s="12" t="s">
        <v>35</v>
      </c>
      <c r="F1134" s="9">
        <v>43682</v>
      </c>
      <c r="G1134" s="9">
        <v>43822</v>
      </c>
      <c r="H1134" s="12" t="s">
        <v>1281</v>
      </c>
      <c r="I1134" s="13" t="str">
        <f>LEFT(J1134,6)</f>
        <v>N40085</v>
      </c>
      <c r="J1134" s="14" t="s">
        <v>1282</v>
      </c>
      <c r="K1134" s="15" t="s">
        <v>1283</v>
      </c>
      <c r="L1134" s="15" t="str">
        <f>CONCATENATE(D1134,",",J1134)</f>
        <v>M00146235,N4008520C8501 AWD</v>
      </c>
      <c r="M1134" s="16">
        <v>53073000</v>
      </c>
      <c r="N1134" s="16">
        <v>60955000</v>
      </c>
      <c r="O1134" s="17">
        <v>44756</v>
      </c>
      <c r="P1134" s="18">
        <v>44925</v>
      </c>
      <c r="Q1134" s="19">
        <f>IF(M1134="","",N1134-M1134)</f>
        <v>7882000</v>
      </c>
      <c r="R1134" s="20">
        <f>IF(P1134="","",P1134-O1134)</f>
        <v>169</v>
      </c>
      <c r="S1134">
        <f>YEAR(P1134)</f>
        <v>2022</v>
      </c>
      <c r="T1134" s="21">
        <f>IF(LEN(MONTH(P1134))=1,CONCATENATE("0",MONTH(P1134)),MONTH(P1134))</f>
        <v>12</v>
      </c>
      <c r="U1134" s="21">
        <f>IF(LEN(DAY(P1134))=1,CONCATENATE("0",DAY(P1134)),DAY(P1134))</f>
        <v>30</v>
      </c>
      <c r="V1134" t="str">
        <f>CONCATENATE(S1134,T1134,U1134)</f>
        <v>20221230</v>
      </c>
      <c r="W1134">
        <f>IF(OR(MONTH(G1134)=10,MONTH(G1134)=11,MONTH(G1134)=12),YEAR(G1134)+1,YEAR(G1134))</f>
        <v>2020</v>
      </c>
      <c r="X1134">
        <f>IF(OR(MONTH(P1134)=10,MONTH(P1134)=11,MONTH(P1134)=12),YEAR(P1134)+1,YEAR(P1134))</f>
        <v>2023</v>
      </c>
      <c r="Y1134">
        <f>INDEX('Inflation Indices'!$B$2:$B$18,MATCH('MilCon Contracts Data'!W906,'Inflation Indices'!$A$2:$A$18,0))</f>
        <v>1.1518675949206576</v>
      </c>
      <c r="Z1134">
        <f>ROUND(MEDIAN(W1134,X1134),0)</f>
        <v>2022</v>
      </c>
      <c r="AA1134">
        <f>INDEX('Inflation Indices'!$B$2:$B$18,MATCH('MilCon Contracts Data'!Z906,'Inflation Indices'!$A$2:$A$18,0))</f>
        <v>1.0992552112271903</v>
      </c>
      <c r="AB1134" s="22">
        <f>M1134*Y1134</f>
        <v>61133068.865224063</v>
      </c>
      <c r="AC1134" s="22">
        <f>AB1134+(Q1134*AA1134)</f>
        <v>69797398.440116778</v>
      </c>
      <c r="AD1134" s="19">
        <f>IF(AB1134="","",AC1134-AB1134)</f>
        <v>8664329.5748927146</v>
      </c>
      <c r="AE1134" s="23">
        <f>_xlfn.DAYS(P1134,O1134)</f>
        <v>169</v>
      </c>
      <c r="AF1134" s="23">
        <f>_xlfn.DAYS(O1134,G1134)</f>
        <v>934</v>
      </c>
      <c r="AG1134" s="24">
        <f>AE1134/AF1134</f>
        <v>0.18094218415417559</v>
      </c>
    </row>
    <row r="1135" spans="1:33" ht="30" customHeight="1" x14ac:dyDescent="0.25">
      <c r="A1135" s="9">
        <v>44561</v>
      </c>
      <c r="B1135" s="10">
        <v>2008</v>
      </c>
      <c r="C1135" s="11" t="s">
        <v>145</v>
      </c>
      <c r="D1135" s="12" t="s">
        <v>3406</v>
      </c>
      <c r="E1135" s="12" t="s">
        <v>35</v>
      </c>
      <c r="F1135" s="9">
        <v>39493</v>
      </c>
      <c r="G1135" s="9">
        <v>39538</v>
      </c>
      <c r="H1135" s="12" t="s">
        <v>3407</v>
      </c>
      <c r="I1135" s="13" t="str">
        <f>LEFT(J1135,6)</f>
        <v>W912GB</v>
      </c>
      <c r="J1135" s="14" t="s">
        <v>3408</v>
      </c>
      <c r="K1135" s="15" t="s">
        <v>3409</v>
      </c>
      <c r="L1135" s="15"/>
      <c r="M1135" s="16">
        <v>53186000</v>
      </c>
      <c r="N1135" s="16">
        <v>55561000</v>
      </c>
      <c r="O1135" s="17">
        <v>40460</v>
      </c>
      <c r="P1135" s="18">
        <v>44771</v>
      </c>
      <c r="Q1135" s="19">
        <f>IF(M1135="","",N1135-M1135)</f>
        <v>2375000</v>
      </c>
      <c r="R1135" s="20">
        <f>IF(P1135="","",P1135-O1135)</f>
        <v>4311</v>
      </c>
      <c r="S1135">
        <f>YEAR(P1135)</f>
        <v>2022</v>
      </c>
      <c r="T1135" s="21" t="str">
        <f>IF(LEN(MONTH(P1135))=1,CONCATENATE("0",MONTH(P1135)),MONTH(P1135))</f>
        <v>07</v>
      </c>
      <c r="U1135" s="21">
        <f>IF(LEN(DAY(P1135))=1,CONCATENATE("0",DAY(P1135)),DAY(P1135))</f>
        <v>29</v>
      </c>
      <c r="V1135" t="str">
        <f>CONCATENATE(S1135,T1135,U1135)</f>
        <v>20220729</v>
      </c>
      <c r="W1135">
        <f>IF(OR(MONTH(G1135)=10,MONTH(G1135)=11,MONTH(G1135)=12),YEAR(G1135)+1,YEAR(G1135))</f>
        <v>2008</v>
      </c>
      <c r="X1135">
        <f>IF(OR(MONTH(P1135)=10,MONTH(P1135)=11,MONTH(P1135)=12),YEAR(P1135)+1,YEAR(P1135))</f>
        <v>2022</v>
      </c>
      <c r="Y1135">
        <f>INDEX('Inflation Indices'!$B$2:$B$18,MATCH('MilCon Contracts Data'!W6,'Inflation Indices'!$A$2:$A$18,0))</f>
        <v>1.1226717559690906</v>
      </c>
      <c r="Z1135">
        <f>ROUND(MEDIAN(W1135,X1135),0)</f>
        <v>2015</v>
      </c>
      <c r="AA1135">
        <f>INDEX('Inflation Indices'!$B$2:$B$18,MATCH('MilCon Contracts Data'!Z6,'Inflation Indices'!$A$2:$A$18,0))</f>
        <v>1.0992552112271903</v>
      </c>
      <c r="AB1135" s="22">
        <f>M1135*Y1135</f>
        <v>59710420.012972057</v>
      </c>
      <c r="AC1135" s="22">
        <f>AB1135+(Q1135*AA1135)</f>
        <v>62321151.139636636</v>
      </c>
      <c r="AD1135" s="19">
        <f>IF(AB1135="","",AC1135-AB1135)</f>
        <v>2610731.1266645789</v>
      </c>
      <c r="AE1135" s="23">
        <f>_xlfn.DAYS(P1135,O1135)</f>
        <v>4311</v>
      </c>
      <c r="AF1135" s="23">
        <f>_xlfn.DAYS(O1135,G1135)</f>
        <v>922</v>
      </c>
      <c r="AG1135" s="24">
        <f>AE1135/AF1135</f>
        <v>4.6757049891540134</v>
      </c>
    </row>
    <row r="1136" spans="1:33" ht="30" customHeight="1" x14ac:dyDescent="0.25">
      <c r="A1136" s="9">
        <v>44573</v>
      </c>
      <c r="B1136" s="10">
        <v>2019</v>
      </c>
      <c r="C1136" s="11" t="s">
        <v>103</v>
      </c>
      <c r="D1136" s="12" t="s">
        <v>3410</v>
      </c>
      <c r="E1136" s="12" t="s">
        <v>35</v>
      </c>
      <c r="F1136" s="9">
        <v>43558</v>
      </c>
      <c r="G1136" s="9">
        <v>43671</v>
      </c>
      <c r="H1136" s="12" t="s">
        <v>3411</v>
      </c>
      <c r="I1136" s="13" t="str">
        <f>LEFT(J1136,6)</f>
        <v>N62473</v>
      </c>
      <c r="J1136" s="14" t="s">
        <v>3412</v>
      </c>
      <c r="K1136" s="15" t="s">
        <v>3413</v>
      </c>
      <c r="L1136" s="15" t="str">
        <f>CONCATENATE(D1136,",",J1136)</f>
        <v>N002461018,N6247319C1211 AWD</v>
      </c>
      <c r="M1136" s="16">
        <v>53283000</v>
      </c>
      <c r="N1136" s="16">
        <v>61863000</v>
      </c>
      <c r="O1136" s="17">
        <v>44344</v>
      </c>
      <c r="P1136" s="18">
        <v>44767</v>
      </c>
      <c r="Q1136" s="19">
        <f>IF(M1136="","",N1136-M1136)</f>
        <v>8580000</v>
      </c>
      <c r="R1136" s="20">
        <f>IF(P1136="","",P1136-O1136)</f>
        <v>423</v>
      </c>
      <c r="S1136">
        <f>YEAR(P1136)</f>
        <v>2022</v>
      </c>
      <c r="T1136" s="21" t="str">
        <f>IF(LEN(MONTH(P1136))=1,CONCATENATE("0",MONTH(P1136)),MONTH(P1136))</f>
        <v>07</v>
      </c>
      <c r="U1136" s="21">
        <f>IF(LEN(DAY(P1136))=1,CONCATENATE("0",DAY(P1136)),DAY(P1136))</f>
        <v>25</v>
      </c>
      <c r="V1136" t="str">
        <f>CONCATENATE(S1136,T1136,U1136)</f>
        <v>20220725</v>
      </c>
      <c r="W1136">
        <f>IF(OR(MONTH(G1136)=10,MONTH(G1136)=11,MONTH(G1136)=12),YEAR(G1136)+1,YEAR(G1136))</f>
        <v>2019</v>
      </c>
      <c r="X1136">
        <f>IF(OR(MONTH(P1136)=10,MONTH(P1136)=11,MONTH(P1136)=12),YEAR(P1136)+1,YEAR(P1136))</f>
        <v>2022</v>
      </c>
      <c r="Y1136">
        <f>INDEX('Inflation Indices'!$B$2:$B$18,MATCH('MilCon Contracts Data'!W655,'Inflation Indices'!$A$2:$A$18,0))</f>
        <v>1.0006103417743548</v>
      </c>
      <c r="Z1136">
        <f>ROUND(MEDIAN(W1136,X1136),0)</f>
        <v>2021</v>
      </c>
      <c r="AA1136">
        <f>INDEX('Inflation Indices'!$B$2:$B$18,MATCH('MilCon Contracts Data'!Z655,'Inflation Indices'!$A$2:$A$18,0))</f>
        <v>0.97697771649446541</v>
      </c>
      <c r="AB1136" s="22">
        <f>M1136*Y1136</f>
        <v>53315520.84076295</v>
      </c>
      <c r="AC1136" s="22">
        <f>AB1136+(Q1136*AA1136)</f>
        <v>61697989.648285463</v>
      </c>
      <c r="AD1136" s="19">
        <f>IF(AB1136="","",AC1136-AB1136)</f>
        <v>8382468.807522513</v>
      </c>
      <c r="AE1136" s="23">
        <f>_xlfn.DAYS(P1136,O1136)</f>
        <v>423</v>
      </c>
      <c r="AF1136" s="23">
        <f>_xlfn.DAYS(O1136,G1136)</f>
        <v>673</v>
      </c>
      <c r="AG1136" s="24">
        <f>AE1136/AF1136</f>
        <v>0.62852897473997027</v>
      </c>
    </row>
    <row r="1137" spans="1:33" ht="30" customHeight="1" x14ac:dyDescent="0.25">
      <c r="A1137" s="9">
        <v>44573</v>
      </c>
      <c r="B1137" s="10">
        <v>2020</v>
      </c>
      <c r="C1137" s="11" t="s">
        <v>103</v>
      </c>
      <c r="D1137" s="12" t="s">
        <v>3414</v>
      </c>
      <c r="E1137" s="12" t="s">
        <v>35</v>
      </c>
      <c r="F1137" s="9">
        <v>43966</v>
      </c>
      <c r="G1137" s="9">
        <v>44077</v>
      </c>
      <c r="H1137" s="12" t="s">
        <v>155</v>
      </c>
      <c r="I1137" s="13" t="str">
        <f>LEFT(J1137,6)</f>
        <v>N62473</v>
      </c>
      <c r="J1137" s="14" t="s">
        <v>3415</v>
      </c>
      <c r="K1137" s="15" t="s">
        <v>2093</v>
      </c>
      <c r="L1137" s="15" t="str">
        <f>CONCATENATE(D1137,",",J1137)</f>
        <v>N476091916,N6247318D5855 N6247320F5296</v>
      </c>
      <c r="M1137" s="16">
        <v>53426000</v>
      </c>
      <c r="N1137" s="16">
        <v>61905000</v>
      </c>
      <c r="O1137" s="17">
        <v>44823</v>
      </c>
      <c r="P1137" s="18">
        <v>44823</v>
      </c>
      <c r="Q1137" s="19">
        <f>IF(M1137="","",N1137-M1137)</f>
        <v>8479000</v>
      </c>
      <c r="R1137" s="20">
        <f>IF(P1137="","",P1137-O1137)</f>
        <v>0</v>
      </c>
      <c r="S1137">
        <f>YEAR(P1137)</f>
        <v>2022</v>
      </c>
      <c r="T1137" s="21" t="str">
        <f>IF(LEN(MONTH(P1137))=1,CONCATENATE("0",MONTH(P1137)),MONTH(P1137))</f>
        <v>09</v>
      </c>
      <c r="U1137" s="21">
        <f>IF(LEN(DAY(P1137))=1,CONCATENATE("0",DAY(P1137)),DAY(P1137))</f>
        <v>19</v>
      </c>
      <c r="V1137" t="str">
        <f>CONCATENATE(S1137,T1137,U1137)</f>
        <v>20220919</v>
      </c>
      <c r="W1137">
        <f>IF(OR(MONTH(G1137)=10,MONTH(G1137)=11,MONTH(G1137)=12),YEAR(G1137)+1,YEAR(G1137))</f>
        <v>2020</v>
      </c>
      <c r="X1137">
        <f>IF(OR(MONTH(P1137)=10,MONTH(P1137)=11,MONTH(P1137)=12),YEAR(P1137)+1,YEAR(P1137))</f>
        <v>2022</v>
      </c>
      <c r="Y1137">
        <f>INDEX('Inflation Indices'!$B$2:$B$18,MATCH('MilCon Contracts Data'!W941,'Inflation Indices'!$A$2:$A$18,0))</f>
        <v>1.1743184978402121</v>
      </c>
      <c r="Z1137">
        <f>ROUND(MEDIAN(W1137,X1137),0)</f>
        <v>2021</v>
      </c>
      <c r="AA1137">
        <f>INDEX('Inflation Indices'!$B$2:$B$18,MATCH('MilCon Contracts Data'!Z941,'Inflation Indices'!$A$2:$A$18,0))</f>
        <v>1.1226717559690906</v>
      </c>
      <c r="AB1137" s="22">
        <f>M1137*Y1137</f>
        <v>62739140.065611176</v>
      </c>
      <c r="AC1137" s="22">
        <f>AB1137+(Q1137*AA1137)</f>
        <v>72258273.8844731</v>
      </c>
      <c r="AD1137" s="19">
        <f>IF(AB1137="","",AC1137-AB1137)</f>
        <v>9519133.8188619241</v>
      </c>
      <c r="AE1137" s="23">
        <f>_xlfn.DAYS(P1137,O1137)</f>
        <v>0</v>
      </c>
      <c r="AF1137" s="23">
        <f>_xlfn.DAYS(O1137,G1137)</f>
        <v>746</v>
      </c>
      <c r="AG1137" s="24">
        <f>AE1137/AF1137</f>
        <v>0</v>
      </c>
    </row>
    <row r="1138" spans="1:33" ht="30" customHeight="1" x14ac:dyDescent="0.25">
      <c r="A1138" s="9">
        <v>44573</v>
      </c>
      <c r="B1138" s="10">
        <v>2020</v>
      </c>
      <c r="C1138" s="11" t="s">
        <v>98</v>
      </c>
      <c r="D1138" s="12" t="s">
        <v>3416</v>
      </c>
      <c r="E1138" s="12" t="s">
        <v>35</v>
      </c>
      <c r="F1138" s="9">
        <v>43937</v>
      </c>
      <c r="G1138" s="9">
        <v>44098</v>
      </c>
      <c r="H1138" s="12" t="s">
        <v>122</v>
      </c>
      <c r="I1138" s="13" t="str">
        <f>LEFT(J1138,6)</f>
        <v>N62473</v>
      </c>
      <c r="J1138" s="14" t="s">
        <v>3417</v>
      </c>
      <c r="K1138" s="15" t="s">
        <v>124</v>
      </c>
      <c r="L1138" s="15" t="str">
        <f>CONCATENATE(D1138,",",J1138)</f>
        <v>M006811090,N6247320C0055 AWD</v>
      </c>
      <c r="M1138" s="16">
        <v>53546419</v>
      </c>
      <c r="N1138" s="16">
        <v>80806000</v>
      </c>
      <c r="O1138" s="17">
        <v>45298</v>
      </c>
      <c r="P1138" s="18">
        <v>45298</v>
      </c>
      <c r="Q1138" s="19">
        <f>IF(M1138="","",N1138-M1138)</f>
        <v>27259581</v>
      </c>
      <c r="R1138" s="20">
        <f>IF(P1138="","",P1138-O1138)</f>
        <v>0</v>
      </c>
      <c r="S1138">
        <f>YEAR(P1138)</f>
        <v>2024</v>
      </c>
      <c r="T1138" s="21" t="str">
        <f>IF(LEN(MONTH(P1138))=1,CONCATENATE("0",MONTH(P1138)),MONTH(P1138))</f>
        <v>01</v>
      </c>
      <c r="U1138" s="21" t="str">
        <f>IF(LEN(DAY(P1138))=1,CONCATENATE("0",DAY(P1138)),DAY(P1138))</f>
        <v>07</v>
      </c>
      <c r="V1138" t="str">
        <f>CONCATENATE(S1138,T1138,U1138)</f>
        <v>20240107</v>
      </c>
      <c r="W1138">
        <f>IF(OR(MONTH(G1138)=10,MONTH(G1138)=11,MONTH(G1138)=12),YEAR(G1138)+1,YEAR(G1138))</f>
        <v>2020</v>
      </c>
      <c r="X1138">
        <f>IF(OR(MONTH(P1138)=10,MONTH(P1138)=11,MONTH(P1138)=12),YEAR(P1138)+1,YEAR(P1138))</f>
        <v>2024</v>
      </c>
      <c r="Y1138">
        <f>INDEX('Inflation Indices'!$B$2:$B$18,MATCH('MilCon Contracts Data'!W943,'Inflation Indices'!$A$2:$A$18,0))</f>
        <v>1.027591137340192</v>
      </c>
      <c r="Z1138">
        <f>ROUND(MEDIAN(W1138,X1138),0)</f>
        <v>2022</v>
      </c>
      <c r="AA1138">
        <f>INDEX('Inflation Indices'!$B$2:$B$18,MATCH('MilCon Contracts Data'!Z943,'Inflation Indices'!$A$2:$A$18,0))</f>
        <v>0.97697771649446541</v>
      </c>
      <c r="AB1138" s="22">
        <f>M1138*Y1138</f>
        <v>55023825.600704469</v>
      </c>
      <c r="AC1138" s="22">
        <f>AB1138+(Q1138*AA1138)</f>
        <v>81655828.79868038</v>
      </c>
      <c r="AD1138" s="19">
        <f>IF(AB1138="","",AC1138-AB1138)</f>
        <v>26632003.197975911</v>
      </c>
      <c r="AE1138" s="23">
        <f>_xlfn.DAYS(P1138,O1138)</f>
        <v>0</v>
      </c>
      <c r="AF1138" s="23">
        <f>_xlfn.DAYS(O1138,G1138)</f>
        <v>1200</v>
      </c>
      <c r="AG1138" s="24">
        <f>AE1138/AF1138</f>
        <v>0</v>
      </c>
    </row>
    <row r="1139" spans="1:33" ht="30" customHeight="1" x14ac:dyDescent="0.25">
      <c r="A1139" s="9">
        <v>44573</v>
      </c>
      <c r="B1139" s="10">
        <v>2018</v>
      </c>
      <c r="C1139" s="11" t="s">
        <v>103</v>
      </c>
      <c r="D1139" s="12" t="s">
        <v>3418</v>
      </c>
      <c r="E1139" s="12" t="s">
        <v>35</v>
      </c>
      <c r="F1139" s="9">
        <v>43124</v>
      </c>
      <c r="G1139" s="9">
        <v>43364</v>
      </c>
      <c r="H1139" s="12" t="s">
        <v>134</v>
      </c>
      <c r="I1139" s="13" t="str">
        <f>LEFT(J1139,6)</f>
        <v>N62742</v>
      </c>
      <c r="J1139" s="14" t="s">
        <v>3225</v>
      </c>
      <c r="K1139" s="15" t="s">
        <v>3226</v>
      </c>
      <c r="L1139" s="15" t="str">
        <f>CONCATENATE(D1139,",",J1139)</f>
        <v>N41557260,N6274218C1300 AWD</v>
      </c>
      <c r="M1139" s="16">
        <v>53554000</v>
      </c>
      <c r="N1139" s="16">
        <v>50302000</v>
      </c>
      <c r="O1139" s="17">
        <v>44193</v>
      </c>
      <c r="P1139" s="18">
        <v>44404</v>
      </c>
      <c r="Q1139" s="19">
        <f>IF(M1139="","",N1139-M1139)</f>
        <v>-3252000</v>
      </c>
      <c r="R1139" s="20">
        <f>IF(P1139="","",P1139-O1139)</f>
        <v>211</v>
      </c>
      <c r="S1139">
        <f>YEAR(P1139)</f>
        <v>2021</v>
      </c>
      <c r="T1139" s="21" t="str">
        <f>IF(LEN(MONTH(P1139))=1,CONCATENATE("0",MONTH(P1139)),MONTH(P1139))</f>
        <v>07</v>
      </c>
      <c r="U1139" s="21">
        <f>IF(LEN(DAY(P1139))=1,CONCATENATE("0",DAY(P1139)),DAY(P1139))</f>
        <v>27</v>
      </c>
      <c r="V1139" t="str">
        <f>CONCATENATE(S1139,T1139,U1139)</f>
        <v>20210727</v>
      </c>
      <c r="W1139">
        <f>IF(OR(MONTH(G1139)=10,MONTH(G1139)=11,MONTH(G1139)=12),YEAR(G1139)+1,YEAR(G1139))</f>
        <v>2018</v>
      </c>
      <c r="X1139">
        <f>IF(OR(MONTH(P1139)=10,MONTH(P1139)=11,MONTH(P1139)=12),YEAR(P1139)+1,YEAR(P1139))</f>
        <v>2021</v>
      </c>
      <c r="Y1139">
        <f>INDEX('Inflation Indices'!$B$2:$B$18,MATCH('MilCon Contracts Data'!W489,'Inflation Indices'!$A$2:$A$18,0))</f>
        <v>1.0006103417743548</v>
      </c>
      <c r="Z1139">
        <f>ROUND(MEDIAN(W1139,X1139),0)</f>
        <v>2020</v>
      </c>
      <c r="AA1139">
        <f>INDEX('Inflation Indices'!$B$2:$B$18,MATCH('MilCon Contracts Data'!Z489,'Inflation Indices'!$A$2:$A$18,0))</f>
        <v>0.95701202597496626</v>
      </c>
      <c r="AB1139" s="22">
        <f>M1139*Y1139</f>
        <v>53586686.243383795</v>
      </c>
      <c r="AC1139" s="22">
        <f>AB1139+(Q1139*AA1139)</f>
        <v>50474483.134913206</v>
      </c>
      <c r="AD1139" s="19">
        <f>IF(AB1139="","",AC1139-AB1139)</f>
        <v>-3112203.1084705889</v>
      </c>
      <c r="AE1139" s="23">
        <f>_xlfn.DAYS(P1139,O1139)</f>
        <v>211</v>
      </c>
      <c r="AF1139" s="23">
        <f>_xlfn.DAYS(O1139,G1139)</f>
        <v>829</v>
      </c>
      <c r="AG1139" s="24">
        <f>AE1139/AF1139</f>
        <v>0.25452352231604342</v>
      </c>
    </row>
    <row r="1140" spans="1:33" ht="30" customHeight="1" x14ac:dyDescent="0.25">
      <c r="A1140" s="9">
        <v>44573</v>
      </c>
      <c r="B1140" s="10">
        <v>2020</v>
      </c>
      <c r="C1140" s="11" t="s">
        <v>98</v>
      </c>
      <c r="D1140" s="12" t="s">
        <v>3419</v>
      </c>
      <c r="E1140" s="12" t="s">
        <v>35</v>
      </c>
      <c r="F1140" s="9">
        <v>43979</v>
      </c>
      <c r="G1140" s="9">
        <v>44182</v>
      </c>
      <c r="H1140" s="12" t="s">
        <v>167</v>
      </c>
      <c r="I1140" s="13" t="str">
        <f>LEFT(J1140,6)</f>
        <v>N62473</v>
      </c>
      <c r="J1140" s="14" t="s">
        <v>3420</v>
      </c>
      <c r="K1140" s="15" t="s">
        <v>3421</v>
      </c>
      <c r="L1140" s="15" t="str">
        <f>CONCATENATE(D1140,",",J1140)</f>
        <v>M006812000,N6247318D5858 N6247321F4212</v>
      </c>
      <c r="M1140" s="29">
        <v>53611262.490000002</v>
      </c>
      <c r="N1140" s="16">
        <v>62002000</v>
      </c>
      <c r="O1140" s="17">
        <v>45702</v>
      </c>
      <c r="P1140" s="18">
        <v>45702</v>
      </c>
      <c r="Q1140" s="19">
        <f>IF(M1140="","",N1140-M1140)</f>
        <v>8390737.5099999979</v>
      </c>
      <c r="R1140" s="20">
        <f>IF(P1140="","",P1140-O1140)</f>
        <v>0</v>
      </c>
      <c r="S1140">
        <f>YEAR(P1140)</f>
        <v>2025</v>
      </c>
      <c r="T1140" s="21" t="str">
        <f>IF(LEN(MONTH(P1140))=1,CONCATENATE("0",MONTH(P1140)),MONTH(P1140))</f>
        <v>02</v>
      </c>
      <c r="U1140" s="21">
        <f>IF(LEN(DAY(P1140))=1,CONCATENATE("0",DAY(P1140)),DAY(P1140))</f>
        <v>14</v>
      </c>
      <c r="V1140" t="str">
        <f>CONCATENATE(S1140,T1140,U1140)</f>
        <v>20250214</v>
      </c>
      <c r="W1140">
        <f>IF(OR(MONTH(G1140)=10,MONTH(G1140)=11,MONTH(G1140)=12),YEAR(G1140)+1,YEAR(G1140))</f>
        <v>2021</v>
      </c>
      <c r="X1140">
        <f>IF(OR(MONTH(P1140)=10,MONTH(P1140)=11,MONTH(P1140)=12),YEAR(P1140)+1,YEAR(P1140))</f>
        <v>2025</v>
      </c>
      <c r="Y1140">
        <f>INDEX('Inflation Indices'!$B$2:$B$18,MATCH('MilCon Contracts Data'!W1158,'Inflation Indices'!$A$2:$A$18,0))</f>
        <v>1.0006103417743548</v>
      </c>
      <c r="Z1140">
        <f>ROUND(MEDIAN(W1140,X1140),0)</f>
        <v>2023</v>
      </c>
      <c r="AA1140">
        <f>INDEX('Inflation Indices'!$B$2:$B$18,MATCH('MilCon Contracts Data'!Z1158,'Inflation Indices'!$A$2:$A$18,0))</f>
        <v>0.95701202597496626</v>
      </c>
      <c r="AB1140" s="22">
        <f>M1140*Y1140</f>
        <v>53643983.68307355</v>
      </c>
      <c r="AC1140" s="22">
        <f>AB1140+(Q1140*AA1140)</f>
        <v>61674020.386942789</v>
      </c>
      <c r="AD1140" s="19">
        <f>IF(AB1140="","",AC1140-AB1140)</f>
        <v>8030036.7038692385</v>
      </c>
      <c r="AE1140" s="23">
        <f>_xlfn.DAYS(P1140,O1140)</f>
        <v>0</v>
      </c>
      <c r="AF1140" s="23">
        <f>_xlfn.DAYS(O1140,G1140)</f>
        <v>1520</v>
      </c>
      <c r="AG1140" s="24">
        <f>AE1140/AF1140</f>
        <v>0</v>
      </c>
    </row>
    <row r="1141" spans="1:33" ht="30" customHeight="1" x14ac:dyDescent="0.25">
      <c r="A1141" s="9">
        <v>44573</v>
      </c>
      <c r="B1141" s="10">
        <v>2020</v>
      </c>
      <c r="C1141" s="11" t="s">
        <v>103</v>
      </c>
      <c r="D1141" s="12" t="s">
        <v>3422</v>
      </c>
      <c r="E1141" s="12" t="s">
        <v>35</v>
      </c>
      <c r="F1141" s="9">
        <v>43936</v>
      </c>
      <c r="G1141" s="9">
        <v>44008</v>
      </c>
      <c r="H1141" s="12" t="s">
        <v>3411</v>
      </c>
      <c r="I1141" s="13" t="str">
        <f>LEFT(J1141,6)</f>
        <v>N62473</v>
      </c>
      <c r="J1141" s="14" t="s">
        <v>3423</v>
      </c>
      <c r="K1141" s="15" t="s">
        <v>3424</v>
      </c>
      <c r="L1141" s="15" t="str">
        <f>CONCATENATE(D1141,",",J1141)</f>
        <v>N47609810,N6247319D2438 N6247320F4817</v>
      </c>
      <c r="M1141" s="16">
        <v>53866451</v>
      </c>
      <c r="N1141" s="16">
        <v>57165000</v>
      </c>
      <c r="O1141" s="17">
        <v>44661</v>
      </c>
      <c r="P1141" s="18">
        <v>44661</v>
      </c>
      <c r="Q1141" s="19">
        <f>IF(M1141="","",N1141-M1141)</f>
        <v>3298549</v>
      </c>
      <c r="R1141" s="20">
        <f>IF(P1141="","",P1141-O1141)</f>
        <v>0</v>
      </c>
      <c r="S1141">
        <f>YEAR(P1141)</f>
        <v>2022</v>
      </c>
      <c r="T1141" s="21" t="str">
        <f>IF(LEN(MONTH(P1141))=1,CONCATENATE("0",MONTH(P1141)),MONTH(P1141))</f>
        <v>04</v>
      </c>
      <c r="U1141" s="21">
        <f>IF(LEN(DAY(P1141))=1,CONCATENATE("0",DAY(P1141)),DAY(P1141))</f>
        <v>10</v>
      </c>
      <c r="V1141" t="str">
        <f>CONCATENATE(S1141,T1141,U1141)</f>
        <v>20220410</v>
      </c>
      <c r="W1141">
        <f>IF(OR(MONTH(G1141)=10,MONTH(G1141)=11,MONTH(G1141)=12),YEAR(G1141)+1,YEAR(G1141))</f>
        <v>2020</v>
      </c>
      <c r="X1141">
        <f>IF(OR(MONTH(P1141)=10,MONTH(P1141)=11,MONTH(P1141)=12),YEAR(P1141)+1,YEAR(P1141))</f>
        <v>2022</v>
      </c>
      <c r="Y1141">
        <f>INDEX('Inflation Indices'!$B$2:$B$18,MATCH('MilCon Contracts Data'!W942,'Inflation Indices'!$A$2:$A$18,0))</f>
        <v>1.0006103417743548</v>
      </c>
      <c r="Z1141">
        <f>ROUND(MEDIAN(W1141,X1141),0)</f>
        <v>2021</v>
      </c>
      <c r="AA1141">
        <f>INDEX('Inflation Indices'!$B$2:$B$18,MATCH('MilCon Contracts Data'!Z942,'Inflation Indices'!$A$2:$A$18,0))</f>
        <v>0.97697771649446541</v>
      </c>
      <c r="AB1141" s="22">
        <f>M1141*Y1141</f>
        <v>53899327.945281535</v>
      </c>
      <c r="AC1141" s="22">
        <f>AB1141+(Q1141*AA1141)</f>
        <v>57121936.815046638</v>
      </c>
      <c r="AD1141" s="19">
        <f>IF(AB1141="","",AC1141-AB1141)</f>
        <v>3222608.8697651029</v>
      </c>
      <c r="AE1141" s="23">
        <f>_xlfn.DAYS(P1141,O1141)</f>
        <v>0</v>
      </c>
      <c r="AF1141" s="23">
        <f>_xlfn.DAYS(O1141,G1141)</f>
        <v>653</v>
      </c>
      <c r="AG1141" s="24">
        <f>AE1141/AF1141</f>
        <v>0</v>
      </c>
    </row>
    <row r="1142" spans="1:33" ht="30" customHeight="1" x14ac:dyDescent="0.25">
      <c r="A1142" s="9">
        <v>44573</v>
      </c>
      <c r="B1142" s="10">
        <v>2014</v>
      </c>
      <c r="C1142" s="11" t="s">
        <v>98</v>
      </c>
      <c r="D1142" s="12" t="s">
        <v>3425</v>
      </c>
      <c r="E1142" s="12" t="s">
        <v>35</v>
      </c>
      <c r="F1142" s="9">
        <v>41914</v>
      </c>
      <c r="G1142" s="9">
        <v>42108</v>
      </c>
      <c r="H1142" s="12" t="s">
        <v>82</v>
      </c>
      <c r="I1142" s="13" t="str">
        <f>LEFT(J1142,6)</f>
        <v>N62742</v>
      </c>
      <c r="J1142" s="14" t="s">
        <v>3315</v>
      </c>
      <c r="K1142" s="15" t="s">
        <v>3316</v>
      </c>
      <c r="L1142" s="15" t="str">
        <f>CONCATENATE(D1142,",",J1142)</f>
        <v>M00318908,N6274215C1301 AWD</v>
      </c>
      <c r="M1142" s="16">
        <v>53999000</v>
      </c>
      <c r="N1142" s="16">
        <v>50582000</v>
      </c>
      <c r="O1142" s="17">
        <v>44092</v>
      </c>
      <c r="P1142" s="18">
        <v>44550</v>
      </c>
      <c r="Q1142" s="19">
        <f>IF(M1142="","",N1142-M1142)</f>
        <v>-3417000</v>
      </c>
      <c r="R1142" s="20">
        <f>IF(P1142="","",P1142-O1142)</f>
        <v>458</v>
      </c>
      <c r="S1142">
        <f>YEAR(P1142)</f>
        <v>2021</v>
      </c>
      <c r="T1142" s="21">
        <f>IF(LEN(MONTH(P1142))=1,CONCATENATE("0",MONTH(P1142)),MONTH(P1142))</f>
        <v>12</v>
      </c>
      <c r="U1142" s="21">
        <f>IF(LEN(DAY(P1142))=1,CONCATENATE("0",DAY(P1142)),DAY(P1142))</f>
        <v>20</v>
      </c>
      <c r="V1142" t="str">
        <f>CONCATENATE(S1142,T1142,U1142)</f>
        <v>20211220</v>
      </c>
      <c r="W1142">
        <f>IF(OR(MONTH(G1142)=10,MONTH(G1142)=11,MONTH(G1142)=12),YEAR(G1142)+1,YEAR(G1142))</f>
        <v>2015</v>
      </c>
      <c r="X1142">
        <f>IF(OR(MONTH(P1142)=10,MONTH(P1142)=11,MONTH(P1142)=12),YEAR(P1142)+1,YEAR(P1142))</f>
        <v>2022</v>
      </c>
      <c r="Y1142">
        <f>INDEX('Inflation Indices'!$B$2:$B$18,MATCH('MilCon Contracts Data'!W197,'Inflation Indices'!$A$2:$A$18,0))</f>
        <v>0.97697771649446541</v>
      </c>
      <c r="Z1142">
        <f>ROUND(MEDIAN(W1142,X1142),0)</f>
        <v>2019</v>
      </c>
      <c r="AA1142">
        <f>INDEX('Inflation Indices'!$B$2:$B$18,MATCH('MilCon Contracts Data'!Z197,'Inflation Indices'!$A$2:$A$18,0))</f>
        <v>0.95701202597496626</v>
      </c>
      <c r="AB1142" s="22">
        <f>M1142*Y1142</f>
        <v>52755819.712984636</v>
      </c>
      <c r="AC1142" s="22">
        <f>AB1142+(Q1142*AA1142)</f>
        <v>49485709.620228179</v>
      </c>
      <c r="AD1142" s="19">
        <f>IF(AB1142="","",AC1142-AB1142)</f>
        <v>-3270110.0927564576</v>
      </c>
      <c r="AE1142" s="23">
        <f>_xlfn.DAYS(P1142,O1142)</f>
        <v>458</v>
      </c>
      <c r="AF1142" s="23">
        <f>_xlfn.DAYS(O1142,G1142)</f>
        <v>1984</v>
      </c>
      <c r="AG1142" s="24">
        <f>AE1142/AF1142</f>
        <v>0.23084677419354838</v>
      </c>
    </row>
    <row r="1143" spans="1:33" ht="30" customHeight="1" x14ac:dyDescent="0.25">
      <c r="A1143" s="9">
        <v>44560</v>
      </c>
      <c r="B1143" s="10">
        <v>2015</v>
      </c>
      <c r="C1143" s="11" t="s">
        <v>496</v>
      </c>
      <c r="D1143" s="12" t="s">
        <v>3426</v>
      </c>
      <c r="E1143" s="12" t="s">
        <v>35</v>
      </c>
      <c r="F1143" s="9">
        <v>42460</v>
      </c>
      <c r="G1143" s="9">
        <v>42824</v>
      </c>
      <c r="H1143" s="12" t="s">
        <v>3427</v>
      </c>
      <c r="I1143" s="13" t="str">
        <f>LEFT(J1143,6)</f>
        <v>N62473</v>
      </c>
      <c r="J1143" s="14" t="s">
        <v>3428</v>
      </c>
      <c r="K1143" s="15" t="s">
        <v>3429</v>
      </c>
      <c r="L1143" s="15" t="str">
        <f>CONCATENATE(D1143,",",J1143)</f>
        <v>DESC1508,N62473-15-R-0001-0008</v>
      </c>
      <c r="M1143" s="16">
        <v>54095271</v>
      </c>
      <c r="N1143" s="16">
        <v>58620122</v>
      </c>
      <c r="O1143" s="17">
        <v>43920</v>
      </c>
      <c r="P1143" s="18">
        <v>44068</v>
      </c>
      <c r="Q1143" s="19">
        <f>IF(M1143="","",N1143-M1143)</f>
        <v>4524851</v>
      </c>
      <c r="R1143" s="20">
        <f>IF(P1143="","",P1143-O1143)</f>
        <v>148</v>
      </c>
      <c r="S1143">
        <f>YEAR(P1143)</f>
        <v>2020</v>
      </c>
      <c r="T1143" s="21" t="str">
        <f>IF(LEN(MONTH(P1143))=1,CONCATENATE("0",MONTH(P1143)),MONTH(P1143))</f>
        <v>08</v>
      </c>
      <c r="U1143" s="21">
        <f>IF(LEN(DAY(P1143))=1,CONCATENATE("0",DAY(P1143)),DAY(P1143))</f>
        <v>25</v>
      </c>
      <c r="V1143" t="str">
        <f>CONCATENATE(S1143,T1143,U1143)</f>
        <v>20200825</v>
      </c>
      <c r="W1143">
        <f>IF(OR(MONTH(G1143)=10,MONTH(G1143)=11,MONTH(G1143)=12),YEAR(G1143)+1,YEAR(G1143))</f>
        <v>2017</v>
      </c>
      <c r="X1143">
        <f>IF(OR(MONTH(P1143)=10,MONTH(P1143)=11,MONTH(P1143)=12),YEAR(P1143)+1,YEAR(P1143))</f>
        <v>2020</v>
      </c>
      <c r="Y1143">
        <f>INDEX('Inflation Indices'!$B$2:$B$18,MATCH('MilCon Contracts Data'!W323,'Inflation Indices'!$A$2:$A$18,0))</f>
        <v>1.0992552112271903</v>
      </c>
      <c r="Z1143">
        <f>ROUND(MEDIAN(W1143,X1143),0)</f>
        <v>2019</v>
      </c>
      <c r="AA1143">
        <f>INDEX('Inflation Indices'!$B$2:$B$18,MATCH('MilCon Contracts Data'!Z323,'Inflation Indices'!$A$2:$A$18,0))</f>
        <v>1.027591137340192</v>
      </c>
      <c r="AB1143" s="22">
        <f>M1143*Y1143</f>
        <v>59464508.549497098</v>
      </c>
      <c r="AC1143" s="22">
        <f>AB1143+(Q1143*AA1143)</f>
        <v>64114205.334882006</v>
      </c>
      <c r="AD1143" s="19">
        <f>IF(AB1143="","",AC1143-AB1143)</f>
        <v>4649696.7853849083</v>
      </c>
      <c r="AE1143" s="23">
        <f>_xlfn.DAYS(P1143,O1143)</f>
        <v>148</v>
      </c>
      <c r="AF1143" s="23">
        <f>_xlfn.DAYS(O1143,G1143)</f>
        <v>1096</v>
      </c>
      <c r="AG1143" s="24">
        <f>AE1143/AF1143</f>
        <v>0.13503649635036497</v>
      </c>
    </row>
    <row r="1144" spans="1:33" ht="30" customHeight="1" x14ac:dyDescent="0.25">
      <c r="A1144" s="9">
        <v>44683</v>
      </c>
      <c r="B1144" s="10">
        <v>2021</v>
      </c>
      <c r="C1144" s="11" t="s">
        <v>496</v>
      </c>
      <c r="D1144" s="12" t="s">
        <v>3430</v>
      </c>
      <c r="E1144" s="12" t="s">
        <v>35</v>
      </c>
      <c r="F1144" s="9">
        <v>44200</v>
      </c>
      <c r="G1144" s="9">
        <v>44337</v>
      </c>
      <c r="H1144" s="12" t="s">
        <v>3431</v>
      </c>
      <c r="I1144" s="13" t="str">
        <f>LEFT(J1144,6)</f>
        <v>N44255</v>
      </c>
      <c r="J1144" s="14" t="s">
        <v>3432</v>
      </c>
      <c r="K1144" s="15" t="s">
        <v>3432</v>
      </c>
      <c r="L1144" s="15" t="str">
        <f>CONCATENATE(D1144,",",J1144)</f>
        <v>DESC2002,N4425521R20000014</v>
      </c>
      <c r="M1144" s="16">
        <v>54249000</v>
      </c>
      <c r="N1144" s="16">
        <v>54387326</v>
      </c>
      <c r="O1144" s="17">
        <v>45311</v>
      </c>
      <c r="P1144" s="18">
        <v>45312</v>
      </c>
      <c r="Q1144" s="19">
        <f>IF(M1144="","",N1144-M1144)</f>
        <v>138326</v>
      </c>
      <c r="R1144" s="20">
        <f>IF(P1144="","",P1144-O1144)</f>
        <v>1</v>
      </c>
      <c r="S1144">
        <f>YEAR(P1144)</f>
        <v>2024</v>
      </c>
      <c r="T1144" s="21" t="str">
        <f>IF(LEN(MONTH(P1144))=1,CONCATENATE("0",MONTH(P1144)),MONTH(P1144))</f>
        <v>01</v>
      </c>
      <c r="U1144" s="21">
        <f>IF(LEN(DAY(P1144))=1,CONCATENATE("0",DAY(P1144)),DAY(P1144))</f>
        <v>21</v>
      </c>
      <c r="V1144" t="str">
        <f>CONCATENATE(S1144,T1144,U1144)</f>
        <v>20240121</v>
      </c>
      <c r="W1144">
        <f>IF(OR(MONTH(G1144)=10,MONTH(G1144)=11,MONTH(G1144)=12),YEAR(G1144)+1,YEAR(G1144))</f>
        <v>2021</v>
      </c>
      <c r="X1144">
        <f>IF(OR(MONTH(P1144)=10,MONTH(P1144)=11,MONTH(P1144)=12),YEAR(P1144)+1,YEAR(P1144))</f>
        <v>2024</v>
      </c>
      <c r="Y1144">
        <f>INDEX('Inflation Indices'!$B$2:$B$18,MATCH('MilCon Contracts Data'!W1153,'Inflation Indices'!$A$2:$A$18,0))</f>
        <v>1.027591137340192</v>
      </c>
      <c r="Z1144">
        <f>ROUND(MEDIAN(W1144,X1144),0)</f>
        <v>2023</v>
      </c>
      <c r="AA1144">
        <f>INDEX('Inflation Indices'!$B$2:$B$18,MATCH('MilCon Contracts Data'!Z1153,'Inflation Indices'!$A$2:$A$18,0))</f>
        <v>0.97697771649446541</v>
      </c>
      <c r="AB1144" s="22">
        <f>M1144*Y1144</f>
        <v>55745791.609568074</v>
      </c>
      <c r="AC1144" s="22">
        <f>AB1144+(Q1144*AA1144)</f>
        <v>55880933.029179886</v>
      </c>
      <c r="AD1144" s="19">
        <f>IF(AB1144="","",AC1144-AB1144)</f>
        <v>135141.41961181164</v>
      </c>
      <c r="AE1144" s="23">
        <f>_xlfn.DAYS(P1144,O1144)</f>
        <v>1</v>
      </c>
      <c r="AF1144" s="23">
        <f>_xlfn.DAYS(O1144,G1144)</f>
        <v>974</v>
      </c>
      <c r="AG1144" s="24">
        <f>AE1144/AF1144</f>
        <v>1.026694045174538E-3</v>
      </c>
    </row>
    <row r="1145" spans="1:33" ht="30" customHeight="1" x14ac:dyDescent="0.25">
      <c r="A1145" s="9">
        <v>44573</v>
      </c>
      <c r="B1145" s="10">
        <v>2020</v>
      </c>
      <c r="C1145" s="11" t="s">
        <v>98</v>
      </c>
      <c r="D1145" s="12" t="s">
        <v>3433</v>
      </c>
      <c r="E1145" s="12" t="s">
        <v>35</v>
      </c>
      <c r="F1145" s="9">
        <v>43875</v>
      </c>
      <c r="G1145" s="9">
        <v>44036</v>
      </c>
      <c r="H1145" s="12" t="s">
        <v>322</v>
      </c>
      <c r="I1145" s="13" t="str">
        <f>LEFT(J1145,6)</f>
        <v>N40085</v>
      </c>
      <c r="J1145" s="14" t="s">
        <v>1444</v>
      </c>
      <c r="K1145" s="15" t="s">
        <v>1445</v>
      </c>
      <c r="L1145" s="15" t="str">
        <f>CONCATENATE(D1145,",",J1145)</f>
        <v>M67001883F,N4008520C0044 AWD</v>
      </c>
      <c r="M1145" s="16">
        <v>54587000</v>
      </c>
      <c r="N1145" s="16">
        <v>58083000</v>
      </c>
      <c r="O1145" s="17">
        <v>45565</v>
      </c>
      <c r="P1145" s="18">
        <v>45927</v>
      </c>
      <c r="Q1145" s="19">
        <f>IF(M1145="","",N1145-M1145)</f>
        <v>3496000</v>
      </c>
      <c r="R1145" s="20">
        <f>IF(P1145="","",P1145-O1145)</f>
        <v>362</v>
      </c>
      <c r="S1145">
        <f>YEAR(P1145)</f>
        <v>2025</v>
      </c>
      <c r="T1145" s="21" t="str">
        <f>IF(LEN(MONTH(P1145))=1,CONCATENATE("0",MONTH(P1145)),MONTH(P1145))</f>
        <v>09</v>
      </c>
      <c r="U1145" s="21">
        <f>IF(LEN(DAY(P1145))=1,CONCATENATE("0",DAY(P1145)),DAY(P1145))</f>
        <v>27</v>
      </c>
      <c r="V1145" t="str">
        <f>CONCATENATE(S1145,T1145,U1145)</f>
        <v>20250927</v>
      </c>
      <c r="W1145">
        <f>IF(OR(MONTH(G1145)=10,MONTH(G1145)=11,MONTH(G1145)=12),YEAR(G1145)+1,YEAR(G1145))</f>
        <v>2020</v>
      </c>
      <c r="X1145">
        <f>IF(OR(MONTH(P1145)=10,MONTH(P1145)=11,MONTH(P1145)=12),YEAR(P1145)+1,YEAR(P1145))</f>
        <v>2025</v>
      </c>
      <c r="Y1145">
        <f>INDEX('Inflation Indices'!$B$2:$B$18,MATCH('MilCon Contracts Data'!W879,'Inflation Indices'!$A$2:$A$18,0))</f>
        <v>1.1226717559690906</v>
      </c>
      <c r="Z1145">
        <f>ROUND(MEDIAN(W1145,X1145),0)</f>
        <v>2023</v>
      </c>
      <c r="AA1145">
        <f>INDEX('Inflation Indices'!$B$2:$B$18,MATCH('MilCon Contracts Data'!Z879,'Inflation Indices'!$A$2:$A$18,0))</f>
        <v>1.0507009358578761</v>
      </c>
      <c r="AB1145" s="22">
        <f>M1145*Y1145</f>
        <v>61283283.14308475</v>
      </c>
      <c r="AC1145" s="22">
        <f>AB1145+(Q1145*AA1145)</f>
        <v>64956533.614843883</v>
      </c>
      <c r="AD1145" s="19">
        <f>IF(AB1145="","",AC1145-AB1145)</f>
        <v>3673250.471759133</v>
      </c>
      <c r="AE1145" s="23">
        <f>_xlfn.DAYS(P1145,O1145)</f>
        <v>362</v>
      </c>
      <c r="AF1145" s="23">
        <f>_xlfn.DAYS(O1145,G1145)</f>
        <v>1529</v>
      </c>
      <c r="AG1145" s="24">
        <f>AE1145/AF1145</f>
        <v>0.23675604970569</v>
      </c>
    </row>
    <row r="1146" spans="1:33" ht="30" customHeight="1" x14ac:dyDescent="0.25">
      <c r="A1146" s="9">
        <v>44574</v>
      </c>
      <c r="B1146" s="10">
        <v>2016</v>
      </c>
      <c r="C1146" s="11" t="s">
        <v>39</v>
      </c>
      <c r="D1146" s="12" t="s">
        <v>3434</v>
      </c>
      <c r="E1146" s="12" t="s">
        <v>35</v>
      </c>
      <c r="F1146" s="9">
        <v>42576</v>
      </c>
      <c r="G1146" s="9">
        <v>42817</v>
      </c>
      <c r="H1146" s="12" t="s">
        <v>1435</v>
      </c>
      <c r="I1146" s="13" t="str">
        <f>LEFT(J1146,6)</f>
        <v>W912QR</v>
      </c>
      <c r="J1146" s="14" t="s">
        <v>3435</v>
      </c>
      <c r="K1146" s="15" t="s">
        <v>3436</v>
      </c>
      <c r="L1146" s="15" t="str">
        <f>CONCATENATE(D1146,",",J1146)</f>
        <v>86953,W912QR-17-C-0009</v>
      </c>
      <c r="M1146" s="16">
        <v>54817000</v>
      </c>
      <c r="N1146" s="16">
        <v>56042000</v>
      </c>
      <c r="O1146" s="17">
        <v>44370</v>
      </c>
      <c r="P1146" s="18">
        <v>44712</v>
      </c>
      <c r="Q1146" s="19">
        <f>IF(M1146="","",N1146-M1146)</f>
        <v>1225000</v>
      </c>
      <c r="R1146" s="20">
        <f>IF(P1146="","",P1146-O1146)</f>
        <v>342</v>
      </c>
      <c r="S1146">
        <f>YEAR(P1146)</f>
        <v>2022</v>
      </c>
      <c r="T1146" s="21" t="str">
        <f>IF(LEN(MONTH(P1146))=1,CONCATENATE("0",MONTH(P1146)),MONTH(P1146))</f>
        <v>05</v>
      </c>
      <c r="U1146" s="21">
        <f>IF(LEN(DAY(P1146))=1,CONCATENATE("0",DAY(P1146)),DAY(P1146))</f>
        <v>31</v>
      </c>
      <c r="V1146" t="str">
        <f>CONCATENATE(S1146,T1146,U1146)</f>
        <v>20220531</v>
      </c>
      <c r="W1146">
        <f>IF(OR(MONTH(G1146)=10,MONTH(G1146)=11,MONTH(G1146)=12),YEAR(G1146)+1,YEAR(G1146))</f>
        <v>2017</v>
      </c>
      <c r="X1146">
        <f>IF(OR(MONTH(P1146)=10,MONTH(P1146)=11,MONTH(P1146)=12),YEAR(P1146)+1,YEAR(P1146))</f>
        <v>2022</v>
      </c>
      <c r="Y1146">
        <f>INDEX('Inflation Indices'!$B$2:$B$18,MATCH('MilCon Contracts Data'!W402,'Inflation Indices'!$A$2:$A$18,0))</f>
        <v>1.1743184978402121</v>
      </c>
      <c r="Z1146">
        <f>ROUND(MEDIAN(W1146,X1146),0)</f>
        <v>2020</v>
      </c>
      <c r="AA1146">
        <f>INDEX('Inflation Indices'!$B$2:$B$18,MATCH('MilCon Contracts Data'!Z402,'Inflation Indices'!$A$2:$A$18,0))</f>
        <v>1.1518675949206576</v>
      </c>
      <c r="AB1146" s="22">
        <f>M1146*Y1146</f>
        <v>64372617.096106909</v>
      </c>
      <c r="AC1146" s="22">
        <f>AB1146+(Q1146*AA1146)</f>
        <v>65783654.899884716</v>
      </c>
      <c r="AD1146" s="19">
        <f>IF(AB1146="","",AC1146-AB1146)</f>
        <v>1411037.8037778065</v>
      </c>
      <c r="AE1146" s="23">
        <f>_xlfn.DAYS(P1146,O1146)</f>
        <v>342</v>
      </c>
      <c r="AF1146" s="23">
        <f>_xlfn.DAYS(O1146,G1146)</f>
        <v>1553</v>
      </c>
      <c r="AG1146" s="24">
        <f>AE1146/AF1146</f>
        <v>0.22021893110109467</v>
      </c>
    </row>
    <row r="1147" spans="1:33" ht="30" customHeight="1" x14ac:dyDescent="0.25">
      <c r="A1147" s="9">
        <v>44561</v>
      </c>
      <c r="B1147" s="10">
        <v>2014</v>
      </c>
      <c r="C1147" s="11" t="s">
        <v>145</v>
      </c>
      <c r="D1147" s="12" t="s">
        <v>3437</v>
      </c>
      <c r="E1147" s="12" t="s">
        <v>35</v>
      </c>
      <c r="F1147" s="9">
        <v>42424</v>
      </c>
      <c r="G1147" s="9">
        <v>42579</v>
      </c>
      <c r="H1147" s="12" t="s">
        <v>3438</v>
      </c>
      <c r="I1147" s="13" t="str">
        <f>LEFT(J1147,6)</f>
        <v>W9128A</v>
      </c>
      <c r="J1147" s="14" t="s">
        <v>3439</v>
      </c>
      <c r="K1147" s="15" t="s">
        <v>3440</v>
      </c>
      <c r="L1147" s="15" t="str">
        <f>CONCATENATE(D1147,",",J1147)</f>
        <v>59779,W9128A-16-C-0006</v>
      </c>
      <c r="M1147" s="16">
        <v>54844000</v>
      </c>
      <c r="N1147" s="16">
        <v>57844000</v>
      </c>
      <c r="O1147" s="17">
        <v>43992</v>
      </c>
      <c r="P1147" s="18">
        <v>44612</v>
      </c>
      <c r="Q1147" s="19">
        <f>IF(M1147="","",N1147-M1147)</f>
        <v>3000000</v>
      </c>
      <c r="R1147" s="20">
        <f>IF(P1147="","",P1147-O1147)</f>
        <v>620</v>
      </c>
      <c r="S1147">
        <f>YEAR(P1147)</f>
        <v>2022</v>
      </c>
      <c r="T1147" s="21" t="str">
        <f>IF(LEN(MONTH(P1147))=1,CONCATENATE("0",MONTH(P1147)),MONTH(P1147))</f>
        <v>02</v>
      </c>
      <c r="U1147" s="21">
        <f>IF(LEN(DAY(P1147))=1,CONCATENATE("0",DAY(P1147)),DAY(P1147))</f>
        <v>20</v>
      </c>
      <c r="V1147" t="str">
        <f>CONCATENATE(S1147,T1147,U1147)</f>
        <v>20220220</v>
      </c>
      <c r="W1147">
        <f>IF(OR(MONTH(G1147)=10,MONTH(G1147)=11,MONTH(G1147)=12),YEAR(G1147)+1,YEAR(G1147))</f>
        <v>2016</v>
      </c>
      <c r="X1147">
        <f>IF(OR(MONTH(P1147)=10,MONTH(P1147)=11,MONTH(P1147)=12),YEAR(P1147)+1,YEAR(P1147))</f>
        <v>2022</v>
      </c>
      <c r="Y1147">
        <f>INDEX('Inflation Indices'!$B$2:$B$18,MATCH('MilCon Contracts Data'!W277,'Inflation Indices'!$A$2:$A$18,0))</f>
        <v>1.0507009358578761</v>
      </c>
      <c r="Z1147">
        <f>ROUND(MEDIAN(W1147,X1147),0)</f>
        <v>2019</v>
      </c>
      <c r="AA1147">
        <f>INDEX('Inflation Indices'!$B$2:$B$18,MATCH('MilCon Contracts Data'!Z277,'Inflation Indices'!$A$2:$A$18,0))</f>
        <v>1.027591137340192</v>
      </c>
      <c r="AB1147" s="22">
        <f>M1147*Y1147</f>
        <v>57624642.126189351</v>
      </c>
      <c r="AC1147" s="22">
        <f>AB1147+(Q1147*AA1147)</f>
        <v>60707415.53820993</v>
      </c>
      <c r="AD1147" s="19">
        <f>IF(AB1147="","",AC1147-AB1147)</f>
        <v>3082773.412020579</v>
      </c>
      <c r="AE1147" s="23">
        <f>_xlfn.DAYS(P1147,O1147)</f>
        <v>620</v>
      </c>
      <c r="AF1147" s="23">
        <f>_xlfn.DAYS(O1147,G1147)</f>
        <v>1413</v>
      </c>
      <c r="AG1147" s="24">
        <f>AE1147/AF1147</f>
        <v>0.43878273177636234</v>
      </c>
    </row>
    <row r="1148" spans="1:33" ht="30" customHeight="1" x14ac:dyDescent="0.25">
      <c r="A1148" s="9">
        <v>44561</v>
      </c>
      <c r="B1148" s="10">
        <v>2019</v>
      </c>
      <c r="C1148" s="11" t="s">
        <v>145</v>
      </c>
      <c r="D1148" s="12" t="s">
        <v>3441</v>
      </c>
      <c r="E1148" s="12" t="s">
        <v>35</v>
      </c>
      <c r="F1148" s="9">
        <v>43668</v>
      </c>
      <c r="G1148" s="9">
        <v>43768</v>
      </c>
      <c r="H1148" s="12" t="s">
        <v>3442</v>
      </c>
      <c r="I1148" s="13" t="str">
        <f>LEFT(J1148,6)</f>
        <v>W912UM</v>
      </c>
      <c r="J1148" s="14" t="s">
        <v>3443</v>
      </c>
      <c r="K1148" s="15" t="s">
        <v>3443</v>
      </c>
      <c r="L1148" s="15" t="str">
        <f>CONCATENATE(D1148,",",J1148)</f>
        <v>81429,W912UM20C0001</v>
      </c>
      <c r="M1148" s="16">
        <v>54939000</v>
      </c>
      <c r="N1148" s="16">
        <v>55670000</v>
      </c>
      <c r="O1148" s="17">
        <v>44809</v>
      </c>
      <c r="P1148" s="18">
        <v>44858</v>
      </c>
      <c r="Q1148" s="19">
        <f>IF(M1148="","",N1148-M1148)</f>
        <v>731000</v>
      </c>
      <c r="R1148" s="20">
        <f>IF(P1148="","",P1148-O1148)</f>
        <v>49</v>
      </c>
      <c r="S1148">
        <f>YEAR(P1148)</f>
        <v>2022</v>
      </c>
      <c r="T1148" s="21">
        <f>IF(LEN(MONTH(P1148))=1,CONCATENATE("0",MONTH(P1148)),MONTH(P1148))</f>
        <v>10</v>
      </c>
      <c r="U1148" s="21">
        <f>IF(LEN(DAY(P1148))=1,CONCATENATE("0",DAY(P1148)),DAY(P1148))</f>
        <v>24</v>
      </c>
      <c r="V1148" t="str">
        <f>CONCATENATE(S1148,T1148,U1148)</f>
        <v>20221024</v>
      </c>
      <c r="W1148">
        <f>IF(OR(MONTH(G1148)=10,MONTH(G1148)=11,MONTH(G1148)=12),YEAR(G1148)+1,YEAR(G1148))</f>
        <v>2020</v>
      </c>
      <c r="X1148">
        <f>IF(OR(MONTH(P1148)=10,MONTH(P1148)=11,MONTH(P1148)=12),YEAR(P1148)+1,YEAR(P1148))</f>
        <v>2023</v>
      </c>
      <c r="Y1148">
        <f>INDEX('Inflation Indices'!$B$2:$B$18,MATCH('MilCon Contracts Data'!W1099,'Inflation Indices'!$A$2:$A$18,0))</f>
        <v>1.0006103417743548</v>
      </c>
      <c r="Z1148">
        <f>ROUND(MEDIAN(W1148,X1148),0)</f>
        <v>2022</v>
      </c>
      <c r="AA1148">
        <f>INDEX('Inflation Indices'!$B$2:$B$18,MATCH('MilCon Contracts Data'!Z1099,'Inflation Indices'!$A$2:$A$18,0))</f>
        <v>0.95701202597496626</v>
      </c>
      <c r="AB1148" s="22">
        <f>M1148*Y1148</f>
        <v>54972531.56674128</v>
      </c>
      <c r="AC1148" s="22">
        <f>AB1148+(Q1148*AA1148)</f>
        <v>55672107.35772898</v>
      </c>
      <c r="AD1148" s="19">
        <f>IF(AB1148="","",AC1148-AB1148)</f>
        <v>699575.79098770022</v>
      </c>
      <c r="AE1148" s="23">
        <f>_xlfn.DAYS(P1148,O1148)</f>
        <v>49</v>
      </c>
      <c r="AF1148" s="23">
        <f>_xlfn.DAYS(O1148,G1148)</f>
        <v>1041</v>
      </c>
      <c r="AG1148" s="24">
        <f>AE1148/AF1148</f>
        <v>4.7070124879923153E-2</v>
      </c>
    </row>
    <row r="1149" spans="1:33" ht="30" customHeight="1" x14ac:dyDescent="0.25">
      <c r="A1149" s="9">
        <v>44573</v>
      </c>
      <c r="B1149" s="10">
        <v>2020</v>
      </c>
      <c r="C1149" s="11" t="s">
        <v>98</v>
      </c>
      <c r="D1149" s="12" t="s">
        <v>3444</v>
      </c>
      <c r="E1149" s="12" t="s">
        <v>35</v>
      </c>
      <c r="F1149" s="9">
        <v>43875</v>
      </c>
      <c r="G1149" s="9">
        <v>44036</v>
      </c>
      <c r="H1149" s="12" t="s">
        <v>322</v>
      </c>
      <c r="I1149" s="13" t="str">
        <f>LEFT(J1149,6)</f>
        <v>N40085</v>
      </c>
      <c r="J1149" s="14" t="s">
        <v>1444</v>
      </c>
      <c r="K1149" s="15" t="s">
        <v>1445</v>
      </c>
      <c r="L1149" s="15" t="str">
        <f>CONCATENATE(D1149,",",J1149)</f>
        <v>M670011312F,N4008520C0044 AWD</v>
      </c>
      <c r="M1149" s="16">
        <v>55017000</v>
      </c>
      <c r="N1149" s="16">
        <v>58510000</v>
      </c>
      <c r="O1149" s="17">
        <v>45565</v>
      </c>
      <c r="P1149" s="18">
        <v>45927</v>
      </c>
      <c r="Q1149" s="19">
        <f>IF(M1149="","",N1149-M1149)</f>
        <v>3493000</v>
      </c>
      <c r="R1149" s="20">
        <f>IF(P1149="","",P1149-O1149)</f>
        <v>362</v>
      </c>
      <c r="S1149">
        <f>YEAR(P1149)</f>
        <v>2025</v>
      </c>
      <c r="T1149" s="21" t="str">
        <f>IF(LEN(MONTH(P1149))=1,CONCATENATE("0",MONTH(P1149)),MONTH(P1149))</f>
        <v>09</v>
      </c>
      <c r="U1149" s="21">
        <f>IF(LEN(DAY(P1149))=1,CONCATENATE("0",DAY(P1149)),DAY(P1149))</f>
        <v>27</v>
      </c>
      <c r="V1149" t="str">
        <f>CONCATENATE(S1149,T1149,U1149)</f>
        <v>20250927</v>
      </c>
      <c r="W1149">
        <f>IF(OR(MONTH(G1149)=10,MONTH(G1149)=11,MONTH(G1149)=12),YEAR(G1149)+1,YEAR(G1149))</f>
        <v>2020</v>
      </c>
      <c r="X1149">
        <f>IF(OR(MONTH(P1149)=10,MONTH(P1149)=11,MONTH(P1149)=12),YEAR(P1149)+1,YEAR(P1149))</f>
        <v>2025</v>
      </c>
      <c r="Y1149">
        <f>INDEX('Inflation Indices'!$B$2:$B$18,MATCH('MilCon Contracts Data'!W877,'Inflation Indices'!$A$2:$A$18,0))</f>
        <v>1.0507009358578761</v>
      </c>
      <c r="Z1149">
        <f>ROUND(MEDIAN(W1149,X1149),0)</f>
        <v>2023</v>
      </c>
      <c r="AA1149">
        <f>INDEX('Inflation Indices'!$B$2:$B$18,MATCH('MilCon Contracts Data'!Z877,'Inflation Indices'!$A$2:$A$18,0))</f>
        <v>1.0006103417743548</v>
      </c>
      <c r="AB1149" s="22">
        <f>M1149*Y1149</f>
        <v>57806413.388092764</v>
      </c>
      <c r="AC1149" s="22">
        <f>AB1149+(Q1149*AA1149)</f>
        <v>61301545.311910585</v>
      </c>
      <c r="AD1149" s="19">
        <f>IF(AB1149="","",AC1149-AB1149)</f>
        <v>3495131.9238178208</v>
      </c>
      <c r="AE1149" s="23">
        <f>_xlfn.DAYS(P1149,O1149)</f>
        <v>362</v>
      </c>
      <c r="AF1149" s="23">
        <f>_xlfn.DAYS(O1149,G1149)</f>
        <v>1529</v>
      </c>
      <c r="AG1149" s="24">
        <f>AE1149/AF1149</f>
        <v>0.23675604970569</v>
      </c>
    </row>
    <row r="1150" spans="1:33" ht="30" customHeight="1" x14ac:dyDescent="0.25">
      <c r="A1150" s="9">
        <v>44561</v>
      </c>
      <c r="B1150" s="10">
        <v>2018</v>
      </c>
      <c r="C1150" s="11" t="s">
        <v>68</v>
      </c>
      <c r="D1150" s="12" t="s">
        <v>3445</v>
      </c>
      <c r="E1150" s="12" t="s">
        <v>35</v>
      </c>
      <c r="F1150" s="9">
        <v>43259</v>
      </c>
      <c r="G1150" s="9">
        <v>44312</v>
      </c>
      <c r="H1150" s="12" t="s">
        <v>1343</v>
      </c>
      <c r="I1150" s="13" t="str">
        <f>LEFT(J1150,6)</f>
        <v>DIOCB2</v>
      </c>
      <c r="J1150" s="14" t="s">
        <v>1344</v>
      </c>
      <c r="K1150" s="15" t="s">
        <v>1344</v>
      </c>
      <c r="L1150" s="15" t="str">
        <f>CONCATENATE(D1150,",",J1150)</f>
        <v>MSET143006,DIOCB2076</v>
      </c>
      <c r="M1150" s="16">
        <v>55113676</v>
      </c>
      <c r="N1150" s="16">
        <v>55113676</v>
      </c>
      <c r="O1150" s="17">
        <v>45014</v>
      </c>
      <c r="P1150" s="18">
        <v>45014</v>
      </c>
      <c r="Q1150" s="19">
        <f>IF(M1150="","",N1150-M1150)</f>
        <v>0</v>
      </c>
      <c r="R1150" s="20">
        <f>IF(P1150="","",P1150-O1150)</f>
        <v>0</v>
      </c>
      <c r="S1150">
        <f>YEAR(P1150)</f>
        <v>2023</v>
      </c>
      <c r="T1150" s="21" t="str">
        <f>IF(LEN(MONTH(P1150))=1,CONCATENATE("0",MONTH(P1150)),MONTH(P1150))</f>
        <v>03</v>
      </c>
      <c r="U1150" s="21">
        <f>IF(LEN(DAY(P1150))=1,CONCATENATE("0",DAY(P1150)),DAY(P1150))</f>
        <v>29</v>
      </c>
      <c r="V1150" t="str">
        <f>CONCATENATE(S1150,T1150,U1150)</f>
        <v>20230329</v>
      </c>
      <c r="W1150">
        <f>IF(OR(MONTH(G1150)=10,MONTH(G1150)=11,MONTH(G1150)=12),YEAR(G1150)+1,YEAR(G1150))</f>
        <v>2021</v>
      </c>
      <c r="X1150">
        <f>IF(OR(MONTH(P1150)=10,MONTH(P1150)=11,MONTH(P1150)=12),YEAR(P1150)+1,YEAR(P1150))</f>
        <v>2023</v>
      </c>
      <c r="Y1150">
        <f>INDEX('Inflation Indices'!$B$2:$B$18,MATCH('MilCon Contracts Data'!W1115,'Inflation Indices'!$A$2:$A$18,0))</f>
        <v>1.0006103417743548</v>
      </c>
      <c r="Z1150">
        <f>ROUND(MEDIAN(W1150,X1150),0)</f>
        <v>2022</v>
      </c>
      <c r="AA1150">
        <f>INDEX('Inflation Indices'!$B$2:$B$18,MATCH('MilCon Contracts Data'!Z1115,'Inflation Indices'!$A$2:$A$18,0))</f>
        <v>0.95701202597496626</v>
      </c>
      <c r="AB1150" s="22">
        <f>M1150*Y1150</f>
        <v>55147314.17880106</v>
      </c>
      <c r="AC1150" s="22">
        <f>AB1150+(Q1150*AA1150)</f>
        <v>55147314.17880106</v>
      </c>
      <c r="AD1150" s="19">
        <f>IF(AB1150="","",AC1150-AB1150)</f>
        <v>0</v>
      </c>
      <c r="AE1150" s="23">
        <f>_xlfn.DAYS(P1150,O1150)</f>
        <v>0</v>
      </c>
      <c r="AF1150" s="23">
        <f>_xlfn.DAYS(O1150,G1150)</f>
        <v>702</v>
      </c>
      <c r="AG1150" s="24">
        <f>AE1150/AF1150</f>
        <v>0</v>
      </c>
    </row>
    <row r="1151" spans="1:33" ht="30" customHeight="1" x14ac:dyDescent="0.25">
      <c r="A1151" s="9">
        <v>44573</v>
      </c>
      <c r="B1151" s="10">
        <v>2018</v>
      </c>
      <c r="C1151" s="11" t="s">
        <v>98</v>
      </c>
      <c r="D1151" s="12" t="s">
        <v>3446</v>
      </c>
      <c r="E1151" s="12" t="s">
        <v>35</v>
      </c>
      <c r="F1151" s="9">
        <v>43025</v>
      </c>
      <c r="G1151" s="9">
        <v>43372</v>
      </c>
      <c r="H1151" s="12" t="s">
        <v>3447</v>
      </c>
      <c r="I1151" s="13" t="str">
        <f>LEFT(J1151,6)</f>
        <v>N62473</v>
      </c>
      <c r="J1151" s="14" t="s">
        <v>3448</v>
      </c>
      <c r="K1151" s="15" t="s">
        <v>3449</v>
      </c>
      <c r="L1151" s="15" t="str">
        <f>CONCATENATE(D1151,",",J1151)</f>
        <v>M67399192,N6247318C4602 AWD</v>
      </c>
      <c r="M1151" s="16">
        <v>55390000</v>
      </c>
      <c r="N1151" s="16">
        <v>53775000</v>
      </c>
      <c r="O1151" s="17">
        <v>44467</v>
      </c>
      <c r="P1151" s="18">
        <v>44691</v>
      </c>
      <c r="Q1151" s="19">
        <f>IF(M1151="","",N1151-M1151)</f>
        <v>-1615000</v>
      </c>
      <c r="R1151" s="20">
        <f>IF(P1151="","",P1151-O1151)</f>
        <v>224</v>
      </c>
      <c r="S1151">
        <f>YEAR(P1151)</f>
        <v>2022</v>
      </c>
      <c r="T1151" s="21" t="str">
        <f>IF(LEN(MONTH(P1151))=1,CONCATENATE("0",MONTH(P1151)),MONTH(P1151))</f>
        <v>05</v>
      </c>
      <c r="U1151" s="21">
        <f>IF(LEN(DAY(P1151))=1,CONCATENATE("0",DAY(P1151)),DAY(P1151))</f>
        <v>10</v>
      </c>
      <c r="V1151" t="str">
        <f>CONCATENATE(S1151,T1151,U1151)</f>
        <v>20220510</v>
      </c>
      <c r="W1151">
        <f>IF(OR(MONTH(G1151)=10,MONTH(G1151)=11,MONTH(G1151)=12),YEAR(G1151)+1,YEAR(G1151))</f>
        <v>2018</v>
      </c>
      <c r="X1151">
        <f>IF(OR(MONTH(P1151)=10,MONTH(P1151)=11,MONTH(P1151)=12),YEAR(P1151)+1,YEAR(P1151))</f>
        <v>2022</v>
      </c>
      <c r="Y1151">
        <f>INDEX('Inflation Indices'!$B$2:$B$18,MATCH('MilCon Contracts Data'!W480,'Inflation Indices'!$A$2:$A$18,0))</f>
        <v>1.027591137340192</v>
      </c>
      <c r="Z1151">
        <f>ROUND(MEDIAN(W1151,X1151),0)</f>
        <v>2020</v>
      </c>
      <c r="AA1151">
        <f>INDEX('Inflation Indices'!$B$2:$B$18,MATCH('MilCon Contracts Data'!Z480,'Inflation Indices'!$A$2:$A$18,0))</f>
        <v>1.0006103417743548</v>
      </c>
      <c r="AB1151" s="22">
        <f>M1151*Y1151</f>
        <v>56918273.097273238</v>
      </c>
      <c r="AC1151" s="22">
        <f>AB1151+(Q1151*AA1151)</f>
        <v>55302287.395307653</v>
      </c>
      <c r="AD1151" s="19">
        <f>IF(AB1151="","",AC1151-AB1151)</f>
        <v>-1615985.7019655854</v>
      </c>
      <c r="AE1151" s="23">
        <f>_xlfn.DAYS(P1151,O1151)</f>
        <v>224</v>
      </c>
      <c r="AF1151" s="23">
        <f>_xlfn.DAYS(O1151,G1151)</f>
        <v>1095</v>
      </c>
      <c r="AG1151" s="24">
        <f>AE1151/AF1151</f>
        <v>0.20456621004566211</v>
      </c>
    </row>
    <row r="1152" spans="1:33" ht="30" customHeight="1" x14ac:dyDescent="0.25">
      <c r="A1152" s="9">
        <v>44573</v>
      </c>
      <c r="B1152" s="10">
        <v>2021</v>
      </c>
      <c r="C1152" s="11" t="s">
        <v>103</v>
      </c>
      <c r="D1152" s="12" t="s">
        <v>3450</v>
      </c>
      <c r="E1152" s="12" t="s">
        <v>35</v>
      </c>
      <c r="F1152" s="9">
        <v>44260</v>
      </c>
      <c r="G1152" s="9">
        <v>44316</v>
      </c>
      <c r="H1152" s="12" t="s">
        <v>3318</v>
      </c>
      <c r="I1152" s="13" t="str">
        <f>LEFT(J1152,6)</f>
        <v>N62473</v>
      </c>
      <c r="J1152" s="14" t="s">
        <v>3451</v>
      </c>
      <c r="K1152" s="15" t="s">
        <v>3452</v>
      </c>
      <c r="L1152" s="15" t="str">
        <f>CONCATENATE(D1152,",",J1152)</f>
        <v>N00245443,N6247321D1406 N6247321F4668</v>
      </c>
      <c r="M1152" s="26">
        <v>55500000</v>
      </c>
      <c r="N1152" s="16">
        <v>62125000</v>
      </c>
      <c r="O1152" s="17">
        <v>45186</v>
      </c>
      <c r="P1152" s="18">
        <v>45186</v>
      </c>
      <c r="Q1152" s="19">
        <f>IF(M1152="","",N1152-M1152)</f>
        <v>6625000</v>
      </c>
      <c r="R1152" s="20">
        <f>IF(P1152="","",P1152-O1152)</f>
        <v>0</v>
      </c>
      <c r="S1152">
        <f>YEAR(P1152)</f>
        <v>2023</v>
      </c>
      <c r="T1152" s="21" t="str">
        <f>IF(LEN(MONTH(P1152))=1,CONCATENATE("0",MONTH(P1152)),MONTH(P1152))</f>
        <v>09</v>
      </c>
      <c r="U1152" s="21">
        <f>IF(LEN(DAY(P1152))=1,CONCATENATE("0",DAY(P1152)),DAY(P1152))</f>
        <v>17</v>
      </c>
      <c r="V1152" t="str">
        <f>CONCATENATE(S1152,T1152,U1152)</f>
        <v>20230917</v>
      </c>
      <c r="W1152">
        <f>IF(OR(MONTH(G1152)=10,MONTH(G1152)=11,MONTH(G1152)=12),YEAR(G1152)+1,YEAR(G1152))</f>
        <v>2021</v>
      </c>
      <c r="X1152">
        <f>IF(OR(MONTH(P1152)=10,MONTH(P1152)=11,MONTH(P1152)=12),YEAR(P1152)+1,YEAR(P1152))</f>
        <v>2023</v>
      </c>
      <c r="Y1152">
        <f>INDEX('Inflation Indices'!$B$2:$B$18,MATCH('MilCon Contracts Data'!W1168,'Inflation Indices'!$A$2:$A$18,0))</f>
        <v>1.0750776974914733</v>
      </c>
      <c r="Z1152">
        <f>ROUND(MEDIAN(W1152,X1152),0)</f>
        <v>2022</v>
      </c>
      <c r="AA1152">
        <f>INDEX('Inflation Indices'!$B$2:$B$18,MATCH('MilCon Contracts Data'!Z1168,'Inflation Indices'!$A$2:$A$18,0))</f>
        <v>1.0006103417743548</v>
      </c>
      <c r="AB1152" s="22">
        <f>M1152*Y1152</f>
        <v>59666812.210776769</v>
      </c>
      <c r="AC1152" s="22">
        <f>AB1152+(Q1152*AA1152)</f>
        <v>66295855.725031868</v>
      </c>
      <c r="AD1152" s="19">
        <f>IF(AB1152="","",AC1152-AB1152)</f>
        <v>6629043.514255099</v>
      </c>
      <c r="AE1152" s="23">
        <f>_xlfn.DAYS(P1152,O1152)</f>
        <v>0</v>
      </c>
      <c r="AF1152" s="23">
        <f>_xlfn.DAYS(O1152,G1152)</f>
        <v>870</v>
      </c>
      <c r="AG1152" s="24">
        <f>AE1152/AF1152</f>
        <v>0</v>
      </c>
    </row>
    <row r="1153" spans="1:33" ht="30" customHeight="1" x14ac:dyDescent="0.25">
      <c r="A1153" s="9">
        <v>44561</v>
      </c>
      <c r="B1153" s="10">
        <v>2016</v>
      </c>
      <c r="C1153" s="11" t="s">
        <v>68</v>
      </c>
      <c r="D1153" s="12" t="s">
        <v>3453</v>
      </c>
      <c r="E1153" s="12" t="s">
        <v>35</v>
      </c>
      <c r="F1153" s="9">
        <v>43068</v>
      </c>
      <c r="G1153" s="9">
        <v>43481</v>
      </c>
      <c r="H1153" s="12" t="s">
        <v>3454</v>
      </c>
      <c r="I1153" s="13" t="str">
        <f>LEFT(J1153,6)</f>
        <v>W9126G</v>
      </c>
      <c r="J1153" s="14" t="s">
        <v>3455</v>
      </c>
      <c r="K1153" s="15" t="s">
        <v>3455</v>
      </c>
      <c r="L1153" s="15" t="str">
        <f>CONCATENATE(D1153,",",J1153)</f>
        <v>MPLS083737S3,W9126G19C0001</v>
      </c>
      <c r="M1153" s="16">
        <v>55663720</v>
      </c>
      <c r="N1153" s="16">
        <v>55663720</v>
      </c>
      <c r="O1153" s="17">
        <v>44411</v>
      </c>
      <c r="P1153" s="18">
        <v>44734</v>
      </c>
      <c r="Q1153" s="19">
        <f>IF(M1153="","",N1153-M1153)</f>
        <v>0</v>
      </c>
      <c r="R1153" s="20">
        <f>IF(P1153="","",P1153-O1153)</f>
        <v>323</v>
      </c>
      <c r="S1153">
        <f>YEAR(P1153)</f>
        <v>2022</v>
      </c>
      <c r="T1153" s="21" t="str">
        <f>IF(LEN(MONTH(P1153))=1,CONCATENATE("0",MONTH(P1153)),MONTH(P1153))</f>
        <v>06</v>
      </c>
      <c r="U1153" s="21">
        <f>IF(LEN(DAY(P1153))=1,CONCATENATE("0",DAY(P1153)),DAY(P1153))</f>
        <v>22</v>
      </c>
      <c r="V1153" t="str">
        <f>CONCATENATE(S1153,T1153,U1153)</f>
        <v>20220622</v>
      </c>
      <c r="W1153">
        <f>IF(OR(MONTH(G1153)=10,MONTH(G1153)=11,MONTH(G1153)=12),YEAR(G1153)+1,YEAR(G1153))</f>
        <v>2019</v>
      </c>
      <c r="X1153">
        <f>IF(OR(MONTH(P1153)=10,MONTH(P1153)=11,MONTH(P1153)=12),YEAR(P1153)+1,YEAR(P1153))</f>
        <v>2022</v>
      </c>
      <c r="Y1153">
        <f>INDEX('Inflation Indices'!$B$2:$B$18,MATCH('MilCon Contracts Data'!W718,'Inflation Indices'!$A$2:$A$18,0))</f>
        <v>1.027591137340192</v>
      </c>
      <c r="Z1153">
        <f>ROUND(MEDIAN(W1153,X1153),0)</f>
        <v>2021</v>
      </c>
      <c r="AA1153">
        <f>INDEX('Inflation Indices'!$B$2:$B$18,MATCH('MilCon Contracts Data'!Z718,'Inflation Indices'!$A$2:$A$18,0))</f>
        <v>0.97697771649446541</v>
      </c>
      <c r="AB1153" s="22">
        <f>M1153*Y1153</f>
        <v>57199545.343385994</v>
      </c>
      <c r="AC1153" s="22">
        <f>AB1153+(Q1153*AA1153)</f>
        <v>57199545.343385994</v>
      </c>
      <c r="AD1153" s="19">
        <f>IF(AB1153="","",AC1153-AB1153)</f>
        <v>0</v>
      </c>
      <c r="AE1153" s="23">
        <f>_xlfn.DAYS(P1153,O1153)</f>
        <v>323</v>
      </c>
      <c r="AF1153" s="23">
        <f>_xlfn.DAYS(O1153,G1153)</f>
        <v>930</v>
      </c>
      <c r="AG1153" s="24">
        <f>AE1153/AF1153</f>
        <v>0.34731182795698923</v>
      </c>
    </row>
    <row r="1154" spans="1:33" ht="30" customHeight="1" x14ac:dyDescent="0.25">
      <c r="A1154" s="9">
        <v>44560</v>
      </c>
      <c r="B1154" s="10">
        <v>2020</v>
      </c>
      <c r="C1154" s="11" t="s">
        <v>482</v>
      </c>
      <c r="D1154" s="12" t="s">
        <v>3456</v>
      </c>
      <c r="E1154" s="12" t="s">
        <v>35</v>
      </c>
      <c r="F1154" s="9">
        <v>44036</v>
      </c>
      <c r="G1154" s="9">
        <v>44279</v>
      </c>
      <c r="H1154" s="12" t="s">
        <v>3457</v>
      </c>
      <c r="I1154" s="13" t="str">
        <f>LEFT(J1154,6)</f>
        <v>W50S8X</v>
      </c>
      <c r="J1154" s="14" t="s">
        <v>3458</v>
      </c>
      <c r="K1154" s="15" t="s">
        <v>3458</v>
      </c>
      <c r="L1154" s="15" t="str">
        <f>CONCATENATE(D1154,",",J1154)</f>
        <v>QMSN199056,W50S8X21C0001</v>
      </c>
      <c r="M1154" s="16">
        <v>55702065</v>
      </c>
      <c r="N1154" s="16">
        <v>54219500</v>
      </c>
      <c r="O1154" s="17">
        <v>44851</v>
      </c>
      <c r="P1154" s="18">
        <v>44851</v>
      </c>
      <c r="Q1154" s="19">
        <f>IF(M1154="","",N1154-M1154)</f>
        <v>-1482565</v>
      </c>
      <c r="R1154" s="20">
        <f>IF(P1154="","",P1154-O1154)</f>
        <v>0</v>
      </c>
      <c r="S1154">
        <f>YEAR(P1154)</f>
        <v>2022</v>
      </c>
      <c r="T1154" s="21">
        <f>IF(LEN(MONTH(P1154))=1,CONCATENATE("0",MONTH(P1154)),MONTH(P1154))</f>
        <v>10</v>
      </c>
      <c r="U1154" s="21">
        <f>IF(LEN(DAY(P1154))=1,CONCATENATE("0",DAY(P1154)),DAY(P1154))</f>
        <v>17</v>
      </c>
      <c r="V1154" t="str">
        <f>CONCATENATE(S1154,T1154,U1154)</f>
        <v>20221017</v>
      </c>
      <c r="W1154">
        <f>IF(OR(MONTH(G1154)=10,MONTH(G1154)=11,MONTH(G1154)=12),YEAR(G1154)+1,YEAR(G1154))</f>
        <v>2021</v>
      </c>
      <c r="X1154">
        <f>IF(OR(MONTH(P1154)=10,MONTH(P1154)=11,MONTH(P1154)=12),YEAR(P1154)+1,YEAR(P1154))</f>
        <v>2023</v>
      </c>
      <c r="Y1154">
        <f>INDEX('Inflation Indices'!$B$2:$B$18,MATCH('MilCon Contracts Data'!W1206,'Inflation Indices'!$A$2:$A$18,0))</f>
        <v>0.97697771649446541</v>
      </c>
      <c r="Z1154">
        <f>ROUND(MEDIAN(W1154,X1154),0)</f>
        <v>2022</v>
      </c>
      <c r="AA1154">
        <f>INDEX('Inflation Indices'!$B$2:$B$18,MATCH('MilCon Contracts Data'!Z1206,'Inflation Indices'!$A$2:$A$18,0))</f>
        <v>0.93819806468133926</v>
      </c>
      <c r="AB1154" s="22">
        <f>M1154*Y1154</f>
        <v>54419676.267726287</v>
      </c>
      <c r="AC1154" s="22">
        <f>AB1154+(Q1154*AA1154)</f>
        <v>53028736.653962001</v>
      </c>
      <c r="AD1154" s="19">
        <f>IF(AB1154="","",AC1154-AB1154)</f>
        <v>-1390939.613764286</v>
      </c>
      <c r="AE1154" s="23">
        <f>_xlfn.DAYS(P1154,O1154)</f>
        <v>0</v>
      </c>
      <c r="AF1154" s="23">
        <f>_xlfn.DAYS(O1154,G1154)</f>
        <v>572</v>
      </c>
      <c r="AG1154" s="24">
        <f>AE1154/AF1154</f>
        <v>0</v>
      </c>
    </row>
    <row r="1155" spans="1:33" ht="30" customHeight="1" x14ac:dyDescent="0.25">
      <c r="A1155" s="9">
        <v>44573</v>
      </c>
      <c r="B1155" s="10">
        <v>2015</v>
      </c>
      <c r="C1155" s="11" t="s">
        <v>98</v>
      </c>
      <c r="D1155" s="12" t="s">
        <v>3459</v>
      </c>
      <c r="E1155" s="12" t="s">
        <v>35</v>
      </c>
      <c r="F1155" s="9">
        <v>42172</v>
      </c>
      <c r="G1155" s="9">
        <v>42726</v>
      </c>
      <c r="H1155" s="12" t="s">
        <v>3460</v>
      </c>
      <c r="I1155" s="13" t="str">
        <f>LEFT(J1155,6)</f>
        <v>N40085</v>
      </c>
      <c r="J1155" s="14" t="s">
        <v>3461</v>
      </c>
      <c r="K1155" s="15" t="s">
        <v>3462</v>
      </c>
      <c r="L1155" s="15" t="str">
        <f>CONCATENATE(D1155,",",J1155)</f>
        <v>M00146193,N4008517C8315 AWD</v>
      </c>
      <c r="M1155" s="16">
        <v>55798000</v>
      </c>
      <c r="N1155" s="16">
        <v>56191000</v>
      </c>
      <c r="O1155" s="17">
        <v>44523</v>
      </c>
      <c r="P1155" s="18">
        <v>44553</v>
      </c>
      <c r="Q1155" s="19">
        <f>IF(M1155="","",N1155-M1155)</f>
        <v>393000</v>
      </c>
      <c r="R1155" s="20">
        <f>IF(P1155="","",P1155-O1155)</f>
        <v>30</v>
      </c>
      <c r="S1155">
        <f>YEAR(P1155)</f>
        <v>2021</v>
      </c>
      <c r="T1155" s="21">
        <f>IF(LEN(MONTH(P1155))=1,CONCATENATE("0",MONTH(P1155)),MONTH(P1155))</f>
        <v>12</v>
      </c>
      <c r="U1155" s="21">
        <f>IF(LEN(DAY(P1155))=1,CONCATENATE("0",DAY(P1155)),DAY(P1155))</f>
        <v>23</v>
      </c>
      <c r="V1155" t="str">
        <f>CONCATENATE(S1155,T1155,U1155)</f>
        <v>20211223</v>
      </c>
      <c r="W1155">
        <f>IF(OR(MONTH(G1155)=10,MONTH(G1155)=11,MONTH(G1155)=12),YEAR(G1155)+1,YEAR(G1155))</f>
        <v>2017</v>
      </c>
      <c r="X1155">
        <f>IF(OR(MONTH(P1155)=10,MONTH(P1155)=11,MONTH(P1155)=12),YEAR(P1155)+1,YEAR(P1155))</f>
        <v>2022</v>
      </c>
      <c r="Y1155">
        <f>INDEX('Inflation Indices'!$B$2:$B$18,MATCH('MilCon Contracts Data'!W309,'Inflation Indices'!$A$2:$A$18,0))</f>
        <v>1.0006103417743548</v>
      </c>
      <c r="Z1155">
        <f>ROUND(MEDIAN(W1155,X1155),0)</f>
        <v>2020</v>
      </c>
      <c r="AA1155">
        <f>INDEX('Inflation Indices'!$B$2:$B$18,MATCH('MilCon Contracts Data'!Z309,'Inflation Indices'!$A$2:$A$18,0))</f>
        <v>0.97697771649446541</v>
      </c>
      <c r="AB1155" s="22">
        <f>M1155*Y1155</f>
        <v>55832055.85032545</v>
      </c>
      <c r="AC1155" s="22">
        <f>AB1155+(Q1155*AA1155)</f>
        <v>56216008.092907771</v>
      </c>
      <c r="AD1155" s="19">
        <f>IF(AB1155="","",AC1155-AB1155)</f>
        <v>383952.24258232117</v>
      </c>
      <c r="AE1155" s="23">
        <f>_xlfn.DAYS(P1155,O1155)</f>
        <v>30</v>
      </c>
      <c r="AF1155" s="23">
        <f>_xlfn.DAYS(O1155,G1155)</f>
        <v>1797</v>
      </c>
      <c r="AG1155" s="24">
        <f>AE1155/AF1155</f>
        <v>1.6694490818030049E-2</v>
      </c>
    </row>
    <row r="1156" spans="1:33" ht="30" customHeight="1" x14ac:dyDescent="0.25">
      <c r="A1156" s="9">
        <v>44439</v>
      </c>
      <c r="B1156" s="10">
        <v>2019</v>
      </c>
      <c r="C1156" s="11" t="s">
        <v>145</v>
      </c>
      <c r="D1156" s="12" t="s">
        <v>3463</v>
      </c>
      <c r="E1156" s="12" t="s">
        <v>35</v>
      </c>
      <c r="F1156" s="9">
        <v>43749</v>
      </c>
      <c r="G1156" s="9">
        <v>43788</v>
      </c>
      <c r="H1156" s="12" t="s">
        <v>3464</v>
      </c>
      <c r="I1156" s="13" t="str">
        <f>LEFT(J1156,6)</f>
        <v>W9126G</v>
      </c>
      <c r="J1156" s="14" t="s">
        <v>3465</v>
      </c>
      <c r="K1156" s="15" t="s">
        <v>3465</v>
      </c>
      <c r="L1156" s="15" t="str">
        <f>CONCATENATE(D1156,",",J1156)</f>
        <v>94609,W9126G19D0024</v>
      </c>
      <c r="M1156" s="16">
        <v>55842000</v>
      </c>
      <c r="N1156" s="16">
        <v>121858000</v>
      </c>
      <c r="O1156" s="17">
        <v>44258</v>
      </c>
      <c r="P1156" s="18">
        <v>44337</v>
      </c>
      <c r="Q1156" s="19">
        <f>IF(M1156="","",N1156-M1156)</f>
        <v>66016000</v>
      </c>
      <c r="R1156" s="20">
        <f>IF(P1156="","",P1156-O1156)</f>
        <v>79</v>
      </c>
      <c r="S1156">
        <f>YEAR(P1156)</f>
        <v>2021</v>
      </c>
      <c r="T1156" s="21" t="str">
        <f>IF(LEN(MONTH(P1156))=1,CONCATENATE("0",MONTH(P1156)),MONTH(P1156))</f>
        <v>05</v>
      </c>
      <c r="U1156" s="21">
        <f>IF(LEN(DAY(P1156))=1,CONCATENATE("0",DAY(P1156)),DAY(P1156))</f>
        <v>21</v>
      </c>
      <c r="V1156" t="str">
        <f>CONCATENATE(S1156,T1156,U1156)</f>
        <v>20210521</v>
      </c>
      <c r="W1156">
        <f>IF(OR(MONTH(G1156)=10,MONTH(G1156)=11,MONTH(G1156)=12),YEAR(G1156)+1,YEAR(G1156))</f>
        <v>2020</v>
      </c>
      <c r="X1156">
        <f>IF(OR(MONTH(P1156)=10,MONTH(P1156)=11,MONTH(P1156)=12),YEAR(P1156)+1,YEAR(P1156))</f>
        <v>2021</v>
      </c>
      <c r="Y1156">
        <f>INDEX('Inflation Indices'!$B$2:$B$18,MATCH('MilCon Contracts Data'!W990,'Inflation Indices'!$A$2:$A$18,0))</f>
        <v>1.0992552112271903</v>
      </c>
      <c r="Z1156">
        <f>ROUND(MEDIAN(W1156,X1156),0)</f>
        <v>2021</v>
      </c>
      <c r="AA1156">
        <f>INDEX('Inflation Indices'!$B$2:$B$18,MATCH('MilCon Contracts Data'!Z990,'Inflation Indices'!$A$2:$A$18,0))</f>
        <v>1.0507009358578761</v>
      </c>
      <c r="AB1156" s="22">
        <f>M1156*Y1156</f>
        <v>61384609.505348757</v>
      </c>
      <c r="AC1156" s="22">
        <f>AB1156+(Q1156*AA1156)</f>
        <v>130747682.48694231</v>
      </c>
      <c r="AD1156" s="19">
        <f>IF(AB1156="","",AC1156-AB1156)</f>
        <v>69363072.981593549</v>
      </c>
      <c r="AE1156" s="23">
        <f>_xlfn.DAYS(P1156,O1156)</f>
        <v>79</v>
      </c>
      <c r="AF1156" s="23">
        <f>_xlfn.DAYS(O1156,G1156)</f>
        <v>470</v>
      </c>
      <c r="AG1156" s="24">
        <f>AE1156/AF1156</f>
        <v>0.16808510638297872</v>
      </c>
    </row>
    <row r="1157" spans="1:33" ht="30" customHeight="1" x14ac:dyDescent="0.25">
      <c r="A1157" s="9">
        <v>44574</v>
      </c>
      <c r="B1157" s="10">
        <v>2012</v>
      </c>
      <c r="C1157" s="11" t="s">
        <v>39</v>
      </c>
      <c r="D1157" s="12" t="s">
        <v>157</v>
      </c>
      <c r="E1157" s="12" t="s">
        <v>3466</v>
      </c>
      <c r="F1157" s="9">
        <v>41470</v>
      </c>
      <c r="G1157" s="9">
        <v>41513</v>
      </c>
      <c r="H1157" s="12" t="s">
        <v>655</v>
      </c>
      <c r="I1157" s="13" t="str">
        <f>LEFT(J1157,6)</f>
        <v>W912GB</v>
      </c>
      <c r="J1157" s="14" t="s">
        <v>3467</v>
      </c>
      <c r="K1157" s="15" t="s">
        <v>161</v>
      </c>
      <c r="L1157" s="15" t="str">
        <f>CONCATENATE(D1157,",",J1157)</f>
        <v>76007,W912GB-10-C-0031, P00102</v>
      </c>
      <c r="M1157" s="16">
        <v>56039000</v>
      </c>
      <c r="N1157" s="16">
        <v>56985000</v>
      </c>
      <c r="O1157" s="17">
        <v>44226</v>
      </c>
      <c r="P1157" s="18">
        <v>44620</v>
      </c>
      <c r="Q1157" s="19">
        <f>IF(M1157="","",N1157-M1157)</f>
        <v>946000</v>
      </c>
      <c r="R1157" s="20">
        <f>IF(P1157="","",P1157-O1157)</f>
        <v>394</v>
      </c>
      <c r="S1157">
        <f>YEAR(P1157)</f>
        <v>2022</v>
      </c>
      <c r="T1157" s="21" t="str">
        <f>IF(LEN(MONTH(P1157))=1,CONCATENATE("0",MONTH(P1157)),MONTH(P1157))</f>
        <v>02</v>
      </c>
      <c r="U1157" s="21">
        <f>IF(LEN(DAY(P1157))=1,CONCATENATE("0",DAY(P1157)),DAY(P1157))</f>
        <v>28</v>
      </c>
      <c r="V1157" t="str">
        <f>CONCATENATE(S1157,T1157,U1157)</f>
        <v>20220228</v>
      </c>
      <c r="W1157">
        <f>IF(OR(MONTH(G1157)=10,MONTH(G1157)=11,MONTH(G1157)=12),YEAR(G1157)+1,YEAR(G1157))</f>
        <v>2013</v>
      </c>
      <c r="X1157">
        <f>IF(OR(MONTH(P1157)=10,MONTH(P1157)=11,MONTH(P1157)=12),YEAR(P1157)+1,YEAR(P1157))</f>
        <v>2022</v>
      </c>
      <c r="Y1157">
        <f>INDEX('Inflation Indices'!$B$2:$B$18,MATCH('MilCon Contracts Data'!W142,'Inflation Indices'!$A$2:$A$18,0))</f>
        <v>1.0992552112271903</v>
      </c>
      <c r="Z1157">
        <f>ROUND(MEDIAN(W1157,X1157),0)</f>
        <v>2018</v>
      </c>
      <c r="AA1157">
        <f>INDEX('Inflation Indices'!$B$2:$B$18,MATCH('MilCon Contracts Data'!Z142,'Inflation Indices'!$A$2:$A$18,0))</f>
        <v>1.0750776974914733</v>
      </c>
      <c r="AB1157" s="22">
        <f>M1157*Y1157</f>
        <v>61601162.781960517</v>
      </c>
      <c r="AC1157" s="22">
        <f>AB1157+(Q1157*AA1157)</f>
        <v>62618186.283787452</v>
      </c>
      <c r="AD1157" s="19">
        <f>IF(AB1157="","",AC1157-AB1157)</f>
        <v>1017023.5018269345</v>
      </c>
      <c r="AE1157" s="23">
        <f>_xlfn.DAYS(P1157,O1157)</f>
        <v>394</v>
      </c>
      <c r="AF1157" s="23">
        <f>_xlfn.DAYS(O1157,G1157)</f>
        <v>2713</v>
      </c>
      <c r="AG1157" s="24">
        <f>AE1157/AF1157</f>
        <v>0.14522668632510136</v>
      </c>
    </row>
    <row r="1158" spans="1:33" ht="30" customHeight="1" x14ac:dyDescent="0.25">
      <c r="A1158" s="9">
        <v>44594</v>
      </c>
      <c r="B1158" s="10">
        <v>2019</v>
      </c>
      <c r="C1158" s="11" t="s">
        <v>57</v>
      </c>
      <c r="D1158" s="12" t="s">
        <v>3468</v>
      </c>
      <c r="E1158" s="12" t="s">
        <v>35</v>
      </c>
      <c r="F1158" s="9">
        <v>44011</v>
      </c>
      <c r="G1158" s="9">
        <v>44104</v>
      </c>
      <c r="H1158" s="12" t="s">
        <v>3469</v>
      </c>
      <c r="I1158" s="13" t="str">
        <f>LEFT(J1158,6)</f>
        <v>W912QR</v>
      </c>
      <c r="J1158" s="14" t="s">
        <v>3470</v>
      </c>
      <c r="K1158" s="15" t="s">
        <v>3471</v>
      </c>
      <c r="L1158" s="15" t="str">
        <f>CONCATENATE(D1158,",",J1158)</f>
        <v>AM00029,W912QR-20-C-0054/33717697</v>
      </c>
      <c r="M1158" s="16">
        <v>56070000</v>
      </c>
      <c r="N1158" s="16">
        <v>57548931</v>
      </c>
      <c r="O1158" s="17">
        <v>45178</v>
      </c>
      <c r="P1158" s="18">
        <v>45298</v>
      </c>
      <c r="Q1158" s="19">
        <f>IF(M1158="","",N1158-M1158)</f>
        <v>1478931</v>
      </c>
      <c r="R1158" s="20">
        <f>IF(P1158="","",P1158-O1158)</f>
        <v>120</v>
      </c>
      <c r="S1158">
        <f>YEAR(P1158)</f>
        <v>2024</v>
      </c>
      <c r="T1158" s="21" t="str">
        <f>IF(LEN(MONTH(P1158))=1,CONCATENATE("0",MONTH(P1158)),MONTH(P1158))</f>
        <v>01</v>
      </c>
      <c r="U1158" s="21" t="str">
        <f>IF(LEN(DAY(P1158))=1,CONCATENATE("0",DAY(P1158)),DAY(P1158))</f>
        <v>07</v>
      </c>
      <c r="V1158" t="str">
        <f>CONCATENATE(S1158,T1158,U1158)</f>
        <v>20240107</v>
      </c>
      <c r="W1158">
        <f>IF(OR(MONTH(G1158)=10,MONTH(G1158)=11,MONTH(G1158)=12),YEAR(G1158)+1,YEAR(G1158))</f>
        <v>2020</v>
      </c>
      <c r="X1158">
        <f>IF(OR(MONTH(P1158)=10,MONTH(P1158)=11,MONTH(P1158)=12),YEAR(P1158)+1,YEAR(P1158))</f>
        <v>2024</v>
      </c>
      <c r="Y1158">
        <f>INDEX('Inflation Indices'!$B$2:$B$18,MATCH('MilCon Contracts Data'!W1096,'Inflation Indices'!$A$2:$A$18,0))</f>
        <v>1.027591137340192</v>
      </c>
      <c r="Z1158">
        <f>ROUND(MEDIAN(W1158,X1158),0)</f>
        <v>2022</v>
      </c>
      <c r="AA1158">
        <f>INDEX('Inflation Indices'!$B$2:$B$18,MATCH('MilCon Contracts Data'!Z1096,'Inflation Indices'!$A$2:$A$18,0))</f>
        <v>1.0006103417743548</v>
      </c>
      <c r="AB1158" s="22">
        <f>M1158*Y1158</f>
        <v>57617035.07066457</v>
      </c>
      <c r="AC1158" s="22">
        <f>AB1158+(Q1158*AA1158)</f>
        <v>59096868.724035256</v>
      </c>
      <c r="AD1158" s="19">
        <f>IF(AB1158="","",AC1158-AB1158)</f>
        <v>1479833.6533706859</v>
      </c>
      <c r="AE1158" s="23">
        <f>_xlfn.DAYS(P1158,O1158)</f>
        <v>120</v>
      </c>
      <c r="AF1158" s="23">
        <f>_xlfn.DAYS(O1158,G1158)</f>
        <v>1074</v>
      </c>
      <c r="AG1158" s="24">
        <f>AE1158/AF1158</f>
        <v>0.11173184357541899</v>
      </c>
    </row>
    <row r="1159" spans="1:33" ht="30" customHeight="1" x14ac:dyDescent="0.25">
      <c r="A1159" s="9">
        <v>44561</v>
      </c>
      <c r="B1159" s="10">
        <v>2020</v>
      </c>
      <c r="C1159" s="11" t="s">
        <v>145</v>
      </c>
      <c r="D1159" s="12" t="s">
        <v>3472</v>
      </c>
      <c r="E1159" s="12" t="s">
        <v>35</v>
      </c>
      <c r="F1159" s="9">
        <v>44133</v>
      </c>
      <c r="G1159" s="9">
        <v>44362</v>
      </c>
      <c r="H1159" s="12" t="s">
        <v>3473</v>
      </c>
      <c r="I1159" s="13" t="str">
        <f>LEFT(J1159,6)</f>
        <v>W912HN</v>
      </c>
      <c r="J1159" s="14" t="s">
        <v>3474</v>
      </c>
      <c r="K1159" s="15" t="s">
        <v>3474</v>
      </c>
      <c r="L1159" s="15" t="str">
        <f>CONCATENATE(D1159,",",J1159)</f>
        <v>88410,W912HN21C3005</v>
      </c>
      <c r="M1159" s="16">
        <v>56295000</v>
      </c>
      <c r="N1159" s="16">
        <v>56295000</v>
      </c>
      <c r="O1159" s="17">
        <v>45139</v>
      </c>
      <c r="P1159" s="18">
        <v>45139</v>
      </c>
      <c r="Q1159" s="19">
        <f>IF(M1159="","",N1159-M1159)</f>
        <v>0</v>
      </c>
      <c r="R1159" s="20">
        <f>IF(P1159="","",P1159-O1159)</f>
        <v>0</v>
      </c>
      <c r="S1159">
        <f>YEAR(P1159)</f>
        <v>2023</v>
      </c>
      <c r="T1159" s="21" t="str">
        <f>IF(LEN(MONTH(P1159))=1,CONCATENATE("0",MONTH(P1159)),MONTH(P1159))</f>
        <v>08</v>
      </c>
      <c r="U1159" s="21" t="str">
        <f>IF(LEN(DAY(P1159))=1,CONCATENATE("0",DAY(P1159)),DAY(P1159))</f>
        <v>01</v>
      </c>
      <c r="V1159" t="str">
        <f>CONCATENATE(S1159,T1159,U1159)</f>
        <v>20230801</v>
      </c>
      <c r="W1159">
        <f>IF(OR(MONTH(G1159)=10,MONTH(G1159)=11,MONTH(G1159)=12),YEAR(G1159)+1,YEAR(G1159))</f>
        <v>2021</v>
      </c>
      <c r="X1159">
        <f>IF(OR(MONTH(P1159)=10,MONTH(P1159)=11,MONTH(P1159)=12),YEAR(P1159)+1,YEAR(P1159))</f>
        <v>2023</v>
      </c>
      <c r="Y1159">
        <f>INDEX('Inflation Indices'!$B$2:$B$18,MATCH('MilCon Contracts Data'!W1250,'Inflation Indices'!$A$2:$A$18,0))</f>
        <v>1.027591137340192</v>
      </c>
      <c r="Z1159">
        <f>ROUND(MEDIAN(W1159,X1159),0)</f>
        <v>2022</v>
      </c>
      <c r="AA1159">
        <f>INDEX('Inflation Indices'!$B$2:$B$18,MATCH('MilCon Contracts Data'!Z1250,'Inflation Indices'!$A$2:$A$18,0))</f>
        <v>0.97697771649446541</v>
      </c>
      <c r="AB1159" s="22">
        <f>M1159*Y1159</f>
        <v>57848243.076566108</v>
      </c>
      <c r="AC1159" s="22">
        <f>AB1159+(Q1159*AA1159)</f>
        <v>57848243.076566108</v>
      </c>
      <c r="AD1159" s="19">
        <f>IF(AB1159="","",AC1159-AB1159)</f>
        <v>0</v>
      </c>
      <c r="AE1159" s="23">
        <f>_xlfn.DAYS(P1159,O1159)</f>
        <v>0</v>
      </c>
      <c r="AF1159" s="23">
        <f>_xlfn.DAYS(O1159,G1159)</f>
        <v>777</v>
      </c>
      <c r="AG1159" s="24">
        <f>AE1159/AF1159</f>
        <v>0</v>
      </c>
    </row>
    <row r="1160" spans="1:33" ht="30" customHeight="1" x14ac:dyDescent="0.25">
      <c r="A1160" s="9">
        <v>44594</v>
      </c>
      <c r="B1160" s="10">
        <v>2014</v>
      </c>
      <c r="C1160" s="11" t="s">
        <v>57</v>
      </c>
      <c r="D1160" s="12" t="s">
        <v>3475</v>
      </c>
      <c r="E1160" s="12" t="s">
        <v>35</v>
      </c>
      <c r="F1160" s="9">
        <v>42332</v>
      </c>
      <c r="G1160" s="9">
        <v>42524</v>
      </c>
      <c r="H1160" s="12" t="s">
        <v>287</v>
      </c>
      <c r="I1160" s="13" t="str">
        <f>LEFT(J1160,6)</f>
        <v>W912GB</v>
      </c>
      <c r="J1160" s="14" t="s">
        <v>3476</v>
      </c>
      <c r="K1160" s="15" t="s">
        <v>3477</v>
      </c>
      <c r="L1160" s="15" t="str">
        <f>CONCATENATE(D1160,",",J1160)</f>
        <v>EU00049,W912GB-12-C-0041/50728702</v>
      </c>
      <c r="M1160" s="16">
        <v>56357984</v>
      </c>
      <c r="N1160" s="16">
        <v>57356183</v>
      </c>
      <c r="O1160" s="17">
        <v>44400</v>
      </c>
      <c r="P1160" s="18">
        <v>44431</v>
      </c>
      <c r="Q1160" s="19">
        <f>IF(M1160="","",N1160-M1160)</f>
        <v>998199</v>
      </c>
      <c r="R1160" s="20">
        <f>IF(P1160="","",P1160-O1160)</f>
        <v>31</v>
      </c>
      <c r="S1160">
        <f>YEAR(P1160)</f>
        <v>2021</v>
      </c>
      <c r="T1160" s="21" t="str">
        <f>IF(LEN(MONTH(P1160))=1,CONCATENATE("0",MONTH(P1160)),MONTH(P1160))</f>
        <v>08</v>
      </c>
      <c r="U1160" s="21">
        <f>IF(LEN(DAY(P1160))=1,CONCATENATE("0",DAY(P1160)),DAY(P1160))</f>
        <v>23</v>
      </c>
      <c r="V1160" t="str">
        <f>CONCATENATE(S1160,T1160,U1160)</f>
        <v>20210823</v>
      </c>
      <c r="W1160">
        <f>IF(OR(MONTH(G1160)=10,MONTH(G1160)=11,MONTH(G1160)=12),YEAR(G1160)+1,YEAR(G1160))</f>
        <v>2016</v>
      </c>
      <c r="X1160">
        <f>IF(OR(MONTH(P1160)=10,MONTH(P1160)=11,MONTH(P1160)=12),YEAR(P1160)+1,YEAR(P1160))</f>
        <v>2021</v>
      </c>
      <c r="Y1160">
        <f>INDEX('Inflation Indices'!$B$2:$B$18,MATCH('MilCon Contracts Data'!W290,'Inflation Indices'!$A$2:$A$18,0))</f>
        <v>1.2082263446570523</v>
      </c>
      <c r="Z1160">
        <f>ROUND(MEDIAN(W1160,X1160),0)</f>
        <v>2019</v>
      </c>
      <c r="AA1160">
        <f>INDEX('Inflation Indices'!$B$2:$B$18,MATCH('MilCon Contracts Data'!Z290,'Inflation Indices'!$A$2:$A$18,0))</f>
        <v>1.1913606177254064</v>
      </c>
      <c r="AB1160" s="22">
        <f>M1160*Y1160</f>
        <v>68093201.000560641</v>
      </c>
      <c r="AC1160" s="22">
        <f>AB1160+(Q1160*AA1160)</f>
        <v>69282415.977813527</v>
      </c>
      <c r="AD1160" s="19">
        <f>IF(AB1160="","",AC1160-AB1160)</f>
        <v>1189214.9772528857</v>
      </c>
      <c r="AE1160" s="23">
        <f>_xlfn.DAYS(P1160,O1160)</f>
        <v>31</v>
      </c>
      <c r="AF1160" s="23">
        <f>_xlfn.DAYS(O1160,G1160)</f>
        <v>1876</v>
      </c>
      <c r="AG1160" s="24">
        <f>AE1160/AF1160</f>
        <v>1.652452025586354E-2</v>
      </c>
    </row>
    <row r="1161" spans="1:33" ht="30" customHeight="1" x14ac:dyDescent="0.25">
      <c r="A1161" s="9">
        <v>44574</v>
      </c>
      <c r="B1161" s="10">
        <v>2010</v>
      </c>
      <c r="C1161" s="11" t="s">
        <v>39</v>
      </c>
      <c r="D1161" s="12" t="s">
        <v>355</v>
      </c>
      <c r="E1161" s="12" t="s">
        <v>35</v>
      </c>
      <c r="F1161" s="9">
        <v>41128</v>
      </c>
      <c r="G1161" s="9">
        <v>41303</v>
      </c>
      <c r="H1161" s="12" t="s">
        <v>3478</v>
      </c>
      <c r="I1161" s="13" t="str">
        <f>LEFT(J1161,6)</f>
        <v>W9126G</v>
      </c>
      <c r="J1161" s="14" t="s">
        <v>3479</v>
      </c>
      <c r="K1161" s="15" t="s">
        <v>3480</v>
      </c>
      <c r="L1161" s="15" t="str">
        <f>CONCATENATE(D1161,",",J1161)</f>
        <v>72481,W9126G-13-C-0004</v>
      </c>
      <c r="M1161" s="16">
        <v>56858000</v>
      </c>
      <c r="N1161" s="16">
        <v>254981000</v>
      </c>
      <c r="O1161" s="17">
        <v>42700</v>
      </c>
      <c r="P1161" s="18">
        <v>43890</v>
      </c>
      <c r="Q1161" s="19">
        <f>IF(M1161="","",N1161-M1161)</f>
        <v>198123000</v>
      </c>
      <c r="R1161" s="20">
        <f>IF(P1161="","",P1161-O1161)</f>
        <v>1190</v>
      </c>
      <c r="S1161">
        <f>YEAR(P1161)</f>
        <v>2020</v>
      </c>
      <c r="T1161" s="21" t="str">
        <f>IF(LEN(MONTH(P1161))=1,CONCATENATE("0",MONTH(P1161)),MONTH(P1161))</f>
        <v>02</v>
      </c>
      <c r="U1161" s="21">
        <f>IF(LEN(DAY(P1161))=1,CONCATENATE("0",DAY(P1161)),DAY(P1161))</f>
        <v>29</v>
      </c>
      <c r="V1161" t="str">
        <f>CONCATENATE(S1161,T1161,U1161)</f>
        <v>20200229</v>
      </c>
      <c r="W1161">
        <f>IF(OR(MONTH(G1161)=10,MONTH(G1161)=11,MONTH(G1161)=12),YEAR(G1161)+1,YEAR(G1161))</f>
        <v>2013</v>
      </c>
      <c r="X1161">
        <f>IF(OR(MONTH(P1161)=10,MONTH(P1161)=11,MONTH(P1161)=12),YEAR(P1161)+1,YEAR(P1161))</f>
        <v>2020</v>
      </c>
      <c r="Y1161">
        <f>INDEX('Inflation Indices'!$B$2:$B$18,MATCH('MilCon Contracts Data'!W128,'Inflation Indices'!$A$2:$A$18,0))</f>
        <v>1.0750776974914733</v>
      </c>
      <c r="Z1161">
        <f>ROUND(MEDIAN(W1161,X1161),0)</f>
        <v>2017</v>
      </c>
      <c r="AA1161">
        <f>INDEX('Inflation Indices'!$B$2:$B$18,MATCH('MilCon Contracts Data'!Z128,'Inflation Indices'!$A$2:$A$18,0))</f>
        <v>1.027591137340192</v>
      </c>
      <c r="AB1161" s="22">
        <f>M1161*Y1161</f>
        <v>61126767.72397019</v>
      </c>
      <c r="AC1161" s="22">
        <f>AB1161+(Q1161*AA1161)</f>
        <v>264716206.62722105</v>
      </c>
      <c r="AD1161" s="19">
        <f>IF(AB1161="","",AC1161-AB1161)</f>
        <v>203589438.90325087</v>
      </c>
      <c r="AE1161" s="23">
        <f>_xlfn.DAYS(P1161,O1161)</f>
        <v>1190</v>
      </c>
      <c r="AF1161" s="23">
        <f>_xlfn.DAYS(O1161,G1161)</f>
        <v>1397</v>
      </c>
      <c r="AG1161" s="24">
        <f>AE1161/AF1161</f>
        <v>0.85182534001431642</v>
      </c>
    </row>
    <row r="1162" spans="1:33" ht="30" customHeight="1" x14ac:dyDescent="0.25">
      <c r="A1162" s="9">
        <v>44573</v>
      </c>
      <c r="B1162" s="10">
        <v>2021</v>
      </c>
      <c r="C1162" s="11" t="s">
        <v>103</v>
      </c>
      <c r="D1162" s="12" t="s">
        <v>3481</v>
      </c>
      <c r="E1162" s="12" t="s">
        <v>35</v>
      </c>
      <c r="F1162" s="9">
        <v>44137</v>
      </c>
      <c r="G1162" s="9">
        <v>44316</v>
      </c>
      <c r="H1162" s="12" t="s">
        <v>3482</v>
      </c>
      <c r="I1162" s="13" t="str">
        <f>LEFT(J1162,6)</f>
        <v>N62478</v>
      </c>
      <c r="J1162" s="14" t="s">
        <v>3483</v>
      </c>
      <c r="K1162" s="15" t="s">
        <v>3484</v>
      </c>
      <c r="L1162" s="15" t="str">
        <f>CONCATENATE(D1162,",",J1162)</f>
        <v>N62813044,N6247820D4015 N6247821F4087</v>
      </c>
      <c r="M1162" s="30">
        <v>58566450</v>
      </c>
      <c r="N1162" s="16">
        <v>39107000</v>
      </c>
      <c r="O1162" s="17">
        <v>45242</v>
      </c>
      <c r="P1162" s="18">
        <v>45242</v>
      </c>
      <c r="Q1162" s="19">
        <f>IF(M1162="","",N1162-M1162)</f>
        <v>-19459450</v>
      </c>
      <c r="R1162" s="20">
        <f>IF(P1162="","",P1162-O1162)</f>
        <v>0</v>
      </c>
      <c r="S1162">
        <f>YEAR(P1162)</f>
        <v>2023</v>
      </c>
      <c r="T1162" s="21">
        <f>IF(LEN(MONTH(P1162))=1,CONCATENATE("0",MONTH(P1162)),MONTH(P1162))</f>
        <v>11</v>
      </c>
      <c r="U1162" s="21">
        <f>IF(LEN(DAY(P1162))=1,CONCATENATE("0",DAY(P1162)),DAY(P1162))</f>
        <v>12</v>
      </c>
      <c r="V1162" t="str">
        <f>CONCATENATE(S1162,T1162,U1162)</f>
        <v>20231112</v>
      </c>
      <c r="W1162">
        <f>IF(OR(MONTH(G1162)=10,MONTH(G1162)=11,MONTH(G1162)=12),YEAR(G1162)+1,YEAR(G1162))</f>
        <v>2021</v>
      </c>
      <c r="X1162">
        <f>IF(OR(MONTH(P1162)=10,MONTH(P1162)=11,MONTH(P1162)=12),YEAR(P1162)+1,YEAR(P1162))</f>
        <v>2024</v>
      </c>
      <c r="Y1162">
        <f>INDEX('Inflation Indices'!$B$2:$B$18,MATCH('MilCon Contracts Data'!W1170,'Inflation Indices'!$A$2:$A$18,0))</f>
        <v>0.97697771649446541</v>
      </c>
      <c r="Z1162">
        <f>ROUND(MEDIAN(W1162,X1162),0)</f>
        <v>2023</v>
      </c>
      <c r="AA1162">
        <f>INDEX('Inflation Indices'!$B$2:$B$18,MATCH('MilCon Contracts Data'!Z1170,'Inflation Indices'!$A$2:$A$18,0))</f>
        <v>0.95701202597496626</v>
      </c>
      <c r="AB1162" s="22">
        <f>M1162*Y1162</f>
        <v>57218116.584187284</v>
      </c>
      <c r="AC1162" s="22">
        <f>AB1162+(Q1162*AA1162)</f>
        <v>38595188.915328726</v>
      </c>
      <c r="AD1162" s="19">
        <f>IF(AB1162="","",AC1162-AB1162)</f>
        <v>-18622927.668858558</v>
      </c>
      <c r="AE1162" s="23">
        <f>_xlfn.DAYS(P1162,O1162)</f>
        <v>0</v>
      </c>
      <c r="AF1162" s="23">
        <f>_xlfn.DAYS(O1162,G1162)</f>
        <v>926</v>
      </c>
      <c r="AG1162" s="24">
        <f>AE1162/AF1162</f>
        <v>0</v>
      </c>
    </row>
    <row r="1163" spans="1:33" ht="30" customHeight="1" x14ac:dyDescent="0.25">
      <c r="A1163" s="9">
        <v>44573</v>
      </c>
      <c r="B1163" s="10">
        <v>2021</v>
      </c>
      <c r="C1163" s="11" t="s">
        <v>103</v>
      </c>
      <c r="D1163" s="12" t="s">
        <v>3485</v>
      </c>
      <c r="E1163" s="12" t="s">
        <v>35</v>
      </c>
      <c r="F1163" s="9">
        <v>44137</v>
      </c>
      <c r="G1163" s="9">
        <v>44316</v>
      </c>
      <c r="H1163" s="12" t="s">
        <v>3482</v>
      </c>
      <c r="I1163" s="13" t="str">
        <f>LEFT(J1163,6)</f>
        <v>N62478</v>
      </c>
      <c r="J1163" s="14" t="s">
        <v>3483</v>
      </c>
      <c r="K1163" s="15" t="s">
        <v>3484</v>
      </c>
      <c r="L1163" s="15" t="str">
        <f>CONCATENATE(D1163,",",J1163)</f>
        <v>N628131006,N6247820D4015 N6247821F4087</v>
      </c>
      <c r="M1163" s="30">
        <v>58566450</v>
      </c>
      <c r="N1163" s="16">
        <v>30327000</v>
      </c>
      <c r="O1163" s="17">
        <v>45242</v>
      </c>
      <c r="P1163" s="18">
        <v>45242</v>
      </c>
      <c r="Q1163" s="19">
        <f>IF(M1163="","",N1163-M1163)</f>
        <v>-28239450</v>
      </c>
      <c r="R1163" s="20">
        <f>IF(P1163="","",P1163-O1163)</f>
        <v>0</v>
      </c>
      <c r="S1163">
        <f>YEAR(P1163)</f>
        <v>2023</v>
      </c>
      <c r="T1163" s="21">
        <f>IF(LEN(MONTH(P1163))=1,CONCATENATE("0",MONTH(P1163)),MONTH(P1163))</f>
        <v>11</v>
      </c>
      <c r="U1163" s="21">
        <f>IF(LEN(DAY(P1163))=1,CONCATENATE("0",DAY(P1163)),DAY(P1163))</f>
        <v>12</v>
      </c>
      <c r="V1163" t="str">
        <f>CONCATENATE(S1163,T1163,U1163)</f>
        <v>20231112</v>
      </c>
      <c r="W1163">
        <f>IF(OR(MONTH(G1163)=10,MONTH(G1163)=11,MONTH(G1163)=12),YEAR(G1163)+1,YEAR(G1163))</f>
        <v>2021</v>
      </c>
      <c r="X1163">
        <f>IF(OR(MONTH(P1163)=10,MONTH(P1163)=11,MONTH(P1163)=12),YEAR(P1163)+1,YEAR(P1163))</f>
        <v>2024</v>
      </c>
      <c r="Y1163">
        <f>INDEX('Inflation Indices'!$B$2:$B$18,MATCH('MilCon Contracts Data'!W1171,'Inflation Indices'!$A$2:$A$18,0))</f>
        <v>1.0750776974914733</v>
      </c>
      <c r="Z1163">
        <f>ROUND(MEDIAN(W1163,X1163),0)</f>
        <v>2023</v>
      </c>
      <c r="AA1163">
        <f>INDEX('Inflation Indices'!$B$2:$B$18,MATCH('MilCon Contracts Data'!Z1171,'Inflation Indices'!$A$2:$A$18,0))</f>
        <v>1.027591137340192</v>
      </c>
      <c r="AB1163" s="22">
        <f>M1163*Y1163</f>
        <v>62963484.216249496</v>
      </c>
      <c r="AC1163" s="22">
        <f>AB1163+(Q1163*AA1163)</f>
        <v>33944875.672888011</v>
      </c>
      <c r="AD1163" s="19">
        <f>IF(AB1163="","",AC1163-AB1163)</f>
        <v>-29018608.543361485</v>
      </c>
      <c r="AE1163" s="23">
        <f>_xlfn.DAYS(P1163,O1163)</f>
        <v>0</v>
      </c>
      <c r="AF1163" s="23">
        <f>_xlfn.DAYS(O1163,G1163)</f>
        <v>926</v>
      </c>
      <c r="AG1163" s="24">
        <f>AE1163/AF1163</f>
        <v>0</v>
      </c>
    </row>
    <row r="1164" spans="1:33" ht="30" customHeight="1" x14ac:dyDescent="0.25">
      <c r="A1164" s="9">
        <v>44439</v>
      </c>
      <c r="B1164" s="10">
        <v>2014</v>
      </c>
      <c r="C1164" s="11" t="s">
        <v>145</v>
      </c>
      <c r="D1164" s="12" t="s">
        <v>3486</v>
      </c>
      <c r="E1164" s="12" t="s">
        <v>35</v>
      </c>
      <c r="F1164" s="9">
        <v>42894</v>
      </c>
      <c r="G1164" s="9">
        <v>43006</v>
      </c>
      <c r="H1164" s="12" t="s">
        <v>3487</v>
      </c>
      <c r="I1164" s="13" t="str">
        <f>LEFT(J1164,6)</f>
        <v>W912HV</v>
      </c>
      <c r="J1164" s="14" t="s">
        <v>3488</v>
      </c>
      <c r="K1164" s="15" t="s">
        <v>3489</v>
      </c>
      <c r="L1164" s="15" t="str">
        <f>CONCATENATE(D1164,",",J1164)</f>
        <v>81987,W912HV-17-D-0013</v>
      </c>
      <c r="M1164" s="16">
        <v>58908000</v>
      </c>
      <c r="N1164" s="16">
        <v>65889000</v>
      </c>
      <c r="O1164" s="17">
        <v>43791</v>
      </c>
      <c r="P1164" s="18">
        <v>44274</v>
      </c>
      <c r="Q1164" s="19">
        <f>IF(M1164="","",N1164-M1164)</f>
        <v>6981000</v>
      </c>
      <c r="R1164" s="20">
        <f>IF(P1164="","",P1164-O1164)</f>
        <v>483</v>
      </c>
      <c r="S1164">
        <f>YEAR(P1164)</f>
        <v>2021</v>
      </c>
      <c r="T1164" s="21" t="str">
        <f>IF(LEN(MONTH(P1164))=1,CONCATENATE("0",MONTH(P1164)),MONTH(P1164))</f>
        <v>03</v>
      </c>
      <c r="U1164" s="21">
        <f>IF(LEN(DAY(P1164))=1,CONCATENATE("0",DAY(P1164)),DAY(P1164))</f>
        <v>19</v>
      </c>
      <c r="V1164" t="str">
        <f>CONCATENATE(S1164,T1164,U1164)</f>
        <v>20210319</v>
      </c>
      <c r="W1164">
        <f>IF(OR(MONTH(G1164)=10,MONTH(G1164)=11,MONTH(G1164)=12),YEAR(G1164)+1,YEAR(G1164))</f>
        <v>2017</v>
      </c>
      <c r="X1164">
        <f>IF(OR(MONTH(P1164)=10,MONTH(P1164)=11,MONTH(P1164)=12),YEAR(P1164)+1,YEAR(P1164))</f>
        <v>2021</v>
      </c>
      <c r="Y1164">
        <f>INDEX('Inflation Indices'!$B$2:$B$18,MATCH('MilCon Contracts Data'!W393,'Inflation Indices'!$A$2:$A$18,0))</f>
        <v>1.027591137340192</v>
      </c>
      <c r="Z1164">
        <f>ROUND(MEDIAN(W1164,X1164),0)</f>
        <v>2019</v>
      </c>
      <c r="AA1164">
        <f>INDEX('Inflation Indices'!$B$2:$B$18,MATCH('MilCon Contracts Data'!Z393,'Inflation Indices'!$A$2:$A$18,0))</f>
        <v>0.97697771649446541</v>
      </c>
      <c r="AB1164" s="22">
        <f>M1164*Y1164</f>
        <v>60533338.718436033</v>
      </c>
      <c r="AC1164" s="22">
        <f>AB1164+(Q1164*AA1164)</f>
        <v>67353620.157283902</v>
      </c>
      <c r="AD1164" s="19">
        <f>IF(AB1164="","",AC1164-AB1164)</f>
        <v>6820281.4388478696</v>
      </c>
      <c r="AE1164" s="23">
        <f>_xlfn.DAYS(P1164,O1164)</f>
        <v>483</v>
      </c>
      <c r="AF1164" s="23">
        <f>_xlfn.DAYS(O1164,G1164)</f>
        <v>785</v>
      </c>
      <c r="AG1164" s="24">
        <f>AE1164/AF1164</f>
        <v>0.61528662420382163</v>
      </c>
    </row>
    <row r="1165" spans="1:33" ht="30" customHeight="1" x14ac:dyDescent="0.25">
      <c r="A1165" s="9">
        <v>44573</v>
      </c>
      <c r="B1165" s="10">
        <v>2018</v>
      </c>
      <c r="C1165" s="11" t="s">
        <v>103</v>
      </c>
      <c r="D1165" s="12" t="s">
        <v>3490</v>
      </c>
      <c r="E1165" s="12" t="s">
        <v>35</v>
      </c>
      <c r="F1165" s="9">
        <v>43448</v>
      </c>
      <c r="G1165" s="9">
        <v>43672</v>
      </c>
      <c r="H1165" s="12" t="s">
        <v>2280</v>
      </c>
      <c r="I1165" s="13" t="str">
        <f>LEFT(J1165,6)</f>
        <v>N62742</v>
      </c>
      <c r="J1165" s="14" t="s">
        <v>3491</v>
      </c>
      <c r="K1165" s="15" t="s">
        <v>3492</v>
      </c>
      <c r="L1165" s="15" t="str">
        <f>CONCATENATE(D1165,",",J1165)</f>
        <v>N62813013,N6274219C1317 AWD</v>
      </c>
      <c r="M1165" s="16">
        <v>59383000</v>
      </c>
      <c r="N1165" s="16">
        <v>64476000</v>
      </c>
      <c r="O1165" s="17">
        <v>44312</v>
      </c>
      <c r="P1165" s="18">
        <v>44464</v>
      </c>
      <c r="Q1165" s="19">
        <f>IF(M1165="","",N1165-M1165)</f>
        <v>5093000</v>
      </c>
      <c r="R1165" s="20">
        <f>IF(P1165="","",P1165-O1165)</f>
        <v>152</v>
      </c>
      <c r="S1165">
        <f>YEAR(P1165)</f>
        <v>2021</v>
      </c>
      <c r="T1165" s="21" t="str">
        <f>IF(LEN(MONTH(P1165))=1,CONCATENATE("0",MONTH(P1165)),MONTH(P1165))</f>
        <v>09</v>
      </c>
      <c r="U1165" s="21">
        <f>IF(LEN(DAY(P1165))=1,CONCATENATE("0",DAY(P1165)),DAY(P1165))</f>
        <v>25</v>
      </c>
      <c r="V1165" t="str">
        <f>CONCATENATE(S1165,T1165,U1165)</f>
        <v>20210925</v>
      </c>
      <c r="W1165">
        <f>IF(OR(MONTH(G1165)=10,MONTH(G1165)=11,MONTH(G1165)=12),YEAR(G1165)+1,YEAR(G1165))</f>
        <v>2019</v>
      </c>
      <c r="X1165">
        <f>IF(OR(MONTH(P1165)=10,MONTH(P1165)=11,MONTH(P1165)=12),YEAR(P1165)+1,YEAR(P1165))</f>
        <v>2021</v>
      </c>
      <c r="Y1165">
        <f>INDEX('Inflation Indices'!$B$2:$B$18,MATCH('MilCon Contracts Data'!W673,'Inflation Indices'!$A$2:$A$18,0))</f>
        <v>1.027591137340192</v>
      </c>
      <c r="Z1165">
        <f>ROUND(MEDIAN(W1165,X1165),0)</f>
        <v>2020</v>
      </c>
      <c r="AA1165">
        <f>INDEX('Inflation Indices'!$B$2:$B$18,MATCH('MilCon Contracts Data'!Z673,'Inflation Indices'!$A$2:$A$18,0))</f>
        <v>1.0006103417743548</v>
      </c>
      <c r="AB1165" s="22">
        <f>M1165*Y1165</f>
        <v>61021444.508672625</v>
      </c>
      <c r="AC1165" s="22">
        <f>AB1165+(Q1165*AA1165)</f>
        <v>66117552.979329415</v>
      </c>
      <c r="AD1165" s="19">
        <f>IF(AB1165="","",AC1165-AB1165)</f>
        <v>5096108.4706567898</v>
      </c>
      <c r="AE1165" s="23">
        <f>_xlfn.DAYS(P1165,O1165)</f>
        <v>152</v>
      </c>
      <c r="AF1165" s="23">
        <f>_xlfn.DAYS(O1165,G1165)</f>
        <v>640</v>
      </c>
      <c r="AG1165" s="24">
        <f>AE1165/AF1165</f>
        <v>0.23749999999999999</v>
      </c>
    </row>
    <row r="1166" spans="1:33" ht="30" customHeight="1" x14ac:dyDescent="0.25">
      <c r="A1166" s="9">
        <v>44561</v>
      </c>
      <c r="B1166" s="10">
        <v>2017</v>
      </c>
      <c r="C1166" s="11" t="s">
        <v>68</v>
      </c>
      <c r="D1166" s="12" t="s">
        <v>1463</v>
      </c>
      <c r="E1166" s="12" t="s">
        <v>35</v>
      </c>
      <c r="F1166" s="9">
        <v>43258</v>
      </c>
      <c r="G1166" s="9">
        <v>43539</v>
      </c>
      <c r="H1166" s="12" t="s">
        <v>3493</v>
      </c>
      <c r="I1166" s="13" t="str">
        <f>LEFT(J1166,6)</f>
        <v>W91278</v>
      </c>
      <c r="J1166" s="14" t="s">
        <v>3494</v>
      </c>
      <c r="K1166" s="15" t="s">
        <v>3494</v>
      </c>
      <c r="L1166" s="15" t="str">
        <f>CONCATENATE(D1166,",",J1166)</f>
        <v>FTFA043000,W9127819C00006</v>
      </c>
      <c r="M1166" s="16">
        <v>59456363</v>
      </c>
      <c r="N1166" s="16">
        <v>59676833</v>
      </c>
      <c r="O1166" s="17">
        <v>44146</v>
      </c>
      <c r="P1166" s="18">
        <v>44146</v>
      </c>
      <c r="Q1166" s="19">
        <f>IF(M1166="","",N1166-M1166)</f>
        <v>220470</v>
      </c>
      <c r="R1166" s="20">
        <f>IF(P1166="","",P1166-O1166)</f>
        <v>0</v>
      </c>
      <c r="S1166">
        <f>YEAR(P1166)</f>
        <v>2020</v>
      </c>
      <c r="T1166" s="21">
        <f>IF(LEN(MONTH(P1166))=1,CONCATENATE("0",MONTH(P1166)),MONTH(P1166))</f>
        <v>11</v>
      </c>
      <c r="U1166" s="21">
        <f>IF(LEN(DAY(P1166))=1,CONCATENATE("0",DAY(P1166)),DAY(P1166))</f>
        <v>11</v>
      </c>
      <c r="V1166" t="str">
        <f>CONCATENATE(S1166,T1166,U1166)</f>
        <v>20201111</v>
      </c>
      <c r="W1166">
        <f>IF(OR(MONTH(G1166)=10,MONTH(G1166)=11,MONTH(G1166)=12),YEAR(G1166)+1,YEAR(G1166))</f>
        <v>2019</v>
      </c>
      <c r="X1166">
        <f>IF(OR(MONTH(P1166)=10,MONTH(P1166)=11,MONTH(P1166)=12),YEAR(P1166)+1,YEAR(P1166))</f>
        <v>2021</v>
      </c>
      <c r="Y1166">
        <f>INDEX('Inflation Indices'!$B$2:$B$18,MATCH('MilCon Contracts Data'!W729,'Inflation Indices'!$A$2:$A$18,0))</f>
        <v>1.027591137340192</v>
      </c>
      <c r="Z1166">
        <f>ROUND(MEDIAN(W1166,X1166),0)</f>
        <v>2020</v>
      </c>
      <c r="AA1166">
        <f>INDEX('Inflation Indices'!$B$2:$B$18,MATCH('MilCon Contracts Data'!Z729,'Inflation Indices'!$A$2:$A$18,0))</f>
        <v>0.97697771649446541</v>
      </c>
      <c r="AB1166" s="22">
        <f>M1166*Y1166</f>
        <v>61096831.677281313</v>
      </c>
      <c r="AC1166" s="22">
        <f>AB1166+(Q1166*AA1166)</f>
        <v>61312225.954436846</v>
      </c>
      <c r="AD1166" s="19">
        <f>IF(AB1166="","",AC1166-AB1166)</f>
        <v>215394.27715553343</v>
      </c>
      <c r="AE1166" s="23">
        <f>_xlfn.DAYS(P1166,O1166)</f>
        <v>0</v>
      </c>
      <c r="AF1166" s="23">
        <f>_xlfn.DAYS(O1166,G1166)</f>
        <v>607</v>
      </c>
      <c r="AG1166" s="24">
        <f>AE1166/AF1166</f>
        <v>0</v>
      </c>
    </row>
    <row r="1167" spans="1:33" ht="30" customHeight="1" x14ac:dyDescent="0.25">
      <c r="A1167" s="9">
        <v>44439</v>
      </c>
      <c r="B1167" s="10">
        <v>2016</v>
      </c>
      <c r="C1167" s="11" t="s">
        <v>145</v>
      </c>
      <c r="D1167" s="12" t="s">
        <v>3495</v>
      </c>
      <c r="E1167" s="12" t="s">
        <v>35</v>
      </c>
      <c r="F1167" s="9">
        <v>43069</v>
      </c>
      <c r="G1167" s="9">
        <v>43448</v>
      </c>
      <c r="H1167" s="12" t="s">
        <v>3496</v>
      </c>
      <c r="I1167" s="13" t="str">
        <f>LEFT(J1167,6)</f>
        <v>W912BV</v>
      </c>
      <c r="J1167" s="14" t="s">
        <v>3497</v>
      </c>
      <c r="K1167" s="15" t="s">
        <v>3497</v>
      </c>
      <c r="L1167" s="15" t="str">
        <f>CONCATENATE(D1167,",",J1167)</f>
        <v>75661,W912BV19C0003</v>
      </c>
      <c r="M1167" s="16">
        <v>59467000</v>
      </c>
      <c r="N1167" s="16">
        <v>59467000</v>
      </c>
      <c r="O1167" s="17">
        <v>44191</v>
      </c>
      <c r="P1167" s="18">
        <v>44191</v>
      </c>
      <c r="Q1167" s="19">
        <f>IF(M1167="","",N1167-M1167)</f>
        <v>0</v>
      </c>
      <c r="R1167" s="20">
        <f>IF(P1167="","",P1167-O1167)</f>
        <v>0</v>
      </c>
      <c r="S1167">
        <f>YEAR(P1167)</f>
        <v>2020</v>
      </c>
      <c r="T1167" s="21">
        <f>IF(LEN(MONTH(P1167))=1,CONCATENATE("0",MONTH(P1167)),MONTH(P1167))</f>
        <v>12</v>
      </c>
      <c r="U1167" s="21">
        <f>IF(LEN(DAY(P1167))=1,CONCATENATE("0",DAY(P1167)),DAY(P1167))</f>
        <v>26</v>
      </c>
      <c r="V1167" t="str">
        <f>CONCATENATE(S1167,T1167,U1167)</f>
        <v>20201226</v>
      </c>
      <c r="W1167">
        <f>IF(OR(MONTH(G1167)=10,MONTH(G1167)=11,MONTH(G1167)=12),YEAR(G1167)+1,YEAR(G1167))</f>
        <v>2019</v>
      </c>
      <c r="X1167">
        <f>IF(OR(MONTH(P1167)=10,MONTH(P1167)=11,MONTH(P1167)=12),YEAR(P1167)+1,YEAR(P1167))</f>
        <v>2021</v>
      </c>
      <c r="Y1167">
        <f>INDEX('Inflation Indices'!$B$2:$B$18,MATCH('MilCon Contracts Data'!W750,'Inflation Indices'!$A$2:$A$18,0))</f>
        <v>0.97697771649446541</v>
      </c>
      <c r="Z1167">
        <f>ROUND(MEDIAN(W1167,X1167),0)</f>
        <v>2020</v>
      </c>
      <c r="AA1167">
        <f>INDEX('Inflation Indices'!$B$2:$B$18,MATCH('MilCon Contracts Data'!Z750,'Inflation Indices'!$A$2:$A$18,0))</f>
        <v>0.95701202597496626</v>
      </c>
      <c r="AB1167" s="22">
        <f>M1167*Y1167</f>
        <v>58097933.866776377</v>
      </c>
      <c r="AC1167" s="22">
        <f>AB1167+(Q1167*AA1167)</f>
        <v>58097933.866776377</v>
      </c>
      <c r="AD1167" s="19">
        <f>IF(AB1167="","",AC1167-AB1167)</f>
        <v>0</v>
      </c>
      <c r="AE1167" s="23">
        <f>_xlfn.DAYS(P1167,O1167)</f>
        <v>0</v>
      </c>
      <c r="AF1167" s="23">
        <f>_xlfn.DAYS(O1167,G1167)</f>
        <v>743</v>
      </c>
      <c r="AG1167" s="24">
        <f>AE1167/AF1167</f>
        <v>0</v>
      </c>
    </row>
    <row r="1168" spans="1:33" ht="30" customHeight="1" x14ac:dyDescent="0.25">
      <c r="A1168" s="9">
        <v>44594</v>
      </c>
      <c r="B1168" s="10">
        <v>2015</v>
      </c>
      <c r="C1168" s="11" t="s">
        <v>57</v>
      </c>
      <c r="D1168" s="12" t="s">
        <v>3498</v>
      </c>
      <c r="E1168" s="12" t="s">
        <v>35</v>
      </c>
      <c r="F1168" s="9">
        <v>42566</v>
      </c>
      <c r="G1168" s="9">
        <v>42727</v>
      </c>
      <c r="H1168" s="12" t="s">
        <v>2955</v>
      </c>
      <c r="I1168" s="13" t="str">
        <f>LEFT(J1168,6)</f>
        <v>W912HV</v>
      </c>
      <c r="J1168" s="14" t="s">
        <v>3499</v>
      </c>
      <c r="K1168" s="15" t="s">
        <v>3500</v>
      </c>
      <c r="L1168" s="15" t="str">
        <f>CONCATENATE(D1168,",",J1168)</f>
        <v>PA00017,W912HV-17-C-0004/37880445</v>
      </c>
      <c r="M1168" s="16">
        <v>61521811</v>
      </c>
      <c r="N1168" s="16">
        <v>88578226</v>
      </c>
      <c r="O1168" s="17">
        <v>44152</v>
      </c>
      <c r="P1168" s="18">
        <v>44948</v>
      </c>
      <c r="Q1168" s="19">
        <f>IF(M1168="","",N1168-M1168)</f>
        <v>27056415</v>
      </c>
      <c r="R1168" s="20">
        <f>IF(P1168="","",P1168-O1168)</f>
        <v>796</v>
      </c>
      <c r="S1168">
        <f>YEAR(P1168)</f>
        <v>2023</v>
      </c>
      <c r="T1168" s="21" t="str">
        <f>IF(LEN(MONTH(P1168))=1,CONCATENATE("0",MONTH(P1168)),MONTH(P1168))</f>
        <v>01</v>
      </c>
      <c r="U1168" s="21">
        <f>IF(LEN(DAY(P1168))=1,CONCATENATE("0",DAY(P1168)),DAY(P1168))</f>
        <v>22</v>
      </c>
      <c r="V1168" t="str">
        <f>CONCATENATE(S1168,T1168,U1168)</f>
        <v>20230122</v>
      </c>
      <c r="W1168">
        <f>IF(OR(MONTH(G1168)=10,MONTH(G1168)=11,MONTH(G1168)=12),YEAR(G1168)+1,YEAR(G1168))</f>
        <v>2017</v>
      </c>
      <c r="X1168">
        <f>IF(OR(MONTH(P1168)=10,MONTH(P1168)=11,MONTH(P1168)=12),YEAR(P1168)+1,YEAR(P1168))</f>
        <v>2023</v>
      </c>
      <c r="Y1168">
        <f>INDEX('Inflation Indices'!$B$2:$B$18,MATCH('MilCon Contracts Data'!W390,'Inflation Indices'!$A$2:$A$18,0))</f>
        <v>1.027591137340192</v>
      </c>
      <c r="Z1168">
        <f>ROUND(MEDIAN(W1168,X1168),0)</f>
        <v>2020</v>
      </c>
      <c r="AA1168">
        <f>INDEX('Inflation Indices'!$B$2:$B$18,MATCH('MilCon Contracts Data'!Z390,'Inflation Indices'!$A$2:$A$18,0))</f>
        <v>0.97697771649446541</v>
      </c>
      <c r="AB1168" s="22">
        <f>M1168*Y1168</f>
        <v>63219267.736718334</v>
      </c>
      <c r="AC1168" s="22">
        <f>AB1168+(Q1168*AA1168)</f>
        <v>89652782.279944927</v>
      </c>
      <c r="AD1168" s="19">
        <f>IF(AB1168="","",AC1168-AB1168)</f>
        <v>26433514.543226592</v>
      </c>
      <c r="AE1168" s="23">
        <f>_xlfn.DAYS(P1168,O1168)</f>
        <v>796</v>
      </c>
      <c r="AF1168" s="23">
        <f>_xlfn.DAYS(O1168,G1168)</f>
        <v>1425</v>
      </c>
      <c r="AG1168" s="24">
        <f>AE1168/AF1168</f>
        <v>0.5585964912280702</v>
      </c>
    </row>
    <row r="1169" spans="1:33" ht="30" customHeight="1" x14ac:dyDescent="0.25">
      <c r="A1169" s="9">
        <v>44573</v>
      </c>
      <c r="B1169" s="10">
        <v>2017</v>
      </c>
      <c r="C1169" s="11" t="s">
        <v>103</v>
      </c>
      <c r="D1169" s="12" t="s">
        <v>3501</v>
      </c>
      <c r="E1169" s="12" t="s">
        <v>35</v>
      </c>
      <c r="F1169" s="9">
        <v>42697</v>
      </c>
      <c r="G1169" s="9">
        <v>42824</v>
      </c>
      <c r="H1169" s="12" t="s">
        <v>322</v>
      </c>
      <c r="I1169" s="13" t="str">
        <f>LEFT(J1169,6)</f>
        <v>N62473</v>
      </c>
      <c r="J1169" s="14" t="s">
        <v>3502</v>
      </c>
      <c r="K1169" s="15" t="s">
        <v>3503</v>
      </c>
      <c r="L1169" s="15" t="str">
        <f>CONCATENATE(D1169,",",J1169)</f>
        <v>N00246991,N6247317C0808 AWD</v>
      </c>
      <c r="M1169" s="16">
        <v>61541000</v>
      </c>
      <c r="N1169" s="16">
        <v>76133000</v>
      </c>
      <c r="O1169" s="17">
        <v>43578</v>
      </c>
      <c r="P1169" s="18">
        <v>44316</v>
      </c>
      <c r="Q1169" s="19">
        <f>IF(M1169="","",N1169-M1169)</f>
        <v>14592000</v>
      </c>
      <c r="R1169" s="20">
        <f>IF(P1169="","",P1169-O1169)</f>
        <v>738</v>
      </c>
      <c r="S1169">
        <f>YEAR(P1169)</f>
        <v>2021</v>
      </c>
      <c r="T1169" s="21" t="str">
        <f>IF(LEN(MONTH(P1169))=1,CONCATENATE("0",MONTH(P1169)),MONTH(P1169))</f>
        <v>04</v>
      </c>
      <c r="U1169" s="21">
        <f>IF(LEN(DAY(P1169))=1,CONCATENATE("0",DAY(P1169)),DAY(P1169))</f>
        <v>30</v>
      </c>
      <c r="V1169" t="str">
        <f>CONCATENATE(S1169,T1169,U1169)</f>
        <v>20210430</v>
      </c>
      <c r="W1169">
        <f>IF(OR(MONTH(G1169)=10,MONTH(G1169)=11,MONTH(G1169)=12),YEAR(G1169)+1,YEAR(G1169))</f>
        <v>2017</v>
      </c>
      <c r="X1169">
        <f>IF(OR(MONTH(P1169)=10,MONTH(P1169)=11,MONTH(P1169)=12),YEAR(P1169)+1,YEAR(P1169))</f>
        <v>2021</v>
      </c>
      <c r="Y1169">
        <f>INDEX('Inflation Indices'!$B$2:$B$18,MATCH('MilCon Contracts Data'!W327,'Inflation Indices'!$A$2:$A$18,0))</f>
        <v>1.0006103417743548</v>
      </c>
      <c r="Z1169">
        <f>ROUND(MEDIAN(W1169,X1169),0)</f>
        <v>2019</v>
      </c>
      <c r="AA1169">
        <f>INDEX('Inflation Indices'!$B$2:$B$18,MATCH('MilCon Contracts Data'!Z327,'Inflation Indices'!$A$2:$A$18,0))</f>
        <v>0.97697771649446541</v>
      </c>
      <c r="AB1169" s="22">
        <f>M1169*Y1169</f>
        <v>61578561.043135568</v>
      </c>
      <c r="AC1169" s="22">
        <f>AB1169+(Q1169*AA1169)</f>
        <v>75834619.882222801</v>
      </c>
      <c r="AD1169" s="19">
        <f>IF(AB1169="","",AC1169-AB1169)</f>
        <v>14256058.839087233</v>
      </c>
      <c r="AE1169" s="23">
        <f>_xlfn.DAYS(P1169,O1169)</f>
        <v>738</v>
      </c>
      <c r="AF1169" s="23">
        <f>_xlfn.DAYS(O1169,G1169)</f>
        <v>754</v>
      </c>
      <c r="AG1169" s="24">
        <f>AE1169/AF1169</f>
        <v>0.97877984084880632</v>
      </c>
    </row>
    <row r="1170" spans="1:33" ht="30" customHeight="1" x14ac:dyDescent="0.25">
      <c r="A1170" s="9">
        <v>44573</v>
      </c>
      <c r="B1170" s="10">
        <v>2020</v>
      </c>
      <c r="C1170" s="11" t="s">
        <v>98</v>
      </c>
      <c r="D1170" s="12" t="s">
        <v>3504</v>
      </c>
      <c r="E1170" s="12" t="s">
        <v>35</v>
      </c>
      <c r="F1170" s="9">
        <v>44130</v>
      </c>
      <c r="G1170" s="9">
        <v>44277</v>
      </c>
      <c r="H1170" s="12" t="s">
        <v>3505</v>
      </c>
      <c r="I1170" s="13" t="str">
        <f>LEFT(J1170,6)</f>
        <v>N40080</v>
      </c>
      <c r="J1170" s="14" t="s">
        <v>3506</v>
      </c>
      <c r="K1170" s="15" t="s">
        <v>3507</v>
      </c>
      <c r="L1170" s="15" t="str">
        <f>CONCATENATE(D1170,",",J1170)</f>
        <v>M00264719,N4008021C0005 AWD</v>
      </c>
      <c r="M1170" s="16">
        <v>61810155</v>
      </c>
      <c r="N1170" s="16">
        <v>70319000</v>
      </c>
      <c r="O1170" s="17">
        <v>45112</v>
      </c>
      <c r="P1170" s="18">
        <v>45112</v>
      </c>
      <c r="Q1170" s="19">
        <f>IF(M1170="","",N1170-M1170)</f>
        <v>8508845</v>
      </c>
      <c r="R1170" s="20">
        <f>IF(P1170="","",P1170-O1170)</f>
        <v>0</v>
      </c>
      <c r="S1170">
        <f>YEAR(P1170)</f>
        <v>2023</v>
      </c>
      <c r="T1170" s="21" t="str">
        <f>IF(LEN(MONTH(P1170))=1,CONCATENATE("0",MONTH(P1170)),MONTH(P1170))</f>
        <v>07</v>
      </c>
      <c r="U1170" s="21" t="str">
        <f>IF(LEN(DAY(P1170))=1,CONCATENATE("0",DAY(P1170)),DAY(P1170))</f>
        <v>05</v>
      </c>
      <c r="V1170" t="str">
        <f>CONCATENATE(S1170,T1170,U1170)</f>
        <v>20230705</v>
      </c>
      <c r="W1170">
        <f>IF(OR(MONTH(G1170)=10,MONTH(G1170)=11,MONTH(G1170)=12),YEAR(G1170)+1,YEAR(G1170))</f>
        <v>2021</v>
      </c>
      <c r="X1170">
        <f>IF(OR(MONTH(P1170)=10,MONTH(P1170)=11,MONTH(P1170)=12),YEAR(P1170)+1,YEAR(P1170))</f>
        <v>2023</v>
      </c>
      <c r="Y1170">
        <f>INDEX('Inflation Indices'!$B$2:$B$18,MATCH('MilCon Contracts Data'!W1121,'Inflation Indices'!$A$2:$A$18,0))</f>
        <v>1.0006103417743548</v>
      </c>
      <c r="Z1170">
        <f>ROUND(MEDIAN(W1170,X1170),0)</f>
        <v>2022</v>
      </c>
      <c r="AA1170">
        <f>INDEX('Inflation Indices'!$B$2:$B$18,MATCH('MilCon Contracts Data'!Z1121,'Inflation Indices'!$A$2:$A$18,0))</f>
        <v>0.97697771649446541</v>
      </c>
      <c r="AB1170" s="22">
        <f>M1170*Y1170</f>
        <v>61847880.319675848</v>
      </c>
      <c r="AC1170" s="22">
        <f>AB1170+(Q1170*AA1170)</f>
        <v>70160832.277781203</v>
      </c>
      <c r="AD1170" s="19">
        <f>IF(AB1170="","",AC1170-AB1170)</f>
        <v>8312951.9581053555</v>
      </c>
      <c r="AE1170" s="23">
        <f>_xlfn.DAYS(P1170,O1170)</f>
        <v>0</v>
      </c>
      <c r="AF1170" s="23">
        <f>_xlfn.DAYS(O1170,G1170)</f>
        <v>835</v>
      </c>
      <c r="AG1170" s="24">
        <f>AE1170/AF1170</f>
        <v>0</v>
      </c>
    </row>
    <row r="1171" spans="1:33" ht="30" customHeight="1" x14ac:dyDescent="0.25">
      <c r="A1171" s="9">
        <v>44439</v>
      </c>
      <c r="B1171" s="10">
        <v>2015</v>
      </c>
      <c r="C1171" s="11" t="s">
        <v>145</v>
      </c>
      <c r="D1171" s="12" t="s">
        <v>3508</v>
      </c>
      <c r="E1171" s="12" t="s">
        <v>35</v>
      </c>
      <c r="F1171" s="9">
        <v>42513</v>
      </c>
      <c r="G1171" s="9">
        <v>42989</v>
      </c>
      <c r="H1171" s="12" t="s">
        <v>3509</v>
      </c>
      <c r="I1171" s="13" t="str">
        <f>LEFT(J1171,6)</f>
        <v>W9128F</v>
      </c>
      <c r="J1171" s="14" t="s">
        <v>3510</v>
      </c>
      <c r="K1171" s="15" t="s">
        <v>3511</v>
      </c>
      <c r="L1171" s="15" t="str">
        <f>CONCATENATE(D1171,",",J1171)</f>
        <v>77305,W9128F-17-C-0032</v>
      </c>
      <c r="M1171" s="16">
        <v>61936000</v>
      </c>
      <c r="N1171" s="16">
        <v>62889000</v>
      </c>
      <c r="O1171" s="17">
        <v>43618</v>
      </c>
      <c r="P1171" s="18">
        <v>44280</v>
      </c>
      <c r="Q1171" s="19">
        <f>IF(M1171="","",N1171-M1171)</f>
        <v>953000</v>
      </c>
      <c r="R1171" s="20">
        <f>IF(P1171="","",P1171-O1171)</f>
        <v>662</v>
      </c>
      <c r="S1171">
        <f>YEAR(P1171)</f>
        <v>2021</v>
      </c>
      <c r="T1171" s="21" t="str">
        <f>IF(LEN(MONTH(P1171))=1,CONCATENATE("0",MONTH(P1171)),MONTH(P1171))</f>
        <v>03</v>
      </c>
      <c r="U1171" s="21">
        <f>IF(LEN(DAY(P1171))=1,CONCATENATE("0",DAY(P1171)),DAY(P1171))</f>
        <v>25</v>
      </c>
      <c r="V1171" t="str">
        <f>CONCATENATE(S1171,T1171,U1171)</f>
        <v>20210325</v>
      </c>
      <c r="W1171">
        <f>IF(OR(MONTH(G1171)=10,MONTH(G1171)=11,MONTH(G1171)=12),YEAR(G1171)+1,YEAR(G1171))</f>
        <v>2017</v>
      </c>
      <c r="X1171">
        <f>IF(OR(MONTH(P1171)=10,MONTH(P1171)=11,MONTH(P1171)=12),YEAR(P1171)+1,YEAR(P1171))</f>
        <v>2021</v>
      </c>
      <c r="Y1171">
        <f>INDEX('Inflation Indices'!$B$2:$B$18,MATCH('MilCon Contracts Data'!W362,'Inflation Indices'!$A$2:$A$18,0))</f>
        <v>1.1226717559690906</v>
      </c>
      <c r="Z1171">
        <f>ROUND(MEDIAN(W1171,X1171),0)</f>
        <v>2019</v>
      </c>
      <c r="AA1171">
        <f>INDEX('Inflation Indices'!$B$2:$B$18,MATCH('MilCon Contracts Data'!Z362,'Inflation Indices'!$A$2:$A$18,0))</f>
        <v>1.0992552112271903</v>
      </c>
      <c r="AB1171" s="22">
        <f>M1171*Y1171</f>
        <v>69533797.877701595</v>
      </c>
      <c r="AC1171" s="22">
        <f>AB1171+(Q1171*AA1171)</f>
        <v>70581388.094001114</v>
      </c>
      <c r="AD1171" s="19">
        <f>IF(AB1171="","",AC1171-AB1171)</f>
        <v>1047590.2162995189</v>
      </c>
      <c r="AE1171" s="23">
        <f>_xlfn.DAYS(P1171,O1171)</f>
        <v>662</v>
      </c>
      <c r="AF1171" s="23">
        <f>_xlfn.DAYS(O1171,G1171)</f>
        <v>629</v>
      </c>
      <c r="AG1171" s="24">
        <f>AE1171/AF1171</f>
        <v>1.0524642289348172</v>
      </c>
    </row>
    <row r="1172" spans="1:33" ht="30" customHeight="1" x14ac:dyDescent="0.25">
      <c r="A1172" s="9">
        <v>44561</v>
      </c>
      <c r="B1172" s="10">
        <v>2021</v>
      </c>
      <c r="C1172" s="11" t="s">
        <v>145</v>
      </c>
      <c r="D1172" s="12" t="s">
        <v>3512</v>
      </c>
      <c r="E1172" s="12" t="s">
        <v>35</v>
      </c>
      <c r="F1172" s="9">
        <v>44239</v>
      </c>
      <c r="G1172" s="9">
        <v>44344</v>
      </c>
      <c r="H1172" s="12" t="s">
        <v>2201</v>
      </c>
      <c r="I1172" s="13" t="str">
        <f>LEFT(J1172,6)</f>
        <v>W912HN</v>
      </c>
      <c r="J1172" s="14" t="s">
        <v>3513</v>
      </c>
      <c r="K1172" s="15" t="s">
        <v>3513</v>
      </c>
      <c r="L1172" s="15" t="str">
        <f>CONCATENATE(D1172,",",J1172)</f>
        <v>55516,W912HN21C3004</v>
      </c>
      <c r="M1172" s="16">
        <v>62212000</v>
      </c>
      <c r="N1172" s="16">
        <v>62212000</v>
      </c>
      <c r="O1172" s="17">
        <v>45112</v>
      </c>
      <c r="P1172" s="18">
        <v>45112</v>
      </c>
      <c r="Q1172" s="19">
        <f>IF(M1172="","",N1172-M1172)</f>
        <v>0</v>
      </c>
      <c r="R1172" s="20">
        <f>IF(P1172="","",P1172-O1172)</f>
        <v>0</v>
      </c>
      <c r="S1172">
        <f>YEAR(P1172)</f>
        <v>2023</v>
      </c>
      <c r="T1172" s="21" t="str">
        <f>IF(LEN(MONTH(P1172))=1,CONCATENATE("0",MONTH(P1172)),MONTH(P1172))</f>
        <v>07</v>
      </c>
      <c r="U1172" s="21" t="str">
        <f>IF(LEN(DAY(P1172))=1,CONCATENATE("0",DAY(P1172)),DAY(P1172))</f>
        <v>05</v>
      </c>
      <c r="V1172" t="str">
        <f>CONCATENATE(S1172,T1172,U1172)</f>
        <v>20230705</v>
      </c>
      <c r="W1172">
        <f>IF(OR(MONTH(G1172)=10,MONTH(G1172)=11,MONTH(G1172)=12),YEAR(G1172)+1,YEAR(G1172))</f>
        <v>2021</v>
      </c>
      <c r="X1172">
        <f>IF(OR(MONTH(P1172)=10,MONTH(P1172)=11,MONTH(P1172)=12),YEAR(P1172)+1,YEAR(P1172))</f>
        <v>2023</v>
      </c>
      <c r="Y1172">
        <f>INDEX('Inflation Indices'!$B$2:$B$18,MATCH('MilCon Contracts Data'!W1249,'Inflation Indices'!$A$2:$A$18,0))</f>
        <v>1.2082263446570523</v>
      </c>
      <c r="Z1172">
        <f>ROUND(MEDIAN(W1172,X1172),0)</f>
        <v>2022</v>
      </c>
      <c r="AA1172">
        <f>INDEX('Inflation Indices'!$B$2:$B$18,MATCH('MilCon Contracts Data'!Z1249,'Inflation Indices'!$A$2:$A$18,0))</f>
        <v>1.1518675949206576</v>
      </c>
      <c r="AB1172" s="22">
        <f>M1172*Y1172</f>
        <v>75166177.353804529</v>
      </c>
      <c r="AC1172" s="22">
        <f>AB1172+(Q1172*AA1172)</f>
        <v>75166177.353804529</v>
      </c>
      <c r="AD1172" s="19">
        <f>IF(AB1172="","",AC1172-AB1172)</f>
        <v>0</v>
      </c>
      <c r="AE1172" s="23">
        <f>_xlfn.DAYS(P1172,O1172)</f>
        <v>0</v>
      </c>
      <c r="AF1172" s="23">
        <f>_xlfn.DAYS(O1172,G1172)</f>
        <v>768</v>
      </c>
      <c r="AG1172" s="24">
        <f>AE1172/AF1172</f>
        <v>0</v>
      </c>
    </row>
    <row r="1173" spans="1:33" ht="30" customHeight="1" x14ac:dyDescent="0.25">
      <c r="A1173" s="9">
        <v>44573</v>
      </c>
      <c r="B1173" s="10">
        <v>2017</v>
      </c>
      <c r="C1173" s="11" t="s">
        <v>98</v>
      </c>
      <c r="D1173" s="12" t="s">
        <v>3514</v>
      </c>
      <c r="E1173" s="12" t="s">
        <v>35</v>
      </c>
      <c r="F1173" s="9">
        <v>42928</v>
      </c>
      <c r="G1173" s="9">
        <v>43629</v>
      </c>
      <c r="H1173" s="12" t="s">
        <v>309</v>
      </c>
      <c r="I1173" s="13" t="str">
        <f>LEFT(J1173,6)</f>
        <v>N62473</v>
      </c>
      <c r="J1173" s="14" t="s">
        <v>3515</v>
      </c>
      <c r="K1173" s="15" t="s">
        <v>3516</v>
      </c>
      <c r="L1173" s="15" t="str">
        <f>CONCATENATE(D1173,",",J1173)</f>
        <v>M62974612,N6247316D1881 N6247319F4705</v>
      </c>
      <c r="M1173" s="16">
        <v>62293000</v>
      </c>
      <c r="N1173" s="16">
        <v>62148000</v>
      </c>
      <c r="O1173" s="17">
        <v>44718</v>
      </c>
      <c r="P1173" s="18">
        <v>45063</v>
      </c>
      <c r="Q1173" s="19">
        <f>IF(M1173="","",N1173-M1173)</f>
        <v>-145000</v>
      </c>
      <c r="R1173" s="20">
        <f>IF(P1173="","",P1173-O1173)</f>
        <v>345</v>
      </c>
      <c r="S1173">
        <f>YEAR(P1173)</f>
        <v>2023</v>
      </c>
      <c r="T1173" s="21" t="str">
        <f>IF(LEN(MONTH(P1173))=1,CONCATENATE("0",MONTH(P1173)),MONTH(P1173))</f>
        <v>05</v>
      </c>
      <c r="U1173" s="21">
        <f>IF(LEN(DAY(P1173))=1,CONCATENATE("0",DAY(P1173)),DAY(P1173))</f>
        <v>17</v>
      </c>
      <c r="V1173" t="str">
        <f>CONCATENATE(S1173,T1173,U1173)</f>
        <v>20230517</v>
      </c>
      <c r="W1173">
        <f>IF(OR(MONTH(G1173)=10,MONTH(G1173)=11,MONTH(G1173)=12),YEAR(G1173)+1,YEAR(G1173))</f>
        <v>2019</v>
      </c>
      <c r="X1173">
        <f>IF(OR(MONTH(P1173)=10,MONTH(P1173)=11,MONTH(P1173)=12),YEAR(P1173)+1,YEAR(P1173))</f>
        <v>2023</v>
      </c>
      <c r="Y1173">
        <f>INDEX('Inflation Indices'!$B$2:$B$18,MATCH('MilCon Contracts Data'!W638,'Inflation Indices'!$A$2:$A$18,0))</f>
        <v>1.0992552112271903</v>
      </c>
      <c r="Z1173">
        <f>ROUND(MEDIAN(W1173,X1173),0)</f>
        <v>2021</v>
      </c>
      <c r="AA1173">
        <f>INDEX('Inflation Indices'!$B$2:$B$18,MATCH('MilCon Contracts Data'!Z638,'Inflation Indices'!$A$2:$A$18,0))</f>
        <v>1.0507009358578761</v>
      </c>
      <c r="AB1173" s="22">
        <f>M1173*Y1173</f>
        <v>68475904.872975364</v>
      </c>
      <c r="AC1173" s="22">
        <f>AB1173+(Q1173*AA1173)</f>
        <v>68323553.237275973</v>
      </c>
      <c r="AD1173" s="19">
        <f>IF(AB1173="","",AC1173-AB1173)</f>
        <v>-152351.63569939137</v>
      </c>
      <c r="AE1173" s="23">
        <f>_xlfn.DAYS(P1173,O1173)</f>
        <v>345</v>
      </c>
      <c r="AF1173" s="23">
        <f>_xlfn.DAYS(O1173,G1173)</f>
        <v>1089</v>
      </c>
      <c r="AG1173" s="24">
        <f>AE1173/AF1173</f>
        <v>0.3168044077134986</v>
      </c>
    </row>
    <row r="1174" spans="1:33" ht="30" customHeight="1" x14ac:dyDescent="0.25">
      <c r="A1174" s="9">
        <v>44573</v>
      </c>
      <c r="B1174" s="10">
        <v>2018</v>
      </c>
      <c r="C1174" s="11" t="s">
        <v>98</v>
      </c>
      <c r="D1174" s="12" t="s">
        <v>3517</v>
      </c>
      <c r="E1174" s="12" t="s">
        <v>35</v>
      </c>
      <c r="F1174" s="9">
        <v>43202</v>
      </c>
      <c r="G1174" s="9">
        <v>43370</v>
      </c>
      <c r="H1174" s="12" t="s">
        <v>309</v>
      </c>
      <c r="I1174" s="13" t="str">
        <f>LEFT(J1174,6)</f>
        <v>N62473</v>
      </c>
      <c r="J1174" s="14" t="s">
        <v>3518</v>
      </c>
      <c r="K1174" s="15" t="s">
        <v>3518</v>
      </c>
      <c r="L1174" s="15" t="str">
        <f>CONCATENATE(D1174,",",J1174)</f>
        <v>M006811310,N6247317D0817</v>
      </c>
      <c r="M1174" s="16">
        <v>62328000</v>
      </c>
      <c r="N1174" s="16">
        <v>46121000</v>
      </c>
      <c r="O1174" s="17">
        <v>44114</v>
      </c>
      <c r="P1174" s="18">
        <v>44576</v>
      </c>
      <c r="Q1174" s="19">
        <f>IF(M1174="","",N1174-M1174)</f>
        <v>-16207000</v>
      </c>
      <c r="R1174" s="20">
        <f>IF(P1174="","",P1174-O1174)</f>
        <v>462</v>
      </c>
      <c r="S1174">
        <f>YEAR(P1174)</f>
        <v>2022</v>
      </c>
      <c r="T1174" s="21" t="str">
        <f>IF(LEN(MONTH(P1174))=1,CONCATENATE("0",MONTH(P1174)),MONTH(P1174))</f>
        <v>01</v>
      </c>
      <c r="U1174" s="21">
        <f>IF(LEN(DAY(P1174))=1,CONCATENATE("0",DAY(P1174)),DAY(P1174))</f>
        <v>15</v>
      </c>
      <c r="V1174" t="str">
        <f>CONCATENATE(S1174,T1174,U1174)</f>
        <v>20220115</v>
      </c>
      <c r="W1174">
        <f>IF(OR(MONTH(G1174)=10,MONTH(G1174)=11,MONTH(G1174)=12),YEAR(G1174)+1,YEAR(G1174))</f>
        <v>2018</v>
      </c>
      <c r="X1174">
        <f>IF(OR(MONTH(P1174)=10,MONTH(P1174)=11,MONTH(P1174)=12),YEAR(P1174)+1,YEAR(P1174))</f>
        <v>2022</v>
      </c>
      <c r="Y1174">
        <f>INDEX('Inflation Indices'!$B$2:$B$18,MATCH('MilCon Contracts Data'!W470,'Inflation Indices'!$A$2:$A$18,0))</f>
        <v>1.2082263446570523</v>
      </c>
      <c r="Z1174">
        <f>ROUND(MEDIAN(W1174,X1174),0)</f>
        <v>2020</v>
      </c>
      <c r="AA1174">
        <f>INDEX('Inflation Indices'!$B$2:$B$18,MATCH('MilCon Contracts Data'!Z470,'Inflation Indices'!$A$2:$A$18,0))</f>
        <v>1.1743184978402121</v>
      </c>
      <c r="AB1174" s="22">
        <f>M1174*Y1174</f>
        <v>75306331.609784752</v>
      </c>
      <c r="AC1174" s="22">
        <f>AB1174+(Q1174*AA1174)</f>
        <v>56274151.71528843</v>
      </c>
      <c r="AD1174" s="19">
        <f>IF(AB1174="","",AC1174-AB1174)</f>
        <v>-19032179.894496322</v>
      </c>
      <c r="AE1174" s="23">
        <f>_xlfn.DAYS(P1174,O1174)</f>
        <v>462</v>
      </c>
      <c r="AF1174" s="23">
        <f>_xlfn.DAYS(O1174,G1174)</f>
        <v>744</v>
      </c>
      <c r="AG1174" s="24">
        <f>AE1174/AF1174</f>
        <v>0.62096774193548387</v>
      </c>
    </row>
    <row r="1175" spans="1:33" ht="30" customHeight="1" x14ac:dyDescent="0.25">
      <c r="A1175" s="9">
        <v>44573</v>
      </c>
      <c r="B1175" s="10">
        <v>2018</v>
      </c>
      <c r="C1175" s="11" t="s">
        <v>103</v>
      </c>
      <c r="D1175" s="12" t="s">
        <v>3519</v>
      </c>
      <c r="E1175" s="12" t="s">
        <v>35</v>
      </c>
      <c r="F1175" s="9">
        <v>43343</v>
      </c>
      <c r="G1175" s="9">
        <v>43733</v>
      </c>
      <c r="H1175" s="12" t="s">
        <v>3520</v>
      </c>
      <c r="I1175" s="13" t="str">
        <f>LEFT(J1175,6)</f>
        <v>N40085</v>
      </c>
      <c r="J1175" s="14" t="s">
        <v>3521</v>
      </c>
      <c r="K1175" s="15" t="s">
        <v>3522</v>
      </c>
      <c r="L1175" s="15" t="str">
        <f>CONCATENATE(D1175,",",J1175)</f>
        <v>N32446293,N4008519C9261 AWD</v>
      </c>
      <c r="M1175" s="16">
        <v>62457000</v>
      </c>
      <c r="N1175" s="16">
        <v>62817000</v>
      </c>
      <c r="O1175" s="17">
        <v>44782</v>
      </c>
      <c r="P1175" s="18">
        <v>44782</v>
      </c>
      <c r="Q1175" s="19">
        <f>IF(M1175="","",N1175-M1175)</f>
        <v>360000</v>
      </c>
      <c r="R1175" s="20">
        <f>IF(P1175="","",P1175-O1175)</f>
        <v>0</v>
      </c>
      <c r="S1175">
        <f>YEAR(P1175)</f>
        <v>2022</v>
      </c>
      <c r="T1175" s="21" t="str">
        <f>IF(LEN(MONTH(P1175))=1,CONCATENATE("0",MONTH(P1175)),MONTH(P1175))</f>
        <v>08</v>
      </c>
      <c r="U1175" s="21" t="str">
        <f>IF(LEN(DAY(P1175))=1,CONCATENATE("0",DAY(P1175)),DAY(P1175))</f>
        <v>09</v>
      </c>
      <c r="V1175" t="str">
        <f>CONCATENATE(S1175,T1175,U1175)</f>
        <v>20220809</v>
      </c>
      <c r="W1175">
        <f>IF(OR(MONTH(G1175)=10,MONTH(G1175)=11,MONTH(G1175)=12),YEAR(G1175)+1,YEAR(G1175))</f>
        <v>2019</v>
      </c>
      <c r="X1175">
        <f>IF(OR(MONTH(P1175)=10,MONTH(P1175)=11,MONTH(P1175)=12),YEAR(P1175)+1,YEAR(P1175))</f>
        <v>2022</v>
      </c>
      <c r="Y1175">
        <f>INDEX('Inflation Indices'!$B$2:$B$18,MATCH('MilCon Contracts Data'!W624,'Inflation Indices'!$A$2:$A$18,0))</f>
        <v>1.0006103417743548</v>
      </c>
      <c r="Z1175">
        <f>ROUND(MEDIAN(W1175,X1175),0)</f>
        <v>2021</v>
      </c>
      <c r="AA1175">
        <f>INDEX('Inflation Indices'!$B$2:$B$18,MATCH('MilCon Contracts Data'!Z624,'Inflation Indices'!$A$2:$A$18,0))</f>
        <v>0.95701202597496626</v>
      </c>
      <c r="AB1175" s="22">
        <f>M1175*Y1175</f>
        <v>62495120.116200879</v>
      </c>
      <c r="AC1175" s="22">
        <f>AB1175+(Q1175*AA1175)</f>
        <v>62839644.445551865</v>
      </c>
      <c r="AD1175" s="19">
        <f>IF(AB1175="","",AC1175-AB1175)</f>
        <v>344524.32935098559</v>
      </c>
      <c r="AE1175" s="23">
        <f>_xlfn.DAYS(P1175,O1175)</f>
        <v>0</v>
      </c>
      <c r="AF1175" s="23">
        <f>_xlfn.DAYS(O1175,G1175)</f>
        <v>1049</v>
      </c>
      <c r="AG1175" s="24">
        <f>AE1175/AF1175</f>
        <v>0</v>
      </c>
    </row>
    <row r="1176" spans="1:33" ht="30" customHeight="1" x14ac:dyDescent="0.25">
      <c r="A1176" s="9">
        <v>44573</v>
      </c>
      <c r="B1176" s="10">
        <v>2019</v>
      </c>
      <c r="C1176" s="11" t="s">
        <v>98</v>
      </c>
      <c r="D1176" s="12" t="s">
        <v>3523</v>
      </c>
      <c r="E1176" s="12" t="s">
        <v>35</v>
      </c>
      <c r="F1176" s="9">
        <v>43424</v>
      </c>
      <c r="G1176" s="9">
        <v>43616</v>
      </c>
      <c r="H1176" s="12" t="s">
        <v>82</v>
      </c>
      <c r="I1176" s="13" t="str">
        <f>LEFT(J1176,6)</f>
        <v>N62742</v>
      </c>
      <c r="J1176" s="14" t="s">
        <v>3524</v>
      </c>
      <c r="K1176" s="15" t="s">
        <v>3525</v>
      </c>
      <c r="L1176" s="15" t="str">
        <f>CONCATENATE(D1176,",",J1176)</f>
        <v>M00318946,N6274219C1303 AWD</v>
      </c>
      <c r="M1176" s="16">
        <v>62559000</v>
      </c>
      <c r="N1176" s="16">
        <v>62483000</v>
      </c>
      <c r="O1176" s="17">
        <v>44446</v>
      </c>
      <c r="P1176" s="18">
        <v>44800</v>
      </c>
      <c r="Q1176" s="19">
        <f>IF(M1176="","",N1176-M1176)</f>
        <v>-76000</v>
      </c>
      <c r="R1176" s="20">
        <f>IF(P1176="","",P1176-O1176)</f>
        <v>354</v>
      </c>
      <c r="S1176">
        <f>YEAR(P1176)</f>
        <v>2022</v>
      </c>
      <c r="T1176" s="21" t="str">
        <f>IF(LEN(MONTH(P1176))=1,CONCATENATE("0",MONTH(P1176)),MONTH(P1176))</f>
        <v>08</v>
      </c>
      <c r="U1176" s="21">
        <f>IF(LEN(DAY(P1176))=1,CONCATENATE("0",DAY(P1176)),DAY(P1176))</f>
        <v>27</v>
      </c>
      <c r="V1176" t="str">
        <f>CONCATENATE(S1176,T1176,U1176)</f>
        <v>20220827</v>
      </c>
      <c r="W1176">
        <f>IF(OR(MONTH(G1176)=10,MONTH(G1176)=11,MONTH(G1176)=12),YEAR(G1176)+1,YEAR(G1176))</f>
        <v>2019</v>
      </c>
      <c r="X1176">
        <f>IF(OR(MONTH(P1176)=10,MONTH(P1176)=11,MONTH(P1176)=12),YEAR(P1176)+1,YEAR(P1176))</f>
        <v>2022</v>
      </c>
      <c r="Y1176">
        <f>INDEX('Inflation Indices'!$B$2:$B$18,MATCH('MilCon Contracts Data'!W667,'Inflation Indices'!$A$2:$A$18,0))</f>
        <v>1.0006103417743548</v>
      </c>
      <c r="Z1176">
        <f>ROUND(MEDIAN(W1176,X1176),0)</f>
        <v>2021</v>
      </c>
      <c r="AA1176">
        <f>INDEX('Inflation Indices'!$B$2:$B$18,MATCH('MilCon Contracts Data'!Z667,'Inflation Indices'!$A$2:$A$18,0))</f>
        <v>0.95701202597496626</v>
      </c>
      <c r="AB1176" s="22">
        <f>M1176*Y1176</f>
        <v>62597182.371061862</v>
      </c>
      <c r="AC1176" s="22">
        <f>AB1176+(Q1176*AA1176)</f>
        <v>62524449.457087763</v>
      </c>
      <c r="AD1176" s="19">
        <f>IF(AB1176="","",AC1176-AB1176)</f>
        <v>-72732.913974098861</v>
      </c>
      <c r="AE1176" s="23">
        <f>_xlfn.DAYS(P1176,O1176)</f>
        <v>354</v>
      </c>
      <c r="AF1176" s="23">
        <f>_xlfn.DAYS(O1176,G1176)</f>
        <v>830</v>
      </c>
      <c r="AG1176" s="24">
        <f>AE1176/AF1176</f>
        <v>0.42650602409638555</v>
      </c>
    </row>
    <row r="1177" spans="1:33" ht="30" customHeight="1" x14ac:dyDescent="0.25">
      <c r="A1177" s="9">
        <v>44561</v>
      </c>
      <c r="B1177" s="10">
        <v>2018</v>
      </c>
      <c r="C1177" s="11" t="s">
        <v>68</v>
      </c>
      <c r="D1177" s="12" t="s">
        <v>3526</v>
      </c>
      <c r="E1177" s="12" t="s">
        <v>35</v>
      </c>
      <c r="F1177" s="9">
        <v>43592</v>
      </c>
      <c r="G1177" s="9">
        <v>43734</v>
      </c>
      <c r="H1177" s="12" t="s">
        <v>3527</v>
      </c>
      <c r="I1177" s="13" t="str">
        <f>LEFT(J1177,6)</f>
        <v>N62742</v>
      </c>
      <c r="J1177" s="14" t="s">
        <v>3528</v>
      </c>
      <c r="K1177" s="15" t="s">
        <v>3528</v>
      </c>
      <c r="L1177" s="15" t="str">
        <f>CONCATENATE(D1177,",",J1177)</f>
        <v>PAF160600,N6274219C1316</v>
      </c>
      <c r="M1177" s="16">
        <v>62585000</v>
      </c>
      <c r="N1177" s="16">
        <v>62595227</v>
      </c>
      <c r="O1177" s="17">
        <v>44859</v>
      </c>
      <c r="P1177" s="18">
        <v>44870</v>
      </c>
      <c r="Q1177" s="19">
        <f>IF(M1177="","",N1177-M1177)</f>
        <v>10227</v>
      </c>
      <c r="R1177" s="20">
        <f>IF(P1177="","",P1177-O1177)</f>
        <v>11</v>
      </c>
      <c r="S1177">
        <f>YEAR(P1177)</f>
        <v>2022</v>
      </c>
      <c r="T1177" s="21">
        <f>IF(LEN(MONTH(P1177))=1,CONCATENATE("0",MONTH(P1177)),MONTH(P1177))</f>
        <v>11</v>
      </c>
      <c r="U1177" s="21" t="str">
        <f>IF(LEN(DAY(P1177))=1,CONCATENATE("0",DAY(P1177)),DAY(P1177))</f>
        <v>05</v>
      </c>
      <c r="V1177" t="str">
        <f>CONCATENATE(S1177,T1177,U1177)</f>
        <v>20221105</v>
      </c>
      <c r="W1177">
        <f>IF(OR(MONTH(G1177)=10,MONTH(G1177)=11,MONTH(G1177)=12),YEAR(G1177)+1,YEAR(G1177))</f>
        <v>2019</v>
      </c>
      <c r="X1177">
        <f>IF(OR(MONTH(P1177)=10,MONTH(P1177)=11,MONTH(P1177)=12),YEAR(P1177)+1,YEAR(P1177))</f>
        <v>2023</v>
      </c>
      <c r="Y1177">
        <f>INDEX('Inflation Indices'!$B$2:$B$18,MATCH('MilCon Contracts Data'!W672,'Inflation Indices'!$A$2:$A$18,0))</f>
        <v>1.0750776974914733</v>
      </c>
      <c r="Z1177">
        <f>ROUND(MEDIAN(W1177,X1177),0)</f>
        <v>2021</v>
      </c>
      <c r="AA1177">
        <f>INDEX('Inflation Indices'!$B$2:$B$18,MATCH('MilCon Contracts Data'!Z672,'Inflation Indices'!$A$2:$A$18,0))</f>
        <v>1.027591137340192</v>
      </c>
      <c r="AB1177" s="22">
        <f>M1177*Y1177</f>
        <v>67283737.69750385</v>
      </c>
      <c r="AC1177" s="22">
        <f>AB1177+(Q1177*AA1177)</f>
        <v>67294246.872065425</v>
      </c>
      <c r="AD1177" s="19">
        <f>IF(AB1177="","",AC1177-AB1177)</f>
        <v>10509.174561575055</v>
      </c>
      <c r="AE1177" s="23">
        <f>_xlfn.DAYS(P1177,O1177)</f>
        <v>11</v>
      </c>
      <c r="AF1177" s="23">
        <f>_xlfn.DAYS(O1177,G1177)</f>
        <v>1125</v>
      </c>
      <c r="AG1177" s="24">
        <f>AE1177/AF1177</f>
        <v>9.7777777777777776E-3</v>
      </c>
    </row>
    <row r="1178" spans="1:33" ht="30" customHeight="1" x14ac:dyDescent="0.25">
      <c r="A1178" s="9">
        <v>44592</v>
      </c>
      <c r="B1178" s="10">
        <v>2015</v>
      </c>
      <c r="C1178" s="11" t="s">
        <v>57</v>
      </c>
      <c r="D1178" s="12" t="s">
        <v>3529</v>
      </c>
      <c r="E1178" s="12" t="s">
        <v>35</v>
      </c>
      <c r="F1178" s="9">
        <v>42262</v>
      </c>
      <c r="G1178" s="9">
        <v>42552</v>
      </c>
      <c r="H1178" s="12" t="s">
        <v>3530</v>
      </c>
      <c r="I1178" s="13" t="str">
        <f>LEFT(J1178,6)</f>
        <v>N69450</v>
      </c>
      <c r="J1178" s="14" t="s">
        <v>3531</v>
      </c>
      <c r="K1178" s="15" t="s">
        <v>3531</v>
      </c>
      <c r="L1178" s="15" t="str">
        <f>CONCATENATE(D1178,",",J1178)</f>
        <v>AM00103,N6945016C1612</v>
      </c>
      <c r="M1178" s="26">
        <v>63028574</v>
      </c>
      <c r="N1178" s="16">
        <v>70507000</v>
      </c>
      <c r="O1178" s="17">
        <v>43430</v>
      </c>
      <c r="P1178" s="18">
        <v>44478</v>
      </c>
      <c r="Q1178" s="19">
        <f>IF(M1178="","",N1178-M1178)</f>
        <v>7478426</v>
      </c>
      <c r="R1178" s="20">
        <f>IF(P1178="","",P1178-O1178)</f>
        <v>1048</v>
      </c>
      <c r="S1178">
        <f>YEAR(P1178)</f>
        <v>2021</v>
      </c>
      <c r="T1178" s="21">
        <f>IF(LEN(MONTH(P1178))=1,CONCATENATE("0",MONTH(P1178)),MONTH(P1178))</f>
        <v>10</v>
      </c>
      <c r="U1178" s="21" t="str">
        <f>IF(LEN(DAY(P1178))=1,CONCATENATE("0",DAY(P1178)),DAY(P1178))</f>
        <v>09</v>
      </c>
      <c r="V1178" t="str">
        <f>CONCATENATE(S1178,T1178,U1178)</f>
        <v>20211009</v>
      </c>
      <c r="W1178">
        <f>IF(OR(MONTH(G1178)=10,MONTH(G1178)=11,MONTH(G1178)=12),YEAR(G1178)+1,YEAR(G1178))</f>
        <v>2016</v>
      </c>
      <c r="X1178">
        <f>IF(OR(MONTH(P1178)=10,MONTH(P1178)=11,MONTH(P1178)=12),YEAR(P1178)+1,YEAR(P1178))</f>
        <v>2022</v>
      </c>
      <c r="Y1178">
        <f>INDEX('Inflation Indices'!$B$2:$B$18,MATCH('MilCon Contracts Data'!W266,'Inflation Indices'!$A$2:$A$18,0))</f>
        <v>1.027591137340192</v>
      </c>
      <c r="Z1178">
        <f>ROUND(MEDIAN(W1178,X1178),0)</f>
        <v>2019</v>
      </c>
      <c r="AA1178">
        <f>INDEX('Inflation Indices'!$B$2:$B$18,MATCH('MilCon Contracts Data'!Z266,'Inflation Indices'!$A$2:$A$18,0))</f>
        <v>1.0006103417743548</v>
      </c>
      <c r="AB1178" s="22">
        <f>M1178*Y1178</f>
        <v>64767604.04159046</v>
      </c>
      <c r="AC1178" s="22">
        <f>AB1178+(Q1178*AA1178)</f>
        <v>72250594.43738468</v>
      </c>
      <c r="AD1178" s="19">
        <f>IF(AB1178="","",AC1178-AB1178)</f>
        <v>7482990.3957942203</v>
      </c>
      <c r="AE1178" s="23">
        <f>_xlfn.DAYS(P1178,O1178)</f>
        <v>1048</v>
      </c>
      <c r="AF1178" s="23">
        <f>_xlfn.DAYS(O1178,G1178)</f>
        <v>878</v>
      </c>
      <c r="AG1178" s="24">
        <f>AE1178/AF1178</f>
        <v>1.1936218678815489</v>
      </c>
    </row>
    <row r="1179" spans="1:33" ht="30" customHeight="1" x14ac:dyDescent="0.25">
      <c r="A1179" s="9">
        <v>44567</v>
      </c>
      <c r="B1179" s="10">
        <v>2017</v>
      </c>
      <c r="C1179" s="11" t="s">
        <v>33</v>
      </c>
      <c r="D1179" s="12" t="s">
        <v>962</v>
      </c>
      <c r="E1179" s="12" t="s">
        <v>35</v>
      </c>
      <c r="F1179" s="9">
        <v>43182</v>
      </c>
      <c r="G1179" s="9">
        <v>43679</v>
      </c>
      <c r="H1179" s="12" t="s">
        <v>512</v>
      </c>
      <c r="I1179" s="13" t="str">
        <f>LEFT(J1179,6)</f>
        <v>W912HV</v>
      </c>
      <c r="J1179" s="14" t="s">
        <v>3532</v>
      </c>
      <c r="K1179" s="15" t="s">
        <v>3533</v>
      </c>
      <c r="L1179" s="15" t="str">
        <f>CONCATENATE(D1179,",",J1179)</f>
        <v>AFSOC103022,W912HV-17-D-0015</v>
      </c>
      <c r="M1179" s="16">
        <v>63052343</v>
      </c>
      <c r="N1179" s="16">
        <v>67048014</v>
      </c>
      <c r="O1179" s="17">
        <v>44556</v>
      </c>
      <c r="P1179" s="18">
        <v>44556</v>
      </c>
      <c r="Q1179" s="19">
        <f>IF(M1179="","",N1179-M1179)</f>
        <v>3995671</v>
      </c>
      <c r="R1179" s="20">
        <f>IF(P1179="","",P1179-O1179)</f>
        <v>0</v>
      </c>
      <c r="S1179">
        <f>YEAR(P1179)</f>
        <v>2021</v>
      </c>
      <c r="T1179" s="21">
        <f>IF(LEN(MONTH(P1179))=1,CONCATENATE("0",MONTH(P1179)),MONTH(P1179))</f>
        <v>12</v>
      </c>
      <c r="U1179" s="21">
        <f>IF(LEN(DAY(P1179))=1,CONCATENATE("0",DAY(P1179)),DAY(P1179))</f>
        <v>26</v>
      </c>
      <c r="V1179" t="str">
        <f>CONCATENATE(S1179,T1179,U1179)</f>
        <v>20211226</v>
      </c>
      <c r="W1179">
        <f>IF(OR(MONTH(G1179)=10,MONTH(G1179)=11,MONTH(G1179)=12),YEAR(G1179)+1,YEAR(G1179))</f>
        <v>2019</v>
      </c>
      <c r="X1179">
        <f>IF(OR(MONTH(P1179)=10,MONTH(P1179)=11,MONTH(P1179)=12),YEAR(P1179)+1,YEAR(P1179))</f>
        <v>2022</v>
      </c>
      <c r="Y1179">
        <f>INDEX('Inflation Indices'!$B$2:$B$18,MATCH('MilCon Contracts Data'!W803,'Inflation Indices'!$A$2:$A$18,0))</f>
        <v>1.0992552112271903</v>
      </c>
      <c r="Z1179">
        <f>ROUND(MEDIAN(W1179,X1179),0)</f>
        <v>2021</v>
      </c>
      <c r="AA1179">
        <f>INDEX('Inflation Indices'!$B$2:$B$18,MATCH('MilCon Contracts Data'!Z803,'Inflation Indices'!$A$2:$A$18,0))</f>
        <v>1.0507009358578761</v>
      </c>
      <c r="AB1179" s="22">
        <f>M1179*Y1179</f>
        <v>69310616.62283425</v>
      </c>
      <c r="AC1179" s="22">
        <f>AB1179+(Q1179*AA1179)</f>
        <v>73508871.881914422</v>
      </c>
      <c r="AD1179" s="19">
        <f>IF(AB1179="","",AC1179-AB1179)</f>
        <v>4198255.2590801716</v>
      </c>
      <c r="AE1179" s="23">
        <f>_xlfn.DAYS(P1179,O1179)</f>
        <v>0</v>
      </c>
      <c r="AF1179" s="23">
        <f>_xlfn.DAYS(O1179,G1179)</f>
        <v>877</v>
      </c>
      <c r="AG1179" s="24">
        <f>AE1179/AF1179</f>
        <v>0</v>
      </c>
    </row>
    <row r="1180" spans="1:33" ht="30" customHeight="1" x14ac:dyDescent="0.25">
      <c r="A1180" s="9">
        <v>44573</v>
      </c>
      <c r="B1180" s="10">
        <v>2018</v>
      </c>
      <c r="C1180" s="11" t="s">
        <v>103</v>
      </c>
      <c r="D1180" s="12" t="s">
        <v>3534</v>
      </c>
      <c r="E1180" s="12" t="s">
        <v>35</v>
      </c>
      <c r="F1180" s="9">
        <v>43600</v>
      </c>
      <c r="G1180" s="9">
        <v>43735</v>
      </c>
      <c r="H1180" s="12" t="s">
        <v>2882</v>
      </c>
      <c r="I1180" s="13" t="str">
        <f>LEFT(J1180,6)</f>
        <v>N69450</v>
      </c>
      <c r="J1180" s="14" t="s">
        <v>3535</v>
      </c>
      <c r="K1180" s="15" t="s">
        <v>3536</v>
      </c>
      <c r="L1180" s="15" t="str">
        <f>CONCATENATE(D1180,",",J1180)</f>
        <v>N00213741,N6945019C0903 AWD</v>
      </c>
      <c r="M1180" s="16">
        <v>63582000</v>
      </c>
      <c r="N1180" s="16">
        <v>61720000</v>
      </c>
      <c r="O1180" s="17">
        <v>44578</v>
      </c>
      <c r="P1180" s="18">
        <v>44798</v>
      </c>
      <c r="Q1180" s="19">
        <f>IF(M1180="","",N1180-M1180)</f>
        <v>-1862000</v>
      </c>
      <c r="R1180" s="20">
        <f>IF(P1180="","",P1180-O1180)</f>
        <v>220</v>
      </c>
      <c r="S1180">
        <f>YEAR(P1180)</f>
        <v>2022</v>
      </c>
      <c r="T1180" s="21" t="str">
        <f>IF(LEN(MONTH(P1180))=1,CONCATENATE("0",MONTH(P1180)),MONTH(P1180))</f>
        <v>08</v>
      </c>
      <c r="U1180" s="21">
        <f>IF(LEN(DAY(P1180))=1,CONCATENATE("0",DAY(P1180)),DAY(P1180))</f>
        <v>25</v>
      </c>
      <c r="V1180" t="str">
        <f>CONCATENATE(S1180,T1180,U1180)</f>
        <v>20220825</v>
      </c>
      <c r="W1180">
        <f>IF(OR(MONTH(G1180)=10,MONTH(G1180)=11,MONTH(G1180)=12),YEAR(G1180)+1,YEAR(G1180))</f>
        <v>2019</v>
      </c>
      <c r="X1180">
        <f>IF(OR(MONTH(P1180)=10,MONTH(P1180)=11,MONTH(P1180)=12),YEAR(P1180)+1,YEAR(P1180))</f>
        <v>2022</v>
      </c>
      <c r="Y1180">
        <f>INDEX('Inflation Indices'!$B$2:$B$18,MATCH('MilCon Contracts Data'!W687,'Inflation Indices'!$A$2:$A$18,0))</f>
        <v>1.0507009358578761</v>
      </c>
      <c r="Z1180">
        <f>ROUND(MEDIAN(W1180,X1180),0)</f>
        <v>2021</v>
      </c>
      <c r="AA1180">
        <f>INDEX('Inflation Indices'!$B$2:$B$18,MATCH('MilCon Contracts Data'!Z687,'Inflation Indices'!$A$2:$A$18,0))</f>
        <v>1.027591137340192</v>
      </c>
      <c r="AB1180" s="22">
        <f>M1180*Y1180</f>
        <v>66805666.903715476</v>
      </c>
      <c r="AC1180" s="22">
        <f>AB1180+(Q1180*AA1180)</f>
        <v>64892292.205988042</v>
      </c>
      <c r="AD1180" s="19">
        <f>IF(AB1180="","",AC1180-AB1180)</f>
        <v>-1913374.6977274343</v>
      </c>
      <c r="AE1180" s="23">
        <f>_xlfn.DAYS(P1180,O1180)</f>
        <v>220</v>
      </c>
      <c r="AF1180" s="23">
        <f>_xlfn.DAYS(O1180,G1180)</f>
        <v>843</v>
      </c>
      <c r="AG1180" s="24">
        <f>AE1180/AF1180</f>
        <v>0.26097271648873072</v>
      </c>
    </row>
    <row r="1181" spans="1:33" ht="30" customHeight="1" x14ac:dyDescent="0.25">
      <c r="A1181" s="9">
        <v>44561</v>
      </c>
      <c r="B1181" s="10">
        <v>2020</v>
      </c>
      <c r="C1181" s="11" t="s">
        <v>145</v>
      </c>
      <c r="D1181" s="12" t="s">
        <v>3537</v>
      </c>
      <c r="E1181" s="12" t="s">
        <v>35</v>
      </c>
      <c r="F1181" s="9">
        <v>43874</v>
      </c>
      <c r="G1181" s="9">
        <v>44316</v>
      </c>
      <c r="H1181" s="12" t="s">
        <v>3538</v>
      </c>
      <c r="I1181" s="13" t="str">
        <f>LEFT(J1181,6)</f>
        <v>W91236</v>
      </c>
      <c r="J1181" s="14" t="s">
        <v>3539</v>
      </c>
      <c r="K1181" s="15" t="s">
        <v>3539</v>
      </c>
      <c r="L1181" s="15" t="str">
        <f>CONCATENATE(D1181,",",J1181)</f>
        <v>60276,W9123621C2024</v>
      </c>
      <c r="M1181" s="16">
        <v>63845000</v>
      </c>
      <c r="N1181" s="16">
        <v>64004000</v>
      </c>
      <c r="O1181" s="17">
        <v>45443</v>
      </c>
      <c r="P1181" s="18">
        <v>45443</v>
      </c>
      <c r="Q1181" s="19">
        <f>IF(M1181="","",N1181-M1181)</f>
        <v>159000</v>
      </c>
      <c r="R1181" s="20">
        <f>IF(P1181="","",P1181-O1181)</f>
        <v>0</v>
      </c>
      <c r="S1181">
        <f>YEAR(P1181)</f>
        <v>2024</v>
      </c>
      <c r="T1181" s="21" t="str">
        <f>IF(LEN(MONTH(P1181))=1,CONCATENATE("0",MONTH(P1181)),MONTH(P1181))</f>
        <v>05</v>
      </c>
      <c r="U1181" s="21">
        <f>IF(LEN(DAY(P1181))=1,CONCATENATE("0",DAY(P1181)),DAY(P1181))</f>
        <v>31</v>
      </c>
      <c r="V1181" t="str">
        <f>CONCATENATE(S1181,T1181,U1181)</f>
        <v>20240531</v>
      </c>
      <c r="W1181">
        <f>IF(OR(MONTH(G1181)=10,MONTH(G1181)=11,MONTH(G1181)=12),YEAR(G1181)+1,YEAR(G1181))</f>
        <v>2021</v>
      </c>
      <c r="X1181">
        <f>IF(OR(MONTH(P1181)=10,MONTH(P1181)=11,MONTH(P1181)=12),YEAR(P1181)+1,YEAR(P1181))</f>
        <v>2024</v>
      </c>
      <c r="Y1181">
        <f>INDEX('Inflation Indices'!$B$2:$B$18,MATCH('MilCon Contracts Data'!W1219,'Inflation Indices'!$A$2:$A$18,0))</f>
        <v>1.1518675949206576</v>
      </c>
      <c r="Z1181">
        <f>ROUND(MEDIAN(W1181,X1181),0)</f>
        <v>2023</v>
      </c>
      <c r="AA1181">
        <f>INDEX('Inflation Indices'!$B$2:$B$18,MATCH('MilCon Contracts Data'!Z1219,'Inflation Indices'!$A$2:$A$18,0))</f>
        <v>1.0507009358578761</v>
      </c>
      <c r="AB1181" s="22">
        <f>M1181*Y1181</f>
        <v>73540986.597709388</v>
      </c>
      <c r="AC1181" s="22">
        <f>AB1181+(Q1181*AA1181)</f>
        <v>73708048.046510786</v>
      </c>
      <c r="AD1181" s="19">
        <f>IF(AB1181="","",AC1181-AB1181)</f>
        <v>167061.44880139828</v>
      </c>
      <c r="AE1181" s="23">
        <f>_xlfn.DAYS(P1181,O1181)</f>
        <v>0</v>
      </c>
      <c r="AF1181" s="23">
        <f>_xlfn.DAYS(O1181,G1181)</f>
        <v>1127</v>
      </c>
      <c r="AG1181" s="24">
        <f>AE1181/AF1181</f>
        <v>0</v>
      </c>
    </row>
    <row r="1182" spans="1:33" ht="30" customHeight="1" x14ac:dyDescent="0.25">
      <c r="A1182" s="9">
        <v>44573</v>
      </c>
      <c r="B1182" s="10">
        <v>2019</v>
      </c>
      <c r="C1182" s="11" t="s">
        <v>103</v>
      </c>
      <c r="D1182" s="12" t="s">
        <v>3540</v>
      </c>
      <c r="E1182" s="12" t="s">
        <v>35</v>
      </c>
      <c r="F1182" s="9">
        <v>43388</v>
      </c>
      <c r="G1182" s="9">
        <v>43553</v>
      </c>
      <c r="H1182" s="12" t="s">
        <v>3541</v>
      </c>
      <c r="I1182" s="13" t="str">
        <f>LEFT(J1182,6)</f>
        <v>N62742</v>
      </c>
      <c r="J1182" s="14" t="s">
        <v>3542</v>
      </c>
      <c r="K1182" s="15" t="s">
        <v>3543</v>
      </c>
      <c r="L1182" s="15" t="str">
        <f>CONCATENATE(D1182,",",J1182)</f>
        <v>N62813169,N62742-19-C-1319</v>
      </c>
      <c r="M1182" s="16">
        <v>64705000</v>
      </c>
      <c r="N1182" s="16">
        <v>69905000</v>
      </c>
      <c r="O1182" s="17">
        <v>44585</v>
      </c>
      <c r="P1182" s="18">
        <v>44776</v>
      </c>
      <c r="Q1182" s="19">
        <f>IF(M1182="","",N1182-M1182)</f>
        <v>5200000</v>
      </c>
      <c r="R1182" s="20">
        <f>IF(P1182="","",P1182-O1182)</f>
        <v>191</v>
      </c>
      <c r="S1182">
        <f>YEAR(P1182)</f>
        <v>2022</v>
      </c>
      <c r="T1182" s="21" t="str">
        <f>IF(LEN(MONTH(P1182))=1,CONCATENATE("0",MONTH(P1182)),MONTH(P1182))</f>
        <v>08</v>
      </c>
      <c r="U1182" s="21" t="str">
        <f>IF(LEN(DAY(P1182))=1,CONCATENATE("0",DAY(P1182)),DAY(P1182))</f>
        <v>03</v>
      </c>
      <c r="V1182" t="str">
        <f>CONCATENATE(S1182,T1182,U1182)</f>
        <v>20220803</v>
      </c>
      <c r="W1182">
        <f>IF(OR(MONTH(G1182)=10,MONTH(G1182)=11,MONTH(G1182)=12),YEAR(G1182)+1,YEAR(G1182))</f>
        <v>2019</v>
      </c>
      <c r="X1182">
        <f>IF(OR(MONTH(P1182)=10,MONTH(P1182)=11,MONTH(P1182)=12),YEAR(P1182)+1,YEAR(P1182))</f>
        <v>2022</v>
      </c>
      <c r="Y1182">
        <f>INDEX('Inflation Indices'!$B$2:$B$18,MATCH('MilCon Contracts Data'!W674,'Inflation Indices'!$A$2:$A$18,0))</f>
        <v>1.1226717559690906</v>
      </c>
      <c r="Z1182">
        <f>ROUND(MEDIAN(W1182,X1182),0)</f>
        <v>2021</v>
      </c>
      <c r="AA1182">
        <f>INDEX('Inflation Indices'!$B$2:$B$18,MATCH('MilCon Contracts Data'!Z674,'Inflation Indices'!$A$2:$A$18,0))</f>
        <v>1.0750776974914733</v>
      </c>
      <c r="AB1182" s="22">
        <f>M1182*Y1182</f>
        <v>72642475.969980016</v>
      </c>
      <c r="AC1182" s="22">
        <f>AB1182+(Q1182*AA1182)</f>
        <v>78232879.996935681</v>
      </c>
      <c r="AD1182" s="19">
        <f>IF(AB1182="","",AC1182-AB1182)</f>
        <v>5590404.0269556642</v>
      </c>
      <c r="AE1182" s="23">
        <f>_xlfn.DAYS(P1182,O1182)</f>
        <v>191</v>
      </c>
      <c r="AF1182" s="23">
        <f>_xlfn.DAYS(O1182,G1182)</f>
        <v>1032</v>
      </c>
      <c r="AG1182" s="24">
        <f>AE1182/AF1182</f>
        <v>0.18507751937984496</v>
      </c>
    </row>
    <row r="1183" spans="1:33" ht="30" customHeight="1" x14ac:dyDescent="0.25">
      <c r="A1183" s="9">
        <v>44573</v>
      </c>
      <c r="B1183" s="10">
        <v>2019</v>
      </c>
      <c r="C1183" s="11" t="s">
        <v>98</v>
      </c>
      <c r="D1183" s="12" t="s">
        <v>3544</v>
      </c>
      <c r="E1183" s="12" t="s">
        <v>35</v>
      </c>
      <c r="F1183" s="9">
        <v>43747</v>
      </c>
      <c r="G1183" s="9">
        <v>44036</v>
      </c>
      <c r="H1183" s="12" t="s">
        <v>3545</v>
      </c>
      <c r="I1183" s="13" t="str">
        <f>LEFT(J1183,6)</f>
        <v>N40085</v>
      </c>
      <c r="J1183" s="14" t="s">
        <v>3546</v>
      </c>
      <c r="K1183" s="15" t="s">
        <v>3547</v>
      </c>
      <c r="L1183" s="15" t="str">
        <f>CONCATENATE(D1183,",",J1183)</f>
        <v>M670011387F,N4008520C8505 AWD</v>
      </c>
      <c r="M1183" s="16">
        <v>64921000</v>
      </c>
      <c r="N1183" s="16">
        <v>66857000</v>
      </c>
      <c r="O1183" s="17">
        <v>45722</v>
      </c>
      <c r="P1183" s="18">
        <v>45722</v>
      </c>
      <c r="Q1183" s="19">
        <f>IF(M1183="","",N1183-M1183)</f>
        <v>1936000</v>
      </c>
      <c r="R1183" s="20">
        <f>IF(P1183="","",P1183-O1183)</f>
        <v>0</v>
      </c>
      <c r="S1183">
        <f>YEAR(P1183)</f>
        <v>2025</v>
      </c>
      <c r="T1183" s="21" t="str">
        <f>IF(LEN(MONTH(P1183))=1,CONCATENATE("0",MONTH(P1183)),MONTH(P1183))</f>
        <v>03</v>
      </c>
      <c r="U1183" s="21" t="str">
        <f>IF(LEN(DAY(P1183))=1,CONCATENATE("0",DAY(P1183)),DAY(P1183))</f>
        <v>06</v>
      </c>
      <c r="V1183" t="str">
        <f>CONCATENATE(S1183,T1183,U1183)</f>
        <v>20250306</v>
      </c>
      <c r="W1183">
        <f>IF(OR(MONTH(G1183)=10,MONTH(G1183)=11,MONTH(G1183)=12),YEAR(G1183)+1,YEAR(G1183))</f>
        <v>2020</v>
      </c>
      <c r="X1183">
        <f>IF(OR(MONTH(P1183)=10,MONTH(P1183)=11,MONTH(P1183)=12),YEAR(P1183)+1,YEAR(P1183))</f>
        <v>2025</v>
      </c>
      <c r="Y1183">
        <f>INDEX('Inflation Indices'!$B$2:$B$18,MATCH('MilCon Contracts Data'!W909,'Inflation Indices'!$A$2:$A$18,0))</f>
        <v>1.0006103417743548</v>
      </c>
      <c r="Z1183">
        <f>ROUND(MEDIAN(W1183,X1183),0)</f>
        <v>2023</v>
      </c>
      <c r="AA1183">
        <f>INDEX('Inflation Indices'!$B$2:$B$18,MATCH('MilCon Contracts Data'!Z909,'Inflation Indices'!$A$2:$A$18,0))</f>
        <v>0.97697771649446541</v>
      </c>
      <c r="AB1183" s="22">
        <f>M1183*Y1183</f>
        <v>64960623.998332888</v>
      </c>
      <c r="AC1183" s="22">
        <f>AB1183+(Q1183*AA1183)</f>
        <v>66852052.857466176</v>
      </c>
      <c r="AD1183" s="19">
        <f>IF(AB1183="","",AC1183-AB1183)</f>
        <v>1891428.8591332883</v>
      </c>
      <c r="AE1183" s="23">
        <f>_xlfn.DAYS(P1183,O1183)</f>
        <v>0</v>
      </c>
      <c r="AF1183" s="23">
        <f>_xlfn.DAYS(O1183,G1183)</f>
        <v>1686</v>
      </c>
      <c r="AG1183" s="24">
        <f>AE1183/AF1183</f>
        <v>0</v>
      </c>
    </row>
    <row r="1184" spans="1:33" ht="30" customHeight="1" x14ac:dyDescent="0.25">
      <c r="A1184" s="9">
        <v>44620</v>
      </c>
      <c r="B1184" s="10">
        <v>2013</v>
      </c>
      <c r="C1184" s="11" t="s">
        <v>570</v>
      </c>
      <c r="D1184" s="12" t="s">
        <v>3548</v>
      </c>
      <c r="E1184" s="12" t="s">
        <v>35</v>
      </c>
      <c r="F1184" s="9">
        <v>41418</v>
      </c>
      <c r="G1184" s="9">
        <v>41547</v>
      </c>
      <c r="H1184" s="12" t="s">
        <v>3549</v>
      </c>
      <c r="I1184" s="13" t="str">
        <f>LEFT(J1184,6)</f>
        <v>W912QR</v>
      </c>
      <c r="J1184" s="14" t="s">
        <v>3550</v>
      </c>
      <c r="K1184" s="15" t="s">
        <v>3551</v>
      </c>
      <c r="L1184" s="15" t="str">
        <f>CONCATENATE(D1184,",",J1184)</f>
        <v>VDYDS97032,W912QR-13-0032</v>
      </c>
      <c r="M1184" s="16">
        <v>65994000</v>
      </c>
      <c r="N1184" s="16">
        <v>65994000</v>
      </c>
      <c r="O1184" s="17">
        <v>42368</v>
      </c>
      <c r="P1184" s="18">
        <v>42440</v>
      </c>
      <c r="Q1184" s="19">
        <f>IF(M1184="","",N1184-M1184)</f>
        <v>0</v>
      </c>
      <c r="R1184" s="20">
        <f>IF(P1184="","",P1184-O1184)</f>
        <v>72</v>
      </c>
      <c r="S1184">
        <f>YEAR(P1184)</f>
        <v>2016</v>
      </c>
      <c r="T1184" s="21" t="str">
        <f>IF(LEN(MONTH(P1184))=1,CONCATENATE("0",MONTH(P1184)),MONTH(P1184))</f>
        <v>03</v>
      </c>
      <c r="U1184" s="21">
        <f>IF(LEN(DAY(P1184))=1,CONCATENATE("0",DAY(P1184)),DAY(P1184))</f>
        <v>11</v>
      </c>
      <c r="V1184" t="str">
        <f>CONCATENATE(S1184,T1184,U1184)</f>
        <v>20160311</v>
      </c>
      <c r="W1184">
        <f>IF(OR(MONTH(G1184)=10,MONTH(G1184)=11,MONTH(G1184)=12),YEAR(G1184)+1,YEAR(G1184))</f>
        <v>2013</v>
      </c>
      <c r="X1184">
        <f>IF(OR(MONTH(P1184)=10,MONTH(P1184)=11,MONTH(P1184)=12),YEAR(P1184)+1,YEAR(P1184))</f>
        <v>2016</v>
      </c>
      <c r="Y1184">
        <f>INDEX('Inflation Indices'!$B$2:$B$18,MATCH('MilCon Contracts Data'!W147,'Inflation Indices'!$A$2:$A$18,0))</f>
        <v>1.027591137340192</v>
      </c>
      <c r="Z1184">
        <f>ROUND(MEDIAN(W1184,X1184),0)</f>
        <v>2015</v>
      </c>
      <c r="AA1184">
        <f>INDEX('Inflation Indices'!$B$2:$B$18,MATCH('MilCon Contracts Data'!Z147,'Inflation Indices'!$A$2:$A$18,0))</f>
        <v>1.0006103417743548</v>
      </c>
      <c r="AB1184" s="22">
        <f>M1184*Y1184</f>
        <v>67814849.51762864</v>
      </c>
      <c r="AC1184" s="22">
        <f>AB1184+(Q1184*AA1184)</f>
        <v>67814849.51762864</v>
      </c>
      <c r="AD1184" s="19">
        <f>IF(AB1184="","",AC1184-AB1184)</f>
        <v>0</v>
      </c>
      <c r="AE1184" s="23">
        <f>_xlfn.DAYS(P1184,O1184)</f>
        <v>72</v>
      </c>
      <c r="AF1184" s="23">
        <f>_xlfn.DAYS(O1184,G1184)</f>
        <v>821</v>
      </c>
      <c r="AG1184" s="24">
        <f>AE1184/AF1184</f>
        <v>8.76979293544458E-2</v>
      </c>
    </row>
    <row r="1185" spans="1:33" ht="30" customHeight="1" x14ac:dyDescent="0.25">
      <c r="A1185" s="9">
        <v>44573</v>
      </c>
      <c r="B1185" s="10">
        <v>2019</v>
      </c>
      <c r="C1185" s="11" t="s">
        <v>98</v>
      </c>
      <c r="D1185" s="12" t="s">
        <v>3552</v>
      </c>
      <c r="E1185" s="12" t="s">
        <v>35</v>
      </c>
      <c r="F1185" s="9">
        <v>43853</v>
      </c>
      <c r="G1185" s="9">
        <v>44036</v>
      </c>
      <c r="H1185" s="12" t="s">
        <v>3545</v>
      </c>
      <c r="I1185" s="13" t="str">
        <f>LEFT(J1185,6)</f>
        <v>N40085</v>
      </c>
      <c r="J1185" s="14" t="s">
        <v>3546</v>
      </c>
      <c r="K1185" s="15" t="s">
        <v>3547</v>
      </c>
      <c r="L1185" s="15" t="str">
        <f>CONCATENATE(D1185,",",J1185)</f>
        <v>M670011505F,N4008520C8505 AWD</v>
      </c>
      <c r="M1185" s="16">
        <v>66036000</v>
      </c>
      <c r="N1185" s="16">
        <v>64520000</v>
      </c>
      <c r="O1185" s="17">
        <v>43763</v>
      </c>
      <c r="P1185" s="18">
        <v>45722</v>
      </c>
      <c r="Q1185" s="19">
        <f>IF(M1185="","",N1185-M1185)</f>
        <v>-1516000</v>
      </c>
      <c r="R1185" s="20">
        <f>IF(P1185="","",P1185-O1185)</f>
        <v>1959</v>
      </c>
      <c r="S1185">
        <f>YEAR(P1185)</f>
        <v>2025</v>
      </c>
      <c r="T1185" s="21" t="str">
        <f>IF(LEN(MONTH(P1185))=1,CONCATENATE("0",MONTH(P1185)),MONTH(P1185))</f>
        <v>03</v>
      </c>
      <c r="U1185" s="21" t="str">
        <f>IF(LEN(DAY(P1185))=1,CONCATENATE("0",DAY(P1185)),DAY(P1185))</f>
        <v>06</v>
      </c>
      <c r="V1185" t="str">
        <f>CONCATENATE(S1185,T1185,U1185)</f>
        <v>20250306</v>
      </c>
      <c r="W1185">
        <f>IF(OR(MONTH(G1185)=10,MONTH(G1185)=11,MONTH(G1185)=12),YEAR(G1185)+1,YEAR(G1185))</f>
        <v>2020</v>
      </c>
      <c r="X1185">
        <f>IF(OR(MONTH(P1185)=10,MONTH(P1185)=11,MONTH(P1185)=12),YEAR(P1185)+1,YEAR(P1185))</f>
        <v>2025</v>
      </c>
      <c r="Y1185">
        <f>INDEX('Inflation Indices'!$B$2:$B$18,MATCH('MilCon Contracts Data'!W910,'Inflation Indices'!$A$2:$A$18,0))</f>
        <v>1.0006103417743548</v>
      </c>
      <c r="Z1185">
        <f>ROUND(MEDIAN(W1185,X1185),0)</f>
        <v>2023</v>
      </c>
      <c r="AA1185">
        <f>INDEX('Inflation Indices'!$B$2:$B$18,MATCH('MilCon Contracts Data'!Z910,'Inflation Indices'!$A$2:$A$18,0))</f>
        <v>0.93819806468133926</v>
      </c>
      <c r="AB1185" s="22">
        <f>M1185*Y1185</f>
        <v>66076304.529411294</v>
      </c>
      <c r="AC1185" s="22">
        <f>AB1185+(Q1185*AA1185)</f>
        <v>64653996.263354383</v>
      </c>
      <c r="AD1185" s="19">
        <f>IF(AB1185="","",AC1185-AB1185)</f>
        <v>-1422308.2660569102</v>
      </c>
      <c r="AE1185" s="23">
        <f>_xlfn.DAYS(P1185,O1185)</f>
        <v>1959</v>
      </c>
      <c r="AF1185" s="23">
        <f>_xlfn.DAYS(O1185,G1185)</f>
        <v>-273</v>
      </c>
      <c r="AG1185" s="24">
        <f>AE1185/AF1185</f>
        <v>-7.1758241758241761</v>
      </c>
    </row>
    <row r="1186" spans="1:33" ht="30" customHeight="1" x14ac:dyDescent="0.25">
      <c r="A1186" s="9">
        <v>44573</v>
      </c>
      <c r="B1186" s="10">
        <v>2019</v>
      </c>
      <c r="C1186" s="11" t="s">
        <v>103</v>
      </c>
      <c r="D1186" s="12" t="s">
        <v>3553</v>
      </c>
      <c r="E1186" s="12" t="s">
        <v>35</v>
      </c>
      <c r="F1186" s="9">
        <v>43444</v>
      </c>
      <c r="G1186" s="9">
        <v>43727</v>
      </c>
      <c r="H1186" s="12" t="s">
        <v>109</v>
      </c>
      <c r="I1186" s="13" t="str">
        <f>LEFT(J1186,6)</f>
        <v>N69450</v>
      </c>
      <c r="J1186" s="14" t="s">
        <v>3554</v>
      </c>
      <c r="K1186" s="15" t="s">
        <v>3555</v>
      </c>
      <c r="L1186" s="15" t="str">
        <f>CONCATENATE(D1186,",",J1186)</f>
        <v>N60514160,N6945019C0501 AWD</v>
      </c>
      <c r="M1186" s="16">
        <v>66357000</v>
      </c>
      <c r="N1186" s="16">
        <v>62810000</v>
      </c>
      <c r="O1186" s="17">
        <v>44638</v>
      </c>
      <c r="P1186" s="18">
        <v>44707</v>
      </c>
      <c r="Q1186" s="19">
        <f>IF(M1186="","",N1186-M1186)</f>
        <v>-3547000</v>
      </c>
      <c r="R1186" s="20">
        <f>IF(P1186="","",P1186-O1186)</f>
        <v>69</v>
      </c>
      <c r="S1186">
        <f>YEAR(P1186)</f>
        <v>2022</v>
      </c>
      <c r="T1186" s="21" t="str">
        <f>IF(LEN(MONTH(P1186))=1,CONCATENATE("0",MONTH(P1186)),MONTH(P1186))</f>
        <v>05</v>
      </c>
      <c r="U1186" s="21">
        <f>IF(LEN(DAY(P1186))=1,CONCATENATE("0",DAY(P1186)),DAY(P1186))</f>
        <v>26</v>
      </c>
      <c r="V1186" t="str">
        <f>CONCATENATE(S1186,T1186,U1186)</f>
        <v>20220526</v>
      </c>
      <c r="W1186">
        <f>IF(OR(MONTH(G1186)=10,MONTH(G1186)=11,MONTH(G1186)=12),YEAR(G1186)+1,YEAR(G1186))</f>
        <v>2019</v>
      </c>
      <c r="X1186">
        <f>IF(OR(MONTH(P1186)=10,MONTH(P1186)=11,MONTH(P1186)=12),YEAR(P1186)+1,YEAR(P1186))</f>
        <v>2022</v>
      </c>
      <c r="Y1186">
        <f>INDEX('Inflation Indices'!$B$2:$B$18,MATCH('MilCon Contracts Data'!W686,'Inflation Indices'!$A$2:$A$18,0))</f>
        <v>1.0750776974914733</v>
      </c>
      <c r="Z1186">
        <f>ROUND(MEDIAN(W1186,X1186),0)</f>
        <v>2021</v>
      </c>
      <c r="AA1186">
        <f>INDEX('Inflation Indices'!$B$2:$B$18,MATCH('MilCon Contracts Data'!Z686,'Inflation Indices'!$A$2:$A$18,0))</f>
        <v>1.0006103417743548</v>
      </c>
      <c r="AB1186" s="22">
        <f>M1186*Y1186</f>
        <v>71338930.7724417</v>
      </c>
      <c r="AC1186" s="22">
        <f>AB1186+(Q1186*AA1186)</f>
        <v>67789765.890168071</v>
      </c>
      <c r="AD1186" s="19">
        <f>IF(AB1186="","",AC1186-AB1186)</f>
        <v>-3549164.8822736293</v>
      </c>
      <c r="AE1186" s="23">
        <f>_xlfn.DAYS(P1186,O1186)</f>
        <v>69</v>
      </c>
      <c r="AF1186" s="23">
        <f>_xlfn.DAYS(O1186,G1186)</f>
        <v>911</v>
      </c>
      <c r="AG1186" s="24">
        <f>AE1186/AF1186</f>
        <v>7.5740944017563122E-2</v>
      </c>
    </row>
    <row r="1187" spans="1:33" ht="30" customHeight="1" x14ac:dyDescent="0.25">
      <c r="A1187" s="9">
        <v>44574</v>
      </c>
      <c r="B1187" s="10">
        <v>2012</v>
      </c>
      <c r="C1187" s="11" t="s">
        <v>39</v>
      </c>
      <c r="D1187" s="12" t="s">
        <v>3556</v>
      </c>
      <c r="E1187" s="12" t="s">
        <v>35</v>
      </c>
      <c r="F1187" s="9">
        <v>41047</v>
      </c>
      <c r="G1187" s="9">
        <v>41211</v>
      </c>
      <c r="H1187" s="12" t="s">
        <v>2303</v>
      </c>
      <c r="I1187" s="13" t="str">
        <f>LEFT(J1187,6)</f>
        <v>N40080</v>
      </c>
      <c r="J1187" s="14" t="s">
        <v>2304</v>
      </c>
      <c r="K1187" s="15" t="s">
        <v>2304</v>
      </c>
      <c r="L1187" s="15" t="str">
        <f>CONCATENATE(D1187,",",J1187)</f>
        <v>77154,N4008013C0151</v>
      </c>
      <c r="M1187" s="16">
        <v>66430000</v>
      </c>
      <c r="N1187" s="16">
        <v>74182000</v>
      </c>
      <c r="O1187" s="17">
        <v>42710</v>
      </c>
      <c r="P1187" s="18">
        <v>44773</v>
      </c>
      <c r="Q1187" s="19">
        <f>IF(M1187="","",N1187-M1187)</f>
        <v>7752000</v>
      </c>
      <c r="R1187" s="20">
        <f>IF(P1187="","",P1187-O1187)</f>
        <v>2063</v>
      </c>
      <c r="S1187">
        <f>YEAR(P1187)</f>
        <v>2022</v>
      </c>
      <c r="T1187" s="21" t="str">
        <f>IF(LEN(MONTH(P1187))=1,CONCATENATE("0",MONTH(P1187)),MONTH(P1187))</f>
        <v>07</v>
      </c>
      <c r="U1187" s="21">
        <f>IF(LEN(DAY(P1187))=1,CONCATENATE("0",DAY(P1187)),DAY(P1187))</f>
        <v>31</v>
      </c>
      <c r="V1187" t="str">
        <f>CONCATENATE(S1187,T1187,U1187)</f>
        <v>20220731</v>
      </c>
      <c r="W1187">
        <f>IF(OR(MONTH(G1187)=10,MONTH(G1187)=11,MONTH(G1187)=12),YEAR(G1187)+1,YEAR(G1187))</f>
        <v>2013</v>
      </c>
      <c r="X1187">
        <f>IF(OR(MONTH(P1187)=10,MONTH(P1187)=11,MONTH(P1187)=12),YEAR(P1187)+1,YEAR(P1187))</f>
        <v>2022</v>
      </c>
      <c r="Y1187">
        <f>INDEX('Inflation Indices'!$B$2:$B$18,MATCH('MilCon Contracts Data'!W122,'Inflation Indices'!$A$2:$A$18,0))</f>
        <v>1.0006103417743548</v>
      </c>
      <c r="Z1187">
        <f>ROUND(MEDIAN(W1187,X1187),0)</f>
        <v>2018</v>
      </c>
      <c r="AA1187">
        <f>INDEX('Inflation Indices'!$B$2:$B$18,MATCH('MilCon Contracts Data'!Z122,'Inflation Indices'!$A$2:$A$18,0))</f>
        <v>1.0006103417743548</v>
      </c>
      <c r="AB1187" s="22">
        <f>M1187*Y1187</f>
        <v>66470545.004070394</v>
      </c>
      <c r="AC1187" s="22">
        <f>AB1187+(Q1187*AA1187)</f>
        <v>74227276.37350519</v>
      </c>
      <c r="AD1187" s="19">
        <f>IF(AB1187="","",AC1187-AB1187)</f>
        <v>7756731.3694347963</v>
      </c>
      <c r="AE1187" s="23">
        <f>_xlfn.DAYS(P1187,O1187)</f>
        <v>2063</v>
      </c>
      <c r="AF1187" s="23">
        <f>_xlfn.DAYS(O1187,G1187)</f>
        <v>1499</v>
      </c>
      <c r="AG1187" s="24">
        <f>AE1187/AF1187</f>
        <v>1.3762508338892596</v>
      </c>
    </row>
    <row r="1188" spans="1:33" ht="30" customHeight="1" x14ac:dyDescent="0.25">
      <c r="A1188" s="9">
        <v>44573</v>
      </c>
      <c r="B1188" s="10">
        <v>2019</v>
      </c>
      <c r="C1188" s="11" t="s">
        <v>103</v>
      </c>
      <c r="D1188" s="12" t="s">
        <v>3557</v>
      </c>
      <c r="E1188" s="12" t="s">
        <v>35</v>
      </c>
      <c r="F1188" s="9">
        <v>43545</v>
      </c>
      <c r="G1188" s="9">
        <v>43628</v>
      </c>
      <c r="H1188" s="12" t="s">
        <v>167</v>
      </c>
      <c r="I1188" s="13" t="str">
        <f>LEFT(J1188,6)</f>
        <v>N40085</v>
      </c>
      <c r="J1188" s="14" t="s">
        <v>884</v>
      </c>
      <c r="K1188" s="15" t="s">
        <v>885</v>
      </c>
      <c r="L1188" s="15" t="str">
        <f>CONCATENATE(D1188,",",J1188)</f>
        <v>N32414106,N4008519C9057 AWD</v>
      </c>
      <c r="M1188" s="16">
        <v>66625000</v>
      </c>
      <c r="N1188" s="16">
        <v>66732000</v>
      </c>
      <c r="O1188" s="17">
        <v>44605</v>
      </c>
      <c r="P1188" s="18">
        <v>44757</v>
      </c>
      <c r="Q1188" s="19">
        <f>IF(M1188="","",N1188-M1188)</f>
        <v>107000</v>
      </c>
      <c r="R1188" s="20">
        <f>IF(P1188="","",P1188-O1188)</f>
        <v>152</v>
      </c>
      <c r="S1188">
        <f>YEAR(P1188)</f>
        <v>2022</v>
      </c>
      <c r="T1188" s="21" t="str">
        <f>IF(LEN(MONTH(P1188))=1,CONCATENATE("0",MONTH(P1188)),MONTH(P1188))</f>
        <v>07</v>
      </c>
      <c r="U1188" s="21">
        <f>IF(LEN(DAY(P1188))=1,CONCATENATE("0",DAY(P1188)),DAY(P1188))</f>
        <v>15</v>
      </c>
      <c r="V1188" t="str">
        <f>CONCATENATE(S1188,T1188,U1188)</f>
        <v>20220715</v>
      </c>
      <c r="W1188">
        <f>IF(OR(MONTH(G1188)=10,MONTH(G1188)=11,MONTH(G1188)=12),YEAR(G1188)+1,YEAR(G1188))</f>
        <v>2019</v>
      </c>
      <c r="X1188">
        <f>IF(OR(MONTH(P1188)=10,MONTH(P1188)=11,MONTH(P1188)=12),YEAR(P1188)+1,YEAR(P1188))</f>
        <v>2022</v>
      </c>
      <c r="Y1188">
        <f>INDEX('Inflation Indices'!$B$2:$B$18,MATCH('MilCon Contracts Data'!W618,'Inflation Indices'!$A$2:$A$18,0))</f>
        <v>1.0750776974914733</v>
      </c>
      <c r="Z1188">
        <f>ROUND(MEDIAN(W1188,X1188),0)</f>
        <v>2021</v>
      </c>
      <c r="AA1188">
        <f>INDEX('Inflation Indices'!$B$2:$B$18,MATCH('MilCon Contracts Data'!Z618,'Inflation Indices'!$A$2:$A$18,0))</f>
        <v>1.027591137340192</v>
      </c>
      <c r="AB1188" s="22">
        <f>M1188*Y1188</f>
        <v>71627051.595369413</v>
      </c>
      <c r="AC1188" s="22">
        <f>AB1188+(Q1188*AA1188)</f>
        <v>71737003.847064808</v>
      </c>
      <c r="AD1188" s="19">
        <f>IF(AB1188="","",AC1188-AB1188)</f>
        <v>109952.25169539452</v>
      </c>
      <c r="AE1188" s="23">
        <f>_xlfn.DAYS(P1188,O1188)</f>
        <v>152</v>
      </c>
      <c r="AF1188" s="23">
        <f>_xlfn.DAYS(O1188,G1188)</f>
        <v>977</v>
      </c>
      <c r="AG1188" s="24">
        <f>AE1188/AF1188</f>
        <v>0.1555783009211873</v>
      </c>
    </row>
    <row r="1189" spans="1:33" ht="30" customHeight="1" x14ac:dyDescent="0.25">
      <c r="A1189" s="9">
        <v>44573</v>
      </c>
      <c r="B1189" s="10">
        <v>2020</v>
      </c>
      <c r="C1189" s="11" t="s">
        <v>103</v>
      </c>
      <c r="D1189" s="12" t="s">
        <v>3558</v>
      </c>
      <c r="E1189" s="12" t="s">
        <v>35</v>
      </c>
      <c r="F1189" s="9">
        <v>43928</v>
      </c>
      <c r="G1189" s="9">
        <v>44103</v>
      </c>
      <c r="H1189" s="12" t="s">
        <v>3559</v>
      </c>
      <c r="I1189" s="13" t="str">
        <f>LEFT(J1189,6)</f>
        <v>N40085</v>
      </c>
      <c r="J1189" s="14" t="s">
        <v>3560</v>
      </c>
      <c r="K1189" s="15" t="s">
        <v>3561</v>
      </c>
      <c r="L1189" s="15" t="str">
        <f>CONCATENATE(D1189,",",J1189)</f>
        <v>N00129898,N4008520C0074 AWD</v>
      </c>
      <c r="M1189" s="16">
        <v>67325000</v>
      </c>
      <c r="N1189" s="16">
        <v>76026000</v>
      </c>
      <c r="O1189" s="17">
        <v>44860</v>
      </c>
      <c r="P1189" s="18">
        <v>44877</v>
      </c>
      <c r="Q1189" s="19">
        <f>IF(M1189="","",N1189-M1189)</f>
        <v>8701000</v>
      </c>
      <c r="R1189" s="20">
        <f>IF(P1189="","",P1189-O1189)</f>
        <v>17</v>
      </c>
      <c r="S1189">
        <f>YEAR(P1189)</f>
        <v>2022</v>
      </c>
      <c r="T1189" s="21">
        <f>IF(LEN(MONTH(P1189))=1,CONCATENATE("0",MONTH(P1189)),MONTH(P1189))</f>
        <v>11</v>
      </c>
      <c r="U1189" s="21">
        <f>IF(LEN(DAY(P1189))=1,CONCATENATE("0",DAY(P1189)),DAY(P1189))</f>
        <v>12</v>
      </c>
      <c r="V1189" t="str">
        <f>CONCATENATE(S1189,T1189,U1189)</f>
        <v>20221112</v>
      </c>
      <c r="W1189">
        <f>IF(OR(MONTH(G1189)=10,MONTH(G1189)=11,MONTH(G1189)=12),YEAR(G1189)+1,YEAR(G1189))</f>
        <v>2020</v>
      </c>
      <c r="X1189">
        <f>IF(OR(MONTH(P1189)=10,MONTH(P1189)=11,MONTH(P1189)=12),YEAR(P1189)+1,YEAR(P1189))</f>
        <v>2023</v>
      </c>
      <c r="Y1189">
        <f>INDEX('Inflation Indices'!$B$2:$B$18,MATCH('MilCon Contracts Data'!W898,'Inflation Indices'!$A$2:$A$18,0))</f>
        <v>1.0507009358578761</v>
      </c>
      <c r="Z1189">
        <f>ROUND(MEDIAN(W1189,X1189),0)</f>
        <v>2022</v>
      </c>
      <c r="AA1189">
        <f>INDEX('Inflation Indices'!$B$2:$B$18,MATCH('MilCon Contracts Data'!Z898,'Inflation Indices'!$A$2:$A$18,0))</f>
        <v>1.027591137340192</v>
      </c>
      <c r="AB1189" s="22">
        <f>M1189*Y1189</f>
        <v>70738440.506631508</v>
      </c>
      <c r="AC1189" s="22">
        <f>AB1189+(Q1189*AA1189)</f>
        <v>79679510.992628515</v>
      </c>
      <c r="AD1189" s="19">
        <f>IF(AB1189="","",AC1189-AB1189)</f>
        <v>8941070.4859970063</v>
      </c>
      <c r="AE1189" s="23">
        <f>_xlfn.DAYS(P1189,O1189)</f>
        <v>17</v>
      </c>
      <c r="AF1189" s="23">
        <f>_xlfn.DAYS(O1189,G1189)</f>
        <v>757</v>
      </c>
      <c r="AG1189" s="24">
        <f>AE1189/AF1189</f>
        <v>2.2457067371202115E-2</v>
      </c>
    </row>
    <row r="1190" spans="1:33" ht="30" customHeight="1" x14ac:dyDescent="0.25">
      <c r="A1190" s="9">
        <v>44574</v>
      </c>
      <c r="B1190" s="10">
        <v>2017</v>
      </c>
      <c r="C1190" s="11" t="s">
        <v>39</v>
      </c>
      <c r="D1190" s="12" t="s">
        <v>3562</v>
      </c>
      <c r="E1190" s="12" t="s">
        <v>35</v>
      </c>
      <c r="F1190" s="9">
        <v>42754</v>
      </c>
      <c r="G1190" s="9">
        <v>42991</v>
      </c>
      <c r="H1190" s="12" t="s">
        <v>3377</v>
      </c>
      <c r="I1190" s="13" t="str">
        <f>LEFT(J1190,6)</f>
        <v>W912-B</v>
      </c>
      <c r="J1190" s="14" t="s">
        <v>3563</v>
      </c>
      <c r="K1190" s="15" t="s">
        <v>3564</v>
      </c>
      <c r="L1190" s="15" t="str">
        <f>CONCATENATE(D1190,",",J1190)</f>
        <v>72738,W912-BV-17-C-0014</v>
      </c>
      <c r="M1190" s="16">
        <v>67487000</v>
      </c>
      <c r="N1190" s="16">
        <v>67762000</v>
      </c>
      <c r="O1190" s="17">
        <v>44135</v>
      </c>
      <c r="P1190" s="18">
        <v>44469</v>
      </c>
      <c r="Q1190" s="19">
        <f>IF(M1190="","",N1190-M1190)</f>
        <v>275000</v>
      </c>
      <c r="R1190" s="20">
        <f>IF(P1190="","",P1190-O1190)</f>
        <v>334</v>
      </c>
      <c r="S1190">
        <f>YEAR(P1190)</f>
        <v>2021</v>
      </c>
      <c r="T1190" s="21" t="str">
        <f>IF(LEN(MONTH(P1190))=1,CONCATENATE("0",MONTH(P1190)),MONTH(P1190))</f>
        <v>09</v>
      </c>
      <c r="U1190" s="21">
        <f>IF(LEN(DAY(P1190))=1,CONCATENATE("0",DAY(P1190)),DAY(P1190))</f>
        <v>30</v>
      </c>
      <c r="V1190" t="str">
        <f>CONCATENATE(S1190,T1190,U1190)</f>
        <v>20210930</v>
      </c>
      <c r="W1190">
        <f>IF(OR(MONTH(G1190)=10,MONTH(G1190)=11,MONTH(G1190)=12),YEAR(G1190)+1,YEAR(G1190))</f>
        <v>2017</v>
      </c>
      <c r="X1190">
        <f>IF(OR(MONTH(P1190)=10,MONTH(P1190)=11,MONTH(P1190)=12),YEAR(P1190)+1,YEAR(P1190))</f>
        <v>2021</v>
      </c>
      <c r="Y1190">
        <f>INDEX('Inflation Indices'!$B$2:$B$18,MATCH('MilCon Contracts Data'!W368,'Inflation Indices'!$A$2:$A$18,0))</f>
        <v>1.0006103417743548</v>
      </c>
      <c r="Z1190">
        <f>ROUND(MEDIAN(W1190,X1190),0)</f>
        <v>2019</v>
      </c>
      <c r="AA1190">
        <f>INDEX('Inflation Indices'!$B$2:$B$18,MATCH('MilCon Contracts Data'!Z368,'Inflation Indices'!$A$2:$A$18,0))</f>
        <v>0.95701202597496626</v>
      </c>
      <c r="AB1190" s="22">
        <f>M1190*Y1190</f>
        <v>67528190.135325879</v>
      </c>
      <c r="AC1190" s="22">
        <f>AB1190+(Q1190*AA1190)</f>
        <v>67791368.442469001</v>
      </c>
      <c r="AD1190" s="19">
        <f>IF(AB1190="","",AC1190-AB1190)</f>
        <v>263178.30714312196</v>
      </c>
      <c r="AE1190" s="23">
        <f>_xlfn.DAYS(P1190,O1190)</f>
        <v>334</v>
      </c>
      <c r="AF1190" s="23">
        <f>_xlfn.DAYS(O1190,G1190)</f>
        <v>1144</v>
      </c>
      <c r="AG1190" s="24">
        <f>AE1190/AF1190</f>
        <v>0.29195804195804198</v>
      </c>
    </row>
    <row r="1191" spans="1:33" ht="30" customHeight="1" x14ac:dyDescent="0.25">
      <c r="A1191" s="9">
        <v>44573</v>
      </c>
      <c r="B1191" s="10">
        <v>2020</v>
      </c>
      <c r="C1191" s="11" t="s">
        <v>98</v>
      </c>
      <c r="D1191" s="12" t="s">
        <v>3565</v>
      </c>
      <c r="E1191" s="12" t="s">
        <v>35</v>
      </c>
      <c r="F1191" s="9">
        <v>43875</v>
      </c>
      <c r="G1191" s="9">
        <v>44036</v>
      </c>
      <c r="H1191" s="12" t="s">
        <v>322</v>
      </c>
      <c r="I1191" s="13" t="str">
        <f>LEFT(J1191,6)</f>
        <v>N40085</v>
      </c>
      <c r="J1191" s="14" t="s">
        <v>1444</v>
      </c>
      <c r="K1191" s="15" t="s">
        <v>1445</v>
      </c>
      <c r="L1191" s="15" t="str">
        <f>CONCATENATE(D1191,",",J1191)</f>
        <v>M67001695F,N4008520C0044 AWD</v>
      </c>
      <c r="M1191" s="16">
        <v>67658000</v>
      </c>
      <c r="N1191" s="16">
        <v>69263000</v>
      </c>
      <c r="O1191" s="17">
        <v>45577</v>
      </c>
      <c r="P1191" s="18">
        <v>45706</v>
      </c>
      <c r="Q1191" s="19">
        <f>IF(M1191="","",N1191-M1191)</f>
        <v>1605000</v>
      </c>
      <c r="R1191" s="20">
        <f>IF(P1191="","",P1191-O1191)</f>
        <v>129</v>
      </c>
      <c r="S1191">
        <f>YEAR(P1191)</f>
        <v>2025</v>
      </c>
      <c r="T1191" s="21" t="str">
        <f>IF(LEN(MONTH(P1191))=1,CONCATENATE("0",MONTH(P1191)),MONTH(P1191))</f>
        <v>02</v>
      </c>
      <c r="U1191" s="21">
        <f>IF(LEN(DAY(P1191))=1,CONCATENATE("0",DAY(P1191)),DAY(P1191))</f>
        <v>18</v>
      </c>
      <c r="V1191" t="str">
        <f>CONCATENATE(S1191,T1191,U1191)</f>
        <v>20250218</v>
      </c>
      <c r="W1191">
        <f>IF(OR(MONTH(G1191)=10,MONTH(G1191)=11,MONTH(G1191)=12),YEAR(G1191)+1,YEAR(G1191))</f>
        <v>2020</v>
      </c>
      <c r="X1191">
        <f>IF(OR(MONTH(P1191)=10,MONTH(P1191)=11,MONTH(P1191)=12),YEAR(P1191)+1,YEAR(P1191))</f>
        <v>2025</v>
      </c>
      <c r="Y1191">
        <f>INDEX('Inflation Indices'!$B$2:$B$18,MATCH('MilCon Contracts Data'!W883,'Inflation Indices'!$A$2:$A$18,0))</f>
        <v>1.1743184978402121</v>
      </c>
      <c r="Z1191">
        <f>ROUND(MEDIAN(W1191,X1191),0)</f>
        <v>2023</v>
      </c>
      <c r="AA1191">
        <f>INDEX('Inflation Indices'!$B$2:$B$18,MATCH('MilCon Contracts Data'!Z883,'Inflation Indices'!$A$2:$A$18,0))</f>
        <v>1.1518675949206576</v>
      </c>
      <c r="AB1191" s="22">
        <f>M1191*Y1191</f>
        <v>79452040.926873073</v>
      </c>
      <c r="AC1191" s="22">
        <f>AB1191+(Q1191*AA1191)</f>
        <v>81300788.416720733</v>
      </c>
      <c r="AD1191" s="19">
        <f>IF(AB1191="","",AC1191-AB1191)</f>
        <v>1848747.4898476601</v>
      </c>
      <c r="AE1191" s="23">
        <f>_xlfn.DAYS(P1191,O1191)</f>
        <v>129</v>
      </c>
      <c r="AF1191" s="23">
        <f>_xlfn.DAYS(O1191,G1191)</f>
        <v>1541</v>
      </c>
      <c r="AG1191" s="24">
        <f>AE1191/AF1191</f>
        <v>8.3711875405580796E-2</v>
      </c>
    </row>
    <row r="1192" spans="1:33" ht="30" customHeight="1" x14ac:dyDescent="0.25">
      <c r="A1192" s="9">
        <v>44561</v>
      </c>
      <c r="B1192" s="10">
        <v>2019</v>
      </c>
      <c r="C1192" s="11" t="s">
        <v>145</v>
      </c>
      <c r="D1192" s="12" t="s">
        <v>3566</v>
      </c>
      <c r="E1192" s="12" t="s">
        <v>35</v>
      </c>
      <c r="F1192" s="9">
        <v>43558</v>
      </c>
      <c r="G1192" s="9">
        <v>43686</v>
      </c>
      <c r="H1192" s="12" t="s">
        <v>3567</v>
      </c>
      <c r="I1192" s="13" t="str">
        <f>LEFT(J1192,6)</f>
        <v>W9128F</v>
      </c>
      <c r="J1192" s="14" t="s">
        <v>3568</v>
      </c>
      <c r="K1192" s="15" t="s">
        <v>3568</v>
      </c>
      <c r="L1192" s="15" t="str">
        <f>CONCATENATE(D1192,",",J1192)</f>
        <v>77301,W9128F19C0029</v>
      </c>
      <c r="M1192" s="16">
        <v>69147000</v>
      </c>
      <c r="N1192" s="16">
        <v>70917000</v>
      </c>
      <c r="O1192" s="17">
        <v>44320</v>
      </c>
      <c r="P1192" s="18">
        <v>44484</v>
      </c>
      <c r="Q1192" s="19">
        <f>IF(M1192="","",N1192-M1192)</f>
        <v>1770000</v>
      </c>
      <c r="R1192" s="20">
        <f>IF(P1192="","",P1192-O1192)</f>
        <v>164</v>
      </c>
      <c r="S1192">
        <f>YEAR(P1192)</f>
        <v>2021</v>
      </c>
      <c r="T1192" s="21">
        <f>IF(LEN(MONTH(P1192))=1,CONCATENATE("0",MONTH(P1192)),MONTH(P1192))</f>
        <v>10</v>
      </c>
      <c r="U1192" s="21">
        <f>IF(LEN(DAY(P1192))=1,CONCATENATE("0",DAY(P1192)),DAY(P1192))</f>
        <v>15</v>
      </c>
      <c r="V1192" t="str">
        <f>CONCATENATE(S1192,T1192,U1192)</f>
        <v>20211015</v>
      </c>
      <c r="W1192">
        <f>IF(OR(MONTH(G1192)=10,MONTH(G1192)=11,MONTH(G1192)=12),YEAR(G1192)+1,YEAR(G1192))</f>
        <v>2019</v>
      </c>
      <c r="X1192">
        <f>IF(OR(MONTH(P1192)=10,MONTH(P1192)=11,MONTH(P1192)=12),YEAR(P1192)+1,YEAR(P1192))</f>
        <v>2022</v>
      </c>
      <c r="Y1192">
        <f>INDEX('Inflation Indices'!$B$2:$B$18,MATCH('MilCon Contracts Data'!W746,'Inflation Indices'!$A$2:$A$18,0))</f>
        <v>1.2319371555441641</v>
      </c>
      <c r="Z1192">
        <f>ROUND(MEDIAN(W1192,X1192),0)</f>
        <v>2021</v>
      </c>
      <c r="AA1192">
        <f>INDEX('Inflation Indices'!$B$2:$B$18,MATCH('MilCon Contracts Data'!Z746,'Inflation Indices'!$A$2:$A$18,0))</f>
        <v>1.1913606177254064</v>
      </c>
      <c r="AB1192" s="22">
        <f>M1192*Y1192</f>
        <v>85184758.494412318</v>
      </c>
      <c r="AC1192" s="22">
        <f>AB1192+(Q1192*AA1192)</f>
        <v>87293466.78778629</v>
      </c>
      <c r="AD1192" s="19">
        <f>IF(AB1192="","",AC1192-AB1192)</f>
        <v>2108708.2933739722</v>
      </c>
      <c r="AE1192" s="23">
        <f>_xlfn.DAYS(P1192,O1192)</f>
        <v>164</v>
      </c>
      <c r="AF1192" s="23">
        <f>_xlfn.DAYS(O1192,G1192)</f>
        <v>634</v>
      </c>
      <c r="AG1192" s="24">
        <f>AE1192/AF1192</f>
        <v>0.25867507886435331</v>
      </c>
    </row>
    <row r="1193" spans="1:33" ht="30" customHeight="1" x14ac:dyDescent="0.25">
      <c r="A1193" s="9">
        <v>44561</v>
      </c>
      <c r="B1193" s="10">
        <v>2019</v>
      </c>
      <c r="C1193" s="11" t="s">
        <v>68</v>
      </c>
      <c r="D1193" s="12" t="s">
        <v>3569</v>
      </c>
      <c r="E1193" s="12" t="s">
        <v>35</v>
      </c>
      <c r="F1193" s="9">
        <v>43343</v>
      </c>
      <c r="G1193" s="9">
        <v>43706</v>
      </c>
      <c r="H1193" s="12" t="s">
        <v>3570</v>
      </c>
      <c r="I1193" s="13" t="str">
        <f>LEFT(J1193,6)</f>
        <v>W912BV</v>
      </c>
      <c r="J1193" s="14" t="s">
        <v>3571</v>
      </c>
      <c r="K1193" s="15" t="s">
        <v>3571</v>
      </c>
      <c r="L1193" s="15" t="str">
        <f>CONCATENATE(D1193,",",J1193)</f>
        <v>WWYK193001,W912BV19C0015</v>
      </c>
      <c r="M1193" s="16">
        <v>69771792</v>
      </c>
      <c r="N1193" s="16">
        <v>69771792</v>
      </c>
      <c r="O1193" s="17">
        <v>44639</v>
      </c>
      <c r="P1193" s="18">
        <v>44639</v>
      </c>
      <c r="Q1193" s="19">
        <f>IF(M1193="","",N1193-M1193)</f>
        <v>0</v>
      </c>
      <c r="R1193" s="20">
        <f>IF(P1193="","",P1193-O1193)</f>
        <v>0</v>
      </c>
      <c r="S1193">
        <f>YEAR(P1193)</f>
        <v>2022</v>
      </c>
      <c r="T1193" s="21" t="str">
        <f>IF(LEN(MONTH(P1193))=1,CONCATENATE("0",MONTH(P1193)),MONTH(P1193))</f>
        <v>03</v>
      </c>
      <c r="U1193" s="21">
        <f>IF(LEN(DAY(P1193))=1,CONCATENATE("0",DAY(P1193)),DAY(P1193))</f>
        <v>19</v>
      </c>
      <c r="V1193" t="str">
        <f>CONCATENATE(S1193,T1193,U1193)</f>
        <v>20220319</v>
      </c>
      <c r="W1193">
        <f>IF(OR(MONTH(G1193)=10,MONTH(G1193)=11,MONTH(G1193)=12),YEAR(G1193)+1,YEAR(G1193))</f>
        <v>2019</v>
      </c>
      <c r="X1193">
        <f>IF(OR(MONTH(P1193)=10,MONTH(P1193)=11,MONTH(P1193)=12),YEAR(P1193)+1,YEAR(P1193))</f>
        <v>2022</v>
      </c>
      <c r="Y1193">
        <f>INDEX('Inflation Indices'!$B$2:$B$18,MATCH('MilCon Contracts Data'!W752,'Inflation Indices'!$A$2:$A$18,0))</f>
        <v>1.027591137340192</v>
      </c>
      <c r="Z1193">
        <f>ROUND(MEDIAN(W1193,X1193),0)</f>
        <v>2021</v>
      </c>
      <c r="AA1193">
        <f>INDEX('Inflation Indices'!$B$2:$B$18,MATCH('MilCon Contracts Data'!Z752,'Inflation Indices'!$A$2:$A$18,0))</f>
        <v>0.97697771649446541</v>
      </c>
      <c r="AB1193" s="22">
        <f>M1193*Y1193</f>
        <v>71696875.09554331</v>
      </c>
      <c r="AC1193" s="22">
        <f>AB1193+(Q1193*AA1193)</f>
        <v>71696875.09554331</v>
      </c>
      <c r="AD1193" s="19">
        <f>IF(AB1193="","",AC1193-AB1193)</f>
        <v>0</v>
      </c>
      <c r="AE1193" s="23">
        <f>_xlfn.DAYS(P1193,O1193)</f>
        <v>0</v>
      </c>
      <c r="AF1193" s="23">
        <f>_xlfn.DAYS(O1193,G1193)</f>
        <v>933</v>
      </c>
      <c r="AG1193" s="24">
        <f>AE1193/AF1193</f>
        <v>0</v>
      </c>
    </row>
    <row r="1194" spans="1:33" ht="30" customHeight="1" x14ac:dyDescent="0.25">
      <c r="A1194" s="9">
        <v>44573</v>
      </c>
      <c r="B1194" s="10">
        <v>2020</v>
      </c>
      <c r="C1194" s="11" t="s">
        <v>103</v>
      </c>
      <c r="D1194" s="12" t="s">
        <v>3572</v>
      </c>
      <c r="E1194" s="12" t="s">
        <v>35</v>
      </c>
      <c r="F1194" s="9">
        <v>43754</v>
      </c>
      <c r="G1194" s="9">
        <v>43993</v>
      </c>
      <c r="H1194" s="12" t="s">
        <v>309</v>
      </c>
      <c r="I1194" s="13" t="str">
        <f>LEFT(J1194,6)</f>
        <v>N62473</v>
      </c>
      <c r="J1194" s="14" t="s">
        <v>3573</v>
      </c>
      <c r="K1194" s="15" t="s">
        <v>3574</v>
      </c>
      <c r="L1194" s="15" t="str">
        <f>CONCATENATE(D1194,",",J1194)</f>
        <v>N002461024,N6247320C0553 AWD</v>
      </c>
      <c r="M1194" s="16">
        <v>69801056</v>
      </c>
      <c r="N1194" s="16">
        <v>74980000</v>
      </c>
      <c r="O1194" s="17">
        <v>44927</v>
      </c>
      <c r="P1194" s="18">
        <v>44927</v>
      </c>
      <c r="Q1194" s="19">
        <f>IF(M1194="","",N1194-M1194)</f>
        <v>5178944</v>
      </c>
      <c r="R1194" s="20">
        <f>IF(P1194="","",P1194-O1194)</f>
        <v>0</v>
      </c>
      <c r="S1194">
        <f>YEAR(P1194)</f>
        <v>2023</v>
      </c>
      <c r="T1194" s="21" t="str">
        <f>IF(LEN(MONTH(P1194))=1,CONCATENATE("0",MONTH(P1194)),MONTH(P1194))</f>
        <v>01</v>
      </c>
      <c r="U1194" s="21" t="str">
        <f>IF(LEN(DAY(P1194))=1,CONCATENATE("0",DAY(P1194)),DAY(P1194))</f>
        <v>01</v>
      </c>
      <c r="V1194" t="str">
        <f>CONCATENATE(S1194,T1194,U1194)</f>
        <v>20230101</v>
      </c>
      <c r="W1194">
        <f>IF(OR(MONTH(G1194)=10,MONTH(G1194)=11,MONTH(G1194)=12),YEAR(G1194)+1,YEAR(G1194))</f>
        <v>2020</v>
      </c>
      <c r="X1194">
        <f>IF(OR(MONTH(P1194)=10,MONTH(P1194)=11,MONTH(P1194)=12),YEAR(P1194)+1,YEAR(P1194))</f>
        <v>2023</v>
      </c>
      <c r="Y1194">
        <f>INDEX('Inflation Indices'!$B$2:$B$18,MATCH('MilCon Contracts Data'!W944,'Inflation Indices'!$A$2:$A$18,0))</f>
        <v>1.1743184978402121</v>
      </c>
      <c r="Z1194">
        <f>ROUND(MEDIAN(W1194,X1194),0)</f>
        <v>2022</v>
      </c>
      <c r="AA1194">
        <f>INDEX('Inflation Indices'!$B$2:$B$18,MATCH('MilCon Contracts Data'!Z944,'Inflation Indices'!$A$2:$A$18,0))</f>
        <v>1.1226717559690906</v>
      </c>
      <c r="AB1194" s="22">
        <f>M1194*Y1194</f>
        <v>81968671.229580522</v>
      </c>
      <c r="AC1194" s="22">
        <f>AB1194+(Q1194*AA1194)</f>
        <v>87782925.384126112</v>
      </c>
      <c r="AD1194" s="19">
        <f>IF(AB1194="","",AC1194-AB1194)</f>
        <v>5814254.1545455903</v>
      </c>
      <c r="AE1194" s="23">
        <f>_xlfn.DAYS(P1194,O1194)</f>
        <v>0</v>
      </c>
      <c r="AF1194" s="23">
        <f>_xlfn.DAYS(O1194,G1194)</f>
        <v>934</v>
      </c>
      <c r="AG1194" s="24">
        <f>AE1194/AF1194</f>
        <v>0</v>
      </c>
    </row>
    <row r="1195" spans="1:33" ht="30" customHeight="1" x14ac:dyDescent="0.25">
      <c r="A1195" s="9">
        <v>44561</v>
      </c>
      <c r="B1195" s="10">
        <v>2019</v>
      </c>
      <c r="C1195" s="11" t="s">
        <v>68</v>
      </c>
      <c r="D1195" s="12" t="s">
        <v>3575</v>
      </c>
      <c r="E1195" s="12" t="s">
        <v>35</v>
      </c>
      <c r="F1195" s="9">
        <v>43374</v>
      </c>
      <c r="G1195" s="9">
        <v>43735</v>
      </c>
      <c r="H1195" s="12" t="s">
        <v>3576</v>
      </c>
      <c r="I1195" s="13" t="str">
        <f>LEFT(J1195,6)</f>
        <v>W912BV</v>
      </c>
      <c r="J1195" s="14" t="s">
        <v>3577</v>
      </c>
      <c r="K1195" s="15" t="s">
        <v>3577</v>
      </c>
      <c r="L1195" s="15" t="str">
        <f>CONCATENATE(D1195,",",J1195)</f>
        <v>WWYK193014,W912BV19C0017</v>
      </c>
      <c r="M1195" s="16">
        <v>71921672</v>
      </c>
      <c r="N1195" s="16">
        <v>71921672</v>
      </c>
      <c r="O1195" s="17">
        <v>44640</v>
      </c>
      <c r="P1195" s="18">
        <v>44640</v>
      </c>
      <c r="Q1195" s="19">
        <f>IF(M1195="","",N1195-M1195)</f>
        <v>0</v>
      </c>
      <c r="R1195" s="20">
        <f>IF(P1195="","",P1195-O1195)</f>
        <v>0</v>
      </c>
      <c r="S1195">
        <f>YEAR(P1195)</f>
        <v>2022</v>
      </c>
      <c r="T1195" s="21" t="str">
        <f>IF(LEN(MONTH(P1195))=1,CONCATENATE("0",MONTH(P1195)),MONTH(P1195))</f>
        <v>03</v>
      </c>
      <c r="U1195" s="21">
        <f>IF(LEN(DAY(P1195))=1,CONCATENATE("0",DAY(P1195)),DAY(P1195))</f>
        <v>20</v>
      </c>
      <c r="V1195" t="str">
        <f>CONCATENATE(S1195,T1195,U1195)</f>
        <v>20220320</v>
      </c>
      <c r="W1195">
        <f>IF(OR(MONTH(G1195)=10,MONTH(G1195)=11,MONTH(G1195)=12),YEAR(G1195)+1,YEAR(G1195))</f>
        <v>2019</v>
      </c>
      <c r="X1195">
        <f>IF(OR(MONTH(P1195)=10,MONTH(P1195)=11,MONTH(P1195)=12),YEAR(P1195)+1,YEAR(P1195))</f>
        <v>2022</v>
      </c>
      <c r="Y1195">
        <f>INDEX('Inflation Indices'!$B$2:$B$18,MATCH('MilCon Contracts Data'!W753,'Inflation Indices'!$A$2:$A$18,0))</f>
        <v>0.97697771649446541</v>
      </c>
      <c r="Z1195">
        <f>ROUND(MEDIAN(W1195,X1195),0)</f>
        <v>2021</v>
      </c>
      <c r="AA1195" t="e">
        <f>INDEX('Inflation Indices'!$B$2:$B$18,MATCH('MilCon Contracts Data'!Z753,'Inflation Indices'!$A$2:$A$18,0))</f>
        <v>#VALUE!</v>
      </c>
      <c r="AB1195" s="22">
        <f>M1195*Y1195</f>
        <v>70265870.877023935</v>
      </c>
      <c r="AC1195" s="22" t="e">
        <f>AB1195+(Q1195*AA1195)</f>
        <v>#VALUE!</v>
      </c>
      <c r="AD1195" s="19" t="e">
        <f>IF(AB1195="","",AC1195-AB1195)</f>
        <v>#VALUE!</v>
      </c>
      <c r="AE1195" s="23">
        <f>_xlfn.DAYS(P1195,O1195)</f>
        <v>0</v>
      </c>
      <c r="AF1195" s="23">
        <f>_xlfn.DAYS(O1195,G1195)</f>
        <v>905</v>
      </c>
      <c r="AG1195" s="24">
        <f>AE1195/AF1195</f>
        <v>0</v>
      </c>
    </row>
    <row r="1196" spans="1:33" ht="30" customHeight="1" x14ac:dyDescent="0.25">
      <c r="A1196" s="9">
        <v>44573</v>
      </c>
      <c r="B1196" s="10">
        <v>2017</v>
      </c>
      <c r="C1196" s="11" t="s">
        <v>98</v>
      </c>
      <c r="D1196" s="12" t="s">
        <v>3578</v>
      </c>
      <c r="E1196" s="12" t="s">
        <v>35</v>
      </c>
      <c r="F1196" s="9">
        <v>42832</v>
      </c>
      <c r="G1196" s="9">
        <v>42968</v>
      </c>
      <c r="H1196" s="12" t="s">
        <v>3541</v>
      </c>
      <c r="I1196" s="13" t="str">
        <f>LEFT(J1196,6)</f>
        <v>N62742</v>
      </c>
      <c r="J1196" s="14" t="s">
        <v>3579</v>
      </c>
      <c r="K1196" s="15" t="s">
        <v>3580</v>
      </c>
      <c r="L1196" s="15" t="str">
        <f>CONCATENATE(D1196,",",J1196)</f>
        <v>M00318923,N6274217C1307 AWD</v>
      </c>
      <c r="M1196" s="16">
        <v>72494000</v>
      </c>
      <c r="N1196" s="16">
        <v>71484000</v>
      </c>
      <c r="O1196" s="17">
        <v>43898</v>
      </c>
      <c r="P1196" s="18">
        <v>44291</v>
      </c>
      <c r="Q1196" s="19">
        <f>IF(M1196="","",N1196-M1196)</f>
        <v>-1010000</v>
      </c>
      <c r="R1196" s="20">
        <f>IF(P1196="","",P1196-O1196)</f>
        <v>393</v>
      </c>
      <c r="S1196">
        <f>YEAR(P1196)</f>
        <v>2021</v>
      </c>
      <c r="T1196" s="21" t="str">
        <f>IF(LEN(MONTH(P1196))=1,CONCATENATE("0",MONTH(P1196)),MONTH(P1196))</f>
        <v>04</v>
      </c>
      <c r="U1196" s="21" t="str">
        <f>IF(LEN(DAY(P1196))=1,CONCATENATE("0",DAY(P1196)),DAY(P1196))</f>
        <v>05</v>
      </c>
      <c r="V1196" t="str">
        <f>CONCATENATE(S1196,T1196,U1196)</f>
        <v>20210405</v>
      </c>
      <c r="W1196">
        <f>IF(OR(MONTH(G1196)=10,MONTH(G1196)=11,MONTH(G1196)=12),YEAR(G1196)+1,YEAR(G1196))</f>
        <v>2017</v>
      </c>
      <c r="X1196">
        <f>IF(OR(MONTH(P1196)=10,MONTH(P1196)=11,MONTH(P1196)=12),YEAR(P1196)+1,YEAR(P1196))</f>
        <v>2021</v>
      </c>
      <c r="Y1196">
        <f>INDEX('Inflation Indices'!$B$2:$B$18,MATCH('MilCon Contracts Data'!W334,'Inflation Indices'!$A$2:$A$18,0))</f>
        <v>1.0006103417743548</v>
      </c>
      <c r="Z1196">
        <f>ROUND(MEDIAN(W1196,X1196),0)</f>
        <v>2019</v>
      </c>
      <c r="AA1196">
        <f>INDEX('Inflation Indices'!$B$2:$B$18,MATCH('MilCon Contracts Data'!Z334,'Inflation Indices'!$A$2:$A$18,0))</f>
        <v>0.97697771649446541</v>
      </c>
      <c r="AB1196" s="22">
        <f>M1196*Y1196</f>
        <v>72538246.116590083</v>
      </c>
      <c r="AC1196" s="22">
        <f>AB1196+(Q1196*AA1196)</f>
        <v>71551498.622930676</v>
      </c>
      <c r="AD1196" s="19">
        <f>IF(AB1196="","",AC1196-AB1196)</f>
        <v>-986747.4936594069</v>
      </c>
      <c r="AE1196" s="23">
        <f>_xlfn.DAYS(P1196,O1196)</f>
        <v>393</v>
      </c>
      <c r="AF1196" s="23">
        <f>_xlfn.DAYS(O1196,G1196)</f>
        <v>930</v>
      </c>
      <c r="AG1196" s="24">
        <f>AE1196/AF1196</f>
        <v>0.42258064516129035</v>
      </c>
    </row>
    <row r="1197" spans="1:33" ht="30" customHeight="1" x14ac:dyDescent="0.25">
      <c r="A1197" s="9">
        <v>44594</v>
      </c>
      <c r="B1197" s="10">
        <v>2017</v>
      </c>
      <c r="C1197" s="11" t="s">
        <v>57</v>
      </c>
      <c r="D1197" s="12" t="s">
        <v>3581</v>
      </c>
      <c r="E1197" s="12" t="s">
        <v>35</v>
      </c>
      <c r="F1197" s="9">
        <v>42908</v>
      </c>
      <c r="G1197" s="9">
        <v>43091</v>
      </c>
      <c r="H1197" s="12" t="s">
        <v>2225</v>
      </c>
      <c r="I1197" s="13" t="str">
        <f>LEFT(J1197,6)</f>
        <v>W912HV</v>
      </c>
      <c r="J1197" s="14" t="s">
        <v>3582</v>
      </c>
      <c r="K1197" s="15" t="s">
        <v>3583</v>
      </c>
      <c r="L1197" s="15" t="str">
        <f>CONCATENATE(D1197,",",J1197)</f>
        <v>PA00032,W912HV18C0002/37880684</v>
      </c>
      <c r="M1197" s="16">
        <v>72844929</v>
      </c>
      <c r="N1197" s="16">
        <v>80209599</v>
      </c>
      <c r="O1197" s="17">
        <v>44242</v>
      </c>
      <c r="P1197" s="18">
        <v>44265</v>
      </c>
      <c r="Q1197" s="19">
        <f>IF(M1197="","",N1197-M1197)</f>
        <v>7364670</v>
      </c>
      <c r="R1197" s="20">
        <f>IF(P1197="","",P1197-O1197)</f>
        <v>23</v>
      </c>
      <c r="S1197">
        <f>YEAR(P1197)</f>
        <v>2021</v>
      </c>
      <c r="T1197" s="21" t="str">
        <f>IF(LEN(MONTH(P1197))=1,CONCATENATE("0",MONTH(P1197)),MONTH(P1197))</f>
        <v>03</v>
      </c>
      <c r="U1197" s="21">
        <f>IF(LEN(DAY(P1197))=1,CONCATENATE("0",DAY(P1197)),DAY(P1197))</f>
        <v>10</v>
      </c>
      <c r="V1197" t="str">
        <f>CONCATENATE(S1197,T1197,U1197)</f>
        <v>20210310</v>
      </c>
      <c r="W1197">
        <f>IF(OR(MONTH(G1197)=10,MONTH(G1197)=11,MONTH(G1197)=12),YEAR(G1197)+1,YEAR(G1197))</f>
        <v>2018</v>
      </c>
      <c r="X1197">
        <f>IF(OR(MONTH(P1197)=10,MONTH(P1197)=11,MONTH(P1197)=12),YEAR(P1197)+1,YEAR(P1197))</f>
        <v>2021</v>
      </c>
      <c r="Y1197">
        <f>INDEX('Inflation Indices'!$B$2:$B$18,MATCH('MilCon Contracts Data'!W560,'Inflation Indices'!$A$2:$A$18,0))</f>
        <v>1.0006103417743548</v>
      </c>
      <c r="Z1197">
        <f>ROUND(MEDIAN(W1197,X1197),0)</f>
        <v>2020</v>
      </c>
      <c r="AA1197">
        <f>INDEX('Inflation Indices'!$B$2:$B$18,MATCH('MilCon Contracts Data'!Z560,'Inflation Indices'!$A$2:$A$18,0))</f>
        <v>0.95701202597496626</v>
      </c>
      <c r="AB1197" s="22">
        <f>M1197*Y1197</f>
        <v>72889389.303218618</v>
      </c>
      <c r="AC1197" s="22">
        <f>AB1197+(Q1197*AA1197)</f>
        <v>79937467.060555667</v>
      </c>
      <c r="AD1197" s="19">
        <f>IF(AB1197="","",AC1197-AB1197)</f>
        <v>7048077.7573370486</v>
      </c>
      <c r="AE1197" s="23">
        <f>_xlfn.DAYS(P1197,O1197)</f>
        <v>23</v>
      </c>
      <c r="AF1197" s="23">
        <f>_xlfn.DAYS(O1197,G1197)</f>
        <v>1151</v>
      </c>
      <c r="AG1197" s="24">
        <f>AE1197/AF1197</f>
        <v>1.998262380538662E-2</v>
      </c>
    </row>
    <row r="1198" spans="1:33" ht="30" customHeight="1" x14ac:dyDescent="0.25">
      <c r="A1198" s="9">
        <v>44573</v>
      </c>
      <c r="B1198" s="10">
        <v>2017</v>
      </c>
      <c r="C1198" s="11" t="s">
        <v>103</v>
      </c>
      <c r="D1198" s="12" t="s">
        <v>3584</v>
      </c>
      <c r="E1198" s="12" t="s">
        <v>35</v>
      </c>
      <c r="F1198" s="9">
        <v>43542</v>
      </c>
      <c r="G1198" s="9">
        <v>43864</v>
      </c>
      <c r="H1198" s="12" t="s">
        <v>3318</v>
      </c>
      <c r="I1198" s="13" t="str">
        <f>LEFT(J1198,6)</f>
        <v>N44255</v>
      </c>
      <c r="J1198" s="14" t="s">
        <v>3585</v>
      </c>
      <c r="K1198" s="15" t="s">
        <v>3586</v>
      </c>
      <c r="L1198" s="15" t="str">
        <f>CONCATENATE(D1198,",",J1198)</f>
        <v>N68436834,N4425520C2002 AWD</v>
      </c>
      <c r="M1198" s="16">
        <v>73000000</v>
      </c>
      <c r="N1198" s="16">
        <v>101304000</v>
      </c>
      <c r="O1198" s="17">
        <v>44746</v>
      </c>
      <c r="P1198" s="18">
        <v>44746</v>
      </c>
      <c r="Q1198" s="19">
        <f>IF(M1198="","",N1198-M1198)</f>
        <v>28304000</v>
      </c>
      <c r="R1198" s="20">
        <f>IF(P1198="","",P1198-O1198)</f>
        <v>0</v>
      </c>
      <c r="S1198">
        <f>YEAR(P1198)</f>
        <v>2022</v>
      </c>
      <c r="T1198" s="21" t="str">
        <f>IF(LEN(MONTH(P1198))=1,CONCATENATE("0",MONTH(P1198)),MONTH(P1198))</f>
        <v>07</v>
      </c>
      <c r="U1198" s="21" t="str">
        <f>IF(LEN(DAY(P1198))=1,CONCATENATE("0",DAY(P1198)),DAY(P1198))</f>
        <v>04</v>
      </c>
      <c r="V1198" t="str">
        <f>CONCATENATE(S1198,T1198,U1198)</f>
        <v>20220704</v>
      </c>
      <c r="W1198">
        <f>IF(OR(MONTH(G1198)=10,MONTH(G1198)=11,MONTH(G1198)=12),YEAR(G1198)+1,YEAR(G1198))</f>
        <v>2020</v>
      </c>
      <c r="X1198">
        <f>IF(OR(MONTH(P1198)=10,MONTH(P1198)=11,MONTH(P1198)=12),YEAR(P1198)+1,YEAR(P1198))</f>
        <v>2022</v>
      </c>
      <c r="Y1198">
        <f>INDEX('Inflation Indices'!$B$2:$B$18,MATCH('MilCon Contracts Data'!W923,'Inflation Indices'!$A$2:$A$18,0))</f>
        <v>1.027591137340192</v>
      </c>
      <c r="Z1198">
        <f>ROUND(MEDIAN(W1198,X1198),0)</f>
        <v>2021</v>
      </c>
      <c r="AA1198">
        <f>INDEX('Inflation Indices'!$B$2:$B$18,MATCH('MilCon Contracts Data'!Z923,'Inflation Indices'!$A$2:$A$18,0))</f>
        <v>0.97697771649446541</v>
      </c>
      <c r="AB1198" s="22">
        <f>M1198*Y1198</f>
        <v>75014153.025834024</v>
      </c>
      <c r="AC1198" s="22">
        <f>AB1198+(Q1198*AA1198)</f>
        <v>102666530.31349337</v>
      </c>
      <c r="AD1198" s="19">
        <f>IF(AB1198="","",AC1198-AB1198)</f>
        <v>27652377.287659347</v>
      </c>
      <c r="AE1198" s="23">
        <f>_xlfn.DAYS(P1198,O1198)</f>
        <v>0</v>
      </c>
      <c r="AF1198" s="23">
        <f>_xlfn.DAYS(O1198,G1198)</f>
        <v>882</v>
      </c>
      <c r="AG1198" s="24">
        <f>AE1198/AF1198</f>
        <v>0</v>
      </c>
    </row>
    <row r="1199" spans="1:33" ht="30" customHeight="1" x14ac:dyDescent="0.25">
      <c r="A1199" s="9">
        <v>44573</v>
      </c>
      <c r="B1199" s="10">
        <v>2018</v>
      </c>
      <c r="C1199" s="11" t="s">
        <v>103</v>
      </c>
      <c r="D1199" s="12" t="s">
        <v>3587</v>
      </c>
      <c r="E1199" s="12" t="s">
        <v>35</v>
      </c>
      <c r="F1199" s="9">
        <v>43042</v>
      </c>
      <c r="G1199" s="9">
        <v>43360</v>
      </c>
      <c r="H1199" s="12" t="s">
        <v>109</v>
      </c>
      <c r="I1199" s="13" t="str">
        <f>LEFT(J1199,6)</f>
        <v>N40085</v>
      </c>
      <c r="J1199" s="14" t="s">
        <v>3588</v>
      </c>
      <c r="K1199" s="15" t="s">
        <v>3589</v>
      </c>
      <c r="L1199" s="15" t="str">
        <f>CONCATENATE(D1199,",",J1199)</f>
        <v>N32443257,N4008518C1107 AWD</v>
      </c>
      <c r="M1199" s="16">
        <v>73055000</v>
      </c>
      <c r="N1199" s="16">
        <v>71370000</v>
      </c>
      <c r="O1199" s="17">
        <v>44365</v>
      </c>
      <c r="P1199" s="18">
        <v>44502</v>
      </c>
      <c r="Q1199" s="19">
        <f>IF(M1199="","",N1199-M1199)</f>
        <v>-1685000</v>
      </c>
      <c r="R1199" s="20">
        <f>IF(P1199="","",P1199-O1199)</f>
        <v>137</v>
      </c>
      <c r="S1199">
        <f>YEAR(P1199)</f>
        <v>2021</v>
      </c>
      <c r="T1199" s="21">
        <f>IF(LEN(MONTH(P1199))=1,CONCATENATE("0",MONTH(P1199)),MONTH(P1199))</f>
        <v>11</v>
      </c>
      <c r="U1199" s="21" t="str">
        <f>IF(LEN(DAY(P1199))=1,CONCATENATE("0",DAY(P1199)),DAY(P1199))</f>
        <v>02</v>
      </c>
      <c r="V1199" t="str">
        <f>CONCATENATE(S1199,T1199,U1199)</f>
        <v>20211102</v>
      </c>
      <c r="W1199">
        <f>IF(OR(MONTH(G1199)=10,MONTH(G1199)=11,MONTH(G1199)=12),YEAR(G1199)+1,YEAR(G1199))</f>
        <v>2018</v>
      </c>
      <c r="X1199">
        <f>IF(OR(MONTH(P1199)=10,MONTH(P1199)=11,MONTH(P1199)=12),YEAR(P1199)+1,YEAR(P1199))</f>
        <v>2022</v>
      </c>
      <c r="Y1199">
        <f>INDEX('Inflation Indices'!$B$2:$B$18,MATCH('MilCon Contracts Data'!W446,'Inflation Indices'!$A$2:$A$18,0))</f>
        <v>1.2319371555441641</v>
      </c>
      <c r="Z1199">
        <f>ROUND(MEDIAN(W1199,X1199),0)</f>
        <v>2020</v>
      </c>
      <c r="AA1199">
        <f>INDEX('Inflation Indices'!$B$2:$B$18,MATCH('MilCon Contracts Data'!Z446,'Inflation Indices'!$A$2:$A$18,0))</f>
        <v>1.1913606177254064</v>
      </c>
      <c r="AB1199" s="22">
        <f>M1199*Y1199</f>
        <v>89999168.898278907</v>
      </c>
      <c r="AC1199" s="22">
        <f>AB1199+(Q1199*AA1199)</f>
        <v>87991726.257411599</v>
      </c>
      <c r="AD1199" s="19">
        <f>IF(AB1199="","",AC1199-AB1199)</f>
        <v>-2007442.6408673078</v>
      </c>
      <c r="AE1199" s="23">
        <f>_xlfn.DAYS(P1199,O1199)</f>
        <v>137</v>
      </c>
      <c r="AF1199" s="23">
        <f>_xlfn.DAYS(O1199,G1199)</f>
        <v>1005</v>
      </c>
      <c r="AG1199" s="24">
        <f>AE1199/AF1199</f>
        <v>0.13631840796019901</v>
      </c>
    </row>
    <row r="1200" spans="1:33" ht="30" customHeight="1" x14ac:dyDescent="0.25">
      <c r="A1200" s="9">
        <v>44573</v>
      </c>
      <c r="B1200" s="10">
        <v>2018</v>
      </c>
      <c r="C1200" s="11" t="s">
        <v>103</v>
      </c>
      <c r="D1200" s="12" t="s">
        <v>3590</v>
      </c>
      <c r="E1200" s="12" t="s">
        <v>35</v>
      </c>
      <c r="F1200" s="9">
        <v>43364</v>
      </c>
      <c r="G1200" s="9">
        <v>43536</v>
      </c>
      <c r="H1200" s="12" t="s">
        <v>2306</v>
      </c>
      <c r="I1200" s="13" t="str">
        <f>LEFT(J1200,6)</f>
        <v>N62478</v>
      </c>
      <c r="J1200" s="14" t="s">
        <v>3591</v>
      </c>
      <c r="K1200" s="15" t="s">
        <v>3592</v>
      </c>
      <c r="L1200" s="15" t="str">
        <f>CONCATENATE(D1200,",",J1200)</f>
        <v>N62813704,N62478-19-C-1515</v>
      </c>
      <c r="M1200" s="16">
        <v>73199000</v>
      </c>
      <c r="N1200" s="16">
        <v>71082000</v>
      </c>
      <c r="O1200" s="17">
        <v>44366</v>
      </c>
      <c r="P1200" s="18">
        <v>44398</v>
      </c>
      <c r="Q1200" s="19">
        <f>IF(M1200="","",N1200-M1200)</f>
        <v>-2117000</v>
      </c>
      <c r="R1200" s="20">
        <f>IF(P1200="","",P1200-O1200)</f>
        <v>32</v>
      </c>
      <c r="S1200">
        <f>YEAR(P1200)</f>
        <v>2021</v>
      </c>
      <c r="T1200" s="21" t="str">
        <f>IF(LEN(MONTH(P1200))=1,CONCATENATE("0",MONTH(P1200)),MONTH(P1200))</f>
        <v>07</v>
      </c>
      <c r="U1200" s="21">
        <f>IF(LEN(DAY(P1200))=1,CONCATENATE("0",DAY(P1200)),DAY(P1200))</f>
        <v>21</v>
      </c>
      <c r="V1200" t="str">
        <f>CONCATENATE(S1200,T1200,U1200)</f>
        <v>20210721</v>
      </c>
      <c r="W1200">
        <f>IF(OR(MONTH(G1200)=10,MONTH(G1200)=11,MONTH(G1200)=12),YEAR(G1200)+1,YEAR(G1200))</f>
        <v>2019</v>
      </c>
      <c r="X1200">
        <f>IF(OR(MONTH(P1200)=10,MONTH(P1200)=11,MONTH(P1200)=12),YEAR(P1200)+1,YEAR(P1200))</f>
        <v>2021</v>
      </c>
      <c r="Y1200">
        <f>INDEX('Inflation Indices'!$B$2:$B$18,MATCH('MilCon Contracts Data'!W665,'Inflation Indices'!$A$2:$A$18,0))</f>
        <v>1.0507009358578761</v>
      </c>
      <c r="Z1200">
        <f>ROUND(MEDIAN(W1200,X1200),0)</f>
        <v>2020</v>
      </c>
      <c r="AA1200">
        <f>INDEX('Inflation Indices'!$B$2:$B$18,MATCH('MilCon Contracts Data'!Z665,'Inflation Indices'!$A$2:$A$18,0))</f>
        <v>1.0006103417743548</v>
      </c>
      <c r="AB1200" s="22">
        <f>M1200*Y1200</f>
        <v>76910257.803860664</v>
      </c>
      <c r="AC1200" s="22">
        <f>AB1200+(Q1200*AA1200)</f>
        <v>74791965.710324362</v>
      </c>
      <c r="AD1200" s="19">
        <f>IF(AB1200="","",AC1200-AB1200)</f>
        <v>-2118292.0935363024</v>
      </c>
      <c r="AE1200" s="23">
        <f>_xlfn.DAYS(P1200,O1200)</f>
        <v>32</v>
      </c>
      <c r="AF1200" s="23">
        <f>_xlfn.DAYS(O1200,G1200)</f>
        <v>830</v>
      </c>
      <c r="AG1200" s="24">
        <f>AE1200/AF1200</f>
        <v>3.8554216867469883E-2</v>
      </c>
    </row>
    <row r="1201" spans="1:33" ht="30" customHeight="1" x14ac:dyDescent="0.25">
      <c r="A1201" s="9">
        <v>44574</v>
      </c>
      <c r="B1201" s="10">
        <v>2016</v>
      </c>
      <c r="C1201" s="11" t="s">
        <v>39</v>
      </c>
      <c r="D1201" s="12" t="s">
        <v>519</v>
      </c>
      <c r="E1201" s="12" t="s">
        <v>3593</v>
      </c>
      <c r="F1201" s="9">
        <v>42664</v>
      </c>
      <c r="G1201" s="9">
        <v>43139</v>
      </c>
      <c r="H1201" s="12" t="s">
        <v>3594</v>
      </c>
      <c r="I1201" s="13" t="str">
        <f>LEFT(J1201,6)</f>
        <v>W9128A</v>
      </c>
      <c r="J1201" s="14" t="s">
        <v>3595</v>
      </c>
      <c r="K1201" s="15" t="s">
        <v>3596</v>
      </c>
      <c r="L1201" s="15" t="str">
        <f>CONCATENATE(D1201,",",J1201)</f>
        <v>80412,W9128A-18-C-0001</v>
      </c>
      <c r="M1201" s="16">
        <v>74987000</v>
      </c>
      <c r="N1201" s="16">
        <v>73999000</v>
      </c>
      <c r="O1201" s="17">
        <v>43972</v>
      </c>
      <c r="P1201" s="18">
        <v>44155</v>
      </c>
      <c r="Q1201" s="19">
        <f>IF(M1201="","",N1201-M1201)</f>
        <v>-988000</v>
      </c>
      <c r="R1201" s="20">
        <f>IF(P1201="","",P1201-O1201)</f>
        <v>183</v>
      </c>
      <c r="S1201">
        <f>YEAR(P1201)</f>
        <v>2020</v>
      </c>
      <c r="T1201" s="21">
        <f>IF(LEN(MONTH(P1201))=1,CONCATENATE("0",MONTH(P1201)),MONTH(P1201))</f>
        <v>11</v>
      </c>
      <c r="U1201" s="21">
        <f>IF(LEN(DAY(P1201))=1,CONCATENATE("0",DAY(P1201)),DAY(P1201))</f>
        <v>20</v>
      </c>
      <c r="V1201" t="str">
        <f>CONCATENATE(S1201,T1201,U1201)</f>
        <v>20201120</v>
      </c>
      <c r="W1201">
        <f>IF(OR(MONTH(G1201)=10,MONTH(G1201)=11,MONTH(G1201)=12),YEAR(G1201)+1,YEAR(G1201))</f>
        <v>2018</v>
      </c>
      <c r="X1201">
        <f>IF(OR(MONTH(P1201)=10,MONTH(P1201)=11,MONTH(P1201)=12),YEAR(P1201)+1,YEAR(P1201))</f>
        <v>2021</v>
      </c>
      <c r="Y1201">
        <f>INDEX('Inflation Indices'!$B$2:$B$18,MATCH('MilCon Contracts Data'!W530,'Inflation Indices'!$A$2:$A$18,0))</f>
        <v>1.1913606177254064</v>
      </c>
      <c r="Z1201">
        <f>ROUND(MEDIAN(W1201,X1201),0)</f>
        <v>2020</v>
      </c>
      <c r="AA1201">
        <f>INDEX('Inflation Indices'!$B$2:$B$18,MATCH('MilCon Contracts Data'!Z530,'Inflation Indices'!$A$2:$A$18,0))</f>
        <v>1.1743184978402121</v>
      </c>
      <c r="AB1201" s="22">
        <f>M1201*Y1201</f>
        <v>89336558.64137505</v>
      </c>
      <c r="AC1201" s="22">
        <f>AB1201+(Q1201*AA1201)</f>
        <v>88176331.965508923</v>
      </c>
      <c r="AD1201" s="19">
        <f>IF(AB1201="","",AC1201-AB1201)</f>
        <v>-1160226.675866127</v>
      </c>
      <c r="AE1201" s="23">
        <f>_xlfn.DAYS(P1201,O1201)</f>
        <v>183</v>
      </c>
      <c r="AF1201" s="23">
        <f>_xlfn.DAYS(O1201,G1201)</f>
        <v>833</v>
      </c>
      <c r="AG1201" s="24">
        <f>AE1201/AF1201</f>
        <v>0.21968787515006002</v>
      </c>
    </row>
    <row r="1202" spans="1:33" ht="30" customHeight="1" x14ac:dyDescent="0.25">
      <c r="A1202" s="9">
        <v>44573</v>
      </c>
      <c r="B1202" s="10">
        <v>2018</v>
      </c>
      <c r="C1202" s="11" t="s">
        <v>98</v>
      </c>
      <c r="D1202" s="12" t="s">
        <v>3597</v>
      </c>
      <c r="E1202" s="12" t="s">
        <v>35</v>
      </c>
      <c r="F1202" s="9">
        <v>42916</v>
      </c>
      <c r="G1202" s="9">
        <v>43236</v>
      </c>
      <c r="H1202" s="12" t="s">
        <v>82</v>
      </c>
      <c r="I1202" s="13" t="str">
        <f>LEFT(J1202,6)</f>
        <v>N62742</v>
      </c>
      <c r="J1202" s="14" t="s">
        <v>3598</v>
      </c>
      <c r="K1202" s="15" t="s">
        <v>3599</v>
      </c>
      <c r="L1202" s="15" t="str">
        <f>CONCATENATE(D1202,",",J1202)</f>
        <v>N41557601,N6274218C1316 AWD</v>
      </c>
      <c r="M1202" s="16">
        <v>75233000</v>
      </c>
      <c r="N1202" s="16">
        <v>72008000</v>
      </c>
      <c r="O1202" s="17">
        <v>44106</v>
      </c>
      <c r="P1202" s="18">
        <v>44491</v>
      </c>
      <c r="Q1202" s="19">
        <f>IF(M1202="","",N1202-M1202)</f>
        <v>-3225000</v>
      </c>
      <c r="R1202" s="20">
        <f>IF(P1202="","",P1202-O1202)</f>
        <v>385</v>
      </c>
      <c r="S1202">
        <f>YEAR(P1202)</f>
        <v>2021</v>
      </c>
      <c r="T1202" s="21">
        <f>IF(LEN(MONTH(P1202))=1,CONCATENATE("0",MONTH(P1202)),MONTH(P1202))</f>
        <v>10</v>
      </c>
      <c r="U1202" s="21">
        <f>IF(LEN(DAY(P1202))=1,CONCATENATE("0",DAY(P1202)),DAY(P1202))</f>
        <v>22</v>
      </c>
      <c r="V1202" t="str">
        <f>CONCATENATE(S1202,T1202,U1202)</f>
        <v>20211022</v>
      </c>
      <c r="W1202">
        <f>IF(OR(MONTH(G1202)=10,MONTH(G1202)=11,MONTH(G1202)=12),YEAR(G1202)+1,YEAR(G1202))</f>
        <v>2018</v>
      </c>
      <c r="X1202">
        <f>IF(OR(MONTH(P1202)=10,MONTH(P1202)=11,MONTH(P1202)=12),YEAR(P1202)+1,YEAR(P1202))</f>
        <v>2022</v>
      </c>
      <c r="Y1202">
        <f>INDEX('Inflation Indices'!$B$2:$B$18,MATCH('MilCon Contracts Data'!W493,'Inflation Indices'!$A$2:$A$18,0))</f>
        <v>1.027591137340192</v>
      </c>
      <c r="Z1202">
        <f>ROUND(MEDIAN(W1202,X1202),0)</f>
        <v>2020</v>
      </c>
      <c r="AA1202">
        <f>INDEX('Inflation Indices'!$B$2:$B$18,MATCH('MilCon Contracts Data'!Z493,'Inflation Indices'!$A$2:$A$18,0))</f>
        <v>0.97697771649446541</v>
      </c>
      <c r="AB1202" s="22">
        <f>M1202*Y1202</f>
        <v>77308764.035514668</v>
      </c>
      <c r="AC1202" s="22">
        <f>AB1202+(Q1202*AA1202)</f>
        <v>74158010.899820015</v>
      </c>
      <c r="AD1202" s="19">
        <f>IF(AB1202="","",AC1202-AB1202)</f>
        <v>-3150753.1356946528</v>
      </c>
      <c r="AE1202" s="23">
        <f>_xlfn.DAYS(P1202,O1202)</f>
        <v>385</v>
      </c>
      <c r="AF1202" s="23">
        <f>_xlfn.DAYS(O1202,G1202)</f>
        <v>870</v>
      </c>
      <c r="AG1202" s="24">
        <f>AE1202/AF1202</f>
        <v>0.44252873563218392</v>
      </c>
    </row>
    <row r="1203" spans="1:33" ht="30" customHeight="1" x14ac:dyDescent="0.25">
      <c r="A1203" s="9">
        <v>44573</v>
      </c>
      <c r="B1203" s="10">
        <v>2019</v>
      </c>
      <c r="C1203" s="11" t="s">
        <v>103</v>
      </c>
      <c r="D1203" s="12" t="s">
        <v>3600</v>
      </c>
      <c r="E1203" s="12" t="s">
        <v>35</v>
      </c>
      <c r="F1203" s="9">
        <v>43616</v>
      </c>
      <c r="G1203" s="9">
        <v>43721</v>
      </c>
      <c r="H1203" s="12" t="s">
        <v>3545</v>
      </c>
      <c r="I1203" s="13" t="str">
        <f>LEFT(J1203,6)</f>
        <v>N69450</v>
      </c>
      <c r="J1203" s="14" t="s">
        <v>3601</v>
      </c>
      <c r="K1203" s="15" t="s">
        <v>3602</v>
      </c>
      <c r="L1203" s="15" t="str">
        <f>CONCATENATE(D1203,",",J1203)</f>
        <v>N60201426,N6945014D1267 N6945019F0708</v>
      </c>
      <c r="M1203" s="16">
        <v>76123000</v>
      </c>
      <c r="N1203" s="16">
        <v>73246000</v>
      </c>
      <c r="O1203" s="17">
        <v>44288</v>
      </c>
      <c r="P1203" s="18">
        <v>44739</v>
      </c>
      <c r="Q1203" s="19">
        <f>IF(M1203="","",N1203-M1203)</f>
        <v>-2877000</v>
      </c>
      <c r="R1203" s="20">
        <f>IF(P1203="","",P1203-O1203)</f>
        <v>451</v>
      </c>
      <c r="S1203">
        <f>YEAR(P1203)</f>
        <v>2022</v>
      </c>
      <c r="T1203" s="21" t="str">
        <f>IF(LEN(MONTH(P1203))=1,CONCATENATE("0",MONTH(P1203)),MONTH(P1203))</f>
        <v>06</v>
      </c>
      <c r="U1203" s="21">
        <f>IF(LEN(DAY(P1203))=1,CONCATENATE("0",DAY(P1203)),DAY(P1203))</f>
        <v>27</v>
      </c>
      <c r="V1203" t="str">
        <f>CONCATENATE(S1203,T1203,U1203)</f>
        <v>20220627</v>
      </c>
      <c r="W1203">
        <f>IF(OR(MONTH(G1203)=10,MONTH(G1203)=11,MONTH(G1203)=12),YEAR(G1203)+1,YEAR(G1203))</f>
        <v>2019</v>
      </c>
      <c r="X1203">
        <f>IF(OR(MONTH(P1203)=10,MONTH(P1203)=11,MONTH(P1203)=12),YEAR(P1203)+1,YEAR(P1203))</f>
        <v>2022</v>
      </c>
      <c r="Y1203">
        <f>INDEX('Inflation Indices'!$B$2:$B$18,MATCH('MilCon Contracts Data'!W679,'Inflation Indices'!$A$2:$A$18,0))</f>
        <v>0.97697771649446541</v>
      </c>
      <c r="Z1203">
        <f>ROUND(MEDIAN(W1203,X1203),0)</f>
        <v>2021</v>
      </c>
      <c r="AA1203">
        <f>INDEX('Inflation Indices'!$B$2:$B$18,MATCH('MilCon Contracts Data'!Z679,'Inflation Indices'!$A$2:$A$18,0))</f>
        <v>0.95701202597496626</v>
      </c>
      <c r="AB1203" s="22">
        <f>M1203*Y1203</f>
        <v>74370474.71270819</v>
      </c>
      <c r="AC1203" s="22">
        <f>AB1203+(Q1203*AA1203)</f>
        <v>71617151.113978207</v>
      </c>
      <c r="AD1203" s="19">
        <f>IF(AB1203="","",AC1203-AB1203)</f>
        <v>-2753323.598729983</v>
      </c>
      <c r="AE1203" s="23">
        <f>_xlfn.DAYS(P1203,O1203)</f>
        <v>451</v>
      </c>
      <c r="AF1203" s="23">
        <f>_xlfn.DAYS(O1203,G1203)</f>
        <v>567</v>
      </c>
      <c r="AG1203" s="24">
        <f>AE1203/AF1203</f>
        <v>0.79541446208112876</v>
      </c>
    </row>
    <row r="1204" spans="1:33" ht="30" customHeight="1" x14ac:dyDescent="0.25">
      <c r="A1204" s="9">
        <v>44561</v>
      </c>
      <c r="B1204" s="10">
        <v>2020</v>
      </c>
      <c r="C1204" s="11" t="s">
        <v>145</v>
      </c>
      <c r="D1204" s="12" t="s">
        <v>3603</v>
      </c>
      <c r="E1204" s="12" t="s">
        <v>35</v>
      </c>
      <c r="F1204" s="9">
        <v>43789</v>
      </c>
      <c r="G1204" s="9">
        <v>43899</v>
      </c>
      <c r="H1204" s="12" t="s">
        <v>3604</v>
      </c>
      <c r="I1204" s="13" t="str">
        <f>LEFT(J1204,6)</f>
        <v>W912DR</v>
      </c>
      <c r="J1204" s="14" t="s">
        <v>3605</v>
      </c>
      <c r="K1204" s="15" t="s">
        <v>3605</v>
      </c>
      <c r="L1204" s="15" t="str">
        <f>CONCATENATE(D1204,",",J1204)</f>
        <v>88077,W912DR20C0007</v>
      </c>
      <c r="M1204" s="16">
        <v>76399000</v>
      </c>
      <c r="N1204" s="16">
        <v>80793000</v>
      </c>
      <c r="O1204" s="17">
        <v>45017</v>
      </c>
      <c r="P1204" s="18">
        <v>45045</v>
      </c>
      <c r="Q1204" s="19">
        <f>IF(M1204="","",N1204-M1204)</f>
        <v>4394000</v>
      </c>
      <c r="R1204" s="20">
        <f>IF(P1204="","",P1204-O1204)</f>
        <v>28</v>
      </c>
      <c r="S1204">
        <f>YEAR(P1204)</f>
        <v>2023</v>
      </c>
      <c r="T1204" s="21" t="str">
        <f>IF(LEN(MONTH(P1204))=1,CONCATENATE("0",MONTH(P1204)),MONTH(P1204))</f>
        <v>04</v>
      </c>
      <c r="U1204" s="21">
        <f>IF(LEN(DAY(P1204))=1,CONCATENATE("0",DAY(P1204)),DAY(P1204))</f>
        <v>29</v>
      </c>
      <c r="V1204" t="str">
        <f>CONCATENATE(S1204,T1204,U1204)</f>
        <v>20230429</v>
      </c>
      <c r="W1204">
        <f>IF(OR(MONTH(G1204)=10,MONTH(G1204)=11,MONTH(G1204)=12),YEAR(G1204)+1,YEAR(G1204))</f>
        <v>2020</v>
      </c>
      <c r="X1204">
        <f>IF(OR(MONTH(P1204)=10,MONTH(P1204)=11,MONTH(P1204)=12),YEAR(P1204)+1,YEAR(P1204))</f>
        <v>2023</v>
      </c>
      <c r="Y1204">
        <f>INDEX('Inflation Indices'!$B$2:$B$18,MATCH('MilCon Contracts Data'!W1019,'Inflation Indices'!$A$2:$A$18,0))</f>
        <v>1.1518675949206576</v>
      </c>
      <c r="Z1204">
        <f>ROUND(MEDIAN(W1204,X1204),0)</f>
        <v>2022</v>
      </c>
      <c r="AA1204">
        <f>INDEX('Inflation Indices'!$B$2:$B$18,MATCH('MilCon Contracts Data'!Z1019,'Inflation Indices'!$A$2:$A$18,0))</f>
        <v>1.0992552112271903</v>
      </c>
      <c r="AB1204" s="22">
        <f>M1204*Y1204</f>
        <v>88001532.384343326</v>
      </c>
      <c r="AC1204" s="22">
        <f>AB1204+(Q1204*AA1204)</f>
        <v>92831659.782475606</v>
      </c>
      <c r="AD1204" s="19">
        <f>IF(AB1204="","",AC1204-AB1204)</f>
        <v>4830127.3981322795</v>
      </c>
      <c r="AE1204" s="23">
        <f>_xlfn.DAYS(P1204,O1204)</f>
        <v>28</v>
      </c>
      <c r="AF1204" s="23">
        <f>_xlfn.DAYS(O1204,G1204)</f>
        <v>1118</v>
      </c>
      <c r="AG1204" s="24">
        <f>AE1204/AF1204</f>
        <v>2.5044722719141325E-2</v>
      </c>
    </row>
    <row r="1205" spans="1:33" ht="30" customHeight="1" x14ac:dyDescent="0.25">
      <c r="A1205" s="9">
        <v>44561</v>
      </c>
      <c r="B1205" s="10">
        <v>2021</v>
      </c>
      <c r="C1205" s="11" t="s">
        <v>145</v>
      </c>
      <c r="D1205" s="12" t="s">
        <v>3603</v>
      </c>
      <c r="E1205" s="12" t="s">
        <v>3606</v>
      </c>
      <c r="F1205" s="9">
        <v>43789</v>
      </c>
      <c r="G1205" s="9">
        <v>43899</v>
      </c>
      <c r="H1205" s="12" t="s">
        <v>3604</v>
      </c>
      <c r="I1205" s="13" t="str">
        <f>LEFT(J1205,6)</f>
        <v>W912DR</v>
      </c>
      <c r="J1205" s="14" t="s">
        <v>3605</v>
      </c>
      <c r="K1205" s="15" t="s">
        <v>3605</v>
      </c>
      <c r="L1205" s="15" t="str">
        <f>CONCATENATE(D1205,",",J1205)</f>
        <v>88077,W912DR20C0007</v>
      </c>
      <c r="M1205" s="16">
        <v>76399000</v>
      </c>
      <c r="N1205" s="16">
        <v>80793000</v>
      </c>
      <c r="O1205" s="17">
        <v>45045</v>
      </c>
      <c r="P1205" s="18">
        <v>45045</v>
      </c>
      <c r="Q1205" s="19">
        <f>IF(M1205="","",N1205-M1205)</f>
        <v>4394000</v>
      </c>
      <c r="R1205" s="20">
        <f>IF(P1205="","",P1205-O1205)</f>
        <v>0</v>
      </c>
      <c r="S1205">
        <f>YEAR(P1205)</f>
        <v>2023</v>
      </c>
      <c r="T1205" s="21" t="str">
        <f>IF(LEN(MONTH(P1205))=1,CONCATENATE("0",MONTH(P1205)),MONTH(P1205))</f>
        <v>04</v>
      </c>
      <c r="U1205" s="21">
        <f>IF(LEN(DAY(P1205))=1,CONCATENATE("0",DAY(P1205)),DAY(P1205))</f>
        <v>29</v>
      </c>
      <c r="V1205" t="str">
        <f>CONCATENATE(S1205,T1205,U1205)</f>
        <v>20230429</v>
      </c>
      <c r="W1205">
        <f>IF(OR(MONTH(G1205)=10,MONTH(G1205)=11,MONTH(G1205)=12),YEAR(G1205)+1,YEAR(G1205))</f>
        <v>2020</v>
      </c>
      <c r="X1205">
        <f>IF(OR(MONTH(P1205)=10,MONTH(P1205)=11,MONTH(P1205)=12),YEAR(P1205)+1,YEAR(P1205))</f>
        <v>2023</v>
      </c>
      <c r="Y1205">
        <f>INDEX('Inflation Indices'!$B$2:$B$18,MATCH('MilCon Contracts Data'!W1020,'Inflation Indices'!$A$2:$A$18,0))</f>
        <v>1.0992552112271903</v>
      </c>
      <c r="Z1205">
        <f>ROUND(MEDIAN(W1205,X1205),0)</f>
        <v>2022</v>
      </c>
      <c r="AA1205">
        <f>INDEX('Inflation Indices'!$B$2:$B$18,MATCH('MilCon Contracts Data'!Z1020,'Inflation Indices'!$A$2:$A$18,0))</f>
        <v>1.0750776974914733</v>
      </c>
      <c r="AB1205" s="22">
        <f>M1205*Y1205</f>
        <v>83981998.882546112</v>
      </c>
      <c r="AC1205" s="22">
        <f>AB1205+(Q1205*AA1205)</f>
        <v>88705890.28532365</v>
      </c>
      <c r="AD1205" s="19">
        <f>IF(AB1205="","",AC1205-AB1205)</f>
        <v>4723891.4027775377</v>
      </c>
      <c r="AE1205" s="23">
        <f>_xlfn.DAYS(P1205,O1205)</f>
        <v>0</v>
      </c>
      <c r="AF1205" s="23">
        <f>_xlfn.DAYS(O1205,G1205)</f>
        <v>1146</v>
      </c>
      <c r="AG1205" s="24">
        <f>AE1205/AF1205</f>
        <v>0</v>
      </c>
    </row>
    <row r="1206" spans="1:33" ht="30" customHeight="1" x14ac:dyDescent="0.25">
      <c r="A1206" s="9">
        <v>44561</v>
      </c>
      <c r="B1206" s="10">
        <v>2021</v>
      </c>
      <c r="C1206" s="11" t="s">
        <v>145</v>
      </c>
      <c r="D1206" s="12" t="s">
        <v>3607</v>
      </c>
      <c r="E1206" s="12" t="s">
        <v>35</v>
      </c>
      <c r="F1206" s="9">
        <v>44237</v>
      </c>
      <c r="G1206" s="9">
        <v>44460</v>
      </c>
      <c r="H1206" s="12" t="s">
        <v>50</v>
      </c>
      <c r="I1206" s="13" t="str">
        <f>LEFT(J1206,6)</f>
        <v>W9128A</v>
      </c>
      <c r="J1206" s="14" t="s">
        <v>3608</v>
      </c>
      <c r="K1206" s="15" t="s">
        <v>3608</v>
      </c>
      <c r="L1206" s="15" t="str">
        <f>CONCATENATE(D1206,",",J1206)</f>
        <v>76897,W9128A21C0007</v>
      </c>
      <c r="M1206" s="16">
        <v>76594000</v>
      </c>
      <c r="N1206" s="16">
        <v>78551000</v>
      </c>
      <c r="O1206" s="17">
        <v>45577</v>
      </c>
      <c r="P1206" s="18">
        <v>45577</v>
      </c>
      <c r="Q1206" s="19">
        <f>IF(M1206="","",N1206-M1206)</f>
        <v>1957000</v>
      </c>
      <c r="R1206" s="20">
        <f>IF(P1206="","",P1206-O1206)</f>
        <v>0</v>
      </c>
      <c r="S1206">
        <f>YEAR(P1206)</f>
        <v>2024</v>
      </c>
      <c r="T1206" s="21">
        <f>IF(LEN(MONTH(P1206))=1,CONCATENATE("0",MONTH(P1206)),MONTH(P1206))</f>
        <v>10</v>
      </c>
      <c r="U1206" s="21">
        <f>IF(LEN(DAY(P1206))=1,CONCATENATE("0",DAY(P1206)),DAY(P1206))</f>
        <v>12</v>
      </c>
      <c r="V1206" t="str">
        <f>CONCATENATE(S1206,T1206,U1206)</f>
        <v>20241012</v>
      </c>
      <c r="W1206">
        <f>IF(OR(MONTH(G1206)=10,MONTH(G1206)=11,MONTH(G1206)=12),YEAR(G1206)+1,YEAR(G1206))</f>
        <v>2021</v>
      </c>
      <c r="X1206">
        <f>IF(OR(MONTH(P1206)=10,MONTH(P1206)=11,MONTH(P1206)=12),YEAR(P1206)+1,YEAR(P1206))</f>
        <v>2025</v>
      </c>
      <c r="Y1206">
        <f>INDEX('Inflation Indices'!$B$2:$B$18,MATCH('MilCon Contracts Data'!W1230,'Inflation Indices'!$A$2:$A$18,0))</f>
        <v>1.0006103417743548</v>
      </c>
      <c r="Z1206">
        <f>ROUND(MEDIAN(W1206,X1206),0)</f>
        <v>2023</v>
      </c>
      <c r="AA1206">
        <f>INDEX('Inflation Indices'!$B$2:$B$18,MATCH('MilCon Contracts Data'!Z1230,'Inflation Indices'!$A$2:$A$18,0))</f>
        <v>0.95701202597496626</v>
      </c>
      <c r="AB1206" s="22">
        <f>M1206*Y1206</f>
        <v>76640748.517864928</v>
      </c>
      <c r="AC1206" s="22">
        <f>AB1206+(Q1206*AA1206)</f>
        <v>78513621.052697942</v>
      </c>
      <c r="AD1206" s="19">
        <f>IF(AB1206="","",AC1206-AB1206)</f>
        <v>1872872.534833014</v>
      </c>
      <c r="AE1206" s="23">
        <f>_xlfn.DAYS(P1206,O1206)</f>
        <v>0</v>
      </c>
      <c r="AF1206" s="23">
        <f>_xlfn.DAYS(O1206,G1206)</f>
        <v>1117</v>
      </c>
      <c r="AG1206" s="24">
        <f>AE1206/AF1206</f>
        <v>0</v>
      </c>
    </row>
    <row r="1207" spans="1:33" ht="30" customHeight="1" x14ac:dyDescent="0.25">
      <c r="A1207" s="9">
        <v>44561</v>
      </c>
      <c r="B1207" s="10">
        <v>2018</v>
      </c>
      <c r="C1207" s="11" t="s">
        <v>145</v>
      </c>
      <c r="D1207" s="12" t="s">
        <v>3609</v>
      </c>
      <c r="E1207" s="12" t="s">
        <v>35</v>
      </c>
      <c r="F1207" s="9">
        <v>43271</v>
      </c>
      <c r="G1207" s="9">
        <v>43784</v>
      </c>
      <c r="H1207" s="12" t="s">
        <v>3610</v>
      </c>
      <c r="I1207" s="13" t="str">
        <f>LEFT(J1207,6)</f>
        <v>W912DW</v>
      </c>
      <c r="J1207" s="14" t="s">
        <v>3611</v>
      </c>
      <c r="K1207" s="15" t="s">
        <v>3611</v>
      </c>
      <c r="L1207" s="15" t="str">
        <f>CONCATENATE(D1207,",",J1207)</f>
        <v>61147,W912DW20C0002</v>
      </c>
      <c r="M1207" s="16">
        <v>77308000</v>
      </c>
      <c r="N1207" s="16">
        <v>79376000</v>
      </c>
      <c r="O1207" s="17">
        <v>44795</v>
      </c>
      <c r="P1207" s="18">
        <v>44857</v>
      </c>
      <c r="Q1207" s="19">
        <f>IF(M1207="","",N1207-M1207)</f>
        <v>2068000</v>
      </c>
      <c r="R1207" s="20">
        <f>IF(P1207="","",P1207-O1207)</f>
        <v>62</v>
      </c>
      <c r="S1207">
        <f>YEAR(P1207)</f>
        <v>2022</v>
      </c>
      <c r="T1207" s="21">
        <f>IF(LEN(MONTH(P1207))=1,CONCATENATE("0",MONTH(P1207)),MONTH(P1207))</f>
        <v>10</v>
      </c>
      <c r="U1207" s="21">
        <f>IF(LEN(DAY(P1207))=1,CONCATENATE("0",DAY(P1207)),DAY(P1207))</f>
        <v>23</v>
      </c>
      <c r="V1207" t="str">
        <f>CONCATENATE(S1207,T1207,U1207)</f>
        <v>20221023</v>
      </c>
      <c r="W1207">
        <f>IF(OR(MONTH(G1207)=10,MONTH(G1207)=11,MONTH(G1207)=12),YEAR(G1207)+1,YEAR(G1207))</f>
        <v>2020</v>
      </c>
      <c r="X1207">
        <f>IF(OR(MONTH(P1207)=10,MONTH(P1207)=11,MONTH(P1207)=12),YEAR(P1207)+1,YEAR(P1207))</f>
        <v>2023</v>
      </c>
      <c r="Y1207">
        <f>INDEX('Inflation Indices'!$B$2:$B$18,MATCH('MilCon Contracts Data'!W1028,'Inflation Indices'!$A$2:$A$18,0))</f>
        <v>1.0750776974914733</v>
      </c>
      <c r="Z1207">
        <f>ROUND(MEDIAN(W1207,X1207),0)</f>
        <v>2022</v>
      </c>
      <c r="AA1207">
        <f>INDEX('Inflation Indices'!$B$2:$B$18,MATCH('MilCon Contracts Data'!Z1028,'Inflation Indices'!$A$2:$A$18,0))</f>
        <v>1.027591137340192</v>
      </c>
      <c r="AB1207" s="22">
        <f>M1207*Y1207</f>
        <v>83112106.637670815</v>
      </c>
      <c r="AC1207" s="22">
        <f>AB1207+(Q1207*AA1207)</f>
        <v>85237165.109690338</v>
      </c>
      <c r="AD1207" s="19">
        <f>IF(AB1207="","",AC1207-AB1207)</f>
        <v>2125058.4720195234</v>
      </c>
      <c r="AE1207" s="23">
        <f>_xlfn.DAYS(P1207,O1207)</f>
        <v>62</v>
      </c>
      <c r="AF1207" s="23">
        <f>_xlfn.DAYS(O1207,G1207)</f>
        <v>1011</v>
      </c>
      <c r="AG1207" s="24">
        <f>AE1207/AF1207</f>
        <v>6.1325420375865483E-2</v>
      </c>
    </row>
    <row r="1208" spans="1:33" ht="30" customHeight="1" x14ac:dyDescent="0.25">
      <c r="A1208" s="9">
        <v>44594</v>
      </c>
      <c r="B1208" s="10">
        <v>2012</v>
      </c>
      <c r="C1208" s="11" t="s">
        <v>57</v>
      </c>
      <c r="D1208" s="12" t="s">
        <v>63</v>
      </c>
      <c r="E1208" s="12" t="s">
        <v>35</v>
      </c>
      <c r="F1208" s="9">
        <v>42558</v>
      </c>
      <c r="G1208" s="9">
        <v>42692</v>
      </c>
      <c r="H1208" s="12" t="s">
        <v>65</v>
      </c>
      <c r="I1208" s="13" t="str">
        <f>LEFT(J1208,6)</f>
        <v>W912GB</v>
      </c>
      <c r="J1208" s="14" t="s">
        <v>3612</v>
      </c>
      <c r="K1208" s="15" t="s">
        <v>67</v>
      </c>
      <c r="L1208" s="15" t="str">
        <f>CONCATENATE(D1208,",",J1208)</f>
        <v>EU00031,W912GB-11-C-0029/27243529</v>
      </c>
      <c r="M1208" s="16">
        <v>77816984</v>
      </c>
      <c r="N1208" s="16">
        <v>90293144</v>
      </c>
      <c r="O1208" s="17">
        <v>43593</v>
      </c>
      <c r="P1208" s="18">
        <v>43769</v>
      </c>
      <c r="Q1208" s="19">
        <f>IF(M1208="","",N1208-M1208)</f>
        <v>12476160</v>
      </c>
      <c r="R1208" s="20">
        <f>IF(P1208="","",P1208-O1208)</f>
        <v>176</v>
      </c>
      <c r="S1208">
        <f>YEAR(P1208)</f>
        <v>2019</v>
      </c>
      <c r="T1208" s="21">
        <f>IF(LEN(MONTH(P1208))=1,CONCATENATE("0",MONTH(P1208)),MONTH(P1208))</f>
        <v>10</v>
      </c>
      <c r="U1208" s="21">
        <f>IF(LEN(DAY(P1208))=1,CONCATENATE("0",DAY(P1208)),DAY(P1208))</f>
        <v>31</v>
      </c>
      <c r="V1208" t="str">
        <f>CONCATENATE(S1208,T1208,U1208)</f>
        <v>20191031</v>
      </c>
      <c r="W1208">
        <f>IF(OR(MONTH(G1208)=10,MONTH(G1208)=11,MONTH(G1208)=12),YEAR(G1208)+1,YEAR(G1208))</f>
        <v>2017</v>
      </c>
      <c r="X1208">
        <f>IF(OR(MONTH(P1208)=10,MONTH(P1208)=11,MONTH(P1208)=12),YEAR(P1208)+1,YEAR(P1208))</f>
        <v>2020</v>
      </c>
      <c r="Y1208">
        <f>INDEX('Inflation Indices'!$B$2:$B$18,MATCH('MilCon Contracts Data'!W374,'Inflation Indices'!$A$2:$A$18,0))</f>
        <v>0.97697771649446541</v>
      </c>
      <c r="Z1208">
        <f>ROUND(MEDIAN(W1208,X1208),0)</f>
        <v>2019</v>
      </c>
      <c r="AA1208">
        <f>INDEX('Inflation Indices'!$B$2:$B$18,MATCH('MilCon Contracts Data'!Z374,'Inflation Indices'!$A$2:$A$18,0))</f>
        <v>0.95701202597496626</v>
      </c>
      <c r="AB1208" s="22">
        <f>M1208*Y1208</f>
        <v>76025459.332806349</v>
      </c>
      <c r="AC1208" s="22">
        <f>AB1208+(Q1208*AA1208)</f>
        <v>87965294.490794182</v>
      </c>
      <c r="AD1208" s="19">
        <f>IF(AB1208="","",AC1208-AB1208)</f>
        <v>11939835.157987833</v>
      </c>
      <c r="AE1208" s="23">
        <f>_xlfn.DAYS(P1208,O1208)</f>
        <v>176</v>
      </c>
      <c r="AF1208" s="23">
        <f>_xlfn.DAYS(O1208,G1208)</f>
        <v>901</v>
      </c>
      <c r="AG1208" s="24">
        <f>AE1208/AF1208</f>
        <v>0.19533851276359601</v>
      </c>
    </row>
    <row r="1209" spans="1:33" ht="30" customHeight="1" x14ac:dyDescent="0.25">
      <c r="A1209" s="9">
        <v>44573</v>
      </c>
      <c r="B1209" s="10">
        <v>2017</v>
      </c>
      <c r="C1209" s="11" t="s">
        <v>98</v>
      </c>
      <c r="D1209" s="12" t="s">
        <v>3613</v>
      </c>
      <c r="E1209" s="12" t="s">
        <v>35</v>
      </c>
      <c r="F1209" s="9">
        <v>42789</v>
      </c>
      <c r="G1209" s="9">
        <v>42915</v>
      </c>
      <c r="H1209" s="12" t="s">
        <v>271</v>
      </c>
      <c r="I1209" s="13" t="str">
        <f>LEFT(J1209,6)</f>
        <v>N40085</v>
      </c>
      <c r="J1209" s="14" t="s">
        <v>3614</v>
      </c>
      <c r="K1209" s="15" t="s">
        <v>3615</v>
      </c>
      <c r="L1209" s="15" t="str">
        <f>CONCATENATE(D1209,",",J1209)</f>
        <v>M60169464,N4008517C8327 AWD</v>
      </c>
      <c r="M1209" s="16">
        <v>78310000</v>
      </c>
      <c r="N1209" s="16">
        <v>79679000</v>
      </c>
      <c r="O1209" s="17">
        <v>44025</v>
      </c>
      <c r="P1209" s="18">
        <v>44429</v>
      </c>
      <c r="Q1209" s="19">
        <f>IF(M1209="","",N1209-M1209)</f>
        <v>1369000</v>
      </c>
      <c r="R1209" s="20">
        <f>IF(P1209="","",P1209-O1209)</f>
        <v>404</v>
      </c>
      <c r="S1209">
        <f>YEAR(P1209)</f>
        <v>2021</v>
      </c>
      <c r="T1209" s="21" t="str">
        <f>IF(LEN(MONTH(P1209))=1,CONCATENATE("0",MONTH(P1209)),MONTH(P1209))</f>
        <v>08</v>
      </c>
      <c r="U1209" s="21">
        <f>IF(LEN(DAY(P1209))=1,CONCATENATE("0",DAY(P1209)),DAY(P1209))</f>
        <v>21</v>
      </c>
      <c r="V1209" t="str">
        <f>CONCATENATE(S1209,T1209,U1209)</f>
        <v>20210821</v>
      </c>
      <c r="W1209">
        <f>IF(OR(MONTH(G1209)=10,MONTH(G1209)=11,MONTH(G1209)=12),YEAR(G1209)+1,YEAR(G1209))</f>
        <v>2017</v>
      </c>
      <c r="X1209">
        <f>IF(OR(MONTH(P1209)=10,MONTH(P1209)=11,MONTH(P1209)=12),YEAR(P1209)+1,YEAR(P1209))</f>
        <v>2021</v>
      </c>
      <c r="Y1209">
        <f>INDEX('Inflation Indices'!$B$2:$B$18,MATCH('MilCon Contracts Data'!W311,'Inflation Indices'!$A$2:$A$18,0))</f>
        <v>1.1518675949206576</v>
      </c>
      <c r="Z1209">
        <f>ROUND(MEDIAN(W1209,X1209),0)</f>
        <v>2019</v>
      </c>
      <c r="AA1209">
        <f>INDEX('Inflation Indices'!$B$2:$B$18,MATCH('MilCon Contracts Data'!Z311,'Inflation Indices'!$A$2:$A$18,0))</f>
        <v>1.1226717559690906</v>
      </c>
      <c r="AB1209" s="22">
        <f>M1209*Y1209</f>
        <v>90202751.3582367</v>
      </c>
      <c r="AC1209" s="22">
        <f>AB1209+(Q1209*AA1209)</f>
        <v>91739688.992158383</v>
      </c>
      <c r="AD1209" s="19">
        <f>IF(AB1209="","",AC1209-AB1209)</f>
        <v>1536937.6339216828</v>
      </c>
      <c r="AE1209" s="23">
        <f>_xlfn.DAYS(P1209,O1209)</f>
        <v>404</v>
      </c>
      <c r="AF1209" s="23">
        <f>_xlfn.DAYS(O1209,G1209)</f>
        <v>1110</v>
      </c>
      <c r="AG1209" s="24">
        <f>AE1209/AF1209</f>
        <v>0.36396396396396397</v>
      </c>
    </row>
    <row r="1210" spans="1:33" ht="30" customHeight="1" x14ac:dyDescent="0.25">
      <c r="A1210" s="9">
        <v>44573</v>
      </c>
      <c r="B1210" s="10">
        <v>2017</v>
      </c>
      <c r="C1210" s="11" t="s">
        <v>103</v>
      </c>
      <c r="D1210" s="12" t="s">
        <v>3616</v>
      </c>
      <c r="E1210" s="12" t="s">
        <v>35</v>
      </c>
      <c r="F1210" s="9">
        <v>43552</v>
      </c>
      <c r="G1210" s="9">
        <v>43727</v>
      </c>
      <c r="H1210" s="12" t="s">
        <v>134</v>
      </c>
      <c r="I1210" s="13" t="str">
        <f>LEFT(J1210,6)</f>
        <v>N62742</v>
      </c>
      <c r="J1210" s="14" t="s">
        <v>3184</v>
      </c>
      <c r="K1210" s="15" t="s">
        <v>3185</v>
      </c>
      <c r="L1210" s="15" t="str">
        <f>CONCATENATE(D1210,",",J1210)</f>
        <v>N41557H279,N6274219C1309 AWD</v>
      </c>
      <c r="M1210" s="16">
        <v>78787000</v>
      </c>
      <c r="N1210" s="16">
        <v>75634000</v>
      </c>
      <c r="O1210" s="17">
        <v>44747</v>
      </c>
      <c r="P1210" s="18">
        <v>44998</v>
      </c>
      <c r="Q1210" s="19">
        <f>IF(M1210="","",N1210-M1210)</f>
        <v>-3153000</v>
      </c>
      <c r="R1210" s="20">
        <f>IF(P1210="","",P1210-O1210)</f>
        <v>251</v>
      </c>
      <c r="S1210">
        <f>YEAR(P1210)</f>
        <v>2023</v>
      </c>
      <c r="T1210" s="21" t="str">
        <f>IF(LEN(MONTH(P1210))=1,CONCATENATE("0",MONTH(P1210)),MONTH(P1210))</f>
        <v>03</v>
      </c>
      <c r="U1210" s="21">
        <f>IF(LEN(DAY(P1210))=1,CONCATENATE("0",DAY(P1210)),DAY(P1210))</f>
        <v>13</v>
      </c>
      <c r="V1210" t="str">
        <f>CONCATENATE(S1210,T1210,U1210)</f>
        <v>20230313</v>
      </c>
      <c r="W1210">
        <f>IF(OR(MONTH(G1210)=10,MONTH(G1210)=11,MONTH(G1210)=12),YEAR(G1210)+1,YEAR(G1210))</f>
        <v>2019</v>
      </c>
      <c r="X1210">
        <f>IF(OR(MONTH(P1210)=10,MONTH(P1210)=11,MONTH(P1210)=12),YEAR(P1210)+1,YEAR(P1210))</f>
        <v>2023</v>
      </c>
      <c r="Y1210">
        <f>INDEX('Inflation Indices'!$B$2:$B$18,MATCH('MilCon Contracts Data'!W668,'Inflation Indices'!$A$2:$A$18,0))</f>
        <v>1.0992552112271903</v>
      </c>
      <c r="Z1210">
        <f>ROUND(MEDIAN(W1210,X1210),0)</f>
        <v>2021</v>
      </c>
      <c r="AA1210">
        <f>INDEX('Inflation Indices'!$B$2:$B$18,MATCH('MilCon Contracts Data'!Z668,'Inflation Indices'!$A$2:$A$18,0))</f>
        <v>1.0507009358578761</v>
      </c>
      <c r="AB1210" s="22">
        <f>M1210*Y1210</f>
        <v>86607020.326956645</v>
      </c>
      <c r="AC1210" s="22">
        <f>AB1210+(Q1210*AA1210)</f>
        <v>83294160.276196763</v>
      </c>
      <c r="AD1210" s="19">
        <f>IF(AB1210="","",AC1210-AB1210)</f>
        <v>-3312860.0507598817</v>
      </c>
      <c r="AE1210" s="23">
        <f>_xlfn.DAYS(P1210,O1210)</f>
        <v>251</v>
      </c>
      <c r="AF1210" s="23">
        <f>_xlfn.DAYS(O1210,G1210)</f>
        <v>1020</v>
      </c>
      <c r="AG1210" s="24">
        <f>AE1210/AF1210</f>
        <v>0.24607843137254901</v>
      </c>
    </row>
    <row r="1211" spans="1:33" ht="30" customHeight="1" x14ac:dyDescent="0.25">
      <c r="A1211" s="9">
        <v>44573</v>
      </c>
      <c r="B1211" s="10">
        <v>2018</v>
      </c>
      <c r="C1211" s="11" t="s">
        <v>98</v>
      </c>
      <c r="D1211" s="12" t="s">
        <v>3047</v>
      </c>
      <c r="E1211" s="12" t="s">
        <v>3617</v>
      </c>
      <c r="F1211" s="9">
        <v>42976</v>
      </c>
      <c r="G1211" s="9">
        <v>43124</v>
      </c>
      <c r="H1211" s="12" t="s">
        <v>309</v>
      </c>
      <c r="I1211" s="13" t="str">
        <f>LEFT(J1211,6)</f>
        <v>N62473</v>
      </c>
      <c r="J1211" s="14" t="s">
        <v>3048</v>
      </c>
      <c r="K1211" s="15" t="s">
        <v>3049</v>
      </c>
      <c r="L1211" s="15" t="str">
        <f>CONCATENATE(D1211,",",J1211)</f>
        <v>M67865198,N6247318C4605 AWD</v>
      </c>
      <c r="M1211" s="16">
        <v>79399000</v>
      </c>
      <c r="N1211" s="16">
        <v>81408000</v>
      </c>
      <c r="O1211" s="17">
        <v>43844</v>
      </c>
      <c r="P1211" s="18">
        <v>44008</v>
      </c>
      <c r="Q1211" s="19">
        <f>IF(M1211="","",N1211-M1211)</f>
        <v>2009000</v>
      </c>
      <c r="R1211" s="20">
        <f>IF(P1211="","",P1211-O1211)</f>
        <v>164</v>
      </c>
      <c r="S1211">
        <f>YEAR(P1211)</f>
        <v>2020</v>
      </c>
      <c r="T1211" s="21" t="str">
        <f>IF(LEN(MONTH(P1211))=1,CONCATENATE("0",MONTH(P1211)),MONTH(P1211))</f>
        <v>06</v>
      </c>
      <c r="U1211" s="21">
        <f>IF(LEN(DAY(P1211))=1,CONCATENATE("0",DAY(P1211)),DAY(P1211))</f>
        <v>26</v>
      </c>
      <c r="V1211" t="str">
        <f>CONCATENATE(S1211,T1211,U1211)</f>
        <v>20200626</v>
      </c>
      <c r="W1211">
        <f>IF(OR(MONTH(G1211)=10,MONTH(G1211)=11,MONTH(G1211)=12),YEAR(G1211)+1,YEAR(G1211))</f>
        <v>2018</v>
      </c>
      <c r="X1211">
        <f>IF(OR(MONTH(P1211)=10,MONTH(P1211)=11,MONTH(P1211)=12),YEAR(P1211)+1,YEAR(P1211))</f>
        <v>2020</v>
      </c>
      <c r="Y1211">
        <f>INDEX('Inflation Indices'!$B$2:$B$18,MATCH('MilCon Contracts Data'!W482,'Inflation Indices'!$A$2:$A$18,0))</f>
        <v>1.0006103417743548</v>
      </c>
      <c r="Z1211">
        <f>ROUND(MEDIAN(W1211,X1211),0)</f>
        <v>2019</v>
      </c>
      <c r="AA1211">
        <f>INDEX('Inflation Indices'!$B$2:$B$18,MATCH('MilCon Contracts Data'!Z482,'Inflation Indices'!$A$2:$A$18,0))</f>
        <v>0.97697771649446541</v>
      </c>
      <c r="AB1211" s="22">
        <f>M1211*Y1211</f>
        <v>79447460.526541993</v>
      </c>
      <c r="AC1211" s="22">
        <f>AB1211+(Q1211*AA1211)</f>
        <v>81410208.75897938</v>
      </c>
      <c r="AD1211" s="19">
        <f>IF(AB1211="","",AC1211-AB1211)</f>
        <v>1962748.2324373871</v>
      </c>
      <c r="AE1211" s="23">
        <f>_xlfn.DAYS(P1211,O1211)</f>
        <v>164</v>
      </c>
      <c r="AF1211" s="23">
        <f>_xlfn.DAYS(O1211,G1211)</f>
        <v>720</v>
      </c>
      <c r="AG1211" s="24">
        <f>AE1211/AF1211</f>
        <v>0.22777777777777777</v>
      </c>
    </row>
    <row r="1212" spans="1:33" ht="30" customHeight="1" x14ac:dyDescent="0.25">
      <c r="A1212" s="9">
        <v>44574</v>
      </c>
      <c r="B1212" s="10">
        <v>2016</v>
      </c>
      <c r="C1212" s="11" t="s">
        <v>39</v>
      </c>
      <c r="D1212" s="12" t="s">
        <v>3618</v>
      </c>
      <c r="E1212" s="12" t="s">
        <v>35</v>
      </c>
      <c r="F1212" s="9">
        <v>42313</v>
      </c>
      <c r="G1212" s="9">
        <v>42590</v>
      </c>
      <c r="H1212" s="12" t="s">
        <v>3619</v>
      </c>
      <c r="I1212" s="13" t="str">
        <f>LEFT(J1212,6)</f>
        <v>N62742</v>
      </c>
      <c r="J1212" s="14" t="s">
        <v>3620</v>
      </c>
      <c r="K1212" s="15" t="s">
        <v>3620</v>
      </c>
      <c r="L1212" s="15" t="str">
        <f>CONCATENATE(D1212,",",J1212)</f>
        <v>78150,N6274216C1312</v>
      </c>
      <c r="M1212" s="16">
        <v>79722000</v>
      </c>
      <c r="N1212" s="16">
        <v>83356000</v>
      </c>
      <c r="O1212" s="17">
        <v>43455</v>
      </c>
      <c r="P1212" s="18">
        <v>44074</v>
      </c>
      <c r="Q1212" s="19">
        <f>IF(M1212="","",N1212-M1212)</f>
        <v>3634000</v>
      </c>
      <c r="R1212" s="20">
        <f>IF(P1212="","",P1212-O1212)</f>
        <v>619</v>
      </c>
      <c r="S1212">
        <f>YEAR(P1212)</f>
        <v>2020</v>
      </c>
      <c r="T1212" s="21" t="str">
        <f>IF(LEN(MONTH(P1212))=1,CONCATENATE("0",MONTH(P1212)),MONTH(P1212))</f>
        <v>08</v>
      </c>
      <c r="U1212" s="21">
        <f>IF(LEN(DAY(P1212))=1,CONCATENATE("0",DAY(P1212)),DAY(P1212))</f>
        <v>31</v>
      </c>
      <c r="V1212" t="str">
        <f>CONCATENATE(S1212,T1212,U1212)</f>
        <v>20200831</v>
      </c>
      <c r="W1212">
        <f>IF(OR(MONTH(G1212)=10,MONTH(G1212)=11,MONTH(G1212)=12),YEAR(G1212)+1,YEAR(G1212))</f>
        <v>2016</v>
      </c>
      <c r="X1212">
        <f>IF(OR(MONTH(P1212)=10,MONTH(P1212)=11,MONTH(P1212)=12),YEAR(P1212)+1,YEAR(P1212))</f>
        <v>2020</v>
      </c>
      <c r="Y1212">
        <f>INDEX('Inflation Indices'!$B$2:$B$18,MATCH('MilCon Contracts Data'!W259,'Inflation Indices'!$A$2:$A$18,0))</f>
        <v>1.2319371555441641</v>
      </c>
      <c r="Z1212">
        <f>ROUND(MEDIAN(W1212,X1212),0)</f>
        <v>2018</v>
      </c>
      <c r="AA1212">
        <f>INDEX('Inflation Indices'!$B$2:$B$18,MATCH('MilCon Contracts Data'!Z259,'Inflation Indices'!$A$2:$A$18,0))</f>
        <v>1.2082263446570523</v>
      </c>
      <c r="AB1212" s="22">
        <f>M1212*Y1212</f>
        <v>98212493.914291844</v>
      </c>
      <c r="AC1212" s="22">
        <f>AB1212+(Q1212*AA1212)</f>
        <v>102603188.45077558</v>
      </c>
      <c r="AD1212" s="19">
        <f>IF(AB1212="","",AC1212-AB1212)</f>
        <v>4390694.5364837348</v>
      </c>
      <c r="AE1212" s="23">
        <f>_xlfn.DAYS(P1212,O1212)</f>
        <v>619</v>
      </c>
      <c r="AF1212" s="23">
        <f>_xlfn.DAYS(O1212,G1212)</f>
        <v>865</v>
      </c>
      <c r="AG1212" s="24">
        <f>AE1212/AF1212</f>
        <v>0.715606936416185</v>
      </c>
    </row>
    <row r="1213" spans="1:33" ht="30" customHeight="1" x14ac:dyDescent="0.25">
      <c r="A1213" s="9">
        <v>44573</v>
      </c>
      <c r="B1213" s="10">
        <v>2020</v>
      </c>
      <c r="C1213" s="11" t="s">
        <v>98</v>
      </c>
      <c r="D1213" s="12" t="s">
        <v>3621</v>
      </c>
      <c r="E1213" s="12" t="s">
        <v>35</v>
      </c>
      <c r="F1213" s="9">
        <v>43875</v>
      </c>
      <c r="G1213" s="9">
        <v>44036</v>
      </c>
      <c r="H1213" s="12" t="s">
        <v>322</v>
      </c>
      <c r="I1213" s="13" t="str">
        <f>LEFT(J1213,6)</f>
        <v>N40085</v>
      </c>
      <c r="J1213" s="14" t="s">
        <v>1444</v>
      </c>
      <c r="K1213" s="15" t="s">
        <v>1445</v>
      </c>
      <c r="L1213" s="15" t="str">
        <f>CONCATENATE(D1213,",",J1213)</f>
        <v>M67001707F,N4008520C0044 AWD</v>
      </c>
      <c r="M1213" s="16">
        <v>79978000</v>
      </c>
      <c r="N1213" s="16">
        <v>81776000</v>
      </c>
      <c r="O1213" s="17">
        <v>45577</v>
      </c>
      <c r="P1213" s="18">
        <v>45706</v>
      </c>
      <c r="Q1213" s="19">
        <f>IF(M1213="","",N1213-M1213)</f>
        <v>1798000</v>
      </c>
      <c r="R1213" s="20">
        <f>IF(P1213="","",P1213-O1213)</f>
        <v>129</v>
      </c>
      <c r="S1213">
        <f>YEAR(P1213)</f>
        <v>2025</v>
      </c>
      <c r="T1213" s="21" t="str">
        <f>IF(LEN(MONTH(P1213))=1,CONCATENATE("0",MONTH(P1213)),MONTH(P1213))</f>
        <v>02</v>
      </c>
      <c r="U1213" s="21">
        <f>IF(LEN(DAY(P1213))=1,CONCATENATE("0",DAY(P1213)),DAY(P1213))</f>
        <v>18</v>
      </c>
      <c r="V1213" t="str">
        <f>CONCATENATE(S1213,T1213,U1213)</f>
        <v>20250218</v>
      </c>
      <c r="W1213">
        <f>IF(OR(MONTH(G1213)=10,MONTH(G1213)=11,MONTH(G1213)=12),YEAR(G1213)+1,YEAR(G1213))</f>
        <v>2020</v>
      </c>
      <c r="X1213">
        <f>IF(OR(MONTH(P1213)=10,MONTH(P1213)=11,MONTH(P1213)=12),YEAR(P1213)+1,YEAR(P1213))</f>
        <v>2025</v>
      </c>
      <c r="Y1213">
        <f>INDEX('Inflation Indices'!$B$2:$B$18,MATCH('MilCon Contracts Data'!W884,'Inflation Indices'!$A$2:$A$18,0))</f>
        <v>1.1743184978402121</v>
      </c>
      <c r="Z1213">
        <f>ROUND(MEDIAN(W1213,X1213),0)</f>
        <v>2023</v>
      </c>
      <c r="AA1213">
        <f>INDEX('Inflation Indices'!$B$2:$B$18,MATCH('MilCon Contracts Data'!Z884,'Inflation Indices'!$A$2:$A$18,0))</f>
        <v>1.1226717559690906</v>
      </c>
      <c r="AB1213" s="22">
        <f>M1213*Y1213</f>
        <v>93919644.820264488</v>
      </c>
      <c r="AC1213" s="22">
        <f>AB1213+(Q1213*AA1213)</f>
        <v>95938208.637496918</v>
      </c>
      <c r="AD1213" s="19">
        <f>IF(AB1213="","",AC1213-AB1213)</f>
        <v>2018563.81723243</v>
      </c>
      <c r="AE1213" s="23">
        <f>_xlfn.DAYS(P1213,O1213)</f>
        <v>129</v>
      </c>
      <c r="AF1213" s="23">
        <f>_xlfn.DAYS(O1213,G1213)</f>
        <v>1541</v>
      </c>
      <c r="AG1213" s="24">
        <f>AE1213/AF1213</f>
        <v>8.3711875405580796E-2</v>
      </c>
    </row>
    <row r="1214" spans="1:33" ht="30" customHeight="1" x14ac:dyDescent="0.25">
      <c r="A1214" s="9">
        <v>44573</v>
      </c>
      <c r="B1214" s="10">
        <v>2015</v>
      </c>
      <c r="C1214" s="11" t="s">
        <v>103</v>
      </c>
      <c r="D1214" s="12" t="s">
        <v>3622</v>
      </c>
      <c r="E1214" s="12" t="s">
        <v>3623</v>
      </c>
      <c r="F1214" s="9">
        <v>40366</v>
      </c>
      <c r="G1214" s="9">
        <v>42012</v>
      </c>
      <c r="H1214" s="12" t="s">
        <v>3624</v>
      </c>
      <c r="I1214" s="13" t="str">
        <f>LEFT(J1214,6)</f>
        <v>N44255</v>
      </c>
      <c r="J1214" s="14" t="s">
        <v>3625</v>
      </c>
      <c r="K1214" s="15" t="s">
        <v>3626</v>
      </c>
      <c r="L1214" s="15" t="str">
        <f>CONCATENATE(D1214,",",J1214)</f>
        <v>N68436990,N4425512C3008 P00004</v>
      </c>
      <c r="M1214" s="16">
        <v>80735000</v>
      </c>
      <c r="N1214" s="16">
        <v>82357000</v>
      </c>
      <c r="O1214" s="17">
        <v>43008</v>
      </c>
      <c r="P1214" s="18">
        <v>43008</v>
      </c>
      <c r="Q1214" s="19">
        <f>IF(M1214="","",N1214-M1214)</f>
        <v>1622000</v>
      </c>
      <c r="R1214" s="20">
        <f>IF(P1214="","",P1214-O1214)</f>
        <v>0</v>
      </c>
      <c r="S1214">
        <f>YEAR(P1214)</f>
        <v>2017</v>
      </c>
      <c r="T1214" s="21" t="str">
        <f>IF(LEN(MONTH(P1214))=1,CONCATENATE("0",MONTH(P1214)),MONTH(P1214))</f>
        <v>09</v>
      </c>
      <c r="U1214" s="21">
        <f>IF(LEN(DAY(P1214))=1,CONCATENATE("0",DAY(P1214)),DAY(P1214))</f>
        <v>30</v>
      </c>
      <c r="V1214" t="str">
        <f>CONCATENATE(S1214,T1214,U1214)</f>
        <v>20170930</v>
      </c>
      <c r="W1214">
        <f>IF(OR(MONTH(G1214)=10,MONTH(G1214)=11,MONTH(G1214)=12),YEAR(G1214)+1,YEAR(G1214))</f>
        <v>2015</v>
      </c>
      <c r="X1214">
        <f>IF(OR(MONTH(P1214)=10,MONTH(P1214)=11,MONTH(P1214)=12),YEAR(P1214)+1,YEAR(P1214))</f>
        <v>2017</v>
      </c>
      <c r="Y1214">
        <f>INDEX('Inflation Indices'!$B$2:$B$18,MATCH('MilCon Contracts Data'!W185,'Inflation Indices'!$A$2:$A$18,0))</f>
        <v>0.97697771649446541</v>
      </c>
      <c r="Z1214">
        <f>ROUND(MEDIAN(W1214,X1214),0)</f>
        <v>2016</v>
      </c>
      <c r="AA1214">
        <f>INDEX('Inflation Indices'!$B$2:$B$18,MATCH('MilCon Contracts Data'!Z185,'Inflation Indices'!$A$2:$A$18,0))</f>
        <v>0.93819806468133926</v>
      </c>
      <c r="AB1214" s="22">
        <f>M1214*Y1214</f>
        <v>78876295.941180661</v>
      </c>
      <c r="AC1214" s="22">
        <f>AB1214+(Q1214*AA1214)</f>
        <v>80398053.202093795</v>
      </c>
      <c r="AD1214" s="19">
        <f>IF(AB1214="","",AC1214-AB1214)</f>
        <v>1521757.2609131336</v>
      </c>
      <c r="AE1214" s="23">
        <f>_xlfn.DAYS(P1214,O1214)</f>
        <v>0</v>
      </c>
      <c r="AF1214" s="23">
        <f>_xlfn.DAYS(O1214,G1214)</f>
        <v>996</v>
      </c>
      <c r="AG1214" s="24">
        <f>AE1214/AF1214</f>
        <v>0</v>
      </c>
    </row>
    <row r="1215" spans="1:33" ht="30" customHeight="1" x14ac:dyDescent="0.25">
      <c r="A1215" s="9">
        <v>44561</v>
      </c>
      <c r="B1215" s="10">
        <v>2017</v>
      </c>
      <c r="C1215" s="11" t="s">
        <v>68</v>
      </c>
      <c r="D1215" s="12" t="s">
        <v>341</v>
      </c>
      <c r="E1215" s="12" t="s">
        <v>35</v>
      </c>
      <c r="F1215" s="9">
        <v>43130</v>
      </c>
      <c r="G1215" s="9">
        <v>43256</v>
      </c>
      <c r="H1215" s="12" t="s">
        <v>3627</v>
      </c>
      <c r="I1215" s="13" t="str">
        <f>LEFT(J1215,6)</f>
        <v>W911KB</v>
      </c>
      <c r="J1215" s="14" t="s">
        <v>3628</v>
      </c>
      <c r="K1215" s="15" t="s">
        <v>3628</v>
      </c>
      <c r="L1215" s="15" t="str">
        <f>CONCATENATE(D1215,",",J1215)</f>
        <v>FTQW183001,W911KB18C0026</v>
      </c>
      <c r="M1215" s="16">
        <v>82125000</v>
      </c>
      <c r="N1215" s="16">
        <v>84396009</v>
      </c>
      <c r="O1215" s="17">
        <v>43957</v>
      </c>
      <c r="P1215" s="18">
        <v>44258</v>
      </c>
      <c r="Q1215" s="19">
        <f>IF(M1215="","",N1215-M1215)</f>
        <v>2271009</v>
      </c>
      <c r="R1215" s="20">
        <f>IF(P1215="","",P1215-O1215)</f>
        <v>301</v>
      </c>
      <c r="S1215">
        <f>YEAR(P1215)</f>
        <v>2021</v>
      </c>
      <c r="T1215" s="21" t="str">
        <f>IF(LEN(MONTH(P1215))=1,CONCATENATE("0",MONTH(P1215)),MONTH(P1215))</f>
        <v>03</v>
      </c>
      <c r="U1215" s="21" t="str">
        <f>IF(LEN(DAY(P1215))=1,CONCATENATE("0",DAY(P1215)),DAY(P1215))</f>
        <v>03</v>
      </c>
      <c r="V1215" t="str">
        <f>CONCATENATE(S1215,T1215,U1215)</f>
        <v>20210303</v>
      </c>
      <c r="W1215">
        <f>IF(OR(MONTH(G1215)=10,MONTH(G1215)=11,MONTH(G1215)=12),YEAR(G1215)+1,YEAR(G1215))</f>
        <v>2018</v>
      </c>
      <c r="X1215">
        <f>IF(OR(MONTH(P1215)=10,MONTH(P1215)=11,MONTH(P1215)=12),YEAR(P1215)+1,YEAR(P1215))</f>
        <v>2021</v>
      </c>
      <c r="Y1215">
        <f>INDEX('Inflation Indices'!$B$2:$B$18,MATCH('MilCon Contracts Data'!W511,'Inflation Indices'!$A$2:$A$18,0))</f>
        <v>1.0507009358578761</v>
      </c>
      <c r="Z1215">
        <f>ROUND(MEDIAN(W1215,X1215),0)</f>
        <v>2020</v>
      </c>
      <c r="AA1215">
        <f>INDEX('Inflation Indices'!$B$2:$B$18,MATCH('MilCon Contracts Data'!Z511,'Inflation Indices'!$A$2:$A$18,0))</f>
        <v>1.027591137340192</v>
      </c>
      <c r="AB1215" s="22">
        <f>M1215*Y1215</f>
        <v>86288814.357328072</v>
      </c>
      <c r="AC1215" s="22">
        <f>AB1215+(Q1215*AA1215)</f>
        <v>88622483.07854788</v>
      </c>
      <c r="AD1215" s="19">
        <f>IF(AB1215="","",AC1215-AB1215)</f>
        <v>2333668.7212198079</v>
      </c>
      <c r="AE1215" s="23">
        <f>_xlfn.DAYS(P1215,O1215)</f>
        <v>301</v>
      </c>
      <c r="AF1215" s="23">
        <f>_xlfn.DAYS(O1215,G1215)</f>
        <v>701</v>
      </c>
      <c r="AG1215" s="24">
        <f>AE1215/AF1215</f>
        <v>0.42938659058487877</v>
      </c>
    </row>
    <row r="1216" spans="1:33" ht="30" customHeight="1" x14ac:dyDescent="0.25">
      <c r="A1216" s="9">
        <v>44573</v>
      </c>
      <c r="B1216" s="10">
        <v>2019</v>
      </c>
      <c r="C1216" s="11" t="s">
        <v>103</v>
      </c>
      <c r="D1216" s="12" t="s">
        <v>3629</v>
      </c>
      <c r="E1216" s="12" t="s">
        <v>35</v>
      </c>
      <c r="F1216" s="9">
        <v>43552</v>
      </c>
      <c r="G1216" s="9">
        <v>43727</v>
      </c>
      <c r="H1216" s="12" t="s">
        <v>134</v>
      </c>
      <c r="I1216" s="13" t="str">
        <f>LEFT(J1216,6)</f>
        <v>N62742</v>
      </c>
      <c r="J1216" s="14" t="s">
        <v>3184</v>
      </c>
      <c r="K1216" s="15" t="s">
        <v>3185</v>
      </c>
      <c r="L1216" s="15" t="str">
        <f>CONCATENATE(D1216,",",J1216)</f>
        <v>N41557H282,N6274219C1309 AWD</v>
      </c>
      <c r="M1216" s="16">
        <v>83378000</v>
      </c>
      <c r="N1216" s="16">
        <v>79846000</v>
      </c>
      <c r="O1216" s="17">
        <v>44747</v>
      </c>
      <c r="P1216" s="18">
        <v>44998</v>
      </c>
      <c r="Q1216" s="19">
        <f>IF(M1216="","",N1216-M1216)</f>
        <v>-3532000</v>
      </c>
      <c r="R1216" s="20">
        <f>IF(P1216="","",P1216-O1216)</f>
        <v>251</v>
      </c>
      <c r="S1216">
        <f>YEAR(P1216)</f>
        <v>2023</v>
      </c>
      <c r="T1216" s="21" t="str">
        <f>IF(LEN(MONTH(P1216))=1,CONCATENATE("0",MONTH(P1216)),MONTH(P1216))</f>
        <v>03</v>
      </c>
      <c r="U1216" s="21">
        <f>IF(LEN(DAY(P1216))=1,CONCATENATE("0",DAY(P1216)),DAY(P1216))</f>
        <v>13</v>
      </c>
      <c r="V1216" t="str">
        <f>CONCATENATE(S1216,T1216,U1216)</f>
        <v>20230313</v>
      </c>
      <c r="W1216">
        <f>IF(OR(MONTH(G1216)=10,MONTH(G1216)=11,MONTH(G1216)=12),YEAR(G1216)+1,YEAR(G1216))</f>
        <v>2019</v>
      </c>
      <c r="X1216">
        <f>IF(OR(MONTH(P1216)=10,MONTH(P1216)=11,MONTH(P1216)=12),YEAR(P1216)+1,YEAR(P1216))</f>
        <v>2023</v>
      </c>
      <c r="Y1216">
        <f>INDEX('Inflation Indices'!$B$2:$B$18,MATCH('MilCon Contracts Data'!W670,'Inflation Indices'!$A$2:$A$18,0))</f>
        <v>1.1913606177254064</v>
      </c>
      <c r="Z1216">
        <f>ROUND(MEDIAN(W1216,X1216),0)</f>
        <v>2021</v>
      </c>
      <c r="AA1216">
        <f>INDEX('Inflation Indices'!$B$2:$B$18,MATCH('MilCon Contracts Data'!Z670,'Inflation Indices'!$A$2:$A$18,0))</f>
        <v>1.1518675949206576</v>
      </c>
      <c r="AB1216" s="22">
        <f>M1216*Y1216</f>
        <v>99333265.584708929</v>
      </c>
      <c r="AC1216" s="22">
        <f>AB1216+(Q1216*AA1216)</f>
        <v>95264869.239449173</v>
      </c>
      <c r="AD1216" s="19">
        <f>IF(AB1216="","",AC1216-AB1216)</f>
        <v>-4068396.3452597558</v>
      </c>
      <c r="AE1216" s="23">
        <f>_xlfn.DAYS(P1216,O1216)</f>
        <v>251</v>
      </c>
      <c r="AF1216" s="23">
        <f>_xlfn.DAYS(O1216,G1216)</f>
        <v>1020</v>
      </c>
      <c r="AG1216" s="24">
        <f>AE1216/AF1216</f>
        <v>0.24607843137254901</v>
      </c>
    </row>
    <row r="1217" spans="1:33" ht="30" customHeight="1" x14ac:dyDescent="0.25">
      <c r="A1217" s="9">
        <v>44530</v>
      </c>
      <c r="B1217" s="10">
        <v>2018</v>
      </c>
      <c r="C1217" s="11" t="s">
        <v>454</v>
      </c>
      <c r="D1217" s="12" t="s">
        <v>669</v>
      </c>
      <c r="E1217" s="12" t="s">
        <v>35</v>
      </c>
      <c r="F1217" s="9">
        <v>43366</v>
      </c>
      <c r="G1217" s="9">
        <v>43454</v>
      </c>
      <c r="H1217" s="12" t="s">
        <v>3630</v>
      </c>
      <c r="I1217" s="13" t="str">
        <f>LEFT(J1217,6)</f>
        <v>W911KB</v>
      </c>
      <c r="J1217" s="14" t="s">
        <v>3631</v>
      </c>
      <c r="K1217" s="15" t="s">
        <v>3631</v>
      </c>
      <c r="L1217" s="15" t="str">
        <f>CONCATENATE(D1217,",",J1217)</f>
        <v>674,W911KB19C0006</v>
      </c>
      <c r="M1217" s="16">
        <v>83991000</v>
      </c>
      <c r="N1217" s="16">
        <v>99641635</v>
      </c>
      <c r="O1217" s="17">
        <v>44469</v>
      </c>
      <c r="P1217" s="18">
        <v>44782</v>
      </c>
      <c r="Q1217" s="19">
        <f>IF(M1217="","",N1217-M1217)</f>
        <v>15650635</v>
      </c>
      <c r="R1217" s="20">
        <f>IF(P1217="","",P1217-O1217)</f>
        <v>313</v>
      </c>
      <c r="S1217">
        <f>YEAR(P1217)</f>
        <v>2022</v>
      </c>
      <c r="T1217" s="21" t="str">
        <f>IF(LEN(MONTH(P1217))=1,CONCATENATE("0",MONTH(P1217)),MONTH(P1217))</f>
        <v>08</v>
      </c>
      <c r="U1217" s="21" t="str">
        <f>IF(LEN(DAY(P1217))=1,CONCATENATE("0",DAY(P1217)),DAY(P1217))</f>
        <v>09</v>
      </c>
      <c r="V1217" t="str">
        <f>CONCATENATE(S1217,T1217,U1217)</f>
        <v>20220809</v>
      </c>
      <c r="W1217">
        <f>IF(OR(MONTH(G1217)=10,MONTH(G1217)=11,MONTH(G1217)=12),YEAR(G1217)+1,YEAR(G1217))</f>
        <v>2019</v>
      </c>
      <c r="X1217">
        <f>IF(OR(MONTH(P1217)=10,MONTH(P1217)=11,MONTH(P1217)=12),YEAR(P1217)+1,YEAR(P1217))</f>
        <v>2022</v>
      </c>
      <c r="Y1217">
        <f>INDEX('Inflation Indices'!$B$2:$B$18,MATCH('MilCon Contracts Data'!W702,'Inflation Indices'!$A$2:$A$18,0))</f>
        <v>1.0006103417743548</v>
      </c>
      <c r="Z1217">
        <f>ROUND(MEDIAN(W1217,X1217),0)</f>
        <v>2021</v>
      </c>
      <c r="AA1217">
        <f>INDEX('Inflation Indices'!$B$2:$B$18,MATCH('MilCon Contracts Data'!Z702,'Inflation Indices'!$A$2:$A$18,0))</f>
        <v>0.95701202597496626</v>
      </c>
      <c r="AB1217" s="22">
        <f>M1217*Y1217</f>
        <v>84042263.215969831</v>
      </c>
      <c r="AC1217" s="22">
        <f>AB1217+(Q1217*AA1217)</f>
        <v>99020109.125114545</v>
      </c>
      <c r="AD1217" s="19">
        <f>IF(AB1217="","",AC1217-AB1217)</f>
        <v>14977845.909144714</v>
      </c>
      <c r="AE1217" s="23">
        <f>_xlfn.DAYS(P1217,O1217)</f>
        <v>313</v>
      </c>
      <c r="AF1217" s="23">
        <f>_xlfn.DAYS(O1217,G1217)</f>
        <v>1015</v>
      </c>
      <c r="AG1217" s="24">
        <f>AE1217/AF1217</f>
        <v>0.30837438423645319</v>
      </c>
    </row>
    <row r="1218" spans="1:33" ht="30" customHeight="1" x14ac:dyDescent="0.25">
      <c r="A1218" s="9">
        <v>44561</v>
      </c>
      <c r="B1218" s="10">
        <v>2018</v>
      </c>
      <c r="C1218" s="11" t="s">
        <v>454</v>
      </c>
      <c r="D1218" s="12" t="s">
        <v>669</v>
      </c>
      <c r="E1218" s="12" t="s">
        <v>35</v>
      </c>
      <c r="F1218" s="9">
        <v>43366</v>
      </c>
      <c r="G1218" s="9">
        <v>43454</v>
      </c>
      <c r="H1218" s="12" t="s">
        <v>3630</v>
      </c>
      <c r="I1218" s="13" t="str">
        <f>LEFT(J1218,6)</f>
        <v>W911KB</v>
      </c>
      <c r="J1218" s="14" t="s">
        <v>3632</v>
      </c>
      <c r="K1218" s="15" t="s">
        <v>3631</v>
      </c>
      <c r="L1218" s="15" t="str">
        <f>CONCATENATE(D1218,",",J1218)</f>
        <v>674,W911KB-19-C-0006</v>
      </c>
      <c r="M1218" s="16">
        <v>83991000</v>
      </c>
      <c r="N1218" s="16">
        <v>99641635</v>
      </c>
      <c r="O1218" s="17">
        <v>44469</v>
      </c>
      <c r="P1218" s="18">
        <v>44782</v>
      </c>
      <c r="Q1218" s="19">
        <f>IF(M1218="","",N1218-M1218)</f>
        <v>15650635</v>
      </c>
      <c r="R1218" s="20">
        <f>IF(P1218="","",P1218-O1218)</f>
        <v>313</v>
      </c>
      <c r="S1218">
        <f>YEAR(P1218)</f>
        <v>2022</v>
      </c>
      <c r="T1218" s="21" t="str">
        <f>IF(LEN(MONTH(P1218))=1,CONCATENATE("0",MONTH(P1218)),MONTH(P1218))</f>
        <v>08</v>
      </c>
      <c r="U1218" s="21" t="str">
        <f>IF(LEN(DAY(P1218))=1,CONCATENATE("0",DAY(P1218)),DAY(P1218))</f>
        <v>09</v>
      </c>
      <c r="V1218" t="str">
        <f>CONCATENATE(S1218,T1218,U1218)</f>
        <v>20220809</v>
      </c>
      <c r="W1218">
        <f>IF(OR(MONTH(G1218)=10,MONTH(G1218)=11,MONTH(G1218)=12),YEAR(G1218)+1,YEAR(G1218))</f>
        <v>2019</v>
      </c>
      <c r="X1218">
        <f>IF(OR(MONTH(P1218)=10,MONTH(P1218)=11,MONTH(P1218)=12),YEAR(P1218)+1,YEAR(P1218))</f>
        <v>2022</v>
      </c>
      <c r="Y1218">
        <f>INDEX('Inflation Indices'!$B$2:$B$18,MATCH('MilCon Contracts Data'!W703,'Inflation Indices'!$A$2:$A$18,0))</f>
        <v>1.0992552112271903</v>
      </c>
      <c r="Z1218">
        <f>ROUND(MEDIAN(W1218,X1218),0)</f>
        <v>2021</v>
      </c>
      <c r="AA1218">
        <f>INDEX('Inflation Indices'!$B$2:$B$18,MATCH('MilCon Contracts Data'!Z703,'Inflation Indices'!$A$2:$A$18,0))</f>
        <v>1.0507009358578761</v>
      </c>
      <c r="AB1218" s="22">
        <f>M1218*Y1218</f>
        <v>92327544.446182936</v>
      </c>
      <c r="AC1218" s="22">
        <f>AB1218+(Q1218*AA1218)</f>
        <v>108771681.28745297</v>
      </c>
      <c r="AD1218" s="19">
        <f>IF(AB1218="","",AC1218-AB1218)</f>
        <v>16444136.84127003</v>
      </c>
      <c r="AE1218" s="23">
        <f>_xlfn.DAYS(P1218,O1218)</f>
        <v>313</v>
      </c>
      <c r="AF1218" s="23">
        <f>_xlfn.DAYS(O1218,G1218)</f>
        <v>1015</v>
      </c>
      <c r="AG1218" s="24">
        <f>AE1218/AF1218</f>
        <v>0.30837438423645319</v>
      </c>
    </row>
    <row r="1219" spans="1:33" ht="30" customHeight="1" x14ac:dyDescent="0.25">
      <c r="A1219" s="9">
        <v>44561</v>
      </c>
      <c r="B1219" s="10">
        <v>2013</v>
      </c>
      <c r="C1219" s="11" t="s">
        <v>145</v>
      </c>
      <c r="D1219" s="12" t="s">
        <v>3633</v>
      </c>
      <c r="E1219" s="12" t="s">
        <v>35</v>
      </c>
      <c r="F1219" s="9">
        <v>41359</v>
      </c>
      <c r="G1219" s="9">
        <v>41900</v>
      </c>
      <c r="H1219" s="12" t="s">
        <v>3634</v>
      </c>
      <c r="I1219" s="13" t="str">
        <f>LEFT(J1219,6)</f>
        <v>W912HV</v>
      </c>
      <c r="J1219" s="14" t="s">
        <v>3635</v>
      </c>
      <c r="K1219" s="15" t="s">
        <v>3636</v>
      </c>
      <c r="L1219" s="15" t="str">
        <f>CONCATENATE(D1219,",",J1219)</f>
        <v>62783,W912HV-14-C-0007</v>
      </c>
      <c r="M1219" s="16">
        <v>84367000</v>
      </c>
      <c r="N1219" s="16">
        <v>86073000</v>
      </c>
      <c r="O1219" s="17">
        <v>44356</v>
      </c>
      <c r="P1219" s="18">
        <v>44784</v>
      </c>
      <c r="Q1219" s="19">
        <f>IF(M1219="","",N1219-M1219)</f>
        <v>1706000</v>
      </c>
      <c r="R1219" s="20">
        <f>IF(P1219="","",P1219-O1219)</f>
        <v>428</v>
      </c>
      <c r="S1219">
        <f>YEAR(P1219)</f>
        <v>2022</v>
      </c>
      <c r="T1219" s="21" t="str">
        <f>IF(LEN(MONTH(P1219))=1,CONCATENATE("0",MONTH(P1219)),MONTH(P1219))</f>
        <v>08</v>
      </c>
      <c r="U1219" s="21">
        <f>IF(LEN(DAY(P1219))=1,CONCATENATE("0",DAY(P1219)),DAY(P1219))</f>
        <v>11</v>
      </c>
      <c r="V1219" t="str">
        <f>CONCATENATE(S1219,T1219,U1219)</f>
        <v>20220811</v>
      </c>
      <c r="W1219">
        <f>IF(OR(MONTH(G1219)=10,MONTH(G1219)=11,MONTH(G1219)=12),YEAR(G1219)+1,YEAR(G1219))</f>
        <v>2014</v>
      </c>
      <c r="X1219">
        <f>IF(OR(MONTH(P1219)=10,MONTH(P1219)=11,MONTH(P1219)=12),YEAR(P1219)+1,YEAR(P1219))</f>
        <v>2022</v>
      </c>
      <c r="Y1219">
        <f>INDEX('Inflation Indices'!$B$2:$B$18,MATCH('MilCon Contracts Data'!W173,'Inflation Indices'!$A$2:$A$18,0))</f>
        <v>0.97697771649446541</v>
      </c>
      <c r="Z1219">
        <f>ROUND(MEDIAN(W1219,X1219),0)</f>
        <v>2018</v>
      </c>
      <c r="AA1219">
        <f>INDEX('Inflation Indices'!$B$2:$B$18,MATCH('MilCon Contracts Data'!Z173,'Inflation Indices'!$A$2:$A$18,0))</f>
        <v>0.95701202597496626</v>
      </c>
      <c r="AB1219" s="22">
        <f>M1219*Y1219</f>
        <v>82424679.007488564</v>
      </c>
      <c r="AC1219" s="22">
        <f>AB1219+(Q1219*AA1219)</f>
        <v>84057341.523801863</v>
      </c>
      <c r="AD1219" s="19">
        <f>IF(AB1219="","",AC1219-AB1219)</f>
        <v>1632662.5163132995</v>
      </c>
      <c r="AE1219" s="23">
        <f>_xlfn.DAYS(P1219,O1219)</f>
        <v>428</v>
      </c>
      <c r="AF1219" s="23">
        <f>_xlfn.DAYS(O1219,G1219)</f>
        <v>2456</v>
      </c>
      <c r="AG1219" s="24">
        <f>AE1219/AF1219</f>
        <v>0.17426710097719869</v>
      </c>
    </row>
    <row r="1220" spans="1:33" ht="30" customHeight="1" x14ac:dyDescent="0.25">
      <c r="A1220" s="9">
        <v>44530</v>
      </c>
      <c r="B1220" s="10">
        <v>2016</v>
      </c>
      <c r="C1220" s="11" t="s">
        <v>145</v>
      </c>
      <c r="D1220" s="12" t="s">
        <v>3637</v>
      </c>
      <c r="E1220" s="12" t="s">
        <v>35</v>
      </c>
      <c r="F1220" s="9">
        <v>41879</v>
      </c>
      <c r="G1220" s="9">
        <v>43300</v>
      </c>
      <c r="H1220" s="12" t="s">
        <v>3638</v>
      </c>
      <c r="I1220" s="13" t="str">
        <f>LEFT(J1220,6)</f>
        <v>W91238</v>
      </c>
      <c r="J1220" s="14" t="s">
        <v>3639</v>
      </c>
      <c r="K1220" s="15" t="s">
        <v>3639</v>
      </c>
      <c r="L1220" s="15" t="str">
        <f>CONCATENATE(D1220,",",J1220)</f>
        <v>71057,W9123818C0015</v>
      </c>
      <c r="M1220" s="16">
        <v>87549000</v>
      </c>
      <c r="N1220" s="16">
        <v>98782000</v>
      </c>
      <c r="O1220" s="17">
        <v>44044</v>
      </c>
      <c r="P1220" s="18">
        <v>44309</v>
      </c>
      <c r="Q1220" s="19">
        <f>IF(M1220="","",N1220-M1220)</f>
        <v>11233000</v>
      </c>
      <c r="R1220" s="20">
        <f>IF(P1220="","",P1220-O1220)</f>
        <v>265</v>
      </c>
      <c r="S1220">
        <f>YEAR(P1220)</f>
        <v>2021</v>
      </c>
      <c r="T1220" s="21" t="str">
        <f>IF(LEN(MONTH(P1220))=1,CONCATENATE("0",MONTH(P1220)),MONTH(P1220))</f>
        <v>04</v>
      </c>
      <c r="U1220" s="21">
        <f>IF(LEN(DAY(P1220))=1,CONCATENATE("0",DAY(P1220)),DAY(P1220))</f>
        <v>23</v>
      </c>
      <c r="V1220" t="str">
        <f>CONCATENATE(S1220,T1220,U1220)</f>
        <v>20210423</v>
      </c>
      <c r="W1220">
        <f>IF(OR(MONTH(G1220)=10,MONTH(G1220)=11,MONTH(G1220)=12),YEAR(G1220)+1,YEAR(G1220))</f>
        <v>2018</v>
      </c>
      <c r="X1220">
        <f>IF(OR(MONTH(P1220)=10,MONTH(P1220)=11,MONTH(P1220)=12),YEAR(P1220)+1,YEAR(P1220))</f>
        <v>2021</v>
      </c>
      <c r="Y1220">
        <f>INDEX('Inflation Indices'!$B$2:$B$18,MATCH('MilCon Contracts Data'!W519,'Inflation Indices'!$A$2:$A$18,0))</f>
        <v>1.027591137340192</v>
      </c>
      <c r="Z1220">
        <f>ROUND(MEDIAN(W1220,X1220),0)</f>
        <v>2020</v>
      </c>
      <c r="AA1220">
        <f>INDEX('Inflation Indices'!$B$2:$B$18,MATCH('MilCon Contracts Data'!Z519,'Inflation Indices'!$A$2:$A$18,0))</f>
        <v>0.97697771649446541</v>
      </c>
      <c r="AB1220" s="22">
        <f>M1220*Y1220</f>
        <v>89964576.482996479</v>
      </c>
      <c r="AC1220" s="22">
        <f>AB1220+(Q1220*AA1220)</f>
        <v>100938967.17237881</v>
      </c>
      <c r="AD1220" s="19">
        <f>IF(AB1220="","",AC1220-AB1220)</f>
        <v>10974390.68938233</v>
      </c>
      <c r="AE1220" s="23">
        <f>_xlfn.DAYS(P1220,O1220)</f>
        <v>265</v>
      </c>
      <c r="AF1220" s="23">
        <f>_xlfn.DAYS(O1220,G1220)</f>
        <v>744</v>
      </c>
      <c r="AG1220" s="24">
        <f>AE1220/AF1220</f>
        <v>0.35618279569892475</v>
      </c>
    </row>
    <row r="1221" spans="1:33" ht="30" customHeight="1" x14ac:dyDescent="0.25">
      <c r="A1221" s="9">
        <v>44594</v>
      </c>
      <c r="B1221" s="10">
        <v>2014</v>
      </c>
      <c r="C1221" s="11" t="s">
        <v>57</v>
      </c>
      <c r="D1221" s="12" t="s">
        <v>3640</v>
      </c>
      <c r="E1221" s="12" t="s">
        <v>3641</v>
      </c>
      <c r="F1221" s="9">
        <v>42895</v>
      </c>
      <c r="G1221" s="9">
        <v>43077</v>
      </c>
      <c r="H1221" s="12" t="s">
        <v>3216</v>
      </c>
      <c r="I1221" s="13" t="str">
        <f>LEFT(J1221,6)</f>
        <v>W912GB</v>
      </c>
      <c r="J1221" s="14" t="s">
        <v>3642</v>
      </c>
      <c r="K1221" s="15" t="s">
        <v>3643</v>
      </c>
      <c r="L1221" s="15" t="str">
        <f>CONCATENATE(D1221,",",J1221)</f>
        <v>EU00037,W912GB-12-C-0024/52029300</v>
      </c>
      <c r="M1221" s="16">
        <v>89535967</v>
      </c>
      <c r="N1221" s="16">
        <v>97631490</v>
      </c>
      <c r="O1221" s="17">
        <v>44284</v>
      </c>
      <c r="P1221" s="18">
        <v>44375</v>
      </c>
      <c r="Q1221" s="19">
        <f>IF(M1221="","",N1221-M1221)</f>
        <v>8095523</v>
      </c>
      <c r="R1221" s="20">
        <f>IF(P1221="","",P1221-O1221)</f>
        <v>91</v>
      </c>
      <c r="S1221">
        <f>YEAR(P1221)</f>
        <v>2021</v>
      </c>
      <c r="T1221" s="21" t="str">
        <f>IF(LEN(MONTH(P1221))=1,CONCATENATE("0",MONTH(P1221)),MONTH(P1221))</f>
        <v>06</v>
      </c>
      <c r="U1221" s="21">
        <f>IF(LEN(DAY(P1221))=1,CONCATENATE("0",DAY(P1221)),DAY(P1221))</f>
        <v>28</v>
      </c>
      <c r="V1221" t="str">
        <f>CONCATENATE(S1221,T1221,U1221)</f>
        <v>20210628</v>
      </c>
      <c r="W1221">
        <f>IF(OR(MONTH(G1221)=10,MONTH(G1221)=11,MONTH(G1221)=12),YEAR(G1221)+1,YEAR(G1221))</f>
        <v>2018</v>
      </c>
      <c r="X1221">
        <f>IF(OR(MONTH(P1221)=10,MONTH(P1221)=11,MONTH(P1221)=12),YEAR(P1221)+1,YEAR(P1221))</f>
        <v>2021</v>
      </c>
      <c r="Y1221">
        <f>INDEX('Inflation Indices'!$B$2:$B$18,MATCH('MilCon Contracts Data'!W541,'Inflation Indices'!$A$2:$A$18,0))</f>
        <v>1.0006103417743548</v>
      </c>
      <c r="Z1221">
        <f>ROUND(MEDIAN(W1221,X1221),0)</f>
        <v>2020</v>
      </c>
      <c r="AA1221">
        <f>INDEX('Inflation Indices'!$B$2:$B$18,MATCH('MilCon Contracts Data'!Z541,'Inflation Indices'!$A$2:$A$18,0))</f>
        <v>0.95701202597496626</v>
      </c>
      <c r="AB1221" s="22">
        <f>M1221*Y1221</f>
        <v>89590614.54096736</v>
      </c>
      <c r="AC1221" s="22">
        <f>AB1221+(Q1221*AA1221)</f>
        <v>97338127.408524305</v>
      </c>
      <c r="AD1221" s="19">
        <f>IF(AB1221="","",AC1221-AB1221)</f>
        <v>7747512.8675569445</v>
      </c>
      <c r="AE1221" s="23">
        <f>_xlfn.DAYS(P1221,O1221)</f>
        <v>91</v>
      </c>
      <c r="AF1221" s="23">
        <f>_xlfn.DAYS(O1221,G1221)</f>
        <v>1207</v>
      </c>
      <c r="AG1221" s="24">
        <f>AE1221/AF1221</f>
        <v>7.5393537696768848E-2</v>
      </c>
    </row>
    <row r="1222" spans="1:33" ht="30" customHeight="1" x14ac:dyDescent="0.25">
      <c r="A1222" s="9">
        <v>44561</v>
      </c>
      <c r="B1222" s="10">
        <v>2013</v>
      </c>
      <c r="C1222" s="11" t="s">
        <v>68</v>
      </c>
      <c r="D1222" s="12" t="s">
        <v>3644</v>
      </c>
      <c r="E1222" s="12" t="s">
        <v>35</v>
      </c>
      <c r="F1222" s="9">
        <v>41787</v>
      </c>
      <c r="G1222" s="9">
        <v>42055</v>
      </c>
      <c r="H1222" s="12" t="s">
        <v>3645</v>
      </c>
      <c r="I1222" s="13" t="str">
        <f>LEFT(J1222,6)</f>
        <v>N62742</v>
      </c>
      <c r="J1222" s="14" t="s">
        <v>3646</v>
      </c>
      <c r="K1222" s="15" t="s">
        <v>3646</v>
      </c>
      <c r="L1222" s="15" t="str">
        <f>CONCATENATE(D1222,",",J1222)</f>
        <v>AJJY123010,N6274210D1307JQ01</v>
      </c>
      <c r="M1222" s="16">
        <v>89918305</v>
      </c>
      <c r="N1222" s="16">
        <v>92491623</v>
      </c>
      <c r="O1222" s="17">
        <v>42841</v>
      </c>
      <c r="P1222" s="18">
        <v>44026</v>
      </c>
      <c r="Q1222" s="19">
        <f>IF(M1222="","",N1222-M1222)</f>
        <v>2573318</v>
      </c>
      <c r="R1222" s="20">
        <f>IF(P1222="","",P1222-O1222)</f>
        <v>1185</v>
      </c>
      <c r="S1222">
        <f>YEAR(P1222)</f>
        <v>2020</v>
      </c>
      <c r="T1222" s="21" t="str">
        <f>IF(LEN(MONTH(P1222))=1,CONCATENATE("0",MONTH(P1222)),MONTH(P1222))</f>
        <v>07</v>
      </c>
      <c r="U1222" s="21">
        <f>IF(LEN(DAY(P1222))=1,CONCATENATE("0",DAY(P1222)),DAY(P1222))</f>
        <v>14</v>
      </c>
      <c r="V1222" t="str">
        <f>CONCATENATE(S1222,T1222,U1222)</f>
        <v>20200714</v>
      </c>
      <c r="W1222">
        <f>IF(OR(MONTH(G1222)=10,MONTH(G1222)=11,MONTH(G1222)=12),YEAR(G1222)+1,YEAR(G1222))</f>
        <v>2015</v>
      </c>
      <c r="X1222">
        <f>IF(OR(MONTH(P1222)=10,MONTH(P1222)=11,MONTH(P1222)=12),YEAR(P1222)+1,YEAR(P1222))</f>
        <v>2020</v>
      </c>
      <c r="Y1222">
        <f>INDEX('Inflation Indices'!$B$2:$B$18,MATCH('MilCon Contracts Data'!W195,'Inflation Indices'!$A$2:$A$18,0))</f>
        <v>1.0750776974914733</v>
      </c>
      <c r="Z1222">
        <f>ROUND(MEDIAN(W1222,X1222),0)</f>
        <v>2018</v>
      </c>
      <c r="AA1222">
        <f>INDEX('Inflation Indices'!$B$2:$B$18,MATCH('MilCon Contracts Data'!Z195,'Inflation Indices'!$A$2:$A$18,0))</f>
        <v>1.0507009358578761</v>
      </c>
      <c r="AB1222" s="22">
        <f>M1222*Y1222</f>
        <v>96669164.301736027</v>
      </c>
      <c r="AC1222" s="22">
        <f>AB1222+(Q1222*AA1222)</f>
        <v>99372951.932595938</v>
      </c>
      <c r="AD1222" s="19">
        <f>IF(AB1222="","",AC1222-AB1222)</f>
        <v>2703787.6308599114</v>
      </c>
      <c r="AE1222" s="23">
        <f>_xlfn.DAYS(P1222,O1222)</f>
        <v>1185</v>
      </c>
      <c r="AF1222" s="23">
        <f>_xlfn.DAYS(O1222,G1222)</f>
        <v>786</v>
      </c>
      <c r="AG1222" s="24">
        <f>AE1222/AF1222</f>
        <v>1.5076335877862594</v>
      </c>
    </row>
    <row r="1223" spans="1:33" ht="30" customHeight="1" x14ac:dyDescent="0.25">
      <c r="A1223" s="9">
        <v>44573</v>
      </c>
      <c r="B1223" s="10">
        <v>2020</v>
      </c>
      <c r="C1223" s="11" t="s">
        <v>478</v>
      </c>
      <c r="D1223" s="12" t="s">
        <v>3647</v>
      </c>
      <c r="E1223" s="12" t="s">
        <v>35</v>
      </c>
      <c r="F1223" s="9">
        <v>44091</v>
      </c>
      <c r="G1223" s="9">
        <v>44104</v>
      </c>
      <c r="H1223" s="12" t="s">
        <v>3648</v>
      </c>
      <c r="I1223" s="13" t="str">
        <f>LEFT(J1223,6)</f>
        <v>46086C</v>
      </c>
      <c r="J1223" s="14" t="s">
        <v>3649</v>
      </c>
      <c r="K1223" s="15" t="s">
        <v>3649</v>
      </c>
      <c r="L1223" s="15" t="str">
        <f>CONCATENATE(D1223,",",J1223)</f>
        <v>361811,46086C</v>
      </c>
      <c r="M1223" s="16">
        <v>91000000</v>
      </c>
      <c r="N1223" s="16">
        <v>68602000</v>
      </c>
      <c r="O1223" s="17">
        <v>44820</v>
      </c>
      <c r="P1223" s="18">
        <v>45394</v>
      </c>
      <c r="Q1223" s="19">
        <f>IF(M1223="","",N1223-M1223)</f>
        <v>-22398000</v>
      </c>
      <c r="R1223" s="20">
        <f>IF(P1223="","",P1223-O1223)</f>
        <v>574</v>
      </c>
      <c r="S1223">
        <f>YEAR(P1223)</f>
        <v>2024</v>
      </c>
      <c r="T1223" s="21" t="str">
        <f>IF(LEN(MONTH(P1223))=1,CONCATENATE("0",MONTH(P1223)),MONTH(P1223))</f>
        <v>04</v>
      </c>
      <c r="U1223" s="21">
        <f>IF(LEN(DAY(P1223))=1,CONCATENATE("0",DAY(P1223)),DAY(P1223))</f>
        <v>12</v>
      </c>
      <c r="V1223" t="str">
        <f>CONCATENATE(S1223,T1223,U1223)</f>
        <v>20240412</v>
      </c>
      <c r="W1223">
        <f>IF(OR(MONTH(G1223)=10,MONTH(G1223)=11,MONTH(G1223)=12),YEAR(G1223)+1,YEAR(G1223))</f>
        <v>2020</v>
      </c>
      <c r="X1223">
        <f>IF(OR(MONTH(P1223)=10,MONTH(P1223)=11,MONTH(P1223)=12),YEAR(P1223)+1,YEAR(P1223))</f>
        <v>2024</v>
      </c>
      <c r="Y1223">
        <f>INDEX('Inflation Indices'!$B$2:$B$18,MATCH('MilCon Contracts Data'!W862,'Inflation Indices'!$A$2:$A$18,0))</f>
        <v>1.0507009358578761</v>
      </c>
      <c r="Z1223">
        <f>ROUND(MEDIAN(W1223,X1223),0)</f>
        <v>2022</v>
      </c>
      <c r="AA1223">
        <f>INDEX('Inflation Indices'!$B$2:$B$18,MATCH('MilCon Contracts Data'!Z862,'Inflation Indices'!$A$2:$A$18,0))</f>
        <v>1.027591137340192</v>
      </c>
      <c r="AB1223" s="22">
        <f>M1223*Y1223</f>
        <v>95613785.163066715</v>
      </c>
      <c r="AC1223" s="22">
        <f>AB1223+(Q1223*AA1223)</f>
        <v>72597798.868921101</v>
      </c>
      <c r="AD1223" s="19">
        <f>IF(AB1223="","",AC1223-AB1223)</f>
        <v>-23015986.294145614</v>
      </c>
      <c r="AE1223" s="23">
        <f>_xlfn.DAYS(P1223,O1223)</f>
        <v>574</v>
      </c>
      <c r="AF1223" s="23">
        <f>_xlfn.DAYS(O1223,G1223)</f>
        <v>716</v>
      </c>
      <c r="AG1223" s="24">
        <f>AE1223/AF1223</f>
        <v>0.8016759776536313</v>
      </c>
    </row>
    <row r="1224" spans="1:33" ht="30" customHeight="1" x14ac:dyDescent="0.25">
      <c r="A1224" s="9">
        <v>44561</v>
      </c>
      <c r="B1224" s="10">
        <v>2014</v>
      </c>
      <c r="C1224" s="11" t="s">
        <v>68</v>
      </c>
      <c r="D1224" s="12" t="s">
        <v>3650</v>
      </c>
      <c r="E1224" s="12" t="s">
        <v>35</v>
      </c>
      <c r="F1224" s="9">
        <v>41757</v>
      </c>
      <c r="G1224" s="9">
        <v>41991</v>
      </c>
      <c r="H1224" s="12" t="s">
        <v>3651</v>
      </c>
      <c r="I1224" s="13" t="str">
        <f>LEFT(J1224,6)</f>
        <v>N62742</v>
      </c>
      <c r="J1224" s="14" t="s">
        <v>3652</v>
      </c>
      <c r="K1224" s="15" t="s">
        <v>3652</v>
      </c>
      <c r="L1224" s="15" t="str">
        <f>CONCATENATE(D1224,",",J1224)</f>
        <v>AJJY133027,N6274210D13070002</v>
      </c>
      <c r="M1224" s="16">
        <v>96616619</v>
      </c>
      <c r="N1224" s="16">
        <v>102900955</v>
      </c>
      <c r="O1224" s="17">
        <v>42802</v>
      </c>
      <c r="P1224" s="18">
        <v>44394</v>
      </c>
      <c r="Q1224" s="19">
        <f>IF(M1224="","",N1224-M1224)</f>
        <v>6284336</v>
      </c>
      <c r="R1224" s="20">
        <f>IF(P1224="","",P1224-O1224)</f>
        <v>1592</v>
      </c>
      <c r="S1224">
        <f>YEAR(P1224)</f>
        <v>2021</v>
      </c>
      <c r="T1224" s="21" t="str">
        <f>IF(LEN(MONTH(P1224))=1,CONCATENATE("0",MONTH(P1224)),MONTH(P1224))</f>
        <v>07</v>
      </c>
      <c r="U1224" s="21">
        <f>IF(LEN(DAY(P1224))=1,CONCATENATE("0",DAY(P1224)),DAY(P1224))</f>
        <v>17</v>
      </c>
      <c r="V1224" t="str">
        <f>CONCATENATE(S1224,T1224,U1224)</f>
        <v>20210717</v>
      </c>
      <c r="W1224">
        <f>IF(OR(MONTH(G1224)=10,MONTH(G1224)=11,MONTH(G1224)=12),YEAR(G1224)+1,YEAR(G1224))</f>
        <v>2015</v>
      </c>
      <c r="X1224">
        <f>IF(OR(MONTH(P1224)=10,MONTH(P1224)=11,MONTH(P1224)=12),YEAR(P1224)+1,YEAR(P1224))</f>
        <v>2021</v>
      </c>
      <c r="Y1224">
        <f>INDEX('Inflation Indices'!$B$2:$B$18,MATCH('MilCon Contracts Data'!W194,'Inflation Indices'!$A$2:$A$18,0))</f>
        <v>1.0006103417743548</v>
      </c>
      <c r="Z1224">
        <f>ROUND(MEDIAN(W1224,X1224),0)</f>
        <v>2018</v>
      </c>
      <c r="AA1224">
        <f>INDEX('Inflation Indices'!$B$2:$B$18,MATCH('MilCon Contracts Data'!Z194,'Inflation Indices'!$A$2:$A$18,0))</f>
        <v>0.97697771649446541</v>
      </c>
      <c r="AB1224" s="22">
        <f>M1224*Y1224</f>
        <v>96675588.158672616</v>
      </c>
      <c r="AC1224" s="22">
        <f>AB1224+(Q1224*AA1224)</f>
        <v>102815244.39363658</v>
      </c>
      <c r="AD1224" s="19">
        <f>IF(AB1224="","",AC1224-AB1224)</f>
        <v>6139656.2349639684</v>
      </c>
      <c r="AE1224" s="23">
        <f>_xlfn.DAYS(P1224,O1224)</f>
        <v>1592</v>
      </c>
      <c r="AF1224" s="23">
        <f>_xlfn.DAYS(O1224,G1224)</f>
        <v>811</v>
      </c>
      <c r="AG1224" s="24">
        <f>AE1224/AF1224</f>
        <v>1.9630086313193589</v>
      </c>
    </row>
    <row r="1225" spans="1:33" ht="30" customHeight="1" x14ac:dyDescent="0.25">
      <c r="A1225" s="9">
        <v>44561</v>
      </c>
      <c r="B1225" s="10">
        <v>2015</v>
      </c>
      <c r="C1225" s="11" t="s">
        <v>68</v>
      </c>
      <c r="D1225" s="12" t="s">
        <v>3653</v>
      </c>
      <c r="E1225" s="12" t="s">
        <v>35</v>
      </c>
      <c r="F1225" s="9">
        <v>42068</v>
      </c>
      <c r="G1225" s="9">
        <v>42824</v>
      </c>
      <c r="H1225" s="12" t="s">
        <v>3654</v>
      </c>
      <c r="I1225" s="13" t="str">
        <f>LEFT(J1225,6)</f>
        <v>W912BV</v>
      </c>
      <c r="J1225" s="14" t="s">
        <v>3655</v>
      </c>
      <c r="K1225" s="15" t="s">
        <v>3655</v>
      </c>
      <c r="L1225" s="15" t="str">
        <f>CONCATENATE(D1225,",",J1225)</f>
        <v>WWYK153005,W912BV17C0004</v>
      </c>
      <c r="M1225" s="16">
        <v>97939000</v>
      </c>
      <c r="N1225" s="16">
        <v>98825383</v>
      </c>
      <c r="O1225" s="17">
        <v>43585</v>
      </c>
      <c r="P1225" s="18">
        <v>43696</v>
      </c>
      <c r="Q1225" s="19">
        <f>IF(M1225="","",N1225-M1225)</f>
        <v>886383</v>
      </c>
      <c r="R1225" s="20">
        <f>IF(P1225="","",P1225-O1225)</f>
        <v>111</v>
      </c>
      <c r="S1225">
        <f>YEAR(P1225)</f>
        <v>2019</v>
      </c>
      <c r="T1225" s="21" t="str">
        <f>IF(LEN(MONTH(P1225))=1,CONCATENATE("0",MONTH(P1225)),MONTH(P1225))</f>
        <v>08</v>
      </c>
      <c r="U1225" s="21">
        <f>IF(LEN(DAY(P1225))=1,CONCATENATE("0",DAY(P1225)),DAY(P1225))</f>
        <v>19</v>
      </c>
      <c r="V1225" t="str">
        <f>CONCATENATE(S1225,T1225,U1225)</f>
        <v>20190819</v>
      </c>
      <c r="W1225">
        <f>IF(OR(MONTH(G1225)=10,MONTH(G1225)=11,MONTH(G1225)=12),YEAR(G1225)+1,YEAR(G1225))</f>
        <v>2017</v>
      </c>
      <c r="X1225">
        <f>IF(OR(MONTH(P1225)=10,MONTH(P1225)=11,MONTH(P1225)=12),YEAR(P1225)+1,YEAR(P1225))</f>
        <v>2019</v>
      </c>
      <c r="Y1225">
        <f>INDEX('Inflation Indices'!$B$2:$B$18,MATCH('MilCon Contracts Data'!W365,'Inflation Indices'!$A$2:$A$18,0))</f>
        <v>1.0006103417743548</v>
      </c>
      <c r="Z1225">
        <f>ROUND(MEDIAN(W1225,X1225),0)</f>
        <v>2018</v>
      </c>
      <c r="AA1225">
        <f>INDEX('Inflation Indices'!$B$2:$B$18,MATCH('MilCon Contracts Data'!Z365,'Inflation Indices'!$A$2:$A$18,0))</f>
        <v>0.97697771649446541</v>
      </c>
      <c r="AB1225" s="22">
        <f>M1225*Y1225</f>
        <v>97998776.263038531</v>
      </c>
      <c r="AC1225" s="22">
        <f>AB1225+(Q1225*AA1225)</f>
        <v>98864752.702318043</v>
      </c>
      <c r="AD1225" s="19">
        <f>IF(AB1225="","",AC1225-AB1225)</f>
        <v>865976.43927951157</v>
      </c>
      <c r="AE1225" s="23">
        <f>_xlfn.DAYS(P1225,O1225)</f>
        <v>111</v>
      </c>
      <c r="AF1225" s="23">
        <f>_xlfn.DAYS(O1225,G1225)</f>
        <v>761</v>
      </c>
      <c r="AG1225" s="24">
        <f>AE1225/AF1225</f>
        <v>0.14586070959264127</v>
      </c>
    </row>
    <row r="1226" spans="1:33" ht="30" customHeight="1" x14ac:dyDescent="0.25">
      <c r="A1226" s="9">
        <v>44561</v>
      </c>
      <c r="B1226" s="10">
        <v>2016</v>
      </c>
      <c r="C1226" s="11" t="s">
        <v>68</v>
      </c>
      <c r="D1226" s="12" t="s">
        <v>1260</v>
      </c>
      <c r="E1226" s="12" t="s">
        <v>35</v>
      </c>
      <c r="F1226" s="9">
        <v>43068</v>
      </c>
      <c r="G1226" s="9">
        <v>43481</v>
      </c>
      <c r="H1226" s="12" t="s">
        <v>3656</v>
      </c>
      <c r="I1226" s="13" t="str">
        <f>LEFT(J1226,6)</f>
        <v>W9126G</v>
      </c>
      <c r="J1226" s="14" t="s">
        <v>3455</v>
      </c>
      <c r="K1226" s="15" t="s">
        <v>3455</v>
      </c>
      <c r="L1226" s="15" t="str">
        <f>CONCATENATE(D1226,",",J1226)</f>
        <v>MPLS083737R5,W9126G19C0001</v>
      </c>
      <c r="M1226" s="16">
        <v>98410381</v>
      </c>
      <c r="N1226" s="16">
        <v>98410381</v>
      </c>
      <c r="O1226" s="17">
        <v>44411</v>
      </c>
      <c r="P1226" s="18">
        <v>44837</v>
      </c>
      <c r="Q1226" s="19">
        <f>IF(M1226="","",N1226-M1226)</f>
        <v>0</v>
      </c>
      <c r="R1226" s="20">
        <f>IF(P1226="","",P1226-O1226)</f>
        <v>426</v>
      </c>
      <c r="S1226">
        <f>YEAR(P1226)</f>
        <v>2022</v>
      </c>
      <c r="T1226" s="21">
        <f>IF(LEN(MONTH(P1226))=1,CONCATENATE("0",MONTH(P1226)),MONTH(P1226))</f>
        <v>10</v>
      </c>
      <c r="U1226" s="21" t="str">
        <f>IF(LEN(DAY(P1226))=1,CONCATENATE("0",DAY(P1226)),DAY(P1226))</f>
        <v>03</v>
      </c>
      <c r="V1226" t="str">
        <f>CONCATENATE(S1226,T1226,U1226)</f>
        <v>20221003</v>
      </c>
      <c r="W1226">
        <f>IF(OR(MONTH(G1226)=10,MONTH(G1226)=11,MONTH(G1226)=12),YEAR(G1226)+1,YEAR(G1226))</f>
        <v>2019</v>
      </c>
      <c r="X1226">
        <f>IF(OR(MONTH(P1226)=10,MONTH(P1226)=11,MONTH(P1226)=12),YEAR(P1226)+1,YEAR(P1226))</f>
        <v>2023</v>
      </c>
      <c r="Y1226">
        <f>INDEX('Inflation Indices'!$B$2:$B$18,MATCH('MilCon Contracts Data'!W717,'Inflation Indices'!$A$2:$A$18,0))</f>
        <v>1.0507009358578761</v>
      </c>
      <c r="Z1226">
        <f>ROUND(MEDIAN(W1226,X1226),0)</f>
        <v>2021</v>
      </c>
      <c r="AA1226">
        <f>INDEX('Inflation Indices'!$B$2:$B$18,MATCH('MilCon Contracts Data'!Z717,'Inflation Indices'!$A$2:$A$18,0))</f>
        <v>1.0006103417743548</v>
      </c>
      <c r="AB1226" s="22">
        <f>M1226*Y1226</f>
        <v>103399879.41483015</v>
      </c>
      <c r="AC1226" s="22">
        <f>AB1226+(Q1226*AA1226)</f>
        <v>103399879.41483015</v>
      </c>
      <c r="AD1226" s="19">
        <f>IF(AB1226="","",AC1226-AB1226)</f>
        <v>0</v>
      </c>
      <c r="AE1226" s="23">
        <f>_xlfn.DAYS(P1226,O1226)</f>
        <v>426</v>
      </c>
      <c r="AF1226" s="23">
        <f>_xlfn.DAYS(O1226,G1226)</f>
        <v>930</v>
      </c>
      <c r="AG1226" s="24">
        <f>AE1226/AF1226</f>
        <v>0.45806451612903226</v>
      </c>
    </row>
    <row r="1227" spans="1:33" ht="30" customHeight="1" x14ac:dyDescent="0.25">
      <c r="A1227" s="9">
        <v>44561</v>
      </c>
      <c r="B1227" s="10">
        <v>2020</v>
      </c>
      <c r="C1227" s="11" t="s">
        <v>68</v>
      </c>
      <c r="D1227" s="12" t="s">
        <v>3657</v>
      </c>
      <c r="E1227" s="12" t="s">
        <v>35</v>
      </c>
      <c r="F1227" s="9">
        <v>44009</v>
      </c>
      <c r="G1227" s="9">
        <v>44039</v>
      </c>
      <c r="H1227" s="12" t="s">
        <v>3658</v>
      </c>
      <c r="I1227" s="13" t="str">
        <f>LEFT(J1227,6)</f>
        <v>W91238</v>
      </c>
      <c r="J1227" s="14" t="s">
        <v>3659</v>
      </c>
      <c r="K1227" s="15" t="s">
        <v>3659</v>
      </c>
      <c r="L1227" s="15" t="str">
        <f>CONCATENATE(D1227,",",J1227)</f>
        <v>KRSM1065068,W9123820C0012</v>
      </c>
      <c r="M1227" s="16">
        <v>100809955</v>
      </c>
      <c r="N1227" s="16">
        <v>100809955</v>
      </c>
      <c r="O1227" s="17">
        <v>45029</v>
      </c>
      <c r="P1227" s="18">
        <v>45020</v>
      </c>
      <c r="Q1227" s="19">
        <f>IF(M1227="","",N1227-M1227)</f>
        <v>0</v>
      </c>
      <c r="R1227" s="20">
        <f>IF(P1227="","",P1227-O1227)</f>
        <v>-9</v>
      </c>
      <c r="S1227">
        <f>YEAR(P1227)</f>
        <v>2023</v>
      </c>
      <c r="T1227" s="21" t="str">
        <f>IF(LEN(MONTH(P1227))=1,CONCATENATE("0",MONTH(P1227)),MONTH(P1227))</f>
        <v>04</v>
      </c>
      <c r="U1227" s="21" t="str">
        <f>IF(LEN(DAY(P1227))=1,CONCATENATE("0",DAY(P1227)),DAY(P1227))</f>
        <v>04</v>
      </c>
      <c r="V1227" t="str">
        <f>CONCATENATE(S1227,T1227,U1227)</f>
        <v>20230404</v>
      </c>
      <c r="W1227">
        <f>IF(OR(MONTH(G1227)=10,MONTH(G1227)=11,MONTH(G1227)=12),YEAR(G1227)+1,YEAR(G1227))</f>
        <v>2020</v>
      </c>
      <c r="X1227">
        <f>IF(OR(MONTH(P1227)=10,MONTH(P1227)=11,MONTH(P1227)=12),YEAR(P1227)+1,YEAR(P1227))</f>
        <v>2023</v>
      </c>
      <c r="Y1227">
        <f>INDEX('Inflation Indices'!$B$2:$B$18,MATCH('MilCon Contracts Data'!W985,'Inflation Indices'!$A$2:$A$18,0))</f>
        <v>1.0006103417743548</v>
      </c>
      <c r="Z1227">
        <f>ROUND(MEDIAN(W1227,X1227),0)</f>
        <v>2022</v>
      </c>
      <c r="AA1227">
        <f>INDEX('Inflation Indices'!$B$2:$B$18,MATCH('MilCon Contracts Data'!Z985,'Inflation Indices'!$A$2:$A$18,0))</f>
        <v>0.93819806468133926</v>
      </c>
      <c r="AB1227" s="22">
        <f>M1227*Y1227</f>
        <v>100871483.52680732</v>
      </c>
      <c r="AC1227" s="22">
        <f>AB1227+(Q1227*AA1227)</f>
        <v>100871483.52680732</v>
      </c>
      <c r="AD1227" s="19">
        <f>IF(AB1227="","",AC1227-AB1227)</f>
        <v>0</v>
      </c>
      <c r="AE1227" s="23">
        <f>_xlfn.DAYS(P1227,O1227)</f>
        <v>-9</v>
      </c>
      <c r="AF1227" s="23">
        <f>_xlfn.DAYS(O1227,G1227)</f>
        <v>990</v>
      </c>
      <c r="AG1227" s="24">
        <f>AE1227/AF1227</f>
        <v>-9.0909090909090905E-3</v>
      </c>
    </row>
    <row r="1228" spans="1:33" ht="30" customHeight="1" x14ac:dyDescent="0.25">
      <c r="A1228" s="9">
        <v>44573</v>
      </c>
      <c r="B1228" s="10">
        <v>2021</v>
      </c>
      <c r="C1228" s="11" t="s">
        <v>98</v>
      </c>
      <c r="D1228" s="12" t="s">
        <v>3660</v>
      </c>
      <c r="E1228" s="12" t="s">
        <v>35</v>
      </c>
      <c r="F1228" s="9">
        <v>44022</v>
      </c>
      <c r="G1228" s="9">
        <v>44257</v>
      </c>
      <c r="H1228" s="12" t="s">
        <v>2502</v>
      </c>
      <c r="I1228" s="13" t="str">
        <f>LEFT(J1228,6)</f>
        <v>N40085</v>
      </c>
      <c r="J1228" s="25" t="s">
        <v>1290</v>
      </c>
      <c r="K1228" s="15" t="s">
        <v>1290</v>
      </c>
      <c r="L1228" s="15" t="str">
        <f>CONCATENATE(D1228,",",J1228)</f>
        <v>M670011800A,N4008521C0017</v>
      </c>
      <c r="M1228" s="16">
        <v>102629610</v>
      </c>
      <c r="N1228" s="16">
        <v>20000</v>
      </c>
      <c r="O1228" s="17">
        <v>46226</v>
      </c>
      <c r="P1228" s="18">
        <v>46466</v>
      </c>
      <c r="Q1228" s="19">
        <f>IF(M1228="","",N1228-M1228)</f>
        <v>-102609610</v>
      </c>
      <c r="R1228" s="20">
        <f>IF(P1228="","",P1228-O1228)</f>
        <v>240</v>
      </c>
      <c r="S1228">
        <f>YEAR(P1228)</f>
        <v>2027</v>
      </c>
      <c r="T1228" s="21" t="str">
        <f>IF(LEN(MONTH(P1228))=1,CONCATENATE("0",MONTH(P1228)),MONTH(P1228))</f>
        <v>03</v>
      </c>
      <c r="U1228" s="21">
        <f>IF(LEN(DAY(P1228))=1,CONCATENATE("0",DAY(P1228)),DAY(P1228))</f>
        <v>20</v>
      </c>
      <c r="V1228" t="str">
        <f>CONCATENATE(S1228,T1228,U1228)</f>
        <v>20270320</v>
      </c>
      <c r="W1228">
        <f>IF(OR(MONTH(G1228)=10,MONTH(G1228)=11,MONTH(G1228)=12),YEAR(G1228)+1,YEAR(G1228))</f>
        <v>2021</v>
      </c>
      <c r="X1228">
        <f>IF(OR(MONTH(P1228)=10,MONTH(P1228)=11,MONTH(P1228)=12),YEAR(P1228)+1,YEAR(P1228))</f>
        <v>2027</v>
      </c>
      <c r="Y1228">
        <f>INDEX('Inflation Indices'!$B$2:$B$18,MATCH('MilCon Contracts Data'!W1143,'Inflation Indices'!$A$2:$A$18,0))</f>
        <v>1.0750776974914733</v>
      </c>
      <c r="Z1228">
        <f>ROUND(MEDIAN(W1228,X1228),0)</f>
        <v>2024</v>
      </c>
      <c r="AA1228">
        <f>INDEX('Inflation Indices'!$B$2:$B$18,MATCH('MilCon Contracts Data'!Z1143,'Inflation Indices'!$A$2:$A$18,0))</f>
        <v>1.027591137340192</v>
      </c>
      <c r="AB1228" s="22">
        <f>M1228*Y1228</f>
        <v>110334804.81324789</v>
      </c>
      <c r="AC1228" s="22">
        <f>AB1228+(Q1228*AA1228)</f>
        <v>4894078.9713143408</v>
      </c>
      <c r="AD1228" s="19">
        <f>IF(AB1228="","",AC1228-AB1228)</f>
        <v>-105440725.84193355</v>
      </c>
      <c r="AE1228" s="23">
        <f>_xlfn.DAYS(P1228,O1228)</f>
        <v>240</v>
      </c>
      <c r="AF1228" s="23">
        <f>_xlfn.DAYS(O1228,G1228)</f>
        <v>1969</v>
      </c>
      <c r="AG1228" s="24">
        <f>AE1228/AF1228</f>
        <v>0.12188928390045708</v>
      </c>
    </row>
    <row r="1229" spans="1:33" ht="30" customHeight="1" x14ac:dyDescent="0.25">
      <c r="A1229" s="9">
        <v>44561</v>
      </c>
      <c r="B1229" s="10">
        <v>2017</v>
      </c>
      <c r="C1229" s="11" t="s">
        <v>68</v>
      </c>
      <c r="D1229" s="12" t="s">
        <v>3661</v>
      </c>
      <c r="E1229" s="12" t="s">
        <v>35</v>
      </c>
      <c r="F1229" s="9">
        <v>43487</v>
      </c>
      <c r="G1229" s="9">
        <v>43734</v>
      </c>
      <c r="H1229" s="12" t="s">
        <v>3662</v>
      </c>
      <c r="I1229" s="13" t="str">
        <f>LEFT(J1229,6)</f>
        <v>W9126G</v>
      </c>
      <c r="J1229" s="14" t="s">
        <v>3663</v>
      </c>
      <c r="K1229" s="15" t="s">
        <v>3663</v>
      </c>
      <c r="L1229" s="15" t="str">
        <f>CONCATENATE(D1229,",",J1229)</f>
        <v>MPLS083737R6,W9126G19C0023</v>
      </c>
      <c r="M1229" s="16">
        <v>103001487</v>
      </c>
      <c r="N1229" s="16">
        <v>103001487</v>
      </c>
      <c r="O1229" s="17">
        <v>44664</v>
      </c>
      <c r="P1229" s="18">
        <v>44861</v>
      </c>
      <c r="Q1229" s="19">
        <f>IF(M1229="","",N1229-M1229)</f>
        <v>0</v>
      </c>
      <c r="R1229" s="20">
        <f>IF(P1229="","",P1229-O1229)</f>
        <v>197</v>
      </c>
      <c r="S1229">
        <f>YEAR(P1229)</f>
        <v>2022</v>
      </c>
      <c r="T1229" s="21">
        <f>IF(LEN(MONTH(P1229))=1,CONCATENATE("0",MONTH(P1229)),MONTH(P1229))</f>
        <v>10</v>
      </c>
      <c r="U1229" s="21">
        <f>IF(LEN(DAY(P1229))=1,CONCATENATE("0",DAY(P1229)),DAY(P1229))</f>
        <v>27</v>
      </c>
      <c r="V1229" t="str">
        <f>CONCATENATE(S1229,T1229,U1229)</f>
        <v>20221027</v>
      </c>
      <c r="W1229">
        <f>IF(OR(MONTH(G1229)=10,MONTH(G1229)=11,MONTH(G1229)=12),YEAR(G1229)+1,YEAR(G1229))</f>
        <v>2019</v>
      </c>
      <c r="X1229">
        <f>IF(OR(MONTH(P1229)=10,MONTH(P1229)=11,MONTH(P1229)=12),YEAR(P1229)+1,YEAR(P1229))</f>
        <v>2023</v>
      </c>
      <c r="Y1229">
        <f>INDEX('Inflation Indices'!$B$2:$B$18,MATCH('MilCon Contracts Data'!W721,'Inflation Indices'!$A$2:$A$18,0))</f>
        <v>1.1913606177254064</v>
      </c>
      <c r="Z1229">
        <f>ROUND(MEDIAN(W1229,X1229),0)</f>
        <v>2021</v>
      </c>
      <c r="AA1229">
        <f>INDEX('Inflation Indices'!$B$2:$B$18,MATCH('MilCon Contracts Data'!Z721,'Inflation Indices'!$A$2:$A$18,0))</f>
        <v>1.1518675949206576</v>
      </c>
      <c r="AB1229" s="22">
        <f>M1229*Y1229</f>
        <v>122711915.17895541</v>
      </c>
      <c r="AC1229" s="22">
        <f>AB1229+(Q1229*AA1229)</f>
        <v>122711915.17895541</v>
      </c>
      <c r="AD1229" s="19">
        <f>IF(AB1229="","",AC1229-AB1229)</f>
        <v>0</v>
      </c>
      <c r="AE1229" s="23">
        <f>_xlfn.DAYS(P1229,O1229)</f>
        <v>197</v>
      </c>
      <c r="AF1229" s="23">
        <f>_xlfn.DAYS(O1229,G1229)</f>
        <v>930</v>
      </c>
      <c r="AG1229" s="24">
        <f>AE1229/AF1229</f>
        <v>0.21182795698924731</v>
      </c>
    </row>
    <row r="1230" spans="1:33" ht="30" customHeight="1" x14ac:dyDescent="0.25">
      <c r="A1230" s="9">
        <v>44567</v>
      </c>
      <c r="B1230" s="10">
        <v>2019</v>
      </c>
      <c r="C1230" s="11" t="s">
        <v>33</v>
      </c>
      <c r="D1230" s="12" t="s">
        <v>3664</v>
      </c>
      <c r="E1230" s="12" t="s">
        <v>35</v>
      </c>
      <c r="F1230" s="9">
        <v>43895</v>
      </c>
      <c r="G1230" s="9">
        <v>44103</v>
      </c>
      <c r="H1230" s="12" t="s">
        <v>3665</v>
      </c>
      <c r="I1230" s="13" t="str">
        <f>LEFT(J1230,6)</f>
        <v>W91236</v>
      </c>
      <c r="J1230" s="14" t="s">
        <v>3666</v>
      </c>
      <c r="K1230" s="15" t="s">
        <v>3666</v>
      </c>
      <c r="L1230" s="15" t="str">
        <f>CONCATENATE(D1230,",",J1230)</f>
        <v>80775,W9123620C2025</v>
      </c>
      <c r="M1230" s="16">
        <v>104543631</v>
      </c>
      <c r="N1230" s="16">
        <v>104914693</v>
      </c>
      <c r="O1230" s="17">
        <v>44937</v>
      </c>
      <c r="P1230" s="18">
        <v>44937</v>
      </c>
      <c r="Q1230" s="19">
        <f>IF(M1230="","",N1230-M1230)</f>
        <v>371062</v>
      </c>
      <c r="R1230" s="20">
        <f>IF(P1230="","",P1230-O1230)</f>
        <v>0</v>
      </c>
      <c r="S1230">
        <f>YEAR(P1230)</f>
        <v>2023</v>
      </c>
      <c r="T1230" s="21" t="str">
        <f>IF(LEN(MONTH(P1230))=1,CONCATENATE("0",MONTH(P1230)),MONTH(P1230))</f>
        <v>01</v>
      </c>
      <c r="U1230" s="21">
        <f>IF(LEN(DAY(P1230))=1,CONCATENATE("0",DAY(P1230)),DAY(P1230))</f>
        <v>11</v>
      </c>
      <c r="V1230" t="str">
        <f>CONCATENATE(S1230,T1230,U1230)</f>
        <v>20230111</v>
      </c>
      <c r="W1230">
        <f>IF(OR(MONTH(G1230)=10,MONTH(G1230)=11,MONTH(G1230)=12),YEAR(G1230)+1,YEAR(G1230))</f>
        <v>2020</v>
      </c>
      <c r="X1230">
        <f>IF(OR(MONTH(P1230)=10,MONTH(P1230)=11,MONTH(P1230)=12),YEAR(P1230)+1,YEAR(P1230))</f>
        <v>2023</v>
      </c>
      <c r="Y1230">
        <f>INDEX('Inflation Indices'!$B$2:$B$18,MATCH('MilCon Contracts Data'!W983,'Inflation Indices'!$A$2:$A$18,0))</f>
        <v>1.0507009358578761</v>
      </c>
      <c r="Z1230">
        <f>ROUND(MEDIAN(W1230,X1230),0)</f>
        <v>2022</v>
      </c>
      <c r="AA1230">
        <f>INDEX('Inflation Indices'!$B$2:$B$18,MATCH('MilCon Contracts Data'!Z983,'Inflation Indices'!$A$2:$A$18,0))</f>
        <v>1.0006103417743548</v>
      </c>
      <c r="AB1230" s="22">
        <f>M1230*Y1230</f>
        <v>109844090.92968047</v>
      </c>
      <c r="AC1230" s="22">
        <f>AB1230+(Q1230*AA1230)</f>
        <v>110215379.40431994</v>
      </c>
      <c r="AD1230" s="19">
        <f>IF(AB1230="","",AC1230-AB1230)</f>
        <v>371288.47463947535</v>
      </c>
      <c r="AE1230" s="23">
        <f>_xlfn.DAYS(P1230,O1230)</f>
        <v>0</v>
      </c>
      <c r="AF1230" s="23">
        <f>_xlfn.DAYS(O1230,G1230)</f>
        <v>834</v>
      </c>
      <c r="AG1230" s="24">
        <f>AE1230/AF1230</f>
        <v>0</v>
      </c>
    </row>
    <row r="1231" spans="1:33" ht="30" customHeight="1" x14ac:dyDescent="0.25">
      <c r="A1231" s="9">
        <v>44439</v>
      </c>
      <c r="B1231" s="10">
        <v>2011</v>
      </c>
      <c r="C1231" s="11" t="s">
        <v>145</v>
      </c>
      <c r="D1231" s="12" t="s">
        <v>3667</v>
      </c>
      <c r="E1231" s="12" t="s">
        <v>35</v>
      </c>
      <c r="F1231" s="9">
        <v>40717</v>
      </c>
      <c r="G1231" s="9">
        <v>40816</v>
      </c>
      <c r="H1231" s="12" t="s">
        <v>3668</v>
      </c>
      <c r="I1231" s="13" t="str">
        <f>LEFT(J1231,6)</f>
        <v>W912DS</v>
      </c>
      <c r="J1231" s="14" t="s">
        <v>3669</v>
      </c>
      <c r="K1231" s="15" t="s">
        <v>3670</v>
      </c>
      <c r="L1231" s="15" t="str">
        <f>CONCATENATE(D1231,",",J1231)</f>
        <v>59044,W912DS-11-C-0023</v>
      </c>
      <c r="M1231" s="16">
        <v>105270000</v>
      </c>
      <c r="N1231" s="16">
        <v>127708000</v>
      </c>
      <c r="O1231" s="17">
        <v>42398</v>
      </c>
      <c r="P1231" s="18">
        <v>44407</v>
      </c>
      <c r="Q1231" s="19">
        <f>IF(M1231="","",N1231-M1231)</f>
        <v>22438000</v>
      </c>
      <c r="R1231" s="20">
        <f>IF(P1231="","",P1231-O1231)</f>
        <v>2009</v>
      </c>
      <c r="S1231">
        <f>YEAR(P1231)</f>
        <v>2021</v>
      </c>
      <c r="T1231" s="21" t="str">
        <f>IF(LEN(MONTH(P1231))=1,CONCATENATE("0",MONTH(P1231)),MONTH(P1231))</f>
        <v>07</v>
      </c>
      <c r="U1231" s="21">
        <f>IF(LEN(DAY(P1231))=1,CONCATENATE("0",DAY(P1231)),DAY(P1231))</f>
        <v>30</v>
      </c>
      <c r="V1231" t="str">
        <f>CONCATENATE(S1231,T1231,U1231)</f>
        <v>20210730</v>
      </c>
      <c r="W1231">
        <f>IF(OR(MONTH(G1231)=10,MONTH(G1231)=11,MONTH(G1231)=12),YEAR(G1231)+1,YEAR(G1231))</f>
        <v>2011</v>
      </c>
      <c r="X1231">
        <f>IF(OR(MONTH(P1231)=10,MONTH(P1231)=11,MONTH(P1231)=12),YEAR(P1231)+1,YEAR(P1231))</f>
        <v>2021</v>
      </c>
      <c r="Y1231">
        <f>INDEX('Inflation Indices'!$B$2:$B$18,MATCH('MilCon Contracts Data'!W60,'Inflation Indices'!$A$2:$A$18,0))</f>
        <v>1.0006103417743548</v>
      </c>
      <c r="Z1231">
        <f>ROUND(MEDIAN(W1231,X1231),0)</f>
        <v>2016</v>
      </c>
      <c r="AA1231">
        <f>INDEX('Inflation Indices'!$B$2:$B$18,MATCH('MilCon Contracts Data'!Z60,'Inflation Indices'!$A$2:$A$18,0))</f>
        <v>0.97697771649446541</v>
      </c>
      <c r="AB1231" s="22">
        <f>M1231*Y1231</f>
        <v>105334250.67858633</v>
      </c>
      <c r="AC1231" s="22">
        <f>AB1231+(Q1231*AA1231)</f>
        <v>127255676.68128915</v>
      </c>
      <c r="AD1231" s="19">
        <f>IF(AB1231="","",AC1231-AB1231)</f>
        <v>21921426.002702817</v>
      </c>
      <c r="AE1231" s="23">
        <f>_xlfn.DAYS(P1231,O1231)</f>
        <v>2009</v>
      </c>
      <c r="AF1231" s="23">
        <f>_xlfn.DAYS(O1231,G1231)</f>
        <v>1582</v>
      </c>
      <c r="AG1231" s="24">
        <f>AE1231/AF1231</f>
        <v>1.2699115044247788</v>
      </c>
    </row>
    <row r="1232" spans="1:33" ht="30" customHeight="1" x14ac:dyDescent="0.25">
      <c r="A1232" s="9">
        <v>44573</v>
      </c>
      <c r="B1232" s="10">
        <v>2019</v>
      </c>
      <c r="C1232" s="11" t="s">
        <v>103</v>
      </c>
      <c r="D1232" s="12" t="s">
        <v>3671</v>
      </c>
      <c r="E1232" s="12" t="s">
        <v>35</v>
      </c>
      <c r="F1232" s="9">
        <v>43413</v>
      </c>
      <c r="G1232" s="9">
        <v>43724</v>
      </c>
      <c r="H1232" s="12" t="s">
        <v>309</v>
      </c>
      <c r="I1232" s="13" t="str">
        <f>LEFT(J1232,6)</f>
        <v>N62473</v>
      </c>
      <c r="J1232" s="14" t="s">
        <v>3672</v>
      </c>
      <c r="K1232" s="15" t="s">
        <v>3673</v>
      </c>
      <c r="L1232" s="15" t="str">
        <f>CONCATENATE(D1232,",",J1232)</f>
        <v>N63042284,N6247319C2455 AWD</v>
      </c>
      <c r="M1232" s="16">
        <v>107641000</v>
      </c>
      <c r="N1232" s="16">
        <v>103221000</v>
      </c>
      <c r="O1232" s="17">
        <v>44517</v>
      </c>
      <c r="P1232" s="18">
        <v>44620</v>
      </c>
      <c r="Q1232" s="19">
        <f>IF(M1232="","",N1232-M1232)</f>
        <v>-4420000</v>
      </c>
      <c r="R1232" s="20">
        <f>IF(P1232="","",P1232-O1232)</f>
        <v>103</v>
      </c>
      <c r="S1232">
        <f>YEAR(P1232)</f>
        <v>2022</v>
      </c>
      <c r="T1232" s="21" t="str">
        <f>IF(LEN(MONTH(P1232))=1,CONCATENATE("0",MONTH(P1232)),MONTH(P1232))</f>
        <v>02</v>
      </c>
      <c r="U1232" s="21">
        <f>IF(LEN(DAY(P1232))=1,CONCATENATE("0",DAY(P1232)),DAY(P1232))</f>
        <v>28</v>
      </c>
      <c r="V1232" t="str">
        <f>CONCATENATE(S1232,T1232,U1232)</f>
        <v>20220228</v>
      </c>
      <c r="W1232">
        <f>IF(OR(MONTH(G1232)=10,MONTH(G1232)=11,MONTH(G1232)=12),YEAR(G1232)+1,YEAR(G1232))</f>
        <v>2019</v>
      </c>
      <c r="X1232">
        <f>IF(OR(MONTH(P1232)=10,MONTH(P1232)=11,MONTH(P1232)=12),YEAR(P1232)+1,YEAR(P1232))</f>
        <v>2022</v>
      </c>
      <c r="Y1232">
        <f>INDEX('Inflation Indices'!$B$2:$B$18,MATCH('MilCon Contracts Data'!W660,'Inflation Indices'!$A$2:$A$18,0))</f>
        <v>1.027591137340192</v>
      </c>
      <c r="Z1232">
        <f>ROUND(MEDIAN(W1232,X1232),0)</f>
        <v>2021</v>
      </c>
      <c r="AA1232">
        <f>INDEX('Inflation Indices'!$B$2:$B$18,MATCH('MilCon Contracts Data'!Z660,'Inflation Indices'!$A$2:$A$18,0))</f>
        <v>1.0006103417743548</v>
      </c>
      <c r="AB1232" s="22">
        <f>M1232*Y1232</f>
        <v>110610937.61443561</v>
      </c>
      <c r="AC1232" s="22">
        <f>AB1232+(Q1232*AA1232)</f>
        <v>106188239.90379296</v>
      </c>
      <c r="AD1232" s="19">
        <f>IF(AB1232="","",AC1232-AB1232)</f>
        <v>-4422697.7106426507</v>
      </c>
      <c r="AE1232" s="23">
        <f>_xlfn.DAYS(P1232,O1232)</f>
        <v>103</v>
      </c>
      <c r="AF1232" s="23">
        <f>_xlfn.DAYS(O1232,G1232)</f>
        <v>793</v>
      </c>
      <c r="AG1232" s="24">
        <f>AE1232/AF1232</f>
        <v>0.12988650693568726</v>
      </c>
    </row>
    <row r="1233" spans="1:33" ht="30" customHeight="1" x14ac:dyDescent="0.25">
      <c r="A1233" s="9">
        <v>44573</v>
      </c>
      <c r="B1233" s="10">
        <v>2019</v>
      </c>
      <c r="C1233" s="11" t="s">
        <v>103</v>
      </c>
      <c r="D1233" s="12" t="s">
        <v>3674</v>
      </c>
      <c r="E1233" s="12" t="s">
        <v>35</v>
      </c>
      <c r="F1233" s="9">
        <v>43444</v>
      </c>
      <c r="G1233" s="9">
        <v>43661</v>
      </c>
      <c r="H1233" s="12" t="s">
        <v>3675</v>
      </c>
      <c r="I1233" s="13" t="str">
        <f>LEFT(J1233,6)</f>
        <v>N62473</v>
      </c>
      <c r="J1233" s="14" t="s">
        <v>3676</v>
      </c>
      <c r="K1233" s="15" t="s">
        <v>3677</v>
      </c>
      <c r="L1233" s="15" t="str">
        <f>CONCATENATE(D1233,",",J1233)</f>
        <v>N61065224,N6247319C2450 AWD</v>
      </c>
      <c r="M1233" s="16">
        <v>111089000</v>
      </c>
      <c r="N1233" s="16">
        <v>113495000</v>
      </c>
      <c r="O1233" s="17">
        <v>44742</v>
      </c>
      <c r="P1233" s="18">
        <v>45461</v>
      </c>
      <c r="Q1233" s="19">
        <f>IF(M1233="","",N1233-M1233)</f>
        <v>2406000</v>
      </c>
      <c r="R1233" s="20">
        <f>IF(P1233="","",P1233-O1233)</f>
        <v>719</v>
      </c>
      <c r="S1233">
        <f>YEAR(P1233)</f>
        <v>2024</v>
      </c>
      <c r="T1233" s="21" t="str">
        <f>IF(LEN(MONTH(P1233))=1,CONCATENATE("0",MONTH(P1233)),MONTH(P1233))</f>
        <v>06</v>
      </c>
      <c r="U1233" s="21">
        <f>IF(LEN(DAY(P1233))=1,CONCATENATE("0",DAY(P1233)),DAY(P1233))</f>
        <v>18</v>
      </c>
      <c r="V1233" t="str">
        <f>CONCATENATE(S1233,T1233,U1233)</f>
        <v>20240618</v>
      </c>
      <c r="W1233">
        <f>IF(OR(MONTH(G1233)=10,MONTH(G1233)=11,MONTH(G1233)=12),YEAR(G1233)+1,YEAR(G1233))</f>
        <v>2019</v>
      </c>
      <c r="X1233">
        <f>IF(OR(MONTH(P1233)=10,MONTH(P1233)=11,MONTH(P1233)=12),YEAR(P1233)+1,YEAR(P1233))</f>
        <v>2024</v>
      </c>
      <c r="Y1233">
        <f>INDEX('Inflation Indices'!$B$2:$B$18,MATCH('MilCon Contracts Data'!W659,'Inflation Indices'!$A$2:$A$18,0))</f>
        <v>1.027591137340192</v>
      </c>
      <c r="Z1233">
        <f>ROUND(MEDIAN(W1233,X1233),0)</f>
        <v>2022</v>
      </c>
      <c r="AA1233">
        <f>INDEX('Inflation Indices'!$B$2:$B$18,MATCH('MilCon Contracts Data'!Z659,'Inflation Indices'!$A$2:$A$18,0))</f>
        <v>0.97697771649446541</v>
      </c>
      <c r="AB1233" s="22">
        <f>M1233*Y1233</f>
        <v>114154071.8559846</v>
      </c>
      <c r="AC1233" s="22">
        <f>AB1233+(Q1233*AA1233)</f>
        <v>116504680.24187028</v>
      </c>
      <c r="AD1233" s="19">
        <f>IF(AB1233="","",AC1233-AB1233)</f>
        <v>2350608.3858856857</v>
      </c>
      <c r="AE1233" s="23">
        <f>_xlfn.DAYS(P1233,O1233)</f>
        <v>719</v>
      </c>
      <c r="AF1233" s="23">
        <f>_xlfn.DAYS(O1233,G1233)</f>
        <v>1081</v>
      </c>
      <c r="AG1233" s="24">
        <f>AE1233/AF1233</f>
        <v>0.66512488436632744</v>
      </c>
    </row>
    <row r="1234" spans="1:33" ht="30" customHeight="1" x14ac:dyDescent="0.25">
      <c r="A1234" s="9">
        <v>44573</v>
      </c>
      <c r="B1234" s="10">
        <v>2020</v>
      </c>
      <c r="C1234" s="11" t="s">
        <v>103</v>
      </c>
      <c r="D1234" s="12" t="s">
        <v>3678</v>
      </c>
      <c r="E1234" s="12" t="s">
        <v>35</v>
      </c>
      <c r="F1234" s="9">
        <v>43973</v>
      </c>
      <c r="G1234" s="9">
        <v>44091</v>
      </c>
      <c r="H1234" s="12" t="s">
        <v>309</v>
      </c>
      <c r="I1234" s="13" t="str">
        <f>LEFT(J1234,6)</f>
        <v>N62473</v>
      </c>
      <c r="J1234" s="14" t="s">
        <v>3679</v>
      </c>
      <c r="K1234" s="15" t="s">
        <v>2361</v>
      </c>
      <c r="L1234" s="15" t="str">
        <f>CONCATENATE(D1234,",",J1234)</f>
        <v>N476091903,N6247318D5853 N6247320F5462</v>
      </c>
      <c r="M1234" s="16">
        <v>111944000</v>
      </c>
      <c r="N1234" s="16">
        <v>124945000</v>
      </c>
      <c r="O1234" s="17">
        <v>44869</v>
      </c>
      <c r="P1234" s="18">
        <v>44869</v>
      </c>
      <c r="Q1234" s="19">
        <f>IF(M1234="","",N1234-M1234)</f>
        <v>13001000</v>
      </c>
      <c r="R1234" s="20">
        <f>IF(P1234="","",P1234-O1234)</f>
        <v>0</v>
      </c>
      <c r="S1234">
        <f>YEAR(P1234)</f>
        <v>2022</v>
      </c>
      <c r="T1234" s="21">
        <f>IF(LEN(MONTH(P1234))=1,CONCATENATE("0",MONTH(P1234)),MONTH(P1234))</f>
        <v>11</v>
      </c>
      <c r="U1234" s="21" t="str">
        <f>IF(LEN(DAY(P1234))=1,CONCATENATE("0",DAY(P1234)),DAY(P1234))</f>
        <v>04</v>
      </c>
      <c r="V1234" t="str">
        <f>CONCATENATE(S1234,T1234,U1234)</f>
        <v>20221104</v>
      </c>
      <c r="W1234">
        <f>IF(OR(MONTH(G1234)=10,MONTH(G1234)=11,MONTH(G1234)=12),YEAR(G1234)+1,YEAR(G1234))</f>
        <v>2020</v>
      </c>
      <c r="X1234">
        <f>IF(OR(MONTH(P1234)=10,MONTH(P1234)=11,MONTH(P1234)=12),YEAR(P1234)+1,YEAR(P1234))</f>
        <v>2023</v>
      </c>
      <c r="Y1234">
        <f>INDEX('Inflation Indices'!$B$2:$B$18,MATCH('MilCon Contracts Data'!W938,'Inflation Indices'!$A$2:$A$18,0))</f>
        <v>1.1913606177254064</v>
      </c>
      <c r="Z1234">
        <f>ROUND(MEDIAN(W1234,X1234),0)</f>
        <v>2022</v>
      </c>
      <c r="AA1234">
        <f>INDEX('Inflation Indices'!$B$2:$B$18,MATCH('MilCon Contracts Data'!Z938,'Inflation Indices'!$A$2:$A$18,0))</f>
        <v>1.027591137340192</v>
      </c>
      <c r="AB1234" s="22">
        <f>M1234*Y1234</f>
        <v>133365672.99065289</v>
      </c>
      <c r="AC1234" s="22">
        <f>AB1234+(Q1234*AA1234)</f>
        <v>146725385.36721271</v>
      </c>
      <c r="AD1234" s="19">
        <f>IF(AB1234="","",AC1234-AB1234)</f>
        <v>13359712.376559824</v>
      </c>
      <c r="AE1234" s="23">
        <f>_xlfn.DAYS(P1234,O1234)</f>
        <v>0</v>
      </c>
      <c r="AF1234" s="23">
        <f>_xlfn.DAYS(O1234,G1234)</f>
        <v>778</v>
      </c>
      <c r="AG1234" s="24">
        <f>AE1234/AF1234</f>
        <v>0</v>
      </c>
    </row>
    <row r="1235" spans="1:33" ht="30" customHeight="1" x14ac:dyDescent="0.25">
      <c r="A1235" s="9">
        <v>44561</v>
      </c>
      <c r="B1235" s="10">
        <v>2020</v>
      </c>
      <c r="C1235" s="11" t="s">
        <v>145</v>
      </c>
      <c r="D1235" s="12" t="s">
        <v>3680</v>
      </c>
      <c r="E1235" s="12" t="s">
        <v>35</v>
      </c>
      <c r="F1235" s="9">
        <v>44167</v>
      </c>
      <c r="G1235" s="9">
        <v>44288</v>
      </c>
      <c r="H1235" s="12" t="s">
        <v>3681</v>
      </c>
      <c r="I1235" s="13" t="str">
        <f>LEFT(J1235,6)</f>
        <v>W912HN</v>
      </c>
      <c r="J1235" s="14" t="s">
        <v>3682</v>
      </c>
      <c r="K1235" s="15" t="s">
        <v>3682</v>
      </c>
      <c r="L1235" s="15" t="str">
        <f>CONCATENATE(D1235,",",J1235)</f>
        <v>88725,W912HN21C3003</v>
      </c>
      <c r="M1235" s="16">
        <v>112377000</v>
      </c>
      <c r="N1235" s="16">
        <v>112360000</v>
      </c>
      <c r="O1235" s="17">
        <v>45407</v>
      </c>
      <c r="P1235" s="18">
        <v>45407</v>
      </c>
      <c r="Q1235" s="19">
        <f>IF(M1235="","",N1235-M1235)</f>
        <v>-17000</v>
      </c>
      <c r="R1235" s="20">
        <f>IF(P1235="","",P1235-O1235)</f>
        <v>0</v>
      </c>
      <c r="S1235">
        <f>YEAR(P1235)</f>
        <v>2024</v>
      </c>
      <c r="T1235" s="21" t="str">
        <f>IF(LEN(MONTH(P1235))=1,CONCATENATE("0",MONTH(P1235)),MONTH(P1235))</f>
        <v>04</v>
      </c>
      <c r="U1235" s="21">
        <f>IF(LEN(DAY(P1235))=1,CONCATENATE("0",DAY(P1235)),DAY(P1235))</f>
        <v>25</v>
      </c>
      <c r="V1235" t="str">
        <f>CONCATENATE(S1235,T1235,U1235)</f>
        <v>20240425</v>
      </c>
      <c r="W1235">
        <f>IF(OR(MONTH(G1235)=10,MONTH(G1235)=11,MONTH(G1235)=12),YEAR(G1235)+1,YEAR(G1235))</f>
        <v>2021</v>
      </c>
      <c r="X1235">
        <f>IF(OR(MONTH(P1235)=10,MONTH(P1235)=11,MONTH(P1235)=12),YEAR(P1235)+1,YEAR(P1235))</f>
        <v>2024</v>
      </c>
      <c r="Y1235">
        <f>INDEX('Inflation Indices'!$B$2:$B$18,MATCH('MilCon Contracts Data'!W1248,'Inflation Indices'!$A$2:$A$18,0))</f>
        <v>1.0750776974914733</v>
      </c>
      <c r="Z1235">
        <f>ROUND(MEDIAN(W1235,X1235),0)</f>
        <v>2023</v>
      </c>
      <c r="AA1235">
        <f>INDEX('Inflation Indices'!$B$2:$B$18,MATCH('MilCon Contracts Data'!Z1248,'Inflation Indices'!$A$2:$A$18,0))</f>
        <v>1.0006103417743548</v>
      </c>
      <c r="AB1235" s="22">
        <f>M1235*Y1235</f>
        <v>120814006.4109993</v>
      </c>
      <c r="AC1235" s="22">
        <f>AB1235+(Q1235*AA1235)</f>
        <v>120796996.03518914</v>
      </c>
      <c r="AD1235" s="19">
        <f>IF(AB1235="","",AC1235-AB1235)</f>
        <v>-17010.375810161233</v>
      </c>
      <c r="AE1235" s="23">
        <f>_xlfn.DAYS(P1235,O1235)</f>
        <v>0</v>
      </c>
      <c r="AF1235" s="23">
        <f>_xlfn.DAYS(O1235,G1235)</f>
        <v>1119</v>
      </c>
      <c r="AG1235" s="24">
        <f>AE1235/AF1235</f>
        <v>0</v>
      </c>
    </row>
    <row r="1236" spans="1:33" ht="30" customHeight="1" x14ac:dyDescent="0.25">
      <c r="A1236" s="9">
        <v>44561</v>
      </c>
      <c r="B1236" s="10">
        <v>2017</v>
      </c>
      <c r="C1236" s="11" t="s">
        <v>454</v>
      </c>
      <c r="D1236" s="12" t="s">
        <v>2008</v>
      </c>
      <c r="E1236" s="12" t="s">
        <v>35</v>
      </c>
      <c r="F1236" s="9">
        <v>42718</v>
      </c>
      <c r="G1236" s="9">
        <v>42853</v>
      </c>
      <c r="H1236" s="12" t="s">
        <v>3683</v>
      </c>
      <c r="I1236" s="13" t="str">
        <f>LEFT(J1236,6)</f>
        <v>W911KB</v>
      </c>
      <c r="J1236" s="14" t="s">
        <v>3684</v>
      </c>
      <c r="K1236" s="15" t="s">
        <v>3685</v>
      </c>
      <c r="L1236" s="15" t="str">
        <f>CONCATENATE(D1236,",",J1236)</f>
        <v>657,W911KB-17-C-0002</v>
      </c>
      <c r="M1236" s="16">
        <v>112949720</v>
      </c>
      <c r="N1236" s="16">
        <v>119078184</v>
      </c>
      <c r="O1236" s="17">
        <v>43700</v>
      </c>
      <c r="P1236" s="18">
        <v>43983</v>
      </c>
      <c r="Q1236" s="19">
        <f>IF(M1236="","",N1236-M1236)</f>
        <v>6128464</v>
      </c>
      <c r="R1236" s="20">
        <f>IF(P1236="","",P1236-O1236)</f>
        <v>283</v>
      </c>
      <c r="S1236">
        <f>YEAR(P1236)</f>
        <v>2020</v>
      </c>
      <c r="T1236" s="21" t="str">
        <f>IF(LEN(MONTH(P1236))=1,CONCATENATE("0",MONTH(P1236)),MONTH(P1236))</f>
        <v>06</v>
      </c>
      <c r="U1236" s="21" t="str">
        <f>IF(LEN(DAY(P1236))=1,CONCATENATE("0",DAY(P1236)),DAY(P1236))</f>
        <v>01</v>
      </c>
      <c r="V1236" t="str">
        <f>CONCATENATE(S1236,T1236,U1236)</f>
        <v>20200601</v>
      </c>
      <c r="W1236">
        <f>IF(OR(MONTH(G1236)=10,MONTH(G1236)=11,MONTH(G1236)=12),YEAR(G1236)+1,YEAR(G1236))</f>
        <v>2017</v>
      </c>
      <c r="X1236">
        <f>IF(OR(MONTH(P1236)=10,MONTH(P1236)=11,MONTH(P1236)=12),YEAR(P1236)+1,YEAR(P1236))</f>
        <v>2020</v>
      </c>
      <c r="Y1236">
        <f>INDEX('Inflation Indices'!$B$2:$B$18,MATCH('MilCon Contracts Data'!W346,'Inflation Indices'!$A$2:$A$18,0))</f>
        <v>1.1913606177254064</v>
      </c>
      <c r="Z1236">
        <f>ROUND(MEDIAN(W1236,X1236),0)</f>
        <v>2019</v>
      </c>
      <c r="AA1236">
        <f>INDEX('Inflation Indices'!$B$2:$B$18,MATCH('MilCon Contracts Data'!Z346,'Inflation Indices'!$A$2:$A$18,0))</f>
        <v>1.1518675949206576</v>
      </c>
      <c r="AB1236" s="22">
        <f>M1236*Y1236</f>
        <v>134563848.19111168</v>
      </c>
      <c r="AC1236" s="22">
        <f>AB1236+(Q1236*AA1236)</f>
        <v>141623027.27934951</v>
      </c>
      <c r="AD1236" s="19">
        <f>IF(AB1236="","",AC1236-AB1236)</f>
        <v>7059179.0882378221</v>
      </c>
      <c r="AE1236" s="23">
        <f>_xlfn.DAYS(P1236,O1236)</f>
        <v>283</v>
      </c>
      <c r="AF1236" s="23">
        <f>_xlfn.DAYS(O1236,G1236)</f>
        <v>847</v>
      </c>
      <c r="AG1236" s="24">
        <f>AE1236/AF1236</f>
        <v>0.33412042502951594</v>
      </c>
    </row>
    <row r="1237" spans="1:33" ht="30" customHeight="1" x14ac:dyDescent="0.25">
      <c r="A1237" s="9">
        <v>44174</v>
      </c>
      <c r="B1237" s="10">
        <v>2010</v>
      </c>
      <c r="C1237" s="11" t="s">
        <v>731</v>
      </c>
      <c r="D1237" s="12" t="s">
        <v>3686</v>
      </c>
      <c r="E1237" s="12" t="s">
        <v>35</v>
      </c>
      <c r="F1237" s="9">
        <v>40301</v>
      </c>
      <c r="G1237" s="9">
        <v>40420</v>
      </c>
      <c r="H1237" s="12" t="s">
        <v>1927</v>
      </c>
      <c r="I1237" s="13" t="str">
        <f>LEFT(J1237,6)</f>
        <v>W912DR</v>
      </c>
      <c r="J1237" s="14" t="s">
        <v>1928</v>
      </c>
      <c r="K1237" s="15" t="s">
        <v>1929</v>
      </c>
      <c r="L1237" s="15" t="str">
        <f>CONCATENATE(D1237,",",J1237)</f>
        <v>17872,W912DR-10-C-0033</v>
      </c>
      <c r="M1237" s="16">
        <v>113223000</v>
      </c>
      <c r="N1237" s="16">
        <v>129078000</v>
      </c>
      <c r="O1237" s="17">
        <v>41747</v>
      </c>
      <c r="P1237" s="18">
        <v>42289</v>
      </c>
      <c r="Q1237" s="19">
        <f>IF(M1237="","",N1237-M1237)</f>
        <v>15855000</v>
      </c>
      <c r="R1237" s="20">
        <f>IF(P1237="","",P1237-O1237)</f>
        <v>542</v>
      </c>
      <c r="S1237">
        <f>YEAR(P1237)</f>
        <v>2015</v>
      </c>
      <c r="T1237" s="21">
        <f>IF(LEN(MONTH(P1237))=1,CONCATENATE("0",MONTH(P1237)),MONTH(P1237))</f>
        <v>10</v>
      </c>
      <c r="U1237" s="21">
        <f>IF(LEN(DAY(P1237))=1,CONCATENATE("0",DAY(P1237)),DAY(P1237))</f>
        <v>12</v>
      </c>
      <c r="V1237" t="str">
        <f>CONCATENATE(S1237,T1237,U1237)</f>
        <v>20151012</v>
      </c>
      <c r="W1237">
        <f>IF(OR(MONTH(G1237)=10,MONTH(G1237)=11,MONTH(G1237)=12),YEAR(G1237)+1,YEAR(G1237))</f>
        <v>2010</v>
      </c>
      <c r="X1237">
        <f>IF(OR(MONTH(P1237)=10,MONTH(P1237)=11,MONTH(P1237)=12),YEAR(P1237)+1,YEAR(P1237))</f>
        <v>2016</v>
      </c>
      <c r="Y1237">
        <f>INDEX('Inflation Indices'!$B$2:$B$18,MATCH('MilCon Contracts Data'!W36,'Inflation Indices'!$A$2:$A$18,0))</f>
        <v>1.1743184978402121</v>
      </c>
      <c r="Z1237">
        <f>ROUND(MEDIAN(W1237,X1237),0)</f>
        <v>2013</v>
      </c>
      <c r="AA1237">
        <f>INDEX('Inflation Indices'!$B$2:$B$18,MATCH('MilCon Contracts Data'!Z36,'Inflation Indices'!$A$2:$A$18,0))</f>
        <v>1.1518675949206576</v>
      </c>
      <c r="AB1237" s="22">
        <f>M1237*Y1237</f>
        <v>132959863.28096233</v>
      </c>
      <c r="AC1237" s="22">
        <f>AB1237+(Q1237*AA1237)</f>
        <v>151222723.99842936</v>
      </c>
      <c r="AD1237" s="19">
        <f>IF(AB1237="","",AC1237-AB1237)</f>
        <v>18262860.717467025</v>
      </c>
      <c r="AE1237" s="23">
        <f>_xlfn.DAYS(P1237,O1237)</f>
        <v>542</v>
      </c>
      <c r="AF1237" s="23">
        <f>_xlfn.DAYS(O1237,G1237)</f>
        <v>1327</v>
      </c>
      <c r="AG1237" s="24">
        <f>AE1237/AF1237</f>
        <v>0.40844009042954033</v>
      </c>
    </row>
    <row r="1238" spans="1:33" ht="30" customHeight="1" x14ac:dyDescent="0.25">
      <c r="A1238" s="9">
        <v>44573</v>
      </c>
      <c r="B1238" s="10">
        <v>2020</v>
      </c>
      <c r="C1238" s="11" t="s">
        <v>103</v>
      </c>
      <c r="D1238" s="12" t="s">
        <v>3687</v>
      </c>
      <c r="E1238" s="12" t="s">
        <v>35</v>
      </c>
      <c r="F1238" s="9">
        <v>44215</v>
      </c>
      <c r="G1238" s="9">
        <v>44371</v>
      </c>
      <c r="H1238" s="12" t="s">
        <v>3688</v>
      </c>
      <c r="I1238" s="13" t="str">
        <f>LEFT(J1238,6)</f>
        <v>N62473</v>
      </c>
      <c r="J1238" s="14" t="s">
        <v>3689</v>
      </c>
      <c r="K1238" s="15" t="s">
        <v>3690</v>
      </c>
      <c r="L1238" s="15" t="str">
        <f>CONCATENATE(D1238,",",J1238)</f>
        <v>N476091911,N6247321D1214 N6247321F4923</v>
      </c>
      <c r="M1238" s="26">
        <v>113295655</v>
      </c>
      <c r="N1238" s="16">
        <v>145640000</v>
      </c>
      <c r="O1238" s="17">
        <v>45313</v>
      </c>
      <c r="P1238" s="18">
        <v>45313</v>
      </c>
      <c r="Q1238" s="19">
        <f>IF(M1238="","",N1238-M1238)</f>
        <v>32344345</v>
      </c>
      <c r="R1238" s="20">
        <f>IF(P1238="","",P1238-O1238)</f>
        <v>0</v>
      </c>
      <c r="S1238">
        <f>YEAR(P1238)</f>
        <v>2024</v>
      </c>
      <c r="T1238" s="21" t="str">
        <f>IF(LEN(MONTH(P1238))=1,CONCATENATE("0",MONTH(P1238)),MONTH(P1238))</f>
        <v>01</v>
      </c>
      <c r="U1238" s="21">
        <f>IF(LEN(DAY(P1238))=1,CONCATENATE("0",DAY(P1238)),DAY(P1238))</f>
        <v>22</v>
      </c>
      <c r="V1238" t="str">
        <f>CONCATENATE(S1238,T1238,U1238)</f>
        <v>20240122</v>
      </c>
      <c r="W1238">
        <f>IF(OR(MONTH(G1238)=10,MONTH(G1238)=11,MONTH(G1238)=12),YEAR(G1238)+1,YEAR(G1238))</f>
        <v>2021</v>
      </c>
      <c r="X1238">
        <f>IF(OR(MONTH(P1238)=10,MONTH(P1238)=11,MONTH(P1238)=12),YEAR(P1238)+1,YEAR(P1238))</f>
        <v>2024</v>
      </c>
      <c r="Y1238">
        <f>INDEX('Inflation Indices'!$B$2:$B$18,MATCH('MilCon Contracts Data'!W1166,'Inflation Indices'!$A$2:$A$18,0))</f>
        <v>1.027591137340192</v>
      </c>
      <c r="Z1238">
        <f>ROUND(MEDIAN(W1238,X1238),0)</f>
        <v>2023</v>
      </c>
      <c r="AA1238">
        <f>INDEX('Inflation Indices'!$B$2:$B$18,MATCH('MilCon Contracts Data'!Z1166,'Inflation Indices'!$A$2:$A$18,0))</f>
        <v>1.0006103417743548</v>
      </c>
      <c r="AB1238" s="22">
        <f>M1238*Y1238</f>
        <v>116421610.97715202</v>
      </c>
      <c r="AC1238" s="22">
        <f>AB1238+(Q1238*AA1238)</f>
        <v>148785697.08206967</v>
      </c>
      <c r="AD1238" s="19">
        <f>IF(AB1238="","",AC1238-AB1238)</f>
        <v>32364086.104917645</v>
      </c>
      <c r="AE1238" s="23">
        <f>_xlfn.DAYS(P1238,O1238)</f>
        <v>0</v>
      </c>
      <c r="AF1238" s="23">
        <f>_xlfn.DAYS(O1238,G1238)</f>
        <v>942</v>
      </c>
      <c r="AG1238" s="24">
        <f>AE1238/AF1238</f>
        <v>0</v>
      </c>
    </row>
    <row r="1239" spans="1:33" ht="30" customHeight="1" x14ac:dyDescent="0.25">
      <c r="A1239" s="9">
        <v>44573</v>
      </c>
      <c r="B1239" s="10">
        <v>2016</v>
      </c>
      <c r="C1239" s="11" t="s">
        <v>103</v>
      </c>
      <c r="D1239" s="12" t="s">
        <v>3691</v>
      </c>
      <c r="E1239" s="12" t="s">
        <v>35</v>
      </c>
      <c r="F1239" s="9">
        <v>42817</v>
      </c>
      <c r="G1239" s="9">
        <v>43213</v>
      </c>
      <c r="H1239" s="12" t="s">
        <v>167</v>
      </c>
      <c r="I1239" s="13" t="str">
        <f>LEFT(J1239,6)</f>
        <v>N40085</v>
      </c>
      <c r="J1239" s="14" t="s">
        <v>3692</v>
      </c>
      <c r="K1239" s="15" t="s">
        <v>3693</v>
      </c>
      <c r="L1239" s="15" t="str">
        <f>CONCATENATE(D1239,",",J1239)</f>
        <v>N62688913,N4008518C1134 AWD</v>
      </c>
      <c r="M1239" s="16">
        <v>114000000</v>
      </c>
      <c r="N1239" s="16">
        <v>110529000</v>
      </c>
      <c r="O1239" s="17">
        <v>44136</v>
      </c>
      <c r="P1239" s="18">
        <v>44325</v>
      </c>
      <c r="Q1239" s="19">
        <f>IF(M1239="","",N1239-M1239)</f>
        <v>-3471000</v>
      </c>
      <c r="R1239" s="20">
        <f>IF(P1239="","",P1239-O1239)</f>
        <v>189</v>
      </c>
      <c r="S1239">
        <f>YEAR(P1239)</f>
        <v>2021</v>
      </c>
      <c r="T1239" s="21" t="str">
        <f>IF(LEN(MONTH(P1239))=1,CONCATENATE("0",MONTH(P1239)),MONTH(P1239))</f>
        <v>05</v>
      </c>
      <c r="U1239" s="21" t="str">
        <f>IF(LEN(DAY(P1239))=1,CONCATENATE("0",DAY(P1239)),DAY(P1239))</f>
        <v>09</v>
      </c>
      <c r="V1239" t="str">
        <f>CONCATENATE(S1239,T1239,U1239)</f>
        <v>20210509</v>
      </c>
      <c r="W1239">
        <f>IF(OR(MONTH(G1239)=10,MONTH(G1239)=11,MONTH(G1239)=12),YEAR(G1239)+1,YEAR(G1239))</f>
        <v>2018</v>
      </c>
      <c r="X1239">
        <f>IF(OR(MONTH(P1239)=10,MONTH(P1239)=11,MONTH(P1239)=12),YEAR(P1239)+1,YEAR(P1239))</f>
        <v>2021</v>
      </c>
      <c r="Y1239">
        <f>INDEX('Inflation Indices'!$B$2:$B$18,MATCH('MilCon Contracts Data'!W449,'Inflation Indices'!$A$2:$A$18,0))</f>
        <v>1.0750776974914733</v>
      </c>
      <c r="Z1239">
        <f>ROUND(MEDIAN(W1239,X1239),0)</f>
        <v>2020</v>
      </c>
      <c r="AA1239">
        <f>INDEX('Inflation Indices'!$B$2:$B$18,MATCH('MilCon Contracts Data'!Z449,'Inflation Indices'!$A$2:$A$18,0))</f>
        <v>1.0006103417743548</v>
      </c>
      <c r="AB1239" s="22">
        <f>M1239*Y1239</f>
        <v>122558857.51402795</v>
      </c>
      <c r="AC1239" s="22">
        <f>AB1239+(Q1239*AA1239)</f>
        <v>119085739.01772916</v>
      </c>
      <c r="AD1239" s="19">
        <f>IF(AB1239="","",AC1239-AB1239)</f>
        <v>-3473118.49629879</v>
      </c>
      <c r="AE1239" s="23">
        <f>_xlfn.DAYS(P1239,O1239)</f>
        <v>189</v>
      </c>
      <c r="AF1239" s="23">
        <f>_xlfn.DAYS(O1239,G1239)</f>
        <v>923</v>
      </c>
      <c r="AG1239" s="24">
        <f>AE1239/AF1239</f>
        <v>0.20476706392199351</v>
      </c>
    </row>
    <row r="1240" spans="1:33" ht="30" customHeight="1" x14ac:dyDescent="0.25">
      <c r="A1240" s="9">
        <v>44174</v>
      </c>
      <c r="B1240" s="10">
        <v>2012</v>
      </c>
      <c r="C1240" s="11" t="s">
        <v>731</v>
      </c>
      <c r="D1240" s="12" t="s">
        <v>1266</v>
      </c>
      <c r="E1240" s="12" t="s">
        <v>35</v>
      </c>
      <c r="F1240" s="9">
        <v>40956</v>
      </c>
      <c r="G1240" s="9">
        <v>41178</v>
      </c>
      <c r="H1240" s="12" t="s">
        <v>36</v>
      </c>
      <c r="I1240" s="13" t="str">
        <f>LEFT(J1240,6)</f>
        <v>W912DR</v>
      </c>
      <c r="J1240" s="14" t="s">
        <v>3694</v>
      </c>
      <c r="K1240" s="15" t="s">
        <v>3695</v>
      </c>
      <c r="L1240" s="15" t="str">
        <f>CONCATENATE(D1240,",",J1240)</f>
        <v>23051,W912DR-12-C-0019</v>
      </c>
      <c r="M1240" s="16">
        <v>116975000</v>
      </c>
      <c r="N1240" s="16">
        <v>132008057</v>
      </c>
      <c r="O1240" s="17">
        <v>42127</v>
      </c>
      <c r="P1240" s="18">
        <v>42213</v>
      </c>
      <c r="Q1240" s="19">
        <f>IF(M1240="","",N1240-M1240)</f>
        <v>15033057</v>
      </c>
      <c r="R1240" s="20">
        <f>IF(P1240="","",P1240-O1240)</f>
        <v>86</v>
      </c>
      <c r="S1240">
        <f>YEAR(P1240)</f>
        <v>2015</v>
      </c>
      <c r="T1240" s="21" t="str">
        <f>IF(LEN(MONTH(P1240))=1,CONCATENATE("0",MONTH(P1240)),MONTH(P1240))</f>
        <v>07</v>
      </c>
      <c r="U1240" s="21">
        <f>IF(LEN(DAY(P1240))=1,CONCATENATE("0",DAY(P1240)),DAY(P1240))</f>
        <v>28</v>
      </c>
      <c r="V1240" t="str">
        <f>CONCATENATE(S1240,T1240,U1240)</f>
        <v>20150728</v>
      </c>
      <c r="W1240">
        <f>IF(OR(MONTH(G1240)=10,MONTH(G1240)=11,MONTH(G1240)=12),YEAR(G1240)+1,YEAR(G1240))</f>
        <v>2012</v>
      </c>
      <c r="X1240">
        <f>IF(OR(MONTH(P1240)=10,MONTH(P1240)=11,MONTH(P1240)=12),YEAR(P1240)+1,YEAR(P1240))</f>
        <v>2015</v>
      </c>
      <c r="Y1240">
        <f>INDEX('Inflation Indices'!$B$2:$B$18,MATCH('MilCon Contracts Data'!W84,'Inflation Indices'!$A$2:$A$18,0))</f>
        <v>1.0006103417743548</v>
      </c>
      <c r="Z1240">
        <f>ROUND(MEDIAN(W1240,X1240),0)</f>
        <v>2014</v>
      </c>
      <c r="AA1240">
        <f>INDEX('Inflation Indices'!$B$2:$B$18,MATCH('MilCon Contracts Data'!Z84,'Inflation Indices'!$A$2:$A$18,0))</f>
        <v>0.97697771649446541</v>
      </c>
      <c r="AB1240" s="22">
        <f>M1240*Y1240</f>
        <v>117046394.72905515</v>
      </c>
      <c r="AC1240" s="22">
        <f>AB1240+(Q1240*AA1240)</f>
        <v>131733356.42884628</v>
      </c>
      <c r="AD1240" s="19">
        <f>IF(AB1240="","",AC1240-AB1240)</f>
        <v>14686961.699791133</v>
      </c>
      <c r="AE1240" s="23">
        <f>_xlfn.DAYS(P1240,O1240)</f>
        <v>86</v>
      </c>
      <c r="AF1240" s="23">
        <f>_xlfn.DAYS(O1240,G1240)</f>
        <v>949</v>
      </c>
      <c r="AG1240" s="24">
        <f>AE1240/AF1240</f>
        <v>9.0621707060063228E-2</v>
      </c>
    </row>
    <row r="1241" spans="1:33" ht="30" customHeight="1" x14ac:dyDescent="0.25">
      <c r="A1241" s="9">
        <v>44561</v>
      </c>
      <c r="B1241" s="10">
        <v>2013</v>
      </c>
      <c r="C1241" s="11" t="s">
        <v>454</v>
      </c>
      <c r="D1241" s="12" t="s">
        <v>3696</v>
      </c>
      <c r="E1241" s="12" t="s">
        <v>35</v>
      </c>
      <c r="F1241" s="9">
        <v>41313</v>
      </c>
      <c r="G1241" s="9">
        <v>41464</v>
      </c>
      <c r="H1241" s="12" t="s">
        <v>3697</v>
      </c>
      <c r="I1241" s="13" t="str">
        <f>LEFT(J1241,6)</f>
        <v>W912GB</v>
      </c>
      <c r="J1241" s="14" t="s">
        <v>3698</v>
      </c>
      <c r="K1241" s="15" t="s">
        <v>3699</v>
      </c>
      <c r="L1241" s="15" t="str">
        <f>CONCATENATE(D1241,",",J1241)</f>
        <v>630,W912GB-13-R-0003</v>
      </c>
      <c r="M1241" s="16">
        <v>118300000</v>
      </c>
      <c r="N1241" s="16">
        <v>114390000</v>
      </c>
      <c r="O1241" s="17">
        <v>42246</v>
      </c>
      <c r="P1241" s="18">
        <v>42502</v>
      </c>
      <c r="Q1241" s="19">
        <f>IF(M1241="","",N1241-M1241)</f>
        <v>-3910000</v>
      </c>
      <c r="R1241" s="20">
        <f>IF(P1241="","",P1241-O1241)</f>
        <v>256</v>
      </c>
      <c r="S1241">
        <f>YEAR(P1241)</f>
        <v>2016</v>
      </c>
      <c r="T1241" s="21" t="str">
        <f>IF(LEN(MONTH(P1241))=1,CONCATENATE("0",MONTH(P1241)),MONTH(P1241))</f>
        <v>05</v>
      </c>
      <c r="U1241" s="21">
        <f>IF(LEN(DAY(P1241))=1,CONCATENATE("0",DAY(P1241)),DAY(P1241))</f>
        <v>12</v>
      </c>
      <c r="V1241" t="str">
        <f>CONCATENATE(S1241,T1241,U1241)</f>
        <v>20160512</v>
      </c>
      <c r="W1241">
        <f>IF(OR(MONTH(G1241)=10,MONTH(G1241)=11,MONTH(G1241)=12),YEAR(G1241)+1,YEAR(G1241))</f>
        <v>2013</v>
      </c>
      <c r="X1241">
        <f>IF(OR(MONTH(P1241)=10,MONTH(P1241)=11,MONTH(P1241)=12),YEAR(P1241)+1,YEAR(P1241))</f>
        <v>2016</v>
      </c>
      <c r="Y1241">
        <f>INDEX('Inflation Indices'!$B$2:$B$18,MATCH('MilCon Contracts Data'!W143,'Inflation Indices'!$A$2:$A$18,0))</f>
        <v>1.027591137340192</v>
      </c>
      <c r="Z1241">
        <f>ROUND(MEDIAN(W1241,X1241),0)</f>
        <v>2015</v>
      </c>
      <c r="AA1241">
        <f>INDEX('Inflation Indices'!$B$2:$B$18,MATCH('MilCon Contracts Data'!Z143,'Inflation Indices'!$A$2:$A$18,0))</f>
        <v>0.97697771649446541</v>
      </c>
      <c r="AB1241" s="22">
        <f>M1241*Y1241</f>
        <v>121564031.54734471</v>
      </c>
      <c r="AC1241" s="22">
        <f>AB1241+(Q1241*AA1241)</f>
        <v>117744048.67585136</v>
      </c>
      <c r="AD1241" s="19">
        <f>IF(AB1241="","",AC1241-AB1241)</f>
        <v>-3819982.8714933544</v>
      </c>
      <c r="AE1241" s="23">
        <f>_xlfn.DAYS(P1241,O1241)</f>
        <v>256</v>
      </c>
      <c r="AF1241" s="23">
        <f>_xlfn.DAYS(O1241,G1241)</f>
        <v>782</v>
      </c>
      <c r="AG1241" s="24">
        <f>AE1241/AF1241</f>
        <v>0.32736572890025578</v>
      </c>
    </row>
    <row r="1242" spans="1:33" ht="30" customHeight="1" x14ac:dyDescent="0.25">
      <c r="A1242" s="9">
        <v>44561</v>
      </c>
      <c r="B1242" s="10">
        <v>2014</v>
      </c>
      <c r="C1242" s="11" t="s">
        <v>454</v>
      </c>
      <c r="D1242" s="12" t="s">
        <v>3696</v>
      </c>
      <c r="E1242" s="12" t="s">
        <v>3700</v>
      </c>
      <c r="F1242" s="9">
        <v>41313</v>
      </c>
      <c r="G1242" s="9">
        <v>41464</v>
      </c>
      <c r="H1242" s="12" t="s">
        <v>3697</v>
      </c>
      <c r="I1242" s="13" t="str">
        <f>LEFT(J1242,6)</f>
        <v>W912GB</v>
      </c>
      <c r="J1242" s="14" t="s">
        <v>3698</v>
      </c>
      <c r="K1242" s="15" t="s">
        <v>3699</v>
      </c>
      <c r="L1242" s="15" t="str">
        <f>CONCATENATE(D1242,",",J1242)</f>
        <v>630,W912GB-13-R-0003</v>
      </c>
      <c r="M1242" s="16">
        <v>118300000</v>
      </c>
      <c r="N1242" s="16">
        <v>66900000</v>
      </c>
      <c r="O1242" s="17">
        <v>42246</v>
      </c>
      <c r="P1242" s="18">
        <v>42502</v>
      </c>
      <c r="Q1242" s="19">
        <f>IF(M1242="","",N1242-M1242)</f>
        <v>-51400000</v>
      </c>
      <c r="R1242" s="20">
        <f>IF(P1242="","",P1242-O1242)</f>
        <v>256</v>
      </c>
      <c r="S1242">
        <f>YEAR(P1242)</f>
        <v>2016</v>
      </c>
      <c r="T1242" s="21" t="str">
        <f>IF(LEN(MONTH(P1242))=1,CONCATENATE("0",MONTH(P1242)),MONTH(P1242))</f>
        <v>05</v>
      </c>
      <c r="U1242" s="21">
        <f>IF(LEN(DAY(P1242))=1,CONCATENATE("0",DAY(P1242)),DAY(P1242))</f>
        <v>12</v>
      </c>
      <c r="V1242" t="str">
        <f>CONCATENATE(S1242,T1242,U1242)</f>
        <v>20160512</v>
      </c>
      <c r="W1242">
        <f>IF(OR(MONTH(G1242)=10,MONTH(G1242)=11,MONTH(G1242)=12),YEAR(G1242)+1,YEAR(G1242))</f>
        <v>2013</v>
      </c>
      <c r="X1242">
        <f>IF(OR(MONTH(P1242)=10,MONTH(P1242)=11,MONTH(P1242)=12),YEAR(P1242)+1,YEAR(P1242))</f>
        <v>2016</v>
      </c>
      <c r="Y1242">
        <f>INDEX('Inflation Indices'!$B$2:$B$18,MATCH('MilCon Contracts Data'!W144,'Inflation Indices'!$A$2:$A$18,0))</f>
        <v>1.027591137340192</v>
      </c>
      <c r="Z1242">
        <f>ROUND(MEDIAN(W1242,X1242),0)</f>
        <v>2015</v>
      </c>
      <c r="AA1242">
        <f>INDEX('Inflation Indices'!$B$2:$B$18,MATCH('MilCon Contracts Data'!Z144,'Inflation Indices'!$A$2:$A$18,0))</f>
        <v>0.97697771649446541</v>
      </c>
      <c r="AB1242" s="22">
        <f>M1242*Y1242</f>
        <v>121564031.54734471</v>
      </c>
      <c r="AC1242" s="22">
        <f>AB1242+(Q1242*AA1242)</f>
        <v>71347376.9195292</v>
      </c>
      <c r="AD1242" s="19">
        <f>IF(AB1242="","",AC1242-AB1242)</f>
        <v>-50216654.627815515</v>
      </c>
      <c r="AE1242" s="23">
        <f>_xlfn.DAYS(P1242,O1242)</f>
        <v>256</v>
      </c>
      <c r="AF1242" s="23">
        <f>_xlfn.DAYS(O1242,G1242)</f>
        <v>782</v>
      </c>
      <c r="AG1242" s="24">
        <f>AE1242/AF1242</f>
        <v>0.32736572890025578</v>
      </c>
    </row>
    <row r="1243" spans="1:33" ht="30" customHeight="1" x14ac:dyDescent="0.25">
      <c r="A1243" s="9">
        <v>44573</v>
      </c>
      <c r="B1243" s="10">
        <v>2015</v>
      </c>
      <c r="C1243" s="11" t="s">
        <v>103</v>
      </c>
      <c r="D1243" s="12" t="s">
        <v>3701</v>
      </c>
      <c r="E1243" s="12" t="s">
        <v>35</v>
      </c>
      <c r="F1243" s="9">
        <v>42200</v>
      </c>
      <c r="G1243" s="9">
        <v>42460</v>
      </c>
      <c r="H1243" s="12" t="s">
        <v>3702</v>
      </c>
      <c r="I1243" s="13" t="str">
        <f>LEFT(J1243,6)</f>
        <v>N40080</v>
      </c>
      <c r="J1243" s="14" t="s">
        <v>3703</v>
      </c>
      <c r="K1243" s="15" t="s">
        <v>3704</v>
      </c>
      <c r="L1243" s="15" t="str">
        <f>CONCATENATE(D1243,",",J1243)</f>
        <v>N61152621,N4008016C0156 AWD</v>
      </c>
      <c r="M1243" s="16">
        <v>120181000</v>
      </c>
      <c r="N1243" s="16">
        <v>139973000</v>
      </c>
      <c r="O1243" s="17">
        <v>43716</v>
      </c>
      <c r="P1243" s="18">
        <v>43973</v>
      </c>
      <c r="Q1243" s="19">
        <f>IF(M1243="","",N1243-M1243)</f>
        <v>19792000</v>
      </c>
      <c r="R1243" s="20">
        <f>IF(P1243="","",P1243-O1243)</f>
        <v>257</v>
      </c>
      <c r="S1243">
        <f>YEAR(P1243)</f>
        <v>2020</v>
      </c>
      <c r="T1243" s="21" t="str">
        <f>IF(LEN(MONTH(P1243))=1,CONCATENATE("0",MONTH(P1243)),MONTH(P1243))</f>
        <v>05</v>
      </c>
      <c r="U1243" s="21">
        <f>IF(LEN(DAY(P1243))=1,CONCATENATE("0",DAY(P1243)),DAY(P1243))</f>
        <v>22</v>
      </c>
      <c r="V1243" t="str">
        <f>CONCATENATE(S1243,T1243,U1243)</f>
        <v>20200522</v>
      </c>
      <c r="W1243">
        <f>IF(OR(MONTH(G1243)=10,MONTH(G1243)=11,MONTH(G1243)=12),YEAR(G1243)+1,YEAR(G1243))</f>
        <v>2016</v>
      </c>
      <c r="X1243">
        <f>IF(OR(MONTH(P1243)=10,MONTH(P1243)=11,MONTH(P1243)=12),YEAR(P1243)+1,YEAR(P1243))</f>
        <v>2020</v>
      </c>
      <c r="Y1243">
        <f>INDEX('Inflation Indices'!$B$2:$B$18,MATCH('MilCon Contracts Data'!W233,'Inflation Indices'!$A$2:$A$18,0))</f>
        <v>0.97697771649446541</v>
      </c>
      <c r="Z1243">
        <f>ROUND(MEDIAN(W1243,X1243),0)</f>
        <v>2018</v>
      </c>
      <c r="AA1243">
        <f>INDEX('Inflation Indices'!$B$2:$B$18,MATCH('MilCon Contracts Data'!Z233,'Inflation Indices'!$A$2:$A$18,0))</f>
        <v>0.95701202597496626</v>
      </c>
      <c r="AB1243" s="22">
        <f>M1243*Y1243</f>
        <v>117414158.94602135</v>
      </c>
      <c r="AC1243" s="22">
        <f>AB1243+(Q1243*AA1243)</f>
        <v>136355340.96411788</v>
      </c>
      <c r="AD1243" s="19">
        <f>IF(AB1243="","",AC1243-AB1243)</f>
        <v>18941182.018096536</v>
      </c>
      <c r="AE1243" s="23">
        <f>_xlfn.DAYS(P1243,O1243)</f>
        <v>257</v>
      </c>
      <c r="AF1243" s="23">
        <f>_xlfn.DAYS(O1243,G1243)</f>
        <v>1256</v>
      </c>
      <c r="AG1243" s="24">
        <f>AE1243/AF1243</f>
        <v>0.20461783439490447</v>
      </c>
    </row>
    <row r="1244" spans="1:33" ht="30" customHeight="1" x14ac:dyDescent="0.25">
      <c r="A1244" s="9">
        <v>44561</v>
      </c>
      <c r="B1244" s="10">
        <v>2020</v>
      </c>
      <c r="C1244" s="11" t="s">
        <v>68</v>
      </c>
      <c r="D1244" s="12" t="s">
        <v>3705</v>
      </c>
      <c r="E1244" s="12" t="s">
        <v>35</v>
      </c>
      <c r="F1244" s="9">
        <v>44357</v>
      </c>
      <c r="G1244" s="9">
        <v>44440</v>
      </c>
      <c r="H1244" s="12" t="s">
        <v>3493</v>
      </c>
      <c r="I1244" s="13" t="str">
        <f>LEFT(J1244,6)</f>
        <v>W9128F</v>
      </c>
      <c r="J1244" s="14" t="s">
        <v>3706</v>
      </c>
      <c r="K1244" s="15" t="s">
        <v>3706</v>
      </c>
      <c r="L1244" s="15" t="str">
        <f>CONCATENATE(D1244,",",J1244)</f>
        <v>GLEN203001,W9128F21C0041</v>
      </c>
      <c r="M1244" s="16">
        <v>121968000</v>
      </c>
      <c r="N1244" s="16">
        <v>121968000</v>
      </c>
      <c r="O1244" s="17">
        <v>45730</v>
      </c>
      <c r="P1244" s="18">
        <v>45730</v>
      </c>
      <c r="Q1244" s="19">
        <f>IF(M1244="","",N1244-M1244)</f>
        <v>0</v>
      </c>
      <c r="R1244" s="20">
        <f>IF(P1244="","",P1244-O1244)</f>
        <v>0</v>
      </c>
      <c r="S1244">
        <f>YEAR(P1244)</f>
        <v>2025</v>
      </c>
      <c r="T1244" s="21" t="str">
        <f>IF(LEN(MONTH(P1244))=1,CONCATENATE("0",MONTH(P1244)),MONTH(P1244))</f>
        <v>03</v>
      </c>
      <c r="U1244" s="21">
        <f>IF(LEN(DAY(P1244))=1,CONCATENATE("0",DAY(P1244)),DAY(P1244))</f>
        <v>14</v>
      </c>
      <c r="V1244" t="str">
        <f>CONCATENATE(S1244,T1244,U1244)</f>
        <v>20250314</v>
      </c>
      <c r="W1244">
        <f>IF(OR(MONTH(G1244)=10,MONTH(G1244)=11,MONTH(G1244)=12),YEAR(G1244)+1,YEAR(G1244))</f>
        <v>2021</v>
      </c>
      <c r="X1244">
        <f>IF(OR(MONTH(P1244)=10,MONTH(P1244)=11,MONTH(P1244)=12),YEAR(P1244)+1,YEAR(P1244))</f>
        <v>2025</v>
      </c>
      <c r="Y1244">
        <f>INDEX('Inflation Indices'!$B$2:$B$18,MATCH('MilCon Contracts Data'!W1234,'Inflation Indices'!$A$2:$A$18,0))</f>
        <v>1.0006103417743548</v>
      </c>
      <c r="Z1244">
        <f>ROUND(MEDIAN(W1244,X1244),0)</f>
        <v>2023</v>
      </c>
      <c r="AA1244">
        <f>INDEX('Inflation Indices'!$B$2:$B$18,MATCH('MilCon Contracts Data'!Z1234,'Inflation Indices'!$A$2:$A$18,0))</f>
        <v>0.95701202597496626</v>
      </c>
      <c r="AB1244" s="22">
        <f>M1244*Y1244</f>
        <v>122042442.16553451</v>
      </c>
      <c r="AC1244" s="22">
        <f>AB1244+(Q1244*AA1244)</f>
        <v>122042442.16553451</v>
      </c>
      <c r="AD1244" s="19">
        <f>IF(AB1244="","",AC1244-AB1244)</f>
        <v>0</v>
      </c>
      <c r="AE1244" s="23">
        <f>_xlfn.DAYS(P1244,O1244)</f>
        <v>0</v>
      </c>
      <c r="AF1244" s="23">
        <f>_xlfn.DAYS(O1244,G1244)</f>
        <v>1290</v>
      </c>
      <c r="AG1244" s="24">
        <f>AE1244/AF1244</f>
        <v>0</v>
      </c>
    </row>
    <row r="1245" spans="1:33" ht="30" customHeight="1" x14ac:dyDescent="0.25">
      <c r="A1245" s="9">
        <v>44573</v>
      </c>
      <c r="B1245" s="10">
        <v>2020</v>
      </c>
      <c r="C1245" s="11" t="s">
        <v>103</v>
      </c>
      <c r="D1245" s="12" t="s">
        <v>3707</v>
      </c>
      <c r="E1245" s="12" t="s">
        <v>35</v>
      </c>
      <c r="F1245" s="9">
        <v>43627</v>
      </c>
      <c r="G1245" s="9">
        <v>44467</v>
      </c>
      <c r="H1245" s="12" t="s">
        <v>134</v>
      </c>
      <c r="I1245" s="13" t="str">
        <f>LEFT(J1245,6)</f>
        <v>N62742</v>
      </c>
      <c r="J1245" s="14" t="s">
        <v>135</v>
      </c>
      <c r="K1245" s="15" t="s">
        <v>136</v>
      </c>
      <c r="L1245" s="15" t="str">
        <f>CONCATENATE(D1245,",",J1245)</f>
        <v>N41557735A,N6274221C1346 AWD</v>
      </c>
      <c r="M1245" s="29">
        <v>122137577.15000001</v>
      </c>
      <c r="N1245" s="16">
        <v>85174000</v>
      </c>
      <c r="O1245" s="17">
        <v>45590</v>
      </c>
      <c r="P1245" s="18">
        <v>45590</v>
      </c>
      <c r="Q1245" s="19">
        <f>IF(M1245="","",N1245-M1245)</f>
        <v>-36963577.150000006</v>
      </c>
      <c r="R1245" s="20">
        <f>IF(P1245="","",P1245-O1245)</f>
        <v>0</v>
      </c>
      <c r="S1245">
        <f>YEAR(P1245)</f>
        <v>2024</v>
      </c>
      <c r="T1245" s="21">
        <f>IF(LEN(MONTH(P1245))=1,CONCATENATE("0",MONTH(P1245)),MONTH(P1245))</f>
        <v>10</v>
      </c>
      <c r="U1245" s="21">
        <f>IF(LEN(DAY(P1245))=1,CONCATENATE("0",DAY(P1245)),DAY(P1245))</f>
        <v>25</v>
      </c>
      <c r="V1245" t="str">
        <f>CONCATENATE(S1245,T1245,U1245)</f>
        <v>20241025</v>
      </c>
      <c r="W1245">
        <f>IF(OR(MONTH(G1245)=10,MONTH(G1245)=11,MONTH(G1245)=12),YEAR(G1245)+1,YEAR(G1245))</f>
        <v>2021</v>
      </c>
      <c r="X1245">
        <f>IF(OR(MONTH(P1245)=10,MONTH(P1245)=11,MONTH(P1245)=12),YEAR(P1245)+1,YEAR(P1245))</f>
        <v>2025</v>
      </c>
      <c r="Y1245">
        <f>INDEX('Inflation Indices'!$B$2:$B$18,MATCH('MilCon Contracts Data'!W1179,'Inflation Indices'!$A$2:$A$18,0))</f>
        <v>1.027591137340192</v>
      </c>
      <c r="Z1245">
        <f>ROUND(MEDIAN(W1245,X1245),0)</f>
        <v>2023</v>
      </c>
      <c r="AA1245">
        <f>INDEX('Inflation Indices'!$B$2:$B$18,MATCH('MilCon Contracts Data'!Z1179,'Inflation Indices'!$A$2:$A$18,0))</f>
        <v>0.97697771649446541</v>
      </c>
      <c r="AB1245" s="22">
        <f>M1245*Y1245</f>
        <v>125507491.81554395</v>
      </c>
      <c r="AC1245" s="22">
        <f>AB1245+(Q1245*AA1245)</f>
        <v>89394900.618069947</v>
      </c>
      <c r="AD1245" s="19">
        <f>IF(AB1245="","",AC1245-AB1245)</f>
        <v>-36112591.197474003</v>
      </c>
      <c r="AE1245" s="23">
        <f>_xlfn.DAYS(P1245,O1245)</f>
        <v>0</v>
      </c>
      <c r="AF1245" s="23">
        <f>_xlfn.DAYS(O1245,G1245)</f>
        <v>1123</v>
      </c>
      <c r="AG1245" s="24">
        <f>AE1245/AF1245</f>
        <v>0</v>
      </c>
    </row>
    <row r="1246" spans="1:33" ht="30" customHeight="1" x14ac:dyDescent="0.25">
      <c r="A1246" s="9">
        <v>44347</v>
      </c>
      <c r="B1246" s="10">
        <v>2013</v>
      </c>
      <c r="C1246" s="11" t="s">
        <v>731</v>
      </c>
      <c r="D1246" s="12" t="s">
        <v>3708</v>
      </c>
      <c r="E1246" s="12" t="s">
        <v>35</v>
      </c>
      <c r="F1246" s="9">
        <v>40165</v>
      </c>
      <c r="G1246" s="9">
        <v>40445</v>
      </c>
      <c r="H1246" s="12" t="s">
        <v>3134</v>
      </c>
      <c r="I1246" s="13" t="str">
        <f>LEFT(J1246,6)</f>
        <v>W912DR</v>
      </c>
      <c r="J1246" s="14" t="s">
        <v>3709</v>
      </c>
      <c r="K1246" s="15" t="s">
        <v>3710</v>
      </c>
      <c r="L1246" s="15" t="str">
        <f>CONCATENATE(D1246,",",J1246)</f>
        <v>26170,W912DR-13-C-0038</v>
      </c>
      <c r="M1246" s="16">
        <v>123058382</v>
      </c>
      <c r="N1246" s="16">
        <v>171004789</v>
      </c>
      <c r="O1246" s="17">
        <v>42288</v>
      </c>
      <c r="P1246" s="18">
        <v>44196</v>
      </c>
      <c r="Q1246" s="19">
        <f>IF(M1246="","",N1246-M1246)</f>
        <v>47946407</v>
      </c>
      <c r="R1246" s="20">
        <f>IF(P1246="","",P1246-O1246)</f>
        <v>1908</v>
      </c>
      <c r="S1246">
        <f>YEAR(P1246)</f>
        <v>2020</v>
      </c>
      <c r="T1246" s="21">
        <f>IF(LEN(MONTH(P1246))=1,CONCATENATE("0",MONTH(P1246)),MONTH(P1246))</f>
        <v>12</v>
      </c>
      <c r="U1246" s="21">
        <f>IF(LEN(DAY(P1246))=1,CONCATENATE("0",DAY(P1246)),DAY(P1246))</f>
        <v>31</v>
      </c>
      <c r="V1246" t="str">
        <f>CONCATENATE(S1246,T1246,U1246)</f>
        <v>20201231</v>
      </c>
      <c r="W1246">
        <f>IF(OR(MONTH(G1246)=10,MONTH(G1246)=11,MONTH(G1246)=12),YEAR(G1246)+1,YEAR(G1246))</f>
        <v>2010</v>
      </c>
      <c r="X1246">
        <f>IF(OR(MONTH(P1246)=10,MONTH(P1246)=11,MONTH(P1246)=12),YEAR(P1246)+1,YEAR(P1246))</f>
        <v>2021</v>
      </c>
      <c r="Y1246">
        <f>INDEX('Inflation Indices'!$B$2:$B$18,MATCH('MilCon Contracts Data'!W40,'Inflation Indices'!$A$2:$A$18,0))</f>
        <v>1.1518675949206576</v>
      </c>
      <c r="Z1246">
        <f>ROUND(MEDIAN(W1246,X1246),0)</f>
        <v>2016</v>
      </c>
      <c r="AA1246">
        <f>INDEX('Inflation Indices'!$B$2:$B$18,MATCH('MilCon Contracts Data'!Z40,'Inflation Indices'!$A$2:$A$18,0))</f>
        <v>1.1226717559690906</v>
      </c>
      <c r="AB1246" s="22">
        <f>M1246*Y1246</f>
        <v>141746962.50916755</v>
      </c>
      <c r="AC1246" s="22">
        <f>AB1246+(Q1246*AA1246)</f>
        <v>195575039.44826627</v>
      </c>
      <c r="AD1246" s="19">
        <f>IF(AB1246="","",AC1246-AB1246)</f>
        <v>53828076.939098716</v>
      </c>
      <c r="AE1246" s="23">
        <f>_xlfn.DAYS(P1246,O1246)</f>
        <v>1908</v>
      </c>
      <c r="AF1246" s="23">
        <f>_xlfn.DAYS(O1246,G1246)</f>
        <v>1843</v>
      </c>
      <c r="AG1246" s="24">
        <f>AE1246/AF1246</f>
        <v>1.0352685838307107</v>
      </c>
    </row>
    <row r="1247" spans="1:33" ht="30" customHeight="1" x14ac:dyDescent="0.25">
      <c r="A1247" s="9">
        <v>44561</v>
      </c>
      <c r="B1247" s="10">
        <v>2018</v>
      </c>
      <c r="C1247" s="11" t="s">
        <v>68</v>
      </c>
      <c r="D1247" s="12" t="s">
        <v>3711</v>
      </c>
      <c r="E1247" s="12" t="s">
        <v>35</v>
      </c>
      <c r="F1247" s="9">
        <v>43399</v>
      </c>
      <c r="G1247" s="9">
        <v>43829</v>
      </c>
      <c r="H1247" s="12" t="s">
        <v>3712</v>
      </c>
      <c r="I1247" s="13" t="str">
        <f>LEFT(J1247,6)</f>
        <v>N62473</v>
      </c>
      <c r="J1247" s="14" t="s">
        <v>3713</v>
      </c>
      <c r="K1247" s="15" t="s">
        <v>3713</v>
      </c>
      <c r="L1247" s="15" t="str">
        <f>CONCATENATE(D1247,",",J1247)</f>
        <v>XDAT1051930,N6247320C0613</v>
      </c>
      <c r="M1247" s="16">
        <v>123643850</v>
      </c>
      <c r="N1247" s="16">
        <v>124327472</v>
      </c>
      <c r="O1247" s="17">
        <v>44729</v>
      </c>
      <c r="P1247" s="18">
        <v>44729</v>
      </c>
      <c r="Q1247" s="19">
        <f>IF(M1247="","",N1247-M1247)</f>
        <v>683622</v>
      </c>
      <c r="R1247" s="20">
        <f>IF(P1247="","",P1247-O1247)</f>
        <v>0</v>
      </c>
      <c r="S1247">
        <f>YEAR(P1247)</f>
        <v>2022</v>
      </c>
      <c r="T1247" s="21" t="str">
        <f>IF(LEN(MONTH(P1247))=1,CONCATENATE("0",MONTH(P1247)),MONTH(P1247))</f>
        <v>06</v>
      </c>
      <c r="U1247" s="21">
        <f>IF(LEN(DAY(P1247))=1,CONCATENATE("0",DAY(P1247)),DAY(P1247))</f>
        <v>17</v>
      </c>
      <c r="V1247" t="str">
        <f>CONCATENATE(S1247,T1247,U1247)</f>
        <v>20220617</v>
      </c>
      <c r="W1247">
        <f>IF(OR(MONTH(G1247)=10,MONTH(G1247)=11,MONTH(G1247)=12),YEAR(G1247)+1,YEAR(G1247))</f>
        <v>2020</v>
      </c>
      <c r="X1247">
        <f>IF(OR(MONTH(P1247)=10,MONTH(P1247)=11,MONTH(P1247)=12),YEAR(P1247)+1,YEAR(P1247))</f>
        <v>2022</v>
      </c>
      <c r="Y1247">
        <f>INDEX('Inflation Indices'!$B$2:$B$18,MATCH('MilCon Contracts Data'!W946,'Inflation Indices'!$A$2:$A$18,0))</f>
        <v>1.0006103417743548</v>
      </c>
      <c r="Z1247">
        <f>ROUND(MEDIAN(W1247,X1247),0)</f>
        <v>2021</v>
      </c>
      <c r="AA1247">
        <f>INDEX('Inflation Indices'!$B$2:$B$18,MATCH('MilCon Contracts Data'!Z946,'Inflation Indices'!$A$2:$A$18,0))</f>
        <v>0.95701202597496626</v>
      </c>
      <c r="AB1247" s="22">
        <f>M1247*Y1247</f>
        <v>123719315.00679706</v>
      </c>
      <c r="AC1247" s="22">
        <f>AB1247+(Q1247*AA1247)</f>
        <v>124373549.48201811</v>
      </c>
      <c r="AD1247" s="19">
        <f>IF(AB1247="","",AC1247-AB1247)</f>
        <v>654234.47522105277</v>
      </c>
      <c r="AE1247" s="23">
        <f>_xlfn.DAYS(P1247,O1247)</f>
        <v>0</v>
      </c>
      <c r="AF1247" s="23">
        <f>_xlfn.DAYS(O1247,G1247)</f>
        <v>900</v>
      </c>
      <c r="AG1247" s="24">
        <f>AE1247/AF1247</f>
        <v>0</v>
      </c>
    </row>
    <row r="1248" spans="1:33" ht="30" customHeight="1" x14ac:dyDescent="0.25">
      <c r="A1248" s="9">
        <v>44573</v>
      </c>
      <c r="B1248" s="10">
        <v>2016</v>
      </c>
      <c r="C1248" s="11" t="s">
        <v>98</v>
      </c>
      <c r="D1248" s="12" t="s">
        <v>3714</v>
      </c>
      <c r="E1248" s="12" t="s">
        <v>35</v>
      </c>
      <c r="F1248" s="9">
        <v>42466</v>
      </c>
      <c r="G1248" s="9">
        <v>42971</v>
      </c>
      <c r="H1248" s="12" t="s">
        <v>134</v>
      </c>
      <c r="I1248" s="13" t="str">
        <f>LEFT(J1248,6)</f>
        <v>N62742</v>
      </c>
      <c r="J1248" s="14" t="s">
        <v>3715</v>
      </c>
      <c r="K1248" s="15" t="s">
        <v>3716</v>
      </c>
      <c r="L1248" s="15" t="str">
        <f>CONCATENATE(D1248,",",J1248)</f>
        <v>N41557715,N6274217C1319 AWD</v>
      </c>
      <c r="M1248" s="16">
        <v>123661000</v>
      </c>
      <c r="N1248" s="16">
        <v>100681000</v>
      </c>
      <c r="O1248" s="17">
        <v>44161</v>
      </c>
      <c r="P1248" s="18">
        <v>44508</v>
      </c>
      <c r="Q1248" s="19">
        <f>IF(M1248="","",N1248-M1248)</f>
        <v>-22980000</v>
      </c>
      <c r="R1248" s="20">
        <f>IF(P1248="","",P1248-O1248)</f>
        <v>347</v>
      </c>
      <c r="S1248">
        <f>YEAR(P1248)</f>
        <v>2021</v>
      </c>
      <c r="T1248" s="21">
        <f>IF(LEN(MONTH(P1248))=1,CONCATENATE("0",MONTH(P1248)),MONTH(P1248))</f>
        <v>11</v>
      </c>
      <c r="U1248" s="21" t="str">
        <f>IF(LEN(DAY(P1248))=1,CONCATENATE("0",DAY(P1248)),DAY(P1248))</f>
        <v>08</v>
      </c>
      <c r="V1248" t="str">
        <f>CONCATENATE(S1248,T1248,U1248)</f>
        <v>20211108</v>
      </c>
      <c r="W1248">
        <f>IF(OR(MONTH(G1248)=10,MONTH(G1248)=11,MONTH(G1248)=12),YEAR(G1248)+1,YEAR(G1248))</f>
        <v>2017</v>
      </c>
      <c r="X1248">
        <f>IF(OR(MONTH(P1248)=10,MONTH(P1248)=11,MONTH(P1248)=12),YEAR(P1248)+1,YEAR(P1248))</f>
        <v>2022</v>
      </c>
      <c r="Y1248">
        <f>INDEX('Inflation Indices'!$B$2:$B$18,MATCH('MilCon Contracts Data'!W336,'Inflation Indices'!$A$2:$A$18,0))</f>
        <v>1.0006103417743548</v>
      </c>
      <c r="Z1248">
        <f>ROUND(MEDIAN(W1248,X1248),0)</f>
        <v>2020</v>
      </c>
      <c r="AA1248">
        <f>INDEX('Inflation Indices'!$B$2:$B$18,MATCH('MilCon Contracts Data'!Z336,'Inflation Indices'!$A$2:$A$18,0))</f>
        <v>0.97697771649446541</v>
      </c>
      <c r="AB1248" s="22">
        <f>M1248*Y1248</f>
        <v>123736475.4741585</v>
      </c>
      <c r="AC1248" s="22">
        <f>AB1248+(Q1248*AA1248)</f>
        <v>101285527.54911569</v>
      </c>
      <c r="AD1248" s="19">
        <f>IF(AB1248="","",AC1248-AB1248)</f>
        <v>-22450947.925042808</v>
      </c>
      <c r="AE1248" s="23">
        <f>_xlfn.DAYS(P1248,O1248)</f>
        <v>347</v>
      </c>
      <c r="AF1248" s="23">
        <f>_xlfn.DAYS(O1248,G1248)</f>
        <v>1190</v>
      </c>
      <c r="AG1248" s="24">
        <f>AE1248/AF1248</f>
        <v>0.2915966386554622</v>
      </c>
    </row>
    <row r="1249" spans="1:33" ht="30" customHeight="1" x14ac:dyDescent="0.25">
      <c r="A1249" s="9">
        <v>44174</v>
      </c>
      <c r="B1249" s="10">
        <v>2011</v>
      </c>
      <c r="C1249" s="11" t="s">
        <v>731</v>
      </c>
      <c r="D1249" s="12" t="s">
        <v>3717</v>
      </c>
      <c r="E1249" s="12" t="s">
        <v>35</v>
      </c>
      <c r="F1249" s="9">
        <v>40704</v>
      </c>
      <c r="G1249" s="9">
        <v>40802</v>
      </c>
      <c r="H1249" s="12" t="s">
        <v>36</v>
      </c>
      <c r="I1249" s="13" t="str">
        <f>LEFT(J1249,6)</f>
        <v>W912DR</v>
      </c>
      <c r="J1249" s="14" t="s">
        <v>3718</v>
      </c>
      <c r="K1249" s="15" t="s">
        <v>3719</v>
      </c>
      <c r="L1249" s="15" t="str">
        <f>CONCATENATE(D1249,",",J1249)</f>
        <v>17866,W912DR-11-C-0036</v>
      </c>
      <c r="M1249" s="16">
        <v>125900000</v>
      </c>
      <c r="N1249" s="16">
        <v>131089216</v>
      </c>
      <c r="O1249" s="17">
        <v>41973</v>
      </c>
      <c r="P1249" s="18">
        <v>42308</v>
      </c>
      <c r="Q1249" s="19">
        <f>IF(M1249="","",N1249-M1249)</f>
        <v>5189216</v>
      </c>
      <c r="R1249" s="20">
        <f>IF(P1249="","",P1249-O1249)</f>
        <v>335</v>
      </c>
      <c r="S1249">
        <f>YEAR(P1249)</f>
        <v>2015</v>
      </c>
      <c r="T1249" s="21">
        <f>IF(LEN(MONTH(P1249))=1,CONCATENATE("0",MONTH(P1249)),MONTH(P1249))</f>
        <v>10</v>
      </c>
      <c r="U1249" s="21">
        <f>IF(LEN(DAY(P1249))=1,CONCATENATE("0",DAY(P1249)),DAY(P1249))</f>
        <v>31</v>
      </c>
      <c r="V1249" t="str">
        <f>CONCATENATE(S1249,T1249,U1249)</f>
        <v>20151031</v>
      </c>
      <c r="W1249">
        <f>IF(OR(MONTH(G1249)=10,MONTH(G1249)=11,MONTH(G1249)=12),YEAR(G1249)+1,YEAR(G1249))</f>
        <v>2011</v>
      </c>
      <c r="X1249">
        <f>IF(OR(MONTH(P1249)=10,MONTH(P1249)=11,MONTH(P1249)=12),YEAR(P1249)+1,YEAR(P1249))</f>
        <v>2016</v>
      </c>
      <c r="Y1249">
        <f>INDEX('Inflation Indices'!$B$2:$B$18,MATCH('MilCon Contracts Data'!W59,'Inflation Indices'!$A$2:$A$18,0))</f>
        <v>1.0006103417743548</v>
      </c>
      <c r="Z1249">
        <f>ROUND(MEDIAN(W1249,X1249),0)</f>
        <v>2014</v>
      </c>
      <c r="AA1249">
        <f>INDEX('Inflation Indices'!$B$2:$B$18,MATCH('MilCon Contracts Data'!Z59,'Inflation Indices'!$A$2:$A$18,0))</f>
        <v>0.97697771649446541</v>
      </c>
      <c r="AB1249" s="22">
        <f>M1249*Y1249</f>
        <v>125976842.02939127</v>
      </c>
      <c r="AC1249" s="22">
        <f>AB1249+(Q1249*AA1249)</f>
        <v>131046590.42746782</v>
      </c>
      <c r="AD1249" s="19">
        <f>IF(AB1249="","",AC1249-AB1249)</f>
        <v>5069748.3980765492</v>
      </c>
      <c r="AE1249" s="23">
        <f>_xlfn.DAYS(P1249,O1249)</f>
        <v>335</v>
      </c>
      <c r="AF1249" s="23">
        <f>_xlfn.DAYS(O1249,G1249)</f>
        <v>1171</v>
      </c>
      <c r="AG1249" s="24">
        <f>AE1249/AF1249</f>
        <v>0.28608027327070878</v>
      </c>
    </row>
    <row r="1250" spans="1:33" ht="30" customHeight="1" x14ac:dyDescent="0.25">
      <c r="A1250" s="9">
        <v>44530</v>
      </c>
      <c r="B1250" s="10">
        <v>2019</v>
      </c>
      <c r="C1250" s="11" t="s">
        <v>454</v>
      </c>
      <c r="D1250" s="12" t="s">
        <v>2039</v>
      </c>
      <c r="E1250" s="12" t="s">
        <v>35</v>
      </c>
      <c r="F1250" s="9">
        <v>43383</v>
      </c>
      <c r="G1250" s="9">
        <v>43532</v>
      </c>
      <c r="H1250" s="12" t="s">
        <v>3720</v>
      </c>
      <c r="I1250" s="13" t="str">
        <f>LEFT(J1250,6)</f>
        <v>W911KB</v>
      </c>
      <c r="J1250" s="14" t="s">
        <v>3721</v>
      </c>
      <c r="K1250" s="15" t="s">
        <v>3721</v>
      </c>
      <c r="L1250" s="15" t="str">
        <f>CONCATENATE(D1250,",",J1250)</f>
        <v>659,W911KB19C0001</v>
      </c>
      <c r="M1250" s="16">
        <v>128657500</v>
      </c>
      <c r="N1250" s="16">
        <v>133332011</v>
      </c>
      <c r="O1250" s="17">
        <v>44377</v>
      </c>
      <c r="P1250" s="18">
        <v>44722</v>
      </c>
      <c r="Q1250" s="19">
        <f>IF(M1250="","",N1250-M1250)</f>
        <v>4674511</v>
      </c>
      <c r="R1250" s="20">
        <f>IF(P1250="","",P1250-O1250)</f>
        <v>345</v>
      </c>
      <c r="S1250">
        <f>YEAR(P1250)</f>
        <v>2022</v>
      </c>
      <c r="T1250" s="21" t="str">
        <f>IF(LEN(MONTH(P1250))=1,CONCATENATE("0",MONTH(P1250)),MONTH(P1250))</f>
        <v>06</v>
      </c>
      <c r="U1250" s="21">
        <f>IF(LEN(DAY(P1250))=1,CONCATENATE("0",DAY(P1250)),DAY(P1250))</f>
        <v>10</v>
      </c>
      <c r="V1250" t="str">
        <f>CONCATENATE(S1250,T1250,U1250)</f>
        <v>20220610</v>
      </c>
      <c r="W1250">
        <f>IF(OR(MONTH(G1250)=10,MONTH(G1250)=11,MONTH(G1250)=12),YEAR(G1250)+1,YEAR(G1250))</f>
        <v>2019</v>
      </c>
      <c r="X1250">
        <f>IF(OR(MONTH(P1250)=10,MONTH(P1250)=11,MONTH(P1250)=12),YEAR(P1250)+1,YEAR(P1250))</f>
        <v>2022</v>
      </c>
      <c r="Y1250">
        <f>INDEX('Inflation Indices'!$B$2:$B$18,MATCH('MilCon Contracts Data'!W700,'Inflation Indices'!$A$2:$A$18,0))</f>
        <v>1.0750776974914733</v>
      </c>
      <c r="Z1250">
        <f>ROUND(MEDIAN(W1250,X1250),0)</f>
        <v>2021</v>
      </c>
      <c r="AA1250">
        <f>INDEX('Inflation Indices'!$B$2:$B$18,MATCH('MilCon Contracts Data'!Z700,'Inflation Indices'!$A$2:$A$18,0))</f>
        <v>1.027591137340192</v>
      </c>
      <c r="AB1250" s="22">
        <f>M1250*Y1250</f>
        <v>138316808.86500922</v>
      </c>
      <c r="AC1250" s="22">
        <f>AB1250+(Q1250*AA1250)</f>
        <v>143120294.94000846</v>
      </c>
      <c r="AD1250" s="19">
        <f>IF(AB1250="","",AC1250-AB1250)</f>
        <v>4803486.074999243</v>
      </c>
      <c r="AE1250" s="23">
        <f>_xlfn.DAYS(P1250,O1250)</f>
        <v>345</v>
      </c>
      <c r="AF1250" s="23">
        <f>_xlfn.DAYS(O1250,G1250)</f>
        <v>845</v>
      </c>
      <c r="AG1250" s="24">
        <f>AE1250/AF1250</f>
        <v>0.40828402366863903</v>
      </c>
    </row>
    <row r="1251" spans="1:33" ht="30" customHeight="1" x14ac:dyDescent="0.25">
      <c r="A1251" s="9">
        <v>44561</v>
      </c>
      <c r="B1251" s="10">
        <v>2019</v>
      </c>
      <c r="C1251" s="11" t="s">
        <v>454</v>
      </c>
      <c r="D1251" s="12" t="s">
        <v>2039</v>
      </c>
      <c r="E1251" s="12" t="s">
        <v>35</v>
      </c>
      <c r="F1251" s="9">
        <v>43383</v>
      </c>
      <c r="G1251" s="9">
        <v>43532</v>
      </c>
      <c r="H1251" s="12" t="s">
        <v>3720</v>
      </c>
      <c r="I1251" s="13" t="str">
        <f>LEFT(J1251,6)</f>
        <v>W911KB</v>
      </c>
      <c r="J1251" s="14" t="s">
        <v>3722</v>
      </c>
      <c r="K1251" s="15" t="s">
        <v>3721</v>
      </c>
      <c r="L1251" s="15" t="str">
        <f>CONCATENATE(D1251,",",J1251)</f>
        <v>659,W911KB-19-C-0001</v>
      </c>
      <c r="M1251" s="16">
        <v>128657500</v>
      </c>
      <c r="N1251" s="16">
        <v>133332011</v>
      </c>
      <c r="O1251" s="17">
        <v>44377</v>
      </c>
      <c r="P1251" s="18">
        <v>44722</v>
      </c>
      <c r="Q1251" s="19">
        <f>IF(M1251="","",N1251-M1251)</f>
        <v>4674511</v>
      </c>
      <c r="R1251" s="20">
        <f>IF(P1251="","",P1251-O1251)</f>
        <v>345</v>
      </c>
      <c r="S1251">
        <f>YEAR(P1251)</f>
        <v>2022</v>
      </c>
      <c r="T1251" s="21" t="str">
        <f>IF(LEN(MONTH(P1251))=1,CONCATENATE("0",MONTH(P1251)),MONTH(P1251))</f>
        <v>06</v>
      </c>
      <c r="U1251" s="21">
        <f>IF(LEN(DAY(P1251))=1,CONCATENATE("0",DAY(P1251)),DAY(P1251))</f>
        <v>10</v>
      </c>
      <c r="V1251" t="str">
        <f>CONCATENATE(S1251,T1251,U1251)</f>
        <v>20220610</v>
      </c>
      <c r="W1251">
        <f>IF(OR(MONTH(G1251)=10,MONTH(G1251)=11,MONTH(G1251)=12),YEAR(G1251)+1,YEAR(G1251))</f>
        <v>2019</v>
      </c>
      <c r="X1251">
        <f>IF(OR(MONTH(P1251)=10,MONTH(P1251)=11,MONTH(P1251)=12),YEAR(P1251)+1,YEAR(P1251))</f>
        <v>2022</v>
      </c>
      <c r="Y1251">
        <f>INDEX('Inflation Indices'!$B$2:$B$18,MATCH('MilCon Contracts Data'!W701,'Inflation Indices'!$A$2:$A$18,0))</f>
        <v>0.97697771649446541</v>
      </c>
      <c r="Z1251">
        <f>ROUND(MEDIAN(W1251,X1251),0)</f>
        <v>2021</v>
      </c>
      <c r="AA1251">
        <f>INDEX('Inflation Indices'!$B$2:$B$18,MATCH('MilCon Contracts Data'!Z701,'Inflation Indices'!$A$2:$A$18,0))</f>
        <v>0.93819806468133926</v>
      </c>
      <c r="AB1251" s="22">
        <f>M1251*Y1251</f>
        <v>125695510.55988668</v>
      </c>
      <c r="AC1251" s="22">
        <f>AB1251+(Q1251*AA1251)</f>
        <v>130081127.73341832</v>
      </c>
      <c r="AD1251" s="19">
        <f>IF(AB1251="","",AC1251-AB1251)</f>
        <v>4385617.1735316366</v>
      </c>
      <c r="AE1251" s="23">
        <f>_xlfn.DAYS(P1251,O1251)</f>
        <v>345</v>
      </c>
      <c r="AF1251" s="23">
        <f>_xlfn.DAYS(O1251,G1251)</f>
        <v>845</v>
      </c>
      <c r="AG1251" s="24">
        <f>AE1251/AF1251</f>
        <v>0.40828402366863903</v>
      </c>
    </row>
    <row r="1252" spans="1:33" ht="30" customHeight="1" x14ac:dyDescent="0.25">
      <c r="A1252" s="9">
        <v>44439</v>
      </c>
      <c r="B1252" s="10">
        <v>2019</v>
      </c>
      <c r="C1252" s="11" t="s">
        <v>145</v>
      </c>
      <c r="D1252" s="12" t="s">
        <v>3723</v>
      </c>
      <c r="E1252" s="12" t="s">
        <v>35</v>
      </c>
      <c r="F1252" s="9">
        <v>43785</v>
      </c>
      <c r="G1252" s="9">
        <v>43847</v>
      </c>
      <c r="H1252" s="12" t="s">
        <v>3116</v>
      </c>
      <c r="I1252" s="13" t="str">
        <f>LEFT(J1252,6)</f>
        <v>W9126G</v>
      </c>
      <c r="J1252" s="14" t="s">
        <v>3117</v>
      </c>
      <c r="K1252" s="15" t="s">
        <v>3117</v>
      </c>
      <c r="L1252" s="15" t="str">
        <f>CONCATENATE(D1252,",",J1252)</f>
        <v>94611,W9126G19D0021</v>
      </c>
      <c r="M1252" s="16">
        <v>130750000</v>
      </c>
      <c r="N1252" s="16">
        <v>178637000</v>
      </c>
      <c r="O1252" s="17">
        <v>44221</v>
      </c>
      <c r="P1252" s="18">
        <v>44441</v>
      </c>
      <c r="Q1252" s="19">
        <f>IF(M1252="","",N1252-M1252)</f>
        <v>47887000</v>
      </c>
      <c r="R1252" s="20">
        <f>IF(P1252="","",P1252-O1252)</f>
        <v>220</v>
      </c>
      <c r="S1252">
        <f>YEAR(P1252)</f>
        <v>2021</v>
      </c>
      <c r="T1252" s="21" t="str">
        <f>IF(LEN(MONTH(P1252))=1,CONCATENATE("0",MONTH(P1252)),MONTH(P1252))</f>
        <v>09</v>
      </c>
      <c r="U1252" s="21" t="str">
        <f>IF(LEN(DAY(P1252))=1,CONCATENATE("0",DAY(P1252)),DAY(P1252))</f>
        <v>02</v>
      </c>
      <c r="V1252" t="str">
        <f>CONCATENATE(S1252,T1252,U1252)</f>
        <v>20210902</v>
      </c>
      <c r="W1252">
        <f>IF(OR(MONTH(G1252)=10,MONTH(G1252)=11,MONTH(G1252)=12),YEAR(G1252)+1,YEAR(G1252))</f>
        <v>2020</v>
      </c>
      <c r="X1252">
        <f>IF(OR(MONTH(P1252)=10,MONTH(P1252)=11,MONTH(P1252)=12),YEAR(P1252)+1,YEAR(P1252))</f>
        <v>2021</v>
      </c>
      <c r="Y1252">
        <f>INDEX('Inflation Indices'!$B$2:$B$18,MATCH('MilCon Contracts Data'!W988,'Inflation Indices'!$A$2:$A$18,0))</f>
        <v>0.97697771649446541</v>
      </c>
      <c r="Z1252">
        <f>ROUND(MEDIAN(W1252,X1252),0)</f>
        <v>2021</v>
      </c>
      <c r="AA1252">
        <f>INDEX('Inflation Indices'!$B$2:$B$18,MATCH('MilCon Contracts Data'!Z988,'Inflation Indices'!$A$2:$A$18,0))</f>
        <v>0.95701202597496626</v>
      </c>
      <c r="AB1252" s="22">
        <f>M1252*Y1252</f>
        <v>127739836.43165135</v>
      </c>
      <c r="AC1252" s="22">
        <f>AB1252+(Q1252*AA1252)</f>
        <v>173568271.31951457</v>
      </c>
      <c r="AD1252" s="19">
        <f>IF(AB1252="","",AC1252-AB1252)</f>
        <v>45828434.887863219</v>
      </c>
      <c r="AE1252" s="23">
        <f>_xlfn.DAYS(P1252,O1252)</f>
        <v>220</v>
      </c>
      <c r="AF1252" s="23">
        <f>_xlfn.DAYS(O1252,G1252)</f>
        <v>374</v>
      </c>
      <c r="AG1252" s="24">
        <f>AE1252/AF1252</f>
        <v>0.58823529411764708</v>
      </c>
    </row>
    <row r="1253" spans="1:33" ht="30" customHeight="1" x14ac:dyDescent="0.25">
      <c r="A1253" s="9">
        <v>44573</v>
      </c>
      <c r="B1253" s="10">
        <v>2020</v>
      </c>
      <c r="C1253" s="11" t="s">
        <v>98</v>
      </c>
      <c r="D1253" s="12" t="s">
        <v>3724</v>
      </c>
      <c r="E1253" s="12" t="s">
        <v>35</v>
      </c>
      <c r="F1253" s="9">
        <v>43875</v>
      </c>
      <c r="G1253" s="9">
        <v>44036</v>
      </c>
      <c r="H1253" s="12" t="s">
        <v>322</v>
      </c>
      <c r="I1253" s="13" t="str">
        <f>LEFT(J1253,6)</f>
        <v>N40085</v>
      </c>
      <c r="J1253" s="14" t="s">
        <v>1444</v>
      </c>
      <c r="K1253" s="15" t="s">
        <v>1445</v>
      </c>
      <c r="L1253" s="15" t="str">
        <f>CONCATENATE(D1253,",",J1253)</f>
        <v>M670011512F,N4008520C0044 AWD</v>
      </c>
      <c r="M1253" s="16">
        <v>135347000</v>
      </c>
      <c r="N1253" s="16">
        <v>137453000</v>
      </c>
      <c r="O1253" s="17">
        <v>45804</v>
      </c>
      <c r="P1253" s="18">
        <v>46044</v>
      </c>
      <c r="Q1253" s="19">
        <f>IF(M1253="","",N1253-M1253)</f>
        <v>2106000</v>
      </c>
      <c r="R1253" s="20">
        <f>IF(P1253="","",P1253-O1253)</f>
        <v>240</v>
      </c>
      <c r="S1253">
        <f>YEAR(P1253)</f>
        <v>2026</v>
      </c>
      <c r="T1253" s="21" t="str">
        <f>IF(LEN(MONTH(P1253))=1,CONCATENATE("0",MONTH(P1253)),MONTH(P1253))</f>
        <v>01</v>
      </c>
      <c r="U1253" s="21">
        <f>IF(LEN(DAY(P1253))=1,CONCATENATE("0",DAY(P1253)),DAY(P1253))</f>
        <v>22</v>
      </c>
      <c r="V1253" t="str">
        <f>CONCATENATE(S1253,T1253,U1253)</f>
        <v>20260122</v>
      </c>
      <c r="W1253">
        <f>IF(OR(MONTH(G1253)=10,MONTH(G1253)=11,MONTH(G1253)=12),YEAR(G1253)+1,YEAR(G1253))</f>
        <v>2020</v>
      </c>
      <c r="X1253">
        <f>IF(OR(MONTH(P1253)=10,MONTH(P1253)=11,MONTH(P1253)=12),YEAR(P1253)+1,YEAR(P1253))</f>
        <v>2026</v>
      </c>
      <c r="Y1253">
        <f>INDEX('Inflation Indices'!$B$2:$B$18,MATCH('MilCon Contracts Data'!W880,'Inflation Indices'!$A$2:$A$18,0))</f>
        <v>1.0992552112271903</v>
      </c>
      <c r="Z1253">
        <f>ROUND(MEDIAN(W1253,X1253),0)</f>
        <v>2023</v>
      </c>
      <c r="AA1253">
        <f>INDEX('Inflation Indices'!$B$2:$B$18,MATCH('MilCon Contracts Data'!Z880,'Inflation Indices'!$A$2:$A$18,0))</f>
        <v>1.027591137340192</v>
      </c>
      <c r="AB1253" s="22">
        <f>M1253*Y1253</f>
        <v>148780895.07396653</v>
      </c>
      <c r="AC1253" s="22">
        <f>AB1253+(Q1253*AA1253)</f>
        <v>150945002.00920498</v>
      </c>
      <c r="AD1253" s="19">
        <f>IF(AB1253="","",AC1253-AB1253)</f>
        <v>2164106.9352384508</v>
      </c>
      <c r="AE1253" s="23">
        <f>_xlfn.DAYS(P1253,O1253)</f>
        <v>240</v>
      </c>
      <c r="AF1253" s="23">
        <f>_xlfn.DAYS(O1253,G1253)</f>
        <v>1768</v>
      </c>
      <c r="AG1253" s="24">
        <f>AE1253/AF1253</f>
        <v>0.13574660633484162</v>
      </c>
    </row>
    <row r="1254" spans="1:33" ht="30" customHeight="1" x14ac:dyDescent="0.25">
      <c r="A1254" s="9">
        <v>44561</v>
      </c>
      <c r="B1254" s="10">
        <v>2016</v>
      </c>
      <c r="C1254" s="11" t="s">
        <v>454</v>
      </c>
      <c r="D1254" s="12" t="s">
        <v>3725</v>
      </c>
      <c r="E1254" s="12" t="s">
        <v>35</v>
      </c>
      <c r="F1254" s="9">
        <v>42165</v>
      </c>
      <c r="G1254" s="9">
        <v>42410</v>
      </c>
      <c r="H1254" s="12" t="s">
        <v>3726</v>
      </c>
      <c r="I1254" s="13" t="str">
        <f>LEFT(J1254,6)</f>
        <v>W912GB</v>
      </c>
      <c r="J1254" s="14" t="s">
        <v>3727</v>
      </c>
      <c r="K1254" s="15" t="s">
        <v>3728</v>
      </c>
      <c r="L1254" s="15" t="str">
        <f>CONCATENATE(D1254,",",J1254)</f>
        <v>640,W912GB-16-C-0005</v>
      </c>
      <c r="M1254" s="16">
        <v>141906057</v>
      </c>
      <c r="N1254" s="16">
        <v>171152000</v>
      </c>
      <c r="O1254" s="17">
        <v>43413</v>
      </c>
      <c r="P1254" s="18">
        <v>44859</v>
      </c>
      <c r="Q1254" s="19">
        <f>IF(M1254="","",N1254-M1254)</f>
        <v>29245943</v>
      </c>
      <c r="R1254" s="20">
        <f>IF(P1254="","",P1254-O1254)</f>
        <v>1446</v>
      </c>
      <c r="S1254">
        <f>YEAR(P1254)</f>
        <v>2022</v>
      </c>
      <c r="T1254" s="21">
        <f>IF(LEN(MONTH(P1254))=1,CONCATENATE("0",MONTH(P1254)),MONTH(P1254))</f>
        <v>10</v>
      </c>
      <c r="U1254" s="21">
        <f>IF(LEN(DAY(P1254))=1,CONCATENATE("0",DAY(P1254)),DAY(P1254))</f>
        <v>25</v>
      </c>
      <c r="V1254" t="str">
        <f>CONCATENATE(S1254,T1254,U1254)</f>
        <v>20221025</v>
      </c>
      <c r="W1254">
        <f>IF(OR(MONTH(G1254)=10,MONTH(G1254)=11,MONTH(G1254)=12),YEAR(G1254)+1,YEAR(G1254))</f>
        <v>2016</v>
      </c>
      <c r="X1254">
        <f>IF(OR(MONTH(P1254)=10,MONTH(P1254)=11,MONTH(P1254)=12),YEAR(P1254)+1,YEAR(P1254))</f>
        <v>2023</v>
      </c>
      <c r="Y1254">
        <f>INDEX('Inflation Indices'!$B$2:$B$18,MATCH('MilCon Contracts Data'!W291,'Inflation Indices'!$A$2:$A$18,0))</f>
        <v>1.027591137340192</v>
      </c>
      <c r="Z1254">
        <f>ROUND(MEDIAN(W1254,X1254),0)</f>
        <v>2020</v>
      </c>
      <c r="AA1254">
        <f>INDEX('Inflation Indices'!$B$2:$B$18,MATCH('MilCon Contracts Data'!Z291,'Inflation Indices'!$A$2:$A$18,0))</f>
        <v>1.0006103417743548</v>
      </c>
      <c r="AB1254" s="22">
        <f>M1254*Y1254</f>
        <v>145821406.50809211</v>
      </c>
      <c r="AC1254" s="22">
        <f>AB1254+(Q1254*AA1254)</f>
        <v>175085199.52883542</v>
      </c>
      <c r="AD1254" s="19">
        <f>IF(AB1254="","",AC1254-AB1254)</f>
        <v>29263793.02074331</v>
      </c>
      <c r="AE1254" s="23">
        <f>_xlfn.DAYS(P1254,O1254)</f>
        <v>1446</v>
      </c>
      <c r="AF1254" s="23">
        <f>_xlfn.DAYS(O1254,G1254)</f>
        <v>1003</v>
      </c>
      <c r="AG1254" s="24">
        <f>AE1254/AF1254</f>
        <v>1.4416749750747757</v>
      </c>
    </row>
    <row r="1255" spans="1:33" ht="30" customHeight="1" x14ac:dyDescent="0.25">
      <c r="A1255" s="9">
        <v>44561</v>
      </c>
      <c r="B1255" s="10">
        <v>2016</v>
      </c>
      <c r="C1255" s="11" t="s">
        <v>68</v>
      </c>
      <c r="D1255" s="12" t="s">
        <v>3729</v>
      </c>
      <c r="E1255" s="12" t="s">
        <v>35</v>
      </c>
      <c r="F1255" s="9">
        <v>42997</v>
      </c>
      <c r="G1255" s="9">
        <v>43441</v>
      </c>
      <c r="H1255" s="12" t="s">
        <v>3730</v>
      </c>
      <c r="I1255" s="13" t="str">
        <f>LEFT(J1255,6)</f>
        <v>W9128F</v>
      </c>
      <c r="J1255" s="14" t="s">
        <v>3731</v>
      </c>
      <c r="K1255" s="15" t="s">
        <v>3731</v>
      </c>
      <c r="L1255" s="15" t="str">
        <f>CONCATENATE(D1255,",",J1255)</f>
        <v>GHLN153001,W9128F19C0005</v>
      </c>
      <c r="M1255" s="16">
        <v>154671056</v>
      </c>
      <c r="N1255" s="16">
        <v>154671056</v>
      </c>
      <c r="O1255" s="17">
        <v>44671</v>
      </c>
      <c r="P1255" s="18">
        <v>44870</v>
      </c>
      <c r="Q1255" s="19">
        <f>IF(M1255="","",N1255-M1255)</f>
        <v>0</v>
      </c>
      <c r="R1255" s="20">
        <f>IF(P1255="","",P1255-O1255)</f>
        <v>199</v>
      </c>
      <c r="S1255">
        <f>YEAR(P1255)</f>
        <v>2022</v>
      </c>
      <c r="T1255" s="21">
        <f>IF(LEN(MONTH(P1255))=1,CONCATENATE("0",MONTH(P1255)),MONTH(P1255))</f>
        <v>11</v>
      </c>
      <c r="U1255" s="21" t="str">
        <f>IF(LEN(DAY(P1255))=1,CONCATENATE("0",DAY(P1255)),DAY(P1255))</f>
        <v>05</v>
      </c>
      <c r="V1255" t="str">
        <f>CONCATENATE(S1255,T1255,U1255)</f>
        <v>20221105</v>
      </c>
      <c r="W1255">
        <f>IF(OR(MONTH(G1255)=10,MONTH(G1255)=11,MONTH(G1255)=12),YEAR(G1255)+1,YEAR(G1255))</f>
        <v>2019</v>
      </c>
      <c r="X1255">
        <f>IF(OR(MONTH(P1255)=10,MONTH(P1255)=11,MONTH(P1255)=12),YEAR(P1255)+1,YEAR(P1255))</f>
        <v>2023</v>
      </c>
      <c r="Y1255">
        <f>INDEX('Inflation Indices'!$B$2:$B$18,MATCH('MilCon Contracts Data'!W741,'Inflation Indices'!$A$2:$A$18,0))</f>
        <v>0.97697771649446541</v>
      </c>
      <c r="Z1255">
        <f>ROUND(MEDIAN(W1255,X1255),0)</f>
        <v>2021</v>
      </c>
      <c r="AA1255">
        <f>INDEX('Inflation Indices'!$B$2:$B$18,MATCH('MilCon Contracts Data'!Z741,'Inflation Indices'!$A$2:$A$18,0))</f>
        <v>0.95701202597496626</v>
      </c>
      <c r="AB1255" s="22">
        <f>M1255*Y1255</f>
        <v>151110175.09866759</v>
      </c>
      <c r="AC1255" s="22">
        <f>AB1255+(Q1255*AA1255)</f>
        <v>151110175.09866759</v>
      </c>
      <c r="AD1255" s="19">
        <f>IF(AB1255="","",AC1255-AB1255)</f>
        <v>0</v>
      </c>
      <c r="AE1255" s="23">
        <f>_xlfn.DAYS(P1255,O1255)</f>
        <v>199</v>
      </c>
      <c r="AF1255" s="23">
        <f>_xlfn.DAYS(O1255,G1255)</f>
        <v>1230</v>
      </c>
      <c r="AG1255" s="24">
        <f>AE1255/AF1255</f>
        <v>0.16178861788617885</v>
      </c>
    </row>
    <row r="1256" spans="1:33" ht="30" customHeight="1" x14ac:dyDescent="0.25">
      <c r="A1256" s="9">
        <v>44574</v>
      </c>
      <c r="B1256" s="10">
        <v>2009</v>
      </c>
      <c r="C1256" s="11" t="s">
        <v>39</v>
      </c>
      <c r="D1256" s="12" t="s">
        <v>467</v>
      </c>
      <c r="E1256" s="12" t="s">
        <v>35</v>
      </c>
      <c r="F1256" s="9">
        <v>40896</v>
      </c>
      <c r="G1256" s="9">
        <v>41038</v>
      </c>
      <c r="H1256" s="12" t="s">
        <v>3732</v>
      </c>
      <c r="I1256" s="13" t="str">
        <f>LEFT(J1256,6)</f>
        <v>W912PL</v>
      </c>
      <c r="J1256" s="14" t="s">
        <v>3733</v>
      </c>
      <c r="K1256" s="15" t="s">
        <v>3734</v>
      </c>
      <c r="L1256" s="15" t="str">
        <f>CONCATENATE(D1256,",",J1256)</f>
        <v>70354,W912PL-12-C-0005</v>
      </c>
      <c r="M1256" s="16">
        <v>162257000</v>
      </c>
      <c r="N1256" s="16">
        <v>213468000</v>
      </c>
      <c r="O1256" s="17">
        <v>42079</v>
      </c>
      <c r="P1256" s="18">
        <v>43160</v>
      </c>
      <c r="Q1256" s="19">
        <f>IF(M1256="","",N1256-M1256)</f>
        <v>51211000</v>
      </c>
      <c r="R1256" s="20">
        <f>IF(P1256="","",P1256-O1256)</f>
        <v>1081</v>
      </c>
      <c r="S1256">
        <f>YEAR(P1256)</f>
        <v>2018</v>
      </c>
      <c r="T1256" s="21" t="str">
        <f>IF(LEN(MONTH(P1256))=1,CONCATENATE("0",MONTH(P1256)),MONTH(P1256))</f>
        <v>03</v>
      </c>
      <c r="U1256" s="21" t="str">
        <f>IF(LEN(DAY(P1256))=1,CONCATENATE("0",DAY(P1256)),DAY(P1256))</f>
        <v>01</v>
      </c>
      <c r="V1256" t="str">
        <f>CONCATENATE(S1256,T1256,U1256)</f>
        <v>20180301</v>
      </c>
      <c r="W1256">
        <f>IF(OR(MONTH(G1256)=10,MONTH(G1256)=11,MONTH(G1256)=12),YEAR(G1256)+1,YEAR(G1256))</f>
        <v>2012</v>
      </c>
      <c r="X1256">
        <f>IF(OR(MONTH(P1256)=10,MONTH(P1256)=11,MONTH(P1256)=12),YEAR(P1256)+1,YEAR(P1256))</f>
        <v>2018</v>
      </c>
      <c r="Y1256">
        <f>INDEX('Inflation Indices'!$B$2:$B$18,MATCH('MilCon Contracts Data'!W113,'Inflation Indices'!$A$2:$A$18,0))</f>
        <v>1.0992552112271903</v>
      </c>
      <c r="Z1256">
        <f>ROUND(MEDIAN(W1256,X1256),0)</f>
        <v>2015</v>
      </c>
      <c r="AA1256">
        <f>INDEX('Inflation Indices'!$B$2:$B$18,MATCH('MilCon Contracts Data'!Z113,'Inflation Indices'!$A$2:$A$18,0))</f>
        <v>1.0507009358578761</v>
      </c>
      <c r="AB1256" s="22">
        <f>M1256*Y1256</f>
        <v>178361852.80809021</v>
      </c>
      <c r="AC1256" s="22">
        <f>AB1256+(Q1256*AA1256)</f>
        <v>232169298.4343079</v>
      </c>
      <c r="AD1256" s="19">
        <f>IF(AB1256="","",AC1256-AB1256)</f>
        <v>53807445.626217693</v>
      </c>
      <c r="AE1256" s="23">
        <f>_xlfn.DAYS(P1256,O1256)</f>
        <v>1081</v>
      </c>
      <c r="AF1256" s="23">
        <f>_xlfn.DAYS(O1256,G1256)</f>
        <v>1041</v>
      </c>
      <c r="AG1256" s="24">
        <f>AE1256/AF1256</f>
        <v>1.0384245917387127</v>
      </c>
    </row>
    <row r="1257" spans="1:33" ht="30" customHeight="1" x14ac:dyDescent="0.25">
      <c r="A1257" s="9">
        <v>44573</v>
      </c>
      <c r="B1257" s="10">
        <v>2019</v>
      </c>
      <c r="C1257" s="11" t="s">
        <v>103</v>
      </c>
      <c r="D1257" s="12" t="s">
        <v>3735</v>
      </c>
      <c r="E1257" s="12" t="s">
        <v>35</v>
      </c>
      <c r="F1257" s="9">
        <v>43515</v>
      </c>
      <c r="G1257" s="9">
        <v>43790</v>
      </c>
      <c r="H1257" s="12" t="s">
        <v>3232</v>
      </c>
      <c r="I1257" s="13" t="str">
        <f>LEFT(J1257,6)</f>
        <v>N40085</v>
      </c>
      <c r="J1257" s="14" t="s">
        <v>3233</v>
      </c>
      <c r="K1257" s="15" t="s">
        <v>3234</v>
      </c>
      <c r="L1257" s="15" t="str">
        <f>CONCATENATE(D1257,",",J1257)</f>
        <v>N32446310,N4008520C8500 AWD</v>
      </c>
      <c r="M1257" s="16">
        <v>177914000</v>
      </c>
      <c r="N1257" s="16">
        <v>138795000</v>
      </c>
      <c r="O1257" s="17">
        <v>44223</v>
      </c>
      <c r="P1257" s="18">
        <v>44640</v>
      </c>
      <c r="Q1257" s="19">
        <f>IF(M1257="","",N1257-M1257)</f>
        <v>-39119000</v>
      </c>
      <c r="R1257" s="20">
        <f>IF(P1257="","",P1257-O1257)</f>
        <v>417</v>
      </c>
      <c r="S1257">
        <f>YEAR(P1257)</f>
        <v>2022</v>
      </c>
      <c r="T1257" s="21" t="str">
        <f>IF(LEN(MONTH(P1257))=1,CONCATENATE("0",MONTH(P1257)),MONTH(P1257))</f>
        <v>03</v>
      </c>
      <c r="U1257" s="21">
        <f>IF(LEN(DAY(P1257))=1,CONCATENATE("0",DAY(P1257)),DAY(P1257))</f>
        <v>20</v>
      </c>
      <c r="V1257" t="str">
        <f>CONCATENATE(S1257,T1257,U1257)</f>
        <v>20220320</v>
      </c>
      <c r="W1257">
        <f>IF(OR(MONTH(G1257)=10,MONTH(G1257)=11,MONTH(G1257)=12),YEAR(G1257)+1,YEAR(G1257))</f>
        <v>2020</v>
      </c>
      <c r="X1257">
        <f>IF(OR(MONTH(P1257)=10,MONTH(P1257)=11,MONTH(P1257)=12),YEAR(P1257)+1,YEAR(P1257))</f>
        <v>2022</v>
      </c>
      <c r="Y1257">
        <f>INDEX('Inflation Indices'!$B$2:$B$18,MATCH('MilCon Contracts Data'!W904,'Inflation Indices'!$A$2:$A$18,0))</f>
        <v>1.0750776974914733</v>
      </c>
      <c r="Z1257">
        <f>ROUND(MEDIAN(W1257,X1257),0)</f>
        <v>2021</v>
      </c>
      <c r="AA1257">
        <f>INDEX('Inflation Indices'!$B$2:$B$18,MATCH('MilCon Contracts Data'!Z904,'Inflation Indices'!$A$2:$A$18,0))</f>
        <v>1.0006103417743548</v>
      </c>
      <c r="AB1257" s="22">
        <f>M1257*Y1257</f>
        <v>191271373.47149798</v>
      </c>
      <c r="AC1257" s="22">
        <f>AB1257+(Q1257*AA1257)</f>
        <v>152128497.51162699</v>
      </c>
      <c r="AD1257" s="19">
        <f>IF(AB1257="","",AC1257-AB1257)</f>
        <v>-39142875.959870994</v>
      </c>
      <c r="AE1257" s="23">
        <f>_xlfn.DAYS(P1257,O1257)</f>
        <v>417</v>
      </c>
      <c r="AF1257" s="23">
        <f>_xlfn.DAYS(O1257,G1257)</f>
        <v>433</v>
      </c>
      <c r="AG1257" s="24">
        <f>AE1257/AF1257</f>
        <v>0.96304849884526555</v>
      </c>
    </row>
    <row r="1258" spans="1:33" ht="30" customHeight="1" x14ac:dyDescent="0.25">
      <c r="A1258" s="9">
        <v>44561</v>
      </c>
      <c r="B1258" s="10">
        <v>2019</v>
      </c>
      <c r="C1258" s="11" t="s">
        <v>145</v>
      </c>
      <c r="D1258" s="12" t="s">
        <v>3736</v>
      </c>
      <c r="E1258" s="12" t="s">
        <v>35</v>
      </c>
      <c r="F1258" s="9">
        <v>43985</v>
      </c>
      <c r="G1258" s="9">
        <v>44169</v>
      </c>
      <c r="H1258" s="12" t="s">
        <v>3737</v>
      </c>
      <c r="I1258" s="13" t="str">
        <f>LEFT(J1258,6)</f>
        <v>W912DS</v>
      </c>
      <c r="J1258" s="14" t="s">
        <v>3738</v>
      </c>
      <c r="K1258" s="15" t="s">
        <v>3738</v>
      </c>
      <c r="L1258" s="15" t="str">
        <f>CONCATENATE(D1258,",",J1258)</f>
        <v>78804,W912DS21C0002</v>
      </c>
      <c r="M1258" s="16">
        <v>186676000</v>
      </c>
      <c r="N1258" s="16">
        <v>187624000</v>
      </c>
      <c r="O1258" s="17">
        <v>45661</v>
      </c>
      <c r="P1258" s="18">
        <v>45699</v>
      </c>
      <c r="Q1258" s="19">
        <f>IF(M1258="","",N1258-M1258)</f>
        <v>948000</v>
      </c>
      <c r="R1258" s="20">
        <f>IF(P1258="","",P1258-O1258)</f>
        <v>38</v>
      </c>
      <c r="S1258">
        <f>YEAR(P1258)</f>
        <v>2025</v>
      </c>
      <c r="T1258" s="21" t="str">
        <f>IF(LEN(MONTH(P1258))=1,CONCATENATE("0",MONTH(P1258)),MONTH(P1258))</f>
        <v>02</v>
      </c>
      <c r="U1258" s="21">
        <f>IF(LEN(DAY(P1258))=1,CONCATENATE("0",DAY(P1258)),DAY(P1258))</f>
        <v>11</v>
      </c>
      <c r="V1258" t="str">
        <f>CONCATENATE(S1258,T1258,U1258)</f>
        <v>20250211</v>
      </c>
      <c r="W1258">
        <f>IF(OR(MONTH(G1258)=10,MONTH(G1258)=11,MONTH(G1258)=12),YEAR(G1258)+1,YEAR(G1258))</f>
        <v>2021</v>
      </c>
      <c r="X1258">
        <f>IF(OR(MONTH(P1258)=10,MONTH(P1258)=11,MONTH(P1258)=12),YEAR(P1258)+1,YEAR(P1258))</f>
        <v>2025</v>
      </c>
      <c r="Y1258">
        <f>INDEX('Inflation Indices'!$B$2:$B$18,MATCH('MilCon Contracts Data'!W1240,'Inflation Indices'!$A$2:$A$18,0))</f>
        <v>1.1913606177254064</v>
      </c>
      <c r="Z1258">
        <f>ROUND(MEDIAN(W1258,X1258),0)</f>
        <v>2023</v>
      </c>
      <c r="AA1258">
        <f>INDEX('Inflation Indices'!$B$2:$B$18,MATCH('MilCon Contracts Data'!Z1240,'Inflation Indices'!$A$2:$A$18,0))</f>
        <v>1.1518675949206576</v>
      </c>
      <c r="AB1258" s="22">
        <f>M1258*Y1258</f>
        <v>222398434.67450795</v>
      </c>
      <c r="AC1258" s="22">
        <f>AB1258+(Q1258*AA1258)</f>
        <v>223490405.15449274</v>
      </c>
      <c r="AD1258" s="19">
        <f>IF(AB1258="","",AC1258-AB1258)</f>
        <v>1091970.4799847901</v>
      </c>
      <c r="AE1258" s="23">
        <f>_xlfn.DAYS(P1258,O1258)</f>
        <v>38</v>
      </c>
      <c r="AF1258" s="23">
        <f>_xlfn.DAYS(O1258,G1258)</f>
        <v>1492</v>
      </c>
      <c r="AG1258" s="24">
        <f>AE1258/AF1258</f>
        <v>2.5469168900804289E-2</v>
      </c>
    </row>
    <row r="1259" spans="1:33" ht="30" customHeight="1" x14ac:dyDescent="0.25">
      <c r="A1259" s="9">
        <v>44561</v>
      </c>
      <c r="B1259" s="10">
        <v>2019</v>
      </c>
      <c r="C1259" s="11" t="s">
        <v>145</v>
      </c>
      <c r="D1259" s="12" t="s">
        <v>3739</v>
      </c>
      <c r="E1259" s="12" t="s">
        <v>35</v>
      </c>
      <c r="F1259" s="9">
        <v>43616</v>
      </c>
      <c r="G1259" s="9">
        <v>44001</v>
      </c>
      <c r="H1259" s="12" t="s">
        <v>1708</v>
      </c>
      <c r="I1259" s="13" t="str">
        <f>LEFT(J1259,6)</f>
        <v>W912HN</v>
      </c>
      <c r="J1259" s="14" t="s">
        <v>3740</v>
      </c>
      <c r="K1259" s="15" t="s">
        <v>3740</v>
      </c>
      <c r="L1259" s="15" t="str">
        <f>CONCATENATE(D1259,",",J1259)</f>
        <v>88724,W912HN20C3006</v>
      </c>
      <c r="M1259" s="16">
        <v>193807000</v>
      </c>
      <c r="N1259" s="16">
        <v>195853000</v>
      </c>
      <c r="O1259" s="17">
        <v>44749</v>
      </c>
      <c r="P1259" s="18">
        <v>44869</v>
      </c>
      <c r="Q1259" s="19">
        <f>IF(M1259="","",N1259-M1259)</f>
        <v>2046000</v>
      </c>
      <c r="R1259" s="20">
        <f>IF(P1259="","",P1259-O1259)</f>
        <v>120</v>
      </c>
      <c r="S1259">
        <f>YEAR(P1259)</f>
        <v>2022</v>
      </c>
      <c r="T1259" s="21">
        <f>IF(LEN(MONTH(P1259))=1,CONCATENATE("0",MONTH(P1259)),MONTH(P1259))</f>
        <v>11</v>
      </c>
      <c r="U1259" s="21" t="str">
        <f>IF(LEN(DAY(P1259))=1,CONCATENATE("0",DAY(P1259)),DAY(P1259))</f>
        <v>04</v>
      </c>
      <c r="V1259" t="str">
        <f>CONCATENATE(S1259,T1259,U1259)</f>
        <v>20221104</v>
      </c>
      <c r="W1259">
        <f>IF(OR(MONTH(G1259)=10,MONTH(G1259)=11,MONTH(G1259)=12),YEAR(G1259)+1,YEAR(G1259))</f>
        <v>2020</v>
      </c>
      <c r="X1259">
        <f>IF(OR(MONTH(P1259)=10,MONTH(P1259)=11,MONTH(P1259)=12),YEAR(P1259)+1,YEAR(P1259))</f>
        <v>2023</v>
      </c>
      <c r="Y1259">
        <f>INDEX('Inflation Indices'!$B$2:$B$18,MATCH('MilCon Contracts Data'!W1050,'Inflation Indices'!$A$2:$A$18,0))</f>
        <v>1.0992552112271903</v>
      </c>
      <c r="Z1259">
        <f>ROUND(MEDIAN(W1259,X1259),0)</f>
        <v>2022</v>
      </c>
      <c r="AA1259">
        <f>INDEX('Inflation Indices'!$B$2:$B$18,MATCH('MilCon Contracts Data'!Z1050,'Inflation Indices'!$A$2:$A$18,0))</f>
        <v>1.0507009358578761</v>
      </c>
      <c r="AB1259" s="22">
        <f>M1259*Y1259</f>
        <v>213043354.72230807</v>
      </c>
      <c r="AC1259" s="22">
        <f>AB1259+(Q1259*AA1259)</f>
        <v>215193088.8370733</v>
      </c>
      <c r="AD1259" s="19">
        <f>IF(AB1259="","",AC1259-AB1259)</f>
        <v>2149734.1147652268</v>
      </c>
      <c r="AE1259" s="23">
        <f>_xlfn.DAYS(P1259,O1259)</f>
        <v>120</v>
      </c>
      <c r="AF1259" s="23">
        <f>_xlfn.DAYS(O1259,G1259)</f>
        <v>748</v>
      </c>
      <c r="AG1259" s="24">
        <f>AE1259/AF1259</f>
        <v>0.16042780748663102</v>
      </c>
    </row>
    <row r="1260" spans="1:33" ht="30" customHeight="1" x14ac:dyDescent="0.25">
      <c r="A1260" s="9">
        <v>44574</v>
      </c>
      <c r="B1260" s="10">
        <v>2014</v>
      </c>
      <c r="C1260" s="11" t="s">
        <v>39</v>
      </c>
      <c r="D1260" s="12" t="s">
        <v>864</v>
      </c>
      <c r="E1260" s="12" t="s">
        <v>35</v>
      </c>
      <c r="F1260" s="9">
        <v>41722</v>
      </c>
      <c r="G1260" s="9">
        <v>42222</v>
      </c>
      <c r="H1260" s="12" t="s">
        <v>3741</v>
      </c>
      <c r="I1260" s="13" t="str">
        <f>LEFT(J1260,6)</f>
        <v>W912DR</v>
      </c>
      <c r="J1260" s="14" t="s">
        <v>3742</v>
      </c>
      <c r="K1260" s="15" t="s">
        <v>3743</v>
      </c>
      <c r="L1260" s="15" t="str">
        <f>CONCATENATE(D1260,",",J1260)</f>
        <v>77000,W912DR-15-C-0015</v>
      </c>
      <c r="M1260" s="16">
        <v>206445000</v>
      </c>
      <c r="N1260" s="16">
        <v>218443000</v>
      </c>
      <c r="O1260" s="17">
        <v>43515</v>
      </c>
      <c r="P1260" s="18">
        <v>44593</v>
      </c>
      <c r="Q1260" s="19">
        <f>IF(M1260="","",N1260-M1260)</f>
        <v>11998000</v>
      </c>
      <c r="R1260" s="20">
        <f>IF(P1260="","",P1260-O1260)</f>
        <v>1078</v>
      </c>
      <c r="S1260">
        <f>YEAR(P1260)</f>
        <v>2022</v>
      </c>
      <c r="T1260" s="21" t="str">
        <f>IF(LEN(MONTH(P1260))=1,CONCATENATE("0",MONTH(P1260)),MONTH(P1260))</f>
        <v>02</v>
      </c>
      <c r="U1260" s="21" t="str">
        <f>IF(LEN(DAY(P1260))=1,CONCATENATE("0",DAY(P1260)),DAY(P1260))</f>
        <v>01</v>
      </c>
      <c r="V1260" t="str">
        <f>CONCATENATE(S1260,T1260,U1260)</f>
        <v>20220201</v>
      </c>
      <c r="W1260">
        <f>IF(OR(MONTH(G1260)=10,MONTH(G1260)=11,MONTH(G1260)=12),YEAR(G1260)+1,YEAR(G1260))</f>
        <v>2015</v>
      </c>
      <c r="X1260">
        <f>IF(OR(MONTH(P1260)=10,MONTH(P1260)=11,MONTH(P1260)=12),YEAR(P1260)+1,YEAR(P1260))</f>
        <v>2022</v>
      </c>
      <c r="Y1260">
        <f>INDEX('Inflation Indices'!$B$2:$B$18,MATCH('MilCon Contracts Data'!W212,'Inflation Indices'!$A$2:$A$18,0))</f>
        <v>0.97697771649446541</v>
      </c>
      <c r="Z1260">
        <f>ROUND(MEDIAN(W1260,X1260),0)</f>
        <v>2019</v>
      </c>
      <c r="AA1260">
        <f>INDEX('Inflation Indices'!$B$2:$B$18,MATCH('MilCon Contracts Data'!Z212,'Inflation Indices'!$A$2:$A$18,0))</f>
        <v>0.95701202597496626</v>
      </c>
      <c r="AB1260" s="22">
        <f>M1260*Y1260</f>
        <v>201692164.6816999</v>
      </c>
      <c r="AC1260" s="22">
        <f>AB1260+(Q1260*AA1260)</f>
        <v>213174394.96934754</v>
      </c>
      <c r="AD1260" s="19">
        <f>IF(AB1260="","",AC1260-AB1260)</f>
        <v>11482230.287647635</v>
      </c>
      <c r="AE1260" s="23">
        <f>_xlfn.DAYS(P1260,O1260)</f>
        <v>1078</v>
      </c>
      <c r="AF1260" s="23">
        <f>_xlfn.DAYS(O1260,G1260)</f>
        <v>1293</v>
      </c>
      <c r="AG1260" s="24">
        <f>AE1260/AF1260</f>
        <v>0.83372003093580815</v>
      </c>
    </row>
    <row r="1261" spans="1:33" ht="30" customHeight="1" x14ac:dyDescent="0.25">
      <c r="A1261" s="9">
        <v>44573</v>
      </c>
      <c r="B1261" s="10">
        <v>2020</v>
      </c>
      <c r="C1261" s="11" t="s">
        <v>103</v>
      </c>
      <c r="D1261" s="12" t="s">
        <v>3744</v>
      </c>
      <c r="E1261" s="12" t="s">
        <v>35</v>
      </c>
      <c r="F1261" s="9">
        <v>44238</v>
      </c>
      <c r="G1261" s="9">
        <v>44372</v>
      </c>
      <c r="H1261" s="12" t="s">
        <v>109</v>
      </c>
      <c r="I1261" s="13" t="str">
        <f>LEFT(J1261,6)</f>
        <v>N62473</v>
      </c>
      <c r="J1261" s="14" t="s">
        <v>3745</v>
      </c>
      <c r="K1261" s="15" t="s">
        <v>3746</v>
      </c>
      <c r="L1261" s="15" t="str">
        <f>CONCATENATE(D1261,",",J1261)</f>
        <v>N476091904,N6247321D1211 N6247321F4921</v>
      </c>
      <c r="M1261" s="26">
        <v>217657842</v>
      </c>
      <c r="N1261" s="16">
        <v>236454000</v>
      </c>
      <c r="O1261" s="17">
        <v>45898</v>
      </c>
      <c r="P1261" s="18">
        <v>45898</v>
      </c>
      <c r="Q1261" s="19">
        <f>IF(M1261="","",N1261-M1261)</f>
        <v>18796158</v>
      </c>
      <c r="R1261" s="20">
        <f>IF(P1261="","",P1261-O1261)</f>
        <v>0</v>
      </c>
      <c r="S1261">
        <f>YEAR(P1261)</f>
        <v>2025</v>
      </c>
      <c r="T1261" s="21" t="str">
        <f>IF(LEN(MONTH(P1261))=1,CONCATENATE("0",MONTH(P1261)),MONTH(P1261))</f>
        <v>08</v>
      </c>
      <c r="U1261" s="21">
        <f>IF(LEN(DAY(P1261))=1,CONCATENATE("0",DAY(P1261)),DAY(P1261))</f>
        <v>29</v>
      </c>
      <c r="V1261" t="str">
        <f>CONCATENATE(S1261,T1261,U1261)</f>
        <v>20250829</v>
      </c>
      <c r="W1261">
        <f>IF(OR(MONTH(G1261)=10,MONTH(G1261)=11,MONTH(G1261)=12),YEAR(G1261)+1,YEAR(G1261))</f>
        <v>2021</v>
      </c>
      <c r="X1261">
        <f>IF(OR(MONTH(P1261)=10,MONTH(P1261)=11,MONTH(P1261)=12),YEAR(P1261)+1,YEAR(P1261))</f>
        <v>2025</v>
      </c>
      <c r="Y1261">
        <f>INDEX('Inflation Indices'!$B$2:$B$18,MATCH('MilCon Contracts Data'!W1165,'Inflation Indices'!$A$2:$A$18,0))</f>
        <v>1.027591137340192</v>
      </c>
      <c r="Z1261">
        <f>ROUND(MEDIAN(W1261,X1261),0)</f>
        <v>2023</v>
      </c>
      <c r="AA1261">
        <f>INDEX('Inflation Indices'!$B$2:$B$18,MATCH('MilCon Contracts Data'!Z1165,'Inflation Indices'!$A$2:$A$18,0))</f>
        <v>1.0006103417743548</v>
      </c>
      <c r="AB1261" s="22">
        <f>M1261*Y1261</f>
        <v>223663269.41179183</v>
      </c>
      <c r="AC1261" s="22">
        <f>AB1261+(Q1261*AA1261)</f>
        <v>242470899.49221662</v>
      </c>
      <c r="AD1261" s="19">
        <f>IF(AB1261="","",AC1261-AB1261)</f>
        <v>18807630.080424786</v>
      </c>
      <c r="AE1261" s="23">
        <f>_xlfn.DAYS(P1261,O1261)</f>
        <v>0</v>
      </c>
      <c r="AF1261" s="23">
        <f>_xlfn.DAYS(O1261,G1261)</f>
        <v>1526</v>
      </c>
      <c r="AG1261" s="24">
        <f>AE1261/AF1261</f>
        <v>0</v>
      </c>
    </row>
    <row r="1262" spans="1:33" ht="30" customHeight="1" x14ac:dyDescent="0.25">
      <c r="A1262" s="9">
        <v>44561</v>
      </c>
      <c r="B1262" s="10">
        <v>2018</v>
      </c>
      <c r="C1262" s="11" t="s">
        <v>68</v>
      </c>
      <c r="D1262" s="12" t="s">
        <v>524</v>
      </c>
      <c r="E1262" s="12" t="s">
        <v>35</v>
      </c>
      <c r="F1262" s="9">
        <v>43416</v>
      </c>
      <c r="G1262" s="9">
        <v>43446</v>
      </c>
      <c r="H1262" s="12" t="s">
        <v>1479</v>
      </c>
      <c r="I1262" s="13" t="str">
        <f>LEFT(J1262,6)</f>
        <v>N40080</v>
      </c>
      <c r="J1262" s="14" t="s">
        <v>3747</v>
      </c>
      <c r="K1262" s="15" t="s">
        <v>3747</v>
      </c>
      <c r="L1262" s="15" t="str">
        <f>CONCATENATE(D1262,",",J1262)</f>
        <v>AJXF173021,N4008019C0008</v>
      </c>
      <c r="M1262" s="16">
        <v>220000000</v>
      </c>
      <c r="N1262" s="16">
        <v>220000000</v>
      </c>
      <c r="O1262" s="17">
        <v>44706</v>
      </c>
      <c r="P1262" s="18">
        <v>44706</v>
      </c>
      <c r="Q1262" s="19">
        <f>IF(M1262="","",N1262-M1262)</f>
        <v>0</v>
      </c>
      <c r="R1262" s="20">
        <f>IF(P1262="","",P1262-O1262)</f>
        <v>0</v>
      </c>
      <c r="S1262">
        <f>YEAR(P1262)</f>
        <v>2022</v>
      </c>
      <c r="T1262" s="21" t="str">
        <f>IF(LEN(MONTH(P1262))=1,CONCATENATE("0",MONTH(P1262)),MONTH(P1262))</f>
        <v>05</v>
      </c>
      <c r="U1262" s="21">
        <f>IF(LEN(DAY(P1262))=1,CONCATENATE("0",DAY(P1262)),DAY(P1262))</f>
        <v>25</v>
      </c>
      <c r="V1262" t="str">
        <f>CONCATENATE(S1262,T1262,U1262)</f>
        <v>20220525</v>
      </c>
      <c r="W1262">
        <f>IF(OR(MONTH(G1262)=10,MONTH(G1262)=11,MONTH(G1262)=12),YEAR(G1262)+1,YEAR(G1262))</f>
        <v>2019</v>
      </c>
      <c r="X1262">
        <f>IF(OR(MONTH(P1262)=10,MONTH(P1262)=11,MONTH(P1262)=12),YEAR(P1262)+1,YEAR(P1262))</f>
        <v>2022</v>
      </c>
      <c r="Y1262">
        <f>INDEX('Inflation Indices'!$B$2:$B$18,MATCH('MilCon Contracts Data'!W601,'Inflation Indices'!$A$2:$A$18,0))</f>
        <v>1.0006103417743548</v>
      </c>
      <c r="Z1262">
        <f>ROUND(MEDIAN(W1262,X1262),0)</f>
        <v>2021</v>
      </c>
      <c r="AA1262">
        <f>INDEX('Inflation Indices'!$B$2:$B$18,MATCH('MilCon Contracts Data'!Z601,'Inflation Indices'!$A$2:$A$18,0))</f>
        <v>0.97697771649446541</v>
      </c>
      <c r="AB1262" s="22">
        <f>M1262*Y1262</f>
        <v>220134275.19035807</v>
      </c>
      <c r="AC1262" s="22">
        <f>AB1262+(Q1262*AA1262)</f>
        <v>220134275.19035807</v>
      </c>
      <c r="AD1262" s="19">
        <f>IF(AB1262="","",AC1262-AB1262)</f>
        <v>0</v>
      </c>
      <c r="AE1262" s="23">
        <f>_xlfn.DAYS(P1262,O1262)</f>
        <v>0</v>
      </c>
      <c r="AF1262" s="23">
        <f>_xlfn.DAYS(O1262,G1262)</f>
        <v>1260</v>
      </c>
      <c r="AG1262" s="24">
        <f>AE1262/AF1262</f>
        <v>0</v>
      </c>
    </row>
    <row r="1263" spans="1:33" ht="30" customHeight="1" x14ac:dyDescent="0.25">
      <c r="A1263" s="9">
        <v>44573</v>
      </c>
      <c r="B1263" s="10">
        <v>2020</v>
      </c>
      <c r="C1263" s="11" t="s">
        <v>98</v>
      </c>
      <c r="D1263" s="12" t="s">
        <v>3748</v>
      </c>
      <c r="E1263" s="12" t="s">
        <v>35</v>
      </c>
      <c r="F1263" s="9">
        <v>43875</v>
      </c>
      <c r="G1263" s="9">
        <v>44036</v>
      </c>
      <c r="H1263" s="12" t="s">
        <v>322</v>
      </c>
      <c r="I1263" s="13" t="str">
        <f>LEFT(J1263,6)</f>
        <v>N40085</v>
      </c>
      <c r="J1263" s="14" t="s">
        <v>1444</v>
      </c>
      <c r="K1263" s="15" t="s">
        <v>1445</v>
      </c>
      <c r="L1263" s="15" t="str">
        <f>CONCATENATE(D1263,",",J1263)</f>
        <v>M67001378F,N4008520C0044 AWD</v>
      </c>
      <c r="M1263" s="16">
        <v>223502000</v>
      </c>
      <c r="N1263" s="16">
        <v>227567000</v>
      </c>
      <c r="O1263" s="17">
        <v>45577</v>
      </c>
      <c r="P1263" s="18">
        <v>45706</v>
      </c>
      <c r="Q1263" s="19">
        <f>IF(M1263="","",N1263-M1263)</f>
        <v>4065000</v>
      </c>
      <c r="R1263" s="20">
        <f>IF(P1263="","",P1263-O1263)</f>
        <v>129</v>
      </c>
      <c r="S1263">
        <f>YEAR(P1263)</f>
        <v>2025</v>
      </c>
      <c r="T1263" s="21" t="str">
        <f>IF(LEN(MONTH(P1263))=1,CONCATENATE("0",MONTH(P1263)),MONTH(P1263))</f>
        <v>02</v>
      </c>
      <c r="U1263" s="21">
        <f>IF(LEN(DAY(P1263))=1,CONCATENATE("0",DAY(P1263)),DAY(P1263))</f>
        <v>18</v>
      </c>
      <c r="V1263" t="str">
        <f>CONCATENATE(S1263,T1263,U1263)</f>
        <v>20250218</v>
      </c>
      <c r="W1263">
        <f>IF(OR(MONTH(G1263)=10,MONTH(G1263)=11,MONTH(G1263)=12),YEAR(G1263)+1,YEAR(G1263))</f>
        <v>2020</v>
      </c>
      <c r="X1263">
        <f>IF(OR(MONTH(P1263)=10,MONTH(P1263)=11,MONTH(P1263)=12),YEAR(P1263)+1,YEAR(P1263))</f>
        <v>2025</v>
      </c>
      <c r="Y1263">
        <f>INDEX('Inflation Indices'!$B$2:$B$18,MATCH('MilCon Contracts Data'!W882,'Inflation Indices'!$A$2:$A$18,0))</f>
        <v>1.0006103417743548</v>
      </c>
      <c r="Z1263">
        <f>ROUND(MEDIAN(W1263,X1263),0)</f>
        <v>2023</v>
      </c>
      <c r="AA1263">
        <f>INDEX('Inflation Indices'!$B$2:$B$18,MATCH('MilCon Contracts Data'!Z882,'Inflation Indices'!$A$2:$A$18,0))</f>
        <v>0.97697771649446541</v>
      </c>
      <c r="AB1263" s="22">
        <f>M1263*Y1263</f>
        <v>223638412.60725185</v>
      </c>
      <c r="AC1263" s="22">
        <f>AB1263+(Q1263*AA1263)</f>
        <v>227609827.02480185</v>
      </c>
      <c r="AD1263" s="19">
        <f>IF(AB1263="","",AC1263-AB1263)</f>
        <v>3971414.4175499976</v>
      </c>
      <c r="AE1263" s="23">
        <f>_xlfn.DAYS(P1263,O1263)</f>
        <v>129</v>
      </c>
      <c r="AF1263" s="23">
        <f>_xlfn.DAYS(O1263,G1263)</f>
        <v>1541</v>
      </c>
      <c r="AG1263" s="24">
        <f>AE1263/AF1263</f>
        <v>8.3711875405580796E-2</v>
      </c>
    </row>
    <row r="1264" spans="1:33" ht="30" customHeight="1" x14ac:dyDescent="0.25">
      <c r="A1264" s="9">
        <v>44439</v>
      </c>
      <c r="B1264" s="10">
        <v>2019</v>
      </c>
      <c r="C1264" s="11" t="s">
        <v>145</v>
      </c>
      <c r="D1264" s="12" t="s">
        <v>3749</v>
      </c>
      <c r="E1264" s="12" t="s">
        <v>35</v>
      </c>
      <c r="F1264" s="9">
        <v>43735</v>
      </c>
      <c r="G1264" s="9">
        <v>43775</v>
      </c>
      <c r="H1264" s="12" t="s">
        <v>2134</v>
      </c>
      <c r="I1264" s="13" t="str">
        <f>LEFT(J1264,6)</f>
        <v>W912PL</v>
      </c>
      <c r="J1264" s="14" t="s">
        <v>2135</v>
      </c>
      <c r="K1264" s="15" t="s">
        <v>2135</v>
      </c>
      <c r="L1264" s="15" t="str">
        <f>CONCATENATE(D1264,",",J1264)</f>
        <v>94607,W912PL20C0002</v>
      </c>
      <c r="M1264" s="16">
        <v>245241000</v>
      </c>
      <c r="N1264" s="16">
        <v>404677000</v>
      </c>
      <c r="O1264" s="17">
        <v>44355</v>
      </c>
      <c r="P1264" s="18">
        <v>44376</v>
      </c>
      <c r="Q1264" s="19">
        <f>IF(M1264="","",N1264-M1264)</f>
        <v>159436000</v>
      </c>
      <c r="R1264" s="20">
        <f>IF(P1264="","",P1264-O1264)</f>
        <v>21</v>
      </c>
      <c r="S1264">
        <f>YEAR(P1264)</f>
        <v>2021</v>
      </c>
      <c r="T1264" s="21" t="str">
        <f>IF(LEN(MONTH(P1264))=1,CONCATENATE("0",MONTH(P1264)),MONTH(P1264))</f>
        <v>06</v>
      </c>
      <c r="U1264" s="21">
        <f>IF(LEN(DAY(P1264))=1,CONCATENATE("0",DAY(P1264)),DAY(P1264))</f>
        <v>29</v>
      </c>
      <c r="V1264" t="str">
        <f>CONCATENATE(S1264,T1264,U1264)</f>
        <v>20210629</v>
      </c>
      <c r="W1264">
        <f>IF(OR(MONTH(G1264)=10,MONTH(G1264)=11,MONTH(G1264)=12),YEAR(G1264)+1,YEAR(G1264))</f>
        <v>2020</v>
      </c>
      <c r="X1264">
        <f>IF(OR(MONTH(P1264)=10,MONTH(P1264)=11,MONTH(P1264)=12),YEAR(P1264)+1,YEAR(P1264))</f>
        <v>2021</v>
      </c>
      <c r="Y1264">
        <f>INDEX('Inflation Indices'!$B$2:$B$18,MATCH('MilCon Contracts Data'!W1069,'Inflation Indices'!$A$2:$A$18,0))</f>
        <v>1.027591137340192</v>
      </c>
      <c r="Z1264">
        <f>ROUND(MEDIAN(W1264,X1264),0)</f>
        <v>2021</v>
      </c>
      <c r="AA1264">
        <f>INDEX('Inflation Indices'!$B$2:$B$18,MATCH('MilCon Contracts Data'!Z1069,'Inflation Indices'!$A$2:$A$18,0))</f>
        <v>0.97697771649446541</v>
      </c>
      <c r="AB1264" s="22">
        <f>M1264*Y1264</f>
        <v>252007478.11244604</v>
      </c>
      <c r="AC1264" s="22">
        <f>AB1264+(Q1264*AA1264)</f>
        <v>407772897.31945765</v>
      </c>
      <c r="AD1264" s="19">
        <f>IF(AB1264="","",AC1264-AB1264)</f>
        <v>155765419.20701161</v>
      </c>
      <c r="AE1264" s="23">
        <f>_xlfn.DAYS(P1264,O1264)</f>
        <v>21</v>
      </c>
      <c r="AF1264" s="23">
        <f>_xlfn.DAYS(O1264,G1264)</f>
        <v>580</v>
      </c>
      <c r="AG1264" s="24">
        <f>AE1264/AF1264</f>
        <v>3.6206896551724141E-2</v>
      </c>
    </row>
    <row r="1265" spans="1:33" ht="30" customHeight="1" x14ac:dyDescent="0.25">
      <c r="A1265" s="9">
        <v>44574</v>
      </c>
      <c r="B1265" s="10">
        <v>2018</v>
      </c>
      <c r="C1265" s="11" t="s">
        <v>39</v>
      </c>
      <c r="D1265" s="12" t="s">
        <v>355</v>
      </c>
      <c r="E1265" s="12" t="s">
        <v>3750</v>
      </c>
      <c r="F1265" s="9">
        <v>41128</v>
      </c>
      <c r="G1265" s="9">
        <v>41303</v>
      </c>
      <c r="H1265" s="12" t="s">
        <v>3478</v>
      </c>
      <c r="I1265" s="13" t="str">
        <f>LEFT(J1265,6)</f>
        <v>W9126G</v>
      </c>
      <c r="J1265" s="14" t="s">
        <v>3479</v>
      </c>
      <c r="K1265" s="15" t="s">
        <v>3480</v>
      </c>
      <c r="L1265" s="15" t="str">
        <f>CONCATENATE(D1265,",",J1265)</f>
        <v>72481,W9126G-13-C-0004</v>
      </c>
      <c r="M1265" s="16">
        <v>251330000</v>
      </c>
      <c r="N1265" s="16">
        <v>206136000</v>
      </c>
      <c r="O1265" s="17">
        <v>42700</v>
      </c>
      <c r="P1265" s="18">
        <v>43890</v>
      </c>
      <c r="Q1265" s="19">
        <f>IF(M1265="","",N1265-M1265)</f>
        <v>-45194000</v>
      </c>
      <c r="R1265" s="20">
        <f>IF(P1265="","",P1265-O1265)</f>
        <v>1190</v>
      </c>
      <c r="S1265">
        <f>YEAR(P1265)</f>
        <v>2020</v>
      </c>
      <c r="T1265" s="21" t="str">
        <f>IF(LEN(MONTH(P1265))=1,CONCATENATE("0",MONTH(P1265)),MONTH(P1265))</f>
        <v>02</v>
      </c>
      <c r="U1265" s="21">
        <f>IF(LEN(DAY(P1265))=1,CONCATENATE("0",DAY(P1265)),DAY(P1265))</f>
        <v>29</v>
      </c>
      <c r="V1265" t="str">
        <f>CONCATENATE(S1265,T1265,U1265)</f>
        <v>20200229</v>
      </c>
      <c r="W1265">
        <f>IF(OR(MONTH(G1265)=10,MONTH(G1265)=11,MONTH(G1265)=12),YEAR(G1265)+1,YEAR(G1265))</f>
        <v>2013</v>
      </c>
      <c r="X1265">
        <f>IF(OR(MONTH(P1265)=10,MONTH(P1265)=11,MONTH(P1265)=12),YEAR(P1265)+1,YEAR(P1265))</f>
        <v>2020</v>
      </c>
      <c r="Y1265">
        <f>INDEX('Inflation Indices'!$B$2:$B$18,MATCH('MilCon Contracts Data'!W129,'Inflation Indices'!$A$2:$A$18,0))</f>
        <v>1.0992552112271903</v>
      </c>
      <c r="Z1265">
        <f>ROUND(MEDIAN(W1265,X1265),0)</f>
        <v>2017</v>
      </c>
      <c r="AA1265">
        <f>INDEX('Inflation Indices'!$B$2:$B$18,MATCH('MilCon Contracts Data'!Z129,'Inflation Indices'!$A$2:$A$18,0))</f>
        <v>1.0507009358578761</v>
      </c>
      <c r="AB1265" s="22">
        <f>M1265*Y1265</f>
        <v>276275812.23772973</v>
      </c>
      <c r="AC1265" s="22">
        <f>AB1265+(Q1265*AA1265)</f>
        <v>228790434.14256889</v>
      </c>
      <c r="AD1265" s="19">
        <f>IF(AB1265="","",AC1265-AB1265)</f>
        <v>-47485378.095160842</v>
      </c>
      <c r="AE1265" s="23">
        <f>_xlfn.DAYS(P1265,O1265)</f>
        <v>1190</v>
      </c>
      <c r="AF1265" s="23">
        <f>_xlfn.DAYS(O1265,G1265)</f>
        <v>1397</v>
      </c>
      <c r="AG1265" s="24">
        <f>AE1265/AF1265</f>
        <v>0.85182534001431642</v>
      </c>
    </row>
    <row r="1266" spans="1:33" ht="30" customHeight="1" x14ac:dyDescent="0.25">
      <c r="A1266" s="9">
        <v>44439</v>
      </c>
      <c r="B1266" s="10">
        <v>2019</v>
      </c>
      <c r="C1266" s="11" t="s">
        <v>145</v>
      </c>
      <c r="D1266" s="12" t="s">
        <v>3751</v>
      </c>
      <c r="E1266" s="12" t="s">
        <v>35</v>
      </c>
      <c r="F1266" s="9">
        <v>43760</v>
      </c>
      <c r="G1266" s="9">
        <v>43801</v>
      </c>
      <c r="H1266" s="12" t="s">
        <v>3752</v>
      </c>
      <c r="I1266" s="13" t="str">
        <f>LEFT(J1266,6)</f>
        <v>W912PL</v>
      </c>
      <c r="J1266" s="14" t="s">
        <v>3753</v>
      </c>
      <c r="K1266" s="15" t="s">
        <v>3753</v>
      </c>
      <c r="L1266" s="15" t="str">
        <f>CONCATENATE(D1266,",",J1266)</f>
        <v>94608,W912PL20C0004</v>
      </c>
      <c r="M1266" s="16">
        <v>268073000</v>
      </c>
      <c r="N1266" s="16">
        <v>419850000</v>
      </c>
      <c r="O1266" s="17">
        <v>44204</v>
      </c>
      <c r="P1266" s="18">
        <v>44313</v>
      </c>
      <c r="Q1266" s="19">
        <f>IF(M1266="","",N1266-M1266)</f>
        <v>151777000</v>
      </c>
      <c r="R1266" s="20">
        <f>IF(P1266="","",P1266-O1266)</f>
        <v>109</v>
      </c>
      <c r="S1266">
        <f>YEAR(P1266)</f>
        <v>2021</v>
      </c>
      <c r="T1266" s="21" t="str">
        <f>IF(LEN(MONTH(P1266))=1,CONCATENATE("0",MONTH(P1266)),MONTH(P1266))</f>
        <v>04</v>
      </c>
      <c r="U1266" s="21">
        <f>IF(LEN(DAY(P1266))=1,CONCATENATE("0",DAY(P1266)),DAY(P1266))</f>
        <v>27</v>
      </c>
      <c r="V1266" t="str">
        <f>CONCATENATE(S1266,T1266,U1266)</f>
        <v>20210427</v>
      </c>
      <c r="W1266">
        <f>IF(OR(MONTH(G1266)=10,MONTH(G1266)=11,MONTH(G1266)=12),YEAR(G1266)+1,YEAR(G1266))</f>
        <v>2020</v>
      </c>
      <c r="X1266">
        <f>IF(OR(MONTH(P1266)=10,MONTH(P1266)=11,MONTH(P1266)=12),YEAR(P1266)+1,YEAR(P1266))</f>
        <v>2021</v>
      </c>
      <c r="Y1266">
        <f>INDEX('Inflation Indices'!$B$2:$B$18,MATCH('MilCon Contracts Data'!W1070,'Inflation Indices'!$A$2:$A$18,0))</f>
        <v>1.0507009358578761</v>
      </c>
      <c r="Z1266">
        <f>ROUND(MEDIAN(W1266,X1266),0)</f>
        <v>2021</v>
      </c>
      <c r="AA1266">
        <f>INDEX('Inflation Indices'!$B$2:$B$18,MATCH('MilCon Contracts Data'!Z1070,'Inflation Indices'!$A$2:$A$18,0))</f>
        <v>1.0006103417743548</v>
      </c>
      <c r="AB1266" s="22">
        <f>M1266*Y1266</f>
        <v>281664551.97822839</v>
      </c>
      <c r="AC1266" s="22">
        <f>AB1266+(Q1266*AA1266)</f>
        <v>433534187.82171464</v>
      </c>
      <c r="AD1266" s="19">
        <f>IF(AB1266="","",AC1266-AB1266)</f>
        <v>151869635.84348625</v>
      </c>
      <c r="AE1266" s="23">
        <f>_xlfn.DAYS(P1266,O1266)</f>
        <v>109</v>
      </c>
      <c r="AF1266" s="23">
        <f>_xlfn.DAYS(O1266,G1266)</f>
        <v>403</v>
      </c>
      <c r="AG1266" s="24">
        <f>AE1266/AF1266</f>
        <v>0.27047146401985112</v>
      </c>
    </row>
    <row r="1267" spans="1:33" ht="30" customHeight="1" x14ac:dyDescent="0.25">
      <c r="A1267" s="9">
        <v>44561</v>
      </c>
      <c r="B1267" s="10">
        <v>2015</v>
      </c>
      <c r="C1267" s="11" t="s">
        <v>145</v>
      </c>
      <c r="D1267" s="12" t="s">
        <v>3754</v>
      </c>
      <c r="E1267" s="12" t="s">
        <v>35</v>
      </c>
      <c r="F1267" s="9">
        <v>42725</v>
      </c>
      <c r="G1267" s="9">
        <v>43006</v>
      </c>
      <c r="H1267" s="12" t="s">
        <v>50</v>
      </c>
      <c r="I1267" s="13" t="str">
        <f>LEFT(J1267,6)</f>
        <v>W9128A</v>
      </c>
      <c r="J1267" s="14" t="s">
        <v>3755</v>
      </c>
      <c r="K1267" s="15" t="s">
        <v>3755</v>
      </c>
      <c r="L1267" s="15" t="str">
        <f>CONCATENATE(D1267,",",J1267)</f>
        <v>70668,W9128A17C0005</v>
      </c>
      <c r="M1267" s="16">
        <v>284440000</v>
      </c>
      <c r="N1267" s="16">
        <v>334907000</v>
      </c>
      <c r="O1267" s="17">
        <v>44507</v>
      </c>
      <c r="P1267" s="18">
        <v>44631</v>
      </c>
      <c r="Q1267" s="19">
        <f>IF(M1267="","",N1267-M1267)</f>
        <v>50467000</v>
      </c>
      <c r="R1267" s="20">
        <f>IF(P1267="","",P1267-O1267)</f>
        <v>124</v>
      </c>
      <c r="S1267">
        <f>YEAR(P1267)</f>
        <v>2022</v>
      </c>
      <c r="T1267" s="21" t="str">
        <f>IF(LEN(MONTH(P1267))=1,CONCATENATE("0",MONTH(P1267)),MONTH(P1267))</f>
        <v>03</v>
      </c>
      <c r="U1267" s="21">
        <f>IF(LEN(DAY(P1267))=1,CONCATENATE("0",DAY(P1267)),DAY(P1267))</f>
        <v>11</v>
      </c>
      <c r="V1267" t="str">
        <f>CONCATENATE(S1267,T1267,U1267)</f>
        <v>20220311</v>
      </c>
      <c r="W1267">
        <f>IF(OR(MONTH(G1267)=10,MONTH(G1267)=11,MONTH(G1267)=12),YEAR(G1267)+1,YEAR(G1267))</f>
        <v>2017</v>
      </c>
      <c r="X1267">
        <f>IF(OR(MONTH(P1267)=10,MONTH(P1267)=11,MONTH(P1267)=12),YEAR(P1267)+1,YEAR(P1267))</f>
        <v>2022</v>
      </c>
      <c r="Y1267">
        <f>INDEX('Inflation Indices'!$B$2:$B$18,MATCH('MilCon Contracts Data'!W357,'Inflation Indices'!$A$2:$A$18,0))</f>
        <v>0.97697771649446541</v>
      </c>
      <c r="Z1267">
        <f>ROUND(MEDIAN(W1267,X1267),0)</f>
        <v>2020</v>
      </c>
      <c r="AA1267">
        <f>INDEX('Inflation Indices'!$B$2:$B$18,MATCH('MilCon Contracts Data'!Z357,'Inflation Indices'!$A$2:$A$18,0))</f>
        <v>0.95701202597496626</v>
      </c>
      <c r="AB1267" s="22">
        <f>M1267*Y1267</f>
        <v>277891541.67968571</v>
      </c>
      <c r="AC1267" s="22">
        <f>AB1267+(Q1267*AA1267)</f>
        <v>326189067.59456432</v>
      </c>
      <c r="AD1267" s="19">
        <f>IF(AB1267="","",AC1267-AB1267)</f>
        <v>48297525.914878607</v>
      </c>
      <c r="AE1267" s="23">
        <f>_xlfn.DAYS(P1267,O1267)</f>
        <v>124</v>
      </c>
      <c r="AF1267" s="23">
        <f>_xlfn.DAYS(O1267,G1267)</f>
        <v>1501</v>
      </c>
      <c r="AG1267" s="24">
        <f>AE1267/AF1267</f>
        <v>8.2611592271818787E-2</v>
      </c>
    </row>
    <row r="1268" spans="1:33" ht="30" customHeight="1" x14ac:dyDescent="0.25">
      <c r="A1268" s="9">
        <v>44561</v>
      </c>
      <c r="B1268" s="10">
        <v>2018</v>
      </c>
      <c r="C1268" s="11" t="s">
        <v>145</v>
      </c>
      <c r="D1268" s="12" t="s">
        <v>3754</v>
      </c>
      <c r="E1268" s="12" t="s">
        <v>3756</v>
      </c>
      <c r="F1268" s="9">
        <v>42725</v>
      </c>
      <c r="G1268" s="9">
        <v>43006</v>
      </c>
      <c r="H1268" s="12" t="s">
        <v>50</v>
      </c>
      <c r="I1268" s="13" t="str">
        <f>LEFT(J1268,6)</f>
        <v>W9128A</v>
      </c>
      <c r="J1268" s="14" t="s">
        <v>3755</v>
      </c>
      <c r="K1268" s="15" t="s">
        <v>3755</v>
      </c>
      <c r="L1268" s="15" t="str">
        <f>CONCATENATE(D1268,",",J1268)</f>
        <v>70668,W9128A17C0005</v>
      </c>
      <c r="M1268" s="16">
        <v>284440000</v>
      </c>
      <c r="N1268" s="16">
        <v>334907000</v>
      </c>
      <c r="O1268" s="17">
        <v>44507</v>
      </c>
      <c r="P1268" s="18">
        <v>44631</v>
      </c>
      <c r="Q1268" s="19">
        <f>IF(M1268="","",N1268-M1268)</f>
        <v>50467000</v>
      </c>
      <c r="R1268" s="20">
        <f>IF(P1268="","",P1268-O1268)</f>
        <v>124</v>
      </c>
      <c r="S1268">
        <f>YEAR(P1268)</f>
        <v>2022</v>
      </c>
      <c r="T1268" s="21" t="str">
        <f>IF(LEN(MONTH(P1268))=1,CONCATENATE("0",MONTH(P1268)),MONTH(P1268))</f>
        <v>03</v>
      </c>
      <c r="U1268" s="21">
        <f>IF(LEN(DAY(P1268))=1,CONCATENATE("0",DAY(P1268)),DAY(P1268))</f>
        <v>11</v>
      </c>
      <c r="V1268" t="str">
        <f>CONCATENATE(S1268,T1268,U1268)</f>
        <v>20220311</v>
      </c>
      <c r="W1268">
        <f>IF(OR(MONTH(G1268)=10,MONTH(G1268)=11,MONTH(G1268)=12),YEAR(G1268)+1,YEAR(G1268))</f>
        <v>2017</v>
      </c>
      <c r="X1268">
        <f>IF(OR(MONTH(P1268)=10,MONTH(P1268)=11,MONTH(P1268)=12),YEAR(P1268)+1,YEAR(P1268))</f>
        <v>2022</v>
      </c>
      <c r="Y1268">
        <f>INDEX('Inflation Indices'!$B$2:$B$18,MATCH('MilCon Contracts Data'!W358,'Inflation Indices'!$A$2:$A$18,0))</f>
        <v>1.0507009358578761</v>
      </c>
      <c r="Z1268">
        <f>ROUND(MEDIAN(W1268,X1268),0)</f>
        <v>2020</v>
      </c>
      <c r="AA1268">
        <f>INDEX('Inflation Indices'!$B$2:$B$18,MATCH('MilCon Contracts Data'!Z358,'Inflation Indices'!$A$2:$A$18,0))</f>
        <v>1.027591137340192</v>
      </c>
      <c r="AB1268" s="22">
        <f>M1268*Y1268</f>
        <v>298861374.19541425</v>
      </c>
      <c r="AC1268" s="22">
        <f>AB1268+(Q1268*AA1268)</f>
        <v>350720816.12356174</v>
      </c>
      <c r="AD1268" s="19">
        <f>IF(AB1268="","",AC1268-AB1268)</f>
        <v>51859441.928147495</v>
      </c>
      <c r="AE1268" s="23">
        <f>_xlfn.DAYS(P1268,O1268)</f>
        <v>124</v>
      </c>
      <c r="AF1268" s="23">
        <f>_xlfn.DAYS(O1268,G1268)</f>
        <v>1501</v>
      </c>
      <c r="AG1268" s="24">
        <f>AE1268/AF1268</f>
        <v>8.2611592271818787E-2</v>
      </c>
    </row>
    <row r="1269" spans="1:33" ht="30" customHeight="1" x14ac:dyDescent="0.25">
      <c r="A1269" s="9">
        <v>44561</v>
      </c>
      <c r="B1269" s="10">
        <v>2017</v>
      </c>
      <c r="C1269" s="11" t="s">
        <v>145</v>
      </c>
      <c r="D1269" s="12" t="s">
        <v>3754</v>
      </c>
      <c r="E1269" s="12" t="s">
        <v>3757</v>
      </c>
      <c r="F1269" s="9">
        <v>42725</v>
      </c>
      <c r="G1269" s="9">
        <v>43006</v>
      </c>
      <c r="H1269" s="12" t="s">
        <v>50</v>
      </c>
      <c r="I1269" s="13" t="str">
        <f>LEFT(J1269,6)</f>
        <v>W9128A</v>
      </c>
      <c r="J1269" s="14" t="s">
        <v>3755</v>
      </c>
      <c r="K1269" s="15" t="s">
        <v>3755</v>
      </c>
      <c r="L1269" s="15" t="str">
        <f>CONCATENATE(D1269,",",J1269)</f>
        <v>70668,W9128A17C0005</v>
      </c>
      <c r="M1269" s="16">
        <v>284440000</v>
      </c>
      <c r="N1269" s="16">
        <v>334907000</v>
      </c>
      <c r="O1269" s="17">
        <v>44507</v>
      </c>
      <c r="P1269" s="18">
        <v>44631</v>
      </c>
      <c r="Q1269" s="19">
        <f>IF(M1269="","",N1269-M1269)</f>
        <v>50467000</v>
      </c>
      <c r="R1269" s="20">
        <f>IF(P1269="","",P1269-O1269)</f>
        <v>124</v>
      </c>
      <c r="S1269">
        <f>YEAR(P1269)</f>
        <v>2022</v>
      </c>
      <c r="T1269" s="21" t="str">
        <f>IF(LEN(MONTH(P1269))=1,CONCATENATE("0",MONTH(P1269)),MONTH(P1269))</f>
        <v>03</v>
      </c>
      <c r="U1269" s="21">
        <f>IF(LEN(DAY(P1269))=1,CONCATENATE("0",DAY(P1269)),DAY(P1269))</f>
        <v>11</v>
      </c>
      <c r="V1269" t="str">
        <f>CONCATENATE(S1269,T1269,U1269)</f>
        <v>20220311</v>
      </c>
      <c r="W1269">
        <f>IF(OR(MONTH(G1269)=10,MONTH(G1269)=11,MONTH(G1269)=12),YEAR(G1269)+1,YEAR(G1269))</f>
        <v>2017</v>
      </c>
      <c r="X1269">
        <f>IF(OR(MONTH(P1269)=10,MONTH(P1269)=11,MONTH(P1269)=12),YEAR(P1269)+1,YEAR(P1269))</f>
        <v>2022</v>
      </c>
      <c r="Y1269">
        <f>INDEX('Inflation Indices'!$B$2:$B$18,MATCH('MilCon Contracts Data'!W359,'Inflation Indices'!$A$2:$A$18,0))</f>
        <v>1.027591137340192</v>
      </c>
      <c r="Z1269">
        <f>ROUND(MEDIAN(W1269,X1269),0)</f>
        <v>2020</v>
      </c>
      <c r="AA1269">
        <f>INDEX('Inflation Indices'!$B$2:$B$18,MATCH('MilCon Contracts Data'!Z359,'Inflation Indices'!$A$2:$A$18,0))</f>
        <v>0.97697771649446541</v>
      </c>
      <c r="AB1269" s="22">
        <f>M1269*Y1269</f>
        <v>292288023.10504425</v>
      </c>
      <c r="AC1269" s="22">
        <f>AB1269+(Q1269*AA1269)</f>
        <v>341593157.52337044</v>
      </c>
      <c r="AD1269" s="19">
        <f>IF(AB1269="","",AC1269-AB1269)</f>
        <v>49305134.418326199</v>
      </c>
      <c r="AE1269" s="23">
        <f>_xlfn.DAYS(P1269,O1269)</f>
        <v>124</v>
      </c>
      <c r="AF1269" s="23">
        <f>_xlfn.DAYS(O1269,G1269)</f>
        <v>1501</v>
      </c>
      <c r="AG1269" s="24">
        <f>AE1269/AF1269</f>
        <v>8.2611592271818787E-2</v>
      </c>
    </row>
    <row r="1270" spans="1:33" ht="30" customHeight="1" x14ac:dyDescent="0.25">
      <c r="A1270" s="9">
        <v>44561</v>
      </c>
      <c r="B1270" s="10">
        <v>2019</v>
      </c>
      <c r="C1270" s="11" t="s">
        <v>145</v>
      </c>
      <c r="D1270" s="12" t="s">
        <v>3754</v>
      </c>
      <c r="E1270" s="12" t="s">
        <v>3758</v>
      </c>
      <c r="F1270" s="9">
        <v>42725</v>
      </c>
      <c r="G1270" s="9">
        <v>43006</v>
      </c>
      <c r="H1270" s="12" t="s">
        <v>50</v>
      </c>
      <c r="I1270" s="13" t="str">
        <f>LEFT(J1270,6)</f>
        <v>W9128A</v>
      </c>
      <c r="J1270" s="14" t="s">
        <v>3755</v>
      </c>
      <c r="K1270" s="15" t="s">
        <v>3755</v>
      </c>
      <c r="L1270" s="15" t="str">
        <f>CONCATENATE(D1270,",",J1270)</f>
        <v>70668,W9128A17C0005</v>
      </c>
      <c r="M1270" s="16">
        <v>284440000</v>
      </c>
      <c r="N1270" s="16">
        <v>334907000</v>
      </c>
      <c r="O1270" s="17">
        <v>44507</v>
      </c>
      <c r="P1270" s="18">
        <v>44631</v>
      </c>
      <c r="Q1270" s="19">
        <f>IF(M1270="","",N1270-M1270)</f>
        <v>50467000</v>
      </c>
      <c r="R1270" s="20">
        <f>IF(P1270="","",P1270-O1270)</f>
        <v>124</v>
      </c>
      <c r="S1270">
        <f>YEAR(P1270)</f>
        <v>2022</v>
      </c>
      <c r="T1270" s="21" t="str">
        <f>IF(LEN(MONTH(P1270))=1,CONCATENATE("0",MONTH(P1270)),MONTH(P1270))</f>
        <v>03</v>
      </c>
      <c r="U1270" s="21">
        <f>IF(LEN(DAY(P1270))=1,CONCATENATE("0",DAY(P1270)),DAY(P1270))</f>
        <v>11</v>
      </c>
      <c r="V1270" t="str">
        <f>CONCATENATE(S1270,T1270,U1270)</f>
        <v>20220311</v>
      </c>
      <c r="W1270">
        <f>IF(OR(MONTH(G1270)=10,MONTH(G1270)=11,MONTH(G1270)=12),YEAR(G1270)+1,YEAR(G1270))</f>
        <v>2017</v>
      </c>
      <c r="X1270">
        <f>IF(OR(MONTH(P1270)=10,MONTH(P1270)=11,MONTH(P1270)=12),YEAR(P1270)+1,YEAR(P1270))</f>
        <v>2022</v>
      </c>
      <c r="Y1270">
        <f>INDEX('Inflation Indices'!$B$2:$B$18,MATCH('MilCon Contracts Data'!W360,'Inflation Indices'!$A$2:$A$18,0))</f>
        <v>1.027591137340192</v>
      </c>
      <c r="Z1270">
        <f>ROUND(MEDIAN(W1270,X1270),0)</f>
        <v>2020</v>
      </c>
      <c r="AA1270">
        <f>INDEX('Inflation Indices'!$B$2:$B$18,MATCH('MilCon Contracts Data'!Z360,'Inflation Indices'!$A$2:$A$18,0))</f>
        <v>1.0006103417743548</v>
      </c>
      <c r="AB1270" s="22">
        <f>M1270*Y1270</f>
        <v>292288023.10504425</v>
      </c>
      <c r="AC1270" s="22">
        <f>AB1270+(Q1270*AA1270)</f>
        <v>342785825.22337061</v>
      </c>
      <c r="AD1270" s="19">
        <f>IF(AB1270="","",AC1270-AB1270)</f>
        <v>50497802.118326366</v>
      </c>
      <c r="AE1270" s="23">
        <f>_xlfn.DAYS(P1270,O1270)</f>
        <v>124</v>
      </c>
      <c r="AF1270" s="23">
        <f>_xlfn.DAYS(O1270,G1270)</f>
        <v>1501</v>
      </c>
      <c r="AG1270" s="24">
        <f>AE1270/AF1270</f>
        <v>8.2611592271818787E-2</v>
      </c>
    </row>
    <row r="1271" spans="1:33" ht="30" customHeight="1" x14ac:dyDescent="0.25">
      <c r="A1271" s="9">
        <v>44574</v>
      </c>
      <c r="B1271" s="10">
        <v>2018</v>
      </c>
      <c r="C1271" s="11" t="s">
        <v>39</v>
      </c>
      <c r="D1271" s="12" t="s">
        <v>3759</v>
      </c>
      <c r="E1271" s="12" t="s">
        <v>35</v>
      </c>
      <c r="F1271" s="9">
        <v>43496</v>
      </c>
      <c r="G1271" s="9">
        <v>43685</v>
      </c>
      <c r="H1271" s="12" t="s">
        <v>3760</v>
      </c>
      <c r="I1271" s="13" t="str">
        <f>LEFT(J1271,6)</f>
        <v>W912DQ</v>
      </c>
      <c r="J1271" s="14" t="s">
        <v>3761</v>
      </c>
      <c r="K1271" s="15" t="s">
        <v>3762</v>
      </c>
      <c r="L1271" s="15" t="str">
        <f>CONCATENATE(D1271,",",J1271)</f>
        <v>91884,W912DQ-19-C-4011</v>
      </c>
      <c r="M1271" s="16">
        <v>296899000</v>
      </c>
      <c r="N1271" s="16">
        <v>302200000</v>
      </c>
      <c r="O1271" s="17">
        <v>45212</v>
      </c>
      <c r="P1271" s="18">
        <v>45224</v>
      </c>
      <c r="Q1271" s="19">
        <f>IF(M1271="","",N1271-M1271)</f>
        <v>5301000</v>
      </c>
      <c r="R1271" s="20">
        <f>IF(P1271="","",P1271-O1271)</f>
        <v>12</v>
      </c>
      <c r="S1271">
        <f>YEAR(P1271)</f>
        <v>2023</v>
      </c>
      <c r="T1271" s="21">
        <f>IF(LEN(MONTH(P1271))=1,CONCATENATE("0",MONTH(P1271)),MONTH(P1271))</f>
        <v>10</v>
      </c>
      <c r="U1271" s="21">
        <f>IF(LEN(DAY(P1271))=1,CONCATENATE("0",DAY(P1271)),DAY(P1271))</f>
        <v>25</v>
      </c>
      <c r="V1271" t="str">
        <f>CONCATENATE(S1271,T1271,U1271)</f>
        <v>20231025</v>
      </c>
      <c r="W1271">
        <f>IF(OR(MONTH(G1271)=10,MONTH(G1271)=11,MONTH(G1271)=12),YEAR(G1271)+1,YEAR(G1271))</f>
        <v>2019</v>
      </c>
      <c r="X1271">
        <f>IF(OR(MONTH(P1271)=10,MONTH(P1271)=11,MONTH(P1271)=12),YEAR(P1271)+1,YEAR(P1271))</f>
        <v>2024</v>
      </c>
      <c r="Y1271">
        <f>INDEX('Inflation Indices'!$B$2:$B$18,MATCH('MilCon Contracts Data'!W763,'Inflation Indices'!$A$2:$A$18,0))</f>
        <v>1.0507009358578761</v>
      </c>
      <c r="Z1271">
        <f>ROUND(MEDIAN(W1271,X1271),0)</f>
        <v>2022</v>
      </c>
      <c r="AA1271">
        <f>INDEX('Inflation Indices'!$B$2:$B$18,MATCH('MilCon Contracts Data'!Z763,'Inflation Indices'!$A$2:$A$18,0))</f>
        <v>1.0006103417743548</v>
      </c>
      <c r="AB1271" s="22">
        <f>M1271*Y1271</f>
        <v>311952057.15526754</v>
      </c>
      <c r="AC1271" s="22">
        <f>AB1271+(Q1271*AA1271)</f>
        <v>317256292.57701337</v>
      </c>
      <c r="AD1271" s="19">
        <f>IF(AB1271="","",AC1271-AB1271)</f>
        <v>5304235.4217458367</v>
      </c>
      <c r="AE1271" s="23">
        <f>_xlfn.DAYS(P1271,O1271)</f>
        <v>12</v>
      </c>
      <c r="AF1271" s="23">
        <f>_xlfn.DAYS(O1271,G1271)</f>
        <v>1527</v>
      </c>
      <c r="AG1271" s="24">
        <f>AE1271/AF1271</f>
        <v>7.8585461689587421E-3</v>
      </c>
    </row>
    <row r="1272" spans="1:33" ht="30" customHeight="1" x14ac:dyDescent="0.25">
      <c r="A1272" s="9">
        <v>44574</v>
      </c>
      <c r="B1272" s="10">
        <v>2021</v>
      </c>
      <c r="C1272" s="11" t="s">
        <v>39</v>
      </c>
      <c r="D1272" s="12" t="s">
        <v>3759</v>
      </c>
      <c r="E1272" s="12" t="s">
        <v>3763</v>
      </c>
      <c r="F1272" s="9">
        <v>43496</v>
      </c>
      <c r="G1272" s="9">
        <v>43685</v>
      </c>
      <c r="H1272" s="12" t="s">
        <v>3760</v>
      </c>
      <c r="I1272" s="13" t="str">
        <f>LEFT(J1272,6)</f>
        <v>W912DQ</v>
      </c>
      <c r="J1272" s="14" t="s">
        <v>3761</v>
      </c>
      <c r="K1272" s="15" t="s">
        <v>3762</v>
      </c>
      <c r="L1272" s="15" t="str">
        <f>CONCATENATE(D1272,",",J1272)</f>
        <v>91884,W912DQ-19-C-4011</v>
      </c>
      <c r="M1272" s="16">
        <v>296899000</v>
      </c>
      <c r="N1272" s="16">
        <v>302200000</v>
      </c>
      <c r="O1272" s="17">
        <v>45212</v>
      </c>
      <c r="P1272" s="18">
        <v>45224</v>
      </c>
      <c r="Q1272" s="19">
        <f>IF(M1272="","",N1272-M1272)</f>
        <v>5301000</v>
      </c>
      <c r="R1272" s="20">
        <f>IF(P1272="","",P1272-O1272)</f>
        <v>12</v>
      </c>
      <c r="S1272">
        <f>YEAR(P1272)</f>
        <v>2023</v>
      </c>
      <c r="T1272" s="21">
        <f>IF(LEN(MONTH(P1272))=1,CONCATENATE("0",MONTH(P1272)),MONTH(P1272))</f>
        <v>10</v>
      </c>
      <c r="U1272" s="21">
        <f>IF(LEN(DAY(P1272))=1,CONCATENATE("0",DAY(P1272)),DAY(P1272))</f>
        <v>25</v>
      </c>
      <c r="V1272" t="str">
        <f>CONCATENATE(S1272,T1272,U1272)</f>
        <v>20231025</v>
      </c>
      <c r="W1272">
        <f>IF(OR(MONTH(G1272)=10,MONTH(G1272)=11,MONTH(G1272)=12),YEAR(G1272)+1,YEAR(G1272))</f>
        <v>2019</v>
      </c>
      <c r="X1272">
        <f>IF(OR(MONTH(P1272)=10,MONTH(P1272)=11,MONTH(P1272)=12),YEAR(P1272)+1,YEAR(P1272))</f>
        <v>2024</v>
      </c>
      <c r="Y1272">
        <f>INDEX('Inflation Indices'!$B$2:$B$18,MATCH('MilCon Contracts Data'!W764,'Inflation Indices'!$A$2:$A$18,0))</f>
        <v>1.0507009358578761</v>
      </c>
      <c r="Z1272">
        <f>ROUND(MEDIAN(W1272,X1272),0)</f>
        <v>2022</v>
      </c>
      <c r="AA1272">
        <f>INDEX('Inflation Indices'!$B$2:$B$18,MATCH('MilCon Contracts Data'!Z764,'Inflation Indices'!$A$2:$A$18,0))</f>
        <v>1.027591137340192</v>
      </c>
      <c r="AB1272" s="22">
        <f>M1272*Y1272</f>
        <v>311952057.15526754</v>
      </c>
      <c r="AC1272" s="22">
        <f>AB1272+(Q1272*AA1272)</f>
        <v>317399317.77430791</v>
      </c>
      <c r="AD1272" s="19">
        <f>IF(AB1272="","",AC1272-AB1272)</f>
        <v>5447260.61904037</v>
      </c>
      <c r="AE1272" s="23">
        <f>_xlfn.DAYS(P1272,O1272)</f>
        <v>12</v>
      </c>
      <c r="AF1272" s="23">
        <f>_xlfn.DAYS(O1272,G1272)</f>
        <v>1527</v>
      </c>
      <c r="AG1272" s="24">
        <f>AE1272/AF1272</f>
        <v>7.8585461689587421E-3</v>
      </c>
    </row>
    <row r="1273" spans="1:33" ht="30" customHeight="1" x14ac:dyDescent="0.25">
      <c r="A1273" s="9">
        <v>44574</v>
      </c>
      <c r="B1273" s="10">
        <v>2020</v>
      </c>
      <c r="C1273" s="11" t="s">
        <v>39</v>
      </c>
      <c r="D1273" s="12" t="s">
        <v>3759</v>
      </c>
      <c r="E1273" s="12" t="s">
        <v>3764</v>
      </c>
      <c r="F1273" s="9">
        <v>43496</v>
      </c>
      <c r="G1273" s="9">
        <v>43685</v>
      </c>
      <c r="H1273" s="12" t="s">
        <v>3760</v>
      </c>
      <c r="I1273" s="13" t="str">
        <f>LEFT(J1273,6)</f>
        <v>W912DQ</v>
      </c>
      <c r="J1273" s="14" t="s">
        <v>3761</v>
      </c>
      <c r="K1273" s="15" t="s">
        <v>3762</v>
      </c>
      <c r="L1273" s="15" t="str">
        <f>CONCATENATE(D1273,",",J1273)</f>
        <v>91884,W912DQ-19-C-4011</v>
      </c>
      <c r="M1273" s="16">
        <v>296899000</v>
      </c>
      <c r="N1273" s="16">
        <v>302200000</v>
      </c>
      <c r="O1273" s="17">
        <v>45212</v>
      </c>
      <c r="P1273" s="18">
        <v>45224</v>
      </c>
      <c r="Q1273" s="19">
        <f>IF(M1273="","",N1273-M1273)</f>
        <v>5301000</v>
      </c>
      <c r="R1273" s="20">
        <f>IF(P1273="","",P1273-O1273)</f>
        <v>12</v>
      </c>
      <c r="S1273">
        <f>YEAR(P1273)</f>
        <v>2023</v>
      </c>
      <c r="T1273" s="21">
        <f>IF(LEN(MONTH(P1273))=1,CONCATENATE("0",MONTH(P1273)),MONTH(P1273))</f>
        <v>10</v>
      </c>
      <c r="U1273" s="21">
        <f>IF(LEN(DAY(P1273))=1,CONCATENATE("0",DAY(P1273)),DAY(P1273))</f>
        <v>25</v>
      </c>
      <c r="V1273" t="str">
        <f>CONCATENATE(S1273,T1273,U1273)</f>
        <v>20231025</v>
      </c>
      <c r="W1273">
        <f>IF(OR(MONTH(G1273)=10,MONTH(G1273)=11,MONTH(G1273)=12),YEAR(G1273)+1,YEAR(G1273))</f>
        <v>2019</v>
      </c>
      <c r="X1273">
        <f>IF(OR(MONTH(P1273)=10,MONTH(P1273)=11,MONTH(P1273)=12),YEAR(P1273)+1,YEAR(P1273))</f>
        <v>2024</v>
      </c>
      <c r="Y1273">
        <f>INDEX('Inflation Indices'!$B$2:$B$18,MATCH('MilCon Contracts Data'!W765,'Inflation Indices'!$A$2:$A$18,0))</f>
        <v>1.1913606177254064</v>
      </c>
      <c r="Z1273">
        <f>ROUND(MEDIAN(W1273,X1273),0)</f>
        <v>2022</v>
      </c>
      <c r="AA1273">
        <f>INDEX('Inflation Indices'!$B$2:$B$18,MATCH('MilCon Contracts Data'!Z765,'Inflation Indices'!$A$2:$A$18,0))</f>
        <v>1.1518675949206576</v>
      </c>
      <c r="AB1273" s="22">
        <f>M1273*Y1273</f>
        <v>353713776.04205543</v>
      </c>
      <c r="AC1273" s="22">
        <f>AB1273+(Q1273*AA1273)</f>
        <v>359819826.16272986</v>
      </c>
      <c r="AD1273" s="19">
        <f>IF(AB1273="","",AC1273-AB1273)</f>
        <v>6106050.1206744313</v>
      </c>
      <c r="AE1273" s="23">
        <f>_xlfn.DAYS(P1273,O1273)</f>
        <v>12</v>
      </c>
      <c r="AF1273" s="23">
        <f>_xlfn.DAYS(O1273,G1273)</f>
        <v>1527</v>
      </c>
      <c r="AG1273" s="24">
        <f>AE1273/AF1273</f>
        <v>7.8585461689587421E-3</v>
      </c>
    </row>
    <row r="1274" spans="1:33" ht="30" customHeight="1" x14ac:dyDescent="0.25">
      <c r="A1274" s="9">
        <v>44561</v>
      </c>
      <c r="B1274" s="10">
        <v>2019</v>
      </c>
      <c r="C1274" s="11" t="s">
        <v>886</v>
      </c>
      <c r="D1274" s="12" t="s">
        <v>3765</v>
      </c>
      <c r="E1274" s="12" t="s">
        <v>35</v>
      </c>
      <c r="F1274" s="9">
        <v>43210</v>
      </c>
      <c r="G1274" s="9">
        <v>43543</v>
      </c>
      <c r="H1274" s="12" t="s">
        <v>3766</v>
      </c>
      <c r="I1274" s="13" t="str">
        <f>LEFT(J1274,6)</f>
        <v>W912DQ</v>
      </c>
      <c r="J1274" s="14" t="s">
        <v>3767</v>
      </c>
      <c r="K1274" s="15" t="s">
        <v>3768</v>
      </c>
      <c r="L1274" s="15" t="str">
        <f>CONCATENATE(D1274,",",J1274)</f>
        <v>NGA-016B,W912DQ-17-R-7000</v>
      </c>
      <c r="M1274" s="16">
        <v>315507977</v>
      </c>
      <c r="N1274" s="16">
        <v>345771897</v>
      </c>
      <c r="O1274" s="17">
        <v>45218</v>
      </c>
      <c r="P1274" s="18">
        <v>45463</v>
      </c>
      <c r="Q1274" s="19">
        <f>IF(M1274="","",N1274-M1274)</f>
        <v>30263920</v>
      </c>
      <c r="R1274" s="20">
        <f>IF(P1274="","",P1274-O1274)</f>
        <v>245</v>
      </c>
      <c r="S1274">
        <f>YEAR(P1274)</f>
        <v>2024</v>
      </c>
      <c r="T1274" s="21" t="str">
        <f>IF(LEN(MONTH(P1274))=1,CONCATENATE("0",MONTH(P1274)),MONTH(P1274))</f>
        <v>06</v>
      </c>
      <c r="U1274" s="21">
        <f>IF(LEN(DAY(P1274))=1,CONCATENATE("0",DAY(P1274)),DAY(P1274))</f>
        <v>20</v>
      </c>
      <c r="V1274" t="str">
        <f>CONCATENATE(S1274,T1274,U1274)</f>
        <v>20240620</v>
      </c>
      <c r="W1274">
        <f>IF(OR(MONTH(G1274)=10,MONTH(G1274)=11,MONTH(G1274)=12),YEAR(G1274)+1,YEAR(G1274))</f>
        <v>2019</v>
      </c>
      <c r="X1274">
        <f>IF(OR(MONTH(P1274)=10,MONTH(P1274)=11,MONTH(P1274)=12),YEAR(P1274)+1,YEAR(P1274))</f>
        <v>2024</v>
      </c>
      <c r="Y1274">
        <f>INDEX('Inflation Indices'!$B$2:$B$18,MATCH('MilCon Contracts Data'!W759,'Inflation Indices'!$A$2:$A$18,0))</f>
        <v>1.0507009358578761</v>
      </c>
      <c r="Z1274">
        <f>ROUND(MEDIAN(W1274,X1274),0)</f>
        <v>2022</v>
      </c>
      <c r="AA1274">
        <f>INDEX('Inflation Indices'!$B$2:$B$18,MATCH('MilCon Contracts Data'!Z759,'Inflation Indices'!$A$2:$A$18,0))</f>
        <v>1.027591137340192</v>
      </c>
      <c r="AB1274" s="22">
        <f>M1274*Y1274</f>
        <v>331504526.70452523</v>
      </c>
      <c r="AC1274" s="22">
        <f>AB1274+(Q1274*AA1274)</f>
        <v>362603462.67769784</v>
      </c>
      <c r="AD1274" s="19">
        <f>IF(AB1274="","",AC1274-AB1274)</f>
        <v>31098935.973172605</v>
      </c>
      <c r="AE1274" s="23">
        <f>_xlfn.DAYS(P1274,O1274)</f>
        <v>245</v>
      </c>
      <c r="AF1274" s="23">
        <f>_xlfn.DAYS(O1274,G1274)</f>
        <v>1675</v>
      </c>
      <c r="AG1274" s="24">
        <f>AE1274/AF1274</f>
        <v>0.14626865671641792</v>
      </c>
    </row>
    <row r="1275" spans="1:33" ht="30" customHeight="1" x14ac:dyDescent="0.25">
      <c r="A1275" s="9">
        <v>44561</v>
      </c>
      <c r="B1275" s="10">
        <v>2018</v>
      </c>
      <c r="C1275" s="11" t="s">
        <v>886</v>
      </c>
      <c r="D1275" s="12" t="s">
        <v>3769</v>
      </c>
      <c r="E1275" s="12" t="s">
        <v>35</v>
      </c>
      <c r="F1275" s="9">
        <v>43210</v>
      </c>
      <c r="G1275" s="9">
        <v>43543</v>
      </c>
      <c r="H1275" s="12" t="s">
        <v>3766</v>
      </c>
      <c r="I1275" s="13" t="str">
        <f>LEFT(J1275,6)</f>
        <v>W912DQ</v>
      </c>
      <c r="J1275" s="14" t="s">
        <v>3767</v>
      </c>
      <c r="K1275" s="15" t="s">
        <v>3768</v>
      </c>
      <c r="L1275" s="15" t="str">
        <f>CONCATENATE(D1275,",",J1275)</f>
        <v>NGA-016A,W912DQ-17-R-7000</v>
      </c>
      <c r="M1275" s="16">
        <v>319965869</v>
      </c>
      <c r="N1275" s="16">
        <v>336914829</v>
      </c>
      <c r="O1275" s="17">
        <v>45218</v>
      </c>
      <c r="P1275" s="18">
        <v>45463</v>
      </c>
      <c r="Q1275" s="19">
        <f>IF(M1275="","",N1275-M1275)</f>
        <v>16948960</v>
      </c>
      <c r="R1275" s="20">
        <f>IF(P1275="","",P1275-O1275)</f>
        <v>245</v>
      </c>
      <c r="S1275">
        <f>YEAR(P1275)</f>
        <v>2024</v>
      </c>
      <c r="T1275" s="21" t="str">
        <f>IF(LEN(MONTH(P1275))=1,CONCATENATE("0",MONTH(P1275)),MONTH(P1275))</f>
        <v>06</v>
      </c>
      <c r="U1275" s="21">
        <f>IF(LEN(DAY(P1275))=1,CONCATENATE("0",DAY(P1275)),DAY(P1275))</f>
        <v>20</v>
      </c>
      <c r="V1275" t="str">
        <f>CONCATENATE(S1275,T1275,U1275)</f>
        <v>20240620</v>
      </c>
      <c r="W1275">
        <f>IF(OR(MONTH(G1275)=10,MONTH(G1275)=11,MONTH(G1275)=12),YEAR(G1275)+1,YEAR(G1275))</f>
        <v>2019</v>
      </c>
      <c r="X1275">
        <f>IF(OR(MONTH(P1275)=10,MONTH(P1275)=11,MONTH(P1275)=12),YEAR(P1275)+1,YEAR(P1275))</f>
        <v>2024</v>
      </c>
      <c r="Y1275">
        <f>INDEX('Inflation Indices'!$B$2:$B$18,MATCH('MilCon Contracts Data'!W758,'Inflation Indices'!$A$2:$A$18,0))</f>
        <v>1.0507009358578761</v>
      </c>
      <c r="Z1275">
        <f>ROUND(MEDIAN(W1275,X1275),0)</f>
        <v>2022</v>
      </c>
      <c r="AA1275">
        <f>INDEX('Inflation Indices'!$B$2:$B$18,MATCH('MilCon Contracts Data'!Z758,'Inflation Indices'!$A$2:$A$18,0))</f>
        <v>1.027591137340192</v>
      </c>
      <c r="AB1275" s="22">
        <f>M1275*Y1275</f>
        <v>336188438.00087857</v>
      </c>
      <c r="AC1275" s="22">
        <f>AB1275+(Q1275*AA1275)</f>
        <v>353605039.08401197</v>
      </c>
      <c r="AD1275" s="19">
        <f>IF(AB1275="","",AC1275-AB1275)</f>
        <v>17416601.083133399</v>
      </c>
      <c r="AE1275" s="23">
        <f>_xlfn.DAYS(P1275,O1275)</f>
        <v>245</v>
      </c>
      <c r="AF1275" s="23">
        <f>_xlfn.DAYS(O1275,G1275)</f>
        <v>1675</v>
      </c>
      <c r="AG1275" s="24">
        <f>AE1275/AF1275</f>
        <v>0.14626865671641792</v>
      </c>
    </row>
    <row r="1276" spans="1:33" ht="30" customHeight="1" x14ac:dyDescent="0.25">
      <c r="A1276" s="9">
        <v>44561</v>
      </c>
      <c r="B1276" s="10">
        <v>2017</v>
      </c>
      <c r="C1276" s="11" t="s">
        <v>145</v>
      </c>
      <c r="D1276" s="12" t="s">
        <v>3770</v>
      </c>
      <c r="E1276" s="12" t="s">
        <v>35</v>
      </c>
      <c r="F1276" s="9">
        <v>42899</v>
      </c>
      <c r="G1276" s="9">
        <v>42978</v>
      </c>
      <c r="H1276" s="12" t="s">
        <v>3771</v>
      </c>
      <c r="I1276" s="13" t="str">
        <f>LEFT(J1276,6)</f>
        <v>W912UM</v>
      </c>
      <c r="J1276" s="14" t="s">
        <v>3772</v>
      </c>
      <c r="K1276" s="15" t="s">
        <v>3772</v>
      </c>
      <c r="L1276" s="15" t="str">
        <f>CONCATENATE(D1276,",",J1276)</f>
        <v>86689,W912UM17C0044</v>
      </c>
      <c r="M1276" s="16">
        <v>382205000</v>
      </c>
      <c r="N1276" s="16">
        <v>389665000</v>
      </c>
      <c r="O1276" s="17">
        <v>44147</v>
      </c>
      <c r="P1276" s="18">
        <v>44560</v>
      </c>
      <c r="Q1276" s="19">
        <f>IF(M1276="","",N1276-M1276)</f>
        <v>7460000</v>
      </c>
      <c r="R1276" s="20">
        <f>IF(P1276="","",P1276-O1276)</f>
        <v>413</v>
      </c>
      <c r="S1276">
        <f>YEAR(P1276)</f>
        <v>2021</v>
      </c>
      <c r="T1276" s="21">
        <f>IF(LEN(MONTH(P1276))=1,CONCATENATE("0",MONTH(P1276)),MONTH(P1276))</f>
        <v>12</v>
      </c>
      <c r="U1276" s="21">
        <f>IF(LEN(DAY(P1276))=1,CONCATENATE("0",DAY(P1276)),DAY(P1276))</f>
        <v>30</v>
      </c>
      <c r="V1276" t="str">
        <f>CONCATENATE(S1276,T1276,U1276)</f>
        <v>20211230</v>
      </c>
      <c r="W1276">
        <f>IF(OR(MONTH(G1276)=10,MONTH(G1276)=11,MONTH(G1276)=12),YEAR(G1276)+1,YEAR(G1276))</f>
        <v>2017</v>
      </c>
      <c r="X1276">
        <f>IF(OR(MONTH(P1276)=10,MONTH(P1276)=11,MONTH(P1276)=12),YEAR(P1276)+1,YEAR(P1276))</f>
        <v>2022</v>
      </c>
      <c r="Y1276">
        <f>INDEX('Inflation Indices'!$B$2:$B$18,MATCH('MilCon Contracts Data'!W408,'Inflation Indices'!$A$2:$A$18,0))</f>
        <v>1.0006103417743548</v>
      </c>
      <c r="Z1276">
        <f>ROUND(MEDIAN(W1276,X1276),0)</f>
        <v>2020</v>
      </c>
      <c r="AA1276">
        <f>INDEX('Inflation Indices'!$B$2:$B$18,MATCH('MilCon Contracts Data'!Z408,'Inflation Indices'!$A$2:$A$18,0))</f>
        <v>0.97697771649446541</v>
      </c>
      <c r="AB1276" s="22">
        <f>M1276*Y1276</f>
        <v>382438275.67786729</v>
      </c>
      <c r="AC1276" s="22">
        <f>AB1276+(Q1276*AA1276)</f>
        <v>389726529.44291598</v>
      </c>
      <c r="AD1276" s="19">
        <f>IF(AB1276="","",AC1276-AB1276)</f>
        <v>7288253.7650486827</v>
      </c>
      <c r="AE1276" s="23">
        <f>_xlfn.DAYS(P1276,O1276)</f>
        <v>413</v>
      </c>
      <c r="AF1276" s="23">
        <f>_xlfn.DAYS(O1276,G1276)</f>
        <v>1169</v>
      </c>
      <c r="AG1276" s="24">
        <f>AE1276/AF1276</f>
        <v>0.3532934131736527</v>
      </c>
    </row>
    <row r="1277" spans="1:33" ht="30" customHeight="1" x14ac:dyDescent="0.25">
      <c r="A1277" s="9">
        <v>44561</v>
      </c>
      <c r="B1277" s="10">
        <v>2020</v>
      </c>
      <c r="C1277" s="11" t="s">
        <v>145</v>
      </c>
      <c r="D1277" s="12" t="s">
        <v>3770</v>
      </c>
      <c r="E1277" s="12" t="s">
        <v>3773</v>
      </c>
      <c r="F1277" s="9">
        <v>42899</v>
      </c>
      <c r="G1277" s="9">
        <v>42978</v>
      </c>
      <c r="H1277" s="12" t="s">
        <v>3771</v>
      </c>
      <c r="I1277" s="13" t="str">
        <f>LEFT(J1277,6)</f>
        <v>W912UM</v>
      </c>
      <c r="J1277" s="14" t="s">
        <v>3772</v>
      </c>
      <c r="K1277" s="15" t="s">
        <v>3772</v>
      </c>
      <c r="L1277" s="15" t="str">
        <f>CONCATENATE(D1277,",",J1277)</f>
        <v>86689,W912UM17C0044</v>
      </c>
      <c r="M1277" s="16">
        <v>382205000</v>
      </c>
      <c r="N1277" s="16">
        <v>389665000</v>
      </c>
      <c r="O1277" s="17">
        <v>44147</v>
      </c>
      <c r="P1277" s="18">
        <v>44560</v>
      </c>
      <c r="Q1277" s="19">
        <f>IF(M1277="","",N1277-M1277)</f>
        <v>7460000</v>
      </c>
      <c r="R1277" s="20">
        <f>IF(P1277="","",P1277-O1277)</f>
        <v>413</v>
      </c>
      <c r="S1277">
        <f>YEAR(P1277)</f>
        <v>2021</v>
      </c>
      <c r="T1277" s="21">
        <f>IF(LEN(MONTH(P1277))=1,CONCATENATE("0",MONTH(P1277)),MONTH(P1277))</f>
        <v>12</v>
      </c>
      <c r="U1277" s="21">
        <f>IF(LEN(DAY(P1277))=1,CONCATENATE("0",DAY(P1277)),DAY(P1277))</f>
        <v>30</v>
      </c>
      <c r="V1277" t="str">
        <f>CONCATENATE(S1277,T1277,U1277)</f>
        <v>20211230</v>
      </c>
      <c r="W1277">
        <f>IF(OR(MONTH(G1277)=10,MONTH(G1277)=11,MONTH(G1277)=12),YEAR(G1277)+1,YEAR(G1277))</f>
        <v>2017</v>
      </c>
      <c r="X1277">
        <f>IF(OR(MONTH(P1277)=10,MONTH(P1277)=11,MONTH(P1277)=12),YEAR(P1277)+1,YEAR(P1277))</f>
        <v>2022</v>
      </c>
      <c r="Y1277">
        <f>INDEX('Inflation Indices'!$B$2:$B$18,MATCH('MilCon Contracts Data'!W409,'Inflation Indices'!$A$2:$A$18,0))</f>
        <v>1.0006103417743548</v>
      </c>
      <c r="Z1277">
        <f>ROUND(MEDIAN(W1277,X1277),0)</f>
        <v>2020</v>
      </c>
      <c r="AA1277">
        <f>INDEX('Inflation Indices'!$B$2:$B$18,MATCH('MilCon Contracts Data'!Z409,'Inflation Indices'!$A$2:$A$18,0))</f>
        <v>0.97697771649446541</v>
      </c>
      <c r="AB1277" s="22">
        <f>M1277*Y1277</f>
        <v>382438275.67786729</v>
      </c>
      <c r="AC1277" s="22">
        <f>AB1277+(Q1277*AA1277)</f>
        <v>389726529.44291598</v>
      </c>
      <c r="AD1277" s="19">
        <f>IF(AB1277="","",AC1277-AB1277)</f>
        <v>7288253.7650486827</v>
      </c>
      <c r="AE1277" s="23">
        <f>_xlfn.DAYS(P1277,O1277)</f>
        <v>413</v>
      </c>
      <c r="AF1277" s="23">
        <f>_xlfn.DAYS(O1277,G1277)</f>
        <v>1169</v>
      </c>
      <c r="AG1277" s="24">
        <f>AE1277/AF1277</f>
        <v>0.3532934131736527</v>
      </c>
    </row>
    <row r="1278" spans="1:33" ht="30" customHeight="1" x14ac:dyDescent="0.25">
      <c r="A1278" s="9">
        <v>44561</v>
      </c>
      <c r="B1278" s="10">
        <v>2018</v>
      </c>
      <c r="C1278" s="11" t="s">
        <v>145</v>
      </c>
      <c r="D1278" s="12" t="s">
        <v>3770</v>
      </c>
      <c r="E1278" s="12" t="s">
        <v>3774</v>
      </c>
      <c r="F1278" s="9">
        <v>42899</v>
      </c>
      <c r="G1278" s="9">
        <v>42978</v>
      </c>
      <c r="H1278" s="12" t="s">
        <v>3771</v>
      </c>
      <c r="I1278" s="13" t="str">
        <f>LEFT(J1278,6)</f>
        <v>W912UM</v>
      </c>
      <c r="J1278" s="14" t="s">
        <v>3772</v>
      </c>
      <c r="K1278" s="15" t="s">
        <v>3772</v>
      </c>
      <c r="L1278" s="15" t="str">
        <f>CONCATENATE(D1278,",",J1278)</f>
        <v>86689,W912UM17C0044</v>
      </c>
      <c r="M1278" s="16">
        <v>382205000</v>
      </c>
      <c r="N1278" s="16">
        <v>389665000</v>
      </c>
      <c r="O1278" s="17">
        <v>44147</v>
      </c>
      <c r="P1278" s="18">
        <v>44560</v>
      </c>
      <c r="Q1278" s="19">
        <f>IF(M1278="","",N1278-M1278)</f>
        <v>7460000</v>
      </c>
      <c r="R1278" s="20">
        <f>IF(P1278="","",P1278-O1278)</f>
        <v>413</v>
      </c>
      <c r="S1278">
        <f>YEAR(P1278)</f>
        <v>2021</v>
      </c>
      <c r="T1278" s="21">
        <f>IF(LEN(MONTH(P1278))=1,CONCATENATE("0",MONTH(P1278)),MONTH(P1278))</f>
        <v>12</v>
      </c>
      <c r="U1278" s="21">
        <f>IF(LEN(DAY(P1278))=1,CONCATENATE("0",DAY(P1278)),DAY(P1278))</f>
        <v>30</v>
      </c>
      <c r="V1278" t="str">
        <f>CONCATENATE(S1278,T1278,U1278)</f>
        <v>20211230</v>
      </c>
      <c r="W1278">
        <f>IF(OR(MONTH(G1278)=10,MONTH(G1278)=11,MONTH(G1278)=12),YEAR(G1278)+1,YEAR(G1278))</f>
        <v>2017</v>
      </c>
      <c r="X1278">
        <f>IF(OR(MONTH(P1278)=10,MONTH(P1278)=11,MONTH(P1278)=12),YEAR(P1278)+1,YEAR(P1278))</f>
        <v>2022</v>
      </c>
      <c r="Y1278">
        <f>INDEX('Inflation Indices'!$B$2:$B$18,MATCH('MilCon Contracts Data'!W410,'Inflation Indices'!$A$2:$A$18,0))</f>
        <v>0.95701202597496626</v>
      </c>
      <c r="Z1278">
        <f>ROUND(MEDIAN(W1278,X1278),0)</f>
        <v>2020</v>
      </c>
      <c r="AA1278">
        <f>INDEX('Inflation Indices'!$B$2:$B$18,MATCH('MilCon Contracts Data'!Z410,'Inflation Indices'!$A$2:$A$18,0))</f>
        <v>0.93819806468133926</v>
      </c>
      <c r="AB1278" s="22">
        <f>M1278*Y1278</f>
        <v>365774781.38776201</v>
      </c>
      <c r="AC1278" s="22">
        <f>AB1278+(Q1278*AA1278)</f>
        <v>372773738.95028478</v>
      </c>
      <c r="AD1278" s="19">
        <f>IF(AB1278="","",AC1278-AB1278)</f>
        <v>6998957.562522769</v>
      </c>
      <c r="AE1278" s="23">
        <f>_xlfn.DAYS(P1278,O1278)</f>
        <v>413</v>
      </c>
      <c r="AF1278" s="23">
        <f>_xlfn.DAYS(O1278,G1278)</f>
        <v>1169</v>
      </c>
      <c r="AG1278" s="24">
        <f>AE1278/AF1278</f>
        <v>0.3532934131736527</v>
      </c>
    </row>
    <row r="1279" spans="1:33" ht="30" customHeight="1" x14ac:dyDescent="0.25">
      <c r="A1279" s="9">
        <v>44561</v>
      </c>
      <c r="B1279" s="10">
        <v>2017</v>
      </c>
      <c r="C1279" s="11" t="s">
        <v>145</v>
      </c>
      <c r="D1279" s="12" t="s">
        <v>3770</v>
      </c>
      <c r="E1279" s="12" t="s">
        <v>35</v>
      </c>
      <c r="F1279" s="9">
        <v>42899</v>
      </c>
      <c r="G1279" s="9">
        <v>43522</v>
      </c>
      <c r="H1279" s="12" t="s">
        <v>3775</v>
      </c>
      <c r="I1279" s="13" t="str">
        <f>LEFT(J1279,6)</f>
        <v>W912UM</v>
      </c>
      <c r="J1279" s="14" t="s">
        <v>3776</v>
      </c>
      <c r="K1279" s="15" t="s">
        <v>3776</v>
      </c>
      <c r="L1279" s="15" t="str">
        <f>CONCATENATE(D1279,",",J1279)</f>
        <v>86689,W912UM19C0007</v>
      </c>
      <c r="M1279" s="16">
        <v>382205000</v>
      </c>
      <c r="N1279" s="16">
        <v>389665000</v>
      </c>
      <c r="O1279" s="17">
        <v>44767</v>
      </c>
      <c r="P1279" s="18">
        <v>44962</v>
      </c>
      <c r="Q1279" s="19">
        <f>IF(M1279="","",N1279-M1279)</f>
        <v>7460000</v>
      </c>
      <c r="R1279" s="20">
        <f>IF(P1279="","",P1279-O1279)</f>
        <v>195</v>
      </c>
      <c r="S1279">
        <f>YEAR(P1279)</f>
        <v>2023</v>
      </c>
      <c r="T1279" s="21" t="str">
        <f>IF(LEN(MONTH(P1279))=1,CONCATENATE("0",MONTH(P1279)),MONTH(P1279))</f>
        <v>02</v>
      </c>
      <c r="U1279" s="21" t="str">
        <f>IF(LEN(DAY(P1279))=1,CONCATENATE("0",DAY(P1279)),DAY(P1279))</f>
        <v>05</v>
      </c>
      <c r="V1279" t="str">
        <f>CONCATENATE(S1279,T1279,U1279)</f>
        <v>20230205</v>
      </c>
      <c r="W1279">
        <f>IF(OR(MONTH(G1279)=10,MONTH(G1279)=11,MONTH(G1279)=12),YEAR(G1279)+1,YEAR(G1279))</f>
        <v>2019</v>
      </c>
      <c r="X1279">
        <f>IF(OR(MONTH(P1279)=10,MONTH(P1279)=11,MONTH(P1279)=12),YEAR(P1279)+1,YEAR(P1279))</f>
        <v>2023</v>
      </c>
      <c r="Y1279">
        <f>INDEX('Inflation Indices'!$B$2:$B$18,MATCH('MilCon Contracts Data'!W846,'Inflation Indices'!$A$2:$A$18,0))</f>
        <v>1.0750776974914733</v>
      </c>
      <c r="Z1279">
        <f>ROUND(MEDIAN(W1279,X1279),0)</f>
        <v>2021</v>
      </c>
      <c r="AA1279">
        <f>INDEX('Inflation Indices'!$B$2:$B$18,MATCH('MilCon Contracts Data'!Z846,'Inflation Indices'!$A$2:$A$18,0))</f>
        <v>1.0507009358578761</v>
      </c>
      <c r="AB1279" s="22">
        <f>M1279*Y1279</f>
        <v>410900071.36972857</v>
      </c>
      <c r="AC1279" s="22">
        <f>AB1279+(Q1279*AA1279)</f>
        <v>418738300.3512283</v>
      </c>
      <c r="AD1279" s="19">
        <f>IF(AB1279="","",AC1279-AB1279)</f>
        <v>7838228.9814997315</v>
      </c>
      <c r="AE1279" s="23">
        <f>_xlfn.DAYS(P1279,O1279)</f>
        <v>195</v>
      </c>
      <c r="AF1279" s="23">
        <f>_xlfn.DAYS(O1279,G1279)</f>
        <v>1245</v>
      </c>
      <c r="AG1279" s="24">
        <f>AE1279/AF1279</f>
        <v>0.15662650602409639</v>
      </c>
    </row>
    <row r="1280" spans="1:33" ht="30" customHeight="1" x14ac:dyDescent="0.25">
      <c r="A1280" s="9">
        <v>44561</v>
      </c>
      <c r="B1280" s="10">
        <v>2019</v>
      </c>
      <c r="C1280" s="11" t="s">
        <v>145</v>
      </c>
      <c r="D1280" s="12" t="s">
        <v>3770</v>
      </c>
      <c r="E1280" s="12" t="s">
        <v>3777</v>
      </c>
      <c r="F1280" s="9">
        <v>43383</v>
      </c>
      <c r="G1280" s="9">
        <v>43522</v>
      </c>
      <c r="H1280" s="12" t="s">
        <v>3778</v>
      </c>
      <c r="I1280" s="13" t="str">
        <f>LEFT(J1280,6)</f>
        <v>W912UM</v>
      </c>
      <c r="J1280" s="14" t="s">
        <v>3776</v>
      </c>
      <c r="K1280" s="15" t="s">
        <v>3776</v>
      </c>
      <c r="L1280" s="15" t="str">
        <f>CONCATENATE(D1280,",",J1280)</f>
        <v>86689,W912UM19C0007</v>
      </c>
      <c r="M1280" s="16">
        <v>382205000</v>
      </c>
      <c r="N1280" s="16">
        <v>389665000</v>
      </c>
      <c r="O1280" s="17">
        <v>44767</v>
      </c>
      <c r="P1280" s="18">
        <v>44962</v>
      </c>
      <c r="Q1280" s="19">
        <f>IF(M1280="","",N1280-M1280)</f>
        <v>7460000</v>
      </c>
      <c r="R1280" s="20">
        <f>IF(P1280="","",P1280-O1280)</f>
        <v>195</v>
      </c>
      <c r="S1280">
        <f>YEAR(P1280)</f>
        <v>2023</v>
      </c>
      <c r="T1280" s="21" t="str">
        <f>IF(LEN(MONTH(P1280))=1,CONCATENATE("0",MONTH(P1280)),MONTH(P1280))</f>
        <v>02</v>
      </c>
      <c r="U1280" s="21" t="str">
        <f>IF(LEN(DAY(P1280))=1,CONCATENATE("0",DAY(P1280)),DAY(P1280))</f>
        <v>05</v>
      </c>
      <c r="V1280" t="str">
        <f>CONCATENATE(S1280,T1280,U1280)</f>
        <v>20230205</v>
      </c>
      <c r="W1280">
        <f>IF(OR(MONTH(G1280)=10,MONTH(G1280)=11,MONTH(G1280)=12),YEAR(G1280)+1,YEAR(G1280))</f>
        <v>2019</v>
      </c>
      <c r="X1280">
        <f>IF(OR(MONTH(P1280)=10,MONTH(P1280)=11,MONTH(P1280)=12),YEAR(P1280)+1,YEAR(P1280))</f>
        <v>2023</v>
      </c>
      <c r="Y1280">
        <f>INDEX('Inflation Indices'!$B$2:$B$18,MATCH('MilCon Contracts Data'!W847,'Inflation Indices'!$A$2:$A$18,0))</f>
        <v>1.027591137340192</v>
      </c>
      <c r="Z1280">
        <f>ROUND(MEDIAN(W1280,X1280),0)</f>
        <v>2021</v>
      </c>
      <c r="AA1280">
        <f>INDEX('Inflation Indices'!$B$2:$B$18,MATCH('MilCon Contracts Data'!Z847,'Inflation Indices'!$A$2:$A$18,0))</f>
        <v>0.97697771649446541</v>
      </c>
      <c r="AB1280" s="22">
        <f>M1280*Y1280</f>
        <v>392750470.64710808</v>
      </c>
      <c r="AC1280" s="22">
        <f>AB1280+(Q1280*AA1280)</f>
        <v>400038724.41215676</v>
      </c>
      <c r="AD1280" s="19">
        <f>IF(AB1280="","",AC1280-AB1280)</f>
        <v>7288253.7650486827</v>
      </c>
      <c r="AE1280" s="23">
        <f>_xlfn.DAYS(P1280,O1280)</f>
        <v>195</v>
      </c>
      <c r="AF1280" s="23">
        <f>_xlfn.DAYS(O1280,G1280)</f>
        <v>1245</v>
      </c>
      <c r="AG1280" s="24">
        <f>AE1280/AF1280</f>
        <v>0.15662650602409639</v>
      </c>
    </row>
    <row r="1281" spans="1:33" ht="30" customHeight="1" x14ac:dyDescent="0.25">
      <c r="A1281" s="9">
        <v>44561</v>
      </c>
      <c r="B1281" s="10">
        <v>2018</v>
      </c>
      <c r="C1281" s="11" t="s">
        <v>145</v>
      </c>
      <c r="D1281" s="12" t="s">
        <v>3770</v>
      </c>
      <c r="E1281" s="12" t="s">
        <v>3774</v>
      </c>
      <c r="F1281" s="9">
        <v>43308</v>
      </c>
      <c r="G1281" s="9">
        <v>43522</v>
      </c>
      <c r="H1281" s="12" t="s">
        <v>3775</v>
      </c>
      <c r="I1281" s="13" t="str">
        <f>LEFT(J1281,6)</f>
        <v>W912UM</v>
      </c>
      <c r="J1281" s="14" t="s">
        <v>3776</v>
      </c>
      <c r="K1281" s="15" t="s">
        <v>3776</v>
      </c>
      <c r="L1281" s="15" t="str">
        <f>CONCATENATE(D1281,",",J1281)</f>
        <v>86689,W912UM19C0007</v>
      </c>
      <c r="M1281" s="16">
        <v>382205000</v>
      </c>
      <c r="N1281" s="16">
        <v>389665000</v>
      </c>
      <c r="O1281" s="17">
        <v>44767</v>
      </c>
      <c r="P1281" s="18">
        <v>44962</v>
      </c>
      <c r="Q1281" s="19">
        <f>IF(M1281="","",N1281-M1281)</f>
        <v>7460000</v>
      </c>
      <c r="R1281" s="20">
        <f>IF(P1281="","",P1281-O1281)</f>
        <v>195</v>
      </c>
      <c r="S1281">
        <f>YEAR(P1281)</f>
        <v>2023</v>
      </c>
      <c r="T1281" s="21" t="str">
        <f>IF(LEN(MONTH(P1281))=1,CONCATENATE("0",MONTH(P1281)),MONTH(P1281))</f>
        <v>02</v>
      </c>
      <c r="U1281" s="21" t="str">
        <f>IF(LEN(DAY(P1281))=1,CONCATENATE("0",DAY(P1281)),DAY(P1281))</f>
        <v>05</v>
      </c>
      <c r="V1281" t="str">
        <f>CONCATENATE(S1281,T1281,U1281)</f>
        <v>20230205</v>
      </c>
      <c r="W1281">
        <f>IF(OR(MONTH(G1281)=10,MONTH(G1281)=11,MONTH(G1281)=12),YEAR(G1281)+1,YEAR(G1281))</f>
        <v>2019</v>
      </c>
      <c r="X1281">
        <f>IF(OR(MONTH(P1281)=10,MONTH(P1281)=11,MONTH(P1281)=12),YEAR(P1281)+1,YEAR(P1281))</f>
        <v>2023</v>
      </c>
      <c r="Y1281">
        <f>INDEX('Inflation Indices'!$B$2:$B$18,MATCH('MilCon Contracts Data'!W848,'Inflation Indices'!$A$2:$A$18,0))</f>
        <v>1.027591137340192</v>
      </c>
      <c r="Z1281">
        <f>ROUND(MEDIAN(W1281,X1281),0)</f>
        <v>2021</v>
      </c>
      <c r="AA1281">
        <f>INDEX('Inflation Indices'!$B$2:$B$18,MATCH('MilCon Contracts Data'!Z848,'Inflation Indices'!$A$2:$A$18,0))</f>
        <v>1.0006103417743548</v>
      </c>
      <c r="AB1281" s="22">
        <f>M1281*Y1281</f>
        <v>392750470.64710808</v>
      </c>
      <c r="AC1281" s="22">
        <f>AB1281+(Q1281*AA1281)</f>
        <v>400215023.79674476</v>
      </c>
      <c r="AD1281" s="19">
        <f>IF(AB1281="","",AC1281-AB1281)</f>
        <v>7464553.1496366858</v>
      </c>
      <c r="AE1281" s="23">
        <f>_xlfn.DAYS(P1281,O1281)</f>
        <v>195</v>
      </c>
      <c r="AF1281" s="23">
        <f>_xlfn.DAYS(O1281,G1281)</f>
        <v>1245</v>
      </c>
      <c r="AG1281" s="24">
        <f>AE1281/AF1281</f>
        <v>0.15662650602409639</v>
      </c>
    </row>
    <row r="1282" spans="1:33" ht="30" customHeight="1" x14ac:dyDescent="0.25">
      <c r="A1282" s="9">
        <v>44573</v>
      </c>
      <c r="B1282" s="10">
        <v>2020</v>
      </c>
      <c r="C1282" s="11" t="s">
        <v>103</v>
      </c>
      <c r="D1282" s="12" t="s">
        <v>3779</v>
      </c>
      <c r="E1282" s="12" t="s">
        <v>35</v>
      </c>
      <c r="F1282" s="9">
        <v>43959</v>
      </c>
      <c r="G1282" s="9">
        <v>44084</v>
      </c>
      <c r="H1282" s="12" t="s">
        <v>1320</v>
      </c>
      <c r="I1282" s="13" t="str">
        <f>LEFT(J1282,6)</f>
        <v>N62470</v>
      </c>
      <c r="J1282" s="14" t="s">
        <v>3780</v>
      </c>
      <c r="K1282" s="15" t="s">
        <v>3168</v>
      </c>
      <c r="L1282" s="15" t="str">
        <f>CONCATENATE(D1282,",",J1282)</f>
        <v>N476091900,N6247019D8025 N6247320F5226</v>
      </c>
      <c r="M1282" s="16">
        <v>437309406</v>
      </c>
      <c r="N1282" s="16">
        <v>483621000</v>
      </c>
      <c r="O1282" s="17">
        <v>45260</v>
      </c>
      <c r="P1282" s="18">
        <v>45260</v>
      </c>
      <c r="Q1282" s="19">
        <f>IF(M1282="","",N1282-M1282)</f>
        <v>46311594</v>
      </c>
      <c r="R1282" s="20">
        <f>IF(P1282="","",P1282-O1282)</f>
        <v>0</v>
      </c>
      <c r="S1282">
        <f>YEAR(P1282)</f>
        <v>2023</v>
      </c>
      <c r="T1282" s="21">
        <f>IF(LEN(MONTH(P1282))=1,CONCATENATE("0",MONTH(P1282)),MONTH(P1282))</f>
        <v>11</v>
      </c>
      <c r="U1282" s="21">
        <f>IF(LEN(DAY(P1282))=1,CONCATENATE("0",DAY(P1282)),DAY(P1282))</f>
        <v>30</v>
      </c>
      <c r="V1282" t="str">
        <f>CONCATENATE(S1282,T1282,U1282)</f>
        <v>20231130</v>
      </c>
      <c r="W1282">
        <f>IF(OR(MONTH(G1282)=10,MONTH(G1282)=11,MONTH(G1282)=12),YEAR(G1282)+1,YEAR(G1282))</f>
        <v>2020</v>
      </c>
      <c r="X1282">
        <f>IF(OR(MONTH(P1282)=10,MONTH(P1282)=11,MONTH(P1282)=12),YEAR(P1282)+1,YEAR(P1282))</f>
        <v>2024</v>
      </c>
      <c r="Y1282">
        <f>INDEX('Inflation Indices'!$B$2:$B$18,MATCH('MilCon Contracts Data'!W924,'Inflation Indices'!$A$2:$A$18,0))</f>
        <v>1.0750776974914733</v>
      </c>
      <c r="Z1282">
        <f>ROUND(MEDIAN(W1282,X1282),0)</f>
        <v>2022</v>
      </c>
      <c r="AA1282">
        <f>INDEX('Inflation Indices'!$B$2:$B$18,MATCH('MilCon Contracts Data'!Z924,'Inflation Indices'!$A$2:$A$18,0))</f>
        <v>1.0006103417743548</v>
      </c>
      <c r="AB1282" s="22">
        <f>M1282*Y1282</f>
        <v>470141589.29384387</v>
      </c>
      <c r="AC1282" s="22">
        <f>AB1282+(Q1282*AA1282)</f>
        <v>516481449.19429904</v>
      </c>
      <c r="AD1282" s="19">
        <f>IF(AB1282="","",AC1282-AB1282)</f>
        <v>46339859.900455177</v>
      </c>
      <c r="AE1282" s="23">
        <f>_xlfn.DAYS(P1282,O1282)</f>
        <v>0</v>
      </c>
      <c r="AF1282" s="23">
        <f>_xlfn.DAYS(O1282,G1282)</f>
        <v>1176</v>
      </c>
      <c r="AG1282" s="24">
        <f>AE1282/AF1282</f>
        <v>0</v>
      </c>
    </row>
    <row r="1283" spans="1:33" ht="30" customHeight="1" x14ac:dyDescent="0.25">
      <c r="A1283" s="9">
        <v>44174</v>
      </c>
      <c r="B1283" s="10">
        <v>2012</v>
      </c>
      <c r="C1283" s="11" t="s">
        <v>731</v>
      </c>
      <c r="D1283" s="12" t="s">
        <v>3781</v>
      </c>
      <c r="E1283" s="12" t="s">
        <v>35</v>
      </c>
      <c r="F1283" s="9">
        <v>41030</v>
      </c>
      <c r="G1283" s="9">
        <v>41331</v>
      </c>
      <c r="H1283" s="12" t="s">
        <v>3782</v>
      </c>
      <c r="I1283" s="13" t="str">
        <f>LEFT(J1283,6)</f>
        <v>W912DR</v>
      </c>
      <c r="J1283" s="14" t="s">
        <v>3783</v>
      </c>
      <c r="K1283" s="15" t="s">
        <v>3784</v>
      </c>
      <c r="L1283" s="15" t="str">
        <f>CONCATENATE(D1283,",",J1283)</f>
        <v>24649,W912DR-13-C-0005</v>
      </c>
      <c r="M1283" s="16">
        <v>564589000</v>
      </c>
      <c r="N1283" s="16">
        <v>608357051</v>
      </c>
      <c r="O1283" s="17">
        <v>42262</v>
      </c>
      <c r="P1283" s="18">
        <v>42408</v>
      </c>
      <c r="Q1283" s="19">
        <f>IF(M1283="","",N1283-M1283)</f>
        <v>43768051</v>
      </c>
      <c r="R1283" s="20">
        <f>IF(P1283="","",P1283-O1283)</f>
        <v>146</v>
      </c>
      <c r="S1283">
        <f>YEAR(P1283)</f>
        <v>2016</v>
      </c>
      <c r="T1283" s="21" t="str">
        <f>IF(LEN(MONTH(P1283))=1,CONCATENATE("0",MONTH(P1283)),MONTH(P1283))</f>
        <v>02</v>
      </c>
      <c r="U1283" s="21" t="str">
        <f>IF(LEN(DAY(P1283))=1,CONCATENATE("0",DAY(P1283)),DAY(P1283))</f>
        <v>08</v>
      </c>
      <c r="V1283" t="str">
        <f>CONCATENATE(S1283,T1283,U1283)</f>
        <v>20160208</v>
      </c>
      <c r="W1283">
        <f>IF(OR(MONTH(G1283)=10,MONTH(G1283)=11,MONTH(G1283)=12),YEAR(G1283)+1,YEAR(G1283))</f>
        <v>2013</v>
      </c>
      <c r="X1283">
        <f>IF(OR(MONTH(P1283)=10,MONTH(P1283)=11,MONTH(P1283)=12),YEAR(P1283)+1,YEAR(P1283))</f>
        <v>2016</v>
      </c>
      <c r="Y1283">
        <f>INDEX('Inflation Indices'!$B$2:$B$18,MATCH('MilCon Contracts Data'!W137,'Inflation Indices'!$A$2:$A$18,0))</f>
        <v>1.1913606177254064</v>
      </c>
      <c r="Z1283">
        <f>ROUND(MEDIAN(W1283,X1283),0)</f>
        <v>2015</v>
      </c>
      <c r="AA1283">
        <f>INDEX('Inflation Indices'!$B$2:$B$18,MATCH('MilCon Contracts Data'!Z137,'Inflation Indices'!$A$2:$A$18,0))</f>
        <v>1.1226717559690906</v>
      </c>
      <c r="AB1283" s="22">
        <f>M1283*Y1283</f>
        <v>672629099.80096948</v>
      </c>
      <c r="AC1283" s="22">
        <f>AB1283+(Q1283*AA1283)</f>
        <v>721766254.47248423</v>
      </c>
      <c r="AD1283" s="19">
        <f>IF(AB1283="","",AC1283-AB1283)</f>
        <v>49137154.67151475</v>
      </c>
      <c r="AE1283" s="23">
        <f>_xlfn.DAYS(P1283,O1283)</f>
        <v>146</v>
      </c>
      <c r="AF1283" s="23">
        <f>_xlfn.DAYS(O1283,G1283)</f>
        <v>931</v>
      </c>
      <c r="AG1283" s="24">
        <f>AE1283/AF1283</f>
        <v>0.15682062298603652</v>
      </c>
    </row>
    <row r="1284" spans="1:33" ht="30" customHeight="1" x14ac:dyDescent="0.25">
      <c r="A1284" s="9">
        <v>44574</v>
      </c>
      <c r="B1284" s="10">
        <v>2018</v>
      </c>
      <c r="C1284" s="11" t="s">
        <v>39</v>
      </c>
      <c r="D1284" s="12" t="s">
        <v>2723</v>
      </c>
      <c r="E1284" s="12" t="s">
        <v>3785</v>
      </c>
      <c r="F1284" s="9">
        <v>43228</v>
      </c>
      <c r="G1284" s="9">
        <v>43781</v>
      </c>
      <c r="H1284" s="12" t="s">
        <v>1479</v>
      </c>
      <c r="I1284" s="13" t="str">
        <f>LEFT(J1284,6)</f>
        <v>N40080</v>
      </c>
      <c r="J1284" s="14" t="s">
        <v>3786</v>
      </c>
      <c r="K1284" s="15" t="s">
        <v>3787</v>
      </c>
      <c r="L1284" s="15" t="str">
        <f>CONCATENATE(D1284,",",J1284)</f>
        <v>80906,N40080-20-C0001</v>
      </c>
      <c r="M1284" s="16">
        <v>570000000</v>
      </c>
      <c r="N1284" s="16">
        <v>155650000</v>
      </c>
      <c r="O1284" s="17">
        <v>46082</v>
      </c>
      <c r="P1284" s="18">
        <v>46520</v>
      </c>
      <c r="Q1284" s="19">
        <f>IF(M1284="","",N1284-M1284)</f>
        <v>-414350000</v>
      </c>
      <c r="R1284" s="20">
        <f>IF(P1284="","",P1284-O1284)</f>
        <v>438</v>
      </c>
      <c r="S1284">
        <f>YEAR(P1284)</f>
        <v>2027</v>
      </c>
      <c r="T1284" s="21" t="str">
        <f>IF(LEN(MONTH(P1284))=1,CONCATENATE("0",MONTH(P1284)),MONTH(P1284))</f>
        <v>05</v>
      </c>
      <c r="U1284" s="21">
        <f>IF(LEN(DAY(P1284))=1,CONCATENATE("0",DAY(P1284)),DAY(P1284))</f>
        <v>13</v>
      </c>
      <c r="V1284" t="str">
        <f>CONCATENATE(S1284,T1284,U1284)</f>
        <v>20270513</v>
      </c>
      <c r="W1284">
        <f>IF(OR(MONTH(G1284)=10,MONTH(G1284)=11,MONTH(G1284)=12),YEAR(G1284)+1,YEAR(G1284))</f>
        <v>2020</v>
      </c>
      <c r="X1284">
        <f>IF(OR(MONTH(P1284)=10,MONTH(P1284)=11,MONTH(P1284)=12),YEAR(P1284)+1,YEAR(P1284))</f>
        <v>2027</v>
      </c>
      <c r="Y1284">
        <f>INDEX('Inflation Indices'!$B$2:$B$18,MATCH('MilCon Contracts Data'!W866,'Inflation Indices'!$A$2:$A$18,0))</f>
        <v>1.0992552112271903</v>
      </c>
      <c r="Z1284">
        <f>ROUND(MEDIAN(W1284,X1284),0)</f>
        <v>2024</v>
      </c>
      <c r="AA1284">
        <f>INDEX('Inflation Indices'!$B$2:$B$18,MATCH('MilCon Contracts Data'!Z866,'Inflation Indices'!$A$2:$A$18,0))</f>
        <v>1.0507009358578761</v>
      </c>
      <c r="AB1284" s="22">
        <f>M1284*Y1284</f>
        <v>626575470.39949846</v>
      </c>
      <c r="AC1284" s="22">
        <f>AB1284+(Q1284*AA1284)</f>
        <v>191217537.62678754</v>
      </c>
      <c r="AD1284" s="19">
        <f>IF(AB1284="","",AC1284-AB1284)</f>
        <v>-435357932.77271092</v>
      </c>
      <c r="AE1284" s="23">
        <f>_xlfn.DAYS(P1284,O1284)</f>
        <v>438</v>
      </c>
      <c r="AF1284" s="23">
        <f>_xlfn.DAYS(O1284,G1284)</f>
        <v>2301</v>
      </c>
      <c r="AG1284" s="24">
        <f>AE1284/AF1284</f>
        <v>0.19035202086049544</v>
      </c>
    </row>
    <row r="1285" spans="1:33" ht="30" customHeight="1" x14ac:dyDescent="0.25">
      <c r="A1285" s="9">
        <v>44574</v>
      </c>
      <c r="B1285" s="10">
        <v>2020</v>
      </c>
      <c r="C1285" s="11" t="s">
        <v>39</v>
      </c>
      <c r="D1285" s="12" t="s">
        <v>2723</v>
      </c>
      <c r="E1285" s="12" t="s">
        <v>3788</v>
      </c>
      <c r="F1285" s="9">
        <v>43228</v>
      </c>
      <c r="G1285" s="9">
        <v>43781</v>
      </c>
      <c r="H1285" s="12" t="s">
        <v>1479</v>
      </c>
      <c r="I1285" s="13" t="str">
        <f>LEFT(J1285,6)</f>
        <v>N40080</v>
      </c>
      <c r="J1285" s="14" t="s">
        <v>3786</v>
      </c>
      <c r="K1285" s="15" t="s">
        <v>3787</v>
      </c>
      <c r="L1285" s="15" t="str">
        <f>CONCATENATE(D1285,",",J1285)</f>
        <v>80906,N40080-20-C0001</v>
      </c>
      <c r="M1285" s="16">
        <v>570000000</v>
      </c>
      <c r="N1285" s="16">
        <v>155650000</v>
      </c>
      <c r="O1285" s="17">
        <v>46082</v>
      </c>
      <c r="P1285" s="18">
        <v>46520</v>
      </c>
      <c r="Q1285" s="19">
        <f>IF(M1285="","",N1285-M1285)</f>
        <v>-414350000</v>
      </c>
      <c r="R1285" s="20">
        <f>IF(P1285="","",P1285-O1285)</f>
        <v>438</v>
      </c>
      <c r="S1285">
        <f>YEAR(P1285)</f>
        <v>2027</v>
      </c>
      <c r="T1285" s="21" t="str">
        <f>IF(LEN(MONTH(P1285))=1,CONCATENATE("0",MONTH(P1285)),MONTH(P1285))</f>
        <v>05</v>
      </c>
      <c r="U1285" s="21">
        <f>IF(LEN(DAY(P1285))=1,CONCATENATE("0",DAY(P1285)),DAY(P1285))</f>
        <v>13</v>
      </c>
      <c r="V1285" t="str">
        <f>CONCATENATE(S1285,T1285,U1285)</f>
        <v>20270513</v>
      </c>
      <c r="W1285">
        <f>IF(OR(MONTH(G1285)=10,MONTH(G1285)=11,MONTH(G1285)=12),YEAR(G1285)+1,YEAR(G1285))</f>
        <v>2020</v>
      </c>
      <c r="X1285">
        <f>IF(OR(MONTH(P1285)=10,MONTH(P1285)=11,MONTH(P1285)=12),YEAR(P1285)+1,YEAR(P1285))</f>
        <v>2027</v>
      </c>
      <c r="Y1285">
        <f>INDEX('Inflation Indices'!$B$2:$B$18,MATCH('MilCon Contracts Data'!W867,'Inflation Indices'!$A$2:$A$18,0))</f>
        <v>1.0750776974914733</v>
      </c>
      <c r="Z1285">
        <f>ROUND(MEDIAN(W1285,X1285),0)</f>
        <v>2024</v>
      </c>
      <c r="AA1285">
        <f>INDEX('Inflation Indices'!$B$2:$B$18,MATCH('MilCon Contracts Data'!Z867,'Inflation Indices'!$A$2:$A$18,0))</f>
        <v>1.027591137340192</v>
      </c>
      <c r="AB1285" s="22">
        <f>M1285*Y1285</f>
        <v>612794287.57013977</v>
      </c>
      <c r="AC1285" s="22">
        <f>AB1285+(Q1285*AA1285)</f>
        <v>187011899.81323117</v>
      </c>
      <c r="AD1285" s="19">
        <f>IF(AB1285="","",AC1285-AB1285)</f>
        <v>-425782387.7569086</v>
      </c>
      <c r="AE1285" s="23">
        <f>_xlfn.DAYS(P1285,O1285)</f>
        <v>438</v>
      </c>
      <c r="AF1285" s="23">
        <f>_xlfn.DAYS(O1285,G1285)</f>
        <v>2301</v>
      </c>
      <c r="AG1285" s="24">
        <f>AE1285/AF1285</f>
        <v>0.19035202086049544</v>
      </c>
    </row>
    <row r="1286" spans="1:33" ht="30" customHeight="1" x14ac:dyDescent="0.25">
      <c r="A1286" s="9">
        <v>44561</v>
      </c>
      <c r="B1286" s="10">
        <v>2016</v>
      </c>
      <c r="C1286" s="11" t="s">
        <v>731</v>
      </c>
      <c r="D1286" s="12" t="s">
        <v>3789</v>
      </c>
      <c r="E1286" s="12" t="s">
        <v>35</v>
      </c>
      <c r="F1286" s="9">
        <v>42277</v>
      </c>
      <c r="G1286" s="9">
        <v>42538</v>
      </c>
      <c r="H1286" s="12" t="s">
        <v>3790</v>
      </c>
      <c r="I1286" s="13" t="str">
        <f>LEFT(J1286,6)</f>
        <v>W912DR</v>
      </c>
      <c r="J1286" s="14" t="s">
        <v>3791</v>
      </c>
      <c r="K1286" s="15" t="s">
        <v>3792</v>
      </c>
      <c r="L1286" s="15" t="str">
        <f>CONCATENATE(D1286,",",J1286)</f>
        <v>30583,W912DR-16-C-0013</v>
      </c>
      <c r="M1286" s="16">
        <v>616311000</v>
      </c>
      <c r="N1286" s="16">
        <v>711463223</v>
      </c>
      <c r="O1286" s="17">
        <v>44084</v>
      </c>
      <c r="P1286" s="18">
        <v>44593</v>
      </c>
      <c r="Q1286" s="19">
        <f>IF(M1286="","",N1286-M1286)</f>
        <v>95152223</v>
      </c>
      <c r="R1286" s="20">
        <f>IF(P1286="","",P1286-O1286)</f>
        <v>509</v>
      </c>
      <c r="S1286">
        <f>YEAR(P1286)</f>
        <v>2022</v>
      </c>
      <c r="T1286" s="21" t="str">
        <f>IF(LEN(MONTH(P1286))=1,CONCATENATE("0",MONTH(P1286)),MONTH(P1286))</f>
        <v>02</v>
      </c>
      <c r="U1286" s="21" t="str">
        <f>IF(LEN(DAY(P1286))=1,CONCATENATE("0",DAY(P1286)),DAY(P1286))</f>
        <v>01</v>
      </c>
      <c r="V1286" t="str">
        <f>CONCATENATE(S1286,T1286,U1286)</f>
        <v>20220201</v>
      </c>
      <c r="W1286">
        <f>IF(OR(MONTH(G1286)=10,MONTH(G1286)=11,MONTH(G1286)=12),YEAR(G1286)+1,YEAR(G1286))</f>
        <v>2016</v>
      </c>
      <c r="X1286">
        <f>IF(OR(MONTH(P1286)=10,MONTH(P1286)=11,MONTH(P1286)=12),YEAR(P1286)+1,YEAR(P1286))</f>
        <v>2022</v>
      </c>
      <c r="Y1286">
        <f>INDEX('Inflation Indices'!$B$2:$B$18,MATCH('MilCon Contracts Data'!W281,'Inflation Indices'!$A$2:$A$18,0))</f>
        <v>1.0006103417743548</v>
      </c>
      <c r="Z1286">
        <f>ROUND(MEDIAN(W1286,X1286),0)</f>
        <v>2019</v>
      </c>
      <c r="AA1286">
        <f>INDEX('Inflation Indices'!$B$2:$B$18,MATCH('MilCon Contracts Data'!Z281,'Inflation Indices'!$A$2:$A$18,0))</f>
        <v>0.97697771649446541</v>
      </c>
      <c r="AB1286" s="22">
        <f>M1286*Y1286</f>
        <v>616687160.34929442</v>
      </c>
      <c r="AC1286" s="22">
        <f>AB1286+(Q1286*AA1286)</f>
        <v>709648761.89520657</v>
      </c>
      <c r="AD1286" s="19">
        <f>IF(AB1286="","",AC1286-AB1286)</f>
        <v>92961601.545912147</v>
      </c>
      <c r="AE1286" s="23">
        <f>_xlfn.DAYS(P1286,O1286)</f>
        <v>509</v>
      </c>
      <c r="AF1286" s="23">
        <f>_xlfn.DAYS(O1286,G1286)</f>
        <v>1546</v>
      </c>
      <c r="AG1286" s="24">
        <f>AE1286/AF1286</f>
        <v>0.32923673997412678</v>
      </c>
    </row>
    <row r="1287" spans="1:33" ht="30" customHeight="1" x14ac:dyDescent="0.25">
      <c r="A1287" s="9">
        <v>44561</v>
      </c>
      <c r="B1287" s="10">
        <v>2019</v>
      </c>
      <c r="C1287" s="11" t="s">
        <v>731</v>
      </c>
      <c r="D1287" s="12" t="s">
        <v>3793</v>
      </c>
      <c r="E1287" s="12" t="s">
        <v>35</v>
      </c>
      <c r="F1287" s="9">
        <v>43377</v>
      </c>
      <c r="G1287" s="9">
        <v>43552</v>
      </c>
      <c r="H1287" s="12" t="s">
        <v>2047</v>
      </c>
      <c r="I1287" s="13" t="str">
        <f>LEFT(J1287,6)</f>
        <v>W912DR</v>
      </c>
      <c r="J1287" s="14" t="s">
        <v>3794</v>
      </c>
      <c r="K1287" s="15" t="s">
        <v>3795</v>
      </c>
      <c r="L1287" s="15" t="str">
        <f>CONCATENATE(D1287,",",J1287)</f>
        <v>35168,W912DR-19-C-0013</v>
      </c>
      <c r="M1287" s="16">
        <v>650261000</v>
      </c>
      <c r="N1287" s="16">
        <v>675303918</v>
      </c>
      <c r="O1287" s="17">
        <v>45046</v>
      </c>
      <c r="P1287" s="18">
        <v>45055</v>
      </c>
      <c r="Q1287" s="19">
        <f>IF(M1287="","",N1287-M1287)</f>
        <v>25042918</v>
      </c>
      <c r="R1287" s="20">
        <f>IF(P1287="","",P1287-O1287)</f>
        <v>9</v>
      </c>
      <c r="S1287">
        <f>YEAR(P1287)</f>
        <v>2023</v>
      </c>
      <c r="T1287" s="21" t="str">
        <f>IF(LEN(MONTH(P1287))=1,CONCATENATE("0",MONTH(P1287)),MONTH(P1287))</f>
        <v>05</v>
      </c>
      <c r="U1287" s="21" t="str">
        <f>IF(LEN(DAY(P1287))=1,CONCATENATE("0",DAY(P1287)),DAY(P1287))</f>
        <v>09</v>
      </c>
      <c r="V1287" t="str">
        <f>CONCATENATE(S1287,T1287,U1287)</f>
        <v>20230509</v>
      </c>
      <c r="W1287">
        <f>IF(OR(MONTH(G1287)=10,MONTH(G1287)=11,MONTH(G1287)=12),YEAR(G1287)+1,YEAR(G1287))</f>
        <v>2019</v>
      </c>
      <c r="X1287">
        <f>IF(OR(MONTH(P1287)=10,MONTH(P1287)=11,MONTH(P1287)=12),YEAR(P1287)+1,YEAR(P1287))</f>
        <v>2023</v>
      </c>
      <c r="Y1287">
        <f>INDEX('Inflation Indices'!$B$2:$B$18,MATCH('MilCon Contracts Data'!W769,'Inflation Indices'!$A$2:$A$18,0))</f>
        <v>1.0507009358578761</v>
      </c>
      <c r="Z1287">
        <f>ROUND(MEDIAN(W1287,X1287),0)</f>
        <v>2021</v>
      </c>
      <c r="AA1287">
        <f>INDEX('Inflation Indices'!$B$2:$B$18,MATCH('MilCon Contracts Data'!Z769,'Inflation Indices'!$A$2:$A$18,0))</f>
        <v>1.0006103417743548</v>
      </c>
      <c r="AB1287" s="22">
        <f>M1287*Y1287</f>
        <v>683229841.25187838</v>
      </c>
      <c r="AC1287" s="22">
        <f>AB1287+(Q1287*AA1287)</f>
        <v>708288043.9908855</v>
      </c>
      <c r="AD1287" s="19">
        <f>IF(AB1287="","",AC1287-AB1287)</f>
        <v>25058202.739007115</v>
      </c>
      <c r="AE1287" s="23">
        <f>_xlfn.DAYS(P1287,O1287)</f>
        <v>9</v>
      </c>
      <c r="AF1287" s="23">
        <f>_xlfn.DAYS(O1287,G1287)</f>
        <v>1494</v>
      </c>
      <c r="AG1287" s="24">
        <f>AE1287/AF1287</f>
        <v>6.024096385542169E-3</v>
      </c>
    </row>
    <row r="1288" spans="1:33" ht="30" customHeight="1" x14ac:dyDescent="0.25">
      <c r="A1288" s="9">
        <v>44574</v>
      </c>
      <c r="B1288" s="10">
        <v>2012</v>
      </c>
      <c r="C1288" s="11" t="s">
        <v>39</v>
      </c>
      <c r="D1288" s="12" t="s">
        <v>157</v>
      </c>
      <c r="E1288" s="12" t="s">
        <v>3796</v>
      </c>
      <c r="F1288" s="9">
        <v>42235</v>
      </c>
      <c r="G1288" s="9">
        <v>42247</v>
      </c>
      <c r="H1288" s="12" t="s">
        <v>3797</v>
      </c>
      <c r="I1288" s="13" t="str">
        <f>LEFT(J1288,6)</f>
        <v>W912GB</v>
      </c>
      <c r="J1288" s="14" t="s">
        <v>3798</v>
      </c>
      <c r="K1288" s="15" t="s">
        <v>3799</v>
      </c>
      <c r="L1288" s="15" t="str">
        <f>CONCATENATE(D1288,",",J1288)</f>
        <v>76007,W912GB-10-C-0031</v>
      </c>
      <c r="M1288" s="16">
        <v>913702000</v>
      </c>
      <c r="N1288" s="16">
        <v>913702000</v>
      </c>
      <c r="O1288" s="17">
        <v>46021</v>
      </c>
      <c r="P1288" s="18">
        <v>46660</v>
      </c>
      <c r="Q1288" s="19">
        <f>IF(M1288="","",N1288-M1288)</f>
        <v>0</v>
      </c>
      <c r="R1288" s="20">
        <f>IF(P1288="","",P1288-O1288)</f>
        <v>639</v>
      </c>
      <c r="S1288">
        <f>YEAR(P1288)</f>
        <v>2027</v>
      </c>
      <c r="T1288" s="21" t="str">
        <f>IF(LEN(MONTH(P1288))=1,CONCATENATE("0",MONTH(P1288)),MONTH(P1288))</f>
        <v>09</v>
      </c>
      <c r="U1288" s="21">
        <f>IF(LEN(DAY(P1288))=1,CONCATENATE("0",DAY(P1288)),DAY(P1288))</f>
        <v>30</v>
      </c>
      <c r="V1288" t="str">
        <f>CONCATENATE(S1288,T1288,U1288)</f>
        <v>20270930</v>
      </c>
      <c r="W1288">
        <f>IF(OR(MONTH(G1288)=10,MONTH(G1288)=11,MONTH(G1288)=12),YEAR(G1288)+1,YEAR(G1288))</f>
        <v>2015</v>
      </c>
      <c r="X1288">
        <f>IF(OR(MONTH(P1288)=10,MONTH(P1288)=11,MONTH(P1288)=12),YEAR(P1288)+1,YEAR(P1288))</f>
        <v>2027</v>
      </c>
      <c r="Y1288">
        <f>INDEX('Inflation Indices'!$B$2:$B$18,MATCH('MilCon Contracts Data'!W218,'Inflation Indices'!$A$2:$A$18,0))</f>
        <v>1.027591137340192</v>
      </c>
      <c r="Z1288">
        <f>ROUND(MEDIAN(W1288,X1288),0)</f>
        <v>2021</v>
      </c>
      <c r="AA1288">
        <f>INDEX('Inflation Indices'!$B$2:$B$18,MATCH('MilCon Contracts Data'!Z218,'Inflation Indices'!$A$2:$A$18,0))</f>
        <v>1.0006103417743548</v>
      </c>
      <c r="AB1288" s="22">
        <f>M1288*Y1288</f>
        <v>938912077.37000811</v>
      </c>
      <c r="AC1288" s="22">
        <f>AB1288+(Q1288*AA1288)</f>
        <v>938912077.37000811</v>
      </c>
      <c r="AD1288" s="19">
        <f>IF(AB1288="","",AC1288-AB1288)</f>
        <v>0</v>
      </c>
      <c r="AE1288" s="23">
        <f>_xlfn.DAYS(P1288,O1288)</f>
        <v>639</v>
      </c>
      <c r="AF1288" s="23">
        <f>_xlfn.DAYS(O1288,G1288)</f>
        <v>3774</v>
      </c>
      <c r="AG1288" s="24">
        <f>AE1288/AF1288</f>
        <v>0.16931637519872814</v>
      </c>
    </row>
    <row r="1289" spans="1:33" ht="30" customHeight="1" x14ac:dyDescent="0.25">
      <c r="A1289" s="9">
        <v>44592</v>
      </c>
      <c r="B1289" s="10">
        <v>2020</v>
      </c>
      <c r="C1289" s="11" t="s">
        <v>496</v>
      </c>
      <c r="D1289" s="12" t="s">
        <v>3800</v>
      </c>
      <c r="E1289" s="12" t="s">
        <v>35</v>
      </c>
      <c r="F1289" s="9">
        <v>44053</v>
      </c>
      <c r="G1289" s="9">
        <v>44300</v>
      </c>
      <c r="H1289" s="12" t="s">
        <v>1110</v>
      </c>
      <c r="I1289" s="13" t="str">
        <f>LEFT(J1289,6)</f>
        <v>W912WJ</v>
      </c>
      <c r="J1289" s="14" t="s">
        <v>3801</v>
      </c>
      <c r="K1289" s="15" t="s">
        <v>3801</v>
      </c>
      <c r="L1289" s="15" t="str">
        <f>CONCATENATE(D1289,",",J1289)</f>
        <v>DESC20S1,W912WJ21C0009</v>
      </c>
      <c r="M1289" s="16">
        <v>1162500000</v>
      </c>
      <c r="N1289" s="16">
        <v>1162500000</v>
      </c>
      <c r="O1289" s="17">
        <v>44788</v>
      </c>
      <c r="P1289" s="18">
        <v>45071</v>
      </c>
      <c r="Q1289" s="19">
        <f>IF(M1289="","",N1289-M1289)</f>
        <v>0</v>
      </c>
      <c r="R1289" s="20">
        <f>IF(P1289="","",P1289-O1289)</f>
        <v>283</v>
      </c>
      <c r="S1289">
        <f>YEAR(P1289)</f>
        <v>2023</v>
      </c>
      <c r="T1289" s="21" t="str">
        <f>IF(LEN(MONTH(P1289))=1,CONCATENATE("0",MONTH(P1289)),MONTH(P1289))</f>
        <v>05</v>
      </c>
      <c r="U1289" s="21">
        <f>IF(LEN(DAY(P1289))=1,CONCATENATE("0",DAY(P1289)),DAY(P1289))</f>
        <v>25</v>
      </c>
      <c r="V1289" t="str">
        <f>CONCATENATE(S1289,T1289,U1289)</f>
        <v>20230525</v>
      </c>
      <c r="W1289">
        <f>IF(OR(MONTH(G1289)=10,MONTH(G1289)=11,MONTH(G1289)=12),YEAR(G1289)+1,YEAR(G1289))</f>
        <v>2021</v>
      </c>
      <c r="X1289">
        <f>IF(OR(MONTH(P1289)=10,MONTH(P1289)=11,MONTH(P1289)=12),YEAR(P1289)+1,YEAR(P1289))</f>
        <v>2023</v>
      </c>
      <c r="Y1289">
        <f>INDEX('Inflation Indices'!$B$2:$B$18,MATCH('MilCon Contracts Data'!W1276,'Inflation Indices'!$A$2:$A$18,0))</f>
        <v>1.0750776974914733</v>
      </c>
      <c r="Z1289">
        <f>ROUND(MEDIAN(W1289,X1289),0)</f>
        <v>2022</v>
      </c>
      <c r="AA1289">
        <f>INDEX('Inflation Indices'!$B$2:$B$18,MATCH('MilCon Contracts Data'!Z1276,'Inflation Indices'!$A$2:$A$18,0))</f>
        <v>1.0006103417743548</v>
      </c>
      <c r="AB1289" s="22">
        <f>M1289*Y1289</f>
        <v>1249777823.3338377</v>
      </c>
      <c r="AC1289" s="22">
        <f>AB1289+(Q1289*AA1289)</f>
        <v>1249777823.3338377</v>
      </c>
      <c r="AD1289" s="19">
        <f>IF(AB1289="","",AC1289-AB1289)</f>
        <v>0</v>
      </c>
      <c r="AE1289" s="23">
        <f>_xlfn.DAYS(P1289,O1289)</f>
        <v>283</v>
      </c>
      <c r="AF1289" s="23">
        <f>_xlfn.DAYS(O1289,G1289)</f>
        <v>488</v>
      </c>
      <c r="AG1289" s="24">
        <f>AE1289/AF1289</f>
        <v>0.57991803278688525</v>
      </c>
    </row>
    <row r="1290" spans="1:33" ht="30" customHeight="1" x14ac:dyDescent="0.25">
      <c r="A1290" s="31"/>
      <c r="B1290" s="31"/>
      <c r="C1290" s="31"/>
      <c r="D1290" s="31"/>
      <c r="E1290" s="31"/>
      <c r="F1290" s="31"/>
      <c r="G1290" s="31"/>
      <c r="H1290" s="31"/>
      <c r="I1290" s="31"/>
      <c r="J1290" s="32"/>
      <c r="K1290" s="20"/>
      <c r="L1290" s="20"/>
      <c r="M1290" s="19">
        <f>SUM(M1:M1289)</f>
        <v>39282690659.889999</v>
      </c>
      <c r="N1290" s="19">
        <f>SUM(N1:N1289)</f>
        <v>41154407792</v>
      </c>
      <c r="O1290" s="20"/>
      <c r="P1290" s="20"/>
      <c r="Q1290" s="20"/>
      <c r="R1290" s="20"/>
      <c r="AD1290" s="20"/>
    </row>
    <row r="1291" spans="1:33" ht="30" customHeight="1" x14ac:dyDescent="0.25">
      <c r="A1291" s="9">
        <v>44452</v>
      </c>
      <c r="B1291" s="10">
        <v>2021</v>
      </c>
      <c r="C1291" s="11" t="s">
        <v>98</v>
      </c>
      <c r="D1291" s="12" t="s">
        <v>121</v>
      </c>
      <c r="E1291" s="12" t="s">
        <v>35</v>
      </c>
      <c r="F1291" s="9" t="s">
        <v>35</v>
      </c>
      <c r="G1291" s="9" t="s">
        <v>35</v>
      </c>
      <c r="H1291" s="12" t="s">
        <v>35</v>
      </c>
      <c r="I1291" s="13" t="str">
        <f>LEFT(J1291,6)</f>
        <v/>
      </c>
      <c r="J1291" s="14" t="s">
        <v>35</v>
      </c>
      <c r="K1291" s="15"/>
      <c r="L1291" s="15"/>
      <c r="M1291" s="16"/>
      <c r="N1291" s="16"/>
      <c r="O1291" s="17" t="s">
        <v>35</v>
      </c>
      <c r="P1291" s="18" t="s">
        <v>35</v>
      </c>
      <c r="Q1291" s="19" t="str">
        <f>IF(M1291="","",N1291-M1291)</f>
        <v/>
      </c>
      <c r="R1291" s="20" t="str">
        <f>IF(P1291="","",P1291-O1291)</f>
        <v/>
      </c>
      <c r="S1291" t="e">
        <f>YEAR(P1291)</f>
        <v>#VALUE!</v>
      </c>
      <c r="T1291" s="21" t="e">
        <f>IF(LEN(MONTH(P1291))=1,CONCATENATE("0",MONTH(P1291)),MONTH(P1291))</f>
        <v>#VALUE!</v>
      </c>
      <c r="U1291" t="e">
        <f>IF(LEN(DAY(P1291))=1,CONCATENATE("0",DAY(P1291)),DAY(P1291))</f>
        <v>#VALUE!</v>
      </c>
      <c r="V1291" t="e">
        <f>CONCATENATE(S1291,T1291,U1291)</f>
        <v>#VALUE!</v>
      </c>
      <c r="W1291" t="e">
        <f>IF(OR(MONTH(G1291)=10,MONTH(G1291)=11,MONTH(G1291)=12),YEAR(G1291)+1,IF(YEAR(G1291)="","",YEAR(G1291)))</f>
        <v>#VALUE!</v>
      </c>
      <c r="X1291" t="e">
        <f>IF(OR(MONTH(P1291)=10,MONTH(P1291)=11,MONTH(P1291)=12),YEAR(P1291)+1,YEAR(P1291))</f>
        <v>#VALUE!</v>
      </c>
      <c r="Y1291" t="e">
        <f>INDEX('Inflation Indices'!$B$2:$B$18,MATCH('MilCon Contracts Data'!W1290,'Inflation Indices'!$A$2:$A$18,0))</f>
        <v>#N/A</v>
      </c>
      <c r="Z1291" t="e">
        <f>ROUND(MEDIAN(W1291,X1291),0)</f>
        <v>#VALUE!</v>
      </c>
      <c r="AA1291" t="e">
        <f>INDEX('Inflation Indices'!$B$2:$B$18,MATCH('MilCon Contracts Data'!Z1290,'Inflation Indices'!$A$2:$A$18,0))</f>
        <v>#N/A</v>
      </c>
      <c r="AB1291" s="22" t="e">
        <f>M1291*Y1291</f>
        <v>#N/A</v>
      </c>
      <c r="AC1291" s="22" t="e">
        <f>AB1291+(Q1291*AA1291)</f>
        <v>#N/A</v>
      </c>
      <c r="AD1291" s="19" t="e">
        <f>IF(AB1291="","",AC1291-AB1291)</f>
        <v>#N/A</v>
      </c>
      <c r="AE1291" s="23" t="e">
        <f>_xlfn.DAYS(P1291,O1291)</f>
        <v>#VALUE!</v>
      </c>
      <c r="AF1291" s="23" t="e">
        <f>_xlfn.DAYS(O1291,G1291)</f>
        <v>#VALUE!</v>
      </c>
      <c r="AG1291" s="24" t="e">
        <f>AE1291/AF1291</f>
        <v>#VALUE!</v>
      </c>
    </row>
    <row r="1292" spans="1:33" ht="30" customHeight="1" x14ac:dyDescent="0.25">
      <c r="A1292" s="9">
        <v>44573</v>
      </c>
      <c r="B1292" s="10">
        <v>2020</v>
      </c>
      <c r="C1292" s="11" t="s">
        <v>98</v>
      </c>
      <c r="D1292" s="12" t="s">
        <v>3802</v>
      </c>
      <c r="E1292" s="12" t="s">
        <v>35</v>
      </c>
      <c r="F1292" s="9" t="s">
        <v>35</v>
      </c>
      <c r="G1292" s="9" t="s">
        <v>35</v>
      </c>
      <c r="H1292" s="12" t="s">
        <v>35</v>
      </c>
      <c r="I1292" s="13" t="str">
        <f>LEFT(J1292,6)</f>
        <v/>
      </c>
      <c r="J1292" s="14" t="s">
        <v>35</v>
      </c>
      <c r="K1292" s="15"/>
      <c r="L1292" s="15"/>
      <c r="M1292" s="16"/>
      <c r="N1292" s="16"/>
      <c r="O1292" s="17" t="s">
        <v>35</v>
      </c>
      <c r="P1292" s="18" t="s">
        <v>35</v>
      </c>
      <c r="Q1292" s="19" t="str">
        <f>IF(M1292="","",N1292-M1292)</f>
        <v/>
      </c>
      <c r="R1292" s="20" t="str">
        <f>IF(P1292="","",P1292-O1292)</f>
        <v/>
      </c>
      <c r="S1292" t="e">
        <f>YEAR(P1292)</f>
        <v>#VALUE!</v>
      </c>
      <c r="T1292" s="21" t="e">
        <f>IF(LEN(MONTH(P1292))=1,CONCATENATE("0",MONTH(P1292)),MONTH(P1292))</f>
        <v>#VALUE!</v>
      </c>
      <c r="U1292" t="e">
        <f>IF(LEN(DAY(P1292))=1,CONCATENATE("0",DAY(P1292)),DAY(P1292))</f>
        <v>#VALUE!</v>
      </c>
      <c r="V1292" t="e">
        <f>CONCATENATE(S1292,T1292,U1292)</f>
        <v>#VALUE!</v>
      </c>
      <c r="W1292" t="e">
        <f>IF(OR(MONTH(G1292)=10,MONTH(G1292)=11,MONTH(G1292)=12),YEAR(G1292)+1,IF(YEAR(G1292)="","",YEAR(G1292)))</f>
        <v>#VALUE!</v>
      </c>
      <c r="X1292" t="e">
        <f>IF(OR(MONTH(P1292)=10,MONTH(P1292)=11,MONTH(P1292)=12),YEAR(P1292)+1,YEAR(P1292))</f>
        <v>#VALUE!</v>
      </c>
      <c r="Y1292" t="e">
        <f>INDEX('Inflation Indices'!$B$2:$B$18,MATCH('MilCon Contracts Data'!W1291,'Inflation Indices'!$A$2:$A$18,0))</f>
        <v>#VALUE!</v>
      </c>
      <c r="Z1292" t="e">
        <f>ROUND(MEDIAN(W1292,X1292),0)</f>
        <v>#VALUE!</v>
      </c>
      <c r="AA1292" t="e">
        <f>INDEX('Inflation Indices'!$B$2:$B$18,MATCH('MilCon Contracts Data'!Z1291,'Inflation Indices'!$A$2:$A$18,0))</f>
        <v>#VALUE!</v>
      </c>
      <c r="AB1292" s="22" t="e">
        <f>M1292*Y1292</f>
        <v>#VALUE!</v>
      </c>
      <c r="AC1292" s="22" t="e">
        <f>AB1292+(Q1292*AA1292)</f>
        <v>#VALUE!</v>
      </c>
      <c r="AD1292" s="19" t="e">
        <f>IF(AB1292="","",AC1292-AB1292)</f>
        <v>#VALUE!</v>
      </c>
      <c r="AE1292" s="23" t="e">
        <f>_xlfn.DAYS(P1292,O1292)</f>
        <v>#VALUE!</v>
      </c>
      <c r="AF1292" s="23" t="e">
        <f>_xlfn.DAYS(O1292,G1292)</f>
        <v>#VALUE!</v>
      </c>
      <c r="AG1292" s="24" t="e">
        <f>AE1292/AF1292</f>
        <v>#VALUE!</v>
      </c>
    </row>
    <row r="1293" spans="1:33" ht="30" customHeight="1" x14ac:dyDescent="0.25">
      <c r="A1293" s="9">
        <v>44573</v>
      </c>
      <c r="B1293" s="10">
        <v>2018</v>
      </c>
      <c r="C1293" s="11" t="s">
        <v>98</v>
      </c>
      <c r="D1293" s="12" t="s">
        <v>3803</v>
      </c>
      <c r="E1293" s="12" t="s">
        <v>35</v>
      </c>
      <c r="F1293" s="9" t="s">
        <v>35</v>
      </c>
      <c r="G1293" s="9" t="s">
        <v>35</v>
      </c>
      <c r="H1293" s="12" t="s">
        <v>35</v>
      </c>
      <c r="I1293" s="13" t="str">
        <f>LEFT(J1293,6)</f>
        <v/>
      </c>
      <c r="J1293" s="14" t="s">
        <v>35</v>
      </c>
      <c r="K1293" s="15"/>
      <c r="L1293" s="15"/>
      <c r="M1293" s="16"/>
      <c r="N1293" s="16"/>
      <c r="O1293" s="17" t="s">
        <v>35</v>
      </c>
      <c r="P1293" s="18" t="s">
        <v>35</v>
      </c>
      <c r="Q1293" s="19" t="str">
        <f>IF(M1293="","",N1293-M1293)</f>
        <v/>
      </c>
      <c r="R1293" s="20" t="str">
        <f>IF(P1293="","",P1293-O1293)</f>
        <v/>
      </c>
      <c r="S1293" t="e">
        <f>YEAR(P1293)</f>
        <v>#VALUE!</v>
      </c>
      <c r="T1293" s="21" t="e">
        <f>IF(LEN(MONTH(P1293))=1,CONCATENATE("0",MONTH(P1293)),MONTH(P1293))</f>
        <v>#VALUE!</v>
      </c>
      <c r="U1293" t="e">
        <f>IF(LEN(DAY(P1293))=1,CONCATENATE("0",DAY(P1293)),DAY(P1293))</f>
        <v>#VALUE!</v>
      </c>
      <c r="V1293" t="e">
        <f>CONCATENATE(S1293,T1293,U1293)</f>
        <v>#VALUE!</v>
      </c>
      <c r="W1293" t="e">
        <f>IF(OR(MONTH(G1293)=10,MONTH(G1293)=11,MONTH(G1293)=12),YEAR(G1293)+1,IF(YEAR(G1293)="","",YEAR(G1293)))</f>
        <v>#VALUE!</v>
      </c>
      <c r="X1293" t="e">
        <f>IF(OR(MONTH(P1293)=10,MONTH(P1293)=11,MONTH(P1293)=12),YEAR(P1293)+1,YEAR(P1293))</f>
        <v>#VALUE!</v>
      </c>
      <c r="Y1293" t="e">
        <f>INDEX('Inflation Indices'!$B$2:$B$18,MATCH('MilCon Contracts Data'!W1292,'Inflation Indices'!$A$2:$A$18,0))</f>
        <v>#VALUE!</v>
      </c>
      <c r="Z1293" t="e">
        <f>ROUND(MEDIAN(W1293,X1293),0)</f>
        <v>#VALUE!</v>
      </c>
      <c r="AA1293" t="e">
        <f>INDEX('Inflation Indices'!$B$2:$B$18,MATCH('MilCon Contracts Data'!Z1292,'Inflation Indices'!$A$2:$A$18,0))</f>
        <v>#VALUE!</v>
      </c>
      <c r="AB1293" s="22" t="e">
        <f>M1293*Y1293</f>
        <v>#VALUE!</v>
      </c>
      <c r="AC1293" s="22" t="e">
        <f>AB1293+(Q1293*AA1293)</f>
        <v>#VALUE!</v>
      </c>
      <c r="AD1293" s="19" t="e">
        <f>IF(AB1293="","",AC1293-AB1293)</f>
        <v>#VALUE!</v>
      </c>
      <c r="AE1293" s="23" t="e">
        <f>_xlfn.DAYS(P1293,O1293)</f>
        <v>#VALUE!</v>
      </c>
      <c r="AF1293" s="23" t="e">
        <f>_xlfn.DAYS(O1293,G1293)</f>
        <v>#VALUE!</v>
      </c>
      <c r="AG1293" s="24" t="e">
        <f>AE1293/AF1293</f>
        <v>#VALUE!</v>
      </c>
    </row>
    <row r="1294" spans="1:33" ht="30" customHeight="1" x14ac:dyDescent="0.25">
      <c r="A1294" s="9">
        <v>44573</v>
      </c>
      <c r="B1294" s="10">
        <v>2017</v>
      </c>
      <c r="C1294" s="11" t="s">
        <v>98</v>
      </c>
      <c r="D1294" s="12" t="s">
        <v>3804</v>
      </c>
      <c r="E1294" s="12" t="s">
        <v>35</v>
      </c>
      <c r="F1294" s="9" t="s">
        <v>35</v>
      </c>
      <c r="G1294" s="9" t="s">
        <v>35</v>
      </c>
      <c r="H1294" s="12" t="s">
        <v>35</v>
      </c>
      <c r="I1294" s="13" t="str">
        <f>LEFT(J1294,6)</f>
        <v/>
      </c>
      <c r="J1294" s="14" t="s">
        <v>35</v>
      </c>
      <c r="K1294" s="15"/>
      <c r="L1294" s="15"/>
      <c r="M1294" s="16"/>
      <c r="N1294" s="16"/>
      <c r="O1294" s="17" t="s">
        <v>35</v>
      </c>
      <c r="P1294" s="18" t="s">
        <v>35</v>
      </c>
      <c r="Q1294" s="19" t="str">
        <f>IF(M1294="","",N1294-M1294)</f>
        <v/>
      </c>
      <c r="R1294" s="20" t="str">
        <f>IF(P1294="","",P1294-O1294)</f>
        <v/>
      </c>
      <c r="S1294" t="e">
        <f>YEAR(P1294)</f>
        <v>#VALUE!</v>
      </c>
      <c r="T1294" s="21" t="e">
        <f>IF(LEN(MONTH(P1294))=1,CONCATENATE("0",MONTH(P1294)),MONTH(P1294))</f>
        <v>#VALUE!</v>
      </c>
      <c r="U1294" t="e">
        <f>IF(LEN(DAY(P1294))=1,CONCATENATE("0",DAY(P1294)),DAY(P1294))</f>
        <v>#VALUE!</v>
      </c>
      <c r="V1294" t="e">
        <f>CONCATENATE(S1294,T1294,U1294)</f>
        <v>#VALUE!</v>
      </c>
      <c r="W1294" t="e">
        <f>IF(OR(MONTH(G1294)=10,MONTH(G1294)=11,MONTH(G1294)=12),YEAR(G1294)+1,IF(YEAR(G1294)="","",YEAR(G1294)))</f>
        <v>#VALUE!</v>
      </c>
      <c r="X1294" t="e">
        <f>IF(OR(MONTH(P1294)=10,MONTH(P1294)=11,MONTH(P1294)=12),YEAR(P1294)+1,YEAR(P1294))</f>
        <v>#VALUE!</v>
      </c>
      <c r="Y1294" t="e">
        <f>INDEX('Inflation Indices'!$B$2:$B$18,MATCH('MilCon Contracts Data'!W1293,'Inflation Indices'!$A$2:$A$18,0))</f>
        <v>#VALUE!</v>
      </c>
      <c r="Z1294" t="e">
        <f>ROUND(MEDIAN(W1294,X1294),0)</f>
        <v>#VALUE!</v>
      </c>
      <c r="AA1294" t="e">
        <f>INDEX('Inflation Indices'!$B$2:$B$18,MATCH('MilCon Contracts Data'!Z1293,'Inflation Indices'!$A$2:$A$18,0))</f>
        <v>#VALUE!</v>
      </c>
      <c r="AB1294" s="22" t="e">
        <f>M1294*Y1294</f>
        <v>#VALUE!</v>
      </c>
      <c r="AC1294" s="22" t="e">
        <f>AB1294+(Q1294*AA1294)</f>
        <v>#VALUE!</v>
      </c>
      <c r="AD1294" s="19" t="e">
        <f>IF(AB1294="","",AC1294-AB1294)</f>
        <v>#VALUE!</v>
      </c>
      <c r="AE1294" s="23" t="e">
        <f>_xlfn.DAYS(P1294,O1294)</f>
        <v>#VALUE!</v>
      </c>
      <c r="AF1294" s="23" t="e">
        <f>_xlfn.DAYS(O1294,G1294)</f>
        <v>#VALUE!</v>
      </c>
      <c r="AG1294" s="24" t="e">
        <f>AE1294/AF1294</f>
        <v>#VALUE!</v>
      </c>
    </row>
    <row r="1295" spans="1:33" ht="30" customHeight="1" x14ac:dyDescent="0.25">
      <c r="A1295" s="9">
        <v>44573</v>
      </c>
      <c r="B1295" s="10">
        <v>2016</v>
      </c>
      <c r="C1295" s="11" t="s">
        <v>98</v>
      </c>
      <c r="D1295" s="12" t="s">
        <v>3805</v>
      </c>
      <c r="E1295" s="12" t="s">
        <v>35</v>
      </c>
      <c r="F1295" s="9" t="s">
        <v>35</v>
      </c>
      <c r="G1295" s="9" t="s">
        <v>35</v>
      </c>
      <c r="H1295" s="12" t="s">
        <v>35</v>
      </c>
      <c r="I1295" s="13" t="str">
        <f>LEFT(J1295,6)</f>
        <v/>
      </c>
      <c r="J1295" s="14" t="s">
        <v>35</v>
      </c>
      <c r="K1295" s="15"/>
      <c r="L1295" s="15"/>
      <c r="M1295" s="16"/>
      <c r="N1295" s="16"/>
      <c r="O1295" s="17" t="s">
        <v>35</v>
      </c>
      <c r="P1295" s="18" t="s">
        <v>35</v>
      </c>
      <c r="Q1295" s="19" t="str">
        <f>IF(M1295="","",N1295-M1295)</f>
        <v/>
      </c>
      <c r="R1295" s="20" t="str">
        <f>IF(P1295="","",P1295-O1295)</f>
        <v/>
      </c>
      <c r="S1295" t="e">
        <f>YEAR(P1295)</f>
        <v>#VALUE!</v>
      </c>
      <c r="T1295" s="21" t="e">
        <f>IF(LEN(MONTH(P1295))=1,CONCATENATE("0",MONTH(P1295)),MONTH(P1295))</f>
        <v>#VALUE!</v>
      </c>
      <c r="U1295" t="e">
        <f>IF(LEN(DAY(P1295))=1,CONCATENATE("0",DAY(P1295)),DAY(P1295))</f>
        <v>#VALUE!</v>
      </c>
      <c r="V1295" t="e">
        <f>CONCATENATE(S1295,T1295,U1295)</f>
        <v>#VALUE!</v>
      </c>
      <c r="W1295" t="e">
        <f>IF(OR(MONTH(G1295)=10,MONTH(G1295)=11,MONTH(G1295)=12),YEAR(G1295)+1,IF(YEAR(G1295)="","",YEAR(G1295)))</f>
        <v>#VALUE!</v>
      </c>
      <c r="X1295" t="e">
        <f>IF(OR(MONTH(P1295)=10,MONTH(P1295)=11,MONTH(P1295)=12),YEAR(P1295)+1,YEAR(P1295))</f>
        <v>#VALUE!</v>
      </c>
      <c r="Y1295" t="e">
        <f>INDEX('Inflation Indices'!$B$2:$B$18,MATCH('MilCon Contracts Data'!W1294,'Inflation Indices'!$A$2:$A$18,0))</f>
        <v>#VALUE!</v>
      </c>
      <c r="Z1295" t="e">
        <f>ROUND(MEDIAN(W1295,X1295),0)</f>
        <v>#VALUE!</v>
      </c>
      <c r="AA1295" t="e">
        <f>INDEX('Inflation Indices'!$B$2:$B$18,MATCH('MilCon Contracts Data'!Z1294,'Inflation Indices'!$A$2:$A$18,0))</f>
        <v>#VALUE!</v>
      </c>
      <c r="AB1295" s="22" t="e">
        <f>M1295*Y1295</f>
        <v>#VALUE!</v>
      </c>
      <c r="AC1295" s="22" t="e">
        <f>AB1295+(Q1295*AA1295)</f>
        <v>#VALUE!</v>
      </c>
      <c r="AD1295" s="19" t="e">
        <f>IF(AB1295="","",AC1295-AB1295)</f>
        <v>#VALUE!</v>
      </c>
      <c r="AE1295" s="23" t="e">
        <f>_xlfn.DAYS(P1295,O1295)</f>
        <v>#VALUE!</v>
      </c>
      <c r="AF1295" s="23" t="e">
        <f>_xlfn.DAYS(O1295,G1295)</f>
        <v>#VALUE!</v>
      </c>
      <c r="AG1295" s="24" t="e">
        <f>AE1295/AF1295</f>
        <v>#VALUE!</v>
      </c>
    </row>
    <row r="1296" spans="1:33" ht="30" customHeight="1" x14ac:dyDescent="0.25">
      <c r="A1296" s="9">
        <v>44573</v>
      </c>
      <c r="B1296" s="10">
        <v>2015</v>
      </c>
      <c r="C1296" s="11" t="s">
        <v>98</v>
      </c>
      <c r="D1296" s="12" t="s">
        <v>3806</v>
      </c>
      <c r="E1296" s="12" t="s">
        <v>35</v>
      </c>
      <c r="F1296" s="9" t="s">
        <v>35</v>
      </c>
      <c r="G1296" s="9" t="s">
        <v>35</v>
      </c>
      <c r="H1296" s="12" t="s">
        <v>35</v>
      </c>
      <c r="I1296" s="13" t="str">
        <f>LEFT(J1296,6)</f>
        <v/>
      </c>
      <c r="J1296" s="14" t="s">
        <v>35</v>
      </c>
      <c r="K1296" s="15"/>
      <c r="L1296" s="15"/>
      <c r="M1296" s="16"/>
      <c r="N1296" s="16"/>
      <c r="O1296" s="17" t="s">
        <v>35</v>
      </c>
      <c r="P1296" s="18" t="s">
        <v>35</v>
      </c>
      <c r="Q1296" s="19" t="str">
        <f>IF(M1296="","",N1296-M1296)</f>
        <v/>
      </c>
      <c r="R1296" s="20" t="str">
        <f>IF(P1296="","",P1296-O1296)</f>
        <v/>
      </c>
      <c r="S1296" t="e">
        <f>YEAR(P1296)</f>
        <v>#VALUE!</v>
      </c>
      <c r="T1296" s="21" t="e">
        <f>IF(LEN(MONTH(P1296))=1,CONCATENATE("0",MONTH(P1296)),MONTH(P1296))</f>
        <v>#VALUE!</v>
      </c>
      <c r="U1296" t="e">
        <f>IF(LEN(DAY(P1296))=1,CONCATENATE("0",DAY(P1296)),DAY(P1296))</f>
        <v>#VALUE!</v>
      </c>
      <c r="V1296" t="e">
        <f>CONCATENATE(S1296,T1296,U1296)</f>
        <v>#VALUE!</v>
      </c>
      <c r="W1296" t="e">
        <f>IF(OR(MONTH(G1296)=10,MONTH(G1296)=11,MONTH(G1296)=12),YEAR(G1296)+1,IF(YEAR(G1296)="","",YEAR(G1296)))</f>
        <v>#VALUE!</v>
      </c>
      <c r="X1296" t="e">
        <f>IF(OR(MONTH(P1296)=10,MONTH(P1296)=11,MONTH(P1296)=12),YEAR(P1296)+1,YEAR(P1296))</f>
        <v>#VALUE!</v>
      </c>
      <c r="Y1296" t="e">
        <f>INDEX('Inflation Indices'!$B$2:$B$18,MATCH('MilCon Contracts Data'!W1295,'Inflation Indices'!$A$2:$A$18,0))</f>
        <v>#VALUE!</v>
      </c>
      <c r="Z1296" t="e">
        <f>ROUND(MEDIAN(W1296,X1296),0)</f>
        <v>#VALUE!</v>
      </c>
      <c r="AA1296" t="e">
        <f>INDEX('Inflation Indices'!$B$2:$B$18,MATCH('MilCon Contracts Data'!Z1295,'Inflation Indices'!$A$2:$A$18,0))</f>
        <v>#VALUE!</v>
      </c>
      <c r="AB1296" s="22" t="e">
        <f>M1296*Y1296</f>
        <v>#VALUE!</v>
      </c>
      <c r="AC1296" s="22" t="e">
        <f>AB1296+(Q1296*AA1296)</f>
        <v>#VALUE!</v>
      </c>
      <c r="AD1296" s="19" t="e">
        <f>IF(AB1296="","",AC1296-AB1296)</f>
        <v>#VALUE!</v>
      </c>
      <c r="AE1296" s="23" t="e">
        <f>_xlfn.DAYS(P1296,O1296)</f>
        <v>#VALUE!</v>
      </c>
      <c r="AF1296" s="23" t="e">
        <f>_xlfn.DAYS(O1296,G1296)</f>
        <v>#VALUE!</v>
      </c>
      <c r="AG1296" s="24" t="e">
        <f>AE1296/AF1296</f>
        <v>#VALUE!</v>
      </c>
    </row>
    <row r="1297" spans="1:33" ht="30" customHeight="1" x14ac:dyDescent="0.25">
      <c r="A1297" s="9">
        <v>44573</v>
      </c>
      <c r="B1297" s="10">
        <v>2017</v>
      </c>
      <c r="C1297" s="11" t="s">
        <v>98</v>
      </c>
      <c r="D1297" s="12" t="s">
        <v>3807</v>
      </c>
      <c r="E1297" s="12" t="s">
        <v>35</v>
      </c>
      <c r="F1297" s="9" t="s">
        <v>35</v>
      </c>
      <c r="G1297" s="9" t="s">
        <v>35</v>
      </c>
      <c r="H1297" s="12" t="s">
        <v>35</v>
      </c>
      <c r="I1297" s="13" t="str">
        <f>LEFT(J1297,6)</f>
        <v/>
      </c>
      <c r="J1297" s="14" t="s">
        <v>35</v>
      </c>
      <c r="K1297" s="15"/>
      <c r="L1297" s="15"/>
      <c r="M1297" s="16"/>
      <c r="N1297" s="16"/>
      <c r="O1297" s="17" t="s">
        <v>35</v>
      </c>
      <c r="P1297" s="18" t="s">
        <v>35</v>
      </c>
      <c r="Q1297" s="19" t="str">
        <f>IF(M1297="","",N1297-M1297)</f>
        <v/>
      </c>
      <c r="R1297" s="20" t="str">
        <f>IF(P1297="","",P1297-O1297)</f>
        <v/>
      </c>
      <c r="S1297" t="e">
        <f>YEAR(P1297)</f>
        <v>#VALUE!</v>
      </c>
      <c r="T1297" s="21" t="e">
        <f>IF(LEN(MONTH(P1297))=1,CONCATENATE("0",MONTH(P1297)),MONTH(P1297))</f>
        <v>#VALUE!</v>
      </c>
      <c r="U1297" t="e">
        <f>IF(LEN(DAY(P1297))=1,CONCATENATE("0",DAY(P1297)),DAY(P1297))</f>
        <v>#VALUE!</v>
      </c>
      <c r="V1297" t="e">
        <f>CONCATENATE(S1297,T1297,U1297)</f>
        <v>#VALUE!</v>
      </c>
      <c r="W1297" t="e">
        <f>IF(OR(MONTH(G1297)=10,MONTH(G1297)=11,MONTH(G1297)=12),YEAR(G1297)+1,IF(YEAR(G1297)="","",YEAR(G1297)))</f>
        <v>#VALUE!</v>
      </c>
      <c r="X1297" t="e">
        <f>IF(OR(MONTH(P1297)=10,MONTH(P1297)=11,MONTH(P1297)=12),YEAR(P1297)+1,YEAR(P1297))</f>
        <v>#VALUE!</v>
      </c>
      <c r="Y1297" t="e">
        <f>INDEX('Inflation Indices'!$B$2:$B$18,MATCH('MilCon Contracts Data'!W1296,'Inflation Indices'!$A$2:$A$18,0))</f>
        <v>#VALUE!</v>
      </c>
      <c r="Z1297" t="e">
        <f>ROUND(MEDIAN(W1297,X1297),0)</f>
        <v>#VALUE!</v>
      </c>
      <c r="AA1297" t="e">
        <f>INDEX('Inflation Indices'!$B$2:$B$18,MATCH('MilCon Contracts Data'!Z1296,'Inflation Indices'!$A$2:$A$18,0))</f>
        <v>#VALUE!</v>
      </c>
      <c r="AB1297" s="22" t="e">
        <f>M1297*Y1297</f>
        <v>#VALUE!</v>
      </c>
      <c r="AC1297" s="22" t="e">
        <f>AB1297+(Q1297*AA1297)</f>
        <v>#VALUE!</v>
      </c>
      <c r="AD1297" s="19" t="e">
        <f>IF(AB1297="","",AC1297-AB1297)</f>
        <v>#VALUE!</v>
      </c>
      <c r="AE1297" s="23" t="e">
        <f>_xlfn.DAYS(P1297,O1297)</f>
        <v>#VALUE!</v>
      </c>
      <c r="AF1297" s="23" t="e">
        <f>_xlfn.DAYS(O1297,G1297)</f>
        <v>#VALUE!</v>
      </c>
      <c r="AG1297" s="24" t="e">
        <f>AE1297/AF1297</f>
        <v>#VALUE!</v>
      </c>
    </row>
    <row r="1298" spans="1:33" ht="30" customHeight="1" x14ac:dyDescent="0.25">
      <c r="A1298" s="9">
        <v>44483</v>
      </c>
      <c r="B1298" s="10">
        <v>2019</v>
      </c>
      <c r="C1298" s="11" t="s">
        <v>98</v>
      </c>
      <c r="D1298" s="12" t="s">
        <v>133</v>
      </c>
      <c r="E1298" s="12" t="s">
        <v>35</v>
      </c>
      <c r="F1298" s="9" t="s">
        <v>35</v>
      </c>
      <c r="G1298" s="9" t="s">
        <v>35</v>
      </c>
      <c r="H1298" s="12" t="s">
        <v>35</v>
      </c>
      <c r="I1298" s="13" t="str">
        <f>LEFT(J1298,6)</f>
        <v/>
      </c>
      <c r="J1298" s="14" t="s">
        <v>35</v>
      </c>
      <c r="K1298" s="15"/>
      <c r="L1298" s="15"/>
      <c r="M1298" s="16"/>
      <c r="N1298" s="16"/>
      <c r="O1298" s="17" t="s">
        <v>35</v>
      </c>
      <c r="P1298" s="18" t="s">
        <v>35</v>
      </c>
      <c r="Q1298" s="19" t="str">
        <f>IF(M1298="","",N1298-M1298)</f>
        <v/>
      </c>
      <c r="R1298" s="20" t="str">
        <f>IF(P1298="","",P1298-O1298)</f>
        <v/>
      </c>
      <c r="S1298" t="e">
        <f>YEAR(P1298)</f>
        <v>#VALUE!</v>
      </c>
      <c r="T1298" s="21" t="e">
        <f>IF(LEN(MONTH(P1298))=1,CONCATENATE("0",MONTH(P1298)),MONTH(P1298))</f>
        <v>#VALUE!</v>
      </c>
      <c r="U1298" t="e">
        <f>IF(LEN(DAY(P1298))=1,CONCATENATE("0",DAY(P1298)),DAY(P1298))</f>
        <v>#VALUE!</v>
      </c>
      <c r="V1298" t="e">
        <f>CONCATENATE(S1298,T1298,U1298)</f>
        <v>#VALUE!</v>
      </c>
      <c r="W1298" t="e">
        <f>IF(OR(MONTH(G1298)=10,MONTH(G1298)=11,MONTH(G1298)=12),YEAR(G1298)+1,IF(YEAR(G1298)="","",YEAR(G1298)))</f>
        <v>#VALUE!</v>
      </c>
      <c r="X1298" t="e">
        <f>IF(OR(MONTH(P1298)=10,MONTH(P1298)=11,MONTH(P1298)=12),YEAR(P1298)+1,YEAR(P1298))</f>
        <v>#VALUE!</v>
      </c>
      <c r="Y1298" t="e">
        <f>INDEX('Inflation Indices'!$B$2:$B$18,MATCH('MilCon Contracts Data'!W1297,'Inflation Indices'!$A$2:$A$18,0))</f>
        <v>#VALUE!</v>
      </c>
      <c r="Z1298" t="e">
        <f>ROUND(MEDIAN(W1298,X1298),0)</f>
        <v>#VALUE!</v>
      </c>
      <c r="AA1298" t="e">
        <f>INDEX('Inflation Indices'!$B$2:$B$18,MATCH('MilCon Contracts Data'!Z1297,'Inflation Indices'!$A$2:$A$18,0))</f>
        <v>#VALUE!</v>
      </c>
      <c r="AB1298" s="22" t="e">
        <f>M1298*Y1298</f>
        <v>#VALUE!</v>
      </c>
      <c r="AC1298" s="22" t="e">
        <f>AB1298+(Q1298*AA1298)</f>
        <v>#VALUE!</v>
      </c>
      <c r="AD1298" s="19" t="e">
        <f>IF(AB1298="","",AC1298-AB1298)</f>
        <v>#VALUE!</v>
      </c>
      <c r="AE1298" s="23" t="e">
        <f>_xlfn.DAYS(P1298,O1298)</f>
        <v>#VALUE!</v>
      </c>
      <c r="AF1298" s="23" t="e">
        <f>_xlfn.DAYS(O1298,G1298)</f>
        <v>#VALUE!</v>
      </c>
      <c r="AG1298" s="24" t="e">
        <f>AE1298/AF1298</f>
        <v>#VALUE!</v>
      </c>
    </row>
    <row r="1299" spans="1:33" ht="30" customHeight="1" x14ac:dyDescent="0.25">
      <c r="A1299" s="9">
        <v>44573</v>
      </c>
      <c r="B1299" s="10">
        <v>2021</v>
      </c>
      <c r="C1299" s="11" t="s">
        <v>98</v>
      </c>
      <c r="D1299" s="12" t="s">
        <v>3808</v>
      </c>
      <c r="E1299" s="12" t="s">
        <v>35</v>
      </c>
      <c r="F1299" s="9" t="s">
        <v>35</v>
      </c>
      <c r="G1299" s="9" t="s">
        <v>35</v>
      </c>
      <c r="H1299" s="12" t="s">
        <v>35</v>
      </c>
      <c r="I1299" s="13" t="str">
        <f>LEFT(J1299,6)</f>
        <v/>
      </c>
      <c r="J1299" s="14" t="s">
        <v>35</v>
      </c>
      <c r="K1299" s="15"/>
      <c r="L1299" s="15"/>
      <c r="M1299" s="16"/>
      <c r="N1299" s="16"/>
      <c r="O1299" s="17" t="s">
        <v>35</v>
      </c>
      <c r="P1299" s="18" t="s">
        <v>35</v>
      </c>
      <c r="Q1299" s="19" t="str">
        <f>IF(M1299="","",N1299-M1299)</f>
        <v/>
      </c>
      <c r="R1299" s="20" t="str">
        <f>IF(P1299="","",P1299-O1299)</f>
        <v/>
      </c>
      <c r="S1299" t="e">
        <f>YEAR(P1299)</f>
        <v>#VALUE!</v>
      </c>
      <c r="T1299" s="21" t="e">
        <f>IF(LEN(MONTH(P1299))=1,CONCATENATE("0",MONTH(P1299)),MONTH(P1299))</f>
        <v>#VALUE!</v>
      </c>
      <c r="U1299" t="e">
        <f>IF(LEN(DAY(P1299))=1,CONCATENATE("0",DAY(P1299)),DAY(P1299))</f>
        <v>#VALUE!</v>
      </c>
      <c r="V1299" t="e">
        <f>CONCATENATE(S1299,T1299,U1299)</f>
        <v>#VALUE!</v>
      </c>
      <c r="W1299" t="e">
        <f>IF(OR(MONTH(G1299)=10,MONTH(G1299)=11,MONTH(G1299)=12),YEAR(G1299)+1,IF(YEAR(G1299)="","",YEAR(G1299)))</f>
        <v>#VALUE!</v>
      </c>
      <c r="X1299" t="e">
        <f>IF(OR(MONTH(P1299)=10,MONTH(P1299)=11,MONTH(P1299)=12),YEAR(P1299)+1,YEAR(P1299))</f>
        <v>#VALUE!</v>
      </c>
      <c r="Y1299" t="e">
        <f>INDEX('Inflation Indices'!$B$2:$B$18,MATCH('MilCon Contracts Data'!W1298,'Inflation Indices'!$A$2:$A$18,0))</f>
        <v>#VALUE!</v>
      </c>
      <c r="Z1299" t="e">
        <f>ROUND(MEDIAN(W1299,X1299),0)</f>
        <v>#VALUE!</v>
      </c>
      <c r="AA1299" t="e">
        <f>INDEX('Inflation Indices'!$B$2:$B$18,MATCH('MilCon Contracts Data'!Z1298,'Inflation Indices'!$A$2:$A$18,0))</f>
        <v>#VALUE!</v>
      </c>
      <c r="AB1299" s="22" t="e">
        <f>M1299*Y1299</f>
        <v>#VALUE!</v>
      </c>
      <c r="AC1299" s="22" t="e">
        <f>AB1299+(Q1299*AA1299)</f>
        <v>#VALUE!</v>
      </c>
      <c r="AD1299" s="19" t="e">
        <f>IF(AB1299="","",AC1299-AB1299)</f>
        <v>#VALUE!</v>
      </c>
      <c r="AE1299" s="23" t="e">
        <f>_xlfn.DAYS(P1299,O1299)</f>
        <v>#VALUE!</v>
      </c>
      <c r="AF1299" s="23" t="e">
        <f>_xlfn.DAYS(O1299,G1299)</f>
        <v>#VALUE!</v>
      </c>
      <c r="AG1299" s="24" t="e">
        <f>AE1299/AF1299</f>
        <v>#VALUE!</v>
      </c>
    </row>
    <row r="1300" spans="1:33" ht="30" customHeight="1" x14ac:dyDescent="0.25">
      <c r="A1300" s="9">
        <v>44573</v>
      </c>
      <c r="B1300" s="10">
        <v>2020</v>
      </c>
      <c r="C1300" s="11" t="s">
        <v>84</v>
      </c>
      <c r="D1300" s="12" t="s">
        <v>3809</v>
      </c>
      <c r="E1300" s="12" t="s">
        <v>35</v>
      </c>
      <c r="F1300" s="9" t="s">
        <v>35</v>
      </c>
      <c r="G1300" s="9" t="s">
        <v>35</v>
      </c>
      <c r="H1300" s="12" t="s">
        <v>35</v>
      </c>
      <c r="I1300" s="13" t="str">
        <f>LEFT(J1300,6)</f>
        <v/>
      </c>
      <c r="J1300" s="14" t="s">
        <v>35</v>
      </c>
      <c r="K1300" s="15"/>
      <c r="L1300" s="15"/>
      <c r="M1300" s="16"/>
      <c r="N1300" s="16"/>
      <c r="O1300" s="17" t="s">
        <v>35</v>
      </c>
      <c r="P1300" s="18" t="s">
        <v>35</v>
      </c>
      <c r="Q1300" s="19" t="str">
        <f>IF(M1300="","",N1300-M1300)</f>
        <v/>
      </c>
      <c r="R1300" s="20" t="str">
        <f>IF(P1300="","",P1300-O1300)</f>
        <v/>
      </c>
      <c r="S1300" t="e">
        <f>YEAR(P1300)</f>
        <v>#VALUE!</v>
      </c>
      <c r="T1300" s="21" t="e">
        <f>IF(LEN(MONTH(P1300))=1,CONCATENATE("0",MONTH(P1300)),MONTH(P1300))</f>
        <v>#VALUE!</v>
      </c>
      <c r="U1300" t="e">
        <f>IF(LEN(DAY(P1300))=1,CONCATENATE("0",DAY(P1300)),DAY(P1300))</f>
        <v>#VALUE!</v>
      </c>
      <c r="V1300" t="e">
        <f>CONCATENATE(S1300,T1300,U1300)</f>
        <v>#VALUE!</v>
      </c>
      <c r="W1300" t="e">
        <f>IF(OR(MONTH(G1300)=10,MONTH(G1300)=11,MONTH(G1300)=12),YEAR(G1300)+1,IF(YEAR(G1300)="","",YEAR(G1300)))</f>
        <v>#VALUE!</v>
      </c>
      <c r="X1300" t="e">
        <f>IF(OR(MONTH(P1300)=10,MONTH(P1300)=11,MONTH(P1300)=12),YEAR(P1300)+1,YEAR(P1300))</f>
        <v>#VALUE!</v>
      </c>
      <c r="Y1300" t="e">
        <f>INDEX('Inflation Indices'!$B$2:$B$18,MATCH('MilCon Contracts Data'!W1299,'Inflation Indices'!$A$2:$A$18,0))</f>
        <v>#VALUE!</v>
      </c>
      <c r="Z1300" t="e">
        <f>ROUND(MEDIAN(W1300,X1300),0)</f>
        <v>#VALUE!</v>
      </c>
      <c r="AA1300" t="e">
        <f>INDEX('Inflation Indices'!$B$2:$B$18,MATCH('MilCon Contracts Data'!Z1299,'Inflation Indices'!$A$2:$A$18,0))</f>
        <v>#VALUE!</v>
      </c>
      <c r="AB1300" s="22" t="e">
        <f>M1300*Y1300</f>
        <v>#VALUE!</v>
      </c>
      <c r="AC1300" s="22" t="e">
        <f>AB1300+(Q1300*AA1300)</f>
        <v>#VALUE!</v>
      </c>
      <c r="AD1300" s="19" t="e">
        <f>IF(AB1300="","",AC1300-AB1300)</f>
        <v>#VALUE!</v>
      </c>
      <c r="AE1300" s="23" t="e">
        <f>_xlfn.DAYS(P1300,O1300)</f>
        <v>#VALUE!</v>
      </c>
      <c r="AF1300" s="23" t="e">
        <f>_xlfn.DAYS(O1300,G1300)</f>
        <v>#VALUE!</v>
      </c>
      <c r="AG1300" s="24" t="e">
        <f>AE1300/AF1300</f>
        <v>#VALUE!</v>
      </c>
    </row>
    <row r="1301" spans="1:33" ht="30" customHeight="1" x14ac:dyDescent="0.25">
      <c r="A1301" s="9">
        <v>44573</v>
      </c>
      <c r="B1301" s="10">
        <v>2020</v>
      </c>
      <c r="C1301" s="11" t="s">
        <v>84</v>
      </c>
      <c r="D1301" s="12" t="s">
        <v>3810</v>
      </c>
      <c r="E1301" s="12" t="s">
        <v>35</v>
      </c>
      <c r="F1301" s="9" t="s">
        <v>35</v>
      </c>
      <c r="G1301" s="9" t="s">
        <v>35</v>
      </c>
      <c r="H1301" s="12" t="s">
        <v>35</v>
      </c>
      <c r="I1301" s="13" t="str">
        <f>LEFT(J1301,6)</f>
        <v/>
      </c>
      <c r="J1301" s="14" t="s">
        <v>35</v>
      </c>
      <c r="K1301" s="15"/>
      <c r="L1301" s="15"/>
      <c r="M1301" s="16"/>
      <c r="N1301" s="16"/>
      <c r="O1301" s="17" t="s">
        <v>35</v>
      </c>
      <c r="P1301" s="18" t="s">
        <v>35</v>
      </c>
      <c r="Q1301" s="19" t="str">
        <f>IF(M1301="","",N1301-M1301)</f>
        <v/>
      </c>
      <c r="R1301" s="20" t="str">
        <f>IF(P1301="","",P1301-O1301)</f>
        <v/>
      </c>
      <c r="S1301" t="e">
        <f>YEAR(P1301)</f>
        <v>#VALUE!</v>
      </c>
      <c r="T1301" s="21" t="e">
        <f>IF(LEN(MONTH(P1301))=1,CONCATENATE("0",MONTH(P1301)),MONTH(P1301))</f>
        <v>#VALUE!</v>
      </c>
      <c r="U1301" t="e">
        <f>IF(LEN(DAY(P1301))=1,CONCATENATE("0",DAY(P1301)),DAY(P1301))</f>
        <v>#VALUE!</v>
      </c>
      <c r="V1301" t="e">
        <f>CONCATENATE(S1301,T1301,U1301)</f>
        <v>#VALUE!</v>
      </c>
      <c r="W1301" t="e">
        <f>IF(OR(MONTH(G1301)=10,MONTH(G1301)=11,MONTH(G1301)=12),YEAR(G1301)+1,IF(YEAR(G1301)="","",YEAR(G1301)))</f>
        <v>#VALUE!</v>
      </c>
      <c r="X1301" t="e">
        <f>IF(OR(MONTH(P1301)=10,MONTH(P1301)=11,MONTH(P1301)=12),YEAR(P1301)+1,YEAR(P1301))</f>
        <v>#VALUE!</v>
      </c>
      <c r="Y1301" t="e">
        <f>INDEX('Inflation Indices'!$B$2:$B$18,MATCH('MilCon Contracts Data'!W1300,'Inflation Indices'!$A$2:$A$18,0))</f>
        <v>#VALUE!</v>
      </c>
      <c r="Z1301" t="e">
        <f>ROUND(MEDIAN(W1301,X1301),0)</f>
        <v>#VALUE!</v>
      </c>
      <c r="AA1301" t="e">
        <f>INDEX('Inflation Indices'!$B$2:$B$18,MATCH('MilCon Contracts Data'!Z1300,'Inflation Indices'!$A$2:$A$18,0))</f>
        <v>#VALUE!</v>
      </c>
      <c r="AB1301" s="22" t="e">
        <f>M1301*Y1301</f>
        <v>#VALUE!</v>
      </c>
      <c r="AC1301" s="22" t="e">
        <f>AB1301+(Q1301*AA1301)</f>
        <v>#VALUE!</v>
      </c>
      <c r="AD1301" s="19" t="e">
        <f>IF(AB1301="","",AC1301-AB1301)</f>
        <v>#VALUE!</v>
      </c>
      <c r="AE1301" s="23" t="e">
        <f>_xlfn.DAYS(P1301,O1301)</f>
        <v>#VALUE!</v>
      </c>
      <c r="AF1301" s="23" t="e">
        <f>_xlfn.DAYS(O1301,G1301)</f>
        <v>#VALUE!</v>
      </c>
      <c r="AG1301" s="24" t="e">
        <f>AE1301/AF1301</f>
        <v>#VALUE!</v>
      </c>
    </row>
    <row r="1302" spans="1:33" ht="30" customHeight="1" x14ac:dyDescent="0.25">
      <c r="A1302" s="9">
        <v>44573</v>
      </c>
      <c r="B1302" s="10">
        <v>2020</v>
      </c>
      <c r="C1302" s="11" t="s">
        <v>84</v>
      </c>
      <c r="D1302" s="12" t="s">
        <v>3811</v>
      </c>
      <c r="E1302" s="12" t="s">
        <v>35</v>
      </c>
      <c r="F1302" s="9" t="s">
        <v>35</v>
      </c>
      <c r="G1302" s="9" t="s">
        <v>35</v>
      </c>
      <c r="H1302" s="12" t="s">
        <v>35</v>
      </c>
      <c r="I1302" s="13" t="str">
        <f>LEFT(J1302,6)</f>
        <v/>
      </c>
      <c r="J1302" s="14" t="s">
        <v>35</v>
      </c>
      <c r="K1302" s="15"/>
      <c r="L1302" s="15"/>
      <c r="M1302" s="16"/>
      <c r="N1302" s="16"/>
      <c r="O1302" s="17" t="s">
        <v>35</v>
      </c>
      <c r="P1302" s="18" t="s">
        <v>35</v>
      </c>
      <c r="Q1302" s="19" t="str">
        <f>IF(M1302="","",N1302-M1302)</f>
        <v/>
      </c>
      <c r="R1302" s="20" t="str">
        <f>IF(P1302="","",P1302-O1302)</f>
        <v/>
      </c>
      <c r="S1302" t="e">
        <f>YEAR(P1302)</f>
        <v>#VALUE!</v>
      </c>
      <c r="T1302" s="21" t="e">
        <f>IF(LEN(MONTH(P1302))=1,CONCATENATE("0",MONTH(P1302)),MONTH(P1302))</f>
        <v>#VALUE!</v>
      </c>
      <c r="U1302" t="e">
        <f>IF(LEN(DAY(P1302))=1,CONCATENATE("0",DAY(P1302)),DAY(P1302))</f>
        <v>#VALUE!</v>
      </c>
      <c r="V1302" t="e">
        <f>CONCATENATE(S1302,T1302,U1302)</f>
        <v>#VALUE!</v>
      </c>
      <c r="W1302" t="e">
        <f>IF(OR(MONTH(G1302)=10,MONTH(G1302)=11,MONTH(G1302)=12),YEAR(G1302)+1,IF(YEAR(G1302)="","",YEAR(G1302)))</f>
        <v>#VALUE!</v>
      </c>
      <c r="X1302" t="e">
        <f>IF(OR(MONTH(P1302)=10,MONTH(P1302)=11,MONTH(P1302)=12),YEAR(P1302)+1,YEAR(P1302))</f>
        <v>#VALUE!</v>
      </c>
      <c r="Y1302" t="e">
        <f>INDEX('Inflation Indices'!$B$2:$B$18,MATCH('MilCon Contracts Data'!W1301,'Inflation Indices'!$A$2:$A$18,0))</f>
        <v>#VALUE!</v>
      </c>
      <c r="Z1302" t="e">
        <f>ROUND(MEDIAN(W1302,X1302),0)</f>
        <v>#VALUE!</v>
      </c>
      <c r="AA1302" t="e">
        <f>INDEX('Inflation Indices'!$B$2:$B$18,MATCH('MilCon Contracts Data'!Z1301,'Inflation Indices'!$A$2:$A$18,0))</f>
        <v>#VALUE!</v>
      </c>
      <c r="AB1302" s="22" t="e">
        <f>M1302*Y1302</f>
        <v>#VALUE!</v>
      </c>
      <c r="AC1302" s="22" t="e">
        <f>AB1302+(Q1302*AA1302)</f>
        <v>#VALUE!</v>
      </c>
      <c r="AD1302" s="19" t="e">
        <f>IF(AB1302="","",AC1302-AB1302)</f>
        <v>#VALUE!</v>
      </c>
      <c r="AE1302" s="23" t="e">
        <f>_xlfn.DAYS(P1302,O1302)</f>
        <v>#VALUE!</v>
      </c>
      <c r="AF1302" s="23" t="e">
        <f>_xlfn.DAYS(O1302,G1302)</f>
        <v>#VALUE!</v>
      </c>
      <c r="AG1302" s="24" t="e">
        <f>AE1302/AF1302</f>
        <v>#VALUE!</v>
      </c>
    </row>
    <row r="1303" spans="1:33" ht="30" customHeight="1" x14ac:dyDescent="0.25">
      <c r="A1303" s="9">
        <v>44483</v>
      </c>
      <c r="B1303" s="10">
        <v>2020</v>
      </c>
      <c r="C1303" s="11" t="s">
        <v>84</v>
      </c>
      <c r="D1303" s="12" t="s">
        <v>85</v>
      </c>
      <c r="E1303" s="12" t="s">
        <v>35</v>
      </c>
      <c r="F1303" s="9" t="s">
        <v>35</v>
      </c>
      <c r="G1303" s="9" t="s">
        <v>35</v>
      </c>
      <c r="H1303" s="12" t="s">
        <v>35</v>
      </c>
      <c r="I1303" s="13" t="str">
        <f>LEFT(J1303,6)</f>
        <v/>
      </c>
      <c r="J1303" s="14" t="s">
        <v>35</v>
      </c>
      <c r="K1303" s="15"/>
      <c r="L1303" s="15"/>
      <c r="M1303" s="16"/>
      <c r="N1303" s="16"/>
      <c r="O1303" s="17" t="s">
        <v>35</v>
      </c>
      <c r="P1303" s="18" t="s">
        <v>35</v>
      </c>
      <c r="Q1303" s="19" t="str">
        <f>IF(M1303="","",N1303-M1303)</f>
        <v/>
      </c>
      <c r="R1303" s="20" t="str">
        <f>IF(P1303="","",P1303-O1303)</f>
        <v/>
      </c>
      <c r="S1303" t="e">
        <f>YEAR(P1303)</f>
        <v>#VALUE!</v>
      </c>
      <c r="T1303" s="21" t="e">
        <f>IF(LEN(MONTH(P1303))=1,CONCATENATE("0",MONTH(P1303)),MONTH(P1303))</f>
        <v>#VALUE!</v>
      </c>
      <c r="U1303" t="e">
        <f>IF(LEN(DAY(P1303))=1,CONCATENATE("0",DAY(P1303)),DAY(P1303))</f>
        <v>#VALUE!</v>
      </c>
      <c r="V1303" t="e">
        <f>CONCATENATE(S1303,T1303,U1303)</f>
        <v>#VALUE!</v>
      </c>
      <c r="W1303" t="e">
        <f>IF(OR(MONTH(G1303)=10,MONTH(G1303)=11,MONTH(G1303)=12),YEAR(G1303)+1,IF(YEAR(G1303)="","",YEAR(G1303)))</f>
        <v>#VALUE!</v>
      </c>
      <c r="X1303" t="e">
        <f>IF(OR(MONTH(P1303)=10,MONTH(P1303)=11,MONTH(P1303)=12),YEAR(P1303)+1,YEAR(P1303))</f>
        <v>#VALUE!</v>
      </c>
      <c r="Y1303" t="e">
        <f>INDEX('Inflation Indices'!$B$2:$B$18,MATCH('MilCon Contracts Data'!W1302,'Inflation Indices'!$A$2:$A$18,0))</f>
        <v>#VALUE!</v>
      </c>
      <c r="Z1303" t="e">
        <f>ROUND(MEDIAN(W1303,X1303),0)</f>
        <v>#VALUE!</v>
      </c>
      <c r="AA1303" t="e">
        <f>INDEX('Inflation Indices'!$B$2:$B$18,MATCH('MilCon Contracts Data'!Z1302,'Inflation Indices'!$A$2:$A$18,0))</f>
        <v>#VALUE!</v>
      </c>
      <c r="AB1303" s="22" t="e">
        <f>M1303*Y1303</f>
        <v>#VALUE!</v>
      </c>
      <c r="AC1303" s="22" t="e">
        <f>AB1303+(Q1303*AA1303)</f>
        <v>#VALUE!</v>
      </c>
      <c r="AD1303" s="19" t="e">
        <f>IF(AB1303="","",AC1303-AB1303)</f>
        <v>#VALUE!</v>
      </c>
      <c r="AE1303" s="23" t="e">
        <f>_xlfn.DAYS(P1303,O1303)</f>
        <v>#VALUE!</v>
      </c>
      <c r="AF1303" s="23" t="e">
        <f>_xlfn.DAYS(O1303,G1303)</f>
        <v>#VALUE!</v>
      </c>
      <c r="AG1303" s="24" t="e">
        <f>AE1303/AF1303</f>
        <v>#VALUE!</v>
      </c>
    </row>
    <row r="1304" spans="1:33" ht="30" customHeight="1" x14ac:dyDescent="0.25">
      <c r="A1304" s="9">
        <v>44174</v>
      </c>
      <c r="B1304" s="10">
        <v>2018</v>
      </c>
      <c r="C1304" s="11" t="s">
        <v>731</v>
      </c>
      <c r="D1304" s="12" t="s">
        <v>3812</v>
      </c>
      <c r="E1304" s="12" t="s">
        <v>35</v>
      </c>
      <c r="F1304" s="9" t="s">
        <v>35</v>
      </c>
      <c r="G1304" s="9" t="s">
        <v>35</v>
      </c>
      <c r="H1304" s="12" t="s">
        <v>35</v>
      </c>
      <c r="I1304" s="13" t="str">
        <f>LEFT(J1304,6)</f>
        <v/>
      </c>
      <c r="J1304" s="14" t="s">
        <v>35</v>
      </c>
      <c r="K1304" s="15"/>
      <c r="L1304" s="15"/>
      <c r="M1304" s="16"/>
      <c r="N1304" s="16"/>
      <c r="O1304" s="17" t="s">
        <v>35</v>
      </c>
      <c r="P1304" s="18" t="s">
        <v>35</v>
      </c>
      <c r="Q1304" s="19" t="str">
        <f>IF(M1304="","",N1304-M1304)</f>
        <v/>
      </c>
      <c r="R1304" s="20" t="str">
        <f>IF(P1304="","",P1304-O1304)</f>
        <v/>
      </c>
      <c r="S1304" t="e">
        <f>YEAR(P1304)</f>
        <v>#VALUE!</v>
      </c>
      <c r="T1304" s="21" t="e">
        <f>IF(LEN(MONTH(P1304))=1,CONCATENATE("0",MONTH(P1304)),MONTH(P1304))</f>
        <v>#VALUE!</v>
      </c>
      <c r="U1304" t="e">
        <f>IF(LEN(DAY(P1304))=1,CONCATENATE("0",DAY(P1304)),DAY(P1304))</f>
        <v>#VALUE!</v>
      </c>
      <c r="V1304" t="e">
        <f>CONCATENATE(S1304,T1304,U1304)</f>
        <v>#VALUE!</v>
      </c>
      <c r="W1304" t="e">
        <f>IF(OR(MONTH(G1304)=10,MONTH(G1304)=11,MONTH(G1304)=12),YEAR(G1304)+1,IF(YEAR(G1304)="","",YEAR(G1304)))</f>
        <v>#VALUE!</v>
      </c>
      <c r="X1304" t="e">
        <f>IF(OR(MONTH(P1304)=10,MONTH(P1304)=11,MONTH(P1304)=12),YEAR(P1304)+1,YEAR(P1304))</f>
        <v>#VALUE!</v>
      </c>
      <c r="Y1304" t="e">
        <f>INDEX('Inflation Indices'!$B$2:$B$18,MATCH('MilCon Contracts Data'!W1303,'Inflation Indices'!$A$2:$A$18,0))</f>
        <v>#VALUE!</v>
      </c>
      <c r="Z1304" t="e">
        <f>ROUND(MEDIAN(W1304,X1304),0)</f>
        <v>#VALUE!</v>
      </c>
      <c r="AA1304" t="e">
        <f>INDEX('Inflation Indices'!$B$2:$B$18,MATCH('MilCon Contracts Data'!Z1303,'Inflation Indices'!$A$2:$A$18,0))</f>
        <v>#VALUE!</v>
      </c>
      <c r="AB1304" s="22" t="e">
        <f>M1304*Y1304</f>
        <v>#VALUE!</v>
      </c>
      <c r="AC1304" s="22" t="e">
        <f>AB1304+(Q1304*AA1304)</f>
        <v>#VALUE!</v>
      </c>
      <c r="AD1304" s="19" t="e">
        <f>IF(AB1304="","",AC1304-AB1304)</f>
        <v>#VALUE!</v>
      </c>
      <c r="AE1304" s="23" t="e">
        <f>_xlfn.DAYS(P1304,O1304)</f>
        <v>#VALUE!</v>
      </c>
      <c r="AF1304" s="23" t="e">
        <f>_xlfn.DAYS(O1304,G1304)</f>
        <v>#VALUE!</v>
      </c>
      <c r="AG1304" s="24" t="e">
        <f>AE1304/AF1304</f>
        <v>#VALUE!</v>
      </c>
    </row>
    <row r="1305" spans="1:33" ht="30" customHeight="1" x14ac:dyDescent="0.25">
      <c r="A1305" s="9">
        <v>44543</v>
      </c>
      <c r="B1305" s="10">
        <v>2018</v>
      </c>
      <c r="C1305" s="11" t="s">
        <v>103</v>
      </c>
      <c r="D1305" s="12" t="s">
        <v>3383</v>
      </c>
      <c r="E1305" s="12" t="s">
        <v>35</v>
      </c>
      <c r="F1305" s="9" t="s">
        <v>35</v>
      </c>
      <c r="G1305" s="9" t="s">
        <v>35</v>
      </c>
      <c r="H1305" s="12" t="s">
        <v>35</v>
      </c>
      <c r="I1305" s="13" t="str">
        <f>LEFT(J1305,6)</f>
        <v/>
      </c>
      <c r="J1305" s="14" t="s">
        <v>35</v>
      </c>
      <c r="K1305" s="15"/>
      <c r="L1305" s="15"/>
      <c r="M1305" s="16"/>
      <c r="N1305" s="16"/>
      <c r="O1305" s="17" t="s">
        <v>35</v>
      </c>
      <c r="P1305" s="18" t="s">
        <v>35</v>
      </c>
      <c r="Q1305" s="19" t="str">
        <f>IF(M1305="","",N1305-M1305)</f>
        <v/>
      </c>
      <c r="R1305" s="20" t="str">
        <f>IF(P1305="","",P1305-O1305)</f>
        <v/>
      </c>
      <c r="S1305" t="e">
        <f>YEAR(P1305)</f>
        <v>#VALUE!</v>
      </c>
      <c r="T1305" s="21" t="e">
        <f>IF(LEN(MONTH(P1305))=1,CONCATENATE("0",MONTH(P1305)),MONTH(P1305))</f>
        <v>#VALUE!</v>
      </c>
      <c r="U1305" t="e">
        <f>IF(LEN(DAY(P1305))=1,CONCATENATE("0",DAY(P1305)),DAY(P1305))</f>
        <v>#VALUE!</v>
      </c>
      <c r="V1305" t="e">
        <f>CONCATENATE(S1305,T1305,U1305)</f>
        <v>#VALUE!</v>
      </c>
      <c r="W1305" t="e">
        <f>IF(OR(MONTH(G1305)=10,MONTH(G1305)=11,MONTH(G1305)=12),YEAR(G1305)+1,IF(YEAR(G1305)="","",YEAR(G1305)))</f>
        <v>#VALUE!</v>
      </c>
      <c r="X1305" t="e">
        <f>IF(OR(MONTH(P1305)=10,MONTH(P1305)=11,MONTH(P1305)=12),YEAR(P1305)+1,YEAR(P1305))</f>
        <v>#VALUE!</v>
      </c>
      <c r="Y1305" t="e">
        <f>INDEX('Inflation Indices'!$B$2:$B$18,MATCH('MilCon Contracts Data'!W1304,'Inflation Indices'!$A$2:$A$18,0))</f>
        <v>#VALUE!</v>
      </c>
      <c r="Z1305" t="e">
        <f>ROUND(MEDIAN(W1305,X1305),0)</f>
        <v>#VALUE!</v>
      </c>
      <c r="AA1305" t="e">
        <f>INDEX('Inflation Indices'!$B$2:$B$18,MATCH('MilCon Contracts Data'!Z1304,'Inflation Indices'!$A$2:$A$18,0))</f>
        <v>#VALUE!</v>
      </c>
      <c r="AB1305" s="22" t="e">
        <f>M1305*Y1305</f>
        <v>#VALUE!</v>
      </c>
      <c r="AC1305" s="22" t="e">
        <f>AB1305+(Q1305*AA1305)</f>
        <v>#VALUE!</v>
      </c>
      <c r="AD1305" s="19" t="e">
        <f>IF(AB1305="","",AC1305-AB1305)</f>
        <v>#VALUE!</v>
      </c>
      <c r="AE1305" s="23" t="e">
        <f>_xlfn.DAYS(P1305,O1305)</f>
        <v>#VALUE!</v>
      </c>
      <c r="AF1305" s="23" t="e">
        <f>_xlfn.DAYS(O1305,G1305)</f>
        <v>#VALUE!</v>
      </c>
      <c r="AG1305" s="24" t="e">
        <f>AE1305/AF1305</f>
        <v>#VALUE!</v>
      </c>
    </row>
    <row r="1306" spans="1:33" ht="30" customHeight="1" x14ac:dyDescent="0.25">
      <c r="A1306" s="9">
        <v>44573</v>
      </c>
      <c r="B1306" s="10">
        <v>2021</v>
      </c>
      <c r="C1306" s="11" t="s">
        <v>103</v>
      </c>
      <c r="D1306" s="12" t="s">
        <v>3813</v>
      </c>
      <c r="E1306" s="12" t="s">
        <v>35</v>
      </c>
      <c r="F1306" s="9" t="s">
        <v>35</v>
      </c>
      <c r="G1306" s="9" t="s">
        <v>35</v>
      </c>
      <c r="H1306" s="12" t="s">
        <v>35</v>
      </c>
      <c r="I1306" s="13" t="str">
        <f>LEFT(J1306,6)</f>
        <v/>
      </c>
      <c r="J1306" s="14" t="s">
        <v>35</v>
      </c>
      <c r="K1306" s="15"/>
      <c r="L1306" s="15"/>
      <c r="M1306" s="16"/>
      <c r="N1306" s="16"/>
      <c r="O1306" s="17" t="s">
        <v>35</v>
      </c>
      <c r="P1306" s="18" t="s">
        <v>35</v>
      </c>
      <c r="Q1306" s="19" t="str">
        <f>IF(M1306="","",N1306-M1306)</f>
        <v/>
      </c>
      <c r="R1306" s="20" t="str">
        <f>IF(P1306="","",P1306-O1306)</f>
        <v/>
      </c>
      <c r="S1306" t="e">
        <f>YEAR(P1306)</f>
        <v>#VALUE!</v>
      </c>
      <c r="T1306" s="21" t="e">
        <f>IF(LEN(MONTH(P1306))=1,CONCATENATE("0",MONTH(P1306)),MONTH(P1306))</f>
        <v>#VALUE!</v>
      </c>
      <c r="U1306" t="e">
        <f>IF(LEN(DAY(P1306))=1,CONCATENATE("0",DAY(P1306)),DAY(P1306))</f>
        <v>#VALUE!</v>
      </c>
      <c r="V1306" t="e">
        <f>CONCATENATE(S1306,T1306,U1306)</f>
        <v>#VALUE!</v>
      </c>
      <c r="W1306" t="e">
        <f>IF(OR(MONTH(G1306)=10,MONTH(G1306)=11,MONTH(G1306)=12),YEAR(G1306)+1,IF(YEAR(G1306)="","",YEAR(G1306)))</f>
        <v>#VALUE!</v>
      </c>
      <c r="X1306" t="e">
        <f>IF(OR(MONTH(P1306)=10,MONTH(P1306)=11,MONTH(P1306)=12),YEAR(P1306)+1,YEAR(P1306))</f>
        <v>#VALUE!</v>
      </c>
      <c r="Y1306" t="e">
        <f>INDEX('Inflation Indices'!$B$2:$B$18,MATCH('MilCon Contracts Data'!W1305,'Inflation Indices'!$A$2:$A$18,0))</f>
        <v>#VALUE!</v>
      </c>
      <c r="Z1306" t="e">
        <f>ROUND(MEDIAN(W1306,X1306),0)</f>
        <v>#VALUE!</v>
      </c>
      <c r="AA1306" t="e">
        <f>INDEX('Inflation Indices'!$B$2:$B$18,MATCH('MilCon Contracts Data'!Z1305,'Inflation Indices'!$A$2:$A$18,0))</f>
        <v>#VALUE!</v>
      </c>
      <c r="AB1306" s="22" t="e">
        <f>M1306*Y1306</f>
        <v>#VALUE!</v>
      </c>
      <c r="AC1306" s="22" t="e">
        <f>AB1306+(Q1306*AA1306)</f>
        <v>#VALUE!</v>
      </c>
      <c r="AD1306" s="19" t="e">
        <f>IF(AB1306="","",AC1306-AB1306)</f>
        <v>#VALUE!</v>
      </c>
      <c r="AE1306" s="23" t="e">
        <f>_xlfn.DAYS(P1306,O1306)</f>
        <v>#VALUE!</v>
      </c>
      <c r="AF1306" s="23" t="e">
        <f>_xlfn.DAYS(O1306,G1306)</f>
        <v>#VALUE!</v>
      </c>
      <c r="AG1306" s="24" t="e">
        <f>AE1306/AF1306</f>
        <v>#VALUE!</v>
      </c>
    </row>
    <row r="1307" spans="1:33" ht="30" customHeight="1" x14ac:dyDescent="0.25">
      <c r="A1307" s="9">
        <v>44573</v>
      </c>
      <c r="B1307" s="10">
        <v>2021</v>
      </c>
      <c r="C1307" s="11" t="s">
        <v>103</v>
      </c>
      <c r="D1307" s="12" t="s">
        <v>3814</v>
      </c>
      <c r="E1307" s="12" t="s">
        <v>35</v>
      </c>
      <c r="F1307" s="9" t="s">
        <v>35</v>
      </c>
      <c r="G1307" s="9" t="s">
        <v>35</v>
      </c>
      <c r="H1307" s="12" t="s">
        <v>35</v>
      </c>
      <c r="I1307" s="13" t="str">
        <f>LEFT(J1307,6)</f>
        <v/>
      </c>
      <c r="J1307" s="14" t="s">
        <v>35</v>
      </c>
      <c r="K1307" s="15"/>
      <c r="L1307" s="15"/>
      <c r="M1307" s="16"/>
      <c r="N1307" s="16"/>
      <c r="O1307" s="17" t="s">
        <v>35</v>
      </c>
      <c r="P1307" s="18" t="s">
        <v>35</v>
      </c>
      <c r="Q1307" s="19" t="str">
        <f>IF(M1307="","",N1307-M1307)</f>
        <v/>
      </c>
      <c r="R1307" s="20" t="str">
        <f>IF(P1307="","",P1307-O1307)</f>
        <v/>
      </c>
      <c r="S1307" t="e">
        <f>YEAR(P1307)</f>
        <v>#VALUE!</v>
      </c>
      <c r="T1307" s="21" t="e">
        <f>IF(LEN(MONTH(P1307))=1,CONCATENATE("0",MONTH(P1307)),MONTH(P1307))</f>
        <v>#VALUE!</v>
      </c>
      <c r="U1307" t="e">
        <f>IF(LEN(DAY(P1307))=1,CONCATENATE("0",DAY(P1307)),DAY(P1307))</f>
        <v>#VALUE!</v>
      </c>
      <c r="V1307" t="e">
        <f>CONCATENATE(S1307,T1307,U1307)</f>
        <v>#VALUE!</v>
      </c>
      <c r="W1307" t="e">
        <f>IF(OR(MONTH(G1307)=10,MONTH(G1307)=11,MONTH(G1307)=12),YEAR(G1307)+1,IF(YEAR(G1307)="","",YEAR(G1307)))</f>
        <v>#VALUE!</v>
      </c>
      <c r="X1307" t="e">
        <f>IF(OR(MONTH(P1307)=10,MONTH(P1307)=11,MONTH(P1307)=12),YEAR(P1307)+1,YEAR(P1307))</f>
        <v>#VALUE!</v>
      </c>
      <c r="Y1307" t="e">
        <f>INDEX('Inflation Indices'!$B$2:$B$18,MATCH('MilCon Contracts Data'!W1306,'Inflation Indices'!$A$2:$A$18,0))</f>
        <v>#VALUE!</v>
      </c>
      <c r="Z1307" t="e">
        <f>ROUND(MEDIAN(W1307,X1307),0)</f>
        <v>#VALUE!</v>
      </c>
      <c r="AA1307" t="e">
        <f>INDEX('Inflation Indices'!$B$2:$B$18,MATCH('MilCon Contracts Data'!Z1306,'Inflation Indices'!$A$2:$A$18,0))</f>
        <v>#VALUE!</v>
      </c>
      <c r="AB1307" s="22" t="e">
        <f>M1307*Y1307</f>
        <v>#VALUE!</v>
      </c>
      <c r="AC1307" s="22" t="e">
        <f>AB1307+(Q1307*AA1307)</f>
        <v>#VALUE!</v>
      </c>
      <c r="AD1307" s="19" t="e">
        <f>IF(AB1307="","",AC1307-AB1307)</f>
        <v>#VALUE!</v>
      </c>
      <c r="AE1307" s="23" t="e">
        <f>_xlfn.DAYS(P1307,O1307)</f>
        <v>#VALUE!</v>
      </c>
      <c r="AF1307" s="23" t="e">
        <f>_xlfn.DAYS(O1307,G1307)</f>
        <v>#VALUE!</v>
      </c>
      <c r="AG1307" s="24" t="e">
        <f>AE1307/AF1307</f>
        <v>#VALUE!</v>
      </c>
    </row>
    <row r="1308" spans="1:33" ht="30" customHeight="1" x14ac:dyDescent="0.25">
      <c r="A1308" s="9">
        <v>44543</v>
      </c>
      <c r="B1308" s="10">
        <v>2019</v>
      </c>
      <c r="C1308" s="11" t="s">
        <v>103</v>
      </c>
      <c r="D1308" s="12" t="s">
        <v>2601</v>
      </c>
      <c r="E1308" s="12" t="s">
        <v>35</v>
      </c>
      <c r="F1308" s="9" t="s">
        <v>35</v>
      </c>
      <c r="G1308" s="9" t="s">
        <v>35</v>
      </c>
      <c r="H1308" s="12" t="s">
        <v>35</v>
      </c>
      <c r="I1308" s="13" t="str">
        <f>LEFT(J1308,6)</f>
        <v/>
      </c>
      <c r="J1308" s="14" t="s">
        <v>35</v>
      </c>
      <c r="K1308" s="15"/>
      <c r="L1308" s="15"/>
      <c r="M1308" s="16"/>
      <c r="N1308" s="16"/>
      <c r="O1308" s="17" t="s">
        <v>35</v>
      </c>
      <c r="P1308" s="18" t="s">
        <v>35</v>
      </c>
      <c r="Q1308" s="19" t="str">
        <f>IF(M1308="","",N1308-M1308)</f>
        <v/>
      </c>
      <c r="R1308" s="20" t="str">
        <f>IF(P1308="","",P1308-O1308)</f>
        <v/>
      </c>
      <c r="S1308" t="e">
        <f>YEAR(P1308)</f>
        <v>#VALUE!</v>
      </c>
      <c r="T1308" s="21" t="e">
        <f>IF(LEN(MONTH(P1308))=1,CONCATENATE("0",MONTH(P1308)),MONTH(P1308))</f>
        <v>#VALUE!</v>
      </c>
      <c r="U1308" t="e">
        <f>IF(LEN(DAY(P1308))=1,CONCATENATE("0",DAY(P1308)),DAY(P1308))</f>
        <v>#VALUE!</v>
      </c>
      <c r="V1308" t="e">
        <f>CONCATENATE(S1308,T1308,U1308)</f>
        <v>#VALUE!</v>
      </c>
      <c r="W1308" t="e">
        <f>IF(OR(MONTH(G1308)=10,MONTH(G1308)=11,MONTH(G1308)=12),YEAR(G1308)+1,IF(YEAR(G1308)="","",YEAR(G1308)))</f>
        <v>#VALUE!</v>
      </c>
      <c r="X1308" t="e">
        <f>IF(OR(MONTH(P1308)=10,MONTH(P1308)=11,MONTH(P1308)=12),YEAR(P1308)+1,YEAR(P1308))</f>
        <v>#VALUE!</v>
      </c>
      <c r="Y1308" t="e">
        <f>INDEX('Inflation Indices'!$B$2:$B$18,MATCH('MilCon Contracts Data'!W1307,'Inflation Indices'!$A$2:$A$18,0))</f>
        <v>#VALUE!</v>
      </c>
      <c r="Z1308" t="e">
        <f>ROUND(MEDIAN(W1308,X1308),0)</f>
        <v>#VALUE!</v>
      </c>
      <c r="AA1308" t="e">
        <f>INDEX('Inflation Indices'!$B$2:$B$18,MATCH('MilCon Contracts Data'!Z1307,'Inflation Indices'!$A$2:$A$18,0))</f>
        <v>#VALUE!</v>
      </c>
      <c r="AB1308" s="22" t="e">
        <f>M1308*Y1308</f>
        <v>#VALUE!</v>
      </c>
      <c r="AC1308" s="22" t="e">
        <f>AB1308+(Q1308*AA1308)</f>
        <v>#VALUE!</v>
      </c>
      <c r="AD1308" s="19" t="e">
        <f>IF(AB1308="","",AC1308-AB1308)</f>
        <v>#VALUE!</v>
      </c>
      <c r="AE1308" s="23" t="e">
        <f>_xlfn.DAYS(P1308,O1308)</f>
        <v>#VALUE!</v>
      </c>
      <c r="AF1308" s="23" t="e">
        <f>_xlfn.DAYS(O1308,G1308)</f>
        <v>#VALUE!</v>
      </c>
      <c r="AG1308" s="24" t="e">
        <f>AE1308/AF1308</f>
        <v>#VALUE!</v>
      </c>
    </row>
    <row r="1309" spans="1:33" ht="30" customHeight="1" x14ac:dyDescent="0.25">
      <c r="A1309" s="9">
        <v>44483</v>
      </c>
      <c r="B1309" s="10">
        <v>2020</v>
      </c>
      <c r="C1309" s="11" t="s">
        <v>103</v>
      </c>
      <c r="D1309" s="12" t="s">
        <v>3707</v>
      </c>
      <c r="E1309" s="12" t="s">
        <v>35</v>
      </c>
      <c r="F1309" s="9" t="s">
        <v>35</v>
      </c>
      <c r="G1309" s="9" t="s">
        <v>35</v>
      </c>
      <c r="H1309" s="12" t="s">
        <v>35</v>
      </c>
      <c r="I1309" s="13" t="str">
        <f>LEFT(J1309,6)</f>
        <v/>
      </c>
      <c r="J1309" s="14" t="s">
        <v>35</v>
      </c>
      <c r="K1309" s="15"/>
      <c r="L1309" s="15"/>
      <c r="M1309" s="16"/>
      <c r="N1309" s="16"/>
      <c r="O1309" s="17" t="s">
        <v>35</v>
      </c>
      <c r="P1309" s="18" t="s">
        <v>35</v>
      </c>
      <c r="Q1309" s="19" t="str">
        <f>IF(M1309="","",N1309-M1309)</f>
        <v/>
      </c>
      <c r="R1309" s="20" t="str">
        <f>IF(P1309="","",P1309-O1309)</f>
        <v/>
      </c>
      <c r="S1309" t="e">
        <f>YEAR(P1309)</f>
        <v>#VALUE!</v>
      </c>
      <c r="T1309" s="21" t="e">
        <f>IF(LEN(MONTH(P1309))=1,CONCATENATE("0",MONTH(P1309)),MONTH(P1309))</f>
        <v>#VALUE!</v>
      </c>
      <c r="U1309" t="e">
        <f>IF(LEN(DAY(P1309))=1,CONCATENATE("0",DAY(P1309)),DAY(P1309))</f>
        <v>#VALUE!</v>
      </c>
      <c r="V1309" t="e">
        <f>CONCATENATE(S1309,T1309,U1309)</f>
        <v>#VALUE!</v>
      </c>
      <c r="W1309" t="e">
        <f>IF(OR(MONTH(G1309)=10,MONTH(G1309)=11,MONTH(G1309)=12),YEAR(G1309)+1,IF(YEAR(G1309)="","",YEAR(G1309)))</f>
        <v>#VALUE!</v>
      </c>
      <c r="X1309" t="e">
        <f>IF(OR(MONTH(P1309)=10,MONTH(P1309)=11,MONTH(P1309)=12),YEAR(P1309)+1,YEAR(P1309))</f>
        <v>#VALUE!</v>
      </c>
      <c r="Y1309" t="e">
        <f>INDEX('Inflation Indices'!$B$2:$B$18,MATCH('MilCon Contracts Data'!W1308,'Inflation Indices'!$A$2:$A$18,0))</f>
        <v>#VALUE!</v>
      </c>
      <c r="Z1309" t="e">
        <f>ROUND(MEDIAN(W1309,X1309),0)</f>
        <v>#VALUE!</v>
      </c>
      <c r="AA1309" t="e">
        <f>INDEX('Inflation Indices'!$B$2:$B$18,MATCH('MilCon Contracts Data'!Z1308,'Inflation Indices'!$A$2:$A$18,0))</f>
        <v>#VALUE!</v>
      </c>
      <c r="AB1309" s="22" t="e">
        <f>M1309*Y1309</f>
        <v>#VALUE!</v>
      </c>
      <c r="AC1309" s="22" t="e">
        <f>AB1309+(Q1309*AA1309)</f>
        <v>#VALUE!</v>
      </c>
      <c r="AD1309" s="19" t="e">
        <f>IF(AB1309="","",AC1309-AB1309)</f>
        <v>#VALUE!</v>
      </c>
      <c r="AE1309" s="23" t="e">
        <f>_xlfn.DAYS(P1309,O1309)</f>
        <v>#VALUE!</v>
      </c>
      <c r="AF1309" s="23" t="e">
        <f>_xlfn.DAYS(O1309,G1309)</f>
        <v>#VALUE!</v>
      </c>
      <c r="AG1309" s="24" t="e">
        <f>AE1309/AF1309</f>
        <v>#VALUE!</v>
      </c>
    </row>
    <row r="1310" spans="1:33" ht="30" customHeight="1" x14ac:dyDescent="0.25">
      <c r="A1310" s="9">
        <v>44573</v>
      </c>
      <c r="B1310" s="10">
        <v>2020</v>
      </c>
      <c r="C1310" s="11" t="s">
        <v>103</v>
      </c>
      <c r="D1310" s="12" t="s">
        <v>3815</v>
      </c>
      <c r="E1310" s="12" t="s">
        <v>35</v>
      </c>
      <c r="F1310" s="9" t="s">
        <v>35</v>
      </c>
      <c r="G1310" s="9" t="s">
        <v>35</v>
      </c>
      <c r="H1310" s="12" t="s">
        <v>35</v>
      </c>
      <c r="I1310" s="13" t="str">
        <f>LEFT(J1310,6)</f>
        <v/>
      </c>
      <c r="J1310" s="14" t="s">
        <v>35</v>
      </c>
      <c r="K1310" s="15"/>
      <c r="L1310" s="15"/>
      <c r="M1310" s="16"/>
      <c r="N1310" s="16"/>
      <c r="O1310" s="17" t="s">
        <v>35</v>
      </c>
      <c r="P1310" s="18" t="s">
        <v>35</v>
      </c>
      <c r="Q1310" s="19" t="str">
        <f>IF(M1310="","",N1310-M1310)</f>
        <v/>
      </c>
      <c r="R1310" s="20" t="str">
        <f>IF(P1310="","",P1310-O1310)</f>
        <v/>
      </c>
      <c r="S1310" t="e">
        <f>YEAR(P1310)</f>
        <v>#VALUE!</v>
      </c>
      <c r="T1310" s="21" t="e">
        <f>IF(LEN(MONTH(P1310))=1,CONCATENATE("0",MONTH(P1310)),MONTH(P1310))</f>
        <v>#VALUE!</v>
      </c>
      <c r="U1310" t="e">
        <f>IF(LEN(DAY(P1310))=1,CONCATENATE("0",DAY(P1310)),DAY(P1310))</f>
        <v>#VALUE!</v>
      </c>
      <c r="V1310" t="e">
        <f>CONCATENATE(S1310,T1310,U1310)</f>
        <v>#VALUE!</v>
      </c>
      <c r="W1310" t="e">
        <f>IF(OR(MONTH(G1310)=10,MONTH(G1310)=11,MONTH(G1310)=12),YEAR(G1310)+1,IF(YEAR(G1310)="","",YEAR(G1310)))</f>
        <v>#VALUE!</v>
      </c>
      <c r="X1310" t="e">
        <f>IF(OR(MONTH(P1310)=10,MONTH(P1310)=11,MONTH(P1310)=12),YEAR(P1310)+1,YEAR(P1310))</f>
        <v>#VALUE!</v>
      </c>
      <c r="Y1310" t="e">
        <f>INDEX('Inflation Indices'!$B$2:$B$18,MATCH('MilCon Contracts Data'!W1309,'Inflation Indices'!$A$2:$A$18,0))</f>
        <v>#VALUE!</v>
      </c>
      <c r="Z1310" t="e">
        <f>ROUND(MEDIAN(W1310,X1310),0)</f>
        <v>#VALUE!</v>
      </c>
      <c r="AA1310" t="e">
        <f>INDEX('Inflation Indices'!$B$2:$B$18,MATCH('MilCon Contracts Data'!Z1309,'Inflation Indices'!$A$2:$A$18,0))</f>
        <v>#VALUE!</v>
      </c>
      <c r="AB1310" s="22" t="e">
        <f>M1310*Y1310</f>
        <v>#VALUE!</v>
      </c>
      <c r="AC1310" s="22" t="e">
        <f>AB1310+(Q1310*AA1310)</f>
        <v>#VALUE!</v>
      </c>
      <c r="AD1310" s="19" t="e">
        <f>IF(AB1310="","",AC1310-AB1310)</f>
        <v>#VALUE!</v>
      </c>
      <c r="AE1310" s="23" t="e">
        <f>_xlfn.DAYS(P1310,O1310)</f>
        <v>#VALUE!</v>
      </c>
      <c r="AF1310" s="23" t="e">
        <f>_xlfn.DAYS(O1310,G1310)</f>
        <v>#VALUE!</v>
      </c>
      <c r="AG1310" s="24" t="e">
        <f>AE1310/AF1310</f>
        <v>#VALUE!</v>
      </c>
    </row>
    <row r="1311" spans="1:33" ht="30" customHeight="1" x14ac:dyDescent="0.25">
      <c r="A1311" s="9">
        <v>44573</v>
      </c>
      <c r="B1311" s="10">
        <v>2020</v>
      </c>
      <c r="C1311" s="11" t="s">
        <v>103</v>
      </c>
      <c r="D1311" s="12" t="s">
        <v>3816</v>
      </c>
      <c r="E1311" s="12" t="s">
        <v>35</v>
      </c>
      <c r="F1311" s="9" t="s">
        <v>35</v>
      </c>
      <c r="G1311" s="9" t="s">
        <v>35</v>
      </c>
      <c r="H1311" s="12" t="s">
        <v>35</v>
      </c>
      <c r="I1311" s="13" t="str">
        <f>LEFT(J1311,6)</f>
        <v/>
      </c>
      <c r="J1311" s="14" t="s">
        <v>35</v>
      </c>
      <c r="K1311" s="15"/>
      <c r="L1311" s="15"/>
      <c r="M1311" s="16"/>
      <c r="N1311" s="16"/>
      <c r="O1311" s="17" t="s">
        <v>35</v>
      </c>
      <c r="P1311" s="18" t="s">
        <v>35</v>
      </c>
      <c r="Q1311" s="19" t="str">
        <f>IF(M1311="","",N1311-M1311)</f>
        <v/>
      </c>
      <c r="R1311" s="20" t="str">
        <f>IF(P1311="","",P1311-O1311)</f>
        <v/>
      </c>
      <c r="S1311" t="e">
        <f>YEAR(P1311)</f>
        <v>#VALUE!</v>
      </c>
      <c r="T1311" s="21" t="e">
        <f>IF(LEN(MONTH(P1311))=1,CONCATENATE("0",MONTH(P1311)),MONTH(P1311))</f>
        <v>#VALUE!</v>
      </c>
      <c r="U1311" t="e">
        <f>IF(LEN(DAY(P1311))=1,CONCATENATE("0",DAY(P1311)),DAY(P1311))</f>
        <v>#VALUE!</v>
      </c>
      <c r="V1311" t="e">
        <f>CONCATENATE(S1311,T1311,U1311)</f>
        <v>#VALUE!</v>
      </c>
      <c r="W1311" t="e">
        <f>IF(OR(MONTH(G1311)=10,MONTH(G1311)=11,MONTH(G1311)=12),YEAR(G1311)+1,IF(YEAR(G1311)="","",YEAR(G1311)))</f>
        <v>#VALUE!</v>
      </c>
      <c r="X1311" t="e">
        <f>IF(OR(MONTH(P1311)=10,MONTH(P1311)=11,MONTH(P1311)=12),YEAR(P1311)+1,YEAR(P1311))</f>
        <v>#VALUE!</v>
      </c>
      <c r="Y1311" t="e">
        <f>INDEX('Inflation Indices'!$B$2:$B$18,MATCH('MilCon Contracts Data'!W1310,'Inflation Indices'!$A$2:$A$18,0))</f>
        <v>#VALUE!</v>
      </c>
      <c r="Z1311" t="e">
        <f>ROUND(MEDIAN(W1311,X1311),0)</f>
        <v>#VALUE!</v>
      </c>
      <c r="AA1311" t="e">
        <f>INDEX('Inflation Indices'!$B$2:$B$18,MATCH('MilCon Contracts Data'!Z1310,'Inflation Indices'!$A$2:$A$18,0))</f>
        <v>#VALUE!</v>
      </c>
      <c r="AB1311" s="22" t="e">
        <f>M1311*Y1311</f>
        <v>#VALUE!</v>
      </c>
      <c r="AC1311" s="22" t="e">
        <f>AB1311+(Q1311*AA1311)</f>
        <v>#VALUE!</v>
      </c>
      <c r="AD1311" s="19" t="e">
        <f>IF(AB1311="","",AC1311-AB1311)</f>
        <v>#VALUE!</v>
      </c>
      <c r="AE1311" s="23" t="e">
        <f>_xlfn.DAYS(P1311,O1311)</f>
        <v>#VALUE!</v>
      </c>
      <c r="AF1311" s="23" t="e">
        <f>_xlfn.DAYS(O1311,G1311)</f>
        <v>#VALUE!</v>
      </c>
      <c r="AG1311" s="24" t="e">
        <f>AE1311/AF1311</f>
        <v>#VALUE!</v>
      </c>
    </row>
    <row r="1312" spans="1:33" ht="30" customHeight="1" x14ac:dyDescent="0.25">
      <c r="A1312" s="9">
        <v>44573</v>
      </c>
      <c r="B1312" s="10">
        <v>2020</v>
      </c>
      <c r="C1312" s="11" t="s">
        <v>103</v>
      </c>
      <c r="D1312" s="12" t="s">
        <v>3817</v>
      </c>
      <c r="E1312" s="12" t="s">
        <v>35</v>
      </c>
      <c r="F1312" s="9" t="s">
        <v>35</v>
      </c>
      <c r="G1312" s="9" t="s">
        <v>35</v>
      </c>
      <c r="H1312" s="12" t="s">
        <v>35</v>
      </c>
      <c r="I1312" s="13" t="str">
        <f>LEFT(J1312,6)</f>
        <v/>
      </c>
      <c r="J1312" s="14" t="s">
        <v>35</v>
      </c>
      <c r="K1312" s="15"/>
      <c r="L1312" s="15"/>
      <c r="M1312" s="16"/>
      <c r="N1312" s="16"/>
      <c r="O1312" s="17" t="s">
        <v>35</v>
      </c>
      <c r="P1312" s="18" t="s">
        <v>35</v>
      </c>
      <c r="Q1312" s="19" t="str">
        <f>IF(M1312="","",N1312-M1312)</f>
        <v/>
      </c>
      <c r="R1312" s="20" t="str">
        <f>IF(P1312="","",P1312-O1312)</f>
        <v/>
      </c>
      <c r="S1312" t="e">
        <f>YEAR(P1312)</f>
        <v>#VALUE!</v>
      </c>
      <c r="T1312" s="21" t="e">
        <f>IF(LEN(MONTH(P1312))=1,CONCATENATE("0",MONTH(P1312)),MONTH(P1312))</f>
        <v>#VALUE!</v>
      </c>
      <c r="U1312" t="e">
        <f>IF(LEN(DAY(P1312))=1,CONCATENATE("0",DAY(P1312)),DAY(P1312))</f>
        <v>#VALUE!</v>
      </c>
      <c r="V1312" t="e">
        <f>CONCATENATE(S1312,T1312,U1312)</f>
        <v>#VALUE!</v>
      </c>
      <c r="W1312" t="e">
        <f>IF(OR(MONTH(G1312)=10,MONTH(G1312)=11,MONTH(G1312)=12),YEAR(G1312)+1,IF(YEAR(G1312)="","",YEAR(G1312)))</f>
        <v>#VALUE!</v>
      </c>
      <c r="X1312" t="e">
        <f>IF(OR(MONTH(P1312)=10,MONTH(P1312)=11,MONTH(P1312)=12),YEAR(P1312)+1,YEAR(P1312))</f>
        <v>#VALUE!</v>
      </c>
      <c r="Y1312" t="e">
        <f>INDEX('Inflation Indices'!$B$2:$B$18,MATCH('MilCon Contracts Data'!W1311,'Inflation Indices'!$A$2:$A$18,0))</f>
        <v>#VALUE!</v>
      </c>
      <c r="Z1312" t="e">
        <f>ROUND(MEDIAN(W1312,X1312),0)</f>
        <v>#VALUE!</v>
      </c>
      <c r="AA1312" t="e">
        <f>INDEX('Inflation Indices'!$B$2:$B$18,MATCH('MilCon Contracts Data'!Z1311,'Inflation Indices'!$A$2:$A$18,0))</f>
        <v>#VALUE!</v>
      </c>
      <c r="AB1312" s="22" t="e">
        <f>M1312*Y1312</f>
        <v>#VALUE!</v>
      </c>
      <c r="AC1312" s="22" t="e">
        <f>AB1312+(Q1312*AA1312)</f>
        <v>#VALUE!</v>
      </c>
      <c r="AD1312" s="19" t="e">
        <f>IF(AB1312="","",AC1312-AB1312)</f>
        <v>#VALUE!</v>
      </c>
      <c r="AE1312" s="23" t="e">
        <f>_xlfn.DAYS(P1312,O1312)</f>
        <v>#VALUE!</v>
      </c>
      <c r="AF1312" s="23" t="e">
        <f>_xlfn.DAYS(O1312,G1312)</f>
        <v>#VALUE!</v>
      </c>
      <c r="AG1312" s="24" t="e">
        <f>AE1312/AF1312</f>
        <v>#VALUE!</v>
      </c>
    </row>
    <row r="1313" spans="1:33" ht="30" customHeight="1" x14ac:dyDescent="0.25">
      <c r="A1313" s="9">
        <v>44573</v>
      </c>
      <c r="B1313" s="10">
        <v>2020</v>
      </c>
      <c r="C1313" s="11" t="s">
        <v>103</v>
      </c>
      <c r="D1313" s="12" t="s">
        <v>3818</v>
      </c>
      <c r="E1313" s="12" t="s">
        <v>35</v>
      </c>
      <c r="F1313" s="9" t="s">
        <v>35</v>
      </c>
      <c r="G1313" s="9" t="s">
        <v>35</v>
      </c>
      <c r="H1313" s="12" t="s">
        <v>35</v>
      </c>
      <c r="I1313" s="13" t="str">
        <f>LEFT(J1313,6)</f>
        <v/>
      </c>
      <c r="J1313" s="14" t="s">
        <v>35</v>
      </c>
      <c r="K1313" s="15"/>
      <c r="L1313" s="15"/>
      <c r="M1313" s="16"/>
      <c r="N1313" s="16"/>
      <c r="O1313" s="17" t="s">
        <v>35</v>
      </c>
      <c r="P1313" s="18" t="s">
        <v>35</v>
      </c>
      <c r="Q1313" s="19" t="str">
        <f>IF(M1313="","",N1313-M1313)</f>
        <v/>
      </c>
      <c r="R1313" s="20" t="str">
        <f>IF(P1313="","",P1313-O1313)</f>
        <v/>
      </c>
      <c r="S1313" t="e">
        <f>YEAR(P1313)</f>
        <v>#VALUE!</v>
      </c>
      <c r="T1313" s="21" t="e">
        <f>IF(LEN(MONTH(P1313))=1,CONCATENATE("0",MONTH(P1313)),MONTH(P1313))</f>
        <v>#VALUE!</v>
      </c>
      <c r="U1313" t="e">
        <f>IF(LEN(DAY(P1313))=1,CONCATENATE("0",DAY(P1313)),DAY(P1313))</f>
        <v>#VALUE!</v>
      </c>
      <c r="V1313" t="e">
        <f>CONCATENATE(S1313,T1313,U1313)</f>
        <v>#VALUE!</v>
      </c>
      <c r="W1313" t="e">
        <f>IF(OR(MONTH(G1313)=10,MONTH(G1313)=11,MONTH(G1313)=12),YEAR(G1313)+1,IF(YEAR(G1313)="","",YEAR(G1313)))</f>
        <v>#VALUE!</v>
      </c>
      <c r="X1313" t="e">
        <f>IF(OR(MONTH(P1313)=10,MONTH(P1313)=11,MONTH(P1313)=12),YEAR(P1313)+1,YEAR(P1313))</f>
        <v>#VALUE!</v>
      </c>
      <c r="Y1313" t="e">
        <f>INDEX('Inflation Indices'!$B$2:$B$18,MATCH('MilCon Contracts Data'!W1312,'Inflation Indices'!$A$2:$A$18,0))</f>
        <v>#VALUE!</v>
      </c>
      <c r="Z1313" t="e">
        <f>ROUND(MEDIAN(W1313,X1313),0)</f>
        <v>#VALUE!</v>
      </c>
      <c r="AA1313" t="e">
        <f>INDEX('Inflation Indices'!$B$2:$B$18,MATCH('MilCon Contracts Data'!Z1312,'Inflation Indices'!$A$2:$A$18,0))</f>
        <v>#VALUE!</v>
      </c>
      <c r="AB1313" s="22" t="e">
        <f>M1313*Y1313</f>
        <v>#VALUE!</v>
      </c>
      <c r="AC1313" s="22" t="e">
        <f>AB1313+(Q1313*AA1313)</f>
        <v>#VALUE!</v>
      </c>
      <c r="AD1313" s="19" t="e">
        <f>IF(AB1313="","",AC1313-AB1313)</f>
        <v>#VALUE!</v>
      </c>
      <c r="AE1313" s="23" t="e">
        <f>_xlfn.DAYS(P1313,O1313)</f>
        <v>#VALUE!</v>
      </c>
      <c r="AF1313" s="23" t="e">
        <f>_xlfn.DAYS(O1313,G1313)</f>
        <v>#VALUE!</v>
      </c>
      <c r="AG1313" s="24" t="e">
        <f>AE1313/AF1313</f>
        <v>#VALUE!</v>
      </c>
    </row>
    <row r="1314" spans="1:33" ht="30" customHeight="1" x14ac:dyDescent="0.25">
      <c r="A1314" s="9">
        <v>44573</v>
      </c>
      <c r="B1314" s="10">
        <v>2020</v>
      </c>
      <c r="C1314" s="11" t="s">
        <v>103</v>
      </c>
      <c r="D1314" s="12" t="s">
        <v>3819</v>
      </c>
      <c r="E1314" s="12" t="s">
        <v>35</v>
      </c>
      <c r="F1314" s="9" t="s">
        <v>35</v>
      </c>
      <c r="G1314" s="9" t="s">
        <v>35</v>
      </c>
      <c r="H1314" s="12" t="s">
        <v>35</v>
      </c>
      <c r="I1314" s="13" t="str">
        <f>LEFT(J1314,6)</f>
        <v/>
      </c>
      <c r="J1314" s="14" t="s">
        <v>35</v>
      </c>
      <c r="K1314" s="15"/>
      <c r="L1314" s="15"/>
      <c r="M1314" s="16"/>
      <c r="N1314" s="16"/>
      <c r="O1314" s="17" t="s">
        <v>35</v>
      </c>
      <c r="P1314" s="18" t="s">
        <v>35</v>
      </c>
      <c r="Q1314" s="19" t="str">
        <f>IF(M1314="","",N1314-M1314)</f>
        <v/>
      </c>
      <c r="R1314" s="20" t="str">
        <f>IF(P1314="","",P1314-O1314)</f>
        <v/>
      </c>
      <c r="S1314" t="e">
        <f>YEAR(P1314)</f>
        <v>#VALUE!</v>
      </c>
      <c r="T1314" s="21" t="e">
        <f>IF(LEN(MONTH(P1314))=1,CONCATENATE("0",MONTH(P1314)),MONTH(P1314))</f>
        <v>#VALUE!</v>
      </c>
      <c r="U1314" t="e">
        <f>IF(LEN(DAY(P1314))=1,CONCATENATE("0",DAY(P1314)),DAY(P1314))</f>
        <v>#VALUE!</v>
      </c>
      <c r="V1314" t="e">
        <f>CONCATENATE(S1314,T1314,U1314)</f>
        <v>#VALUE!</v>
      </c>
      <c r="W1314" t="e">
        <f>IF(OR(MONTH(G1314)=10,MONTH(G1314)=11,MONTH(G1314)=12),YEAR(G1314)+1,IF(YEAR(G1314)="","",YEAR(G1314)))</f>
        <v>#VALUE!</v>
      </c>
      <c r="X1314" t="e">
        <f>IF(OR(MONTH(P1314)=10,MONTH(P1314)=11,MONTH(P1314)=12),YEAR(P1314)+1,YEAR(P1314))</f>
        <v>#VALUE!</v>
      </c>
      <c r="Y1314" t="e">
        <f>INDEX('Inflation Indices'!$B$2:$B$18,MATCH('MilCon Contracts Data'!W1313,'Inflation Indices'!$A$2:$A$18,0))</f>
        <v>#VALUE!</v>
      </c>
      <c r="Z1314" t="e">
        <f>ROUND(MEDIAN(W1314,X1314),0)</f>
        <v>#VALUE!</v>
      </c>
      <c r="AA1314" t="e">
        <f>INDEX('Inflation Indices'!$B$2:$B$18,MATCH('MilCon Contracts Data'!Z1313,'Inflation Indices'!$A$2:$A$18,0))</f>
        <v>#VALUE!</v>
      </c>
      <c r="AB1314" s="22" t="e">
        <f>M1314*Y1314</f>
        <v>#VALUE!</v>
      </c>
      <c r="AC1314" s="22" t="e">
        <f>AB1314+(Q1314*AA1314)</f>
        <v>#VALUE!</v>
      </c>
      <c r="AD1314" s="19" t="e">
        <f>IF(AB1314="","",AC1314-AB1314)</f>
        <v>#VALUE!</v>
      </c>
      <c r="AE1314" s="23" t="e">
        <f>_xlfn.DAYS(P1314,O1314)</f>
        <v>#VALUE!</v>
      </c>
      <c r="AF1314" s="23" t="e">
        <f>_xlfn.DAYS(O1314,G1314)</f>
        <v>#VALUE!</v>
      </c>
      <c r="AG1314" s="24" t="e">
        <f>AE1314/AF1314</f>
        <v>#VALUE!</v>
      </c>
    </row>
    <row r="1315" spans="1:33" ht="30" customHeight="1" x14ac:dyDescent="0.25">
      <c r="A1315" s="9">
        <v>44573</v>
      </c>
      <c r="B1315" s="10">
        <v>2020</v>
      </c>
      <c r="C1315" s="11" t="s">
        <v>103</v>
      </c>
      <c r="D1315" s="12" t="s">
        <v>3820</v>
      </c>
      <c r="E1315" s="12" t="s">
        <v>35</v>
      </c>
      <c r="F1315" s="9" t="s">
        <v>35</v>
      </c>
      <c r="G1315" s="9" t="s">
        <v>35</v>
      </c>
      <c r="H1315" s="12" t="s">
        <v>35</v>
      </c>
      <c r="I1315" s="13" t="str">
        <f>LEFT(J1315,6)</f>
        <v/>
      </c>
      <c r="J1315" s="14" t="s">
        <v>35</v>
      </c>
      <c r="K1315" s="15"/>
      <c r="L1315" s="15"/>
      <c r="M1315" s="16"/>
      <c r="N1315" s="16"/>
      <c r="O1315" s="17" t="s">
        <v>35</v>
      </c>
      <c r="P1315" s="18" t="s">
        <v>35</v>
      </c>
      <c r="Q1315" s="19" t="str">
        <f>IF(M1315="","",N1315-M1315)</f>
        <v/>
      </c>
      <c r="R1315" s="20" t="str">
        <f>IF(P1315="","",P1315-O1315)</f>
        <v/>
      </c>
      <c r="S1315" t="e">
        <f>YEAR(P1315)</f>
        <v>#VALUE!</v>
      </c>
      <c r="T1315" s="21" t="e">
        <f>IF(LEN(MONTH(P1315))=1,CONCATENATE("0",MONTH(P1315)),MONTH(P1315))</f>
        <v>#VALUE!</v>
      </c>
      <c r="U1315" t="e">
        <f>IF(LEN(DAY(P1315))=1,CONCATENATE("0",DAY(P1315)),DAY(P1315))</f>
        <v>#VALUE!</v>
      </c>
      <c r="V1315" t="e">
        <f>CONCATENATE(S1315,T1315,U1315)</f>
        <v>#VALUE!</v>
      </c>
      <c r="W1315" t="e">
        <f>IF(OR(MONTH(G1315)=10,MONTH(G1315)=11,MONTH(G1315)=12),YEAR(G1315)+1,IF(YEAR(G1315)="","",YEAR(G1315)))</f>
        <v>#VALUE!</v>
      </c>
      <c r="X1315" t="e">
        <f>IF(OR(MONTH(P1315)=10,MONTH(P1315)=11,MONTH(P1315)=12),YEAR(P1315)+1,YEAR(P1315))</f>
        <v>#VALUE!</v>
      </c>
      <c r="Y1315" t="e">
        <f>INDEX('Inflation Indices'!$B$2:$B$18,MATCH('MilCon Contracts Data'!W1314,'Inflation Indices'!$A$2:$A$18,0))</f>
        <v>#VALUE!</v>
      </c>
      <c r="Z1315" t="e">
        <f>ROUND(MEDIAN(W1315,X1315),0)</f>
        <v>#VALUE!</v>
      </c>
      <c r="AA1315" t="e">
        <f>INDEX('Inflation Indices'!$B$2:$B$18,MATCH('MilCon Contracts Data'!Z1314,'Inflation Indices'!$A$2:$A$18,0))</f>
        <v>#VALUE!</v>
      </c>
      <c r="AB1315" s="22" t="e">
        <f>M1315*Y1315</f>
        <v>#VALUE!</v>
      </c>
      <c r="AC1315" s="22" t="e">
        <f>AB1315+(Q1315*AA1315)</f>
        <v>#VALUE!</v>
      </c>
      <c r="AD1315" s="19" t="e">
        <f>IF(AB1315="","",AC1315-AB1315)</f>
        <v>#VALUE!</v>
      </c>
      <c r="AE1315" s="23" t="e">
        <f>_xlfn.DAYS(P1315,O1315)</f>
        <v>#VALUE!</v>
      </c>
      <c r="AF1315" s="23" t="e">
        <f>_xlfn.DAYS(O1315,G1315)</f>
        <v>#VALUE!</v>
      </c>
      <c r="AG1315" s="24" t="e">
        <f>AE1315/AF1315</f>
        <v>#VALUE!</v>
      </c>
    </row>
    <row r="1316" spans="1:33" ht="30" customHeight="1" x14ac:dyDescent="0.25">
      <c r="A1316" s="9">
        <v>44573</v>
      </c>
      <c r="B1316" s="10">
        <v>2020</v>
      </c>
      <c r="C1316" s="11" t="s">
        <v>103</v>
      </c>
      <c r="D1316" s="12" t="s">
        <v>3821</v>
      </c>
      <c r="E1316" s="12" t="s">
        <v>35</v>
      </c>
      <c r="F1316" s="9" t="s">
        <v>35</v>
      </c>
      <c r="G1316" s="9" t="s">
        <v>35</v>
      </c>
      <c r="H1316" s="12" t="s">
        <v>35</v>
      </c>
      <c r="I1316" s="13" t="str">
        <f>LEFT(J1316,6)</f>
        <v/>
      </c>
      <c r="J1316" s="14" t="s">
        <v>35</v>
      </c>
      <c r="K1316" s="15"/>
      <c r="L1316" s="15"/>
      <c r="M1316" s="16"/>
      <c r="N1316" s="16"/>
      <c r="O1316" s="17" t="s">
        <v>35</v>
      </c>
      <c r="P1316" s="18" t="s">
        <v>35</v>
      </c>
      <c r="Q1316" s="19" t="str">
        <f>IF(M1316="","",N1316-M1316)</f>
        <v/>
      </c>
      <c r="R1316" s="20" t="str">
        <f>IF(P1316="","",P1316-O1316)</f>
        <v/>
      </c>
      <c r="S1316" t="e">
        <f>YEAR(P1316)</f>
        <v>#VALUE!</v>
      </c>
      <c r="T1316" s="21" t="e">
        <f>IF(LEN(MONTH(P1316))=1,CONCATENATE("0",MONTH(P1316)),MONTH(P1316))</f>
        <v>#VALUE!</v>
      </c>
      <c r="U1316" t="e">
        <f>IF(LEN(DAY(P1316))=1,CONCATENATE("0",DAY(P1316)),DAY(P1316))</f>
        <v>#VALUE!</v>
      </c>
      <c r="V1316" t="e">
        <f>CONCATENATE(S1316,T1316,U1316)</f>
        <v>#VALUE!</v>
      </c>
      <c r="W1316" t="e">
        <f>IF(OR(MONTH(G1316)=10,MONTH(G1316)=11,MONTH(G1316)=12),YEAR(G1316)+1,IF(YEAR(G1316)="","",YEAR(G1316)))</f>
        <v>#VALUE!</v>
      </c>
      <c r="X1316" t="e">
        <f>IF(OR(MONTH(P1316)=10,MONTH(P1316)=11,MONTH(P1316)=12),YEAR(P1316)+1,YEAR(P1316))</f>
        <v>#VALUE!</v>
      </c>
      <c r="Y1316" t="e">
        <f>INDEX('Inflation Indices'!$B$2:$B$18,MATCH('MilCon Contracts Data'!W1315,'Inflation Indices'!$A$2:$A$18,0))</f>
        <v>#VALUE!</v>
      </c>
      <c r="Z1316" t="e">
        <f>ROUND(MEDIAN(W1316,X1316),0)</f>
        <v>#VALUE!</v>
      </c>
      <c r="AA1316" t="e">
        <f>INDEX('Inflation Indices'!$B$2:$B$18,MATCH('MilCon Contracts Data'!Z1315,'Inflation Indices'!$A$2:$A$18,0))</f>
        <v>#VALUE!</v>
      </c>
      <c r="AB1316" s="22" t="e">
        <f>M1316*Y1316</f>
        <v>#VALUE!</v>
      </c>
      <c r="AC1316" s="22" t="e">
        <f>AB1316+(Q1316*AA1316)</f>
        <v>#VALUE!</v>
      </c>
      <c r="AD1316" s="19" t="e">
        <f>IF(AB1316="","",AC1316-AB1316)</f>
        <v>#VALUE!</v>
      </c>
      <c r="AE1316" s="23" t="e">
        <f>_xlfn.DAYS(P1316,O1316)</f>
        <v>#VALUE!</v>
      </c>
      <c r="AF1316" s="23" t="e">
        <f>_xlfn.DAYS(O1316,G1316)</f>
        <v>#VALUE!</v>
      </c>
      <c r="AG1316" s="24" t="e">
        <f>AE1316/AF1316</f>
        <v>#VALUE!</v>
      </c>
    </row>
    <row r="1317" spans="1:33" ht="30" customHeight="1" x14ac:dyDescent="0.25">
      <c r="A1317" s="9">
        <v>44573</v>
      </c>
      <c r="B1317" s="10">
        <v>2020</v>
      </c>
      <c r="C1317" s="11" t="s">
        <v>103</v>
      </c>
      <c r="D1317" s="12" t="s">
        <v>3822</v>
      </c>
      <c r="E1317" s="12" t="s">
        <v>35</v>
      </c>
      <c r="F1317" s="9" t="s">
        <v>35</v>
      </c>
      <c r="G1317" s="9" t="s">
        <v>35</v>
      </c>
      <c r="H1317" s="12" t="s">
        <v>35</v>
      </c>
      <c r="I1317" s="13" t="str">
        <f>LEFT(J1317,6)</f>
        <v/>
      </c>
      <c r="J1317" s="28" t="s">
        <v>35</v>
      </c>
      <c r="K1317" s="15"/>
      <c r="L1317" s="15"/>
      <c r="M1317" s="16"/>
      <c r="N1317" s="16"/>
      <c r="O1317" s="17" t="s">
        <v>35</v>
      </c>
      <c r="P1317" s="18" t="s">
        <v>35</v>
      </c>
      <c r="Q1317" s="19" t="str">
        <f>IF(M1317="","",N1317-M1317)</f>
        <v/>
      </c>
      <c r="R1317" s="20" t="str">
        <f>IF(P1317="","",P1317-O1317)</f>
        <v/>
      </c>
      <c r="S1317" t="e">
        <f>YEAR(P1317)</f>
        <v>#VALUE!</v>
      </c>
      <c r="T1317" s="21" t="e">
        <f>IF(LEN(MONTH(P1317))=1,CONCATENATE("0",MONTH(P1317)),MONTH(P1317))</f>
        <v>#VALUE!</v>
      </c>
      <c r="U1317" t="e">
        <f>IF(LEN(DAY(P1317))=1,CONCATENATE("0",DAY(P1317)),DAY(P1317))</f>
        <v>#VALUE!</v>
      </c>
      <c r="V1317" t="e">
        <f>CONCATENATE(S1317,T1317,U1317)</f>
        <v>#VALUE!</v>
      </c>
      <c r="W1317" t="e">
        <f>IF(OR(MONTH(G1317)=10,MONTH(G1317)=11,MONTH(G1317)=12),YEAR(G1317)+1,IF(YEAR(G1317)="","",YEAR(G1317)))</f>
        <v>#VALUE!</v>
      </c>
      <c r="X1317" t="e">
        <f>IF(OR(MONTH(P1317)=10,MONTH(P1317)=11,MONTH(P1317)=12),YEAR(P1317)+1,YEAR(P1317))</f>
        <v>#VALUE!</v>
      </c>
      <c r="Y1317" t="e">
        <f>INDEX('Inflation Indices'!$B$2:$B$18,MATCH('MilCon Contracts Data'!W1316,'Inflation Indices'!$A$2:$A$18,0))</f>
        <v>#VALUE!</v>
      </c>
      <c r="Z1317" t="e">
        <f>ROUND(MEDIAN(W1317,X1317),0)</f>
        <v>#VALUE!</v>
      </c>
      <c r="AA1317" t="e">
        <f>INDEX('Inflation Indices'!$B$2:$B$18,MATCH('MilCon Contracts Data'!Z1316,'Inflation Indices'!$A$2:$A$18,0))</f>
        <v>#VALUE!</v>
      </c>
      <c r="AB1317" s="22" t="e">
        <f>M1317*Y1317</f>
        <v>#VALUE!</v>
      </c>
      <c r="AC1317" s="22" t="e">
        <f>AB1317+(Q1317*AA1317)</f>
        <v>#VALUE!</v>
      </c>
      <c r="AD1317" s="19" t="e">
        <f>IF(AB1317="","",AC1317-AB1317)</f>
        <v>#VALUE!</v>
      </c>
      <c r="AE1317" s="23" t="e">
        <f>_xlfn.DAYS(P1317,O1317)</f>
        <v>#VALUE!</v>
      </c>
      <c r="AF1317" s="23" t="e">
        <f>_xlfn.DAYS(O1317,G1317)</f>
        <v>#VALUE!</v>
      </c>
      <c r="AG1317" s="24" t="e">
        <f>AE1317/AF1317</f>
        <v>#VALUE!</v>
      </c>
    </row>
    <row r="1318" spans="1:33" ht="30" customHeight="1" x14ac:dyDescent="0.25">
      <c r="A1318" s="9">
        <v>44573</v>
      </c>
      <c r="B1318" s="10">
        <v>2019</v>
      </c>
      <c r="C1318" s="11" t="s">
        <v>103</v>
      </c>
      <c r="D1318" s="12" t="s">
        <v>3823</v>
      </c>
      <c r="E1318" s="12" t="s">
        <v>35</v>
      </c>
      <c r="F1318" s="9" t="s">
        <v>35</v>
      </c>
      <c r="G1318" s="9" t="s">
        <v>35</v>
      </c>
      <c r="H1318" s="12" t="s">
        <v>35</v>
      </c>
      <c r="I1318" s="13" t="str">
        <f>LEFT(J1318,6)</f>
        <v/>
      </c>
      <c r="J1318" s="28" t="s">
        <v>35</v>
      </c>
      <c r="K1318" s="15"/>
      <c r="L1318" s="15"/>
      <c r="M1318" s="16"/>
      <c r="N1318" s="16"/>
      <c r="O1318" s="17" t="s">
        <v>35</v>
      </c>
      <c r="P1318" s="18" t="s">
        <v>35</v>
      </c>
      <c r="Q1318" s="19" t="str">
        <f>IF(M1318="","",N1318-M1318)</f>
        <v/>
      </c>
      <c r="R1318" s="20" t="str">
        <f>IF(P1318="","",P1318-O1318)</f>
        <v/>
      </c>
      <c r="S1318" t="e">
        <f>YEAR(P1318)</f>
        <v>#VALUE!</v>
      </c>
      <c r="T1318" s="21" t="e">
        <f>IF(LEN(MONTH(P1318))=1,CONCATENATE("0",MONTH(P1318)),MONTH(P1318))</f>
        <v>#VALUE!</v>
      </c>
      <c r="U1318" t="e">
        <f>IF(LEN(DAY(P1318))=1,CONCATENATE("0",DAY(P1318)),DAY(P1318))</f>
        <v>#VALUE!</v>
      </c>
      <c r="V1318" t="e">
        <f>CONCATENATE(S1318,T1318,U1318)</f>
        <v>#VALUE!</v>
      </c>
      <c r="W1318" t="e">
        <f>IF(OR(MONTH(G1318)=10,MONTH(G1318)=11,MONTH(G1318)=12),YEAR(G1318)+1,IF(YEAR(G1318)="","",YEAR(G1318)))</f>
        <v>#VALUE!</v>
      </c>
      <c r="X1318" t="e">
        <f>IF(OR(MONTH(P1318)=10,MONTH(P1318)=11,MONTH(P1318)=12),YEAR(P1318)+1,YEAR(P1318))</f>
        <v>#VALUE!</v>
      </c>
      <c r="Y1318" t="e">
        <f>INDEX('Inflation Indices'!$B$2:$B$18,MATCH('MilCon Contracts Data'!W1317,'Inflation Indices'!$A$2:$A$18,0))</f>
        <v>#VALUE!</v>
      </c>
      <c r="Z1318" t="e">
        <f>ROUND(MEDIAN(W1318,X1318),0)</f>
        <v>#VALUE!</v>
      </c>
      <c r="AA1318" t="e">
        <f>INDEX('Inflation Indices'!$B$2:$B$18,MATCH('MilCon Contracts Data'!Z1317,'Inflation Indices'!$A$2:$A$18,0))</f>
        <v>#VALUE!</v>
      </c>
      <c r="AB1318" s="22" t="e">
        <f>M1318*Y1318</f>
        <v>#VALUE!</v>
      </c>
      <c r="AC1318" s="22" t="e">
        <f>AB1318+(Q1318*AA1318)</f>
        <v>#VALUE!</v>
      </c>
      <c r="AD1318" s="19" t="e">
        <f>IF(AB1318="","",AC1318-AB1318)</f>
        <v>#VALUE!</v>
      </c>
      <c r="AE1318" s="23" t="e">
        <f>_xlfn.DAYS(P1318,O1318)</f>
        <v>#VALUE!</v>
      </c>
      <c r="AF1318" s="23" t="e">
        <f>_xlfn.DAYS(O1318,G1318)</f>
        <v>#VALUE!</v>
      </c>
      <c r="AG1318" s="24" t="e">
        <f>AE1318/AF1318</f>
        <v>#VALUE!</v>
      </c>
    </row>
    <row r="1319" spans="1:33" ht="30" customHeight="1" x14ac:dyDescent="0.25">
      <c r="A1319" s="9">
        <v>44573</v>
      </c>
      <c r="B1319" s="10">
        <v>2018</v>
      </c>
      <c r="C1319" s="11" t="s">
        <v>103</v>
      </c>
      <c r="D1319" s="12" t="s">
        <v>3824</v>
      </c>
      <c r="E1319" s="12" t="s">
        <v>35</v>
      </c>
      <c r="F1319" s="9" t="s">
        <v>35</v>
      </c>
      <c r="G1319" s="9" t="s">
        <v>35</v>
      </c>
      <c r="H1319" s="12" t="s">
        <v>35</v>
      </c>
      <c r="I1319" s="13" t="str">
        <f>LEFT(J1319,6)</f>
        <v/>
      </c>
      <c r="J1319" s="28" t="s">
        <v>35</v>
      </c>
      <c r="K1319" s="15"/>
      <c r="L1319" s="15"/>
      <c r="M1319" s="16"/>
      <c r="N1319" s="16"/>
      <c r="O1319" s="17" t="s">
        <v>35</v>
      </c>
      <c r="P1319" s="18" t="s">
        <v>35</v>
      </c>
      <c r="Q1319" s="19" t="str">
        <f>IF(M1319="","",N1319-M1319)</f>
        <v/>
      </c>
      <c r="R1319" s="20" t="str">
        <f>IF(P1319="","",P1319-O1319)</f>
        <v/>
      </c>
      <c r="S1319" t="e">
        <f>YEAR(P1319)</f>
        <v>#VALUE!</v>
      </c>
      <c r="T1319" s="21" t="e">
        <f>IF(LEN(MONTH(P1319))=1,CONCATENATE("0",MONTH(P1319)),MONTH(P1319))</f>
        <v>#VALUE!</v>
      </c>
      <c r="U1319" t="e">
        <f>IF(LEN(DAY(P1319))=1,CONCATENATE("0",DAY(P1319)),DAY(P1319))</f>
        <v>#VALUE!</v>
      </c>
      <c r="V1319" t="e">
        <f>CONCATENATE(S1319,T1319,U1319)</f>
        <v>#VALUE!</v>
      </c>
      <c r="W1319" t="e">
        <f>IF(OR(MONTH(G1319)=10,MONTH(G1319)=11,MONTH(G1319)=12),YEAR(G1319)+1,IF(YEAR(G1319)="","",YEAR(G1319)))</f>
        <v>#VALUE!</v>
      </c>
      <c r="X1319" t="e">
        <f>IF(OR(MONTH(P1319)=10,MONTH(P1319)=11,MONTH(P1319)=12),YEAR(P1319)+1,YEAR(P1319))</f>
        <v>#VALUE!</v>
      </c>
      <c r="Y1319" t="e">
        <f>INDEX('Inflation Indices'!$B$2:$B$18,MATCH('MilCon Contracts Data'!W1318,'Inflation Indices'!$A$2:$A$18,0))</f>
        <v>#VALUE!</v>
      </c>
      <c r="Z1319" t="e">
        <f>ROUND(MEDIAN(W1319,X1319),0)</f>
        <v>#VALUE!</v>
      </c>
      <c r="AA1319" t="e">
        <f>INDEX('Inflation Indices'!$B$2:$B$18,MATCH('MilCon Contracts Data'!Z1318,'Inflation Indices'!$A$2:$A$18,0))</f>
        <v>#VALUE!</v>
      </c>
      <c r="AB1319" s="22" t="e">
        <f>M1319*Y1319</f>
        <v>#VALUE!</v>
      </c>
      <c r="AC1319" s="22" t="e">
        <f>AB1319+(Q1319*AA1319)</f>
        <v>#VALUE!</v>
      </c>
      <c r="AD1319" s="19" t="e">
        <f>IF(AB1319="","",AC1319-AB1319)</f>
        <v>#VALUE!</v>
      </c>
      <c r="AE1319" s="23" t="e">
        <f>_xlfn.DAYS(P1319,O1319)</f>
        <v>#VALUE!</v>
      </c>
      <c r="AF1319" s="23" t="e">
        <f>_xlfn.DAYS(O1319,G1319)</f>
        <v>#VALUE!</v>
      </c>
      <c r="AG1319" s="24" t="e">
        <f>AE1319/AF1319</f>
        <v>#VALUE!</v>
      </c>
    </row>
    <row r="1320" spans="1:33" ht="30" customHeight="1" x14ac:dyDescent="0.25">
      <c r="A1320" s="9">
        <v>44573</v>
      </c>
      <c r="B1320" s="10">
        <v>2019</v>
      </c>
      <c r="C1320" s="11" t="s">
        <v>103</v>
      </c>
      <c r="D1320" s="12" t="s">
        <v>3825</v>
      </c>
      <c r="E1320" s="12" t="s">
        <v>35</v>
      </c>
      <c r="F1320" s="9" t="s">
        <v>35</v>
      </c>
      <c r="G1320" s="9" t="s">
        <v>35</v>
      </c>
      <c r="H1320" s="12" t="s">
        <v>35</v>
      </c>
      <c r="I1320" s="13" t="str">
        <f>LEFT(J1320,6)</f>
        <v/>
      </c>
      <c r="J1320" s="14" t="s">
        <v>35</v>
      </c>
      <c r="K1320" s="15"/>
      <c r="L1320" s="15"/>
      <c r="M1320" s="16"/>
      <c r="N1320" s="16"/>
      <c r="O1320" s="17" t="s">
        <v>35</v>
      </c>
      <c r="P1320" s="18" t="s">
        <v>35</v>
      </c>
      <c r="Q1320" s="19" t="str">
        <f>IF(M1320="","",N1320-M1320)</f>
        <v/>
      </c>
      <c r="R1320" s="20" t="str">
        <f>IF(P1320="","",P1320-O1320)</f>
        <v/>
      </c>
      <c r="S1320" t="e">
        <f>YEAR(P1320)</f>
        <v>#VALUE!</v>
      </c>
      <c r="T1320" s="21" t="e">
        <f>IF(LEN(MONTH(P1320))=1,CONCATENATE("0",MONTH(P1320)),MONTH(P1320))</f>
        <v>#VALUE!</v>
      </c>
      <c r="U1320" t="e">
        <f>IF(LEN(DAY(P1320))=1,CONCATENATE("0",DAY(P1320)),DAY(P1320))</f>
        <v>#VALUE!</v>
      </c>
      <c r="V1320" t="e">
        <f>CONCATENATE(S1320,T1320,U1320)</f>
        <v>#VALUE!</v>
      </c>
      <c r="W1320" t="e">
        <f>IF(OR(MONTH(G1320)=10,MONTH(G1320)=11,MONTH(G1320)=12),YEAR(G1320)+1,IF(YEAR(G1320)="","",YEAR(G1320)))</f>
        <v>#VALUE!</v>
      </c>
      <c r="X1320" t="e">
        <f>IF(OR(MONTH(P1320)=10,MONTH(P1320)=11,MONTH(P1320)=12),YEAR(P1320)+1,YEAR(P1320))</f>
        <v>#VALUE!</v>
      </c>
      <c r="Y1320" t="e">
        <f>INDEX('Inflation Indices'!$B$2:$B$18,MATCH('MilCon Contracts Data'!W1319,'Inflation Indices'!$A$2:$A$18,0))</f>
        <v>#VALUE!</v>
      </c>
      <c r="Z1320" t="e">
        <f>ROUND(MEDIAN(W1320,X1320),0)</f>
        <v>#VALUE!</v>
      </c>
      <c r="AA1320" t="e">
        <f>INDEX('Inflation Indices'!$B$2:$B$18,MATCH('MilCon Contracts Data'!Z1319,'Inflation Indices'!$A$2:$A$18,0))</f>
        <v>#VALUE!</v>
      </c>
      <c r="AB1320" s="22" t="e">
        <f>M1320*Y1320</f>
        <v>#VALUE!</v>
      </c>
      <c r="AC1320" s="22" t="e">
        <f>AB1320+(Q1320*AA1320)</f>
        <v>#VALUE!</v>
      </c>
      <c r="AD1320" s="19" t="e">
        <f>IF(AB1320="","",AC1320-AB1320)</f>
        <v>#VALUE!</v>
      </c>
      <c r="AE1320" s="23" t="e">
        <f>_xlfn.DAYS(P1320,O1320)</f>
        <v>#VALUE!</v>
      </c>
      <c r="AF1320" s="23" t="e">
        <f>_xlfn.DAYS(O1320,G1320)</f>
        <v>#VALUE!</v>
      </c>
      <c r="AG1320" s="24" t="e">
        <f>AE1320/AF1320</f>
        <v>#VALUE!</v>
      </c>
    </row>
    <row r="1321" spans="1:33" ht="30" customHeight="1" x14ac:dyDescent="0.25">
      <c r="A1321" s="9">
        <v>44573</v>
      </c>
      <c r="B1321" s="10">
        <v>2020</v>
      </c>
      <c r="C1321" s="11" t="s">
        <v>103</v>
      </c>
      <c r="D1321" s="12" t="s">
        <v>3826</v>
      </c>
      <c r="E1321" s="12" t="s">
        <v>35</v>
      </c>
      <c r="F1321" s="9" t="s">
        <v>35</v>
      </c>
      <c r="G1321" s="9" t="s">
        <v>35</v>
      </c>
      <c r="H1321" s="12" t="s">
        <v>35</v>
      </c>
      <c r="I1321" s="13" t="str">
        <f>LEFT(J1321,6)</f>
        <v/>
      </c>
      <c r="J1321" s="14" t="s">
        <v>35</v>
      </c>
      <c r="K1321" s="15"/>
      <c r="L1321" s="15"/>
      <c r="M1321" s="16"/>
      <c r="N1321" s="16"/>
      <c r="O1321" s="17" t="s">
        <v>35</v>
      </c>
      <c r="P1321" s="18" t="s">
        <v>35</v>
      </c>
      <c r="Q1321" s="19" t="str">
        <f>IF(M1321="","",N1321-M1321)</f>
        <v/>
      </c>
      <c r="R1321" s="20" t="str">
        <f>IF(P1321="","",P1321-O1321)</f>
        <v/>
      </c>
      <c r="S1321" t="e">
        <f>YEAR(P1321)</f>
        <v>#VALUE!</v>
      </c>
      <c r="T1321" s="21" t="e">
        <f>IF(LEN(MONTH(P1321))=1,CONCATENATE("0",MONTH(P1321)),MONTH(P1321))</f>
        <v>#VALUE!</v>
      </c>
      <c r="U1321" t="e">
        <f>IF(LEN(DAY(P1321))=1,CONCATENATE("0",DAY(P1321)),DAY(P1321))</f>
        <v>#VALUE!</v>
      </c>
      <c r="V1321" t="e">
        <f>CONCATENATE(S1321,T1321,U1321)</f>
        <v>#VALUE!</v>
      </c>
      <c r="W1321" t="e">
        <f>IF(OR(MONTH(G1321)=10,MONTH(G1321)=11,MONTH(G1321)=12),YEAR(G1321)+1,IF(YEAR(G1321)="","",YEAR(G1321)))</f>
        <v>#VALUE!</v>
      </c>
      <c r="X1321" t="e">
        <f>IF(OR(MONTH(P1321)=10,MONTH(P1321)=11,MONTH(P1321)=12),YEAR(P1321)+1,YEAR(P1321))</f>
        <v>#VALUE!</v>
      </c>
      <c r="Y1321" t="e">
        <f>INDEX('Inflation Indices'!$B$2:$B$18,MATCH('MilCon Contracts Data'!W1320,'Inflation Indices'!$A$2:$A$18,0))</f>
        <v>#VALUE!</v>
      </c>
      <c r="Z1321" t="e">
        <f>ROUND(MEDIAN(W1321,X1321),0)</f>
        <v>#VALUE!</v>
      </c>
      <c r="AA1321" t="e">
        <f>INDEX('Inflation Indices'!$B$2:$B$18,MATCH('MilCon Contracts Data'!Z1320,'Inflation Indices'!$A$2:$A$18,0))</f>
        <v>#VALUE!</v>
      </c>
      <c r="AB1321" s="22" t="e">
        <f>M1321*Y1321</f>
        <v>#VALUE!</v>
      </c>
      <c r="AC1321" s="22" t="e">
        <f>AB1321+(Q1321*AA1321)</f>
        <v>#VALUE!</v>
      </c>
      <c r="AD1321" s="19" t="e">
        <f>IF(AB1321="","",AC1321-AB1321)</f>
        <v>#VALUE!</v>
      </c>
      <c r="AE1321" s="23" t="e">
        <f>_xlfn.DAYS(P1321,O1321)</f>
        <v>#VALUE!</v>
      </c>
      <c r="AF1321" s="23" t="e">
        <f>_xlfn.DAYS(O1321,G1321)</f>
        <v>#VALUE!</v>
      </c>
      <c r="AG1321" s="24" t="e">
        <f>AE1321/AF1321</f>
        <v>#VALUE!</v>
      </c>
    </row>
    <row r="1322" spans="1:33" ht="30" customHeight="1" x14ac:dyDescent="0.25">
      <c r="A1322" s="9">
        <v>44543</v>
      </c>
      <c r="B1322" s="10">
        <v>2019</v>
      </c>
      <c r="C1322" s="11" t="s">
        <v>103</v>
      </c>
      <c r="D1322" s="12" t="s">
        <v>2286</v>
      </c>
      <c r="E1322" s="12" t="s">
        <v>35</v>
      </c>
      <c r="F1322" s="9" t="s">
        <v>35</v>
      </c>
      <c r="G1322" s="9" t="s">
        <v>35</v>
      </c>
      <c r="H1322" s="12" t="s">
        <v>35</v>
      </c>
      <c r="I1322" s="13" t="str">
        <f>LEFT(J1322,6)</f>
        <v/>
      </c>
      <c r="J1322" s="14" t="s">
        <v>35</v>
      </c>
      <c r="K1322" s="15"/>
      <c r="L1322" s="15"/>
      <c r="M1322" s="16"/>
      <c r="N1322" s="16"/>
      <c r="O1322" s="17" t="s">
        <v>35</v>
      </c>
      <c r="P1322" s="18" t="s">
        <v>35</v>
      </c>
      <c r="Q1322" s="19" t="str">
        <f>IF(M1322="","",N1322-M1322)</f>
        <v/>
      </c>
      <c r="R1322" s="20" t="str">
        <f>IF(P1322="","",P1322-O1322)</f>
        <v/>
      </c>
      <c r="S1322" t="e">
        <f>YEAR(P1322)</f>
        <v>#VALUE!</v>
      </c>
      <c r="T1322" s="21" t="e">
        <f>IF(LEN(MONTH(P1322))=1,CONCATENATE("0",MONTH(P1322)),MONTH(P1322))</f>
        <v>#VALUE!</v>
      </c>
      <c r="U1322" t="e">
        <f>IF(LEN(DAY(P1322))=1,CONCATENATE("0",DAY(P1322)),DAY(P1322))</f>
        <v>#VALUE!</v>
      </c>
      <c r="V1322" t="e">
        <f>CONCATENATE(S1322,T1322,U1322)</f>
        <v>#VALUE!</v>
      </c>
      <c r="W1322" t="e">
        <f>IF(OR(MONTH(G1322)=10,MONTH(G1322)=11,MONTH(G1322)=12),YEAR(G1322)+1,IF(YEAR(G1322)="","",YEAR(G1322)))</f>
        <v>#VALUE!</v>
      </c>
      <c r="X1322" t="e">
        <f>IF(OR(MONTH(P1322)=10,MONTH(P1322)=11,MONTH(P1322)=12),YEAR(P1322)+1,YEAR(P1322))</f>
        <v>#VALUE!</v>
      </c>
      <c r="Y1322" t="e">
        <f>INDEX('Inflation Indices'!$B$2:$B$18,MATCH('MilCon Contracts Data'!W1321,'Inflation Indices'!$A$2:$A$18,0))</f>
        <v>#VALUE!</v>
      </c>
      <c r="Z1322" t="e">
        <f>ROUND(MEDIAN(W1322,X1322),0)</f>
        <v>#VALUE!</v>
      </c>
      <c r="AA1322" t="e">
        <f>INDEX('Inflation Indices'!$B$2:$B$18,MATCH('MilCon Contracts Data'!Z1321,'Inflation Indices'!$A$2:$A$18,0))</f>
        <v>#VALUE!</v>
      </c>
      <c r="AB1322" s="22" t="e">
        <f>M1322*Y1322</f>
        <v>#VALUE!</v>
      </c>
      <c r="AC1322" s="22" t="e">
        <f>AB1322+(Q1322*AA1322)</f>
        <v>#VALUE!</v>
      </c>
      <c r="AD1322" s="19" t="e">
        <f>IF(AB1322="","",AC1322-AB1322)</f>
        <v>#VALUE!</v>
      </c>
      <c r="AE1322" s="23" t="e">
        <f>_xlfn.DAYS(P1322,O1322)</f>
        <v>#VALUE!</v>
      </c>
      <c r="AF1322" s="23" t="e">
        <f>_xlfn.DAYS(O1322,G1322)</f>
        <v>#VALUE!</v>
      </c>
      <c r="AG1322" s="24" t="e">
        <f>AE1322/AF1322</f>
        <v>#VALUE!</v>
      </c>
    </row>
    <row r="1323" spans="1:33" ht="30" customHeight="1" x14ac:dyDescent="0.25">
      <c r="A1323" s="9">
        <v>44573</v>
      </c>
      <c r="B1323" s="10">
        <v>2019</v>
      </c>
      <c r="C1323" s="11" t="s">
        <v>103</v>
      </c>
      <c r="D1323" s="12" t="s">
        <v>3827</v>
      </c>
      <c r="E1323" s="12" t="s">
        <v>35</v>
      </c>
      <c r="F1323" s="9" t="s">
        <v>35</v>
      </c>
      <c r="G1323" s="9" t="s">
        <v>35</v>
      </c>
      <c r="H1323" s="12" t="s">
        <v>35</v>
      </c>
      <c r="I1323" s="13" t="str">
        <f>LEFT(J1323,6)</f>
        <v/>
      </c>
      <c r="J1323" s="14" t="s">
        <v>35</v>
      </c>
      <c r="K1323" s="15"/>
      <c r="L1323" s="15"/>
      <c r="M1323" s="16"/>
      <c r="N1323" s="16"/>
      <c r="O1323" s="17" t="s">
        <v>35</v>
      </c>
      <c r="P1323" s="18" t="s">
        <v>35</v>
      </c>
      <c r="Q1323" s="19" t="str">
        <f>IF(M1323="","",N1323-M1323)</f>
        <v/>
      </c>
      <c r="R1323" s="20" t="str">
        <f>IF(P1323="","",P1323-O1323)</f>
        <v/>
      </c>
      <c r="S1323" t="e">
        <f>YEAR(P1323)</f>
        <v>#VALUE!</v>
      </c>
      <c r="T1323" s="21" t="e">
        <f>IF(LEN(MONTH(P1323))=1,CONCATENATE("0",MONTH(P1323)),MONTH(P1323))</f>
        <v>#VALUE!</v>
      </c>
      <c r="U1323" t="e">
        <f>IF(LEN(DAY(P1323))=1,CONCATENATE("0",DAY(P1323)),DAY(P1323))</f>
        <v>#VALUE!</v>
      </c>
      <c r="V1323" t="e">
        <f>CONCATENATE(S1323,T1323,U1323)</f>
        <v>#VALUE!</v>
      </c>
      <c r="W1323" t="e">
        <f>IF(OR(MONTH(G1323)=10,MONTH(G1323)=11,MONTH(G1323)=12),YEAR(G1323)+1,IF(YEAR(G1323)="","",YEAR(G1323)))</f>
        <v>#VALUE!</v>
      </c>
      <c r="X1323" t="e">
        <f>IF(OR(MONTH(P1323)=10,MONTH(P1323)=11,MONTH(P1323)=12),YEAR(P1323)+1,YEAR(P1323))</f>
        <v>#VALUE!</v>
      </c>
      <c r="Y1323" t="e">
        <f>INDEX('Inflation Indices'!$B$2:$B$18,MATCH('MilCon Contracts Data'!W1322,'Inflation Indices'!$A$2:$A$18,0))</f>
        <v>#VALUE!</v>
      </c>
      <c r="Z1323" t="e">
        <f>ROUND(MEDIAN(W1323,X1323),0)</f>
        <v>#VALUE!</v>
      </c>
      <c r="AA1323" t="e">
        <f>INDEX('Inflation Indices'!$B$2:$B$18,MATCH('MilCon Contracts Data'!Z1322,'Inflation Indices'!$A$2:$A$18,0))</f>
        <v>#VALUE!</v>
      </c>
      <c r="AB1323" s="22" t="e">
        <f>M1323*Y1323</f>
        <v>#VALUE!</v>
      </c>
      <c r="AC1323" s="22" t="e">
        <f>AB1323+(Q1323*AA1323)</f>
        <v>#VALUE!</v>
      </c>
      <c r="AD1323" s="19" t="e">
        <f>IF(AB1323="","",AC1323-AB1323)</f>
        <v>#VALUE!</v>
      </c>
      <c r="AE1323" s="23" t="e">
        <f>_xlfn.DAYS(P1323,O1323)</f>
        <v>#VALUE!</v>
      </c>
      <c r="AF1323" s="23" t="e">
        <f>_xlfn.DAYS(O1323,G1323)</f>
        <v>#VALUE!</v>
      </c>
      <c r="AG1323" s="24" t="e">
        <f>AE1323/AF1323</f>
        <v>#VALUE!</v>
      </c>
    </row>
    <row r="1324" spans="1:33" ht="30" customHeight="1" x14ac:dyDescent="0.25">
      <c r="A1324" s="9">
        <v>44573</v>
      </c>
      <c r="B1324" s="10">
        <v>2021</v>
      </c>
      <c r="C1324" s="11" t="s">
        <v>103</v>
      </c>
      <c r="D1324" s="12" t="s">
        <v>3828</v>
      </c>
      <c r="E1324" s="12" t="s">
        <v>35</v>
      </c>
      <c r="F1324" s="9" t="s">
        <v>35</v>
      </c>
      <c r="G1324" s="9" t="s">
        <v>35</v>
      </c>
      <c r="H1324" s="12" t="s">
        <v>35</v>
      </c>
      <c r="I1324" s="13" t="str">
        <f>LEFT(J1324,6)</f>
        <v/>
      </c>
      <c r="J1324" s="14" t="s">
        <v>35</v>
      </c>
      <c r="K1324" s="15"/>
      <c r="L1324" s="15"/>
      <c r="M1324" s="16"/>
      <c r="N1324" s="16"/>
      <c r="O1324" s="17" t="s">
        <v>35</v>
      </c>
      <c r="P1324" s="18" t="s">
        <v>35</v>
      </c>
      <c r="Q1324" s="19" t="str">
        <f>IF(M1324="","",N1324-M1324)</f>
        <v/>
      </c>
      <c r="R1324" s="20" t="str">
        <f>IF(P1324="","",P1324-O1324)</f>
        <v/>
      </c>
      <c r="S1324" t="e">
        <f>YEAR(P1324)</f>
        <v>#VALUE!</v>
      </c>
      <c r="T1324" s="21" t="e">
        <f>IF(LEN(MONTH(P1324))=1,CONCATENATE("0",MONTH(P1324)),MONTH(P1324))</f>
        <v>#VALUE!</v>
      </c>
      <c r="U1324" t="e">
        <f>IF(LEN(DAY(P1324))=1,CONCATENATE("0",DAY(P1324)),DAY(P1324))</f>
        <v>#VALUE!</v>
      </c>
      <c r="V1324" t="e">
        <f>CONCATENATE(S1324,T1324,U1324)</f>
        <v>#VALUE!</v>
      </c>
      <c r="W1324" t="e">
        <f>IF(OR(MONTH(G1324)=10,MONTH(G1324)=11,MONTH(G1324)=12),YEAR(G1324)+1,IF(YEAR(G1324)="","",YEAR(G1324)))</f>
        <v>#VALUE!</v>
      </c>
      <c r="X1324" t="e">
        <f>IF(OR(MONTH(P1324)=10,MONTH(P1324)=11,MONTH(P1324)=12),YEAR(P1324)+1,YEAR(P1324))</f>
        <v>#VALUE!</v>
      </c>
      <c r="Y1324" t="e">
        <f>INDEX('Inflation Indices'!$B$2:$B$18,MATCH('MilCon Contracts Data'!W1323,'Inflation Indices'!$A$2:$A$18,0))</f>
        <v>#VALUE!</v>
      </c>
      <c r="Z1324" t="e">
        <f>ROUND(MEDIAN(W1324,X1324),0)</f>
        <v>#VALUE!</v>
      </c>
      <c r="AA1324" t="e">
        <f>INDEX('Inflation Indices'!$B$2:$B$18,MATCH('MilCon Contracts Data'!Z1323,'Inflation Indices'!$A$2:$A$18,0))</f>
        <v>#VALUE!</v>
      </c>
      <c r="AB1324" s="22" t="e">
        <f>M1324*Y1324</f>
        <v>#VALUE!</v>
      </c>
      <c r="AC1324" s="22" t="e">
        <f>AB1324+(Q1324*AA1324)</f>
        <v>#VALUE!</v>
      </c>
      <c r="AD1324" s="19" t="e">
        <f>IF(AB1324="","",AC1324-AB1324)</f>
        <v>#VALUE!</v>
      </c>
      <c r="AE1324" s="23" t="e">
        <f>_xlfn.DAYS(P1324,O1324)</f>
        <v>#VALUE!</v>
      </c>
      <c r="AF1324" s="23" t="e">
        <f>_xlfn.DAYS(O1324,G1324)</f>
        <v>#VALUE!</v>
      </c>
      <c r="AG1324" s="24" t="e">
        <f>AE1324/AF1324</f>
        <v>#VALUE!</v>
      </c>
    </row>
    <row r="1325" spans="1:33" ht="30" customHeight="1" x14ac:dyDescent="0.25">
      <c r="A1325" s="9">
        <v>44573</v>
      </c>
      <c r="B1325" s="10">
        <v>2016</v>
      </c>
      <c r="C1325" s="11" t="s">
        <v>103</v>
      </c>
      <c r="D1325" s="12" t="s">
        <v>3829</v>
      </c>
      <c r="E1325" s="12" t="s">
        <v>35</v>
      </c>
      <c r="F1325" s="9" t="s">
        <v>35</v>
      </c>
      <c r="G1325" s="9" t="s">
        <v>35</v>
      </c>
      <c r="H1325" s="12" t="s">
        <v>35</v>
      </c>
      <c r="I1325" s="13" t="str">
        <f>LEFT(J1325,6)</f>
        <v/>
      </c>
      <c r="J1325" s="14" t="s">
        <v>35</v>
      </c>
      <c r="K1325" s="15"/>
      <c r="L1325" s="15"/>
      <c r="M1325" s="16"/>
      <c r="N1325" s="16"/>
      <c r="O1325" s="17" t="s">
        <v>35</v>
      </c>
      <c r="P1325" s="18" t="s">
        <v>35</v>
      </c>
      <c r="Q1325" s="19" t="str">
        <f>IF(M1325="","",N1325-M1325)</f>
        <v/>
      </c>
      <c r="R1325" s="20" t="str">
        <f>IF(P1325="","",P1325-O1325)</f>
        <v/>
      </c>
      <c r="S1325" t="e">
        <f>YEAR(P1325)</f>
        <v>#VALUE!</v>
      </c>
      <c r="T1325" s="21" t="e">
        <f>IF(LEN(MONTH(P1325))=1,CONCATENATE("0",MONTH(P1325)),MONTH(P1325))</f>
        <v>#VALUE!</v>
      </c>
      <c r="U1325" t="e">
        <f>IF(LEN(DAY(P1325))=1,CONCATENATE("0",DAY(P1325)),DAY(P1325))</f>
        <v>#VALUE!</v>
      </c>
      <c r="V1325" t="e">
        <f>CONCATENATE(S1325,T1325,U1325)</f>
        <v>#VALUE!</v>
      </c>
      <c r="W1325" t="e">
        <f>IF(OR(MONTH(G1325)=10,MONTH(G1325)=11,MONTH(G1325)=12),YEAR(G1325)+1,IF(YEAR(G1325)="","",YEAR(G1325)))</f>
        <v>#VALUE!</v>
      </c>
      <c r="X1325" t="e">
        <f>IF(OR(MONTH(P1325)=10,MONTH(P1325)=11,MONTH(P1325)=12),YEAR(P1325)+1,YEAR(P1325))</f>
        <v>#VALUE!</v>
      </c>
      <c r="Y1325" t="e">
        <f>INDEX('Inflation Indices'!$B$2:$B$18,MATCH('MilCon Contracts Data'!W1324,'Inflation Indices'!$A$2:$A$18,0))</f>
        <v>#VALUE!</v>
      </c>
      <c r="Z1325" t="e">
        <f>ROUND(MEDIAN(W1325,X1325),0)</f>
        <v>#VALUE!</v>
      </c>
      <c r="AA1325" t="e">
        <f>INDEX('Inflation Indices'!$B$2:$B$18,MATCH('MilCon Contracts Data'!Z1324,'Inflation Indices'!$A$2:$A$18,0))</f>
        <v>#VALUE!</v>
      </c>
      <c r="AB1325" s="22" t="e">
        <f>M1325*Y1325</f>
        <v>#VALUE!</v>
      </c>
      <c r="AC1325" s="22" t="e">
        <f>AB1325+(Q1325*AA1325)</f>
        <v>#VALUE!</v>
      </c>
      <c r="AD1325" s="19" t="e">
        <f>IF(AB1325="","",AC1325-AB1325)</f>
        <v>#VALUE!</v>
      </c>
      <c r="AE1325" s="23" t="e">
        <f>_xlfn.DAYS(P1325,O1325)</f>
        <v>#VALUE!</v>
      </c>
      <c r="AF1325" s="23" t="e">
        <f>_xlfn.DAYS(O1325,G1325)</f>
        <v>#VALUE!</v>
      </c>
      <c r="AG1325" s="24" t="e">
        <f>AE1325/AF1325</f>
        <v>#VALUE!</v>
      </c>
    </row>
    <row r="1326" spans="1:33" ht="30" customHeight="1" x14ac:dyDescent="0.25">
      <c r="A1326" s="9">
        <v>44573</v>
      </c>
      <c r="B1326" s="10">
        <v>2019</v>
      </c>
      <c r="C1326" s="11" t="s">
        <v>103</v>
      </c>
      <c r="D1326" s="12" t="s">
        <v>3830</v>
      </c>
      <c r="E1326" s="12" t="s">
        <v>35</v>
      </c>
      <c r="F1326" s="9" t="s">
        <v>35</v>
      </c>
      <c r="G1326" s="9" t="s">
        <v>35</v>
      </c>
      <c r="H1326" s="12" t="s">
        <v>35</v>
      </c>
      <c r="I1326" s="13" t="str">
        <f>LEFT(J1326,6)</f>
        <v/>
      </c>
      <c r="J1326" s="14" t="s">
        <v>35</v>
      </c>
      <c r="K1326" s="15"/>
      <c r="L1326" s="15"/>
      <c r="M1326" s="16"/>
      <c r="N1326" s="16"/>
      <c r="O1326" s="17" t="s">
        <v>35</v>
      </c>
      <c r="P1326" s="18" t="s">
        <v>35</v>
      </c>
      <c r="Q1326" s="19" t="str">
        <f>IF(M1326="","",N1326-M1326)</f>
        <v/>
      </c>
      <c r="R1326" s="20" t="str">
        <f>IF(P1326="","",P1326-O1326)</f>
        <v/>
      </c>
      <c r="S1326" t="e">
        <f>YEAR(P1326)</f>
        <v>#VALUE!</v>
      </c>
      <c r="T1326" s="21" t="e">
        <f>IF(LEN(MONTH(P1326))=1,CONCATENATE("0",MONTH(P1326)),MONTH(P1326))</f>
        <v>#VALUE!</v>
      </c>
      <c r="U1326" t="e">
        <f>IF(LEN(DAY(P1326))=1,CONCATENATE("0",DAY(P1326)),DAY(P1326))</f>
        <v>#VALUE!</v>
      </c>
      <c r="V1326" t="e">
        <f>CONCATENATE(S1326,T1326,U1326)</f>
        <v>#VALUE!</v>
      </c>
      <c r="W1326" t="e">
        <f>IF(OR(MONTH(G1326)=10,MONTH(G1326)=11,MONTH(G1326)=12),YEAR(G1326)+1,IF(YEAR(G1326)="","",YEAR(G1326)))</f>
        <v>#VALUE!</v>
      </c>
      <c r="X1326" t="e">
        <f>IF(OR(MONTH(P1326)=10,MONTH(P1326)=11,MONTH(P1326)=12),YEAR(P1326)+1,YEAR(P1326))</f>
        <v>#VALUE!</v>
      </c>
      <c r="Y1326" t="e">
        <f>INDEX('Inflation Indices'!$B$2:$B$18,MATCH('MilCon Contracts Data'!W1325,'Inflation Indices'!$A$2:$A$18,0))</f>
        <v>#VALUE!</v>
      </c>
      <c r="Z1326" t="e">
        <f>ROUND(MEDIAN(W1326,X1326),0)</f>
        <v>#VALUE!</v>
      </c>
      <c r="AA1326" t="e">
        <f>INDEX('Inflation Indices'!$B$2:$B$18,MATCH('MilCon Contracts Data'!Z1325,'Inflation Indices'!$A$2:$A$18,0))</f>
        <v>#VALUE!</v>
      </c>
      <c r="AB1326" s="22" t="e">
        <f>M1326*Y1326</f>
        <v>#VALUE!</v>
      </c>
      <c r="AC1326" s="22" t="e">
        <f>AB1326+(Q1326*AA1326)</f>
        <v>#VALUE!</v>
      </c>
      <c r="AD1326" s="19" t="e">
        <f>IF(AB1326="","",AC1326-AB1326)</f>
        <v>#VALUE!</v>
      </c>
      <c r="AE1326" s="23" t="e">
        <f>_xlfn.DAYS(P1326,O1326)</f>
        <v>#VALUE!</v>
      </c>
      <c r="AF1326" s="23" t="e">
        <f>_xlfn.DAYS(O1326,G1326)</f>
        <v>#VALUE!</v>
      </c>
      <c r="AG1326" s="24" t="e">
        <f>AE1326/AF1326</f>
        <v>#VALUE!</v>
      </c>
    </row>
    <row r="1327" spans="1:33" ht="30" customHeight="1" x14ac:dyDescent="0.25">
      <c r="A1327" s="9">
        <v>44573</v>
      </c>
      <c r="B1327" s="10">
        <v>2017</v>
      </c>
      <c r="C1327" s="11" t="s">
        <v>103</v>
      </c>
      <c r="D1327" s="12" t="s">
        <v>3831</v>
      </c>
      <c r="E1327" s="12" t="s">
        <v>35</v>
      </c>
      <c r="F1327" s="9" t="s">
        <v>35</v>
      </c>
      <c r="G1327" s="9" t="s">
        <v>35</v>
      </c>
      <c r="H1327" s="12" t="s">
        <v>35</v>
      </c>
      <c r="I1327" s="13" t="str">
        <f>LEFT(J1327,6)</f>
        <v/>
      </c>
      <c r="J1327" s="14" t="s">
        <v>35</v>
      </c>
      <c r="K1327" s="15"/>
      <c r="L1327" s="15"/>
      <c r="M1327" s="16"/>
      <c r="N1327" s="16"/>
      <c r="O1327" s="17" t="s">
        <v>35</v>
      </c>
      <c r="P1327" s="18" t="s">
        <v>35</v>
      </c>
      <c r="Q1327" s="19" t="str">
        <f>IF(M1327="","",N1327-M1327)</f>
        <v/>
      </c>
      <c r="R1327" s="20" t="str">
        <f>IF(P1327="","",P1327-O1327)</f>
        <v/>
      </c>
      <c r="S1327" t="e">
        <f>YEAR(P1327)</f>
        <v>#VALUE!</v>
      </c>
      <c r="T1327" s="21" t="e">
        <f>IF(LEN(MONTH(P1327))=1,CONCATENATE("0",MONTH(P1327)),MONTH(P1327))</f>
        <v>#VALUE!</v>
      </c>
      <c r="U1327" t="e">
        <f>IF(LEN(DAY(P1327))=1,CONCATENATE("0",DAY(P1327)),DAY(P1327))</f>
        <v>#VALUE!</v>
      </c>
      <c r="V1327" t="e">
        <f>CONCATENATE(S1327,T1327,U1327)</f>
        <v>#VALUE!</v>
      </c>
      <c r="W1327" t="e">
        <f>IF(OR(MONTH(G1327)=10,MONTH(G1327)=11,MONTH(G1327)=12),YEAR(G1327)+1,IF(YEAR(G1327)="","",YEAR(G1327)))</f>
        <v>#VALUE!</v>
      </c>
      <c r="X1327" t="e">
        <f>IF(OR(MONTH(P1327)=10,MONTH(P1327)=11,MONTH(P1327)=12),YEAR(P1327)+1,YEAR(P1327))</f>
        <v>#VALUE!</v>
      </c>
      <c r="Y1327" t="e">
        <f>INDEX('Inflation Indices'!$B$2:$B$18,MATCH('MilCon Contracts Data'!W1326,'Inflation Indices'!$A$2:$A$18,0))</f>
        <v>#VALUE!</v>
      </c>
      <c r="Z1327" t="e">
        <f>ROUND(MEDIAN(W1327,X1327),0)</f>
        <v>#VALUE!</v>
      </c>
      <c r="AA1327" t="e">
        <f>INDEX('Inflation Indices'!$B$2:$B$18,MATCH('MilCon Contracts Data'!Z1326,'Inflation Indices'!$A$2:$A$18,0))</f>
        <v>#VALUE!</v>
      </c>
      <c r="AB1327" s="22" t="e">
        <f>M1327*Y1327</f>
        <v>#VALUE!</v>
      </c>
      <c r="AC1327" s="22" t="e">
        <f>AB1327+(Q1327*AA1327)</f>
        <v>#VALUE!</v>
      </c>
      <c r="AD1327" s="19" t="e">
        <f>IF(AB1327="","",AC1327-AB1327)</f>
        <v>#VALUE!</v>
      </c>
      <c r="AE1327" s="23" t="e">
        <f>_xlfn.DAYS(P1327,O1327)</f>
        <v>#VALUE!</v>
      </c>
      <c r="AF1327" s="23" t="e">
        <f>_xlfn.DAYS(O1327,G1327)</f>
        <v>#VALUE!</v>
      </c>
      <c r="AG1327" s="24" t="e">
        <f>AE1327/AF1327</f>
        <v>#VALUE!</v>
      </c>
    </row>
    <row r="1328" spans="1:33" ht="30" customHeight="1" x14ac:dyDescent="0.25">
      <c r="A1328" s="9">
        <v>44483</v>
      </c>
      <c r="B1328" s="10">
        <v>2019</v>
      </c>
      <c r="C1328" s="11" t="s">
        <v>598</v>
      </c>
      <c r="D1328" s="12" t="s">
        <v>1127</v>
      </c>
      <c r="E1328" s="12" t="s">
        <v>35</v>
      </c>
      <c r="F1328" s="9" t="s">
        <v>35</v>
      </c>
      <c r="G1328" s="9" t="s">
        <v>35</v>
      </c>
      <c r="H1328" s="12" t="s">
        <v>35</v>
      </c>
      <c r="I1328" s="13" t="str">
        <f>LEFT(J1328,6)</f>
        <v/>
      </c>
      <c r="J1328" s="14" t="s">
        <v>35</v>
      </c>
      <c r="K1328" s="15"/>
      <c r="L1328" s="15"/>
      <c r="M1328" s="16"/>
      <c r="N1328" s="16"/>
      <c r="O1328" s="17" t="s">
        <v>35</v>
      </c>
      <c r="P1328" s="18" t="s">
        <v>35</v>
      </c>
      <c r="Q1328" s="19" t="str">
        <f>IF(M1328="","",N1328-M1328)</f>
        <v/>
      </c>
      <c r="R1328" s="20" t="str">
        <f>IF(P1328="","",P1328-O1328)</f>
        <v/>
      </c>
      <c r="S1328" t="e">
        <f>YEAR(P1328)</f>
        <v>#VALUE!</v>
      </c>
      <c r="T1328" s="21" t="e">
        <f>IF(LEN(MONTH(P1328))=1,CONCATENATE("0",MONTH(P1328)),MONTH(P1328))</f>
        <v>#VALUE!</v>
      </c>
      <c r="U1328" t="e">
        <f>IF(LEN(DAY(P1328))=1,CONCATENATE("0",DAY(P1328)),DAY(P1328))</f>
        <v>#VALUE!</v>
      </c>
      <c r="V1328" t="e">
        <f>CONCATENATE(S1328,T1328,U1328)</f>
        <v>#VALUE!</v>
      </c>
      <c r="W1328" t="e">
        <f>IF(OR(MONTH(G1328)=10,MONTH(G1328)=11,MONTH(G1328)=12),YEAR(G1328)+1,IF(YEAR(G1328)="","",YEAR(G1328)))</f>
        <v>#VALUE!</v>
      </c>
      <c r="X1328" t="e">
        <f>IF(OR(MONTH(P1328)=10,MONTH(P1328)=11,MONTH(P1328)=12),YEAR(P1328)+1,YEAR(P1328))</f>
        <v>#VALUE!</v>
      </c>
      <c r="Y1328" t="e">
        <f>INDEX('Inflation Indices'!$B$2:$B$18,MATCH('MilCon Contracts Data'!W1327,'Inflation Indices'!$A$2:$A$18,0))</f>
        <v>#VALUE!</v>
      </c>
      <c r="Z1328" t="e">
        <f>ROUND(MEDIAN(W1328,X1328),0)</f>
        <v>#VALUE!</v>
      </c>
      <c r="AA1328" t="e">
        <f>INDEX('Inflation Indices'!$B$2:$B$18,MATCH('MilCon Contracts Data'!Z1327,'Inflation Indices'!$A$2:$A$18,0))</f>
        <v>#VALUE!</v>
      </c>
      <c r="AB1328" s="22" t="e">
        <f>M1328*Y1328</f>
        <v>#VALUE!</v>
      </c>
      <c r="AC1328" s="22" t="e">
        <f>AB1328+(Q1328*AA1328)</f>
        <v>#VALUE!</v>
      </c>
      <c r="AD1328" s="19" t="e">
        <f>IF(AB1328="","",AC1328-AB1328)</f>
        <v>#VALUE!</v>
      </c>
      <c r="AE1328" s="23" t="e">
        <f>_xlfn.DAYS(P1328,O1328)</f>
        <v>#VALUE!</v>
      </c>
      <c r="AF1328" s="23" t="e">
        <f>_xlfn.DAYS(O1328,G1328)</f>
        <v>#VALUE!</v>
      </c>
      <c r="AG1328" s="24" t="e">
        <f>AE1328/AF1328</f>
        <v>#VALUE!</v>
      </c>
    </row>
    <row r="1329" spans="1:33" ht="30" customHeight="1" x14ac:dyDescent="0.25">
      <c r="A1329" s="9">
        <v>44568</v>
      </c>
      <c r="B1329" s="10">
        <v>2022</v>
      </c>
      <c r="C1329" s="11" t="s">
        <v>473</v>
      </c>
      <c r="D1329" s="12" t="s">
        <v>3832</v>
      </c>
      <c r="E1329" s="12" t="s">
        <v>35</v>
      </c>
      <c r="F1329" s="9" t="s">
        <v>35</v>
      </c>
      <c r="G1329" s="9" t="s">
        <v>35</v>
      </c>
      <c r="H1329" s="12" t="s">
        <v>35</v>
      </c>
      <c r="I1329" s="13" t="str">
        <f>LEFT(J1329,6)</f>
        <v/>
      </c>
      <c r="J1329" s="14" t="s">
        <v>35</v>
      </c>
      <c r="K1329" s="15"/>
      <c r="L1329" s="15"/>
      <c r="M1329" s="16"/>
      <c r="N1329" s="16"/>
      <c r="O1329" s="17" t="s">
        <v>35</v>
      </c>
      <c r="P1329" s="18" t="s">
        <v>35</v>
      </c>
      <c r="Q1329" s="19" t="str">
        <f>IF(M1329="","",N1329-M1329)</f>
        <v/>
      </c>
      <c r="R1329" s="20" t="str">
        <f>IF(P1329="","",P1329-O1329)</f>
        <v/>
      </c>
      <c r="S1329" t="e">
        <f>YEAR(P1329)</f>
        <v>#VALUE!</v>
      </c>
      <c r="T1329" s="21" t="e">
        <f>IF(LEN(MONTH(P1329))=1,CONCATENATE("0",MONTH(P1329)),MONTH(P1329))</f>
        <v>#VALUE!</v>
      </c>
      <c r="U1329" t="e">
        <f>IF(LEN(DAY(P1329))=1,CONCATENATE("0",DAY(P1329)),DAY(P1329))</f>
        <v>#VALUE!</v>
      </c>
      <c r="V1329" t="e">
        <f>CONCATENATE(S1329,T1329,U1329)</f>
        <v>#VALUE!</v>
      </c>
      <c r="W1329" t="e">
        <f>IF(OR(MONTH(G1329)=10,MONTH(G1329)=11,MONTH(G1329)=12),YEAR(G1329)+1,IF(YEAR(G1329)="","",YEAR(G1329)))</f>
        <v>#VALUE!</v>
      </c>
      <c r="X1329" t="e">
        <f>IF(OR(MONTH(P1329)=10,MONTH(P1329)=11,MONTH(P1329)=12),YEAR(P1329)+1,YEAR(P1329))</f>
        <v>#VALUE!</v>
      </c>
      <c r="Y1329" t="e">
        <f>INDEX('Inflation Indices'!$B$2:$B$18,MATCH('MilCon Contracts Data'!W1328,'Inflation Indices'!$A$2:$A$18,0))</f>
        <v>#VALUE!</v>
      </c>
      <c r="Z1329" t="e">
        <f>ROUND(MEDIAN(W1329,X1329),0)</f>
        <v>#VALUE!</v>
      </c>
      <c r="AA1329" t="e">
        <f>INDEX('Inflation Indices'!$B$2:$B$18,MATCH('MilCon Contracts Data'!Z1328,'Inflation Indices'!$A$2:$A$18,0))</f>
        <v>#VALUE!</v>
      </c>
      <c r="AB1329" s="22" t="e">
        <f>M1329*Y1329</f>
        <v>#VALUE!</v>
      </c>
      <c r="AC1329" s="22" t="e">
        <f>AB1329+(Q1329*AA1329)</f>
        <v>#VALUE!</v>
      </c>
      <c r="AD1329" s="19" t="e">
        <f>IF(AB1329="","",AC1329-AB1329)</f>
        <v>#VALUE!</v>
      </c>
      <c r="AE1329" s="23" t="e">
        <f>_xlfn.DAYS(P1329,O1329)</f>
        <v>#VALUE!</v>
      </c>
      <c r="AF1329" s="23" t="e">
        <f>_xlfn.DAYS(O1329,G1329)</f>
        <v>#VALUE!</v>
      </c>
      <c r="AG1329" s="24" t="e">
        <f>AE1329/AF1329</f>
        <v>#VALUE!</v>
      </c>
    </row>
    <row r="1330" spans="1:33" ht="30" customHeight="1" x14ac:dyDescent="0.25">
      <c r="A1330" s="9">
        <v>44568</v>
      </c>
      <c r="B1330" s="10">
        <v>2020</v>
      </c>
      <c r="C1330" s="11" t="s">
        <v>473</v>
      </c>
      <c r="D1330" s="12" t="s">
        <v>3833</v>
      </c>
      <c r="E1330" s="12" t="s">
        <v>35</v>
      </c>
      <c r="F1330" s="9" t="s">
        <v>35</v>
      </c>
      <c r="G1330" s="9" t="s">
        <v>35</v>
      </c>
      <c r="H1330" s="12" t="s">
        <v>35</v>
      </c>
      <c r="I1330" s="13" t="str">
        <f>LEFT(J1330,6)</f>
        <v/>
      </c>
      <c r="J1330" s="14" t="s">
        <v>35</v>
      </c>
      <c r="K1330" s="15"/>
      <c r="L1330" s="15"/>
      <c r="M1330" s="16"/>
      <c r="N1330" s="16"/>
      <c r="O1330" s="17" t="s">
        <v>35</v>
      </c>
      <c r="P1330" s="18" t="s">
        <v>35</v>
      </c>
      <c r="Q1330" s="19" t="str">
        <f>IF(M1330="","",N1330-M1330)</f>
        <v/>
      </c>
      <c r="R1330" s="20" t="str">
        <f>IF(P1330="","",P1330-O1330)</f>
        <v/>
      </c>
      <c r="S1330" t="e">
        <f>YEAR(P1330)</f>
        <v>#VALUE!</v>
      </c>
      <c r="T1330" s="21" t="e">
        <f>IF(LEN(MONTH(P1330))=1,CONCATENATE("0",MONTH(P1330)),MONTH(P1330))</f>
        <v>#VALUE!</v>
      </c>
      <c r="U1330" t="e">
        <f>IF(LEN(DAY(P1330))=1,CONCATENATE("0",DAY(P1330)),DAY(P1330))</f>
        <v>#VALUE!</v>
      </c>
      <c r="V1330" t="e">
        <f>CONCATENATE(S1330,T1330,U1330)</f>
        <v>#VALUE!</v>
      </c>
      <c r="W1330" t="e">
        <f>IF(OR(MONTH(G1330)=10,MONTH(G1330)=11,MONTH(G1330)=12),YEAR(G1330)+1,IF(YEAR(G1330)="","",YEAR(G1330)))</f>
        <v>#VALUE!</v>
      </c>
      <c r="X1330" t="e">
        <f>IF(OR(MONTH(P1330)=10,MONTH(P1330)=11,MONTH(P1330)=12),YEAR(P1330)+1,YEAR(P1330))</f>
        <v>#VALUE!</v>
      </c>
      <c r="Y1330" t="e">
        <f>INDEX('Inflation Indices'!$B$2:$B$18,MATCH('MilCon Contracts Data'!W1329,'Inflation Indices'!$A$2:$A$18,0))</f>
        <v>#VALUE!</v>
      </c>
      <c r="Z1330" t="e">
        <f>ROUND(MEDIAN(W1330,X1330),0)</f>
        <v>#VALUE!</v>
      </c>
      <c r="AA1330" t="e">
        <f>INDEX('Inflation Indices'!$B$2:$B$18,MATCH('MilCon Contracts Data'!Z1329,'Inflation Indices'!$A$2:$A$18,0))</f>
        <v>#VALUE!</v>
      </c>
      <c r="AB1330" s="22" t="e">
        <f>M1330*Y1330</f>
        <v>#VALUE!</v>
      </c>
      <c r="AC1330" s="22" t="e">
        <f>AB1330+(Q1330*AA1330)</f>
        <v>#VALUE!</v>
      </c>
      <c r="AD1330" s="19" t="e">
        <f>IF(AB1330="","",AC1330-AB1330)</f>
        <v>#VALUE!</v>
      </c>
      <c r="AE1330" s="23" t="e">
        <f>_xlfn.DAYS(P1330,O1330)</f>
        <v>#VALUE!</v>
      </c>
      <c r="AF1330" s="23" t="e">
        <f>_xlfn.DAYS(O1330,G1330)</f>
        <v>#VALUE!</v>
      </c>
      <c r="AG1330" s="24" t="e">
        <f>AE1330/AF1330</f>
        <v>#VALUE!</v>
      </c>
    </row>
    <row r="1331" spans="1:33" ht="30" customHeight="1" x14ac:dyDescent="0.25">
      <c r="A1331" s="9">
        <v>44568</v>
      </c>
      <c r="B1331" s="10">
        <v>2022</v>
      </c>
      <c r="C1331" s="11" t="s">
        <v>473</v>
      </c>
      <c r="D1331" s="12" t="s">
        <v>3834</v>
      </c>
      <c r="E1331" s="12" t="s">
        <v>35</v>
      </c>
      <c r="F1331" s="9" t="s">
        <v>35</v>
      </c>
      <c r="G1331" s="9" t="s">
        <v>35</v>
      </c>
      <c r="H1331" s="12" t="s">
        <v>35</v>
      </c>
      <c r="I1331" s="13" t="str">
        <f>LEFT(J1331,6)</f>
        <v/>
      </c>
      <c r="J1331" s="14" t="s">
        <v>35</v>
      </c>
      <c r="K1331" s="15"/>
      <c r="L1331" s="15"/>
      <c r="M1331" s="16"/>
      <c r="N1331" s="16"/>
      <c r="O1331" s="17" t="s">
        <v>35</v>
      </c>
      <c r="P1331" s="18" t="s">
        <v>35</v>
      </c>
      <c r="Q1331" s="19" t="str">
        <f>IF(M1331="","",N1331-M1331)</f>
        <v/>
      </c>
      <c r="R1331" s="20" t="str">
        <f>IF(P1331="","",P1331-O1331)</f>
        <v/>
      </c>
      <c r="S1331" t="e">
        <f>YEAR(P1331)</f>
        <v>#VALUE!</v>
      </c>
      <c r="T1331" s="21" t="e">
        <f>IF(LEN(MONTH(P1331))=1,CONCATENATE("0",MONTH(P1331)),MONTH(P1331))</f>
        <v>#VALUE!</v>
      </c>
      <c r="U1331" t="e">
        <f>IF(LEN(DAY(P1331))=1,CONCATENATE("0",DAY(P1331)),DAY(P1331))</f>
        <v>#VALUE!</v>
      </c>
      <c r="V1331" t="e">
        <f>CONCATENATE(S1331,T1331,U1331)</f>
        <v>#VALUE!</v>
      </c>
      <c r="W1331" t="e">
        <f>IF(OR(MONTH(G1331)=10,MONTH(G1331)=11,MONTH(G1331)=12),YEAR(G1331)+1,IF(YEAR(G1331)="","",YEAR(G1331)))</f>
        <v>#VALUE!</v>
      </c>
      <c r="X1331" t="e">
        <f>IF(OR(MONTH(P1331)=10,MONTH(P1331)=11,MONTH(P1331)=12),YEAR(P1331)+1,YEAR(P1331))</f>
        <v>#VALUE!</v>
      </c>
      <c r="Y1331" t="e">
        <f>INDEX('Inflation Indices'!$B$2:$B$18,MATCH('MilCon Contracts Data'!W1330,'Inflation Indices'!$A$2:$A$18,0))</f>
        <v>#VALUE!</v>
      </c>
      <c r="Z1331" t="e">
        <f>ROUND(MEDIAN(W1331,X1331),0)</f>
        <v>#VALUE!</v>
      </c>
      <c r="AA1331" t="e">
        <f>INDEX('Inflation Indices'!$B$2:$B$18,MATCH('MilCon Contracts Data'!Z1330,'Inflation Indices'!$A$2:$A$18,0))</f>
        <v>#VALUE!</v>
      </c>
      <c r="AB1331" s="22" t="e">
        <f>M1331*Y1331</f>
        <v>#VALUE!</v>
      </c>
      <c r="AC1331" s="22" t="e">
        <f>AB1331+(Q1331*AA1331)</f>
        <v>#VALUE!</v>
      </c>
      <c r="AD1331" s="19" t="e">
        <f>IF(AB1331="","",AC1331-AB1331)</f>
        <v>#VALUE!</v>
      </c>
      <c r="AE1331" s="23" t="e">
        <f>_xlfn.DAYS(P1331,O1331)</f>
        <v>#VALUE!</v>
      </c>
      <c r="AF1331" s="23" t="e">
        <f>_xlfn.DAYS(O1331,G1331)</f>
        <v>#VALUE!</v>
      </c>
      <c r="AG1331" s="24" t="e">
        <f>AE1331/AF1331</f>
        <v>#VALUE!</v>
      </c>
    </row>
    <row r="1332" spans="1:33" x14ac:dyDescent="0.25">
      <c r="A1332" s="33">
        <v>44568</v>
      </c>
      <c r="B1332" s="34">
        <v>2022</v>
      </c>
      <c r="C1332" s="35" t="s">
        <v>473</v>
      </c>
      <c r="D1332" s="36" t="s">
        <v>3835</v>
      </c>
      <c r="E1332" s="36" t="s">
        <v>35</v>
      </c>
      <c r="F1332" s="33" t="s">
        <v>35</v>
      </c>
      <c r="G1332" s="33" t="s">
        <v>35</v>
      </c>
      <c r="H1332" s="36" t="s">
        <v>35</v>
      </c>
      <c r="I1332" s="37" t="str">
        <f>LEFT(J1332,6)</f>
        <v/>
      </c>
      <c r="J1332" s="36" t="s">
        <v>35</v>
      </c>
      <c r="K1332" s="38"/>
      <c r="L1332" s="38"/>
      <c r="M1332" s="39"/>
      <c r="N1332" s="39"/>
      <c r="O1332" s="40" t="s">
        <v>35</v>
      </c>
      <c r="P1332" s="41" t="s">
        <v>35</v>
      </c>
      <c r="Q1332" s="42" t="str">
        <f>IF(M1332="","",N1332-M1332)</f>
        <v/>
      </c>
      <c r="R1332" s="43" t="str">
        <f>IF(P1332="","",P1332-O1332)</f>
        <v/>
      </c>
      <c r="S1332" t="e">
        <f>YEAR(P1332)</f>
        <v>#VALUE!</v>
      </c>
      <c r="T1332" s="21" t="e">
        <f>IF(LEN(MONTH(P1332))=1,CONCATENATE("0",MONTH(P1332)),MONTH(P1332))</f>
        <v>#VALUE!</v>
      </c>
      <c r="U1332" t="e">
        <f>IF(LEN(DAY(P1332))=1,CONCATENATE("0",DAY(P1332)),DAY(P1332))</f>
        <v>#VALUE!</v>
      </c>
      <c r="V1332" t="e">
        <f>CONCATENATE(S1332,T1332,U1332)</f>
        <v>#VALUE!</v>
      </c>
      <c r="W1332" t="e">
        <f>IF(OR(MONTH(G1332)=10,MONTH(G1332)=11,MONTH(G1332)=12),YEAR(G1332)+1,IF(YEAR(G1332)="","",YEAR(G1332)))</f>
        <v>#VALUE!</v>
      </c>
      <c r="X1332" t="e">
        <f>IF(OR(MONTH(P1332)=10,MONTH(P1332)=11,MONTH(P1332)=12),YEAR(P1332)+1,YEAR(P1332))</f>
        <v>#VALUE!</v>
      </c>
      <c r="Y1332" t="e">
        <f>INDEX('Inflation Indices'!$B$2:$B$18,MATCH('MilCon Contracts Data'!W1331,'Inflation Indices'!$A$2:$A$18,0))</f>
        <v>#VALUE!</v>
      </c>
      <c r="Z1332" t="e">
        <f>ROUND(MEDIAN(W1332,X1332),0)</f>
        <v>#VALUE!</v>
      </c>
      <c r="AA1332" t="e">
        <f>INDEX('Inflation Indices'!$B$2:$B$18,MATCH('MilCon Contracts Data'!Z1331,'Inflation Indices'!$A$2:$A$18,0))</f>
        <v>#VALUE!</v>
      </c>
      <c r="AB1332" s="22" t="e">
        <f>M1332*Y1332</f>
        <v>#VALUE!</v>
      </c>
      <c r="AC1332" s="22" t="e">
        <f>AB1332+(Q1332*AA1332)</f>
        <v>#VALUE!</v>
      </c>
      <c r="AD1332" s="42" t="e">
        <f>IF(AB1332="","",AC1332-AB1332)</f>
        <v>#VALUE!</v>
      </c>
      <c r="AE1332" s="23" t="e">
        <f>_xlfn.DAYS(P1332,O1332)</f>
        <v>#VALUE!</v>
      </c>
      <c r="AF1332" s="23" t="e">
        <f>_xlfn.DAYS(O1332,G1332)</f>
        <v>#VALUE!</v>
      </c>
      <c r="AG1332" s="24" t="e">
        <f>AE1332/AF1332</f>
        <v>#VALUE!</v>
      </c>
    </row>
  </sheetData>
  <autoFilter ref="A1:AG1332">
    <sortState ref="A2:AG1332">
      <sortCondition ref="M1:M1332"/>
    </sortState>
  </autoFilter>
  <dataValidations count="2">
    <dataValidation type="list" allowBlank="1" showInputMessage="1" showErrorMessage="1" sqref="C2:C451">
      <formula1>#REF!</formula1>
    </dataValidation>
    <dataValidation type="date" allowBlank="1" showInputMessage="1" showErrorMessage="1" sqref="A1:A1331 F1:G1331 O1:P1331">
      <formula1>36526</formula1>
      <formula2>53327</formula2>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I25" sqref="I25"/>
    </sheetView>
  </sheetViews>
  <sheetFormatPr defaultRowHeight="15" x14ac:dyDescent="0.25"/>
  <sheetData>
    <row r="1" spans="1:2" x14ac:dyDescent="0.25">
      <c r="A1" t="s">
        <v>3836</v>
      </c>
      <c r="B1" t="s">
        <v>3837</v>
      </c>
    </row>
    <row r="2" spans="1:2" x14ac:dyDescent="0.25">
      <c r="A2">
        <v>2007</v>
      </c>
      <c r="B2">
        <v>1.3028518926753032</v>
      </c>
    </row>
    <row r="3" spans="1:2" x14ac:dyDescent="0.25">
      <c r="A3">
        <v>2008</v>
      </c>
      <c r="B3">
        <v>1.2825639376233653</v>
      </c>
    </row>
    <row r="4" spans="1:2" x14ac:dyDescent="0.25">
      <c r="A4">
        <v>2009</v>
      </c>
      <c r="B4">
        <v>1.258060736811446</v>
      </c>
    </row>
    <row r="5" spans="1:2" x14ac:dyDescent="0.25">
      <c r="A5">
        <v>2010</v>
      </c>
      <c r="B5">
        <v>1.2319371555441641</v>
      </c>
    </row>
    <row r="6" spans="1:2" x14ac:dyDescent="0.25">
      <c r="A6">
        <v>2011</v>
      </c>
      <c r="B6">
        <v>1.2082263446570523</v>
      </c>
    </row>
    <row r="7" spans="1:2" x14ac:dyDescent="0.25">
      <c r="A7">
        <v>2012</v>
      </c>
      <c r="B7">
        <v>1.1913606177254064</v>
      </c>
    </row>
    <row r="8" spans="1:2" x14ac:dyDescent="0.25">
      <c r="A8">
        <v>2013</v>
      </c>
      <c r="B8">
        <v>1.1743184978402121</v>
      </c>
    </row>
    <row r="9" spans="1:2" x14ac:dyDescent="0.25">
      <c r="A9">
        <v>2014</v>
      </c>
      <c r="B9">
        <v>1.1518675949206576</v>
      </c>
    </row>
    <row r="10" spans="1:2" x14ac:dyDescent="0.25">
      <c r="A10">
        <v>2015</v>
      </c>
      <c r="B10">
        <v>1.1226717559690906</v>
      </c>
    </row>
    <row r="11" spans="1:2" x14ac:dyDescent="0.25">
      <c r="A11">
        <v>2016</v>
      </c>
      <c r="B11">
        <v>1.0992552112271903</v>
      </c>
    </row>
    <row r="12" spans="1:2" x14ac:dyDescent="0.25">
      <c r="A12">
        <v>2017</v>
      </c>
      <c r="B12">
        <v>1.0750776974914733</v>
      </c>
    </row>
    <row r="13" spans="1:2" x14ac:dyDescent="0.25">
      <c r="A13">
        <v>2018</v>
      </c>
      <c r="B13">
        <v>1.0507009358578761</v>
      </c>
    </row>
    <row r="14" spans="1:2" x14ac:dyDescent="0.25">
      <c r="A14">
        <v>2019</v>
      </c>
      <c r="B14">
        <v>1.027591137340192</v>
      </c>
    </row>
    <row r="15" spans="1:2" x14ac:dyDescent="0.25">
      <c r="A15">
        <v>2020</v>
      </c>
      <c r="B15">
        <v>1.0006103417743548</v>
      </c>
    </row>
    <row r="16" spans="1:2" x14ac:dyDescent="0.25">
      <c r="A16">
        <v>2021</v>
      </c>
      <c r="B16">
        <v>0.97697771649446541</v>
      </c>
    </row>
    <row r="17" spans="1:2" x14ac:dyDescent="0.25">
      <c r="A17">
        <v>2022</v>
      </c>
      <c r="B17">
        <v>0.95701202597496626</v>
      </c>
    </row>
    <row r="18" spans="1:2" x14ac:dyDescent="0.25">
      <c r="A18">
        <v>2023</v>
      </c>
      <c r="B18">
        <v>0.93819806468133926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AM2937"/>
  <sheetViews>
    <sheetView zoomScale="70" zoomScaleNormal="70" workbookViewId="0">
      <selection activeCell="I25" sqref="I25"/>
    </sheetView>
  </sheetViews>
  <sheetFormatPr defaultRowHeight="15" customHeight="1" x14ac:dyDescent="0.25"/>
  <cols>
    <col min="4" max="4" width="35.85546875" customWidth="1"/>
    <col min="5" max="5" width="49.7109375" customWidth="1"/>
    <col min="6" max="6" width="50.5703125" customWidth="1"/>
    <col min="7" max="7" width="32.5703125" customWidth="1"/>
    <col min="8" max="8" width="28.85546875" customWidth="1"/>
    <col min="9" max="9" width="16.7109375" customWidth="1"/>
    <col min="10" max="10" width="21.85546875" customWidth="1"/>
    <col min="27" max="27" width="23.85546875" customWidth="1"/>
    <col min="28" max="28" width="30" bestFit="1" customWidth="1"/>
    <col min="29" max="29" width="39.5703125" bestFit="1" customWidth="1"/>
    <col min="34" max="34" width="25.7109375" customWidth="1"/>
    <col min="35" max="35" width="33.7109375" customWidth="1"/>
    <col min="36" max="36" width="28.5703125" customWidth="1"/>
  </cols>
  <sheetData>
    <row r="1" spans="4:39" ht="15" customHeight="1" x14ac:dyDescent="0.25">
      <c r="D1" t="s">
        <v>12</v>
      </c>
      <c r="E1" t="s">
        <v>3838</v>
      </c>
      <c r="J1" t="s">
        <v>3839</v>
      </c>
      <c r="AH1" t="s">
        <v>3840</v>
      </c>
    </row>
    <row r="2" spans="4:39" ht="15" customHeight="1" x14ac:dyDescent="0.25">
      <c r="D2" t="s">
        <v>13</v>
      </c>
      <c r="E2" t="s">
        <v>3838</v>
      </c>
    </row>
    <row r="3" spans="4:39" ht="15" customHeight="1" x14ac:dyDescent="0.25">
      <c r="G3" t="s">
        <v>12</v>
      </c>
      <c r="I3" s="44"/>
      <c r="J3" s="44">
        <f>MEDIAN(H5:H617)</f>
        <v>1.8556125921427351E-2</v>
      </c>
      <c r="AA3" t="s">
        <v>3841</v>
      </c>
      <c r="AB3" t="s">
        <v>3842</v>
      </c>
      <c r="AC3" t="s">
        <v>3843</v>
      </c>
      <c r="AH3" t="s">
        <v>12</v>
      </c>
      <c r="AI3" t="s">
        <v>3838</v>
      </c>
      <c r="AJ3" t="s">
        <v>3844</v>
      </c>
    </row>
    <row r="4" spans="4:39" ht="15" customHeight="1" x14ac:dyDescent="0.25">
      <c r="D4" t="s">
        <v>3841</v>
      </c>
      <c r="E4" t="s">
        <v>3845</v>
      </c>
      <c r="F4" t="s">
        <v>3846</v>
      </c>
      <c r="G4" s="45" t="str">
        <f>E4</f>
        <v>Sum of Original Contract Amount (CY23$)</v>
      </c>
      <c r="H4" t="s">
        <v>3847</v>
      </c>
      <c r="I4" s="44"/>
      <c r="J4" s="44">
        <f>AVERAGE(H5:H617)</f>
        <v>5.7928822091882874E-2</v>
      </c>
      <c r="K4" t="s">
        <v>3848</v>
      </c>
      <c r="AA4" s="21">
        <v>785</v>
      </c>
      <c r="AB4" s="45"/>
      <c r="AC4" s="45"/>
      <c r="AF4" s="44"/>
    </row>
    <row r="5" spans="4:39" ht="15" customHeight="1" x14ac:dyDescent="0.25">
      <c r="D5" s="21">
        <v>1234</v>
      </c>
      <c r="E5" s="45">
        <v>40060624.846217267</v>
      </c>
      <c r="F5" s="45">
        <v>42971648.205278948</v>
      </c>
      <c r="G5" s="45">
        <f t="shared" ref="G5:G68" si="0">E5</f>
        <v>40060624.846217267</v>
      </c>
      <c r="H5" s="44">
        <f t="shared" ref="H5:H68" si="1">IF(OR(E5=0,E5="",F5=0,F5=""),"",(F5-E5)/E5)</f>
        <v>7.2665450682219065E-2</v>
      </c>
      <c r="I5" s="44"/>
      <c r="J5" s="44">
        <f>MODE(H5:H617)</f>
        <v>0</v>
      </c>
      <c r="K5" t="s">
        <v>3849</v>
      </c>
      <c r="AA5" s="46" t="s">
        <v>2109</v>
      </c>
      <c r="AB5" s="45">
        <v>15000000</v>
      </c>
      <c r="AC5" s="45">
        <v>16511000</v>
      </c>
      <c r="AH5" t="s">
        <v>3841</v>
      </c>
      <c r="AI5" t="s">
        <v>3850</v>
      </c>
      <c r="AJ5" t="s">
        <v>3851</v>
      </c>
      <c r="AL5" t="s">
        <v>3852</v>
      </c>
      <c r="AM5" t="s">
        <v>3853</v>
      </c>
    </row>
    <row r="6" spans="4:39" ht="15" customHeight="1" x14ac:dyDescent="0.25">
      <c r="D6" s="21">
        <v>92016</v>
      </c>
      <c r="E6" s="45">
        <v>37825233.69088354</v>
      </c>
      <c r="F6" s="45">
        <v>37825233.69088354</v>
      </c>
      <c r="G6" s="45">
        <f t="shared" si="0"/>
        <v>37825233.69088354</v>
      </c>
      <c r="H6" s="44">
        <f t="shared" si="1"/>
        <v>0</v>
      </c>
      <c r="I6" s="44"/>
      <c r="J6" s="45">
        <f>GETPIVOTDATA("Sum of Original Contract Amount (CY23$)",$D$3)</f>
        <v>17049515778.193411</v>
      </c>
      <c r="K6" t="s">
        <v>3854</v>
      </c>
      <c r="AA6" s="21">
        <v>1234</v>
      </c>
      <c r="AB6" s="45"/>
      <c r="AC6" s="45"/>
      <c r="AD6" s="44" t="str">
        <f t="shared" ref="AD6:AD69" si="2">IF(OR(AB6=0,AB6="",AC6=0,AC6=""),"",(AC6-AB6)/AB6)</f>
        <v/>
      </c>
      <c r="AH6" s="21" t="s">
        <v>2756</v>
      </c>
      <c r="AI6" s="47">
        <v>0.29503105590062112</v>
      </c>
      <c r="AJ6" s="47">
        <v>-0.15884493495809346</v>
      </c>
      <c r="AL6" s="47">
        <f>AI6</f>
        <v>0.29503105590062112</v>
      </c>
      <c r="AM6" s="47">
        <f>AJ6</f>
        <v>-0.15884493495809346</v>
      </c>
    </row>
    <row r="7" spans="4:39" ht="15" customHeight="1" x14ac:dyDescent="0.25">
      <c r="D7" s="21">
        <v>151541</v>
      </c>
      <c r="E7" s="45">
        <v>2466218.7296164609</v>
      </c>
      <c r="F7" s="45">
        <v>2095992.9031599495</v>
      </c>
      <c r="G7" s="45">
        <f t="shared" si="0"/>
        <v>2466218.7296164609</v>
      </c>
      <c r="H7" s="44">
        <f t="shared" si="1"/>
        <v>-0.15011881225721119</v>
      </c>
      <c r="I7" s="44"/>
      <c r="J7" s="45"/>
      <c r="AA7" s="46" t="s">
        <v>3091</v>
      </c>
      <c r="AB7" s="45">
        <v>36443425</v>
      </c>
      <c r="AC7" s="45">
        <v>39151158</v>
      </c>
      <c r="AD7" s="44">
        <f>IF(OR(AB7=0,AB7="",AC7=0,AC7=""),"",(AC7-AB7)/AB7)</f>
        <v>7.4299630180203968E-2</v>
      </c>
      <c r="AH7" s="21" t="s">
        <v>1254</v>
      </c>
      <c r="AI7" s="47">
        <v>0.63707571801566576</v>
      </c>
      <c r="AJ7" s="47">
        <v>8.4911416185951369E-2</v>
      </c>
      <c r="AL7" s="47">
        <f t="shared" ref="AL7:AM70" si="3">AI7</f>
        <v>0.63707571801566576</v>
      </c>
      <c r="AM7" s="47">
        <f t="shared" si="3"/>
        <v>8.4911416185951369E-2</v>
      </c>
    </row>
    <row r="8" spans="4:39" ht="15" customHeight="1" x14ac:dyDescent="0.25">
      <c r="D8" s="21">
        <v>188046</v>
      </c>
      <c r="E8" s="45">
        <v>1690171.4495354251</v>
      </c>
      <c r="F8" s="45">
        <v>1308323.6511714135</v>
      </c>
      <c r="G8" s="45">
        <f t="shared" si="0"/>
        <v>1690171.4495354251</v>
      </c>
      <c r="H8" s="44">
        <f t="shared" si="1"/>
        <v>-0.22592252310791874</v>
      </c>
      <c r="I8" s="44"/>
      <c r="J8" s="45"/>
      <c r="AA8" s="21">
        <v>40766</v>
      </c>
      <c r="AB8" s="45"/>
      <c r="AC8" s="45"/>
      <c r="AD8" s="44" t="str">
        <f t="shared" si="2"/>
        <v/>
      </c>
      <c r="AH8" s="21" t="s">
        <v>2796</v>
      </c>
      <c r="AI8" s="47">
        <v>0.46971569839307786</v>
      </c>
      <c r="AJ8" s="47">
        <v>-0.41230057432263978</v>
      </c>
      <c r="AL8" s="47">
        <f t="shared" si="3"/>
        <v>0.46971569839307786</v>
      </c>
      <c r="AM8" s="47">
        <f t="shared" si="3"/>
        <v>-0.41230057432263978</v>
      </c>
    </row>
    <row r="9" spans="4:39" ht="15" customHeight="1" x14ac:dyDescent="0.25">
      <c r="D9" s="21">
        <v>413180</v>
      </c>
      <c r="E9" s="45">
        <v>3109046.8622200903</v>
      </c>
      <c r="F9" s="45">
        <v>3106434.2686177175</v>
      </c>
      <c r="G9" s="45">
        <f t="shared" si="0"/>
        <v>3109046.8622200903</v>
      </c>
      <c r="H9" s="44">
        <f t="shared" si="1"/>
        <v>-8.403197887172448E-4</v>
      </c>
      <c r="I9" s="44"/>
      <c r="J9" s="45"/>
      <c r="AA9" s="46" t="s">
        <v>2867</v>
      </c>
      <c r="AB9" s="45">
        <v>30000000</v>
      </c>
      <c r="AC9" s="45">
        <v>28775000</v>
      </c>
      <c r="AD9" s="44">
        <f t="shared" si="2"/>
        <v>-4.0833333333333333E-2</v>
      </c>
      <c r="AH9" s="21" t="s">
        <v>3061</v>
      </c>
      <c r="AI9" s="47">
        <v>0</v>
      </c>
      <c r="AJ9" s="47">
        <v>0</v>
      </c>
      <c r="AL9" s="47">
        <f t="shared" si="3"/>
        <v>0</v>
      </c>
      <c r="AM9" s="47">
        <f t="shared" si="3"/>
        <v>0</v>
      </c>
    </row>
    <row r="10" spans="4:39" ht="15" customHeight="1" x14ac:dyDescent="0.25">
      <c r="D10" s="21">
        <v>1875077</v>
      </c>
      <c r="E10" s="45">
        <v>39777874.80718451</v>
      </c>
      <c r="F10" s="45">
        <v>40404705.400962025</v>
      </c>
      <c r="G10" s="45">
        <f t="shared" si="0"/>
        <v>39777874.80718451</v>
      </c>
      <c r="H10" s="44">
        <f t="shared" si="1"/>
        <v>1.575827257780749E-2</v>
      </c>
      <c r="I10" s="44"/>
      <c r="J10" s="44"/>
      <c r="K10" s="48"/>
      <c r="AA10" s="21">
        <v>92016</v>
      </c>
      <c r="AB10" s="45"/>
      <c r="AC10" s="45"/>
      <c r="AD10" s="44" t="str">
        <f t="shared" si="2"/>
        <v/>
      </c>
      <c r="AH10" s="21" t="s">
        <v>339</v>
      </c>
      <c r="AI10" s="47">
        <v>1.1970108695652173</v>
      </c>
      <c r="AJ10" s="47">
        <v>-3.7076554664874401E-3</v>
      </c>
      <c r="AL10" s="47">
        <f t="shared" si="3"/>
        <v>1.1970108695652173</v>
      </c>
      <c r="AM10" s="47">
        <f t="shared" si="3"/>
        <v>-3.7076554664874401E-3</v>
      </c>
    </row>
    <row r="11" spans="4:39" ht="15" customHeight="1" x14ac:dyDescent="0.25">
      <c r="D11" s="21">
        <v>20160008</v>
      </c>
      <c r="E11" s="45">
        <v>32571729.011594158</v>
      </c>
      <c r="F11" s="45">
        <v>33395231.322874453</v>
      </c>
      <c r="G11" s="45">
        <f t="shared" si="0"/>
        <v>32571729.011594158</v>
      </c>
      <c r="H11" s="44">
        <f t="shared" si="1"/>
        <v>2.528273248826193E-2</v>
      </c>
      <c r="I11" s="44"/>
      <c r="AA11" s="46" t="s">
        <v>3061</v>
      </c>
      <c r="AB11" s="45">
        <v>36000000</v>
      </c>
      <c r="AC11" s="45">
        <v>36000000</v>
      </c>
      <c r="AD11" s="44">
        <f t="shared" si="2"/>
        <v>0</v>
      </c>
      <c r="AH11" s="21" t="s">
        <v>3030</v>
      </c>
      <c r="AI11" s="47">
        <v>0.60536912751677852</v>
      </c>
      <c r="AJ11" s="47">
        <v>-9.3654508660389546E-2</v>
      </c>
      <c r="AL11" s="47">
        <f t="shared" si="3"/>
        <v>0.60536912751677852</v>
      </c>
      <c r="AM11" s="47">
        <f t="shared" si="3"/>
        <v>-9.3654508660389546E-2</v>
      </c>
    </row>
    <row r="12" spans="4:39" ht="15" customHeight="1" x14ac:dyDescent="0.25">
      <c r="D12" s="21">
        <v>42190131</v>
      </c>
      <c r="E12" s="45">
        <v>7114783.1095680175</v>
      </c>
      <c r="F12" s="45">
        <v>6962464.4677447984</v>
      </c>
      <c r="G12" s="45">
        <f t="shared" si="0"/>
        <v>7114783.1095680175</v>
      </c>
      <c r="H12" s="44">
        <f t="shared" si="1"/>
        <v>-2.1408754065655185E-2</v>
      </c>
      <c r="I12" s="44"/>
      <c r="AA12" s="21">
        <v>151541</v>
      </c>
      <c r="AB12" s="45"/>
      <c r="AC12" s="45"/>
      <c r="AD12" s="44" t="str">
        <f t="shared" si="2"/>
        <v/>
      </c>
      <c r="AH12" s="21" t="s">
        <v>2087</v>
      </c>
      <c r="AI12" s="47">
        <v>0.51875808538163004</v>
      </c>
      <c r="AJ12" s="47">
        <v>1.5131867780930246E-2</v>
      </c>
      <c r="AL12" s="47">
        <f t="shared" si="3"/>
        <v>0.51875808538163004</v>
      </c>
      <c r="AM12" s="47">
        <f t="shared" si="3"/>
        <v>1.5131867780930246E-2</v>
      </c>
    </row>
    <row r="13" spans="4:39" ht="15" customHeight="1" x14ac:dyDescent="0.25">
      <c r="D13" s="21" t="s">
        <v>785</v>
      </c>
      <c r="E13" s="45">
        <v>3063971.4378506988</v>
      </c>
      <c r="F13" s="45">
        <v>3063971.4378506988</v>
      </c>
      <c r="G13" s="45">
        <f t="shared" si="0"/>
        <v>3063971.4378506988</v>
      </c>
      <c r="H13" s="44">
        <f t="shared" si="1"/>
        <v>0</v>
      </c>
      <c r="I13" s="44"/>
      <c r="AA13" s="46" t="s">
        <v>657</v>
      </c>
      <c r="AB13" s="45">
        <v>2400000</v>
      </c>
      <c r="AC13" s="45">
        <v>2030000</v>
      </c>
      <c r="AD13" s="44">
        <f t="shared" si="2"/>
        <v>-0.15416666666666667</v>
      </c>
      <c r="AH13" s="21" t="s">
        <v>2904</v>
      </c>
      <c r="AI13" s="47">
        <v>1.4281250000000001</v>
      </c>
      <c r="AJ13" s="47">
        <v>-7.310757970528077E-2</v>
      </c>
      <c r="AL13" s="47">
        <f t="shared" si="3"/>
        <v>1.4281250000000001</v>
      </c>
      <c r="AM13" s="47">
        <f t="shared" si="3"/>
        <v>-7.310757970528077E-2</v>
      </c>
    </row>
    <row r="14" spans="4:39" ht="15" customHeight="1" x14ac:dyDescent="0.25">
      <c r="D14" s="21" t="s">
        <v>1313</v>
      </c>
      <c r="E14" s="45">
        <v>6197402.1492986977</v>
      </c>
      <c r="F14" s="45">
        <v>6066322.194526257</v>
      </c>
      <c r="G14" s="45">
        <f t="shared" si="0"/>
        <v>6197402.1492986977</v>
      </c>
      <c r="H14" s="44">
        <f t="shared" si="1"/>
        <v>-2.1150790543304314E-2</v>
      </c>
      <c r="I14" s="44"/>
      <c r="AA14" s="21">
        <v>187596</v>
      </c>
      <c r="AB14" s="45"/>
      <c r="AC14" s="45"/>
      <c r="AD14" s="44" t="str">
        <f t="shared" si="2"/>
        <v/>
      </c>
      <c r="AH14" s="21" t="s">
        <v>1588</v>
      </c>
      <c r="AI14" s="47">
        <v>1.5641025641025641</v>
      </c>
      <c r="AJ14" s="47">
        <v>0.37741840699677215</v>
      </c>
      <c r="AL14" s="47">
        <f t="shared" si="3"/>
        <v>1.5641025641025641</v>
      </c>
      <c r="AM14" s="47">
        <f t="shared" si="3"/>
        <v>0.37741840699677215</v>
      </c>
    </row>
    <row r="15" spans="4:39" ht="15" customHeight="1" x14ac:dyDescent="0.25">
      <c r="D15" s="21" t="s">
        <v>2897</v>
      </c>
      <c r="E15" s="45">
        <v>34370595.808993712</v>
      </c>
      <c r="F15" s="45">
        <v>36661123.849163882</v>
      </c>
      <c r="G15" s="45">
        <f t="shared" si="0"/>
        <v>34370595.808993712</v>
      </c>
      <c r="H15" s="44">
        <f t="shared" si="1"/>
        <v>6.6642081298189507E-2</v>
      </c>
      <c r="I15" s="44"/>
      <c r="AA15" s="46" t="s">
        <v>1825</v>
      </c>
      <c r="AB15" s="45">
        <v>11200000</v>
      </c>
      <c r="AC15" s="45">
        <v>12435000</v>
      </c>
      <c r="AD15" s="44">
        <f t="shared" si="2"/>
        <v>0.11026785714285714</v>
      </c>
      <c r="AH15" s="21" t="s">
        <v>836</v>
      </c>
      <c r="AI15" s="47">
        <v>0.79656862745098034</v>
      </c>
      <c r="AJ15" s="47">
        <v>-0.18551254008107024</v>
      </c>
      <c r="AL15" s="47">
        <f t="shared" si="3"/>
        <v>0.79656862745098034</v>
      </c>
      <c r="AM15" s="47">
        <f t="shared" si="3"/>
        <v>-0.18551254008107024</v>
      </c>
    </row>
    <row r="16" spans="4:39" ht="15" customHeight="1" x14ac:dyDescent="0.25">
      <c r="D16" s="21" t="s">
        <v>2255</v>
      </c>
      <c r="E16" s="45">
        <v>18387266.377512831</v>
      </c>
      <c r="F16" s="45">
        <v>19878175.78675662</v>
      </c>
      <c r="G16" s="45">
        <f t="shared" si="0"/>
        <v>18387266.377512831</v>
      </c>
      <c r="H16" s="44">
        <f t="shared" si="1"/>
        <v>8.1083798898303541E-2</v>
      </c>
      <c r="I16" s="44"/>
      <c r="AA16" s="21">
        <v>188046</v>
      </c>
      <c r="AB16" s="45"/>
      <c r="AC16" s="45"/>
      <c r="AD16" s="44" t="str">
        <f t="shared" si="2"/>
        <v/>
      </c>
      <c r="AH16" s="21" t="s">
        <v>1307</v>
      </c>
      <c r="AI16" s="47">
        <v>0.21130952380952381</v>
      </c>
      <c r="AJ16" s="47">
        <v>-7.8924194683613197E-2</v>
      </c>
      <c r="AL16" s="47">
        <f t="shared" si="3"/>
        <v>0.21130952380952381</v>
      </c>
      <c r="AM16" s="47">
        <f t="shared" si="3"/>
        <v>-7.8924194683613197E-2</v>
      </c>
    </row>
    <row r="17" spans="4:39" ht="15" customHeight="1" x14ac:dyDescent="0.25">
      <c r="D17" s="21" t="s">
        <v>1816</v>
      </c>
      <c r="E17" s="45">
        <v>11303502.510742113</v>
      </c>
      <c r="F17" s="45">
        <v>11081728.569097869</v>
      </c>
      <c r="G17" s="45">
        <f t="shared" si="0"/>
        <v>11303502.510742113</v>
      </c>
      <c r="H17" s="44">
        <f t="shared" si="1"/>
        <v>-1.9619931205702337E-2</v>
      </c>
      <c r="I17" s="44"/>
      <c r="AA17" s="46" t="s">
        <v>564</v>
      </c>
      <c r="AB17" s="45">
        <v>1730000</v>
      </c>
      <c r="AC17" s="45">
        <v>1331000</v>
      </c>
      <c r="AD17" s="44">
        <f t="shared" si="2"/>
        <v>-0.23063583815028901</v>
      </c>
      <c r="AH17" s="21" t="s">
        <v>1193</v>
      </c>
      <c r="AI17" s="47">
        <v>0.99749373433583954</v>
      </c>
      <c r="AJ17" s="47">
        <v>-8.4616355288028869E-2</v>
      </c>
      <c r="AL17" s="47">
        <f t="shared" si="3"/>
        <v>0.99749373433583954</v>
      </c>
      <c r="AM17" s="47">
        <f t="shared" si="3"/>
        <v>-8.4616355288028869E-2</v>
      </c>
    </row>
    <row r="18" spans="4:39" ht="15" customHeight="1" x14ac:dyDescent="0.25">
      <c r="D18" s="21" t="s">
        <v>829</v>
      </c>
      <c r="E18" s="45">
        <v>3001831.0253230645</v>
      </c>
      <c r="F18" s="45">
        <v>3001831.0253230645</v>
      </c>
      <c r="G18" s="45">
        <f t="shared" si="0"/>
        <v>3001831.0253230645</v>
      </c>
      <c r="H18" s="44">
        <f t="shared" si="1"/>
        <v>0</v>
      </c>
      <c r="I18" s="44"/>
      <c r="AA18" s="21">
        <v>413180</v>
      </c>
      <c r="AB18" s="45"/>
      <c r="AC18" s="45"/>
      <c r="AD18" s="44" t="str">
        <f t="shared" si="2"/>
        <v/>
      </c>
      <c r="AH18" s="21" t="s">
        <v>1887</v>
      </c>
      <c r="AI18" s="47">
        <v>0.67298578199052128</v>
      </c>
      <c r="AJ18" s="47">
        <v>0</v>
      </c>
      <c r="AL18" s="47">
        <f t="shared" si="3"/>
        <v>0.67298578199052128</v>
      </c>
      <c r="AM18" s="47">
        <f t="shared" si="3"/>
        <v>0</v>
      </c>
    </row>
    <row r="19" spans="4:39" ht="15" customHeight="1" x14ac:dyDescent="0.25">
      <c r="D19" s="21" t="s">
        <v>832</v>
      </c>
      <c r="E19" s="45">
        <v>3001831.0253230645</v>
      </c>
      <c r="F19" s="45">
        <v>2981314.4932766808</v>
      </c>
      <c r="G19" s="45">
        <f t="shared" si="0"/>
        <v>3001831.0253230645</v>
      </c>
      <c r="H19" s="44">
        <f t="shared" si="1"/>
        <v>-6.8346725293025688E-3</v>
      </c>
      <c r="I19" s="44"/>
      <c r="AA19" s="46" t="s">
        <v>854</v>
      </c>
      <c r="AB19" s="45">
        <v>3025568</v>
      </c>
      <c r="AC19" s="45">
        <v>3022957</v>
      </c>
      <c r="AD19" s="44">
        <f t="shared" si="2"/>
        <v>-8.6297845561560669E-4</v>
      </c>
      <c r="AH19" s="21" t="s">
        <v>902</v>
      </c>
      <c r="AI19" s="47">
        <v>1.273792093704246</v>
      </c>
      <c r="AJ19" s="47">
        <v>0</v>
      </c>
      <c r="AL19" s="47">
        <f t="shared" si="3"/>
        <v>1.273792093704246</v>
      </c>
      <c r="AM19" s="47">
        <f t="shared" si="3"/>
        <v>0</v>
      </c>
    </row>
    <row r="20" spans="4:39" ht="15" customHeight="1" x14ac:dyDescent="0.25">
      <c r="D20" s="21" t="s">
        <v>835</v>
      </c>
      <c r="E20" s="45">
        <v>3001831.0253230645</v>
      </c>
      <c r="F20" s="45">
        <v>2986199.381859153</v>
      </c>
      <c r="G20" s="45">
        <f t="shared" si="0"/>
        <v>3001831.0253230645</v>
      </c>
      <c r="H20" s="44">
        <f t="shared" si="1"/>
        <v>-5.20736954613532E-3</v>
      </c>
      <c r="I20" s="44"/>
      <c r="AA20" s="21">
        <v>1875077</v>
      </c>
      <c r="AB20" s="45"/>
      <c r="AC20" s="45"/>
      <c r="AD20" s="44" t="str">
        <f t="shared" si="2"/>
        <v/>
      </c>
      <c r="AH20" s="21" t="s">
        <v>3717</v>
      </c>
      <c r="AI20" s="47">
        <v>0.28608027327070878</v>
      </c>
      <c r="AJ20" s="47">
        <v>3.9294365272535603E-2</v>
      </c>
      <c r="AL20" s="47">
        <f t="shared" si="3"/>
        <v>0.28608027327070878</v>
      </c>
      <c r="AM20" s="47">
        <f t="shared" si="3"/>
        <v>3.9294365272535603E-2</v>
      </c>
    </row>
    <row r="21" spans="4:39" ht="15" customHeight="1" x14ac:dyDescent="0.25">
      <c r="D21" s="21" t="s">
        <v>2933</v>
      </c>
      <c r="E21" s="45">
        <v>32882916.394886144</v>
      </c>
      <c r="F21" s="45">
        <v>29638937.666853685</v>
      </c>
      <c r="G21" s="45">
        <f t="shared" si="0"/>
        <v>32882916.394886144</v>
      </c>
      <c r="H21" s="44">
        <f t="shared" si="1"/>
        <v>-9.8652403244164591E-2</v>
      </c>
      <c r="I21" s="44"/>
      <c r="AA21" s="46" t="s">
        <v>3112</v>
      </c>
      <c r="AB21" s="45">
        <v>37000000</v>
      </c>
      <c r="AC21" s="45">
        <v>37610000</v>
      </c>
      <c r="AD21" s="44">
        <f t="shared" si="2"/>
        <v>1.6486486486486488E-2</v>
      </c>
      <c r="AH21" s="21" t="s">
        <v>3686</v>
      </c>
      <c r="AI21" s="47">
        <v>0.40844009042954033</v>
      </c>
      <c r="AJ21" s="47">
        <v>0.13348391523115752</v>
      </c>
      <c r="AL21" s="47">
        <f t="shared" si="3"/>
        <v>0.40844009042954033</v>
      </c>
      <c r="AM21" s="47">
        <f t="shared" si="3"/>
        <v>0.13348391523115752</v>
      </c>
    </row>
    <row r="22" spans="4:39" ht="15" customHeight="1" x14ac:dyDescent="0.25">
      <c r="D22" s="21" t="s">
        <v>1550</v>
      </c>
      <c r="E22" s="45">
        <v>8930957.9547919463</v>
      </c>
      <c r="F22" s="45">
        <v>7096839.1983195543</v>
      </c>
      <c r="G22" s="45">
        <f t="shared" si="0"/>
        <v>8930957.9547919463</v>
      </c>
      <c r="H22" s="44">
        <f t="shared" si="1"/>
        <v>-0.20536640814530843</v>
      </c>
      <c r="I22" s="44"/>
      <c r="AA22" s="21">
        <v>2018586</v>
      </c>
      <c r="AB22" s="45"/>
      <c r="AC22" s="45"/>
      <c r="AD22" s="44" t="str">
        <f t="shared" si="2"/>
        <v/>
      </c>
      <c r="AH22" s="21" t="s">
        <v>1458</v>
      </c>
      <c r="AI22" s="47">
        <v>0.67779390420899854</v>
      </c>
      <c r="AJ22" s="47">
        <v>8.8766543949612337E-2</v>
      </c>
      <c r="AL22" s="47">
        <f t="shared" si="3"/>
        <v>0.67779390420899854</v>
      </c>
      <c r="AM22" s="47">
        <f t="shared" si="3"/>
        <v>8.8766543949612337E-2</v>
      </c>
    </row>
    <row r="23" spans="4:39" ht="15" customHeight="1" x14ac:dyDescent="0.25">
      <c r="D23" s="21" t="s">
        <v>218</v>
      </c>
      <c r="E23" s="45">
        <v>8220.7290987215365</v>
      </c>
      <c r="F23" s="45">
        <v>8220.7290987215365</v>
      </c>
      <c r="G23" s="45">
        <f t="shared" si="0"/>
        <v>8220.7290987215365</v>
      </c>
      <c r="H23" s="44">
        <f t="shared" si="1"/>
        <v>0</v>
      </c>
      <c r="I23" s="44"/>
      <c r="AA23" s="46" t="s">
        <v>1862</v>
      </c>
      <c r="AB23" s="45">
        <v>11400000</v>
      </c>
      <c r="AC23" s="45">
        <v>10861000</v>
      </c>
      <c r="AD23" s="44">
        <f t="shared" si="2"/>
        <v>-4.7280701754385965E-2</v>
      </c>
      <c r="AH23" s="21" t="s">
        <v>2190</v>
      </c>
      <c r="AI23" s="47">
        <v>1.375</v>
      </c>
      <c r="AJ23" s="47">
        <v>2.1618541288505263E-2</v>
      </c>
      <c r="AL23" s="47">
        <f t="shared" si="3"/>
        <v>1.375</v>
      </c>
      <c r="AM23" s="47">
        <f t="shared" si="3"/>
        <v>2.1618541288505263E-2</v>
      </c>
    </row>
    <row r="24" spans="4:39" ht="15" customHeight="1" x14ac:dyDescent="0.25">
      <c r="D24" s="21" t="s">
        <v>1344</v>
      </c>
      <c r="E24" s="45">
        <v>64116018.77731441</v>
      </c>
      <c r="F24" s="45">
        <v>64116018.77731441</v>
      </c>
      <c r="G24" s="45">
        <f t="shared" si="0"/>
        <v>64116018.77731441</v>
      </c>
      <c r="H24" s="44">
        <f t="shared" si="1"/>
        <v>0</v>
      </c>
      <c r="I24" s="44"/>
      <c r="AA24" s="21">
        <v>2271555</v>
      </c>
      <c r="AB24" s="45"/>
      <c r="AC24" s="45"/>
      <c r="AD24" s="44" t="str">
        <f t="shared" si="2"/>
        <v/>
      </c>
      <c r="AH24" s="21" t="s">
        <v>1408</v>
      </c>
      <c r="AI24" s="47">
        <v>3.3294797687861273</v>
      </c>
      <c r="AJ24" s="47">
        <v>3.2137699641100984E-2</v>
      </c>
      <c r="AL24" s="47">
        <f t="shared" si="3"/>
        <v>3.3294797687861273</v>
      </c>
      <c r="AM24" s="47">
        <f t="shared" si="3"/>
        <v>3.2137699641100984E-2</v>
      </c>
    </row>
    <row r="25" spans="4:39" ht="15" customHeight="1" x14ac:dyDescent="0.25">
      <c r="D25" s="21" t="s">
        <v>418</v>
      </c>
      <c r="E25" s="45">
        <v>315790.26767395635</v>
      </c>
      <c r="F25" s="45">
        <v>315790.26767395635</v>
      </c>
      <c r="G25" s="45">
        <f t="shared" si="0"/>
        <v>315790.26767395635</v>
      </c>
      <c r="H25" s="44">
        <f t="shared" si="1"/>
        <v>0</v>
      </c>
      <c r="I25" s="44"/>
      <c r="AA25" s="46" t="s">
        <v>1914</v>
      </c>
      <c r="AB25" s="45">
        <v>12000000</v>
      </c>
      <c r="AC25" s="45">
        <v>13043000</v>
      </c>
      <c r="AD25" s="44">
        <f t="shared" si="2"/>
        <v>8.691666666666667E-2</v>
      </c>
      <c r="AH25" s="21" t="s">
        <v>833</v>
      </c>
      <c r="AI25" s="47">
        <v>0</v>
      </c>
      <c r="AJ25" s="47">
        <v>-5.20736954613532E-3</v>
      </c>
      <c r="AL25" s="47">
        <f t="shared" si="3"/>
        <v>0</v>
      </c>
      <c r="AM25" s="47">
        <f t="shared" si="3"/>
        <v>-5.20736954613532E-3</v>
      </c>
    </row>
    <row r="26" spans="4:39" ht="15" customHeight="1" x14ac:dyDescent="0.25">
      <c r="D26" s="21" t="s">
        <v>251</v>
      </c>
      <c r="E26" s="45">
        <v>13886.06356829769</v>
      </c>
      <c r="F26" s="45">
        <v>13886.06356829769</v>
      </c>
      <c r="G26" s="45">
        <f t="shared" si="0"/>
        <v>13886.06356829769</v>
      </c>
      <c r="H26" s="44">
        <f t="shared" si="1"/>
        <v>0</v>
      </c>
      <c r="I26" s="44"/>
      <c r="AA26" s="21">
        <v>3534532</v>
      </c>
      <c r="AB26" s="45"/>
      <c r="AC26" s="45"/>
      <c r="AD26" s="44" t="str">
        <f t="shared" si="2"/>
        <v/>
      </c>
      <c r="AH26" s="21" t="s">
        <v>1548</v>
      </c>
      <c r="AI26" s="47">
        <v>0.99590163934426235</v>
      </c>
      <c r="AJ26" s="47">
        <v>-0.20536640814530843</v>
      </c>
      <c r="AL26" s="47">
        <f t="shared" si="3"/>
        <v>0.99590163934426235</v>
      </c>
      <c r="AM26" s="47">
        <f t="shared" si="3"/>
        <v>-0.20536640814530843</v>
      </c>
    </row>
    <row r="27" spans="4:39" ht="15" customHeight="1" x14ac:dyDescent="0.25">
      <c r="D27" s="21" t="s">
        <v>634</v>
      </c>
      <c r="E27" s="45">
        <v>2311542.0588873271</v>
      </c>
      <c r="F27" s="45">
        <v>2459632.3894699318</v>
      </c>
      <c r="G27" s="45">
        <f t="shared" si="0"/>
        <v>2311542.0588873271</v>
      </c>
      <c r="H27" s="44">
        <f t="shared" si="1"/>
        <v>6.4065600715865326E-2</v>
      </c>
      <c r="I27" s="44"/>
      <c r="AA27" s="46" t="s">
        <v>483</v>
      </c>
      <c r="AB27" s="45">
        <v>1205000</v>
      </c>
      <c r="AC27" s="45">
        <v>1205000</v>
      </c>
      <c r="AD27" s="44">
        <f t="shared" si="2"/>
        <v>0</v>
      </c>
      <c r="AH27" s="21" t="s">
        <v>985</v>
      </c>
      <c r="AI27" s="47">
        <v>0</v>
      </c>
      <c r="AJ27" s="47">
        <v>-7.8918918918918876E-2</v>
      </c>
      <c r="AL27" s="47">
        <f t="shared" si="3"/>
        <v>0</v>
      </c>
      <c r="AM27" s="47">
        <f t="shared" si="3"/>
        <v>-7.8918918918918876E-2</v>
      </c>
    </row>
    <row r="28" spans="4:39" ht="15" customHeight="1" x14ac:dyDescent="0.25">
      <c r="D28" s="21" t="s">
        <v>2038</v>
      </c>
      <c r="E28" s="45">
        <v>16063823.320906172</v>
      </c>
      <c r="F28" s="45">
        <v>16063823.320906172</v>
      </c>
      <c r="G28" s="45">
        <f t="shared" si="0"/>
        <v>16063823.320906172</v>
      </c>
      <c r="H28" s="44">
        <f t="shared" si="1"/>
        <v>0</v>
      </c>
      <c r="I28" s="44"/>
      <c r="AA28" s="21">
        <v>9752002</v>
      </c>
      <c r="AB28" s="45"/>
      <c r="AC28" s="45"/>
      <c r="AD28" s="44" t="str">
        <f t="shared" si="2"/>
        <v/>
      </c>
      <c r="AH28" s="21" t="s">
        <v>2351</v>
      </c>
      <c r="AI28" s="47">
        <v>0.88157894736842102</v>
      </c>
      <c r="AJ28" s="47">
        <v>-8.6210609213668698E-3</v>
      </c>
      <c r="AL28" s="47">
        <f t="shared" si="3"/>
        <v>0.88157894736842102</v>
      </c>
      <c r="AM28" s="47">
        <f t="shared" si="3"/>
        <v>-8.6210609213668698E-3</v>
      </c>
    </row>
    <row r="29" spans="4:39" ht="15" customHeight="1" x14ac:dyDescent="0.25">
      <c r="D29" s="21" t="s">
        <v>477</v>
      </c>
      <c r="E29" s="45">
        <v>1246253.1912360005</v>
      </c>
      <c r="F29" s="45">
        <v>1246253.1912360005</v>
      </c>
      <c r="G29" s="45">
        <f t="shared" si="0"/>
        <v>1246253.1912360005</v>
      </c>
      <c r="H29" s="44">
        <f t="shared" si="1"/>
        <v>0</v>
      </c>
      <c r="I29" s="44"/>
      <c r="AA29" s="46" t="s">
        <v>618</v>
      </c>
      <c r="AB29" s="45">
        <v>2150000</v>
      </c>
      <c r="AC29" s="45">
        <v>1618000</v>
      </c>
      <c r="AD29" s="44">
        <f t="shared" si="2"/>
        <v>-0.24744186046511629</v>
      </c>
      <c r="AH29" s="21" t="s">
        <v>732</v>
      </c>
      <c r="AI29" s="47">
        <v>0.59</v>
      </c>
      <c r="AJ29" s="47">
        <v>1.4122137404580092E-2</v>
      </c>
      <c r="AL29" s="47">
        <f t="shared" si="3"/>
        <v>0.59</v>
      </c>
      <c r="AM29" s="47">
        <f t="shared" si="3"/>
        <v>1.4122137404580092E-2</v>
      </c>
    </row>
    <row r="30" spans="4:39" ht="15" customHeight="1" x14ac:dyDescent="0.25">
      <c r="D30" s="21" t="s">
        <v>2516</v>
      </c>
      <c r="E30" s="45">
        <v>22818071.173324559</v>
      </c>
      <c r="F30" s="45">
        <v>22818071.173324559</v>
      </c>
      <c r="G30" s="45">
        <f t="shared" si="0"/>
        <v>22818071.173324559</v>
      </c>
      <c r="H30" s="44">
        <f t="shared" si="1"/>
        <v>0</v>
      </c>
      <c r="I30" s="44"/>
      <c r="AA30" s="21">
        <v>10119102</v>
      </c>
      <c r="AB30" s="45"/>
      <c r="AC30" s="45"/>
      <c r="AD30" s="44" t="str">
        <f t="shared" si="2"/>
        <v/>
      </c>
      <c r="AH30" s="21" t="s">
        <v>1926</v>
      </c>
      <c r="AI30" s="47">
        <v>0.52353616532721015</v>
      </c>
      <c r="AJ30" s="47">
        <v>0.13631897108379756</v>
      </c>
      <c r="AL30" s="47">
        <f t="shared" si="3"/>
        <v>0.52353616532721015</v>
      </c>
      <c r="AM30" s="47">
        <f t="shared" si="3"/>
        <v>0.13631897108379756</v>
      </c>
    </row>
    <row r="31" spans="4:39" ht="15" customHeight="1" x14ac:dyDescent="0.25">
      <c r="D31" s="21" t="s">
        <v>2347</v>
      </c>
      <c r="E31" s="45">
        <v>19963317.781299643</v>
      </c>
      <c r="F31" s="45">
        <v>18666526.77836008</v>
      </c>
      <c r="G31" s="45">
        <f t="shared" si="0"/>
        <v>19963317.781299643</v>
      </c>
      <c r="H31" s="44">
        <f t="shared" si="1"/>
        <v>-6.4958691593554357E-2</v>
      </c>
      <c r="I31" s="44"/>
      <c r="AA31" s="46" t="s">
        <v>1087</v>
      </c>
      <c r="AB31" s="45">
        <v>4329586</v>
      </c>
      <c r="AC31" s="45">
        <v>3350722</v>
      </c>
      <c r="AD31" s="44">
        <f t="shared" si="2"/>
        <v>-0.22608720556653686</v>
      </c>
      <c r="AH31" s="21" t="s">
        <v>1100</v>
      </c>
      <c r="AI31" s="47">
        <v>0.6994949494949495</v>
      </c>
      <c r="AJ31" s="47">
        <v>-5.3419374679114971E-2</v>
      </c>
      <c r="AL31" s="47">
        <f t="shared" si="3"/>
        <v>0.6994949494949495</v>
      </c>
      <c r="AM31" s="47">
        <f t="shared" si="3"/>
        <v>-5.3419374679114971E-2</v>
      </c>
    </row>
    <row r="32" spans="4:39" ht="15" customHeight="1" x14ac:dyDescent="0.25">
      <c r="D32" s="21" t="s">
        <v>1411</v>
      </c>
      <c r="E32" s="45">
        <v>36757179.642550178</v>
      </c>
      <c r="F32" s="45">
        <v>38254435.727296449</v>
      </c>
      <c r="G32" s="45">
        <f t="shared" si="0"/>
        <v>36757179.642550178</v>
      </c>
      <c r="H32" s="44">
        <f t="shared" si="1"/>
        <v>4.0733704253333003E-2</v>
      </c>
      <c r="I32" s="44"/>
      <c r="AA32" s="21">
        <v>20160008</v>
      </c>
      <c r="AB32" s="45"/>
      <c r="AC32" s="45"/>
      <c r="AD32" s="44" t="str">
        <f t="shared" si="2"/>
        <v/>
      </c>
      <c r="AH32" s="21" t="s">
        <v>2894</v>
      </c>
      <c r="AI32" s="47">
        <v>1.7150192554557124</v>
      </c>
      <c r="AJ32" s="47">
        <v>6.6642081298189507E-2</v>
      </c>
      <c r="AL32" s="47">
        <f t="shared" si="3"/>
        <v>1.7150192554557124</v>
      </c>
      <c r="AM32" s="47">
        <f t="shared" si="3"/>
        <v>6.6642081298189507E-2</v>
      </c>
    </row>
    <row r="33" spans="4:39" ht="15" customHeight="1" x14ac:dyDescent="0.25">
      <c r="D33" s="21" t="s">
        <v>1322</v>
      </c>
      <c r="E33" s="45">
        <v>6553673.643908021</v>
      </c>
      <c r="F33" s="45">
        <v>13078877.366018239</v>
      </c>
      <c r="G33" s="45">
        <f t="shared" si="0"/>
        <v>6553673.643908021</v>
      </c>
      <c r="H33" s="44">
        <f t="shared" si="1"/>
        <v>0.99565588350218404</v>
      </c>
      <c r="I33" s="44"/>
      <c r="AA33" s="46" t="s">
        <v>2908</v>
      </c>
      <c r="AB33" s="45">
        <v>31000000</v>
      </c>
      <c r="AC33" s="45">
        <v>31823000</v>
      </c>
      <c r="AD33" s="44">
        <f t="shared" si="2"/>
        <v>2.6548387096774193E-2</v>
      </c>
      <c r="AH33" s="21" t="s">
        <v>2252</v>
      </c>
      <c r="AI33" s="47">
        <v>0.64886515353805074</v>
      </c>
      <c r="AJ33" s="47">
        <v>8.1083798898303541E-2</v>
      </c>
      <c r="AL33" s="47">
        <f t="shared" si="3"/>
        <v>0.64886515353805074</v>
      </c>
      <c r="AM33" s="47">
        <f t="shared" si="3"/>
        <v>8.1083798898303541E-2</v>
      </c>
    </row>
    <row r="34" spans="4:39" ht="15" customHeight="1" x14ac:dyDescent="0.25">
      <c r="D34" s="21" t="s">
        <v>896</v>
      </c>
      <c r="E34" s="45">
        <v>3356415.8073549354</v>
      </c>
      <c r="F34" s="45">
        <v>3572389.5447441959</v>
      </c>
      <c r="G34" s="45">
        <f t="shared" si="0"/>
        <v>3356415.8073549354</v>
      </c>
      <c r="H34" s="44">
        <f t="shared" si="1"/>
        <v>6.4346538029047481E-2</v>
      </c>
      <c r="I34" s="44"/>
      <c r="AA34" s="21">
        <v>42190131</v>
      </c>
      <c r="AB34" s="45"/>
      <c r="AC34" s="45"/>
      <c r="AD34" s="44" t="str">
        <f t="shared" si="2"/>
        <v/>
      </c>
      <c r="AH34" s="21" t="s">
        <v>1266</v>
      </c>
      <c r="AI34" s="47">
        <v>4.2971014492753623</v>
      </c>
      <c r="AJ34" s="47">
        <v>0.11863566217637166</v>
      </c>
      <c r="AL34" s="47">
        <f t="shared" si="3"/>
        <v>4.2971014492753623</v>
      </c>
      <c r="AM34" s="47">
        <f t="shared" si="3"/>
        <v>0.11863566217637166</v>
      </c>
    </row>
    <row r="35" spans="4:39" ht="15" customHeight="1" x14ac:dyDescent="0.25">
      <c r="D35" s="21" t="s">
        <v>947</v>
      </c>
      <c r="E35" s="45">
        <v>3501003.0049180342</v>
      </c>
      <c r="F35" s="45">
        <v>3361918.1674113991</v>
      </c>
      <c r="G35" s="45">
        <f t="shared" si="0"/>
        <v>3501003.0049180342</v>
      </c>
      <c r="H35" s="44">
        <f t="shared" si="1"/>
        <v>-3.9727140282729174E-2</v>
      </c>
      <c r="I35" s="44"/>
      <c r="AA35" s="46" t="s">
        <v>1392</v>
      </c>
      <c r="AB35" s="45">
        <v>6923749</v>
      </c>
      <c r="AC35" s="45">
        <v>6767841</v>
      </c>
      <c r="AD35" s="44">
        <f t="shared" si="2"/>
        <v>-2.2517858460784756E-2</v>
      </c>
      <c r="AH35" s="21" t="s">
        <v>2145</v>
      </c>
      <c r="AI35" s="47">
        <v>0.5532994923857868</v>
      </c>
      <c r="AJ35" s="47">
        <v>7.6451579579603648E-2</v>
      </c>
      <c r="AL35" s="47">
        <f t="shared" si="3"/>
        <v>0.5532994923857868</v>
      </c>
      <c r="AM35" s="47">
        <f t="shared" si="3"/>
        <v>7.6451579579603648E-2</v>
      </c>
    </row>
    <row r="36" spans="4:39" ht="15" customHeight="1" x14ac:dyDescent="0.25">
      <c r="D36" s="21" t="s">
        <v>1710</v>
      </c>
      <c r="E36" s="45">
        <v>10948581.903822815</v>
      </c>
      <c r="F36" s="45">
        <v>11142571.073713571</v>
      </c>
      <c r="G36" s="45">
        <f t="shared" si="0"/>
        <v>10948581.903822815</v>
      </c>
      <c r="H36" s="44">
        <f t="shared" si="1"/>
        <v>1.7718200548239256E-2</v>
      </c>
      <c r="I36" s="44"/>
      <c r="AA36" s="21" t="s">
        <v>606</v>
      </c>
      <c r="AB36" s="45"/>
      <c r="AC36" s="45"/>
      <c r="AD36" s="44" t="str">
        <f t="shared" si="2"/>
        <v/>
      </c>
      <c r="AH36" s="21" t="s">
        <v>2344</v>
      </c>
      <c r="AI36" s="47">
        <v>7.1729957805907171E-2</v>
      </c>
      <c r="AJ36" s="47">
        <v>-6.4958691593554357E-2</v>
      </c>
      <c r="AL36" s="47">
        <f t="shared" si="3"/>
        <v>7.1729957805907171E-2</v>
      </c>
      <c r="AM36" s="47">
        <f t="shared" si="3"/>
        <v>-6.4958691593554357E-2</v>
      </c>
    </row>
    <row r="37" spans="4:39" ht="15" customHeight="1" x14ac:dyDescent="0.25">
      <c r="D37" s="21" t="s">
        <v>1235</v>
      </c>
      <c r="E37" s="45">
        <v>6207447.5795833617</v>
      </c>
      <c r="F37" s="45">
        <v>6127968.7155338367</v>
      </c>
      <c r="G37" s="45">
        <f t="shared" si="0"/>
        <v>6207447.5795833617</v>
      </c>
      <c r="H37" s="44">
        <f t="shared" si="1"/>
        <v>-1.2803791418381909E-2</v>
      </c>
      <c r="I37" s="44"/>
      <c r="AA37" s="46" t="s">
        <v>603</v>
      </c>
      <c r="AB37" s="45">
        <v>2000000</v>
      </c>
      <c r="AC37" s="45">
        <v>4144000</v>
      </c>
      <c r="AD37" s="44">
        <f t="shared" si="2"/>
        <v>1.0720000000000001</v>
      </c>
      <c r="AH37" s="21" t="s">
        <v>3781</v>
      </c>
      <c r="AI37" s="47">
        <v>0.15682062298603652</v>
      </c>
      <c r="AJ37" s="47">
        <v>7.4112538729047356E-2</v>
      </c>
      <c r="AL37" s="47">
        <f t="shared" si="3"/>
        <v>0.15682062298603652</v>
      </c>
      <c r="AM37" s="47">
        <f t="shared" si="3"/>
        <v>7.4112538729047356E-2</v>
      </c>
    </row>
    <row r="38" spans="4:39" ht="15" customHeight="1" x14ac:dyDescent="0.25">
      <c r="D38" s="21" t="s">
        <v>2304</v>
      </c>
      <c r="E38" s="45">
        <v>21945664.087637883</v>
      </c>
      <c r="F38" s="45">
        <v>25217047.596250001</v>
      </c>
      <c r="G38" s="45">
        <f t="shared" si="0"/>
        <v>21945664.087637883</v>
      </c>
      <c r="H38" s="44">
        <f t="shared" si="1"/>
        <v>0.14906741921995004</v>
      </c>
      <c r="I38" s="44"/>
      <c r="AA38" s="21" t="s">
        <v>785</v>
      </c>
      <c r="AB38" s="45"/>
      <c r="AC38" s="45"/>
      <c r="AD38" s="44" t="str">
        <f t="shared" si="2"/>
        <v/>
      </c>
      <c r="AH38" s="21" t="s">
        <v>2489</v>
      </c>
      <c r="AI38" s="47">
        <v>1.0330188679245282</v>
      </c>
      <c r="AJ38" s="47">
        <v>1.7132002176467213E-2</v>
      </c>
      <c r="AL38" s="47">
        <f t="shared" si="3"/>
        <v>1.0330188679245282</v>
      </c>
      <c r="AM38" s="47">
        <f t="shared" si="3"/>
        <v>1.7132002176467213E-2</v>
      </c>
    </row>
    <row r="39" spans="4:39" ht="15" customHeight="1" x14ac:dyDescent="0.25">
      <c r="D39" s="21" t="s">
        <v>2700</v>
      </c>
      <c r="E39" s="45">
        <v>28829088.021530278</v>
      </c>
      <c r="F39" s="45">
        <v>32865881.017096236</v>
      </c>
      <c r="G39" s="45">
        <f t="shared" si="0"/>
        <v>28829088.021530278</v>
      </c>
      <c r="H39" s="44">
        <f t="shared" si="1"/>
        <v>0.14002499810438615</v>
      </c>
      <c r="I39" s="44"/>
      <c r="AA39" s="46" t="s">
        <v>783</v>
      </c>
      <c r="AB39" s="45">
        <v>2850000</v>
      </c>
      <c r="AC39" s="45">
        <v>2850000</v>
      </c>
      <c r="AD39" s="44">
        <f t="shared" si="2"/>
        <v>0</v>
      </c>
      <c r="AH39" s="21" t="s">
        <v>1228</v>
      </c>
      <c r="AI39" s="47">
        <v>1.110236220472441</v>
      </c>
      <c r="AJ39" s="47">
        <v>0.10064634849057583</v>
      </c>
      <c r="AL39" s="47">
        <f t="shared" si="3"/>
        <v>1.110236220472441</v>
      </c>
      <c r="AM39" s="47">
        <f t="shared" si="3"/>
        <v>0.10064634849057583</v>
      </c>
    </row>
    <row r="40" spans="4:39" ht="15" customHeight="1" x14ac:dyDescent="0.25">
      <c r="D40" s="21" t="s">
        <v>2761</v>
      </c>
      <c r="E40" s="45">
        <v>29750243.036652677</v>
      </c>
      <c r="F40" s="45">
        <v>30107481.354844354</v>
      </c>
      <c r="G40" s="45">
        <f t="shared" si="0"/>
        <v>29750243.036652677</v>
      </c>
      <c r="H40" s="44">
        <f t="shared" si="1"/>
        <v>1.2007912599287178E-2</v>
      </c>
      <c r="I40" s="44"/>
      <c r="AA40" s="21" t="s">
        <v>1313</v>
      </c>
      <c r="AB40" s="45"/>
      <c r="AC40" s="45"/>
      <c r="AD40" s="44" t="str">
        <f t="shared" si="2"/>
        <v/>
      </c>
      <c r="AH40" s="21" t="s">
        <v>479</v>
      </c>
      <c r="AI40" s="47">
        <v>0.98268398268398272</v>
      </c>
      <c r="AJ40" s="47">
        <v>0.45791032403558157</v>
      </c>
      <c r="AL40" s="47">
        <f t="shared" si="3"/>
        <v>0.98268398268398272</v>
      </c>
      <c r="AM40" s="47">
        <f t="shared" si="3"/>
        <v>0.45791032403558157</v>
      </c>
    </row>
    <row r="41" spans="4:39" ht="15" customHeight="1" x14ac:dyDescent="0.25">
      <c r="D41" s="21" t="s">
        <v>3704</v>
      </c>
      <c r="E41" s="45">
        <v>132109590.54049495</v>
      </c>
      <c r="F41" s="45">
        <v>152905063.46299404</v>
      </c>
      <c r="G41" s="45">
        <f t="shared" si="0"/>
        <v>132109590.54049495</v>
      </c>
      <c r="H41" s="44">
        <f t="shared" si="1"/>
        <v>0.15741077417180208</v>
      </c>
      <c r="I41" s="44"/>
      <c r="AA41" s="46" t="s">
        <v>1311</v>
      </c>
      <c r="AB41" s="45">
        <v>6031000</v>
      </c>
      <c r="AC41" s="45">
        <v>5900000</v>
      </c>
      <c r="AD41" s="44">
        <f t="shared" si="2"/>
        <v>-2.1721107610678164E-2</v>
      </c>
      <c r="AH41" s="21" t="s">
        <v>1069</v>
      </c>
      <c r="AI41" s="47">
        <v>0</v>
      </c>
      <c r="AJ41" s="47">
        <v>-2.0277429106841778E-2</v>
      </c>
      <c r="AL41" s="47">
        <f t="shared" si="3"/>
        <v>0</v>
      </c>
      <c r="AM41" s="47">
        <f t="shared" si="3"/>
        <v>-2.0277429106841778E-2</v>
      </c>
    </row>
    <row r="42" spans="4:39" ht="15" customHeight="1" x14ac:dyDescent="0.25">
      <c r="D42" s="21" t="s">
        <v>2243</v>
      </c>
      <c r="E42" s="45">
        <v>18883103.852174472</v>
      </c>
      <c r="F42" s="45">
        <v>20551413.102335222</v>
      </c>
      <c r="G42" s="45">
        <f>E42</f>
        <v>18883103.852174472</v>
      </c>
      <c r="H42" s="44">
        <f t="shared" si="1"/>
        <v>8.834931286832047E-2</v>
      </c>
      <c r="I42" s="44"/>
      <c r="AA42" s="21" t="s">
        <v>1636</v>
      </c>
      <c r="AB42" s="45"/>
      <c r="AC42" s="45"/>
      <c r="AD42" s="44" t="str">
        <f t="shared" si="2"/>
        <v/>
      </c>
      <c r="AH42" s="21" t="s">
        <v>844</v>
      </c>
      <c r="AI42" s="47">
        <v>0.73260073260073255</v>
      </c>
      <c r="AJ42" s="47">
        <v>-3.1244217276811766E-2</v>
      </c>
      <c r="AL42" s="47">
        <f t="shared" si="3"/>
        <v>0.73260073260073255</v>
      </c>
      <c r="AM42" s="47">
        <f t="shared" si="3"/>
        <v>-3.1244217276811766E-2</v>
      </c>
    </row>
    <row r="43" spans="4:39" ht="15" customHeight="1" x14ac:dyDescent="0.25">
      <c r="D43" s="21" t="s">
        <v>2855</v>
      </c>
      <c r="E43" s="45">
        <v>32356577.142472345</v>
      </c>
      <c r="F43" s="45">
        <v>33589691.261495069</v>
      </c>
      <c r="G43" s="45">
        <f t="shared" si="0"/>
        <v>32356577.142472345</v>
      </c>
      <c r="H43" s="44">
        <f t="shared" si="1"/>
        <v>3.8110153419290312E-2</v>
      </c>
      <c r="I43" s="44"/>
      <c r="AA43" s="46" t="s">
        <v>1634</v>
      </c>
      <c r="AB43" s="45">
        <v>9300000</v>
      </c>
      <c r="AC43" s="45">
        <v>7792000</v>
      </c>
      <c r="AD43" s="44">
        <f t="shared" si="2"/>
        <v>-0.16215053763440859</v>
      </c>
      <c r="AH43" s="21" t="s">
        <v>3708</v>
      </c>
      <c r="AI43" s="47">
        <v>1.0352685838307107</v>
      </c>
      <c r="AJ43" s="47">
        <v>0.34766009647587831</v>
      </c>
      <c r="AL43" s="47">
        <f t="shared" si="3"/>
        <v>1.0352685838307107</v>
      </c>
      <c r="AM43" s="47">
        <f t="shared" si="3"/>
        <v>0.34766009647587831</v>
      </c>
    </row>
    <row r="44" spans="4:39" ht="15" customHeight="1" x14ac:dyDescent="0.25">
      <c r="D44" s="21" t="s">
        <v>1809</v>
      </c>
      <c r="E44" s="45">
        <v>11700070.581799705</v>
      </c>
      <c r="F44" s="45">
        <v>12960924.90731612</v>
      </c>
      <c r="G44" s="45">
        <f t="shared" si="0"/>
        <v>11700070.581799705</v>
      </c>
      <c r="H44" s="44">
        <f t="shared" si="1"/>
        <v>0.10776467686252805</v>
      </c>
      <c r="I44" s="44"/>
      <c r="AA44" s="21" t="s">
        <v>2176</v>
      </c>
      <c r="AB44" s="45"/>
      <c r="AC44" s="45"/>
      <c r="AD44" s="44" t="str">
        <f t="shared" si="2"/>
        <v/>
      </c>
      <c r="AH44" s="21" t="s">
        <v>1898</v>
      </c>
      <c r="AI44" s="47">
        <v>0.68181818181818177</v>
      </c>
      <c r="AJ44" s="47">
        <v>7.9333106297114556E-2</v>
      </c>
      <c r="AL44" s="47">
        <f t="shared" si="3"/>
        <v>0.68181818181818177</v>
      </c>
      <c r="AM44" s="47">
        <f t="shared" si="3"/>
        <v>7.9333106297114556E-2</v>
      </c>
    </row>
    <row r="45" spans="4:39" ht="15" customHeight="1" x14ac:dyDescent="0.25">
      <c r="D45" s="21" t="s">
        <v>495</v>
      </c>
      <c r="E45" s="45">
        <v>1351372.665746782</v>
      </c>
      <c r="F45" s="45">
        <v>1406862.5871631524</v>
      </c>
      <c r="G45" s="45">
        <f t="shared" si="0"/>
        <v>1351372.665746782</v>
      </c>
      <c r="H45" s="44">
        <f t="shared" si="1"/>
        <v>4.1061894193121146E-2</v>
      </c>
      <c r="I45" s="44"/>
      <c r="AA45" s="46" t="s">
        <v>2175</v>
      </c>
      <c r="AB45" s="45">
        <v>15735000</v>
      </c>
      <c r="AC45" s="45">
        <v>8333000</v>
      </c>
      <c r="AD45" s="44">
        <f t="shared" si="2"/>
        <v>-0.4704162694629806</v>
      </c>
      <c r="AH45" s="21" t="s">
        <v>657</v>
      </c>
      <c r="AI45" s="47">
        <v>1.5625E-2</v>
      </c>
      <c r="AJ45" s="47">
        <v>-0.15011881225721119</v>
      </c>
      <c r="AL45" s="47">
        <f t="shared" si="3"/>
        <v>1.5625E-2</v>
      </c>
      <c r="AM45" s="47">
        <f t="shared" si="3"/>
        <v>-0.15011881225721119</v>
      </c>
    </row>
    <row r="46" spans="4:39" ht="15" customHeight="1" x14ac:dyDescent="0.25">
      <c r="D46" s="21" t="s">
        <v>1363</v>
      </c>
      <c r="E46" s="45">
        <v>23503348.62255859</v>
      </c>
      <c r="F46" s="45">
        <v>20895322.315989181</v>
      </c>
      <c r="G46" s="45">
        <f t="shared" si="0"/>
        <v>23503348.62255859</v>
      </c>
      <c r="H46" s="44">
        <f t="shared" si="1"/>
        <v>-0.11096403106007696</v>
      </c>
      <c r="I46" s="44"/>
      <c r="AA46" s="21" t="s">
        <v>2897</v>
      </c>
      <c r="AB46" s="45"/>
      <c r="AC46" s="45"/>
      <c r="AD46" s="44" t="str">
        <f t="shared" si="2"/>
        <v/>
      </c>
      <c r="AH46" s="21" t="s">
        <v>3145</v>
      </c>
      <c r="AI46" s="47">
        <v>0.3269961977186312</v>
      </c>
      <c r="AJ46" s="47">
        <v>3.7289588631081366E-2</v>
      </c>
      <c r="AL46" s="47">
        <f t="shared" si="3"/>
        <v>0.3269961977186312</v>
      </c>
      <c r="AM46" s="47">
        <f t="shared" si="3"/>
        <v>3.7289588631081366E-2</v>
      </c>
    </row>
    <row r="47" spans="4:39" ht="15" customHeight="1" x14ac:dyDescent="0.25">
      <c r="D47" s="21" t="s">
        <v>2725</v>
      </c>
      <c r="E47" s="45">
        <v>28315396.396530423</v>
      </c>
      <c r="F47" s="45">
        <v>33638318.48795262</v>
      </c>
      <c r="G47" s="45">
        <f t="shared" si="0"/>
        <v>28315396.396530423</v>
      </c>
      <c r="H47" s="44">
        <f t="shared" si="1"/>
        <v>0.18798684704532095</v>
      </c>
      <c r="I47" s="44"/>
      <c r="AA47" s="46" t="s">
        <v>2894</v>
      </c>
      <c r="AB47" s="45">
        <v>30615000</v>
      </c>
      <c r="AC47" s="45">
        <v>32795000</v>
      </c>
      <c r="AD47" s="44">
        <f t="shared" si="2"/>
        <v>7.120692471010942E-2</v>
      </c>
      <c r="AH47" s="21" t="s">
        <v>564</v>
      </c>
      <c r="AI47" s="47">
        <v>-0.65359477124183007</v>
      </c>
      <c r="AJ47" s="47">
        <v>-0.22592252310791874</v>
      </c>
      <c r="AL47" s="47">
        <f t="shared" si="3"/>
        <v>-0.65359477124183007</v>
      </c>
      <c r="AM47" s="47">
        <f t="shared" si="3"/>
        <v>-0.22592252310791874</v>
      </c>
    </row>
    <row r="48" spans="4:39" ht="15" customHeight="1" x14ac:dyDescent="0.25">
      <c r="D48" s="21" t="s">
        <v>1824</v>
      </c>
      <c r="E48" s="45">
        <v>11746193.433918308</v>
      </c>
      <c r="F48" s="45">
        <v>11746193.433918308</v>
      </c>
      <c r="G48" s="45">
        <f t="shared" si="0"/>
        <v>11746193.433918308</v>
      </c>
      <c r="H48" s="44">
        <f t="shared" si="1"/>
        <v>0</v>
      </c>
      <c r="I48" s="44"/>
      <c r="AA48" s="21" t="s">
        <v>2255</v>
      </c>
      <c r="AB48" s="45"/>
      <c r="AC48" s="45"/>
      <c r="AD48" s="44" t="str">
        <f t="shared" si="2"/>
        <v/>
      </c>
      <c r="AH48" s="21" t="s">
        <v>3169</v>
      </c>
      <c r="AI48" s="47">
        <v>0.17148981779206859</v>
      </c>
      <c r="AJ48" s="47">
        <v>0.13029718039765292</v>
      </c>
      <c r="AL48" s="47">
        <f t="shared" si="3"/>
        <v>0.17148981779206859</v>
      </c>
      <c r="AM48" s="47">
        <f t="shared" si="3"/>
        <v>0.13029718039765292</v>
      </c>
    </row>
    <row r="49" spans="4:39" ht="15" customHeight="1" x14ac:dyDescent="0.25">
      <c r="D49" s="21" t="s">
        <v>744</v>
      </c>
      <c r="E49" s="45">
        <v>2824229.1113101002</v>
      </c>
      <c r="F49" s="45">
        <v>2748187.367146926</v>
      </c>
      <c r="G49" s="45">
        <f t="shared" si="0"/>
        <v>2824229.1113101002</v>
      </c>
      <c r="H49" s="44">
        <f t="shared" si="1"/>
        <v>-2.6924778821467505E-2</v>
      </c>
      <c r="I49" s="44"/>
      <c r="AA49" s="46" t="s">
        <v>2252</v>
      </c>
      <c r="AB49" s="45">
        <v>17500000</v>
      </c>
      <c r="AC49" s="45">
        <v>18990000</v>
      </c>
      <c r="AD49" s="44">
        <f t="shared" si="2"/>
        <v>8.5142857142857145E-2</v>
      </c>
      <c r="AH49" s="21" t="s">
        <v>2927</v>
      </c>
      <c r="AI49" s="47">
        <v>0.28354430379746837</v>
      </c>
      <c r="AJ49" s="47">
        <v>-0.22129686977005539</v>
      </c>
      <c r="AL49" s="47">
        <f t="shared" si="3"/>
        <v>0.28354430379746837</v>
      </c>
      <c r="AM49" s="47">
        <f t="shared" si="3"/>
        <v>-0.22129686977005539</v>
      </c>
    </row>
    <row r="50" spans="4:39" ht="15" customHeight="1" x14ac:dyDescent="0.25">
      <c r="D50" s="21" t="s">
        <v>3398</v>
      </c>
      <c r="E50" s="45">
        <v>55217486.282138959</v>
      </c>
      <c r="F50" s="45">
        <v>54846259.845340677</v>
      </c>
      <c r="G50" s="45">
        <f t="shared" si="0"/>
        <v>55217486.282138959</v>
      </c>
      <c r="H50" s="44">
        <f t="shared" si="1"/>
        <v>-6.722986897691529E-3</v>
      </c>
      <c r="I50" s="44"/>
      <c r="AA50" s="21" t="s">
        <v>909</v>
      </c>
      <c r="AB50" s="45"/>
      <c r="AC50" s="45"/>
      <c r="AD50" s="44" t="str">
        <f t="shared" si="2"/>
        <v/>
      </c>
      <c r="AH50" s="21" t="s">
        <v>1910</v>
      </c>
      <c r="AI50" s="47">
        <v>0.29455445544554454</v>
      </c>
      <c r="AJ50" s="47">
        <v>-0.1681003981611803</v>
      </c>
      <c r="AL50" s="47">
        <f t="shared" si="3"/>
        <v>0.29455445544554454</v>
      </c>
      <c r="AM50" s="47">
        <f t="shared" si="3"/>
        <v>-0.1681003981611803</v>
      </c>
    </row>
    <row r="51" spans="4:39" ht="15" customHeight="1" x14ac:dyDescent="0.25">
      <c r="D51" s="21" t="s">
        <v>3126</v>
      </c>
      <c r="E51" s="45">
        <v>39186942.103755347</v>
      </c>
      <c r="F51" s="45">
        <v>37793091.897663668</v>
      </c>
      <c r="G51" s="45">
        <f t="shared" si="0"/>
        <v>39186942.103755347</v>
      </c>
      <c r="H51" s="44">
        <f t="shared" si="1"/>
        <v>-3.5569251675754122E-2</v>
      </c>
      <c r="I51" s="44"/>
      <c r="AA51" s="46" t="s">
        <v>906</v>
      </c>
      <c r="AB51" s="45">
        <v>3200000</v>
      </c>
      <c r="AC51" s="45">
        <v>2908000</v>
      </c>
      <c r="AD51" s="44">
        <f t="shared" si="2"/>
        <v>-9.1249999999999998E-2</v>
      </c>
      <c r="AH51" s="21" t="s">
        <v>1978</v>
      </c>
      <c r="AI51" s="47">
        <v>0</v>
      </c>
      <c r="AJ51" s="47">
        <v>0.31163817625341511</v>
      </c>
      <c r="AL51" s="47">
        <f t="shared" si="3"/>
        <v>0</v>
      </c>
      <c r="AM51" s="47">
        <f t="shared" si="3"/>
        <v>0.31163817625341511</v>
      </c>
    </row>
    <row r="52" spans="4:39" ht="15" customHeight="1" x14ac:dyDescent="0.25">
      <c r="D52" s="21" t="s">
        <v>2590</v>
      </c>
      <c r="E52" s="45">
        <v>24208149.562165465</v>
      </c>
      <c r="F52" s="45">
        <v>22906355.507517029</v>
      </c>
      <c r="G52" s="45">
        <f t="shared" si="0"/>
        <v>24208149.562165465</v>
      </c>
      <c r="H52" s="44">
        <f t="shared" si="1"/>
        <v>-5.3775033540068261E-2</v>
      </c>
      <c r="I52" s="44"/>
      <c r="AA52" s="21" t="s">
        <v>1816</v>
      </c>
      <c r="AB52" s="45"/>
      <c r="AC52" s="45"/>
      <c r="AD52" s="44" t="str">
        <f t="shared" si="2"/>
        <v/>
      </c>
      <c r="AH52" s="21" t="s">
        <v>1152</v>
      </c>
      <c r="AI52" s="47">
        <v>0.75096525096525102</v>
      </c>
      <c r="AJ52" s="47">
        <v>0</v>
      </c>
      <c r="AL52" s="47">
        <f t="shared" si="3"/>
        <v>0.75096525096525102</v>
      </c>
      <c r="AM52" s="47">
        <f t="shared" si="3"/>
        <v>0</v>
      </c>
    </row>
    <row r="53" spans="4:39" ht="15" customHeight="1" x14ac:dyDescent="0.25">
      <c r="D53" s="21" t="s">
        <v>617</v>
      </c>
      <c r="E53" s="45">
        <v>43015696.314021446</v>
      </c>
      <c r="F53" s="45">
        <v>42808819.763151765</v>
      </c>
      <c r="G53" s="45">
        <f t="shared" si="0"/>
        <v>43015696.314021446</v>
      </c>
      <c r="H53" s="44">
        <f t="shared" si="1"/>
        <v>-4.8093270270333213E-3</v>
      </c>
      <c r="I53" s="44"/>
      <c r="AA53" s="46" t="s">
        <v>1814</v>
      </c>
      <c r="AB53" s="45">
        <v>11000000</v>
      </c>
      <c r="AC53" s="45">
        <v>10773000</v>
      </c>
      <c r="AD53" s="44">
        <f t="shared" si="2"/>
        <v>-2.0636363636363637E-2</v>
      </c>
      <c r="AH53" s="21" t="s">
        <v>2892</v>
      </c>
      <c r="AI53" s="47">
        <v>0.16645649432534679</v>
      </c>
      <c r="AJ53" s="47">
        <v>8.6605053656607686E-2</v>
      </c>
      <c r="AL53" s="47">
        <f t="shared" si="3"/>
        <v>0.16645649432534679</v>
      </c>
      <c r="AM53" s="47">
        <f t="shared" si="3"/>
        <v>8.6605053656607686E-2</v>
      </c>
    </row>
    <row r="54" spans="4:39" ht="15" customHeight="1" x14ac:dyDescent="0.25">
      <c r="D54" s="21" t="s">
        <v>526</v>
      </c>
      <c r="E54" s="45">
        <v>1566441.6930274579</v>
      </c>
      <c r="F54" s="45">
        <v>1566441.6930274579</v>
      </c>
      <c r="G54" s="45">
        <f t="shared" si="0"/>
        <v>1566441.6930274579</v>
      </c>
      <c r="H54" s="44">
        <f t="shared" si="1"/>
        <v>0</v>
      </c>
      <c r="I54" s="44"/>
      <c r="AA54" s="21" t="s">
        <v>829</v>
      </c>
      <c r="AB54" s="45"/>
      <c r="AC54" s="45"/>
      <c r="AD54" s="44" t="str">
        <f t="shared" si="2"/>
        <v/>
      </c>
      <c r="AH54" s="21" t="s">
        <v>2046</v>
      </c>
      <c r="AI54" s="47">
        <v>0.30053191489361702</v>
      </c>
      <c r="AJ54" s="47">
        <v>1.4391946797576671E-2</v>
      </c>
      <c r="AL54" s="47">
        <f t="shared" si="3"/>
        <v>0.30053191489361702</v>
      </c>
      <c r="AM54" s="47">
        <f t="shared" si="3"/>
        <v>1.4391946797576671E-2</v>
      </c>
    </row>
    <row r="55" spans="4:39" ht="15" customHeight="1" x14ac:dyDescent="0.25">
      <c r="D55" s="21" t="s">
        <v>3300</v>
      </c>
      <c r="E55" s="45">
        <v>48213548.572864473</v>
      </c>
      <c r="F55" s="45">
        <v>52668265.814443901</v>
      </c>
      <c r="G55" s="45">
        <f t="shared" si="0"/>
        <v>48213548.572864473</v>
      </c>
      <c r="H55" s="44">
        <f t="shared" si="1"/>
        <v>9.2395548003422215E-2</v>
      </c>
      <c r="I55" s="44"/>
      <c r="AA55" s="46" t="s">
        <v>827</v>
      </c>
      <c r="AB55" s="45">
        <v>3000000</v>
      </c>
      <c r="AC55" s="45">
        <v>3000000</v>
      </c>
      <c r="AD55" s="44">
        <f t="shared" si="2"/>
        <v>0</v>
      </c>
      <c r="AH55" s="21" t="s">
        <v>2649</v>
      </c>
      <c r="AI55" s="47">
        <v>0.12473572938689217</v>
      </c>
      <c r="AJ55" s="47">
        <v>7.5791588385032777E-2</v>
      </c>
      <c r="AL55" s="47">
        <f t="shared" si="3"/>
        <v>0.12473572938689217</v>
      </c>
      <c r="AM55" s="47">
        <f t="shared" si="3"/>
        <v>7.5791588385032777E-2</v>
      </c>
    </row>
    <row r="56" spans="4:39" ht="15" customHeight="1" x14ac:dyDescent="0.25">
      <c r="D56" s="21" t="s">
        <v>2055</v>
      </c>
      <c r="E56" s="45">
        <v>14532193.864264995</v>
      </c>
      <c r="F56" s="45">
        <v>14160967.427466709</v>
      </c>
      <c r="G56" s="45">
        <f t="shared" si="0"/>
        <v>14532193.864264995</v>
      </c>
      <c r="H56" s="44">
        <f t="shared" si="1"/>
        <v>-2.5545106283720878E-2</v>
      </c>
      <c r="I56" s="44"/>
      <c r="AA56" s="21" t="s">
        <v>832</v>
      </c>
      <c r="AB56" s="45"/>
      <c r="AC56" s="45"/>
      <c r="AD56" s="44" t="str">
        <f t="shared" si="2"/>
        <v/>
      </c>
      <c r="AH56" s="21" t="s">
        <v>2566</v>
      </c>
      <c r="AI56" s="47">
        <v>1.2640750670241288</v>
      </c>
      <c r="AJ56" s="47">
        <v>0.37705611060043154</v>
      </c>
      <c r="AL56" s="47">
        <f t="shared" si="3"/>
        <v>1.2640750670241288</v>
      </c>
      <c r="AM56" s="47">
        <f t="shared" si="3"/>
        <v>0.37705611060043154</v>
      </c>
    </row>
    <row r="57" spans="4:39" ht="15" customHeight="1" x14ac:dyDescent="0.25">
      <c r="D57" s="21" t="s">
        <v>863</v>
      </c>
      <c r="E57" s="45">
        <v>3041855.4389940389</v>
      </c>
      <c r="F57" s="45">
        <v>3043809.3944270276</v>
      </c>
      <c r="G57" s="45">
        <f t="shared" si="0"/>
        <v>3041855.4389940389</v>
      </c>
      <c r="H57" s="44">
        <f t="shared" si="1"/>
        <v>6.4235644072385266E-4</v>
      </c>
      <c r="I57" s="44"/>
      <c r="AA57" s="46" t="s">
        <v>830</v>
      </c>
      <c r="AB57" s="45">
        <v>3000000</v>
      </c>
      <c r="AC57" s="45">
        <v>2979000</v>
      </c>
      <c r="AD57" s="44">
        <f t="shared" si="2"/>
        <v>-7.0000000000000001E-3</v>
      </c>
      <c r="AH57" s="21" t="s">
        <v>1113</v>
      </c>
      <c r="AI57" s="47">
        <v>1.4234800838574424</v>
      </c>
      <c r="AJ57" s="47">
        <v>0.11593275241630305</v>
      </c>
      <c r="AL57" s="47">
        <f t="shared" si="3"/>
        <v>1.4234800838574424</v>
      </c>
      <c r="AM57" s="47">
        <f t="shared" si="3"/>
        <v>0.11593275241630305</v>
      </c>
    </row>
    <row r="58" spans="4:39" ht="15" customHeight="1" x14ac:dyDescent="0.25">
      <c r="D58" s="21" t="s">
        <v>1606</v>
      </c>
      <c r="E58" s="45">
        <v>9299699.7929287385</v>
      </c>
      <c r="F58" s="45">
        <v>9299699.7929287385</v>
      </c>
      <c r="G58" s="45">
        <f t="shared" si="0"/>
        <v>9299699.7929287385</v>
      </c>
      <c r="H58" s="44">
        <f t="shared" si="1"/>
        <v>0</v>
      </c>
      <c r="I58" s="44"/>
      <c r="AA58" s="21" t="s">
        <v>3649</v>
      </c>
      <c r="AB58" s="45"/>
      <c r="AC58" s="45"/>
      <c r="AD58" s="44" t="str">
        <f t="shared" si="2"/>
        <v/>
      </c>
      <c r="AH58" s="21" t="s">
        <v>976</v>
      </c>
      <c r="AI58" s="47">
        <v>1.3333333333333333</v>
      </c>
      <c r="AJ58" s="47">
        <v>4.3108653515830535E-2</v>
      </c>
      <c r="AL58" s="47">
        <f t="shared" si="3"/>
        <v>1.3333333333333333</v>
      </c>
      <c r="AM58" s="47">
        <f t="shared" si="3"/>
        <v>4.3108653515830535E-2</v>
      </c>
    </row>
    <row r="59" spans="4:39" ht="15" customHeight="1" x14ac:dyDescent="0.25">
      <c r="D59" s="21" t="s">
        <v>1595</v>
      </c>
      <c r="E59" s="45">
        <v>9149671.4868770707</v>
      </c>
      <c r="F59" s="45">
        <v>9149671.4868770707</v>
      </c>
      <c r="G59" s="45">
        <f t="shared" si="0"/>
        <v>9149671.4868770707</v>
      </c>
      <c r="H59" s="44">
        <f t="shared" si="1"/>
        <v>0</v>
      </c>
      <c r="I59" s="44"/>
      <c r="AA59" s="46" t="s">
        <v>3647</v>
      </c>
      <c r="AB59" s="45">
        <v>91000000</v>
      </c>
      <c r="AC59" s="45">
        <v>68602000</v>
      </c>
      <c r="AD59" s="44">
        <f t="shared" si="2"/>
        <v>-0.24613186813186813</v>
      </c>
      <c r="AH59" s="21" t="s">
        <v>1224</v>
      </c>
      <c r="AI59" s="47">
        <v>0.44076655052264807</v>
      </c>
      <c r="AJ59" s="47">
        <v>0.25459270166057085</v>
      </c>
      <c r="AL59" s="47">
        <f t="shared" si="3"/>
        <v>0.44076655052264807</v>
      </c>
      <c r="AM59" s="47">
        <f t="shared" si="3"/>
        <v>0.25459270166057085</v>
      </c>
    </row>
    <row r="60" spans="4:39" ht="15" customHeight="1" x14ac:dyDescent="0.25">
      <c r="D60" s="21" t="s">
        <v>164</v>
      </c>
      <c r="E60" s="45">
        <v>8767.0723631639703</v>
      </c>
      <c r="F60" s="45">
        <v>8714.4368038650391</v>
      </c>
      <c r="G60" s="45">
        <f t="shared" si="0"/>
        <v>8767.0723631639703</v>
      </c>
      <c r="H60" s="44">
        <f t="shared" si="1"/>
        <v>-6.0037783559408657E-3</v>
      </c>
      <c r="I60" s="44"/>
      <c r="AA60" s="21" t="s">
        <v>835</v>
      </c>
      <c r="AB60" s="45"/>
      <c r="AC60" s="45"/>
      <c r="AD60" s="44" t="str">
        <f t="shared" si="2"/>
        <v/>
      </c>
      <c r="AH60" s="21" t="s">
        <v>812</v>
      </c>
      <c r="AI60" s="47">
        <v>1.3333333333333333</v>
      </c>
      <c r="AJ60" s="47">
        <v>4.8202821151363782E-2</v>
      </c>
      <c r="AL60" s="47">
        <f t="shared" si="3"/>
        <v>1.3333333333333333</v>
      </c>
      <c r="AM60" s="47">
        <f t="shared" si="3"/>
        <v>4.8202821151363782E-2</v>
      </c>
    </row>
    <row r="61" spans="4:39" ht="15" customHeight="1" x14ac:dyDescent="0.25">
      <c r="D61" s="21" t="s">
        <v>225</v>
      </c>
      <c r="E61" s="45">
        <v>11598.321910916675</v>
      </c>
      <c r="F61" s="45">
        <v>14304.292475502712</v>
      </c>
      <c r="G61" s="45">
        <f t="shared" si="0"/>
        <v>11598.321910916675</v>
      </c>
      <c r="H61" s="44">
        <f t="shared" si="1"/>
        <v>0.23330707540020079</v>
      </c>
      <c r="I61" s="44"/>
      <c r="AA61" s="46" t="s">
        <v>833</v>
      </c>
      <c r="AB61" s="45">
        <v>3000000</v>
      </c>
      <c r="AC61" s="45">
        <v>2984000</v>
      </c>
      <c r="AD61" s="44">
        <f t="shared" si="2"/>
        <v>-5.3333333333333332E-3</v>
      </c>
      <c r="AH61" s="21" t="s">
        <v>1561</v>
      </c>
      <c r="AI61" s="47">
        <v>0.20136054421768707</v>
      </c>
      <c r="AJ61" s="47">
        <v>0.21770626666896623</v>
      </c>
      <c r="AL61" s="47">
        <f t="shared" si="3"/>
        <v>0.20136054421768707</v>
      </c>
      <c r="AM61" s="47">
        <f t="shared" si="3"/>
        <v>0.21770626666896623</v>
      </c>
    </row>
    <row r="62" spans="4:39" ht="15" customHeight="1" x14ac:dyDescent="0.25">
      <c r="D62" s="21" t="s">
        <v>1867</v>
      </c>
      <c r="E62" s="45">
        <v>36404775.337467387</v>
      </c>
      <c r="F62" s="45">
        <v>44987051.842495546</v>
      </c>
      <c r="G62" s="45">
        <f t="shared" si="0"/>
        <v>36404775.337467387</v>
      </c>
      <c r="H62" s="44">
        <f t="shared" si="1"/>
        <v>0.23574589941763424</v>
      </c>
      <c r="I62" s="44"/>
      <c r="AA62" s="21" t="s">
        <v>2841</v>
      </c>
      <c r="AB62" s="45"/>
      <c r="AC62" s="45"/>
      <c r="AD62" s="44" t="str">
        <f t="shared" si="2"/>
        <v/>
      </c>
      <c r="AH62" s="21" t="s">
        <v>2094</v>
      </c>
      <c r="AI62" s="47">
        <v>0.40641711229946526</v>
      </c>
      <c r="AJ62" s="47">
        <v>4.2867015464846732E-2</v>
      </c>
      <c r="AL62" s="47">
        <f t="shared" si="3"/>
        <v>0.40641711229946526</v>
      </c>
      <c r="AM62" s="47">
        <f t="shared" si="3"/>
        <v>4.2867015464846732E-2</v>
      </c>
    </row>
    <row r="63" spans="4:39" ht="15" customHeight="1" x14ac:dyDescent="0.25">
      <c r="D63" s="21" t="s">
        <v>258</v>
      </c>
      <c r="E63" s="45">
        <v>137284.22508691176</v>
      </c>
      <c r="F63" s="45">
        <v>140121.01573140477</v>
      </c>
      <c r="G63" s="45">
        <f t="shared" si="0"/>
        <v>137284.22508691176</v>
      </c>
      <c r="H63" s="44">
        <f t="shared" si="1"/>
        <v>2.0663631547594777E-2</v>
      </c>
      <c r="I63" s="44"/>
      <c r="AA63" s="46" t="s">
        <v>2838</v>
      </c>
      <c r="AB63" s="45">
        <v>29000000</v>
      </c>
      <c r="AC63" s="45">
        <v>28834954</v>
      </c>
      <c r="AD63" s="44">
        <f t="shared" si="2"/>
        <v>-5.6912413793103449E-3</v>
      </c>
      <c r="AH63" s="21" t="s">
        <v>2171</v>
      </c>
      <c r="AI63" s="47">
        <v>0.37337192474674386</v>
      </c>
      <c r="AJ63" s="47">
        <v>7.3712337924891846E-2</v>
      </c>
      <c r="AL63" s="47">
        <f t="shared" si="3"/>
        <v>0.37337192474674386</v>
      </c>
      <c r="AM63" s="47">
        <f t="shared" si="3"/>
        <v>7.3712337924891846E-2</v>
      </c>
    </row>
    <row r="64" spans="4:39" ht="15" customHeight="1" x14ac:dyDescent="0.25">
      <c r="D64" s="21" t="s">
        <v>206</v>
      </c>
      <c r="E64" s="45">
        <v>10113.55197370217</v>
      </c>
      <c r="F64" s="45">
        <v>10545.81564134869</v>
      </c>
      <c r="G64" s="45">
        <f t="shared" si="0"/>
        <v>10113.55197370217</v>
      </c>
      <c r="H64" s="44">
        <f t="shared" si="1"/>
        <v>4.2741033889034961E-2</v>
      </c>
      <c r="I64" s="44"/>
      <c r="AA64" s="21" t="s">
        <v>1920</v>
      </c>
      <c r="AB64" s="45"/>
      <c r="AC64" s="45"/>
      <c r="AD64" s="44" t="str">
        <f t="shared" si="2"/>
        <v/>
      </c>
      <c r="AH64" s="21" t="s">
        <v>2931</v>
      </c>
      <c r="AI64" s="47">
        <v>0</v>
      </c>
      <c r="AJ64" s="47">
        <v>-9.8652403244164591E-2</v>
      </c>
      <c r="AL64" s="47">
        <f t="shared" si="3"/>
        <v>0</v>
      </c>
      <c r="AM64" s="47">
        <f t="shared" si="3"/>
        <v>-9.8652403244164591E-2</v>
      </c>
    </row>
    <row r="65" spans="4:39" ht="15" customHeight="1" x14ac:dyDescent="0.25">
      <c r="D65" s="21" t="s">
        <v>882</v>
      </c>
      <c r="E65" s="45">
        <v>7160255.0449864585</v>
      </c>
      <c r="F65" s="45">
        <v>7541487.5852024872</v>
      </c>
      <c r="G65" s="45">
        <f t="shared" si="0"/>
        <v>7160255.0449864585</v>
      </c>
      <c r="H65" s="44">
        <f t="shared" si="1"/>
        <v>5.3242871632479635E-2</v>
      </c>
      <c r="I65" s="44"/>
      <c r="AA65" s="46" t="s">
        <v>1917</v>
      </c>
      <c r="AB65" s="45">
        <v>12000000</v>
      </c>
      <c r="AC65" s="45">
        <v>11894000</v>
      </c>
      <c r="AD65" s="44">
        <f t="shared" si="2"/>
        <v>-8.8333333333333337E-3</v>
      </c>
      <c r="AH65" s="21" t="s">
        <v>1814</v>
      </c>
      <c r="AI65" s="47">
        <v>4.1168658698539175E-2</v>
      </c>
      <c r="AJ65" s="47">
        <v>-1.9619931205702337E-2</v>
      </c>
      <c r="AL65" s="47">
        <f t="shared" si="3"/>
        <v>4.1168658698539175E-2</v>
      </c>
      <c r="AM65" s="47">
        <f t="shared" si="3"/>
        <v>-1.9619931205702337E-2</v>
      </c>
    </row>
    <row r="66" spans="4:39" ht="15" customHeight="1" x14ac:dyDescent="0.25">
      <c r="D66" s="21" t="s">
        <v>3014</v>
      </c>
      <c r="E66" s="45">
        <v>38526726.649591282</v>
      </c>
      <c r="F66" s="45">
        <v>63102596.290219314</v>
      </c>
      <c r="G66" s="45">
        <f t="shared" si="0"/>
        <v>38526726.649591282</v>
      </c>
      <c r="H66" s="44">
        <f t="shared" si="1"/>
        <v>0.63789145296850047</v>
      </c>
      <c r="I66" s="44"/>
      <c r="AA66" s="21" t="s">
        <v>2999</v>
      </c>
      <c r="AB66" s="45"/>
      <c r="AC66" s="45"/>
      <c r="AD66" s="44" t="str">
        <f t="shared" si="2"/>
        <v/>
      </c>
      <c r="AH66" s="21" t="s">
        <v>827</v>
      </c>
      <c r="AI66" s="47">
        <v>1.5689655172413792</v>
      </c>
      <c r="AJ66" s="47">
        <v>0</v>
      </c>
      <c r="AL66" s="47">
        <f t="shared" si="3"/>
        <v>1.5689655172413792</v>
      </c>
      <c r="AM66" s="47">
        <f t="shared" si="3"/>
        <v>0</v>
      </c>
    </row>
    <row r="67" spans="4:39" ht="15" customHeight="1" x14ac:dyDescent="0.25">
      <c r="D67" s="21" t="s">
        <v>602</v>
      </c>
      <c r="E67" s="45">
        <v>2232994.1226225211</v>
      </c>
      <c r="F67" s="45">
        <v>2198917.2110744785</v>
      </c>
      <c r="G67" s="45">
        <f t="shared" si="0"/>
        <v>2232994.1226225211</v>
      </c>
      <c r="H67" s="44">
        <f t="shared" si="1"/>
        <v>-1.5260636471367568E-2</v>
      </c>
      <c r="I67" s="44"/>
      <c r="AA67" s="46" t="s">
        <v>2996</v>
      </c>
      <c r="AB67" s="45">
        <v>34000000</v>
      </c>
      <c r="AC67" s="45">
        <v>34880000</v>
      </c>
      <c r="AD67" s="44">
        <f t="shared" si="2"/>
        <v>2.5882352941176471E-2</v>
      </c>
      <c r="AH67" s="21" t="s">
        <v>1311</v>
      </c>
      <c r="AI67" s="47">
        <v>0.29521276595744683</v>
      </c>
      <c r="AJ67" s="47">
        <v>-2.1150790543304314E-2</v>
      </c>
      <c r="AL67" s="47">
        <f t="shared" si="3"/>
        <v>0.29521276595744683</v>
      </c>
      <c r="AM67" s="47">
        <f t="shared" si="3"/>
        <v>-2.1150790543304314E-2</v>
      </c>
    </row>
    <row r="68" spans="4:39" ht="15" customHeight="1" x14ac:dyDescent="0.25">
      <c r="D68" s="21" t="s">
        <v>3026</v>
      </c>
      <c r="E68" s="45">
        <v>38168339.444230504</v>
      </c>
      <c r="F68" s="45">
        <v>38400544.351055093</v>
      </c>
      <c r="G68" s="45">
        <f t="shared" si="0"/>
        <v>38168339.444230504</v>
      </c>
      <c r="H68" s="44">
        <f t="shared" si="1"/>
        <v>6.0837047198208328E-3</v>
      </c>
      <c r="I68" s="44"/>
      <c r="AA68" s="21" t="s">
        <v>2933</v>
      </c>
      <c r="AB68" s="45"/>
      <c r="AC68" s="45"/>
      <c r="AD68" s="44" t="str">
        <f t="shared" si="2"/>
        <v/>
      </c>
      <c r="AH68" s="21" t="s">
        <v>783</v>
      </c>
      <c r="AI68" s="47">
        <v>2.1334792122538295</v>
      </c>
      <c r="AJ68" s="47">
        <v>0</v>
      </c>
      <c r="AL68" s="47">
        <f t="shared" si="3"/>
        <v>2.1334792122538295</v>
      </c>
      <c r="AM68" s="47">
        <f t="shared" si="3"/>
        <v>0</v>
      </c>
    </row>
    <row r="69" spans="4:39" ht="15" customHeight="1" x14ac:dyDescent="0.25">
      <c r="D69" s="21" t="s">
        <v>3292</v>
      </c>
      <c r="E69" s="45">
        <v>51495214.960303903</v>
      </c>
      <c r="F69" s="45">
        <v>63062236.566434115</v>
      </c>
      <c r="G69" s="45">
        <f t="shared" ref="G69:G132" si="4">E69</f>
        <v>51495214.960303903</v>
      </c>
      <c r="H69" s="44">
        <f t="shared" ref="H69:H132" si="5">IF(OR(E69=0,E69="",F69=0,F69=""),"",(F69-E69)/E69)</f>
        <v>0.22462323179050478</v>
      </c>
      <c r="I69" s="44"/>
      <c r="AA69" s="46" t="s">
        <v>2931</v>
      </c>
      <c r="AB69" s="45">
        <v>32000000</v>
      </c>
      <c r="AC69" s="45">
        <v>28758000</v>
      </c>
      <c r="AD69" s="44">
        <f t="shared" si="2"/>
        <v>-0.1013125</v>
      </c>
      <c r="AH69" s="21" t="s">
        <v>830</v>
      </c>
      <c r="AI69" s="47">
        <v>1.2538860103626943</v>
      </c>
      <c r="AJ69" s="47">
        <v>-6.8346725293025688E-3</v>
      </c>
      <c r="AL69" s="47">
        <f t="shared" si="3"/>
        <v>1.2538860103626943</v>
      </c>
      <c r="AM69" s="47">
        <f t="shared" si="3"/>
        <v>-6.8346725293025688E-3</v>
      </c>
    </row>
    <row r="70" spans="4:39" ht="15" customHeight="1" x14ac:dyDescent="0.25">
      <c r="D70" s="21" t="s">
        <v>1584</v>
      </c>
      <c r="E70" s="45">
        <v>9664651.8171094563</v>
      </c>
      <c r="F70" s="45">
        <v>9664651.8171094563</v>
      </c>
      <c r="G70" s="45">
        <f t="shared" si="4"/>
        <v>9664651.8171094563</v>
      </c>
      <c r="H70" s="44">
        <f t="shared" si="5"/>
        <v>0</v>
      </c>
      <c r="I70" s="44"/>
      <c r="AA70" s="21" t="s">
        <v>1550</v>
      </c>
      <c r="AB70" s="45"/>
      <c r="AC70" s="45"/>
      <c r="AD70" s="44" t="str">
        <f t="shared" ref="AD70:AD133" si="6">IF(OR(AB70=0,AB70="",AC70=0,AC70=""),"",(AC70-AB70)/AB70)</f>
        <v/>
      </c>
      <c r="AH70" s="21" t="s">
        <v>1802</v>
      </c>
      <c r="AI70" s="47">
        <v>0.45748299319727892</v>
      </c>
      <c r="AJ70" s="47">
        <v>0.48902579612397401</v>
      </c>
      <c r="AL70" s="47">
        <f t="shared" si="3"/>
        <v>0.45748299319727892</v>
      </c>
      <c r="AM70" s="47">
        <f t="shared" si="3"/>
        <v>0.48902579612397401</v>
      </c>
    </row>
    <row r="71" spans="4:39" ht="15" customHeight="1" x14ac:dyDescent="0.25">
      <c r="D71" s="21" t="s">
        <v>2810</v>
      </c>
      <c r="E71" s="45">
        <v>31395828.087859783</v>
      </c>
      <c r="F71" s="45">
        <v>30561571.544788629</v>
      </c>
      <c r="G71" s="45">
        <f t="shared" si="4"/>
        <v>31395828.087859783</v>
      </c>
      <c r="H71" s="44">
        <f t="shared" si="5"/>
        <v>-2.6572210191001359E-2</v>
      </c>
      <c r="I71" s="44"/>
      <c r="AA71" s="46" t="s">
        <v>1548</v>
      </c>
      <c r="AB71" s="45">
        <v>8500000</v>
      </c>
      <c r="AC71" s="45">
        <v>6667000</v>
      </c>
      <c r="AD71" s="44">
        <f t="shared" si="6"/>
        <v>-0.21564705882352941</v>
      </c>
      <c r="AH71" s="21" t="s">
        <v>1148</v>
      </c>
      <c r="AI71" s="47">
        <v>0.6152512998266898</v>
      </c>
      <c r="AJ71" s="47">
        <v>0.11552729546213625</v>
      </c>
      <c r="AL71" s="47">
        <f t="shared" ref="AL71:AM134" si="7">AI71</f>
        <v>0.6152512998266898</v>
      </c>
      <c r="AM71" s="47">
        <f t="shared" si="7"/>
        <v>0.11552729546213625</v>
      </c>
    </row>
    <row r="72" spans="4:39" ht="15" customHeight="1" x14ac:dyDescent="0.25">
      <c r="D72" s="21" t="s">
        <v>597</v>
      </c>
      <c r="E72" s="45">
        <v>2082489.2548703104</v>
      </c>
      <c r="F72" s="45">
        <v>2016723.4220805382</v>
      </c>
      <c r="G72" s="45">
        <f t="shared" si="4"/>
        <v>2082489.2548703104</v>
      </c>
      <c r="H72" s="44">
        <f t="shared" si="5"/>
        <v>-3.1580394778011875E-2</v>
      </c>
      <c r="I72" s="44"/>
      <c r="AA72" s="21" t="s">
        <v>2285</v>
      </c>
      <c r="AB72" s="45"/>
      <c r="AC72" s="45"/>
      <c r="AD72" s="44" t="str">
        <f t="shared" si="6"/>
        <v/>
      </c>
      <c r="AH72" s="21" t="s">
        <v>2409</v>
      </c>
      <c r="AI72" s="47">
        <v>0.6458797327394209</v>
      </c>
      <c r="AJ72" s="47">
        <v>2.8435932032822294E-2</v>
      </c>
      <c r="AL72" s="47">
        <f t="shared" si="7"/>
        <v>0.6458797327394209</v>
      </c>
      <c r="AM72" s="47">
        <f t="shared" si="7"/>
        <v>2.8435932032822294E-2</v>
      </c>
    </row>
    <row r="73" spans="4:39" ht="15" customHeight="1" x14ac:dyDescent="0.25">
      <c r="D73" s="21" t="s">
        <v>584</v>
      </c>
      <c r="E73" s="45">
        <v>6073385.0420302264</v>
      </c>
      <c r="F73" s="45">
        <v>6815305.8431898449</v>
      </c>
      <c r="G73" s="45">
        <f t="shared" si="4"/>
        <v>6073385.0420302264</v>
      </c>
      <c r="H73" s="44">
        <f t="shared" si="5"/>
        <v>0.12215935528955155</v>
      </c>
      <c r="I73" s="44"/>
      <c r="AA73" s="46" t="s">
        <v>2283</v>
      </c>
      <c r="AB73" s="45">
        <v>18100000</v>
      </c>
      <c r="AC73" s="45">
        <v>17120000</v>
      </c>
      <c r="AD73" s="44">
        <f t="shared" si="6"/>
        <v>-5.4143646408839778E-2</v>
      </c>
      <c r="AH73" s="21" t="s">
        <v>2105</v>
      </c>
      <c r="AI73" s="47">
        <v>0</v>
      </c>
      <c r="AJ73" s="47">
        <v>-0.12833941268432719</v>
      </c>
      <c r="AL73" s="47">
        <f t="shared" si="7"/>
        <v>0</v>
      </c>
      <c r="AM73" s="47">
        <f t="shared" si="7"/>
        <v>-0.12833941268432719</v>
      </c>
    </row>
    <row r="74" spans="4:39" ht="15" customHeight="1" x14ac:dyDescent="0.25">
      <c r="D74" s="21" t="s">
        <v>510</v>
      </c>
      <c r="E74" s="45">
        <v>2593129.9096972379</v>
      </c>
      <c r="F74" s="45">
        <v>2556107.3270515869</v>
      </c>
      <c r="G74" s="45">
        <f t="shared" si="4"/>
        <v>2593129.9096972379</v>
      </c>
      <c r="H74" s="44">
        <f t="shared" si="5"/>
        <v>-1.4277180062287563E-2</v>
      </c>
      <c r="I74" s="44"/>
      <c r="AA74" s="21" t="s">
        <v>218</v>
      </c>
      <c r="AB74" s="45"/>
      <c r="AC74" s="45"/>
      <c r="AD74" s="44" t="str">
        <f t="shared" si="6"/>
        <v/>
      </c>
      <c r="AH74" s="21" t="s">
        <v>840</v>
      </c>
      <c r="AI74" s="47">
        <v>0</v>
      </c>
      <c r="AJ74" s="47">
        <v>0.19299813380363978</v>
      </c>
      <c r="AL74" s="47">
        <f t="shared" si="7"/>
        <v>0</v>
      </c>
      <c r="AM74" s="47">
        <f t="shared" si="7"/>
        <v>0.19299813380363978</v>
      </c>
    </row>
    <row r="75" spans="4:39" ht="15" customHeight="1" x14ac:dyDescent="0.25">
      <c r="D75" s="21" t="s">
        <v>1937</v>
      </c>
      <c r="E75" s="45">
        <v>50357714.428198099</v>
      </c>
      <c r="F75" s="45">
        <v>53614150.742429167</v>
      </c>
      <c r="G75" s="45">
        <f t="shared" si="4"/>
        <v>50357714.428198099</v>
      </c>
      <c r="H75" s="44">
        <f t="shared" si="5"/>
        <v>6.4666086441913795E-2</v>
      </c>
      <c r="I75" s="44"/>
      <c r="AA75" s="46" t="s">
        <v>215</v>
      </c>
      <c r="AB75" s="45">
        <v>8000</v>
      </c>
      <c r="AC75" s="45">
        <v>8000</v>
      </c>
      <c r="AD75" s="44">
        <f t="shared" si="6"/>
        <v>0</v>
      </c>
      <c r="AH75" s="21" t="s">
        <v>542</v>
      </c>
      <c r="AI75" s="47">
        <v>0.5195729537366548</v>
      </c>
      <c r="AJ75" s="47">
        <v>-4.2557114130153076E-2</v>
      </c>
      <c r="AL75" s="47">
        <f t="shared" si="7"/>
        <v>0.5195729537366548</v>
      </c>
      <c r="AM75" s="47">
        <f t="shared" si="7"/>
        <v>-4.2557114130153076E-2</v>
      </c>
    </row>
    <row r="76" spans="4:39" x14ac:dyDescent="0.25">
      <c r="D76" s="21" t="s">
        <v>2330</v>
      </c>
      <c r="E76" s="45">
        <v>20347995.580421116</v>
      </c>
      <c r="F76" s="45">
        <v>21165958.125743911</v>
      </c>
      <c r="G76" s="45">
        <f t="shared" si="4"/>
        <v>20347995.580421116</v>
      </c>
      <c r="H76" s="44">
        <f t="shared" si="5"/>
        <v>4.0198679132299388E-2</v>
      </c>
      <c r="I76" s="44"/>
      <c r="AA76" s="21" t="s">
        <v>1344</v>
      </c>
      <c r="AB76" s="45"/>
      <c r="AC76" s="45"/>
      <c r="AD76" s="44" t="str">
        <f t="shared" si="6"/>
        <v/>
      </c>
      <c r="AH76" s="21" t="s">
        <v>1607</v>
      </c>
      <c r="AI76" s="47">
        <v>0.18865248226950354</v>
      </c>
      <c r="AJ76" s="47">
        <v>3.8765758735702698E-2</v>
      </c>
      <c r="AL76" s="47">
        <f t="shared" si="7"/>
        <v>0.18865248226950354</v>
      </c>
      <c r="AM76" s="47">
        <f t="shared" si="7"/>
        <v>3.8765758735702698E-2</v>
      </c>
    </row>
    <row r="77" spans="4:39" x14ac:dyDescent="0.25">
      <c r="D77" s="21" t="s">
        <v>3462</v>
      </c>
      <c r="E77" s="45">
        <v>59987185.364629224</v>
      </c>
      <c r="F77" s="45">
        <v>60380425.228946544</v>
      </c>
      <c r="G77" s="45">
        <f t="shared" si="4"/>
        <v>59987185.364629224</v>
      </c>
      <c r="H77" s="44">
        <f t="shared" si="5"/>
        <v>6.5553978225021004E-3</v>
      </c>
      <c r="I77" s="44"/>
      <c r="AA77" s="46" t="s">
        <v>3445</v>
      </c>
      <c r="AB77" s="45">
        <v>55113676</v>
      </c>
      <c r="AC77" s="45">
        <v>55113676</v>
      </c>
      <c r="AD77" s="44">
        <f t="shared" si="6"/>
        <v>0</v>
      </c>
      <c r="AH77" s="21" t="s">
        <v>3112</v>
      </c>
      <c r="AI77" s="47">
        <v>1.4169675090252707</v>
      </c>
      <c r="AJ77" s="47">
        <v>1.575827257780749E-2</v>
      </c>
      <c r="AL77" s="47">
        <f t="shared" si="7"/>
        <v>1.4169675090252707</v>
      </c>
      <c r="AM77" s="47">
        <f t="shared" si="7"/>
        <v>1.575827257780749E-2</v>
      </c>
    </row>
    <row r="78" spans="4:39" x14ac:dyDescent="0.25">
      <c r="D78" s="21" t="s">
        <v>3615</v>
      </c>
      <c r="E78" s="45">
        <v>84189334.490557268</v>
      </c>
      <c r="F78" s="45">
        <v>85596106.757575989</v>
      </c>
      <c r="G78" s="45">
        <f t="shared" si="4"/>
        <v>84189334.490557268</v>
      </c>
      <c r="H78" s="44">
        <f t="shared" si="5"/>
        <v>1.6709625697023476E-2</v>
      </c>
      <c r="I78" s="44"/>
      <c r="AA78" s="46" t="s">
        <v>2598</v>
      </c>
      <c r="AB78" s="45">
        <v>23292923</v>
      </c>
      <c r="AC78" s="45">
        <v>23292923</v>
      </c>
      <c r="AD78" s="44">
        <f t="shared" si="6"/>
        <v>0</v>
      </c>
      <c r="AH78" s="21" t="s">
        <v>2101</v>
      </c>
      <c r="AI78" s="47">
        <v>0.5299026425591099</v>
      </c>
      <c r="AJ78" s="47">
        <v>0.12691337785055509</v>
      </c>
      <c r="AL78" s="47">
        <f t="shared" si="7"/>
        <v>0.5299026425591099</v>
      </c>
      <c r="AM78" s="47">
        <f t="shared" si="7"/>
        <v>0.12691337785055509</v>
      </c>
    </row>
    <row r="79" spans="4:39" x14ac:dyDescent="0.25">
      <c r="D79" s="21" t="s">
        <v>757</v>
      </c>
      <c r="E79" s="45">
        <v>2805371.4987405292</v>
      </c>
      <c r="F79" s="45">
        <v>2735495.3014013963</v>
      </c>
      <c r="G79" s="45">
        <f t="shared" si="4"/>
        <v>2805371.4987405292</v>
      </c>
      <c r="H79" s="44">
        <f t="shared" si="5"/>
        <v>-2.490800144312573E-2</v>
      </c>
      <c r="I79" s="44"/>
      <c r="AA79" s="46" t="s">
        <v>2551</v>
      </c>
      <c r="AB79" s="45">
        <v>22219318</v>
      </c>
      <c r="AC79" s="45">
        <v>22219318</v>
      </c>
      <c r="AD79" s="44">
        <f t="shared" si="6"/>
        <v>0</v>
      </c>
      <c r="AH79" s="21" t="s">
        <v>2715</v>
      </c>
      <c r="AI79" s="47">
        <v>4.5756457564575644E-2</v>
      </c>
      <c r="AJ79" s="47">
        <v>7.771936534036554E-2</v>
      </c>
      <c r="AL79" s="47">
        <f t="shared" si="7"/>
        <v>4.5756457564575644E-2</v>
      </c>
      <c r="AM79" s="47">
        <f t="shared" si="7"/>
        <v>7.771936534036554E-2</v>
      </c>
    </row>
    <row r="80" spans="4:39" x14ac:dyDescent="0.25">
      <c r="D80" s="21" t="s">
        <v>187</v>
      </c>
      <c r="E80" s="45">
        <v>7260.3434667779238</v>
      </c>
      <c r="F80" s="45">
        <v>7244.9295997178215</v>
      </c>
      <c r="G80" s="45">
        <f t="shared" si="4"/>
        <v>7260.3434667779238</v>
      </c>
      <c r="H80" s="44">
        <f t="shared" si="5"/>
        <v>-2.1230217455459974E-3</v>
      </c>
      <c r="I80" s="44"/>
      <c r="AA80" s="46" t="s">
        <v>2973</v>
      </c>
      <c r="AB80" s="45">
        <v>33031258</v>
      </c>
      <c r="AC80" s="45">
        <v>33031258</v>
      </c>
      <c r="AD80" s="44">
        <f t="shared" si="6"/>
        <v>0</v>
      </c>
      <c r="AH80" s="21" t="s">
        <v>2348</v>
      </c>
      <c r="AI80" s="47">
        <v>0.94385432473444608</v>
      </c>
      <c r="AJ80" s="47">
        <v>8.1950201200201772E-2</v>
      </c>
      <c r="AL80" s="47">
        <f t="shared" si="7"/>
        <v>0.94385432473444608</v>
      </c>
      <c r="AM80" s="47">
        <f t="shared" si="7"/>
        <v>8.1950201200201772E-2</v>
      </c>
    </row>
    <row r="81" spans="4:39" x14ac:dyDescent="0.25">
      <c r="D81" s="21" t="s">
        <v>612</v>
      </c>
      <c r="E81" s="45">
        <v>2167189.7086504651</v>
      </c>
      <c r="F81" s="45">
        <v>2205212.9016378904</v>
      </c>
      <c r="G81" s="45">
        <f t="shared" si="4"/>
        <v>2167189.7086504651</v>
      </c>
      <c r="H81" s="44">
        <f t="shared" si="5"/>
        <v>1.7544930577906237E-2</v>
      </c>
      <c r="I81" s="44"/>
      <c r="AA81" s="46" t="s">
        <v>1877</v>
      </c>
      <c r="AB81" s="45">
        <v>11543865</v>
      </c>
      <c r="AC81" s="45">
        <v>11543865</v>
      </c>
      <c r="AD81" s="44">
        <f t="shared" si="6"/>
        <v>0</v>
      </c>
      <c r="AH81" s="21" t="s">
        <v>2908</v>
      </c>
      <c r="AI81" s="47">
        <v>0.50624133148404993</v>
      </c>
      <c r="AJ81" s="47">
        <v>2.528273248826193E-2</v>
      </c>
      <c r="AL81" s="47">
        <f t="shared" si="7"/>
        <v>0.50624133148404993</v>
      </c>
      <c r="AM81" s="47">
        <f t="shared" si="7"/>
        <v>2.528273248826193E-2</v>
      </c>
    </row>
    <row r="82" spans="4:39" x14ac:dyDescent="0.25">
      <c r="D82" s="21" t="s">
        <v>462</v>
      </c>
      <c r="E82" s="45">
        <v>1024433.4124614291</v>
      </c>
      <c r="F82" s="45">
        <v>864129.19503635913</v>
      </c>
      <c r="G82" s="45">
        <f t="shared" si="4"/>
        <v>1024433.4124614291</v>
      </c>
      <c r="H82" s="44">
        <f t="shared" si="5"/>
        <v>-0.15648085612504914</v>
      </c>
      <c r="I82" s="44"/>
      <c r="AA82" s="46" t="s">
        <v>2223</v>
      </c>
      <c r="AB82" s="45">
        <v>16724478</v>
      </c>
      <c r="AC82" s="45">
        <v>16724478</v>
      </c>
      <c r="AD82" s="44">
        <f t="shared" si="6"/>
        <v>0</v>
      </c>
      <c r="AH82" s="21" t="s">
        <v>2712</v>
      </c>
      <c r="AI82" s="47">
        <v>8.1081081081081086E-2</v>
      </c>
      <c r="AJ82" s="47">
        <v>2.0025303631480064E-2</v>
      </c>
      <c r="AL82" s="47">
        <f t="shared" si="7"/>
        <v>8.1081081081081086E-2</v>
      </c>
      <c r="AM82" s="47">
        <f t="shared" si="7"/>
        <v>2.0025303631480064E-2</v>
      </c>
    </row>
    <row r="83" spans="4:39" x14ac:dyDescent="0.25">
      <c r="D83" s="21" t="s">
        <v>961</v>
      </c>
      <c r="E83" s="45">
        <v>3553410.152922384</v>
      </c>
      <c r="F83" s="45">
        <v>3555411.3736059326</v>
      </c>
      <c r="G83" s="45">
        <f t="shared" si="4"/>
        <v>3553410.152922384</v>
      </c>
      <c r="H83" s="44">
        <f t="shared" si="5"/>
        <v>5.6318313885121371E-4</v>
      </c>
      <c r="I83" s="44"/>
      <c r="AA83" s="46" t="s">
        <v>3076</v>
      </c>
      <c r="AB83" s="45">
        <v>36198139</v>
      </c>
      <c r="AC83" s="45">
        <v>36198139</v>
      </c>
      <c r="AD83" s="44">
        <f t="shared" si="6"/>
        <v>0</v>
      </c>
      <c r="AH83" s="21" t="s">
        <v>1364</v>
      </c>
      <c r="AI83" s="47">
        <v>2.5999999999999999E-2</v>
      </c>
      <c r="AJ83" s="47">
        <v>1.8945905157263479E-2</v>
      </c>
      <c r="AL83" s="47">
        <f t="shared" si="7"/>
        <v>2.5999999999999999E-2</v>
      </c>
      <c r="AM83" s="47">
        <f t="shared" si="7"/>
        <v>1.8945905157263479E-2</v>
      </c>
    </row>
    <row r="84" spans="4:39" x14ac:dyDescent="0.25">
      <c r="D84" s="21" t="s">
        <v>3123</v>
      </c>
      <c r="E84" s="45">
        <v>39058756.589580685</v>
      </c>
      <c r="F84" s="45">
        <v>37891044.320730016</v>
      </c>
      <c r="G84" s="45">
        <f t="shared" si="4"/>
        <v>39058756.589580685</v>
      </c>
      <c r="H84" s="44">
        <f t="shared" si="5"/>
        <v>-2.9896299083984876E-2</v>
      </c>
      <c r="I84" s="44"/>
      <c r="AA84" s="46" t="s">
        <v>1342</v>
      </c>
      <c r="AB84" s="45">
        <v>6211718</v>
      </c>
      <c r="AC84" s="45">
        <v>6211718</v>
      </c>
      <c r="AD84" s="44">
        <f t="shared" si="6"/>
        <v>0</v>
      </c>
      <c r="AH84" s="21" t="s">
        <v>1624</v>
      </c>
      <c r="AI84" s="47">
        <v>3.3500837520938024E-3</v>
      </c>
      <c r="AJ84" s="47">
        <v>3.1944166223348648E-2</v>
      </c>
      <c r="AL84" s="47">
        <f t="shared" si="7"/>
        <v>3.3500837520938024E-3</v>
      </c>
      <c r="AM84" s="47">
        <f t="shared" si="7"/>
        <v>3.1944166223348648E-2</v>
      </c>
    </row>
    <row r="85" spans="4:39" x14ac:dyDescent="0.25">
      <c r="D85" s="21" t="s">
        <v>260</v>
      </c>
      <c r="E85" s="45">
        <v>149694.41303260747</v>
      </c>
      <c r="F85" s="45">
        <v>152834.3282850954</v>
      </c>
      <c r="G85" s="45">
        <f t="shared" si="4"/>
        <v>149694.41303260747</v>
      </c>
      <c r="H85" s="44">
        <f t="shared" si="5"/>
        <v>2.0975500614067499E-2</v>
      </c>
      <c r="I85" s="44"/>
      <c r="AA85" s="46" t="s">
        <v>2555</v>
      </c>
      <c r="AB85" s="45">
        <v>22251003</v>
      </c>
      <c r="AC85" s="45">
        <v>22251003</v>
      </c>
      <c r="AD85" s="44">
        <f t="shared" si="6"/>
        <v>0</v>
      </c>
      <c r="AH85" s="21" t="s">
        <v>2505</v>
      </c>
      <c r="AI85" s="47">
        <v>0.70538720538720534</v>
      </c>
      <c r="AJ85" s="47">
        <v>4.2044446314888434E-2</v>
      </c>
      <c r="AL85" s="47">
        <f t="shared" si="7"/>
        <v>0.70538720538720534</v>
      </c>
      <c r="AM85" s="47">
        <f t="shared" si="7"/>
        <v>4.2044446314888434E-2</v>
      </c>
    </row>
    <row r="86" spans="4:39" x14ac:dyDescent="0.25">
      <c r="D86" s="21" t="s">
        <v>3033</v>
      </c>
      <c r="E86" s="45">
        <v>36774532.755025662</v>
      </c>
      <c r="F86" s="45">
        <v>33330431.958638333</v>
      </c>
      <c r="G86" s="45">
        <f t="shared" si="4"/>
        <v>36774532.755025662</v>
      </c>
      <c r="H86" s="44">
        <f t="shared" si="5"/>
        <v>-9.3654508660389546E-2</v>
      </c>
      <c r="I86" s="44"/>
      <c r="AA86" s="46" t="s">
        <v>3149</v>
      </c>
      <c r="AB86" s="45">
        <v>39101561</v>
      </c>
      <c r="AC86" s="45">
        <v>39101561</v>
      </c>
      <c r="AD86" s="44">
        <f t="shared" si="6"/>
        <v>0</v>
      </c>
      <c r="AH86" s="21" t="s">
        <v>1533</v>
      </c>
      <c r="AI86" s="47">
        <v>0.19104991394148021</v>
      </c>
      <c r="AJ86" s="47">
        <v>4.2820693948027011E-2</v>
      </c>
      <c r="AL86" s="47">
        <f t="shared" si="7"/>
        <v>0.19104991394148021</v>
      </c>
      <c r="AM86" s="47">
        <f t="shared" si="7"/>
        <v>4.2820693948027011E-2</v>
      </c>
    </row>
    <row r="87" spans="4:39" x14ac:dyDescent="0.25">
      <c r="D87" s="21" t="s">
        <v>3589</v>
      </c>
      <c r="E87" s="45">
        <v>76758956.869097129</v>
      </c>
      <c r="F87" s="45">
        <v>75072928.443207338</v>
      </c>
      <c r="G87" s="45">
        <f t="shared" si="4"/>
        <v>76758956.869097129</v>
      </c>
      <c r="H87" s="44">
        <f t="shared" si="5"/>
        <v>-2.1965233695985503E-2</v>
      </c>
      <c r="I87" s="44"/>
      <c r="AA87" s="21" t="s">
        <v>1090</v>
      </c>
      <c r="AB87" s="45"/>
      <c r="AC87" s="45"/>
      <c r="AD87" s="44" t="str">
        <f t="shared" si="6"/>
        <v/>
      </c>
      <c r="AH87" s="21" t="s">
        <v>40</v>
      </c>
      <c r="AI87" s="47">
        <v>0.5</v>
      </c>
      <c r="AJ87" s="47">
        <v>-2.3462457929382671E-2</v>
      </c>
      <c r="AL87" s="47">
        <f t="shared" si="7"/>
        <v>0.5</v>
      </c>
      <c r="AM87" s="47">
        <f t="shared" si="7"/>
        <v>-2.3462457929382671E-2</v>
      </c>
    </row>
    <row r="88" spans="4:39" x14ac:dyDescent="0.25">
      <c r="D88" s="21" t="s">
        <v>740</v>
      </c>
      <c r="E88" s="45">
        <v>50683711.743912227</v>
      </c>
      <c r="F88" s="45">
        <v>48942649.749224849</v>
      </c>
      <c r="G88" s="45">
        <f t="shared" si="4"/>
        <v>50683711.743912227</v>
      </c>
      <c r="H88" s="44">
        <f t="shared" si="5"/>
        <v>-3.4351509287330412E-2</v>
      </c>
      <c r="I88" s="44"/>
      <c r="AA88" s="46" t="s">
        <v>1087</v>
      </c>
      <c r="AB88" s="45">
        <v>4329586</v>
      </c>
      <c r="AC88" s="45">
        <v>3350722</v>
      </c>
      <c r="AD88" s="44">
        <f t="shared" si="6"/>
        <v>-0.22608720556653686</v>
      </c>
      <c r="AH88" s="21" t="s">
        <v>3667</v>
      </c>
      <c r="AI88" s="47">
        <v>1.2699115044247788</v>
      </c>
      <c r="AJ88" s="47">
        <v>0.19392319279772874</v>
      </c>
      <c r="AL88" s="47">
        <f t="shared" si="7"/>
        <v>1.2699115044247788</v>
      </c>
      <c r="AM88" s="47">
        <f t="shared" si="7"/>
        <v>0.19392319279772874</v>
      </c>
    </row>
    <row r="89" spans="4:39" x14ac:dyDescent="0.25">
      <c r="D89" s="21" t="s">
        <v>3693</v>
      </c>
      <c r="E89" s="45">
        <v>119779906.68779787</v>
      </c>
      <c r="F89" s="45">
        <v>116306788.19149908</v>
      </c>
      <c r="G89" s="45">
        <f t="shared" si="4"/>
        <v>119779906.68779787</v>
      </c>
      <c r="H89" s="44">
        <f t="shared" si="5"/>
        <v>-2.8995835715178435E-2</v>
      </c>
      <c r="I89" s="44"/>
      <c r="AA89" s="21" t="s">
        <v>418</v>
      </c>
      <c r="AB89" s="45"/>
      <c r="AC89" s="45"/>
      <c r="AD89" s="44" t="str">
        <f t="shared" si="6"/>
        <v/>
      </c>
      <c r="AH89" s="21" t="s">
        <v>1714</v>
      </c>
      <c r="AI89" s="47">
        <v>1.1690721649484537</v>
      </c>
      <c r="AJ89" s="47">
        <v>8.2919073671707921E-2</v>
      </c>
      <c r="AL89" s="47">
        <f t="shared" si="7"/>
        <v>1.1690721649484537</v>
      </c>
      <c r="AM89" s="47">
        <f t="shared" si="7"/>
        <v>8.2919073671707921E-2</v>
      </c>
    </row>
    <row r="90" spans="4:39" x14ac:dyDescent="0.25">
      <c r="D90" s="21" t="s">
        <v>319</v>
      </c>
      <c r="E90" s="45">
        <v>52072.738381116338</v>
      </c>
      <c r="F90" s="45">
        <v>50857.997426202273</v>
      </c>
      <c r="G90" s="45">
        <f t="shared" si="4"/>
        <v>52072.738381116338</v>
      </c>
      <c r="H90" s="44">
        <f t="shared" si="5"/>
        <v>-2.3327771741587122E-2</v>
      </c>
      <c r="I90" s="44"/>
      <c r="AA90" s="46" t="s">
        <v>249</v>
      </c>
      <c r="AB90" s="45">
        <v>300552</v>
      </c>
      <c r="AC90" s="45">
        <v>300552</v>
      </c>
      <c r="AD90" s="44">
        <f t="shared" si="6"/>
        <v>0</v>
      </c>
      <c r="AH90" s="21" t="s">
        <v>1515</v>
      </c>
      <c r="AI90" s="47">
        <v>0.59152542372881356</v>
      </c>
      <c r="AJ90" s="47">
        <v>2.0451429700357199E-2</v>
      </c>
      <c r="AL90" s="47">
        <f t="shared" si="7"/>
        <v>0.59152542372881356</v>
      </c>
      <c r="AM90" s="47">
        <f t="shared" si="7"/>
        <v>2.0451429700357199E-2</v>
      </c>
    </row>
    <row r="91" spans="4:39" x14ac:dyDescent="0.25">
      <c r="D91" s="21" t="s">
        <v>181</v>
      </c>
      <c r="E91" s="45">
        <v>6589.9962697005985</v>
      </c>
      <c r="F91" s="45">
        <v>6577.9889455993061</v>
      </c>
      <c r="G91" s="45">
        <f t="shared" si="4"/>
        <v>6589.9962697005985</v>
      </c>
      <c r="H91" s="44">
        <f t="shared" si="5"/>
        <v>-1.8220532470556198E-3</v>
      </c>
      <c r="I91" s="44"/>
      <c r="AA91" s="21" t="s">
        <v>251</v>
      </c>
      <c r="AB91" s="45"/>
      <c r="AC91" s="45"/>
      <c r="AD91" s="44" t="str">
        <f t="shared" si="6"/>
        <v/>
      </c>
      <c r="AH91" s="21" t="s">
        <v>1952</v>
      </c>
      <c r="AI91" s="47">
        <v>0.62410071942446044</v>
      </c>
      <c r="AJ91" s="47">
        <v>6.7788688553631127E-2</v>
      </c>
      <c r="AL91" s="47">
        <f t="shared" si="7"/>
        <v>0.62410071942446044</v>
      </c>
      <c r="AM91" s="47">
        <f t="shared" si="7"/>
        <v>6.7788688553631127E-2</v>
      </c>
    </row>
    <row r="92" spans="4:39" x14ac:dyDescent="0.25">
      <c r="D92" s="21" t="s">
        <v>191</v>
      </c>
      <c r="E92" s="45">
        <v>7808.8093552957353</v>
      </c>
      <c r="F92" s="45">
        <v>7558.0771177847282</v>
      </c>
      <c r="G92" s="45">
        <f t="shared" si="4"/>
        <v>7808.8093552957353</v>
      </c>
      <c r="H92" s="44">
        <f t="shared" si="5"/>
        <v>-3.2108894724259956E-2</v>
      </c>
      <c r="I92" s="44"/>
      <c r="AA92" s="46" t="s">
        <v>249</v>
      </c>
      <c r="AB92" s="45">
        <v>13216</v>
      </c>
      <c r="AC92" s="45">
        <v>13216</v>
      </c>
      <c r="AD92" s="44">
        <f t="shared" si="6"/>
        <v>0</v>
      </c>
      <c r="AH92" s="21" t="s">
        <v>1163</v>
      </c>
      <c r="AI92" s="47">
        <v>0.2425828970331588</v>
      </c>
      <c r="AJ92" s="47">
        <v>0.18315655012533241</v>
      </c>
      <c r="AL92" s="47">
        <f t="shared" si="7"/>
        <v>0.2425828970331588</v>
      </c>
      <c r="AM92" s="47">
        <f t="shared" si="7"/>
        <v>0.18315655012533241</v>
      </c>
    </row>
    <row r="93" spans="4:39" x14ac:dyDescent="0.25">
      <c r="D93" s="21" t="s">
        <v>2969</v>
      </c>
      <c r="E93" s="45">
        <v>74216260.604321077</v>
      </c>
      <c r="F93" s="45">
        <v>71157394.789516881</v>
      </c>
      <c r="G93" s="45">
        <f t="shared" si="4"/>
        <v>74216260.604321077</v>
      </c>
      <c r="H93" s="44">
        <f t="shared" si="5"/>
        <v>-4.1215574456281628E-2</v>
      </c>
      <c r="I93" s="44"/>
      <c r="AA93" s="21" t="s">
        <v>507</v>
      </c>
      <c r="AB93" s="45"/>
      <c r="AC93" s="45"/>
      <c r="AD93" s="44" t="str">
        <f t="shared" si="6"/>
        <v/>
      </c>
      <c r="AH93" s="21" t="s">
        <v>1782</v>
      </c>
      <c r="AI93" s="47">
        <v>0.35454545454545455</v>
      </c>
      <c r="AJ93" s="47">
        <v>2.9291786267555183E-2</v>
      </c>
      <c r="AL93" s="47">
        <f t="shared" si="7"/>
        <v>0.35454545454545455</v>
      </c>
      <c r="AM93" s="47">
        <f t="shared" si="7"/>
        <v>2.9291786267555183E-2</v>
      </c>
    </row>
    <row r="94" spans="4:39" x14ac:dyDescent="0.25">
      <c r="D94" s="21" t="s">
        <v>2888</v>
      </c>
      <c r="E94" s="45">
        <v>31956018.263181441</v>
      </c>
      <c r="F94" s="45">
        <v>32309233.713827789</v>
      </c>
      <c r="G94" s="45">
        <f t="shared" si="4"/>
        <v>31956018.263181441</v>
      </c>
      <c r="H94" s="44">
        <f t="shared" si="5"/>
        <v>1.1053174639511026E-2</v>
      </c>
      <c r="I94" s="44"/>
      <c r="AA94" s="46" t="s">
        <v>505</v>
      </c>
      <c r="AB94" s="45">
        <v>1336116</v>
      </c>
      <c r="AC94" s="45">
        <v>1336116</v>
      </c>
      <c r="AD94" s="44">
        <f t="shared" si="6"/>
        <v>0</v>
      </c>
      <c r="AH94" s="21" t="s">
        <v>2116</v>
      </c>
      <c r="AI94" s="47">
        <v>0.16517857142857142</v>
      </c>
      <c r="AJ94" s="47">
        <v>1.2319754374019361E-2</v>
      </c>
      <c r="AL94" s="47">
        <f t="shared" si="7"/>
        <v>0.16517857142857142</v>
      </c>
      <c r="AM94" s="47">
        <f t="shared" si="7"/>
        <v>1.2319754374019361E-2</v>
      </c>
    </row>
    <row r="95" spans="4:39" x14ac:dyDescent="0.25">
      <c r="D95" s="21" t="s">
        <v>228</v>
      </c>
      <c r="E95" s="45">
        <v>21184.922156046639</v>
      </c>
      <c r="F95" s="45">
        <v>20918.207239443647</v>
      </c>
      <c r="G95" s="45">
        <f t="shared" si="4"/>
        <v>21184.922156046639</v>
      </c>
      <c r="H95" s="44">
        <f t="shared" si="5"/>
        <v>-1.2589846431267905E-2</v>
      </c>
      <c r="I95" s="44"/>
      <c r="AA95" s="21" t="s">
        <v>634</v>
      </c>
      <c r="AB95" s="45"/>
      <c r="AC95" s="45"/>
      <c r="AD95" s="44" t="str">
        <f t="shared" si="6"/>
        <v/>
      </c>
      <c r="AH95" s="21" t="s">
        <v>444</v>
      </c>
      <c r="AI95" s="47">
        <v>0.48281786941580757</v>
      </c>
      <c r="AJ95" s="47">
        <v>2.4317660980083255E-2</v>
      </c>
      <c r="AL95" s="47">
        <f t="shared" si="7"/>
        <v>0.48281786941580757</v>
      </c>
      <c r="AM95" s="47">
        <f t="shared" si="7"/>
        <v>2.4317660980083255E-2</v>
      </c>
    </row>
    <row r="96" spans="4:39" x14ac:dyDescent="0.25">
      <c r="D96" s="21" t="s">
        <v>710</v>
      </c>
      <c r="E96" s="45">
        <v>2703453.5079623149</v>
      </c>
      <c r="F96" s="45">
        <v>3035656.1414314006</v>
      </c>
      <c r="G96" s="45">
        <f t="shared" si="4"/>
        <v>2703453.5079623149</v>
      </c>
      <c r="H96" s="44">
        <f t="shared" si="5"/>
        <v>0.12288083833906141</v>
      </c>
      <c r="I96" s="44"/>
      <c r="AA96" s="46" t="s">
        <v>632</v>
      </c>
      <c r="AB96" s="45">
        <v>2200000</v>
      </c>
      <c r="AC96" s="45">
        <v>2348000</v>
      </c>
      <c r="AD96" s="44">
        <f t="shared" si="6"/>
        <v>6.7272727272727276E-2</v>
      </c>
      <c r="AH96" s="21" t="s">
        <v>1118</v>
      </c>
      <c r="AI96" s="47">
        <v>0.45983935742971888</v>
      </c>
      <c r="AJ96" s="47">
        <v>0.10403460117058566</v>
      </c>
      <c r="AL96" s="47">
        <f t="shared" si="7"/>
        <v>0.45983935742971888</v>
      </c>
      <c r="AM96" s="47">
        <f t="shared" si="7"/>
        <v>0.10403460117058566</v>
      </c>
    </row>
    <row r="97" spans="4:39" x14ac:dyDescent="0.25">
      <c r="D97" s="21" t="s">
        <v>3111</v>
      </c>
      <c r="E97" s="45">
        <v>37957161.431072012</v>
      </c>
      <c r="F97" s="45">
        <v>37200003.700788803</v>
      </c>
      <c r="G97" s="45">
        <f t="shared" si="4"/>
        <v>37957161.431072012</v>
      </c>
      <c r="H97" s="44">
        <f t="shared" si="5"/>
        <v>-1.994769107426967E-2</v>
      </c>
      <c r="I97" s="44"/>
      <c r="AA97" s="21" t="s">
        <v>1680</v>
      </c>
      <c r="AB97" s="45"/>
      <c r="AC97" s="45"/>
      <c r="AD97" s="44" t="str">
        <f t="shared" si="6"/>
        <v/>
      </c>
      <c r="AH97" s="21" t="s">
        <v>2228</v>
      </c>
      <c r="AI97" s="47">
        <v>1.3333333333333333</v>
      </c>
      <c r="AJ97" s="47">
        <v>4.5830811032743363E-2</v>
      </c>
      <c r="AL97" s="47">
        <f t="shared" si="7"/>
        <v>1.3333333333333333</v>
      </c>
      <c r="AM97" s="47">
        <f t="shared" si="7"/>
        <v>4.5830811032743363E-2</v>
      </c>
    </row>
    <row r="98" spans="4:39" x14ac:dyDescent="0.25">
      <c r="D98" s="21" t="s">
        <v>2521</v>
      </c>
      <c r="E98" s="45">
        <v>22394293.656054806</v>
      </c>
      <c r="F98" s="45">
        <v>22798540.234131645</v>
      </c>
      <c r="G98" s="45">
        <f t="shared" si="4"/>
        <v>22394293.656054806</v>
      </c>
      <c r="H98" s="44">
        <f t="shared" si="5"/>
        <v>1.8051320764365445E-2</v>
      </c>
      <c r="I98" s="44"/>
      <c r="AA98" s="46" t="s">
        <v>1677</v>
      </c>
      <c r="AB98" s="45">
        <v>9669575</v>
      </c>
      <c r="AC98" s="45"/>
      <c r="AD98" s="44" t="str">
        <f t="shared" si="6"/>
        <v/>
      </c>
      <c r="AH98" s="21" t="s">
        <v>1641</v>
      </c>
      <c r="AI98" s="47">
        <v>0.83489681050656661</v>
      </c>
      <c r="AJ98" s="47">
        <v>0.31572384780175927</v>
      </c>
      <c r="AL98" s="47">
        <f t="shared" si="7"/>
        <v>0.83489681050656661</v>
      </c>
      <c r="AM98" s="47">
        <f t="shared" si="7"/>
        <v>0.31572384780175927</v>
      </c>
    </row>
    <row r="99" spans="4:39" x14ac:dyDescent="0.25">
      <c r="D99" s="21" t="s">
        <v>913</v>
      </c>
      <c r="E99" s="45">
        <v>3336588.4229436037</v>
      </c>
      <c r="F99" s="45">
        <v>3621762.370349295</v>
      </c>
      <c r="G99" s="45">
        <f t="shared" si="4"/>
        <v>3336588.4229436037</v>
      </c>
      <c r="H99" s="44">
        <f t="shared" si="5"/>
        <v>8.5468721717287865E-2</v>
      </c>
      <c r="I99" s="44"/>
      <c r="AA99" s="21" t="s">
        <v>2038</v>
      </c>
      <c r="AB99" s="45"/>
      <c r="AC99" s="45"/>
      <c r="AD99" s="44" t="str">
        <f t="shared" si="6"/>
        <v/>
      </c>
      <c r="AH99" s="21" t="s">
        <v>3696</v>
      </c>
      <c r="AI99" s="47">
        <v>0.32736572890025578</v>
      </c>
      <c r="AJ99" s="47">
        <v>-0.22348882546425403</v>
      </c>
      <c r="AL99" s="47">
        <f t="shared" si="7"/>
        <v>0.32736572890025578</v>
      </c>
      <c r="AM99" s="47">
        <f t="shared" si="7"/>
        <v>-0.22348882546425403</v>
      </c>
    </row>
    <row r="100" spans="4:39" x14ac:dyDescent="0.25">
      <c r="D100" s="21" t="s">
        <v>3052</v>
      </c>
      <c r="E100" s="45">
        <v>36902852.92416098</v>
      </c>
      <c r="F100" s="45">
        <v>33452748.465723004</v>
      </c>
      <c r="G100" s="45">
        <f t="shared" si="4"/>
        <v>36902852.92416098</v>
      </c>
      <c r="H100" s="44">
        <f t="shared" si="5"/>
        <v>-9.349153751142987E-2</v>
      </c>
      <c r="I100" s="44"/>
      <c r="AA100" s="46" t="s">
        <v>2035</v>
      </c>
      <c r="AB100" s="45">
        <v>13679273</v>
      </c>
      <c r="AC100" s="45">
        <v>13679273</v>
      </c>
      <c r="AD100" s="44">
        <f t="shared" si="6"/>
        <v>0</v>
      </c>
      <c r="AH100" s="21" t="s">
        <v>2963</v>
      </c>
      <c r="AI100" s="47">
        <v>8.1818181818181818E-2</v>
      </c>
      <c r="AJ100" s="47">
        <v>7.0725035096439778E-2</v>
      </c>
      <c r="AL100" s="47">
        <f t="shared" si="7"/>
        <v>8.1818181818181818E-2</v>
      </c>
      <c r="AM100" s="47">
        <f t="shared" si="7"/>
        <v>7.0725035096439778E-2</v>
      </c>
    </row>
    <row r="101" spans="4:39" x14ac:dyDescent="0.25">
      <c r="D101" s="21" t="s">
        <v>2600</v>
      </c>
      <c r="E101" s="45">
        <v>23940818.317751795</v>
      </c>
      <c r="F101" s="45">
        <v>24556193.677943025</v>
      </c>
      <c r="G101" s="45">
        <f t="shared" si="4"/>
        <v>23940818.317751795</v>
      </c>
      <c r="H101" s="44">
        <f t="shared" si="5"/>
        <v>2.5704023647969341E-2</v>
      </c>
      <c r="I101" s="44"/>
      <c r="AA101" s="21" t="s">
        <v>477</v>
      </c>
      <c r="AB101" s="45"/>
      <c r="AC101" s="45"/>
      <c r="AD101" s="44" t="str">
        <f t="shared" si="6"/>
        <v/>
      </c>
      <c r="AH101" s="21" t="s">
        <v>1292</v>
      </c>
      <c r="AI101" s="47">
        <v>0.49812030075187969</v>
      </c>
      <c r="AJ101" s="47">
        <v>2.6240290525029981E-2</v>
      </c>
      <c r="AL101" s="47">
        <f t="shared" si="7"/>
        <v>0.49812030075187969</v>
      </c>
      <c r="AM101" s="47">
        <f t="shared" si="7"/>
        <v>2.6240290525029981E-2</v>
      </c>
    </row>
    <row r="102" spans="4:39" x14ac:dyDescent="0.25">
      <c r="D102" s="21" t="s">
        <v>2914</v>
      </c>
      <c r="E102" s="45">
        <v>31931367.001709126</v>
      </c>
      <c r="F102" s="45">
        <v>30687674.368611671</v>
      </c>
      <c r="G102" s="45">
        <f t="shared" si="4"/>
        <v>31931367.001709126</v>
      </c>
      <c r="H102" s="44">
        <f t="shared" si="5"/>
        <v>-3.8948931720677232E-2</v>
      </c>
      <c r="I102" s="44"/>
      <c r="AA102" s="46" t="s">
        <v>474</v>
      </c>
      <c r="AB102" s="45">
        <v>1186116</v>
      </c>
      <c r="AC102" s="45">
        <v>1186116</v>
      </c>
      <c r="AD102" s="44">
        <f t="shared" si="6"/>
        <v>0</v>
      </c>
      <c r="AH102" s="21" t="s">
        <v>1661</v>
      </c>
      <c r="AI102" s="47">
        <v>0.6119631901840491</v>
      </c>
      <c r="AJ102" s="47">
        <v>0.49315527975272355</v>
      </c>
      <c r="AL102" s="47">
        <f t="shared" si="7"/>
        <v>0.6119631901840491</v>
      </c>
      <c r="AM102" s="47">
        <f t="shared" si="7"/>
        <v>0.49315527975272355</v>
      </c>
    </row>
    <row r="103" spans="4:39" x14ac:dyDescent="0.25">
      <c r="D103" s="21" t="s">
        <v>111</v>
      </c>
      <c r="E103" s="45">
        <v>33592401.803945698</v>
      </c>
      <c r="F103" s="45" t="e">
        <v>#VALUE!</v>
      </c>
      <c r="G103" s="45">
        <f t="shared" si="4"/>
        <v>33592401.803945698</v>
      </c>
      <c r="H103" s="44"/>
      <c r="I103" s="44"/>
      <c r="AA103" s="21" t="s">
        <v>2516</v>
      </c>
      <c r="AB103" s="45"/>
      <c r="AC103" s="45"/>
      <c r="AD103" s="44" t="str">
        <f t="shared" si="6"/>
        <v/>
      </c>
      <c r="AH103" s="21" t="s">
        <v>2375</v>
      </c>
      <c r="AI103" s="47">
        <v>0.16093366093366093</v>
      </c>
      <c r="AJ103" s="47">
        <v>4.3963341368428187E-2</v>
      </c>
      <c r="AL103" s="47">
        <f t="shared" si="7"/>
        <v>0.16093366093366093</v>
      </c>
      <c r="AM103" s="47">
        <f t="shared" si="7"/>
        <v>4.3963341368428187E-2</v>
      </c>
    </row>
    <row r="104" spans="4:39" x14ac:dyDescent="0.25">
      <c r="D104" s="21" t="s">
        <v>242</v>
      </c>
      <c r="E104" s="45">
        <v>11665.115364405428</v>
      </c>
      <c r="F104" s="45">
        <v>11916.198637544507</v>
      </c>
      <c r="G104" s="45">
        <f t="shared" si="4"/>
        <v>11665.115364405428</v>
      </c>
      <c r="H104" s="44">
        <f t="shared" si="5"/>
        <v>2.1524285469582755E-2</v>
      </c>
      <c r="I104" s="44"/>
      <c r="AA104" s="46" t="s">
        <v>2514</v>
      </c>
      <c r="AB104" s="45">
        <v>21716999</v>
      </c>
      <c r="AC104" s="45">
        <v>21716999</v>
      </c>
      <c r="AD104" s="44">
        <f t="shared" si="6"/>
        <v>0</v>
      </c>
      <c r="AH104" s="21" t="s">
        <v>2624</v>
      </c>
      <c r="AI104" s="47">
        <v>1.4018691588785047E-2</v>
      </c>
      <c r="AJ104" s="47">
        <v>4.4268265493520684E-2</v>
      </c>
      <c r="AL104" s="47">
        <f t="shared" si="7"/>
        <v>1.4018691588785047E-2</v>
      </c>
      <c r="AM104" s="47">
        <f t="shared" si="7"/>
        <v>4.4268265493520684E-2</v>
      </c>
    </row>
    <row r="105" spans="4:39" x14ac:dyDescent="0.25">
      <c r="D105" s="21" t="s">
        <v>768</v>
      </c>
      <c r="E105" s="45">
        <v>2946165.4241454843</v>
      </c>
      <c r="F105" s="45">
        <v>2526909.6909420295</v>
      </c>
      <c r="G105" s="45">
        <f t="shared" si="4"/>
        <v>2946165.4241454843</v>
      </c>
      <c r="H105" s="44">
        <f t="shared" si="5"/>
        <v>-0.1423055642997566</v>
      </c>
      <c r="I105" s="44"/>
      <c r="AA105" s="21" t="s">
        <v>2126</v>
      </c>
      <c r="AB105" s="45"/>
      <c r="AC105" s="45"/>
      <c r="AD105" s="44" t="str">
        <f t="shared" si="6"/>
        <v/>
      </c>
      <c r="AH105" s="21" t="s">
        <v>2000</v>
      </c>
      <c r="AI105" s="47">
        <v>0.12226277372262774</v>
      </c>
      <c r="AJ105" s="47">
        <v>0.14055611693562456</v>
      </c>
      <c r="AL105" s="47">
        <f t="shared" si="7"/>
        <v>0.12226277372262774</v>
      </c>
      <c r="AM105" s="47">
        <f t="shared" si="7"/>
        <v>0.14055611693562456</v>
      </c>
    </row>
    <row r="106" spans="4:39" x14ac:dyDescent="0.25">
      <c r="D106" s="21" t="s">
        <v>2510</v>
      </c>
      <c r="E106" s="45">
        <v>22533328.067604266</v>
      </c>
      <c r="F106" s="45">
        <v>22533328.067604266</v>
      </c>
      <c r="G106" s="45">
        <f t="shared" si="4"/>
        <v>22533328.067604266</v>
      </c>
      <c r="H106" s="44">
        <f t="shared" si="5"/>
        <v>0</v>
      </c>
      <c r="I106" s="44"/>
      <c r="AA106" s="46" t="s">
        <v>2123</v>
      </c>
      <c r="AB106" s="45">
        <v>15100000</v>
      </c>
      <c r="AC106" s="45"/>
      <c r="AD106" s="44" t="str">
        <f t="shared" si="6"/>
        <v/>
      </c>
      <c r="AH106" s="21" t="s">
        <v>2004</v>
      </c>
      <c r="AI106" s="47">
        <v>0.1822429906542056</v>
      </c>
      <c r="AJ106" s="47">
        <v>0.16884222632180321</v>
      </c>
      <c r="AL106" s="47">
        <f t="shared" si="7"/>
        <v>0.1822429906542056</v>
      </c>
      <c r="AM106" s="47">
        <f t="shared" si="7"/>
        <v>0.16884222632180321</v>
      </c>
    </row>
    <row r="107" spans="4:39" x14ac:dyDescent="0.25">
      <c r="D107" s="21" t="s">
        <v>3626</v>
      </c>
      <c r="E107" s="45">
        <v>90638904.218164533</v>
      </c>
      <c r="F107" s="45">
        <v>92421896.170775041</v>
      </c>
      <c r="G107" s="45">
        <f t="shared" si="4"/>
        <v>90638904.218164533</v>
      </c>
      <c r="H107" s="44">
        <f t="shared" si="5"/>
        <v>1.9671375862167433E-2</v>
      </c>
      <c r="I107" s="44"/>
      <c r="AA107" s="21" t="s">
        <v>2206</v>
      </c>
      <c r="AB107" s="45"/>
      <c r="AC107" s="45"/>
      <c r="AD107" s="44" t="str">
        <f t="shared" si="6"/>
        <v/>
      </c>
      <c r="AH107" s="21" t="s">
        <v>1422</v>
      </c>
      <c r="AI107" s="47">
        <v>0.6429840142095915</v>
      </c>
      <c r="AJ107" s="47">
        <v>0.32630566982733872</v>
      </c>
      <c r="AL107" s="47">
        <f t="shared" si="7"/>
        <v>0.6429840142095915</v>
      </c>
      <c r="AM107" s="47">
        <f t="shared" si="7"/>
        <v>0.32630566982733872</v>
      </c>
    </row>
    <row r="108" spans="4:39" x14ac:dyDescent="0.25">
      <c r="D108" s="21" t="s">
        <v>2408</v>
      </c>
      <c r="E108" s="45">
        <v>21922446.677503854</v>
      </c>
      <c r="F108" s="45">
        <v>24720577.344481196</v>
      </c>
      <c r="G108" s="45">
        <f t="shared" si="4"/>
        <v>21922446.677503854</v>
      </c>
      <c r="H108" s="44">
        <f t="shared" si="5"/>
        <v>0.12763769975769623</v>
      </c>
      <c r="I108" s="44"/>
      <c r="AA108" s="46" t="s">
        <v>2203</v>
      </c>
      <c r="AB108" s="45">
        <v>16500000</v>
      </c>
      <c r="AC108" s="45">
        <v>17876000</v>
      </c>
      <c r="AD108" s="44">
        <f t="shared" si="6"/>
        <v>8.3393939393939395E-2</v>
      </c>
      <c r="AH108" s="21" t="s">
        <v>2811</v>
      </c>
      <c r="AI108" s="47">
        <v>0.14756671899529042</v>
      </c>
      <c r="AJ108" s="47">
        <v>0.15515137000730467</v>
      </c>
      <c r="AL108" s="47">
        <f t="shared" si="7"/>
        <v>0.14756671899529042</v>
      </c>
      <c r="AM108" s="47">
        <f t="shared" si="7"/>
        <v>0.15515137000730467</v>
      </c>
    </row>
    <row r="109" spans="4:39" x14ac:dyDescent="0.25">
      <c r="D109" s="21" t="s">
        <v>2937</v>
      </c>
      <c r="E109" s="45">
        <v>35227831.754197769</v>
      </c>
      <c r="F109" s="45">
        <v>35398045.305806741</v>
      </c>
      <c r="G109" s="45">
        <f t="shared" si="4"/>
        <v>35227831.754197769</v>
      </c>
      <c r="H109" s="44">
        <f t="shared" si="5"/>
        <v>4.831791885366022E-3</v>
      </c>
      <c r="I109" s="44"/>
      <c r="AA109" s="21" t="s">
        <v>2347</v>
      </c>
      <c r="AB109" s="45"/>
      <c r="AC109" s="45"/>
      <c r="AD109" s="44" t="str">
        <f t="shared" si="6"/>
        <v/>
      </c>
      <c r="AH109" s="21" t="s">
        <v>1941</v>
      </c>
      <c r="AI109" s="47">
        <v>0.48125937031484256</v>
      </c>
      <c r="AJ109" s="47">
        <v>0.20270799400544037</v>
      </c>
      <c r="AL109" s="47">
        <f t="shared" si="7"/>
        <v>0.48125937031484256</v>
      </c>
      <c r="AM109" s="47">
        <f t="shared" si="7"/>
        <v>0.20270799400544037</v>
      </c>
    </row>
    <row r="110" spans="4:39" x14ac:dyDescent="0.25">
      <c r="D110" s="21" t="s">
        <v>2926</v>
      </c>
      <c r="E110" s="45">
        <v>34894757.425195925</v>
      </c>
      <c r="F110" s="45">
        <v>38444025.186523832</v>
      </c>
      <c r="G110" s="45">
        <f t="shared" si="4"/>
        <v>34894757.425195925</v>
      </c>
      <c r="H110" s="44">
        <f t="shared" si="5"/>
        <v>0.10171349575753583</v>
      </c>
      <c r="I110" s="44"/>
      <c r="AA110" s="46" t="s">
        <v>2344</v>
      </c>
      <c r="AB110" s="45">
        <v>19000000</v>
      </c>
      <c r="AC110" s="45">
        <v>17704000</v>
      </c>
      <c r="AD110" s="44">
        <f t="shared" si="6"/>
        <v>-6.8210526315789471E-2</v>
      </c>
      <c r="AH110" s="21" t="s">
        <v>2070</v>
      </c>
      <c r="AI110" s="47">
        <v>0.53280461427541459</v>
      </c>
      <c r="AJ110" s="47">
        <v>0.23158236619538905</v>
      </c>
      <c r="AL110" s="47">
        <f t="shared" si="7"/>
        <v>0.53280461427541459</v>
      </c>
      <c r="AM110" s="47">
        <f t="shared" si="7"/>
        <v>0.23158236619538905</v>
      </c>
    </row>
    <row r="111" spans="4:39" x14ac:dyDescent="0.25">
      <c r="D111" s="21" t="s">
        <v>2246</v>
      </c>
      <c r="E111" s="45">
        <v>18566591.835677743</v>
      </c>
      <c r="F111" s="45">
        <v>18959131.650141697</v>
      </c>
      <c r="G111" s="45">
        <f t="shared" si="4"/>
        <v>18566591.835677743</v>
      </c>
      <c r="H111" s="44">
        <f t="shared" si="5"/>
        <v>2.1142265523909784E-2</v>
      </c>
      <c r="I111" s="44"/>
      <c r="AA111" s="21" t="s">
        <v>1923</v>
      </c>
      <c r="AB111" s="45"/>
      <c r="AC111" s="45"/>
      <c r="AD111" s="44" t="str">
        <f t="shared" si="6"/>
        <v/>
      </c>
      <c r="AH111" s="21" t="s">
        <v>2018</v>
      </c>
      <c r="AI111" s="47">
        <v>0.29383886255924169</v>
      </c>
      <c r="AJ111" s="47">
        <v>0.16178201796149297</v>
      </c>
      <c r="AL111" s="47">
        <f t="shared" si="7"/>
        <v>0.29383886255924169</v>
      </c>
      <c r="AM111" s="47">
        <f t="shared" si="7"/>
        <v>0.16178201796149297</v>
      </c>
    </row>
    <row r="112" spans="4:39" x14ac:dyDescent="0.25">
      <c r="D112" s="21" t="s">
        <v>1727</v>
      </c>
      <c r="E112" s="45">
        <v>10549037.396013075</v>
      </c>
      <c r="F112" s="45">
        <v>10965211.806635853</v>
      </c>
      <c r="G112" s="45">
        <f t="shared" si="4"/>
        <v>10549037.396013075</v>
      </c>
      <c r="H112" s="44">
        <f t="shared" si="5"/>
        <v>3.9451411062403401E-2</v>
      </c>
      <c r="I112" s="44"/>
      <c r="AA112" s="46" t="s">
        <v>1921</v>
      </c>
      <c r="AB112" s="45">
        <v>12000000</v>
      </c>
      <c r="AC112" s="45">
        <v>13716000</v>
      </c>
      <c r="AD112" s="44">
        <f t="shared" si="6"/>
        <v>0.14299999999999999</v>
      </c>
      <c r="AH112" s="21" t="s">
        <v>1378</v>
      </c>
      <c r="AI112" s="47">
        <v>0.57117437722419928</v>
      </c>
      <c r="AJ112" s="47">
        <v>0.13042522493286074</v>
      </c>
      <c r="AL112" s="47">
        <f t="shared" si="7"/>
        <v>0.57117437722419928</v>
      </c>
      <c r="AM112" s="47">
        <f t="shared" si="7"/>
        <v>0.13042522493286074</v>
      </c>
    </row>
    <row r="113" spans="4:39" x14ac:dyDescent="0.25">
      <c r="D113" s="21" t="s">
        <v>1417</v>
      </c>
      <c r="E113" s="45">
        <v>7310283.3510381263</v>
      </c>
      <c r="F113" s="45">
        <v>7259252.2236076342</v>
      </c>
      <c r="G113" s="45">
        <f t="shared" si="4"/>
        <v>7310283.3510381263</v>
      </c>
      <c r="H113" s="44">
        <f t="shared" si="5"/>
        <v>-6.9807317965650678E-3</v>
      </c>
      <c r="I113" s="44"/>
      <c r="AA113" s="21" t="s">
        <v>1411</v>
      </c>
      <c r="AB113" s="45"/>
      <c r="AC113" s="45"/>
      <c r="AD113" s="44" t="str">
        <f t="shared" si="6"/>
        <v/>
      </c>
      <c r="AH113" s="21" t="s">
        <v>897</v>
      </c>
      <c r="AI113" s="47">
        <v>3.4403669724770644E-2</v>
      </c>
      <c r="AJ113" s="47">
        <v>2.199719991798426E-2</v>
      </c>
      <c r="AL113" s="47">
        <f t="shared" si="7"/>
        <v>3.4403669724770644E-2</v>
      </c>
      <c r="AM113" s="47">
        <f t="shared" si="7"/>
        <v>2.199719991798426E-2</v>
      </c>
    </row>
    <row r="114" spans="4:39" x14ac:dyDescent="0.25">
      <c r="D114" s="21" t="s">
        <v>1992</v>
      </c>
      <c r="E114" s="45">
        <v>44446978.222956166</v>
      </c>
      <c r="F114" s="45">
        <v>46138716.423808061</v>
      </c>
      <c r="G114" s="45">
        <f t="shared" si="4"/>
        <v>44446978.222956166</v>
      </c>
      <c r="H114" s="44">
        <f t="shared" si="5"/>
        <v>3.8061939607362073E-2</v>
      </c>
      <c r="I114" s="44"/>
      <c r="AA114" s="46" t="s">
        <v>1458</v>
      </c>
      <c r="AB114" s="45">
        <v>7566000</v>
      </c>
      <c r="AC114" s="45">
        <v>8257000</v>
      </c>
      <c r="AD114" s="44">
        <f t="shared" si="6"/>
        <v>9.1329632566745964E-2</v>
      </c>
      <c r="AH114" s="21" t="s">
        <v>463</v>
      </c>
      <c r="AI114" s="47">
        <v>0.17829457364341086</v>
      </c>
      <c r="AJ114" s="47">
        <v>1.5909076788836223E-2</v>
      </c>
      <c r="AL114" s="47">
        <f t="shared" si="7"/>
        <v>0.17829457364341086</v>
      </c>
      <c r="AM114" s="47">
        <f t="shared" si="7"/>
        <v>1.5909076788836223E-2</v>
      </c>
    </row>
    <row r="115" spans="4:39" x14ac:dyDescent="0.25">
      <c r="D115" s="21" t="s">
        <v>3270</v>
      </c>
      <c r="E115" s="45">
        <v>47249668.086039372</v>
      </c>
      <c r="F115" s="45">
        <v>48775707.279203728</v>
      </c>
      <c r="G115" s="45">
        <f t="shared" si="4"/>
        <v>47249668.086039372</v>
      </c>
      <c r="H115" s="44">
        <f t="shared" si="5"/>
        <v>3.2297352658340626E-2</v>
      </c>
      <c r="I115" s="44"/>
      <c r="AA115" s="46" t="s">
        <v>2190</v>
      </c>
      <c r="AB115" s="45">
        <v>16095000</v>
      </c>
      <c r="AC115" s="45">
        <v>16448000</v>
      </c>
      <c r="AD115" s="44">
        <f t="shared" si="6"/>
        <v>2.1932277104690898E-2</v>
      </c>
      <c r="AH115" s="21" t="s">
        <v>419</v>
      </c>
      <c r="AI115" s="47">
        <v>0.47169811320754718</v>
      </c>
      <c r="AJ115" s="47">
        <v>2.8535509527375137E-2</v>
      </c>
      <c r="AL115" s="47">
        <f t="shared" si="7"/>
        <v>0.47169811320754718</v>
      </c>
      <c r="AM115" s="47">
        <f t="shared" si="7"/>
        <v>2.8535509527375137E-2</v>
      </c>
    </row>
    <row r="116" spans="4:39" x14ac:dyDescent="0.25">
      <c r="D116" s="21" t="s">
        <v>269</v>
      </c>
      <c r="E116" s="45">
        <v>16543.790928969214</v>
      </c>
      <c r="F116" s="45">
        <v>17739.277328579734</v>
      </c>
      <c r="G116" s="45">
        <f t="shared" si="4"/>
        <v>16543.790928969214</v>
      </c>
      <c r="H116" s="44">
        <f t="shared" si="5"/>
        <v>7.2261938315307653E-2</v>
      </c>
      <c r="I116" s="44"/>
      <c r="AA116" s="46" t="s">
        <v>1408</v>
      </c>
      <c r="AB116" s="45">
        <v>7085000</v>
      </c>
      <c r="AC116" s="45">
        <v>7316000</v>
      </c>
      <c r="AD116" s="44">
        <f t="shared" si="6"/>
        <v>3.2604093154551872E-2</v>
      </c>
      <c r="AH116" s="21" t="s">
        <v>1398</v>
      </c>
      <c r="AI116" s="47">
        <v>1.036</v>
      </c>
      <c r="AJ116" s="47">
        <v>0.16994548040441995</v>
      </c>
      <c r="AL116" s="47">
        <f t="shared" si="7"/>
        <v>1.036</v>
      </c>
      <c r="AM116" s="47">
        <f t="shared" si="7"/>
        <v>0.16994548040441995</v>
      </c>
    </row>
    <row r="117" spans="4:39" x14ac:dyDescent="0.25">
      <c r="D117" s="21" t="s">
        <v>1623</v>
      </c>
      <c r="E117" s="45">
        <v>10149423.365260648</v>
      </c>
      <c r="F117" s="45">
        <v>9454771.756418677</v>
      </c>
      <c r="G117" s="45">
        <f t="shared" si="4"/>
        <v>10149423.365260648</v>
      </c>
      <c r="H117" s="44">
        <f t="shared" si="5"/>
        <v>-6.8442470457939275E-2</v>
      </c>
      <c r="I117" s="44"/>
      <c r="AA117" s="21" t="s">
        <v>1322</v>
      </c>
      <c r="AB117" s="45"/>
      <c r="AC117" s="45"/>
      <c r="AD117" s="44" t="str">
        <f t="shared" si="6"/>
        <v/>
      </c>
      <c r="AH117" s="21" t="s">
        <v>2129</v>
      </c>
      <c r="AI117" s="47">
        <v>0.41732283464566927</v>
      </c>
      <c r="AJ117" s="47">
        <v>2.3159235894323258E-2</v>
      </c>
      <c r="AL117" s="47">
        <f t="shared" si="7"/>
        <v>0.41732283464566927</v>
      </c>
      <c r="AM117" s="47">
        <f t="shared" si="7"/>
        <v>2.3159235894323258E-2</v>
      </c>
    </row>
    <row r="118" spans="4:39" x14ac:dyDescent="0.25">
      <c r="D118" s="21" t="s">
        <v>2451</v>
      </c>
      <c r="E118" s="45">
        <v>22121873.781282045</v>
      </c>
      <c r="F118" s="45">
        <v>23122484.123056401</v>
      </c>
      <c r="G118" s="45">
        <f t="shared" si="4"/>
        <v>22121873.781282045</v>
      </c>
      <c r="H118" s="44">
        <f t="shared" si="5"/>
        <v>4.5231717334044318E-2</v>
      </c>
      <c r="I118" s="44"/>
      <c r="AA118" s="46" t="s">
        <v>1319</v>
      </c>
      <c r="AB118" s="45">
        <v>6096000</v>
      </c>
      <c r="AC118" s="45">
        <v>12446000</v>
      </c>
      <c r="AD118" s="44">
        <f t="shared" si="6"/>
        <v>1.0416666666666667</v>
      </c>
      <c r="AH118" s="21" t="s">
        <v>2207</v>
      </c>
      <c r="AI118" s="47">
        <v>0.13395225464190982</v>
      </c>
      <c r="AJ118" s="47">
        <v>1.8478734282425576E-2</v>
      </c>
      <c r="AL118" s="47">
        <f t="shared" si="7"/>
        <v>0.13395225464190982</v>
      </c>
      <c r="AM118" s="47">
        <f t="shared" si="7"/>
        <v>1.8478734282425576E-2</v>
      </c>
    </row>
    <row r="119" spans="4:39" x14ac:dyDescent="0.25">
      <c r="D119" s="21" t="s">
        <v>2617</v>
      </c>
      <c r="E119" s="45">
        <v>55873938.094026849</v>
      </c>
      <c r="F119" s="45">
        <v>77843338.758024588</v>
      </c>
      <c r="G119" s="45">
        <f t="shared" si="4"/>
        <v>55873938.094026849</v>
      </c>
      <c r="H119" s="44">
        <f t="shared" si="5"/>
        <v>0.39319585147241226</v>
      </c>
      <c r="I119" s="44"/>
      <c r="AA119" s="21" t="s">
        <v>896</v>
      </c>
      <c r="AB119" s="45"/>
      <c r="AC119" s="45"/>
      <c r="AD119" s="44" t="str">
        <f t="shared" si="6"/>
        <v/>
      </c>
      <c r="AH119" s="21" t="s">
        <v>2148</v>
      </c>
      <c r="AI119" s="47">
        <v>0.539906103286385</v>
      </c>
      <c r="AJ119" s="47">
        <v>1.5508649261741361E-2</v>
      </c>
      <c r="AL119" s="47">
        <f t="shared" si="7"/>
        <v>0.539906103286385</v>
      </c>
      <c r="AM119" s="47">
        <f t="shared" si="7"/>
        <v>1.5508649261741361E-2</v>
      </c>
    </row>
    <row r="120" spans="4:39" x14ac:dyDescent="0.25">
      <c r="D120" s="21" t="s">
        <v>2059</v>
      </c>
      <c r="E120" s="45">
        <v>14536530.298864571</v>
      </c>
      <c r="F120" s="45">
        <v>14536530.298864571</v>
      </c>
      <c r="G120" s="45">
        <f t="shared" si="4"/>
        <v>14536530.298864571</v>
      </c>
      <c r="H120" s="44">
        <f t="shared" si="5"/>
        <v>0</v>
      </c>
      <c r="I120" s="44"/>
      <c r="AA120" s="46" t="s">
        <v>894</v>
      </c>
      <c r="AB120" s="45">
        <v>3194454</v>
      </c>
      <c r="AC120" s="45">
        <v>3410296</v>
      </c>
      <c r="AD120" s="44">
        <f t="shared" si="6"/>
        <v>6.7567728319143108E-2</v>
      </c>
      <c r="AH120" s="21" t="s">
        <v>1209</v>
      </c>
      <c r="AI120" s="47">
        <v>0.17307692307692307</v>
      </c>
      <c r="AJ120" s="47">
        <v>6.9466944428432445E-2</v>
      </c>
      <c r="AL120" s="47">
        <f t="shared" si="7"/>
        <v>0.17307692307692307</v>
      </c>
      <c r="AM120" s="47">
        <f t="shared" si="7"/>
        <v>6.9466944428432445E-2</v>
      </c>
    </row>
    <row r="121" spans="4:39" x14ac:dyDescent="0.25">
      <c r="D121" s="21" t="s">
        <v>1735</v>
      </c>
      <c r="E121" s="45">
        <v>10420801.723766888</v>
      </c>
      <c r="F121" s="45">
        <v>3979587.6389188776</v>
      </c>
      <c r="G121" s="45">
        <f t="shared" si="4"/>
        <v>10420801.723766888</v>
      </c>
      <c r="H121" s="44">
        <f t="shared" si="5"/>
        <v>-0.61811118334181825</v>
      </c>
      <c r="I121" s="44"/>
      <c r="AA121" s="46" t="s">
        <v>1173</v>
      </c>
      <c r="AB121" s="45">
        <v>4911856</v>
      </c>
      <c r="AC121" s="45">
        <v>5442283</v>
      </c>
      <c r="AD121" s="44">
        <f t="shared" si="6"/>
        <v>0.10798911857350867</v>
      </c>
      <c r="AH121" s="21" t="s">
        <v>1426</v>
      </c>
      <c r="AI121" s="47">
        <v>0.13395225464190982</v>
      </c>
      <c r="AJ121" s="47">
        <v>1.2769846415032736E-3</v>
      </c>
      <c r="AL121" s="47">
        <f t="shared" si="7"/>
        <v>0.13395225464190982</v>
      </c>
      <c r="AM121" s="47">
        <f t="shared" si="7"/>
        <v>1.2769846415032736E-3</v>
      </c>
    </row>
    <row r="122" spans="4:39" x14ac:dyDescent="0.25">
      <c r="D122" s="21" t="s">
        <v>1170</v>
      </c>
      <c r="E122" s="45">
        <v>16160925.8169492</v>
      </c>
      <c r="F122" s="45">
        <v>16389064.974873755</v>
      </c>
      <c r="G122" s="45">
        <f t="shared" si="4"/>
        <v>16160925.8169492</v>
      </c>
      <c r="H122" s="44">
        <f t="shared" si="5"/>
        <v>1.4116713393071098E-2</v>
      </c>
      <c r="I122" s="44"/>
      <c r="AA122" s="21" t="s">
        <v>947</v>
      </c>
      <c r="AB122" s="45"/>
      <c r="AC122" s="45"/>
      <c r="AD122" s="44" t="str">
        <f t="shared" si="6"/>
        <v/>
      </c>
      <c r="AH122" s="21" t="s">
        <v>1982</v>
      </c>
      <c r="AI122" s="47">
        <v>2.4193548387096774E-2</v>
      </c>
      <c r="AJ122" s="47">
        <v>4.8186514540762226E-2</v>
      </c>
      <c r="AL122" s="47">
        <f t="shared" si="7"/>
        <v>2.4193548387096774E-2</v>
      </c>
      <c r="AM122" s="47">
        <f t="shared" si="7"/>
        <v>4.8186514540762226E-2</v>
      </c>
    </row>
    <row r="123" spans="4:39" x14ac:dyDescent="0.25">
      <c r="D123" s="21" t="s">
        <v>1848</v>
      </c>
      <c r="E123" s="45">
        <v>11627193.719004273</v>
      </c>
      <c r="F123" s="45">
        <v>12165508.440792724</v>
      </c>
      <c r="G123" s="45">
        <f t="shared" si="4"/>
        <v>11627193.719004273</v>
      </c>
      <c r="H123" s="44">
        <f t="shared" si="5"/>
        <v>4.6297905995028962E-2</v>
      </c>
      <c r="I123" s="44"/>
      <c r="AA123" s="46" t="s">
        <v>944</v>
      </c>
      <c r="AB123" s="45">
        <v>3407000</v>
      </c>
      <c r="AC123" s="45">
        <v>3268000</v>
      </c>
      <c r="AD123" s="44">
        <f t="shared" si="6"/>
        <v>-4.0798356325212795E-2</v>
      </c>
      <c r="AH123" s="21" t="s">
        <v>2222</v>
      </c>
      <c r="AI123" s="47">
        <v>0.5243741765480896</v>
      </c>
      <c r="AJ123" s="47">
        <v>8.4419437496029273E-2</v>
      </c>
      <c r="AL123" s="47">
        <f t="shared" si="7"/>
        <v>0.5243741765480896</v>
      </c>
      <c r="AM123" s="47">
        <f t="shared" si="7"/>
        <v>8.4419437496029273E-2</v>
      </c>
    </row>
    <row r="124" spans="4:39" x14ac:dyDescent="0.25">
      <c r="D124" s="21" t="s">
        <v>2312</v>
      </c>
      <c r="E124" s="45">
        <v>21543379.627801061</v>
      </c>
      <c r="F124" s="45">
        <v>22937235.23563714</v>
      </c>
      <c r="G124" s="45">
        <f t="shared" si="4"/>
        <v>21543379.627801061</v>
      </c>
      <c r="H124" s="44">
        <f t="shared" si="5"/>
        <v>6.4699951071620701E-2</v>
      </c>
      <c r="I124" s="44"/>
      <c r="AA124" s="21" t="s">
        <v>1421</v>
      </c>
      <c r="AB124" s="45"/>
      <c r="AC124" s="45"/>
      <c r="AD124" s="44" t="str">
        <f t="shared" si="6"/>
        <v/>
      </c>
      <c r="AH124" s="21" t="s">
        <v>2008</v>
      </c>
      <c r="AI124" s="47">
        <v>0.33412042502951594</v>
      </c>
      <c r="AJ124" s="47">
        <v>4.8566216063682922E-2</v>
      </c>
      <c r="AL124" s="47">
        <f t="shared" si="7"/>
        <v>0.33412042502951594</v>
      </c>
      <c r="AM124" s="47">
        <f t="shared" si="7"/>
        <v>4.8566216063682922E-2</v>
      </c>
    </row>
    <row r="125" spans="4:39" x14ac:dyDescent="0.25">
      <c r="D125" s="21" t="s">
        <v>264</v>
      </c>
      <c r="E125" s="45">
        <v>34254.238537750512</v>
      </c>
      <c r="F125" s="45">
        <v>32997.78983131783</v>
      </c>
      <c r="G125" s="45">
        <f t="shared" si="4"/>
        <v>34254.238537750512</v>
      </c>
      <c r="H125" s="44">
        <f t="shared" si="5"/>
        <v>-3.668009449540062E-2</v>
      </c>
      <c r="I125" s="44"/>
      <c r="AA125" s="46" t="s">
        <v>1418</v>
      </c>
      <c r="AB125" s="45">
        <v>7127000</v>
      </c>
      <c r="AC125" s="45">
        <v>9126000</v>
      </c>
      <c r="AD125" s="44">
        <f t="shared" si="6"/>
        <v>0.28048267153079837</v>
      </c>
      <c r="AH125" s="21" t="s">
        <v>412</v>
      </c>
      <c r="AI125" s="47">
        <v>0.53280461427541459</v>
      </c>
      <c r="AJ125" s="47">
        <v>3.2774565861540315</v>
      </c>
      <c r="AL125" s="47">
        <f t="shared" si="7"/>
        <v>0.53280461427541459</v>
      </c>
      <c r="AM125" s="47">
        <f t="shared" si="7"/>
        <v>3.2774565861540315</v>
      </c>
    </row>
    <row r="126" spans="4:39" x14ac:dyDescent="0.25">
      <c r="D126" s="21" t="s">
        <v>311</v>
      </c>
      <c r="E126" s="45">
        <v>23110.198096623732</v>
      </c>
      <c r="F126" s="45">
        <v>23785.346890648376</v>
      </c>
      <c r="G126" s="45">
        <f t="shared" si="4"/>
        <v>23110.198096623732</v>
      </c>
      <c r="H126" s="44">
        <f t="shared" si="5"/>
        <v>2.921432309674921E-2</v>
      </c>
      <c r="I126" s="44"/>
      <c r="AA126" s="21" t="s">
        <v>1710</v>
      </c>
      <c r="AB126" s="45"/>
      <c r="AC126" s="45"/>
      <c r="AD126" s="44" t="str">
        <f t="shared" si="6"/>
        <v/>
      </c>
      <c r="AH126" s="21" t="s">
        <v>2039</v>
      </c>
      <c r="AI126" s="47">
        <v>0.11580882352941177</v>
      </c>
      <c r="AJ126" s="47">
        <v>0.10508870680606622</v>
      </c>
      <c r="AL126" s="47">
        <f t="shared" si="7"/>
        <v>0.11580882352941177</v>
      </c>
      <c r="AM126" s="47">
        <f t="shared" si="7"/>
        <v>0.10508870680606622</v>
      </c>
    </row>
    <row r="127" spans="4:39" x14ac:dyDescent="0.25">
      <c r="D127" s="21" t="s">
        <v>2380</v>
      </c>
      <c r="E127" s="45">
        <v>21390407.155269895</v>
      </c>
      <c r="F127" s="45">
        <v>25448364.556626312</v>
      </c>
      <c r="G127" s="45">
        <f t="shared" si="4"/>
        <v>21390407.155269895</v>
      </c>
      <c r="H127" s="44">
        <f t="shared" si="5"/>
        <v>0.18970921740293617</v>
      </c>
      <c r="I127" s="44"/>
      <c r="AA127" s="46" t="s">
        <v>1707</v>
      </c>
      <c r="AB127" s="45">
        <v>9960000</v>
      </c>
      <c r="AC127" s="45">
        <v>10140442</v>
      </c>
      <c r="AD127" s="44">
        <f t="shared" si="6"/>
        <v>1.8116666666666666E-2</v>
      </c>
      <c r="AH127" s="21" t="s">
        <v>1891</v>
      </c>
      <c r="AI127" s="47">
        <v>0.68547008547008548</v>
      </c>
      <c r="AJ127" s="47">
        <v>4.7283286911292181E-2</v>
      </c>
      <c r="AL127" s="47">
        <f t="shared" si="7"/>
        <v>0.68547008547008548</v>
      </c>
      <c r="AM127" s="47">
        <f t="shared" si="7"/>
        <v>4.7283286911292181E-2</v>
      </c>
    </row>
    <row r="128" spans="4:39" x14ac:dyDescent="0.25">
      <c r="D128" s="21" t="s">
        <v>2182</v>
      </c>
      <c r="E128" s="45">
        <v>17557304.233720683</v>
      </c>
      <c r="F128" s="45">
        <v>16230268.951732185</v>
      </c>
      <c r="G128" s="45">
        <f t="shared" si="4"/>
        <v>17557304.233720683</v>
      </c>
      <c r="H128" s="44">
        <f t="shared" si="5"/>
        <v>-7.5583088629277415E-2</v>
      </c>
      <c r="I128" s="44"/>
      <c r="AA128" s="21" t="s">
        <v>1235</v>
      </c>
      <c r="AB128" s="45"/>
      <c r="AC128" s="45"/>
      <c r="AD128" s="44" t="str">
        <f t="shared" si="6"/>
        <v/>
      </c>
      <c r="AH128" s="21" t="s">
        <v>2298</v>
      </c>
      <c r="AI128" s="47">
        <v>0.57111834961997832</v>
      </c>
      <c r="AJ128" s="47">
        <v>0.21941282261319728</v>
      </c>
      <c r="AL128" s="47">
        <f t="shared" si="7"/>
        <v>0.57111834961997832</v>
      </c>
      <c r="AM128" s="47">
        <f t="shared" si="7"/>
        <v>0.21941282261319728</v>
      </c>
    </row>
    <row r="129" spans="4:39" x14ac:dyDescent="0.25">
      <c r="D129" s="21" t="s">
        <v>345</v>
      </c>
      <c r="E129" s="45">
        <v>39047.897050587802</v>
      </c>
      <c r="F129" s="45">
        <v>37383.199408096691</v>
      </c>
      <c r="G129" s="45">
        <f t="shared" si="4"/>
        <v>39047.897050587802</v>
      </c>
      <c r="H129" s="44">
        <f t="shared" si="5"/>
        <v>-4.2632197076693849E-2</v>
      </c>
      <c r="I129" s="44"/>
      <c r="AA129" s="46" t="s">
        <v>1232</v>
      </c>
      <c r="AB129" s="45">
        <v>5286000</v>
      </c>
      <c r="AC129" s="45">
        <v>5217000</v>
      </c>
      <c r="AD129" s="44">
        <f t="shared" si="6"/>
        <v>-1.3053348467650397E-2</v>
      </c>
      <c r="AH129" s="21" t="s">
        <v>3187</v>
      </c>
      <c r="AI129" s="47">
        <v>0.5450081833060556</v>
      </c>
      <c r="AJ129" s="47">
        <v>6.7473408352668615E-2</v>
      </c>
      <c r="AL129" s="47">
        <f t="shared" si="7"/>
        <v>0.5450081833060556</v>
      </c>
      <c r="AM129" s="47">
        <f t="shared" si="7"/>
        <v>6.7473408352668615E-2</v>
      </c>
    </row>
    <row r="130" spans="4:39" x14ac:dyDescent="0.25">
      <c r="D130" s="21" t="s">
        <v>804</v>
      </c>
      <c r="E130" s="45">
        <v>15707880.669865984</v>
      </c>
      <c r="F130" s="45">
        <v>18990944.934740145</v>
      </c>
      <c r="G130" s="45">
        <f t="shared" si="4"/>
        <v>15707880.669865984</v>
      </c>
      <c r="H130" s="44">
        <f t="shared" si="5"/>
        <v>0.20900746153313951</v>
      </c>
      <c r="I130" s="44"/>
      <c r="AA130" s="21" t="s">
        <v>2304</v>
      </c>
      <c r="AB130" s="45"/>
      <c r="AC130" s="45"/>
      <c r="AD130" s="44" t="str">
        <f t="shared" si="6"/>
        <v/>
      </c>
      <c r="AH130" s="21" t="s">
        <v>1672</v>
      </c>
      <c r="AI130" s="47">
        <v>0.24956063268892795</v>
      </c>
      <c r="AJ130" s="47">
        <v>6.0501233792383965E-2</v>
      </c>
      <c r="AL130" s="47">
        <f t="shared" si="7"/>
        <v>0.24956063268892795</v>
      </c>
      <c r="AM130" s="47">
        <f t="shared" si="7"/>
        <v>6.0501233792383965E-2</v>
      </c>
    </row>
    <row r="131" spans="4:39" x14ac:dyDescent="0.25">
      <c r="D131" s="21" t="s">
        <v>3197</v>
      </c>
      <c r="E131" s="45">
        <v>46970340.926234812</v>
      </c>
      <c r="F131" s="45">
        <v>50875023.123523846</v>
      </c>
      <c r="G131" s="45">
        <f t="shared" si="4"/>
        <v>46970340.926234812</v>
      </c>
      <c r="H131" s="44">
        <f t="shared" si="5"/>
        <v>8.3130803828339123E-2</v>
      </c>
      <c r="I131" s="44"/>
      <c r="AA131" s="46" t="s">
        <v>2302</v>
      </c>
      <c r="AB131" s="45">
        <v>18688000</v>
      </c>
      <c r="AC131" s="45">
        <v>21664000</v>
      </c>
      <c r="AD131" s="44">
        <f t="shared" si="6"/>
        <v>0.15924657534246575</v>
      </c>
      <c r="AH131" s="21" t="s">
        <v>1681</v>
      </c>
      <c r="AI131" s="47">
        <v>0.25714285714285712</v>
      </c>
      <c r="AJ131" s="47">
        <v>1.940800473625259E-2</v>
      </c>
      <c r="AL131" s="47">
        <f t="shared" si="7"/>
        <v>0.25714285714285712</v>
      </c>
      <c r="AM131" s="47">
        <f t="shared" si="7"/>
        <v>1.940800473625259E-2</v>
      </c>
    </row>
    <row r="132" spans="4:39" x14ac:dyDescent="0.25">
      <c r="D132" s="21" t="s">
        <v>324</v>
      </c>
      <c r="E132" s="45">
        <v>55848.42917243838</v>
      </c>
      <c r="F132" s="45">
        <v>54783.027174224328</v>
      </c>
      <c r="G132" s="45">
        <f t="shared" si="4"/>
        <v>55848.42917243838</v>
      </c>
      <c r="H132" s="44">
        <f t="shared" si="5"/>
        <v>-1.9076669012918924E-2</v>
      </c>
      <c r="I132" s="44"/>
      <c r="AA132" s="46" t="s">
        <v>3556</v>
      </c>
      <c r="AB132" s="45">
        <v>66430000</v>
      </c>
      <c r="AC132" s="45">
        <v>74182000</v>
      </c>
      <c r="AD132" s="44">
        <f t="shared" si="6"/>
        <v>0.11669426463947012</v>
      </c>
      <c r="AH132" s="21" t="s">
        <v>2872</v>
      </c>
      <c r="AI132" s="47">
        <v>0.28913601368691189</v>
      </c>
      <c r="AJ132" s="47">
        <v>5.5619504009000974E-2</v>
      </c>
      <c r="AL132" s="47">
        <f t="shared" si="7"/>
        <v>0.28913601368691189</v>
      </c>
      <c r="AM132" s="47">
        <f t="shared" si="7"/>
        <v>5.5619504009000974E-2</v>
      </c>
    </row>
    <row r="133" spans="4:39" x14ac:dyDescent="0.25">
      <c r="D133" s="21" t="s">
        <v>238</v>
      </c>
      <c r="E133" s="45">
        <v>8131092.9637337271</v>
      </c>
      <c r="F133" s="45">
        <v>8261102.4947330374</v>
      </c>
      <c r="G133" s="45">
        <f t="shared" ref="G133:G196" si="8">E133</f>
        <v>8131092.9637337271</v>
      </c>
      <c r="H133" s="44">
        <f t="shared" ref="H133:H196" si="9">IF(OR(E133=0,E133="",F133=0,F133=""),"",(F133-E133)/E133)</f>
        <v>1.5989182706332147E-2</v>
      </c>
      <c r="I133" s="44"/>
      <c r="AA133" s="21" t="s">
        <v>2700</v>
      </c>
      <c r="AB133" s="45"/>
      <c r="AC133" s="45"/>
      <c r="AD133" s="44" t="str">
        <f t="shared" si="6"/>
        <v/>
      </c>
      <c r="AH133" s="21" t="s">
        <v>938</v>
      </c>
      <c r="AI133" s="47">
        <v>0.31949458483754511</v>
      </c>
      <c r="AJ133" s="47">
        <v>2.7612783279252776E-2</v>
      </c>
      <c r="AL133" s="47">
        <f t="shared" si="7"/>
        <v>0.31949458483754511</v>
      </c>
      <c r="AM133" s="47">
        <f t="shared" si="7"/>
        <v>2.7612783279252776E-2</v>
      </c>
    </row>
    <row r="134" spans="4:39" x14ac:dyDescent="0.25">
      <c r="D134" s="21" t="s">
        <v>1839</v>
      </c>
      <c r="E134" s="45">
        <v>12097849.329871548</v>
      </c>
      <c r="F134" s="45">
        <v>11484377.420879453</v>
      </c>
      <c r="G134" s="45">
        <f t="shared" si="8"/>
        <v>12097849.329871548</v>
      </c>
      <c r="H134" s="44">
        <f t="shared" si="9"/>
        <v>-5.0709170883566343E-2</v>
      </c>
      <c r="I134" s="44"/>
      <c r="AA134" s="46" t="s">
        <v>2698</v>
      </c>
      <c r="AB134" s="45">
        <v>25679000</v>
      </c>
      <c r="AC134" s="45">
        <v>29521000</v>
      </c>
      <c r="AD134" s="44">
        <f t="shared" ref="AD134:AD197" si="10">IF(OR(AB134=0,AB134="",AC134=0,AC134=""),"",(AC134-AB134)/AB134)</f>
        <v>0.14961641808481638</v>
      </c>
      <c r="AH134" s="21" t="s">
        <v>1245</v>
      </c>
      <c r="AI134" s="47">
        <v>0.35</v>
      </c>
      <c r="AJ134" s="47">
        <v>4.9919811434126903E-2</v>
      </c>
      <c r="AL134" s="47">
        <f t="shared" si="7"/>
        <v>0.35</v>
      </c>
      <c r="AM134" s="47">
        <f t="shared" si="7"/>
        <v>4.9919811434126903E-2</v>
      </c>
    </row>
    <row r="135" spans="4:39" x14ac:dyDescent="0.25">
      <c r="D135" s="21" t="s">
        <v>247</v>
      </c>
      <c r="E135" s="45">
        <v>13952.564583183859</v>
      </c>
      <c r="F135" s="45">
        <v>13665.658973053563</v>
      </c>
      <c r="G135" s="45">
        <f t="shared" si="8"/>
        <v>13952.564583183859</v>
      </c>
      <c r="H135" s="44">
        <f t="shared" si="9"/>
        <v>-2.0562930092155599E-2</v>
      </c>
      <c r="I135" s="44"/>
      <c r="AA135" s="21" t="s">
        <v>2761</v>
      </c>
      <c r="AB135" s="45"/>
      <c r="AC135" s="45"/>
      <c r="AD135" s="44" t="str">
        <f t="shared" si="10"/>
        <v/>
      </c>
      <c r="AH135" s="21" t="s">
        <v>1591</v>
      </c>
      <c r="AI135" s="47">
        <v>0.13392857142857142</v>
      </c>
      <c r="AJ135" s="47">
        <v>3.2842650512817533E-2</v>
      </c>
      <c r="AL135" s="47">
        <f t="shared" ref="AL135:AM198" si="11">AI135</f>
        <v>0.13392857142857142</v>
      </c>
      <c r="AM135" s="47">
        <f t="shared" si="11"/>
        <v>3.2842650512817533E-2</v>
      </c>
    </row>
    <row r="136" spans="4:39" x14ac:dyDescent="0.25">
      <c r="D136" s="21" t="s">
        <v>338</v>
      </c>
      <c r="E136" s="45">
        <v>34272.923366224401</v>
      </c>
      <c r="F136" s="45">
        <v>41240.501923666641</v>
      </c>
      <c r="G136" s="45">
        <f t="shared" si="8"/>
        <v>34272.923366224401</v>
      </c>
      <c r="H136" s="44">
        <f t="shared" si="9"/>
        <v>0.20329688491961892</v>
      </c>
      <c r="I136" s="44"/>
      <c r="AA136" s="46" t="s">
        <v>2759</v>
      </c>
      <c r="AB136" s="45">
        <v>27064000</v>
      </c>
      <c r="AC136" s="45">
        <v>27404000</v>
      </c>
      <c r="AD136" s="44">
        <f t="shared" si="10"/>
        <v>1.2562814070351759E-2</v>
      </c>
      <c r="AH136" s="21" t="s">
        <v>669</v>
      </c>
      <c r="AI136" s="47">
        <v>0.17724550898203592</v>
      </c>
      <c r="AJ136" s="47">
        <v>7.0847214655244961E-2</v>
      </c>
      <c r="AL136" s="47">
        <f t="shared" si="11"/>
        <v>0.17724550898203592</v>
      </c>
      <c r="AM136" s="47">
        <f t="shared" si="11"/>
        <v>7.0847214655244961E-2</v>
      </c>
    </row>
    <row r="137" spans="4:39" x14ac:dyDescent="0.25">
      <c r="D137" s="21" t="s">
        <v>2696</v>
      </c>
      <c r="E137" s="45">
        <v>28674159.319206543</v>
      </c>
      <c r="F137" s="45">
        <v>31769524.276243847</v>
      </c>
      <c r="G137" s="45">
        <f t="shared" si="8"/>
        <v>28674159.319206543</v>
      </c>
      <c r="H137" s="44">
        <f t="shared" si="9"/>
        <v>0.1079496323703539</v>
      </c>
      <c r="I137" s="44"/>
      <c r="AA137" s="21" t="s">
        <v>3704</v>
      </c>
      <c r="AB137" s="45"/>
      <c r="AC137" s="45"/>
      <c r="AD137" s="44" t="str">
        <f t="shared" si="10"/>
        <v/>
      </c>
      <c r="AH137" s="21" t="s">
        <v>1402</v>
      </c>
      <c r="AI137" s="47">
        <v>1.448</v>
      </c>
      <c r="AJ137" s="47">
        <v>4.4432872127723164E-2</v>
      </c>
      <c r="AL137" s="47">
        <f t="shared" si="11"/>
        <v>1.448</v>
      </c>
      <c r="AM137" s="47">
        <f t="shared" si="11"/>
        <v>4.4432872127723164E-2</v>
      </c>
    </row>
    <row r="138" spans="4:39" x14ac:dyDescent="0.25">
      <c r="D138" s="21" t="s">
        <v>365</v>
      </c>
      <c r="E138" s="45">
        <v>103378.35708464988</v>
      </c>
      <c r="F138" s="45">
        <v>101118.29937161959</v>
      </c>
      <c r="G138" s="45">
        <f t="shared" si="8"/>
        <v>103378.35708464988</v>
      </c>
      <c r="H138" s="44">
        <f t="shared" si="9"/>
        <v>-2.1862000681435369E-2</v>
      </c>
      <c r="I138" s="44"/>
      <c r="AA138" s="46" t="s">
        <v>3701</v>
      </c>
      <c r="AB138" s="45">
        <v>120181000</v>
      </c>
      <c r="AC138" s="45">
        <v>139973000</v>
      </c>
      <c r="AD138" s="44">
        <f t="shared" si="10"/>
        <v>0.16468493355854918</v>
      </c>
      <c r="AH138" s="21" t="s">
        <v>1792</v>
      </c>
      <c r="AI138" s="47">
        <v>0.26190476190476192</v>
      </c>
      <c r="AJ138" s="47">
        <v>0.14632855101724693</v>
      </c>
      <c r="AL138" s="47">
        <f t="shared" si="11"/>
        <v>0.26190476190476192</v>
      </c>
      <c r="AM138" s="47">
        <f t="shared" si="11"/>
        <v>0.14632855101724693</v>
      </c>
    </row>
    <row r="139" spans="4:39" x14ac:dyDescent="0.25">
      <c r="D139" s="21" t="s">
        <v>3429</v>
      </c>
      <c r="E139" s="45">
        <v>58156619.391857266</v>
      </c>
      <c r="F139" s="45">
        <v>62806316.177242175</v>
      </c>
      <c r="G139" s="45">
        <f t="shared" si="8"/>
        <v>58156619.391857266</v>
      </c>
      <c r="H139" s="44">
        <f t="shared" si="9"/>
        <v>7.9951290738813657E-2</v>
      </c>
      <c r="I139" s="44"/>
      <c r="AA139" s="21" t="s">
        <v>2243</v>
      </c>
      <c r="AB139" s="45"/>
      <c r="AC139" s="45"/>
      <c r="AD139" s="44" t="str">
        <f t="shared" si="10"/>
        <v/>
      </c>
      <c r="AH139" s="21" t="s">
        <v>1693</v>
      </c>
      <c r="AI139" s="47">
        <v>0.39172749391727496</v>
      </c>
      <c r="AJ139" s="47">
        <v>5.8334973848735228E-3</v>
      </c>
      <c r="AL139" s="47">
        <f t="shared" si="11"/>
        <v>0.39172749391727496</v>
      </c>
      <c r="AM139" s="47">
        <f t="shared" si="11"/>
        <v>5.8334973848735228E-3</v>
      </c>
    </row>
    <row r="140" spans="4:39" x14ac:dyDescent="0.25">
      <c r="D140" s="21" t="s">
        <v>1989</v>
      </c>
      <c r="E140" s="45">
        <v>14233156.474969659</v>
      </c>
      <c r="F140" s="45">
        <v>16493214.187999951</v>
      </c>
      <c r="G140" s="45">
        <f t="shared" si="8"/>
        <v>14233156.474969659</v>
      </c>
      <c r="H140" s="44">
        <f t="shared" si="9"/>
        <v>0.15878822923114877</v>
      </c>
      <c r="I140" s="44"/>
      <c r="AA140" s="46" t="s">
        <v>2240</v>
      </c>
      <c r="AB140" s="45">
        <v>17178089</v>
      </c>
      <c r="AC140" s="45">
        <v>18765895</v>
      </c>
      <c r="AD140" s="44">
        <f t="shared" si="10"/>
        <v>9.2432051085542755E-2</v>
      </c>
      <c r="AH140" s="21" t="s">
        <v>1104</v>
      </c>
      <c r="AI140" s="47">
        <v>0.35647279549718575</v>
      </c>
      <c r="AJ140" s="47">
        <v>0.1408560548266205</v>
      </c>
      <c r="AL140" s="47">
        <f t="shared" si="11"/>
        <v>0.35647279549718575</v>
      </c>
      <c r="AM140" s="47">
        <f t="shared" si="11"/>
        <v>0.1408560548266205</v>
      </c>
    </row>
    <row r="141" spans="4:39" x14ac:dyDescent="0.25">
      <c r="D141" s="21" t="s">
        <v>1648</v>
      </c>
      <c r="E141" s="45">
        <v>10029399.839897955</v>
      </c>
      <c r="F141" s="45">
        <v>11750614.994942777</v>
      </c>
      <c r="G141" s="45">
        <f t="shared" si="8"/>
        <v>10029399.839897955</v>
      </c>
      <c r="H141" s="44">
        <f t="shared" si="9"/>
        <v>0.17161696437683699</v>
      </c>
      <c r="I141" s="44"/>
      <c r="AA141" s="21" t="s">
        <v>2855</v>
      </c>
      <c r="AB141" s="45"/>
      <c r="AC141" s="45"/>
      <c r="AD141" s="44" t="str">
        <f t="shared" si="10"/>
        <v/>
      </c>
      <c r="AH141" s="21" t="s">
        <v>869</v>
      </c>
      <c r="AI141" s="47">
        <v>0.12446351931330472</v>
      </c>
      <c r="AJ141" s="47">
        <v>3.9237651248284884E-2</v>
      </c>
      <c r="AL141" s="47">
        <f t="shared" si="11"/>
        <v>0.12446351931330472</v>
      </c>
      <c r="AM141" s="47">
        <f t="shared" si="11"/>
        <v>3.9237651248284884E-2</v>
      </c>
    </row>
    <row r="142" spans="4:39" x14ac:dyDescent="0.25">
      <c r="D142" s="21" t="s">
        <v>703</v>
      </c>
      <c r="E142" s="45">
        <v>2716721.3415609528</v>
      </c>
      <c r="F142" s="45">
        <v>2649476.481666049</v>
      </c>
      <c r="G142" s="45">
        <f t="shared" si="8"/>
        <v>2716721.3415609528</v>
      </c>
      <c r="H142" s="44">
        <f t="shared" si="9"/>
        <v>-2.4752211007503189E-2</v>
      </c>
      <c r="I142" s="44"/>
      <c r="AA142" s="46" t="s">
        <v>1232</v>
      </c>
      <c r="AB142" s="45">
        <v>29435000</v>
      </c>
      <c r="AC142" s="45">
        <v>30582000</v>
      </c>
      <c r="AD142" s="44">
        <f t="shared" si="10"/>
        <v>3.8967215899439446E-2</v>
      </c>
      <c r="AH142" s="21" t="s">
        <v>820</v>
      </c>
      <c r="AI142" s="47">
        <v>9.7913322632423749E-2</v>
      </c>
      <c r="AJ142" s="47">
        <v>4.5754528719435944E-2</v>
      </c>
      <c r="AL142" s="47">
        <f t="shared" si="11"/>
        <v>9.7913322632423749E-2</v>
      </c>
      <c r="AM142" s="47">
        <f t="shared" si="11"/>
        <v>4.5754528719435944E-2</v>
      </c>
    </row>
    <row r="143" spans="4:39" x14ac:dyDescent="0.25">
      <c r="D143" s="21" t="s">
        <v>2953</v>
      </c>
      <c r="E143" s="45">
        <v>34185605.649071857</v>
      </c>
      <c r="F143" s="45">
        <v>36264873.939278968</v>
      </c>
      <c r="G143" s="45">
        <f t="shared" si="8"/>
        <v>34185605.649071857</v>
      </c>
      <c r="H143" s="44">
        <f t="shared" si="9"/>
        <v>6.0822918030225472E-2</v>
      </c>
      <c r="I143" s="44"/>
      <c r="AA143" s="21" t="s">
        <v>1809</v>
      </c>
      <c r="AB143" s="45"/>
      <c r="AC143" s="45"/>
      <c r="AD143" s="44" t="str">
        <f t="shared" si="10"/>
        <v/>
      </c>
      <c r="AH143" s="21" t="s">
        <v>628</v>
      </c>
      <c r="AI143" s="47">
        <v>0.30412371134020616</v>
      </c>
      <c r="AJ143" s="47">
        <v>3.3198177376300743E-2</v>
      </c>
      <c r="AL143" s="47">
        <f t="shared" si="11"/>
        <v>0.30412371134020616</v>
      </c>
      <c r="AM143" s="47">
        <f t="shared" si="11"/>
        <v>3.3198177376300743E-2</v>
      </c>
    </row>
    <row r="144" spans="4:39" x14ac:dyDescent="0.25">
      <c r="D144" s="21" t="s">
        <v>2334</v>
      </c>
      <c r="E144" s="45">
        <v>66252348.15953958</v>
      </c>
      <c r="F144" s="45">
        <v>64076265.522807084</v>
      </c>
      <c r="G144" s="45">
        <f t="shared" si="8"/>
        <v>66252348.15953958</v>
      </c>
      <c r="H144" s="44">
        <f t="shared" si="9"/>
        <v>-3.2845366197321195E-2</v>
      </c>
      <c r="I144" s="44"/>
      <c r="AA144" s="46" t="s">
        <v>1806</v>
      </c>
      <c r="AB144" s="45">
        <v>10883000</v>
      </c>
      <c r="AC144" s="45">
        <v>12110000</v>
      </c>
      <c r="AD144" s="44">
        <f t="shared" si="10"/>
        <v>0.11274464761554719</v>
      </c>
      <c r="AH144" s="21" t="s">
        <v>965</v>
      </c>
      <c r="AI144" s="47">
        <v>0.25</v>
      </c>
      <c r="AJ144" s="47">
        <v>2.0081331791094181E-2</v>
      </c>
      <c r="AL144" s="47">
        <f t="shared" si="11"/>
        <v>0.25</v>
      </c>
      <c r="AM144" s="47">
        <f t="shared" si="11"/>
        <v>2.0081331791094181E-2</v>
      </c>
    </row>
    <row r="145" spans="4:39" x14ac:dyDescent="0.25">
      <c r="D145" s="21" t="s">
        <v>3503</v>
      </c>
      <c r="E145" s="45">
        <v>66161356.581322759</v>
      </c>
      <c r="F145" s="45">
        <v>81155966.457390845</v>
      </c>
      <c r="G145" s="45">
        <f t="shared" si="8"/>
        <v>66161356.581322759</v>
      </c>
      <c r="H145" s="44">
        <f t="shared" si="9"/>
        <v>0.22663697739687882</v>
      </c>
      <c r="I145" s="44"/>
      <c r="AA145" s="21" t="s">
        <v>495</v>
      </c>
      <c r="AB145" s="45"/>
      <c r="AC145" s="45"/>
      <c r="AD145" s="44" t="str">
        <f t="shared" si="10"/>
        <v/>
      </c>
      <c r="AH145" s="21" t="s">
        <v>2151</v>
      </c>
      <c r="AI145" s="47">
        <v>0.58720200752823082</v>
      </c>
      <c r="AJ145" s="47">
        <v>0.27452412105842444</v>
      </c>
      <c r="AL145" s="47">
        <f t="shared" si="11"/>
        <v>0.58720200752823082</v>
      </c>
      <c r="AM145" s="47">
        <f t="shared" si="11"/>
        <v>0.27452412105842444</v>
      </c>
    </row>
    <row r="146" spans="4:39" x14ac:dyDescent="0.25">
      <c r="D146" s="21" t="s">
        <v>819</v>
      </c>
      <c r="E146" s="45">
        <v>3163953.6637174059</v>
      </c>
      <c r="F146" s="45">
        <v>2994790.8130442877</v>
      </c>
      <c r="G146" s="45">
        <f t="shared" si="8"/>
        <v>3163953.6637174059</v>
      </c>
      <c r="H146" s="44">
        <f t="shared" si="9"/>
        <v>-5.3465653626028328E-2</v>
      </c>
      <c r="I146" s="44"/>
      <c r="AA146" s="46" t="s">
        <v>492</v>
      </c>
      <c r="AB146" s="45">
        <v>1257000</v>
      </c>
      <c r="AC146" s="45">
        <v>1311000</v>
      </c>
      <c r="AD146" s="44">
        <f t="shared" si="10"/>
        <v>4.2959427207637228E-2</v>
      </c>
      <c r="AH146" s="21" t="s">
        <v>3067</v>
      </c>
      <c r="AI146" s="47">
        <v>0.76439790575916233</v>
      </c>
      <c r="AJ146" s="47">
        <v>9.9858447740629047E-2</v>
      </c>
      <c r="AL146" s="47">
        <f t="shared" si="11"/>
        <v>0.76439790575916233</v>
      </c>
      <c r="AM146" s="47">
        <f t="shared" si="11"/>
        <v>9.9858447740629047E-2</v>
      </c>
    </row>
    <row r="147" spans="4:39" x14ac:dyDescent="0.25">
      <c r="D147" s="21" t="s">
        <v>347</v>
      </c>
      <c r="E147" s="45">
        <v>39882.157343841187</v>
      </c>
      <c r="F147" s="45">
        <v>38271.922031629103</v>
      </c>
      <c r="G147" s="45">
        <f t="shared" si="8"/>
        <v>39882.157343841187</v>
      </c>
      <c r="H147" s="44">
        <f t="shared" si="9"/>
        <v>-4.0374829734749665E-2</v>
      </c>
      <c r="I147" s="44"/>
      <c r="AA147" s="21" t="s">
        <v>1363</v>
      </c>
      <c r="AB147" s="45"/>
      <c r="AC147" s="45"/>
      <c r="AD147" s="44" t="str">
        <f t="shared" si="10"/>
        <v/>
      </c>
      <c r="AH147" s="21" t="s">
        <v>925</v>
      </c>
      <c r="AI147" s="47">
        <v>0.52849740932642486</v>
      </c>
      <c r="AJ147" s="47">
        <v>0.22168424486886967</v>
      </c>
      <c r="AL147" s="47">
        <f t="shared" si="11"/>
        <v>0.52849740932642486</v>
      </c>
      <c r="AM147" s="47">
        <f t="shared" si="11"/>
        <v>0.22168424486886967</v>
      </c>
    </row>
    <row r="148" spans="4:39" x14ac:dyDescent="0.25">
      <c r="D148" s="21" t="s">
        <v>3165</v>
      </c>
      <c r="E148" s="45">
        <v>42852597.022010125</v>
      </c>
      <c r="F148" s="45">
        <v>46282084.876650229</v>
      </c>
      <c r="G148" s="45">
        <f t="shared" si="8"/>
        <v>42852597.022010125</v>
      </c>
      <c r="H148" s="44">
        <f t="shared" si="9"/>
        <v>8.0029872002358143E-2</v>
      </c>
      <c r="I148" s="44"/>
      <c r="AA148" s="46" t="s">
        <v>1359</v>
      </c>
      <c r="AB148" s="45">
        <v>21862000</v>
      </c>
      <c r="AC148" s="45">
        <v>19324000</v>
      </c>
      <c r="AD148" s="44">
        <f t="shared" si="10"/>
        <v>-0.11609184887018571</v>
      </c>
      <c r="AH148" s="21" t="s">
        <v>2704</v>
      </c>
      <c r="AI148" s="47">
        <v>0.22091062394603711</v>
      </c>
      <c r="AJ148" s="47">
        <v>9.4595665484545011E-2</v>
      </c>
      <c r="AL148" s="47">
        <f t="shared" si="11"/>
        <v>0.22091062394603711</v>
      </c>
      <c r="AM148" s="47">
        <f t="shared" si="11"/>
        <v>9.4595665484545011E-2</v>
      </c>
    </row>
    <row r="149" spans="4:39" x14ac:dyDescent="0.25">
      <c r="D149" s="21" t="s">
        <v>272</v>
      </c>
      <c r="E149" s="45">
        <v>15600.888647098795</v>
      </c>
      <c r="F149" s="45">
        <v>15539.339050959643</v>
      </c>
      <c r="G149" s="45">
        <f t="shared" si="8"/>
        <v>15600.888647098795</v>
      </c>
      <c r="H149" s="44">
        <f t="shared" si="9"/>
        <v>-3.9452621918814627E-3</v>
      </c>
      <c r="I149" s="44"/>
      <c r="AA149" s="21" t="s">
        <v>2725</v>
      </c>
      <c r="AB149" s="45"/>
      <c r="AC149" s="45"/>
      <c r="AD149" s="44" t="str">
        <f t="shared" si="10"/>
        <v/>
      </c>
      <c r="AH149" s="21" t="s">
        <v>3248</v>
      </c>
      <c r="AI149" s="47">
        <v>0.4779706275033378</v>
      </c>
      <c r="AJ149" s="47">
        <v>9.5752853806920862E-2</v>
      </c>
      <c r="AL149" s="47">
        <f t="shared" si="11"/>
        <v>0.4779706275033378</v>
      </c>
      <c r="AM149" s="47">
        <f t="shared" si="11"/>
        <v>9.5752853806920862E-2</v>
      </c>
    </row>
    <row r="150" spans="4:39" x14ac:dyDescent="0.25">
      <c r="D150" s="21" t="s">
        <v>362</v>
      </c>
      <c r="E150" s="45">
        <v>49567.532320541868</v>
      </c>
      <c r="F150" s="45">
        <v>48323.119453222898</v>
      </c>
      <c r="G150" s="45">
        <f t="shared" si="8"/>
        <v>49567.532320541868</v>
      </c>
      <c r="H150" s="44">
        <f t="shared" si="9"/>
        <v>-2.5105402852650342E-2</v>
      </c>
      <c r="I150" s="44"/>
      <c r="AA150" s="46" t="s">
        <v>2723</v>
      </c>
      <c r="AB150" s="45">
        <v>26338000</v>
      </c>
      <c r="AC150" s="45">
        <v>31518000</v>
      </c>
      <c r="AD150" s="44">
        <f t="shared" si="10"/>
        <v>0.19667400713797556</v>
      </c>
      <c r="AH150" s="21" t="s">
        <v>2119</v>
      </c>
      <c r="AI150" s="47">
        <v>0.21453900709219859</v>
      </c>
      <c r="AJ150" s="47">
        <v>6.8577408379173199E-2</v>
      </c>
      <c r="AL150" s="47">
        <f t="shared" si="11"/>
        <v>0.21453900709219859</v>
      </c>
      <c r="AM150" s="47">
        <f t="shared" si="11"/>
        <v>6.8577408379173199E-2</v>
      </c>
    </row>
    <row r="151" spans="4:39" x14ac:dyDescent="0.25">
      <c r="D151" s="21" t="s">
        <v>330</v>
      </c>
      <c r="E151" s="45">
        <v>34592226.911248855</v>
      </c>
      <c r="F151" s="45">
        <v>34599231.183641277</v>
      </c>
      <c r="G151" s="45">
        <f t="shared" si="8"/>
        <v>34592226.911248855</v>
      </c>
      <c r="H151" s="44">
        <f t="shared" si="9"/>
        <v>2.0248110682184154E-4</v>
      </c>
      <c r="I151" s="44"/>
      <c r="AA151" s="21" t="s">
        <v>1824</v>
      </c>
      <c r="AB151" s="45"/>
      <c r="AC151" s="45"/>
      <c r="AD151" s="44" t="str">
        <f t="shared" si="10"/>
        <v/>
      </c>
      <c r="AH151" s="21" t="s">
        <v>2543</v>
      </c>
      <c r="AI151" s="47">
        <v>2.9239766081871343E-3</v>
      </c>
      <c r="AJ151" s="47">
        <v>3.0963047950370196E-2</v>
      </c>
      <c r="AL151" s="47">
        <f t="shared" si="11"/>
        <v>2.9239766081871343E-3</v>
      </c>
      <c r="AM151" s="47">
        <f t="shared" si="11"/>
        <v>3.0963047950370196E-2</v>
      </c>
    </row>
    <row r="152" spans="4:39" x14ac:dyDescent="0.25">
      <c r="D152" s="21" t="s">
        <v>156</v>
      </c>
      <c r="E152" s="45">
        <v>71171.524927352541</v>
      </c>
      <c r="F152" s="45">
        <v>107497.93024410048</v>
      </c>
      <c r="G152" s="45">
        <f t="shared" si="8"/>
        <v>71171.524927352541</v>
      </c>
      <c r="H152" s="44">
        <f t="shared" si="9"/>
        <v>0.51040644912171929</v>
      </c>
      <c r="I152" s="44"/>
      <c r="AA152" s="46" t="s">
        <v>1822</v>
      </c>
      <c r="AB152" s="45">
        <v>11179388</v>
      </c>
      <c r="AC152" s="45">
        <v>11179388</v>
      </c>
      <c r="AD152" s="44">
        <f t="shared" si="10"/>
        <v>0</v>
      </c>
      <c r="AH152" s="21" t="s">
        <v>1058</v>
      </c>
      <c r="AI152" s="47">
        <v>0.16869918699186992</v>
      </c>
      <c r="AJ152" s="47">
        <v>0.20976915393183679</v>
      </c>
      <c r="AL152" s="47">
        <f t="shared" si="11"/>
        <v>0.16869918699186992</v>
      </c>
      <c r="AM152" s="47">
        <f t="shared" si="11"/>
        <v>0.20976915393183679</v>
      </c>
    </row>
    <row r="153" spans="4:39" x14ac:dyDescent="0.25">
      <c r="D153" s="21" t="s">
        <v>2079</v>
      </c>
      <c r="E153" s="45">
        <v>15089148.260703379</v>
      </c>
      <c r="F153" s="45">
        <v>15357817.132739358</v>
      </c>
      <c r="G153" s="45">
        <f t="shared" si="8"/>
        <v>15089148.260703379</v>
      </c>
      <c r="H153" s="44">
        <f t="shared" si="9"/>
        <v>1.7805436555731368E-2</v>
      </c>
      <c r="I153" s="44"/>
      <c r="AA153" s="21" t="s">
        <v>744</v>
      </c>
      <c r="AB153" s="45"/>
      <c r="AC153" s="45"/>
      <c r="AD153" s="44" t="str">
        <f t="shared" si="10"/>
        <v/>
      </c>
      <c r="AH153" s="21" t="s">
        <v>2229</v>
      </c>
      <c r="AI153" s="47">
        <v>1.0272873194221508</v>
      </c>
      <c r="AJ153" s="47">
        <v>0.15409202084126528</v>
      </c>
      <c r="AL153" s="47">
        <f t="shared" si="11"/>
        <v>1.0272873194221508</v>
      </c>
      <c r="AM153" s="47">
        <f t="shared" si="11"/>
        <v>0.15409202084126528</v>
      </c>
    </row>
    <row r="154" spans="4:39" x14ac:dyDescent="0.25">
      <c r="D154" s="21" t="s">
        <v>556</v>
      </c>
      <c r="E154" s="45">
        <v>22347024.463737156</v>
      </c>
      <c r="F154" s="45">
        <v>22031832.206078235</v>
      </c>
      <c r="G154" s="45">
        <f t="shared" si="8"/>
        <v>22347024.463737156</v>
      </c>
      <c r="H154" s="44">
        <f t="shared" si="9"/>
        <v>-1.4104439638950066E-2</v>
      </c>
      <c r="I154" s="44"/>
      <c r="AA154" s="46" t="s">
        <v>741</v>
      </c>
      <c r="AB154" s="45">
        <v>2627000</v>
      </c>
      <c r="AC154" s="45">
        <v>2553000</v>
      </c>
      <c r="AD154" s="44">
        <f t="shared" si="10"/>
        <v>-2.8169014084507043E-2</v>
      </c>
      <c r="AH154" s="21" t="s">
        <v>2591</v>
      </c>
      <c r="AI154" s="47">
        <v>0.27989487516425754</v>
      </c>
      <c r="AJ154" s="47">
        <v>0.14339444690770245</v>
      </c>
      <c r="AL154" s="47">
        <f t="shared" si="11"/>
        <v>0.27989487516425754</v>
      </c>
      <c r="AM154" s="47">
        <f t="shared" si="11"/>
        <v>0.14339444690770245</v>
      </c>
    </row>
    <row r="155" spans="4:39" x14ac:dyDescent="0.25">
      <c r="D155" s="21" t="s">
        <v>350</v>
      </c>
      <c r="E155" s="45">
        <v>93449.341235199507</v>
      </c>
      <c r="F155" s="45">
        <v>90751.695753775843</v>
      </c>
      <c r="G155" s="45">
        <f t="shared" si="8"/>
        <v>93449.341235199507</v>
      </c>
      <c r="H155" s="44">
        <f t="shared" si="9"/>
        <v>-2.8867463866160927E-2</v>
      </c>
      <c r="I155" s="44"/>
      <c r="AA155" s="21" t="s">
        <v>2918</v>
      </c>
      <c r="AB155" s="45"/>
      <c r="AC155" s="45"/>
      <c r="AD155" s="44" t="str">
        <f t="shared" si="10"/>
        <v/>
      </c>
      <c r="AH155" s="21" t="s">
        <v>797</v>
      </c>
      <c r="AI155" s="47">
        <v>0.20555555555555555</v>
      </c>
      <c r="AJ155" s="47">
        <v>0.12639227261030003</v>
      </c>
      <c r="AL155" s="47">
        <f t="shared" si="11"/>
        <v>0.20555555555555555</v>
      </c>
      <c r="AM155" s="47">
        <f t="shared" si="11"/>
        <v>0.12639227261030003</v>
      </c>
    </row>
    <row r="156" spans="4:39" x14ac:dyDescent="0.25">
      <c r="D156" s="21" t="s">
        <v>2751</v>
      </c>
      <c r="E156" s="45">
        <v>28230232.744629413</v>
      </c>
      <c r="F156" s="45">
        <v>28290036.493640337</v>
      </c>
      <c r="G156" s="45">
        <f t="shared" si="8"/>
        <v>28230232.744629413</v>
      </c>
      <c r="H156" s="44">
        <f t="shared" si="9"/>
        <v>2.1184291873152005E-3</v>
      </c>
      <c r="I156" s="44"/>
      <c r="AA156" s="46" t="s">
        <v>2915</v>
      </c>
      <c r="AB156" s="45">
        <v>70927000</v>
      </c>
      <c r="AC156" s="45">
        <v>81951000</v>
      </c>
      <c r="AD156" s="44">
        <f t="shared" si="10"/>
        <v>0.15542741128202237</v>
      </c>
      <c r="AH156" s="21" t="s">
        <v>761</v>
      </c>
      <c r="AI156" s="47">
        <v>0.42966751918158569</v>
      </c>
      <c r="AJ156" s="47">
        <v>0.12666324399891171</v>
      </c>
      <c r="AL156" s="47">
        <f t="shared" si="11"/>
        <v>0.42966751918158569</v>
      </c>
      <c r="AM156" s="47">
        <f t="shared" si="11"/>
        <v>0.12666324399891171</v>
      </c>
    </row>
    <row r="157" spans="4:39" x14ac:dyDescent="0.25">
      <c r="D157" s="21" t="s">
        <v>2166</v>
      </c>
      <c r="E157" s="45">
        <v>16469737.169572206</v>
      </c>
      <c r="F157" s="45">
        <v>16314642.56659718</v>
      </c>
      <c r="G157" s="45">
        <f t="shared" si="8"/>
        <v>16469737.169572206</v>
      </c>
      <c r="H157" s="44">
        <f t="shared" si="9"/>
        <v>-9.416944628695266E-3</v>
      </c>
      <c r="I157" s="44"/>
      <c r="AA157" s="21" t="s">
        <v>3398</v>
      </c>
      <c r="AB157" s="45"/>
      <c r="AC157" s="45"/>
      <c r="AD157" s="44" t="str">
        <f t="shared" si="10"/>
        <v/>
      </c>
      <c r="AH157" s="21" t="s">
        <v>745</v>
      </c>
      <c r="AI157" s="47">
        <v>0.60437375745526833</v>
      </c>
      <c r="AJ157" s="47">
        <v>0.19068860901863385</v>
      </c>
      <c r="AL157" s="47">
        <f t="shared" si="11"/>
        <v>0.60437375745526833</v>
      </c>
      <c r="AM157" s="47">
        <f t="shared" si="11"/>
        <v>0.19068860901863385</v>
      </c>
    </row>
    <row r="158" spans="4:39" x14ac:dyDescent="0.25">
      <c r="D158" s="21" t="s">
        <v>3049</v>
      </c>
      <c r="E158" s="45">
        <v>161532660.47691816</v>
      </c>
      <c r="F158" s="45">
        <v>170762484.07250777</v>
      </c>
      <c r="G158" s="45">
        <f t="shared" si="8"/>
        <v>161532660.47691816</v>
      </c>
      <c r="H158" s="44">
        <f t="shared" si="9"/>
        <v>5.713905515045041E-2</v>
      </c>
      <c r="I158" s="44"/>
      <c r="AA158" s="46" t="s">
        <v>3396</v>
      </c>
      <c r="AB158" s="45">
        <v>52553000</v>
      </c>
      <c r="AC158" s="45">
        <v>52182000</v>
      </c>
      <c r="AD158" s="44">
        <f t="shared" si="10"/>
        <v>-7.0595398930603393E-3</v>
      </c>
      <c r="AH158" s="21" t="s">
        <v>1541</v>
      </c>
      <c r="AI158" s="47">
        <v>0.54545454545454541</v>
      </c>
      <c r="AJ158" s="47">
        <v>9.0707828445608082E-2</v>
      </c>
      <c r="AL158" s="47">
        <f t="shared" si="11"/>
        <v>0.54545454545454541</v>
      </c>
      <c r="AM158" s="47">
        <f t="shared" si="11"/>
        <v>9.0707828445608082E-2</v>
      </c>
    </row>
    <row r="159" spans="4:39" x14ac:dyDescent="0.25">
      <c r="D159" s="21" t="s">
        <v>368</v>
      </c>
      <c r="E159" s="45">
        <v>99921.659000084008</v>
      </c>
      <c r="F159" s="45">
        <v>95684.07420266961</v>
      </c>
      <c r="G159" s="45">
        <f t="shared" si="8"/>
        <v>99921.659000084008</v>
      </c>
      <c r="H159" s="44">
        <f t="shared" si="9"/>
        <v>-4.2409071664941386E-2</v>
      </c>
      <c r="I159" s="44"/>
      <c r="AA159" s="21" t="s">
        <v>3126</v>
      </c>
      <c r="AB159" s="45"/>
      <c r="AC159" s="45"/>
      <c r="AD159" s="44" t="str">
        <f t="shared" si="10"/>
        <v/>
      </c>
      <c r="AH159" s="21" t="s">
        <v>2161</v>
      </c>
      <c r="AI159" s="47">
        <v>1.7130281690140845</v>
      </c>
      <c r="AJ159" s="47">
        <v>0.20802953931383475</v>
      </c>
      <c r="AL159" s="47">
        <f t="shared" si="11"/>
        <v>1.7130281690140845</v>
      </c>
      <c r="AM159" s="47">
        <f t="shared" si="11"/>
        <v>0.20802953931383475</v>
      </c>
    </row>
    <row r="160" spans="4:39" x14ac:dyDescent="0.25">
      <c r="D160" s="21" t="s">
        <v>80</v>
      </c>
      <c r="E160" s="45">
        <v>3385912.7975359326</v>
      </c>
      <c r="F160" s="45">
        <v>3324875.5666876971</v>
      </c>
      <c r="G160" s="45">
        <f t="shared" si="8"/>
        <v>3385912.7975359326</v>
      </c>
      <c r="H160" s="44">
        <f t="shared" si="9"/>
        <v>-1.8026817138543802E-2</v>
      </c>
      <c r="I160" s="44"/>
      <c r="AA160" s="46" t="s">
        <v>3124</v>
      </c>
      <c r="AB160" s="45">
        <v>37296000</v>
      </c>
      <c r="AC160" s="45">
        <v>35903000</v>
      </c>
      <c r="AD160" s="44">
        <f t="shared" si="10"/>
        <v>-3.7349849849849848E-2</v>
      </c>
      <c r="AH160" s="21" t="s">
        <v>773</v>
      </c>
      <c r="AI160" s="47">
        <v>0.16279069767441862</v>
      </c>
      <c r="AJ160" s="47">
        <v>6.2407387532326022E-3</v>
      </c>
      <c r="AL160" s="47">
        <f t="shared" si="11"/>
        <v>0.16279069767441862</v>
      </c>
      <c r="AM160" s="47">
        <f t="shared" si="11"/>
        <v>6.2407387532326022E-3</v>
      </c>
    </row>
    <row r="161" spans="4:39" x14ac:dyDescent="0.25">
      <c r="D161" s="21" t="s">
        <v>2613</v>
      </c>
      <c r="E161" s="45">
        <v>24788136.478759013</v>
      </c>
      <c r="F161" s="45">
        <v>24319554.920131885</v>
      </c>
      <c r="G161" s="45">
        <f t="shared" si="8"/>
        <v>24788136.478759013</v>
      </c>
      <c r="H161" s="44">
        <f t="shared" si="9"/>
        <v>-1.8903460493234606E-2</v>
      </c>
      <c r="I161" s="44"/>
      <c r="AA161" s="21" t="s">
        <v>2590</v>
      </c>
      <c r="AB161" s="45"/>
      <c r="AC161" s="45"/>
      <c r="AD161" s="44" t="str">
        <f t="shared" si="10"/>
        <v/>
      </c>
      <c r="AH161" s="21" t="s">
        <v>467</v>
      </c>
      <c r="AI161" s="47">
        <v>1.0384245917387127</v>
      </c>
      <c r="AJ161" s="47">
        <v>0.29526093236228812</v>
      </c>
      <c r="AL161" s="47">
        <f t="shared" si="11"/>
        <v>1.0384245917387127</v>
      </c>
      <c r="AM161" s="47">
        <f t="shared" si="11"/>
        <v>0.29526093236228812</v>
      </c>
    </row>
    <row r="162" spans="4:39" x14ac:dyDescent="0.25">
      <c r="D162" s="21" t="s">
        <v>2361</v>
      </c>
      <c r="E162" s="45">
        <v>76201198.543126777</v>
      </c>
      <c r="F162" s="45">
        <v>84022763.717756271</v>
      </c>
      <c r="G162" s="45">
        <f t="shared" si="8"/>
        <v>76201198.543126777</v>
      </c>
      <c r="H162" s="44">
        <f t="shared" si="9"/>
        <v>0.10264359779331826</v>
      </c>
      <c r="I162" s="44"/>
      <c r="AA162" s="46" t="s">
        <v>2588</v>
      </c>
      <c r="AB162" s="45">
        <v>23040000</v>
      </c>
      <c r="AC162" s="45">
        <v>21739000</v>
      </c>
      <c r="AD162" s="44">
        <f t="shared" si="10"/>
        <v>-5.646701388888889E-2</v>
      </c>
      <c r="AH162" s="21" t="s">
        <v>2862</v>
      </c>
      <c r="AI162" s="47">
        <v>0.31310679611650488</v>
      </c>
      <c r="AJ162" s="47">
        <v>0.10513005775975426</v>
      </c>
      <c r="AL162" s="47">
        <f t="shared" si="11"/>
        <v>0.31310679611650488</v>
      </c>
      <c r="AM162" s="47">
        <f t="shared" si="11"/>
        <v>0.10513005775975426</v>
      </c>
    </row>
    <row r="163" spans="4:39" x14ac:dyDescent="0.25">
      <c r="D163" s="21" t="s">
        <v>2093</v>
      </c>
      <c r="E163" s="45">
        <v>43126972.443030521</v>
      </c>
      <c r="F163" s="45">
        <v>42008290.080926791</v>
      </c>
      <c r="G163" s="45">
        <f t="shared" si="8"/>
        <v>43126972.443030521</v>
      </c>
      <c r="H163" s="44">
        <f t="shared" si="9"/>
        <v>-2.5939274164943467E-2</v>
      </c>
      <c r="I163" s="44"/>
      <c r="AA163" s="21" t="s">
        <v>617</v>
      </c>
      <c r="AB163" s="45"/>
      <c r="AC163" s="45"/>
      <c r="AD163" s="44" t="str">
        <f t="shared" si="10"/>
        <v/>
      </c>
      <c r="AH163" s="21" t="s">
        <v>3637</v>
      </c>
      <c r="AI163" s="47">
        <v>0.35618279569892475</v>
      </c>
      <c r="AJ163" s="47">
        <v>0.12218852919206105</v>
      </c>
      <c r="AL163" s="47">
        <f t="shared" si="11"/>
        <v>0.35618279569892475</v>
      </c>
      <c r="AM163" s="47">
        <f t="shared" si="11"/>
        <v>0.12218852919206105</v>
      </c>
    </row>
    <row r="164" spans="4:39" x14ac:dyDescent="0.25">
      <c r="D164" s="21" t="s">
        <v>580</v>
      </c>
      <c r="E164" s="45">
        <v>1927760.9736502003</v>
      </c>
      <c r="F164" s="45">
        <v>2229945.2968660556</v>
      </c>
      <c r="G164" s="45">
        <f t="shared" si="8"/>
        <v>1927760.9736502003</v>
      </c>
      <c r="H164" s="44">
        <f t="shared" si="9"/>
        <v>0.15675404126667822</v>
      </c>
      <c r="I164" s="44"/>
      <c r="AA164" s="46" t="s">
        <v>613</v>
      </c>
      <c r="AB164" s="45">
        <v>40940000</v>
      </c>
      <c r="AC164" s="45">
        <v>40736000</v>
      </c>
      <c r="AD164" s="44">
        <f t="shared" si="10"/>
        <v>-4.9829018075232051E-3</v>
      </c>
      <c r="AH164" s="21" t="s">
        <v>2294</v>
      </c>
      <c r="AI164" s="47">
        <v>0.40327380952380953</v>
      </c>
      <c r="AJ164" s="47">
        <v>0.26090017792602122</v>
      </c>
      <c r="AL164" s="47">
        <f t="shared" si="11"/>
        <v>0.40327380952380953</v>
      </c>
      <c r="AM164" s="47">
        <f t="shared" si="11"/>
        <v>0.26090017792602122</v>
      </c>
    </row>
    <row r="165" spans="4:39" x14ac:dyDescent="0.25">
      <c r="D165" s="21" t="s">
        <v>2343</v>
      </c>
      <c r="E165" s="45">
        <v>23635623.749961756</v>
      </c>
      <c r="F165" s="45">
        <v>22725068.338947095</v>
      </c>
      <c r="G165" s="45">
        <f t="shared" si="8"/>
        <v>23635623.749961756</v>
      </c>
      <c r="H165" s="44">
        <f t="shared" si="9"/>
        <v>-3.8524704092741981E-2</v>
      </c>
      <c r="I165" s="44"/>
      <c r="AA165" s="21" t="s">
        <v>526</v>
      </c>
      <c r="AB165" s="45"/>
      <c r="AC165" s="45"/>
      <c r="AD165" s="44" t="str">
        <f t="shared" si="10"/>
        <v/>
      </c>
      <c r="AH165" s="21" t="s">
        <v>3143</v>
      </c>
      <c r="AI165" s="47">
        <v>0.6</v>
      </c>
      <c r="AJ165" s="47">
        <v>0.17782220430883439</v>
      </c>
      <c r="AL165" s="47">
        <f t="shared" si="11"/>
        <v>0.6</v>
      </c>
      <c r="AM165" s="47">
        <f t="shared" si="11"/>
        <v>0.17782220430883439</v>
      </c>
    </row>
    <row r="166" spans="4:39" x14ac:dyDescent="0.25">
      <c r="D166" s="21" t="s">
        <v>3320</v>
      </c>
      <c r="E166" s="45">
        <v>49040759.438423328</v>
      </c>
      <c r="F166" s="45">
        <v>102196163.0374542</v>
      </c>
      <c r="G166" s="45">
        <f t="shared" si="8"/>
        <v>49040759.438423328</v>
      </c>
      <c r="H166" s="44">
        <f t="shared" si="9"/>
        <v>1.0839025375570293</v>
      </c>
      <c r="I166" s="44"/>
      <c r="AA166" s="46" t="s">
        <v>524</v>
      </c>
      <c r="AB166" s="45">
        <v>1490854</v>
      </c>
      <c r="AC166" s="45">
        <v>1490854</v>
      </c>
      <c r="AD166" s="44">
        <f t="shared" si="10"/>
        <v>0</v>
      </c>
      <c r="AH166" s="21" t="s">
        <v>3258</v>
      </c>
      <c r="AI166" s="47">
        <v>0.51584507042253525</v>
      </c>
      <c r="AJ166" s="47">
        <v>3.9921511710711587E-2</v>
      </c>
      <c r="AL166" s="47">
        <f t="shared" si="11"/>
        <v>0.51584507042253525</v>
      </c>
      <c r="AM166" s="47">
        <f t="shared" si="11"/>
        <v>3.9921511710711587E-2</v>
      </c>
    </row>
    <row r="167" spans="4:39" x14ac:dyDescent="0.25">
      <c r="D167" s="21" t="s">
        <v>1158</v>
      </c>
      <c r="E167" s="45">
        <v>4961210.0110784471</v>
      </c>
      <c r="F167" s="45">
        <v>7140539.3354629921</v>
      </c>
      <c r="G167" s="45">
        <f t="shared" si="8"/>
        <v>4961210.0110784471</v>
      </c>
      <c r="H167" s="44">
        <f t="shared" si="9"/>
        <v>0.43927374965342608</v>
      </c>
      <c r="I167" s="44"/>
      <c r="AA167" s="21" t="s">
        <v>3747</v>
      </c>
      <c r="AB167" s="45"/>
      <c r="AC167" s="45"/>
      <c r="AD167" s="44" t="str">
        <f t="shared" si="10"/>
        <v/>
      </c>
      <c r="AH167" s="21" t="s">
        <v>2302</v>
      </c>
      <c r="AI167" s="47">
        <v>0.53435623749166106</v>
      </c>
      <c r="AJ167" s="47">
        <v>0.14906741921995004</v>
      </c>
      <c r="AL167" s="47">
        <f t="shared" si="11"/>
        <v>0.53435623749166106</v>
      </c>
      <c r="AM167" s="47">
        <f t="shared" si="11"/>
        <v>0.14906741921995004</v>
      </c>
    </row>
    <row r="168" spans="4:39" x14ac:dyDescent="0.25">
      <c r="D168" s="21" t="s">
        <v>1854</v>
      </c>
      <c r="E168" s="45">
        <v>11671380.1379099</v>
      </c>
      <c r="F168" s="45">
        <v>12727024.048481844</v>
      </c>
      <c r="G168" s="45">
        <f t="shared" si="8"/>
        <v>11671380.1379099</v>
      </c>
      <c r="H168" s="44">
        <f t="shared" si="9"/>
        <v>9.0447222016451917E-2</v>
      </c>
      <c r="I168" s="44"/>
      <c r="AA168" s="46" t="s">
        <v>524</v>
      </c>
      <c r="AB168" s="45">
        <v>220000000</v>
      </c>
      <c r="AC168" s="45">
        <v>220000000</v>
      </c>
      <c r="AD168" s="44">
        <f t="shared" si="10"/>
        <v>0</v>
      </c>
      <c r="AH168" s="21" t="s">
        <v>1665</v>
      </c>
      <c r="AI168" s="47">
        <v>1.0287474332648872</v>
      </c>
      <c r="AJ168" s="47">
        <v>-0.75301131947196553</v>
      </c>
      <c r="AL168" s="47">
        <f t="shared" si="11"/>
        <v>1.0287474332648872</v>
      </c>
      <c r="AM168" s="47">
        <f t="shared" si="11"/>
        <v>-0.75301131947196553</v>
      </c>
    </row>
    <row r="169" spans="4:39" x14ac:dyDescent="0.25">
      <c r="D169" s="21" t="s">
        <v>2028</v>
      </c>
      <c r="E169" s="45">
        <v>13918721.955272902</v>
      </c>
      <c r="F169" s="45">
        <v>13893706.696728542</v>
      </c>
      <c r="G169" s="45">
        <f t="shared" si="8"/>
        <v>13918721.955272902</v>
      </c>
      <c r="H169" s="44">
        <f t="shared" si="9"/>
        <v>-1.7972381821222238E-3</v>
      </c>
      <c r="I169" s="44"/>
      <c r="AA169" s="21" t="s">
        <v>2504</v>
      </c>
      <c r="AB169" s="45"/>
      <c r="AC169" s="45"/>
      <c r="AD169" s="44" t="str">
        <f t="shared" si="10"/>
        <v/>
      </c>
      <c r="AH169" s="21" t="s">
        <v>3050</v>
      </c>
      <c r="AI169" s="47">
        <v>0.22500000000000001</v>
      </c>
      <c r="AJ169" s="47">
        <v>-9.349153751142987E-2</v>
      </c>
      <c r="AL169" s="47">
        <f t="shared" si="11"/>
        <v>0.22500000000000001</v>
      </c>
      <c r="AM169" s="47">
        <f t="shared" si="11"/>
        <v>-9.349153751142987E-2</v>
      </c>
    </row>
    <row r="170" spans="4:39" x14ac:dyDescent="0.25">
      <c r="D170" s="21" t="s">
        <v>930</v>
      </c>
      <c r="E170" s="45">
        <v>3417768.1227934789</v>
      </c>
      <c r="F170" s="45">
        <v>3534839.5327810785</v>
      </c>
      <c r="G170" s="45">
        <f t="shared" si="8"/>
        <v>3417768.1227934789</v>
      </c>
      <c r="H170" s="44">
        <f t="shared" si="9"/>
        <v>3.4253760284917292E-2</v>
      </c>
      <c r="I170" s="44"/>
      <c r="AA170" s="46" t="s">
        <v>2501</v>
      </c>
      <c r="AB170" s="45">
        <v>21419000</v>
      </c>
      <c r="AC170" s="45">
        <v>20882000</v>
      </c>
      <c r="AD170" s="44">
        <f t="shared" si="10"/>
        <v>-2.5071198468649331E-2</v>
      </c>
      <c r="AH170" s="21" t="s">
        <v>1323</v>
      </c>
      <c r="AI170" s="47">
        <v>0.29365079365079366</v>
      </c>
      <c r="AJ170" s="47">
        <v>3.6298504144674781E-2</v>
      </c>
      <c r="AL170" s="47">
        <f t="shared" si="11"/>
        <v>0.29365079365079366</v>
      </c>
      <c r="AM170" s="47">
        <f t="shared" si="11"/>
        <v>3.6298504144674781E-2</v>
      </c>
    </row>
    <row r="171" spans="4:39" x14ac:dyDescent="0.25">
      <c r="D171" s="21" t="s">
        <v>772</v>
      </c>
      <c r="E171" s="45">
        <v>3154707.6342731449</v>
      </c>
      <c r="F171" s="45">
        <v>3010761.6060606157</v>
      </c>
      <c r="G171" s="45">
        <f t="shared" si="8"/>
        <v>3154707.6342731449</v>
      </c>
      <c r="H171" s="44">
        <f t="shared" si="9"/>
        <v>-4.5628959922840766E-2</v>
      </c>
      <c r="I171" s="44"/>
      <c r="AA171" s="21" t="s">
        <v>3300</v>
      </c>
      <c r="AB171" s="45"/>
      <c r="AC171" s="45"/>
      <c r="AD171" s="44" t="str">
        <f t="shared" si="10"/>
        <v/>
      </c>
      <c r="AH171" s="21" t="s">
        <v>2562</v>
      </c>
      <c r="AI171" s="47">
        <v>0.74150141643059486</v>
      </c>
      <c r="AJ171" s="47">
        <v>8.6550127489466597E-2</v>
      </c>
      <c r="AL171" s="47">
        <f t="shared" si="11"/>
        <v>0.74150141643059486</v>
      </c>
      <c r="AM171" s="47">
        <f t="shared" si="11"/>
        <v>8.6550127489466597E-2</v>
      </c>
    </row>
    <row r="172" spans="4:39" x14ac:dyDescent="0.25">
      <c r="D172" s="21" t="s">
        <v>1558</v>
      </c>
      <c r="E172" s="45">
        <v>9365654.3996556606</v>
      </c>
      <c r="F172" s="45">
        <v>10047974.914849548</v>
      </c>
      <c r="G172" s="45">
        <f t="shared" si="8"/>
        <v>9365654.3996556606</v>
      </c>
      <c r="H172" s="44">
        <f t="shared" si="9"/>
        <v>7.2853479968145465E-2</v>
      </c>
      <c r="I172" s="44"/>
      <c r="AA172" s="46" t="s">
        <v>3298</v>
      </c>
      <c r="AB172" s="45">
        <v>46919000</v>
      </c>
      <c r="AC172" s="45">
        <v>51371000</v>
      </c>
      <c r="AD172" s="44">
        <f t="shared" si="10"/>
        <v>9.4886932799079268E-2</v>
      </c>
      <c r="AH172" s="21" t="s">
        <v>355</v>
      </c>
      <c r="AI172" s="47">
        <v>1.2731006160164271</v>
      </c>
      <c r="AJ172" s="47">
        <v>0.39160157398210865</v>
      </c>
      <c r="AL172" s="47">
        <f t="shared" si="11"/>
        <v>1.2731006160164271</v>
      </c>
      <c r="AM172" s="47">
        <f t="shared" si="11"/>
        <v>0.39160157398210865</v>
      </c>
    </row>
    <row r="173" spans="4:39" x14ac:dyDescent="0.25">
      <c r="D173" s="21" t="s">
        <v>3592</v>
      </c>
      <c r="E173" s="45">
        <v>75218643.662164718</v>
      </c>
      <c r="F173" s="45">
        <v>73100351.568628415</v>
      </c>
      <c r="G173" s="45">
        <f t="shared" si="8"/>
        <v>75218643.662164718</v>
      </c>
      <c r="H173" s="44">
        <f t="shared" si="9"/>
        <v>-2.8161795937857517E-2</v>
      </c>
      <c r="I173" s="44"/>
      <c r="AA173" s="21" t="s">
        <v>2055</v>
      </c>
      <c r="AB173" s="45"/>
      <c r="AC173" s="45"/>
      <c r="AD173" s="44" t="str">
        <f t="shared" si="10"/>
        <v/>
      </c>
      <c r="AH173" s="21" t="s">
        <v>3562</v>
      </c>
      <c r="AI173" s="47">
        <v>0.29195804195804198</v>
      </c>
      <c r="AJ173" s="47">
        <v>3.8948709120952595E-3</v>
      </c>
      <c r="AL173" s="47">
        <f t="shared" si="11"/>
        <v>0.29195804195804198</v>
      </c>
      <c r="AM173" s="47">
        <f t="shared" si="11"/>
        <v>3.8948709120952595E-3</v>
      </c>
    </row>
    <row r="174" spans="4:39" x14ac:dyDescent="0.25">
      <c r="D174" s="21" t="s">
        <v>3652</v>
      </c>
      <c r="E174" s="45">
        <v>108468749.30852661</v>
      </c>
      <c r="F174" s="45">
        <v>115071707.02497195</v>
      </c>
      <c r="G174" s="45">
        <f t="shared" si="8"/>
        <v>108468749.30852661</v>
      </c>
      <c r="H174" s="44">
        <f t="shared" si="9"/>
        <v>6.0874286451519828E-2</v>
      </c>
      <c r="I174" s="44"/>
      <c r="AA174" s="46" t="s">
        <v>2053</v>
      </c>
      <c r="AB174" s="45">
        <v>14142000</v>
      </c>
      <c r="AC174" s="45">
        <v>13771000</v>
      </c>
      <c r="AD174" s="44">
        <f t="shared" si="10"/>
        <v>-2.6233913166454532E-2</v>
      </c>
      <c r="AH174" s="21" t="s">
        <v>402</v>
      </c>
      <c r="AI174" s="47">
        <v>0.24099722991689751</v>
      </c>
      <c r="AJ174" s="47">
        <v>0</v>
      </c>
      <c r="AL174" s="47">
        <f t="shared" si="11"/>
        <v>0.24099722991689751</v>
      </c>
      <c r="AM174" s="47">
        <f t="shared" si="11"/>
        <v>0</v>
      </c>
    </row>
    <row r="175" spans="4:39" x14ac:dyDescent="0.25">
      <c r="D175" s="21" t="s">
        <v>3646</v>
      </c>
      <c r="E175" s="45">
        <v>100948741.36811426</v>
      </c>
      <c r="F175" s="45">
        <v>103652528.99897417</v>
      </c>
      <c r="G175" s="45">
        <f t="shared" si="8"/>
        <v>100948741.36811426</v>
      </c>
      <c r="H175" s="44">
        <f t="shared" si="9"/>
        <v>2.6783767625199253E-2</v>
      </c>
      <c r="I175" s="44"/>
      <c r="AA175" s="21" t="s">
        <v>863</v>
      </c>
      <c r="AB175" s="45"/>
      <c r="AC175" s="45"/>
      <c r="AD175" s="44" t="str">
        <f t="shared" si="10"/>
        <v/>
      </c>
      <c r="AH175" s="21" t="s">
        <v>2195</v>
      </c>
      <c r="AI175" s="47">
        <v>1.1331360946745561</v>
      </c>
      <c r="AJ175" s="47">
        <v>0.38605293102444538</v>
      </c>
      <c r="AL175" s="47">
        <f t="shared" si="11"/>
        <v>1.1331360946745561</v>
      </c>
      <c r="AM175" s="47">
        <f t="shared" si="11"/>
        <v>0.38605293102444538</v>
      </c>
    </row>
    <row r="176" spans="4:39" x14ac:dyDescent="0.25">
      <c r="D176" s="21" t="s">
        <v>2263</v>
      </c>
      <c r="E176" s="45">
        <v>20411093.781994052</v>
      </c>
      <c r="F176" s="45">
        <v>18837180.032866534</v>
      </c>
      <c r="G176" s="45">
        <f t="shared" si="8"/>
        <v>20411093.781994052</v>
      </c>
      <c r="H176" s="44">
        <f t="shared" si="9"/>
        <v>-7.7110700971643645E-2</v>
      </c>
      <c r="I176" s="44"/>
      <c r="AA176" s="46" t="s">
        <v>860</v>
      </c>
      <c r="AB176" s="45">
        <v>3040000</v>
      </c>
      <c r="AC176" s="45">
        <v>3042000</v>
      </c>
      <c r="AD176" s="44">
        <f t="shared" si="10"/>
        <v>6.5789473684210525E-4</v>
      </c>
      <c r="AH176" s="21" t="s">
        <v>2309</v>
      </c>
      <c r="AI176" s="47">
        <v>1.7432432432432432</v>
      </c>
      <c r="AJ176" s="47">
        <v>6.4699951071620701E-2</v>
      </c>
      <c r="AL176" s="47">
        <f t="shared" si="11"/>
        <v>1.7432432432432432</v>
      </c>
      <c r="AM176" s="47">
        <f t="shared" si="11"/>
        <v>6.4699951071620701E-2</v>
      </c>
    </row>
    <row r="177" spans="4:39" x14ac:dyDescent="0.25">
      <c r="D177" s="21" t="s">
        <v>2995</v>
      </c>
      <c r="E177" s="45">
        <v>39128942.19945474</v>
      </c>
      <c r="F177" s="45">
        <v>42023623.277743191</v>
      </c>
      <c r="G177" s="45">
        <f t="shared" si="8"/>
        <v>39128942.19945474</v>
      </c>
      <c r="H177" s="44">
        <f t="shared" si="9"/>
        <v>7.3978004913426668E-2</v>
      </c>
      <c r="I177" s="44"/>
      <c r="AA177" s="21" t="s">
        <v>3787</v>
      </c>
      <c r="AB177" s="45"/>
      <c r="AC177" s="45"/>
      <c r="AD177" s="44" t="str">
        <f t="shared" si="10"/>
        <v/>
      </c>
      <c r="AH177" s="21" t="s">
        <v>1649</v>
      </c>
      <c r="AI177" s="47">
        <v>0.233502538071066</v>
      </c>
      <c r="AJ177" s="47">
        <v>3.9555521677579385E-2</v>
      </c>
      <c r="AL177" s="47">
        <f t="shared" si="11"/>
        <v>0.233502538071066</v>
      </c>
      <c r="AM177" s="47">
        <f t="shared" si="11"/>
        <v>3.9555521677579385E-2</v>
      </c>
    </row>
    <row r="178" spans="4:39" x14ac:dyDescent="0.25">
      <c r="D178" s="21" t="s">
        <v>1656</v>
      </c>
      <c r="E178" s="45">
        <v>10894363.71275958</v>
      </c>
      <c r="F178" s="45">
        <v>10162259.742082272</v>
      </c>
      <c r="G178" s="45">
        <f t="shared" si="8"/>
        <v>10894363.71275958</v>
      </c>
      <c r="H178" s="44">
        <f t="shared" si="9"/>
        <v>-6.7200250513011761E-2</v>
      </c>
      <c r="I178" s="44"/>
      <c r="AA178" s="46" t="s">
        <v>2723</v>
      </c>
      <c r="AB178" s="45">
        <v>1140000000</v>
      </c>
      <c r="AC178" s="45">
        <v>311300000</v>
      </c>
      <c r="AD178" s="44">
        <f t="shared" si="10"/>
        <v>-0.72692982456140354</v>
      </c>
      <c r="AH178" s="21" t="s">
        <v>2080</v>
      </c>
      <c r="AI178" s="47">
        <v>0.15373563218390804</v>
      </c>
      <c r="AJ178" s="47">
        <v>2.8469274373080885E-2</v>
      </c>
      <c r="AL178" s="47">
        <f t="shared" si="11"/>
        <v>0.15373563218390804</v>
      </c>
      <c r="AM178" s="47">
        <f t="shared" si="11"/>
        <v>2.8469274373080885E-2</v>
      </c>
    </row>
    <row r="179" spans="4:39" x14ac:dyDescent="0.25">
      <c r="D179" s="21" t="s">
        <v>3316</v>
      </c>
      <c r="E179" s="45">
        <v>114112847.96372224</v>
      </c>
      <c r="F179" s="45">
        <v>103629363.18057761</v>
      </c>
      <c r="G179" s="45">
        <f t="shared" si="8"/>
        <v>114112847.96372224</v>
      </c>
      <c r="H179" s="44">
        <f t="shared" si="9"/>
        <v>-9.1869451777046654E-2</v>
      </c>
      <c r="I179" s="44"/>
      <c r="AA179" s="21" t="s">
        <v>3507</v>
      </c>
      <c r="AB179" s="45"/>
      <c r="AC179" s="45"/>
      <c r="AD179" s="44" t="str">
        <f t="shared" si="10"/>
        <v/>
      </c>
      <c r="AH179" s="21" t="s">
        <v>2335</v>
      </c>
      <c r="AI179" s="47">
        <v>0.2507836990595611</v>
      </c>
      <c r="AJ179" s="47">
        <v>4.8765069007754673E-3</v>
      </c>
      <c r="AL179" s="47">
        <f t="shared" si="11"/>
        <v>0.2507836990595611</v>
      </c>
      <c r="AM179" s="47">
        <f t="shared" si="11"/>
        <v>4.8765069007754673E-3</v>
      </c>
    </row>
    <row r="180" spans="4:39" x14ac:dyDescent="0.25">
      <c r="D180" s="21" t="s">
        <v>3368</v>
      </c>
      <c r="E180" s="45">
        <v>57335969.249097429</v>
      </c>
      <c r="F180" s="45">
        <v>58708184.671327814</v>
      </c>
      <c r="G180" s="45">
        <f t="shared" si="8"/>
        <v>57335969.249097429</v>
      </c>
      <c r="H180" s="44">
        <f t="shared" si="9"/>
        <v>2.3932889601443099E-2</v>
      </c>
      <c r="I180" s="44"/>
      <c r="AA180" s="46" t="s">
        <v>3504</v>
      </c>
      <c r="AB180" s="45">
        <v>61810155</v>
      </c>
      <c r="AC180" s="45">
        <v>70319000</v>
      </c>
      <c r="AD180" s="44">
        <f t="shared" si="10"/>
        <v>0.13766095555010338</v>
      </c>
      <c r="AH180" s="21" t="s">
        <v>1368</v>
      </c>
      <c r="AI180" s="47">
        <v>0.4475703324808184</v>
      </c>
      <c r="AJ180" s="47">
        <v>1.0835866804327328E-2</v>
      </c>
      <c r="AL180" s="47">
        <f t="shared" si="11"/>
        <v>0.4475703324808184</v>
      </c>
      <c r="AM180" s="47">
        <f t="shared" si="11"/>
        <v>1.0835866804327328E-2</v>
      </c>
    </row>
    <row r="181" spans="4:39" x14ac:dyDescent="0.25">
      <c r="D181" s="21" t="s">
        <v>3214</v>
      </c>
      <c r="E181" s="45">
        <v>48077070.743269145</v>
      </c>
      <c r="F181" s="45">
        <v>52352852.560489073</v>
      </c>
      <c r="G181" s="45">
        <f t="shared" si="8"/>
        <v>48077070.743269145</v>
      </c>
      <c r="H181" s="44">
        <f t="shared" si="9"/>
        <v>8.8935988634843005E-2</v>
      </c>
      <c r="I181" s="44"/>
      <c r="AA181" s="21" t="s">
        <v>514</v>
      </c>
      <c r="AB181" s="45"/>
      <c r="AC181" s="45"/>
      <c r="AD181" s="44" t="str">
        <f t="shared" si="10"/>
        <v/>
      </c>
      <c r="AH181" s="21" t="s">
        <v>1689</v>
      </c>
      <c r="AI181" s="47">
        <v>0.95486111111111116</v>
      </c>
      <c r="AJ181" s="47">
        <v>9.5867859792950164E-2</v>
      </c>
      <c r="AL181" s="47">
        <f t="shared" si="11"/>
        <v>0.95486111111111116</v>
      </c>
      <c r="AM181" s="47">
        <f t="shared" si="11"/>
        <v>9.5867859792950164E-2</v>
      </c>
    </row>
    <row r="182" spans="4:39" x14ac:dyDescent="0.25">
      <c r="D182" s="21" t="s">
        <v>2734</v>
      </c>
      <c r="E182" s="45">
        <v>29089960.00445611</v>
      </c>
      <c r="F182" s="45">
        <v>32016287.80377233</v>
      </c>
      <c r="G182" s="45">
        <f t="shared" si="8"/>
        <v>29089960.00445611</v>
      </c>
      <c r="H182" s="44">
        <f t="shared" si="9"/>
        <v>0.10059580002406171</v>
      </c>
      <c r="I182" s="44"/>
      <c r="AA182" s="46" t="s">
        <v>511</v>
      </c>
      <c r="AB182" s="45">
        <v>1382000</v>
      </c>
      <c r="AC182" s="45">
        <v>2107000</v>
      </c>
      <c r="AD182" s="44">
        <f t="shared" si="10"/>
        <v>0.52460202604920403</v>
      </c>
      <c r="AH182" s="21" t="s">
        <v>2276</v>
      </c>
      <c r="AI182" s="47">
        <v>0.52093596059113301</v>
      </c>
      <c r="AJ182" s="47">
        <v>0.32819985238352894</v>
      </c>
      <c r="AL182" s="47">
        <f t="shared" si="11"/>
        <v>0.52093596059113301</v>
      </c>
      <c r="AM182" s="47">
        <f t="shared" si="11"/>
        <v>0.32819985238352894</v>
      </c>
    </row>
    <row r="183" spans="4:39" x14ac:dyDescent="0.25">
      <c r="D183" s="21" t="s">
        <v>3620</v>
      </c>
      <c r="E183" s="45">
        <v>87634823.949454069</v>
      </c>
      <c r="F183" s="45">
        <v>91453071.150361598</v>
      </c>
      <c r="G183" s="45">
        <f t="shared" si="8"/>
        <v>87634823.949454069</v>
      </c>
      <c r="H183" s="44">
        <f t="shared" si="9"/>
        <v>4.3569976281458762E-2</v>
      </c>
      <c r="I183" s="44"/>
      <c r="AA183" s="21" t="s">
        <v>102</v>
      </c>
      <c r="AB183" s="45"/>
      <c r="AC183" s="45"/>
      <c r="AD183" s="44" t="str">
        <f t="shared" si="10"/>
        <v/>
      </c>
      <c r="AH183" s="21" t="s">
        <v>2580</v>
      </c>
      <c r="AI183" s="47">
        <v>0.44214162348877373</v>
      </c>
      <c r="AJ183" s="47">
        <v>2.6112133555742996E-2</v>
      </c>
      <c r="AL183" s="47">
        <f t="shared" si="11"/>
        <v>0.44214162348877373</v>
      </c>
      <c r="AM183" s="47">
        <f t="shared" si="11"/>
        <v>2.6112133555742996E-2</v>
      </c>
    </row>
    <row r="184" spans="4:39" x14ac:dyDescent="0.25">
      <c r="D184" s="21" t="s">
        <v>2468</v>
      </c>
      <c r="E184" s="45">
        <v>22863409.138314329</v>
      </c>
      <c r="F184" s="45">
        <v>18288657.263589136</v>
      </c>
      <c r="G184" s="45">
        <f t="shared" si="8"/>
        <v>22863409.138314329</v>
      </c>
      <c r="H184" s="44">
        <f t="shared" si="9"/>
        <v>-0.20009053973752575</v>
      </c>
      <c r="I184" s="44"/>
      <c r="AA184" s="46" t="s">
        <v>99</v>
      </c>
      <c r="AB184" s="45">
        <v>0</v>
      </c>
      <c r="AC184" s="45">
        <v>986000</v>
      </c>
      <c r="AD184" s="44" t="str">
        <f t="shared" si="10"/>
        <v/>
      </c>
      <c r="AH184" s="21" t="s">
        <v>1571</v>
      </c>
      <c r="AI184" s="47">
        <v>0.7031630170316302</v>
      </c>
      <c r="AJ184" s="47">
        <v>3.7313766913184852E-2</v>
      </c>
      <c r="AL184" s="47">
        <f t="shared" si="11"/>
        <v>0.7031630170316302</v>
      </c>
      <c r="AM184" s="47">
        <f t="shared" si="11"/>
        <v>3.7313766913184852E-2</v>
      </c>
    </row>
    <row r="185" spans="4:39" x14ac:dyDescent="0.25">
      <c r="D185" s="21" t="s">
        <v>3363</v>
      </c>
      <c r="E185" s="45">
        <v>55603626.349504963</v>
      </c>
      <c r="F185" s="45">
        <v>54997371.909514971</v>
      </c>
      <c r="G185" s="45">
        <f t="shared" si="8"/>
        <v>55603626.349504963</v>
      </c>
      <c r="H185" s="44">
        <f t="shared" si="9"/>
        <v>-1.0903145708146586E-2</v>
      </c>
      <c r="I185" s="44"/>
      <c r="AA185" s="21" t="s">
        <v>2316</v>
      </c>
      <c r="AB185" s="45"/>
      <c r="AC185" s="45"/>
      <c r="AD185" s="44" t="str">
        <f t="shared" si="10"/>
        <v/>
      </c>
      <c r="AH185" s="21" t="s">
        <v>3495</v>
      </c>
      <c r="AI185" s="47">
        <v>0</v>
      </c>
      <c r="AJ185" s="47">
        <v>0</v>
      </c>
      <c r="AL185" s="47">
        <f t="shared" si="11"/>
        <v>0</v>
      </c>
      <c r="AM185" s="47">
        <f t="shared" si="11"/>
        <v>0</v>
      </c>
    </row>
    <row r="186" spans="4:39" x14ac:dyDescent="0.25">
      <c r="D186" s="21" t="s">
        <v>3580</v>
      </c>
      <c r="E186" s="45">
        <v>77936682.601946861</v>
      </c>
      <c r="F186" s="45">
        <v>76898815.553233266</v>
      </c>
      <c r="G186" s="45">
        <f t="shared" si="8"/>
        <v>77936682.601946861</v>
      </c>
      <c r="H186" s="44">
        <f t="shared" si="9"/>
        <v>-1.331679786801278E-2</v>
      </c>
      <c r="I186" s="44"/>
      <c r="AA186" s="46" t="s">
        <v>2313</v>
      </c>
      <c r="AB186" s="45">
        <v>18797000</v>
      </c>
      <c r="AC186" s="45">
        <v>17902000</v>
      </c>
      <c r="AD186" s="44">
        <f t="shared" si="10"/>
        <v>-4.7613980954407616E-2</v>
      </c>
      <c r="AH186" s="21" t="s">
        <v>2453</v>
      </c>
      <c r="AI186" s="47">
        <v>0.23443708609271524</v>
      </c>
      <c r="AJ186" s="47">
        <v>0.2661460270835615</v>
      </c>
      <c r="AL186" s="47">
        <f t="shared" si="11"/>
        <v>0.23443708609271524</v>
      </c>
      <c r="AM186" s="47">
        <f t="shared" si="11"/>
        <v>0.2661460270835615</v>
      </c>
    </row>
    <row r="187" spans="4:39" x14ac:dyDescent="0.25">
      <c r="D187" s="21" t="s">
        <v>2755</v>
      </c>
      <c r="E187" s="45">
        <v>29003553.630694717</v>
      </c>
      <c r="F187" s="45">
        <v>30424739.918596912</v>
      </c>
      <c r="G187" s="45">
        <f t="shared" si="8"/>
        <v>29003553.630694717</v>
      </c>
      <c r="H187" s="44">
        <f t="shared" si="9"/>
        <v>4.9000419258905602E-2</v>
      </c>
      <c r="I187" s="44"/>
      <c r="AA187" s="21" t="s">
        <v>954</v>
      </c>
      <c r="AB187" s="45"/>
      <c r="AC187" s="45"/>
      <c r="AD187" s="44" t="str">
        <f t="shared" si="10"/>
        <v/>
      </c>
      <c r="AH187" s="21" t="s">
        <v>157</v>
      </c>
      <c r="AI187" s="47">
        <v>0.37359263050153529</v>
      </c>
      <c r="AJ187" s="47">
        <v>9.4580882293201454E-2</v>
      </c>
      <c r="AL187" s="47">
        <f t="shared" si="11"/>
        <v>0.37359263050153529</v>
      </c>
      <c r="AM187" s="47">
        <f t="shared" si="11"/>
        <v>9.4580882293201454E-2</v>
      </c>
    </row>
    <row r="188" spans="4:39" x14ac:dyDescent="0.25">
      <c r="D188" s="21" t="s">
        <v>3716</v>
      </c>
      <c r="E188" s="45">
        <v>132945183.14949308</v>
      </c>
      <c r="F188" s="45">
        <v>109951157.49551842</v>
      </c>
      <c r="G188" s="45">
        <f t="shared" si="8"/>
        <v>132945183.14949308</v>
      </c>
      <c r="H188" s="44">
        <f t="shared" si="9"/>
        <v>-0.17295869703017774</v>
      </c>
      <c r="I188" s="44"/>
      <c r="AA188" s="46" t="s">
        <v>951</v>
      </c>
      <c r="AB188" s="45">
        <v>3417000</v>
      </c>
      <c r="AC188" s="45">
        <v>3255000</v>
      </c>
      <c r="AD188" s="44">
        <f t="shared" si="10"/>
        <v>-4.7410008779631259E-2</v>
      </c>
      <c r="AH188" s="21" t="s">
        <v>2849</v>
      </c>
      <c r="AI188" s="47">
        <v>0.90149253731343282</v>
      </c>
      <c r="AJ188" s="47">
        <v>0.13843410626448782</v>
      </c>
      <c r="AL188" s="47">
        <f t="shared" si="11"/>
        <v>0.90149253731343282</v>
      </c>
      <c r="AM188" s="47">
        <f t="shared" si="11"/>
        <v>0.13843410626448782</v>
      </c>
    </row>
    <row r="189" spans="4:39" x14ac:dyDescent="0.25">
      <c r="D189" s="21" t="s">
        <v>2662</v>
      </c>
      <c r="E189" s="45">
        <v>26658701.664696064</v>
      </c>
      <c r="F189" s="45">
        <v>31729863.927469909</v>
      </c>
      <c r="G189" s="45">
        <f t="shared" si="8"/>
        <v>26658701.664696064</v>
      </c>
      <c r="H189" s="44">
        <f t="shared" si="9"/>
        <v>0.19022540281808062</v>
      </c>
      <c r="I189" s="44"/>
      <c r="AA189" s="21" t="s">
        <v>1606</v>
      </c>
      <c r="AB189" s="45"/>
      <c r="AC189" s="45"/>
      <c r="AD189" s="44" t="str">
        <f t="shared" si="10"/>
        <v/>
      </c>
      <c r="AH189" s="21" t="s">
        <v>2576</v>
      </c>
      <c r="AI189" s="47">
        <v>0.16521739130434782</v>
      </c>
      <c r="AJ189" s="47">
        <v>4.8546105307467571E-2</v>
      </c>
      <c r="AL189" s="47">
        <f t="shared" si="11"/>
        <v>0.16521739130434782</v>
      </c>
      <c r="AM189" s="47">
        <f t="shared" si="11"/>
        <v>4.8546105307467571E-2</v>
      </c>
    </row>
    <row r="190" spans="4:39" x14ac:dyDescent="0.25">
      <c r="D190" s="21" t="s">
        <v>3313</v>
      </c>
      <c r="E190" s="45">
        <v>50866226.17911157</v>
      </c>
      <c r="F190" s="45">
        <v>48472966.420246266</v>
      </c>
      <c r="G190" s="45">
        <f t="shared" si="8"/>
        <v>50866226.17911157</v>
      </c>
      <c r="H190" s="44">
        <f t="shared" si="9"/>
        <v>-4.7050075042683361E-2</v>
      </c>
      <c r="I190" s="44"/>
      <c r="AA190" s="46" t="s">
        <v>1604</v>
      </c>
      <c r="AB190" s="45">
        <v>9050000</v>
      </c>
      <c r="AC190" s="45">
        <v>9050000</v>
      </c>
      <c r="AD190" s="44">
        <f t="shared" si="10"/>
        <v>0</v>
      </c>
      <c r="AH190" s="21" t="s">
        <v>2214</v>
      </c>
      <c r="AI190" s="47">
        <v>0.11965065502183406</v>
      </c>
      <c r="AJ190" s="47">
        <v>0.14647759948438424</v>
      </c>
      <c r="AL190" s="47">
        <f t="shared" si="11"/>
        <v>0.11965065502183406</v>
      </c>
      <c r="AM190" s="47">
        <f t="shared" si="11"/>
        <v>0.14647759948438424</v>
      </c>
    </row>
    <row r="191" spans="4:39" x14ac:dyDescent="0.25">
      <c r="D191" s="21" t="s">
        <v>3226</v>
      </c>
      <c r="E191" s="45">
        <v>101662670.45080051</v>
      </c>
      <c r="F191" s="45">
        <v>96442486.297763705</v>
      </c>
      <c r="G191" s="45">
        <f t="shared" si="8"/>
        <v>101662670.45080051</v>
      </c>
      <c r="H191" s="44">
        <f t="shared" si="9"/>
        <v>-5.1348091977999957E-2</v>
      </c>
      <c r="I191" s="44"/>
      <c r="AA191" s="21" t="s">
        <v>1595</v>
      </c>
      <c r="AB191" s="45"/>
      <c r="AC191" s="45"/>
      <c r="AD191" s="44" t="str">
        <f t="shared" si="10"/>
        <v/>
      </c>
      <c r="AH191" s="21" t="s">
        <v>3087</v>
      </c>
      <c r="AI191" s="47">
        <v>0.76158038147138962</v>
      </c>
      <c r="AJ191" s="47">
        <v>-8.2240147133827143E-2</v>
      </c>
      <c r="AL191" s="47">
        <f t="shared" si="11"/>
        <v>0.76158038147138962</v>
      </c>
      <c r="AM191" s="47">
        <f t="shared" si="11"/>
        <v>-8.2240147133827143E-2</v>
      </c>
    </row>
    <row r="192" spans="4:39" x14ac:dyDescent="0.25">
      <c r="D192" s="21" t="s">
        <v>1590</v>
      </c>
      <c r="E192" s="45">
        <v>9240880.0577391367</v>
      </c>
      <c r="F192" s="45">
        <v>12728558.288379282</v>
      </c>
      <c r="G192" s="45">
        <f t="shared" si="8"/>
        <v>9240880.0577391367</v>
      </c>
      <c r="H192" s="44">
        <f t="shared" si="9"/>
        <v>0.37741840699677215</v>
      </c>
      <c r="I192" s="44"/>
      <c r="AA192" s="46" t="s">
        <v>1593</v>
      </c>
      <c r="AB192" s="45">
        <v>8904000</v>
      </c>
      <c r="AC192" s="45">
        <v>8904000</v>
      </c>
      <c r="AD192" s="44">
        <f t="shared" si="10"/>
        <v>0</v>
      </c>
      <c r="AH192" s="21" t="s">
        <v>2357</v>
      </c>
      <c r="AI192" s="47">
        <v>0.11965065502183406</v>
      </c>
      <c r="AJ192" s="47">
        <v>7.6250275248740021E-2</v>
      </c>
      <c r="AL192" s="47">
        <f t="shared" si="11"/>
        <v>0.11965065502183406</v>
      </c>
      <c r="AM192" s="47">
        <f t="shared" si="11"/>
        <v>7.6250275248740021E-2</v>
      </c>
    </row>
    <row r="193" spans="4:39" x14ac:dyDescent="0.25">
      <c r="D193" s="21" t="s">
        <v>2642</v>
      </c>
      <c r="E193" s="45">
        <v>25356334.530852236</v>
      </c>
      <c r="F193" s="45">
        <v>35447946.406181052</v>
      </c>
      <c r="G193" s="45">
        <f t="shared" si="8"/>
        <v>25356334.530852236</v>
      </c>
      <c r="H193" s="44">
        <f t="shared" si="9"/>
        <v>0.39799174691633293</v>
      </c>
      <c r="I193" s="44"/>
      <c r="AA193" s="21" t="s">
        <v>164</v>
      </c>
      <c r="AB193" s="45"/>
      <c r="AC193" s="45"/>
      <c r="AD193" s="44" t="str">
        <f t="shared" si="10"/>
        <v/>
      </c>
      <c r="AH193" s="21" t="s">
        <v>1692</v>
      </c>
      <c r="AI193" s="47">
        <v>0.25413533834586466</v>
      </c>
      <c r="AJ193" s="47">
        <v>0.13723727237377037</v>
      </c>
      <c r="AL193" s="47">
        <f t="shared" si="11"/>
        <v>0.25413533834586466</v>
      </c>
      <c r="AM193" s="47">
        <f t="shared" si="11"/>
        <v>0.13723727237377037</v>
      </c>
    </row>
    <row r="194" spans="4:39" x14ac:dyDescent="0.25">
      <c r="D194" s="21" t="s">
        <v>3599</v>
      </c>
      <c r="E194" s="45">
        <v>79047383.507395595</v>
      </c>
      <c r="F194" s="45">
        <v>75820415.155173302</v>
      </c>
      <c r="G194" s="45">
        <f t="shared" si="8"/>
        <v>79047383.507395595</v>
      </c>
      <c r="H194" s="44">
        <f t="shared" si="9"/>
        <v>-4.0823215254435101E-2</v>
      </c>
      <c r="I194" s="44"/>
      <c r="AA194" s="46" t="s">
        <v>162</v>
      </c>
      <c r="AB194" s="45">
        <v>1826</v>
      </c>
      <c r="AC194" s="45">
        <v>1809</v>
      </c>
      <c r="AD194" s="44">
        <f t="shared" si="10"/>
        <v>-9.3099671412924419E-3</v>
      </c>
      <c r="AH194" s="21" t="s">
        <v>2775</v>
      </c>
      <c r="AI194" s="47">
        <v>0.60482654600301655</v>
      </c>
      <c r="AJ194" s="47">
        <v>8.4989626801762988E-2</v>
      </c>
      <c r="AL194" s="47">
        <f t="shared" si="11"/>
        <v>0.60482654600301655</v>
      </c>
      <c r="AM194" s="47">
        <f t="shared" si="11"/>
        <v>8.4989626801762988E-2</v>
      </c>
    </row>
    <row r="195" spans="4:39" x14ac:dyDescent="0.25">
      <c r="D195" s="21" t="s">
        <v>2837</v>
      </c>
      <c r="E195" s="45">
        <v>30444059.61648196</v>
      </c>
      <c r="F195" s="45">
        <v>30850307.415242348</v>
      </c>
      <c r="G195" s="45">
        <f t="shared" si="8"/>
        <v>30444059.61648196</v>
      </c>
      <c r="H195" s="44">
        <f t="shared" si="9"/>
        <v>1.3344074472264256E-2</v>
      </c>
      <c r="I195" s="44"/>
      <c r="AA195" s="46" t="s">
        <v>171</v>
      </c>
      <c r="AB195" s="45">
        <v>1944</v>
      </c>
      <c r="AC195" s="45">
        <v>1938</v>
      </c>
      <c r="AD195" s="44">
        <f t="shared" si="10"/>
        <v>-3.0864197530864196E-3</v>
      </c>
      <c r="AH195" s="21" t="s">
        <v>3373</v>
      </c>
      <c r="AI195" s="47">
        <v>0.2796420581655481</v>
      </c>
      <c r="AJ195" s="47">
        <v>0.18658587647716435</v>
      </c>
      <c r="AL195" s="47">
        <f t="shared" si="11"/>
        <v>0.2796420581655481</v>
      </c>
      <c r="AM195" s="47">
        <f t="shared" si="11"/>
        <v>0.18658587647716435</v>
      </c>
    </row>
    <row r="196" spans="4:39" x14ac:dyDescent="0.25">
      <c r="D196" s="21" t="s">
        <v>2282</v>
      </c>
      <c r="E196" s="45">
        <v>18498695.654398136</v>
      </c>
      <c r="F196" s="45">
        <v>17274542.575630572</v>
      </c>
      <c r="G196" s="45">
        <f t="shared" si="8"/>
        <v>18498695.654398136</v>
      </c>
      <c r="H196" s="44">
        <f t="shared" si="9"/>
        <v>-6.6175102376827152E-2</v>
      </c>
      <c r="I196" s="44"/>
      <c r="AA196" s="46" t="s">
        <v>165</v>
      </c>
      <c r="AB196" s="45">
        <v>1826</v>
      </c>
      <c r="AC196" s="45">
        <v>1809</v>
      </c>
      <c r="AD196" s="44">
        <f t="shared" si="10"/>
        <v>-9.3099671412924419E-3</v>
      </c>
      <c r="AH196" s="21" t="s">
        <v>2825</v>
      </c>
      <c r="AI196" s="47">
        <v>0.29371816638370118</v>
      </c>
      <c r="AJ196" s="47">
        <v>5.328461728320899E-2</v>
      </c>
      <c r="AL196" s="47">
        <f t="shared" si="11"/>
        <v>0.29371816638370118</v>
      </c>
      <c r="AM196" s="47">
        <f t="shared" si="11"/>
        <v>5.328461728320899E-2</v>
      </c>
    </row>
    <row r="197" spans="4:39" x14ac:dyDescent="0.25">
      <c r="D197" s="21" t="s">
        <v>3492</v>
      </c>
      <c r="E197" s="45">
        <v>61021444.508672625</v>
      </c>
      <c r="F197" s="45">
        <v>66117552.979329415</v>
      </c>
      <c r="G197" s="45">
        <f t="shared" ref="G197:G260" si="12">E197</f>
        <v>61021444.508672625</v>
      </c>
      <c r="H197" s="44">
        <f t="shared" ref="H197:H260" si="13">IF(OR(E197=0,E197="",F197=0,F197=""),"",(F197-E197)/E197)</f>
        <v>8.3513402733894793E-2</v>
      </c>
      <c r="I197" s="44"/>
      <c r="AA197" s="46" t="s">
        <v>173</v>
      </c>
      <c r="AB197" s="45">
        <v>1944</v>
      </c>
      <c r="AC197" s="45">
        <v>1938</v>
      </c>
      <c r="AD197" s="44">
        <f t="shared" si="10"/>
        <v>-3.0864197530864196E-3</v>
      </c>
      <c r="AH197" s="21" t="s">
        <v>3203</v>
      </c>
      <c r="AI197" s="47">
        <v>0.56566820276497698</v>
      </c>
      <c r="AJ197" s="47">
        <v>6.6755452712432273E-2</v>
      </c>
      <c r="AL197" s="47">
        <f t="shared" si="11"/>
        <v>0.56566820276497698</v>
      </c>
      <c r="AM197" s="47">
        <f t="shared" si="11"/>
        <v>6.6755452712432273E-2</v>
      </c>
    </row>
    <row r="198" spans="4:39" x14ac:dyDescent="0.25">
      <c r="D198" s="21" t="s">
        <v>2677</v>
      </c>
      <c r="E198" s="45">
        <v>25830558.419320408</v>
      </c>
      <c r="F198" s="45">
        <v>27063504.297536425</v>
      </c>
      <c r="G198" s="45">
        <f t="shared" si="12"/>
        <v>25830558.419320408</v>
      </c>
      <c r="H198" s="44">
        <f t="shared" si="13"/>
        <v>4.7732064409951515E-2</v>
      </c>
      <c r="I198" s="44"/>
      <c r="AA198" s="21" t="s">
        <v>225</v>
      </c>
      <c r="AB198" s="45"/>
      <c r="AC198" s="45"/>
      <c r="AD198" s="44" t="str">
        <f t="shared" ref="AD198:AD261" si="14">IF(OR(AB198=0,AB198="",AC198=0,AC198=""),"",(AC198-AB198)/AB198)</f>
        <v/>
      </c>
      <c r="AH198" s="21" t="s">
        <v>3027</v>
      </c>
      <c r="AI198" s="47">
        <v>0.81476323119777161</v>
      </c>
      <c r="AJ198" s="47">
        <v>3.511336310574837E-2</v>
      </c>
      <c r="AL198" s="47">
        <f t="shared" si="11"/>
        <v>0.81476323119777161</v>
      </c>
      <c r="AM198" s="47">
        <f t="shared" si="11"/>
        <v>3.511336310574837E-2</v>
      </c>
    </row>
    <row r="199" spans="4:39" x14ac:dyDescent="0.25">
      <c r="D199" s="21" t="s">
        <v>2308</v>
      </c>
      <c r="E199" s="45">
        <v>19212871.49484957</v>
      </c>
      <c r="F199" s="45">
        <v>19860266.385977577</v>
      </c>
      <c r="G199" s="45">
        <f t="shared" si="12"/>
        <v>19212871.49484957</v>
      </c>
      <c r="H199" s="44">
        <f t="shared" si="13"/>
        <v>3.3695894510175413E-2</v>
      </c>
      <c r="I199" s="44"/>
      <c r="AA199" s="46" t="s">
        <v>223</v>
      </c>
      <c r="AB199" s="45">
        <v>10331</v>
      </c>
      <c r="AC199" s="45">
        <v>12848</v>
      </c>
      <c r="AD199" s="44">
        <f t="shared" si="14"/>
        <v>0.24363565966508566</v>
      </c>
      <c r="AH199" s="21" t="s">
        <v>1537</v>
      </c>
      <c r="AI199" s="47">
        <v>0.56338028169014087</v>
      </c>
      <c r="AJ199" s="47">
        <v>7.6699265476674341E-2</v>
      </c>
      <c r="AL199" s="47">
        <f t="shared" ref="AL199:AM262" si="15">AI199</f>
        <v>0.56338028169014087</v>
      </c>
      <c r="AM199" s="47">
        <f t="shared" si="15"/>
        <v>7.6699265476674341E-2</v>
      </c>
    </row>
    <row r="200" spans="4:39" x14ac:dyDescent="0.25">
      <c r="D200" s="21" t="s">
        <v>384</v>
      </c>
      <c r="E200" s="45">
        <v>63746.571050192506</v>
      </c>
      <c r="F200" s="45">
        <v>63746.571050192506</v>
      </c>
      <c r="G200" s="45">
        <f t="shared" si="12"/>
        <v>63746.571050192506</v>
      </c>
      <c r="H200" s="44">
        <f t="shared" si="13"/>
        <v>0</v>
      </c>
      <c r="I200" s="44"/>
      <c r="AA200" s="21" t="s">
        <v>1867</v>
      </c>
      <c r="AB200" s="45"/>
      <c r="AC200" s="45"/>
      <c r="AD200" s="44" t="str">
        <f t="shared" si="14"/>
        <v/>
      </c>
      <c r="AH200" s="21" t="s">
        <v>1728</v>
      </c>
      <c r="AI200" s="47">
        <v>0.15686274509803921</v>
      </c>
      <c r="AJ200" s="47">
        <v>-0.72531392950727336</v>
      </c>
      <c r="AL200" s="47">
        <f t="shared" si="15"/>
        <v>0.15686274509803921</v>
      </c>
      <c r="AM200" s="47">
        <f t="shared" si="15"/>
        <v>-0.72531392950727336</v>
      </c>
    </row>
    <row r="201" spans="4:39" x14ac:dyDescent="0.25">
      <c r="D201" s="21" t="s">
        <v>1580</v>
      </c>
      <c r="E201" s="45">
        <v>9442703.0634344202</v>
      </c>
      <c r="F201" s="45">
        <v>9442703.0634344202</v>
      </c>
      <c r="G201" s="45">
        <f t="shared" si="12"/>
        <v>9442703.0634344202</v>
      </c>
      <c r="H201" s="44">
        <f t="shared" si="13"/>
        <v>0</v>
      </c>
      <c r="I201" s="44"/>
      <c r="AA201" s="46" t="s">
        <v>2420</v>
      </c>
      <c r="AB201" s="45">
        <v>20159000</v>
      </c>
      <c r="AC201" s="45">
        <v>20079000</v>
      </c>
      <c r="AD201" s="44">
        <f t="shared" si="14"/>
        <v>-3.9684508160126994E-3</v>
      </c>
      <c r="AH201" s="21" t="s">
        <v>2628</v>
      </c>
      <c r="AI201" s="47">
        <v>0.31508678237650201</v>
      </c>
      <c r="AJ201" s="47">
        <v>2.9919989360262939E-2</v>
      </c>
      <c r="AL201" s="47">
        <f t="shared" si="15"/>
        <v>0.31508678237650201</v>
      </c>
      <c r="AM201" s="47">
        <f t="shared" si="15"/>
        <v>2.9919989360262939E-2</v>
      </c>
    </row>
    <row r="202" spans="4:39" x14ac:dyDescent="0.25">
      <c r="D202" s="21" t="s">
        <v>1667</v>
      </c>
      <c r="E202" s="45">
        <v>10495688.756797213</v>
      </c>
      <c r="F202" s="45">
        <v>2592316.3172742696</v>
      </c>
      <c r="G202" s="45">
        <f t="shared" si="12"/>
        <v>10495688.756797213</v>
      </c>
      <c r="H202" s="44">
        <f t="shared" si="13"/>
        <v>-0.75301131947196553</v>
      </c>
      <c r="I202" s="44"/>
      <c r="AA202" s="46" t="s">
        <v>1864</v>
      </c>
      <c r="AB202" s="45">
        <v>11446000</v>
      </c>
      <c r="AC202" s="45">
        <v>19696000</v>
      </c>
      <c r="AD202" s="44">
        <f t="shared" si="14"/>
        <v>0.72077581687925918</v>
      </c>
      <c r="AH202" s="21" t="s">
        <v>1779</v>
      </c>
      <c r="AI202" s="47">
        <v>0.67886855241264554</v>
      </c>
      <c r="AJ202" s="47">
        <v>-4.9401044947445594E-3</v>
      </c>
      <c r="AL202" s="47">
        <f t="shared" si="15"/>
        <v>0.67886855241264554</v>
      </c>
      <c r="AM202" s="47">
        <f t="shared" si="15"/>
        <v>-4.9401044947445594E-3</v>
      </c>
    </row>
    <row r="203" spans="4:39" x14ac:dyDescent="0.25">
      <c r="D203" s="21" t="s">
        <v>3144</v>
      </c>
      <c r="E203" s="45">
        <v>45497795.880321182</v>
      </c>
      <c r="F203" s="45">
        <v>53588314.234953299</v>
      </c>
      <c r="G203" s="45">
        <f t="shared" si="12"/>
        <v>45497795.880321182</v>
      </c>
      <c r="H203" s="44">
        <f t="shared" si="13"/>
        <v>0.17782220430883439</v>
      </c>
      <c r="I203" s="44"/>
      <c r="AA203" s="21" t="s">
        <v>258</v>
      </c>
      <c r="AB203" s="45"/>
      <c r="AC203" s="45"/>
      <c r="AD203" s="44" t="str">
        <f t="shared" si="14"/>
        <v/>
      </c>
      <c r="AH203" s="21" t="s">
        <v>2369</v>
      </c>
      <c r="AI203" s="47">
        <v>0.60590500641848521</v>
      </c>
      <c r="AJ203" s="47">
        <v>4.1037585763218035E-3</v>
      </c>
      <c r="AL203" s="47">
        <f t="shared" si="15"/>
        <v>0.60590500641848521</v>
      </c>
      <c r="AM203" s="47">
        <f t="shared" si="15"/>
        <v>4.1037585763218035E-3</v>
      </c>
    </row>
    <row r="204" spans="4:39" x14ac:dyDescent="0.25">
      <c r="D204" s="21" t="s">
        <v>2062</v>
      </c>
      <c r="E204" s="45">
        <v>16300078.335722225</v>
      </c>
      <c r="F204" s="45">
        <v>16420996.408957215</v>
      </c>
      <c r="G204" s="45">
        <f t="shared" si="12"/>
        <v>16300078.335722225</v>
      </c>
      <c r="H204" s="44">
        <f t="shared" si="13"/>
        <v>7.4182510503642066E-3</v>
      </c>
      <c r="I204" s="44"/>
      <c r="AA204" s="46" t="s">
        <v>339</v>
      </c>
      <c r="AB204" s="45">
        <v>30963</v>
      </c>
      <c r="AC204" s="45">
        <v>30840</v>
      </c>
      <c r="AD204" s="44">
        <f t="shared" si="14"/>
        <v>-3.9724832865032462E-3</v>
      </c>
      <c r="AH204" s="21" t="s">
        <v>3566</v>
      </c>
      <c r="AI204" s="47">
        <v>0.25867507886435331</v>
      </c>
      <c r="AJ204" s="47">
        <v>2.4336842525492616E-2</v>
      </c>
      <c r="AL204" s="47">
        <f t="shared" si="15"/>
        <v>0.25867507886435331</v>
      </c>
      <c r="AM204" s="47">
        <f t="shared" si="15"/>
        <v>2.4336842525492616E-2</v>
      </c>
    </row>
    <row r="205" spans="4:39" x14ac:dyDescent="0.25">
      <c r="D205" s="21" t="s">
        <v>3160</v>
      </c>
      <c r="E205" s="45">
        <v>45763699.546197727</v>
      </c>
      <c r="F205" s="45">
        <v>47528977.12547873</v>
      </c>
      <c r="G205" s="45">
        <f t="shared" si="12"/>
        <v>45763699.546197727</v>
      </c>
      <c r="H205" s="44">
        <f t="shared" si="13"/>
        <v>3.8573751615054254E-2</v>
      </c>
      <c r="I205" s="44"/>
      <c r="AA205" s="46" t="s">
        <v>333</v>
      </c>
      <c r="AB205" s="45">
        <v>29668</v>
      </c>
      <c r="AC205" s="45">
        <v>31020</v>
      </c>
      <c r="AD205" s="44">
        <f t="shared" si="14"/>
        <v>4.5570985573682082E-2</v>
      </c>
      <c r="AH205" s="21" t="s">
        <v>3508</v>
      </c>
      <c r="AI205" s="47">
        <v>1.0524642289348172</v>
      </c>
      <c r="AJ205" s="47">
        <v>1.4707208323083051E-2</v>
      </c>
      <c r="AL205" s="47">
        <f t="shared" si="15"/>
        <v>1.0524642289348172</v>
      </c>
      <c r="AM205" s="47">
        <f t="shared" si="15"/>
        <v>1.4707208323083051E-2</v>
      </c>
    </row>
    <row r="206" spans="4:39" x14ac:dyDescent="0.25">
      <c r="D206" s="21" t="s">
        <v>233</v>
      </c>
      <c r="E206" s="45">
        <v>11644.410452529626</v>
      </c>
      <c r="F206" s="45">
        <v>11470.247865536008</v>
      </c>
      <c r="G206" s="45">
        <f t="shared" si="12"/>
        <v>11644.410452529626</v>
      </c>
      <c r="H206" s="44">
        <f t="shared" si="13"/>
        <v>-1.4956754376155032E-2</v>
      </c>
      <c r="I206" s="44"/>
      <c r="AA206" s="46" t="s">
        <v>306</v>
      </c>
      <c r="AB206" s="45">
        <v>19230</v>
      </c>
      <c r="AC206" s="45">
        <v>19583</v>
      </c>
      <c r="AD206" s="44">
        <f t="shared" si="14"/>
        <v>1.8356734269370775E-2</v>
      </c>
      <c r="AH206" s="21" t="s">
        <v>2290</v>
      </c>
      <c r="AI206" s="47">
        <v>4.1388518024032039E-2</v>
      </c>
      <c r="AJ206" s="47">
        <v>3.0874539344568797E-2</v>
      </c>
      <c r="AL206" s="47">
        <f t="shared" si="15"/>
        <v>4.1388518024032039E-2</v>
      </c>
      <c r="AM206" s="47">
        <f t="shared" si="15"/>
        <v>3.0874539344568797E-2</v>
      </c>
    </row>
    <row r="207" spans="4:39" x14ac:dyDescent="0.25">
      <c r="D207" s="21" t="s">
        <v>3181</v>
      </c>
      <c r="E207" s="45">
        <v>43559998.146959513</v>
      </c>
      <c r="F207" s="45">
        <v>43524032.457152605</v>
      </c>
      <c r="G207" s="45">
        <f t="shared" si="12"/>
        <v>43559998.146959513</v>
      </c>
      <c r="H207" s="44">
        <f t="shared" si="13"/>
        <v>-8.2565866246297743E-4</v>
      </c>
      <c r="I207" s="44"/>
      <c r="AA207" s="46" t="s">
        <v>255</v>
      </c>
      <c r="AB207" s="45">
        <v>13588</v>
      </c>
      <c r="AC207" s="45">
        <v>13362</v>
      </c>
      <c r="AD207" s="44">
        <f t="shared" si="14"/>
        <v>-1.6632322637621429E-2</v>
      </c>
      <c r="AH207" s="21" t="s">
        <v>3285</v>
      </c>
      <c r="AI207" s="47">
        <v>0.20501635768811341</v>
      </c>
      <c r="AJ207" s="47">
        <v>0.34261046246790744</v>
      </c>
      <c r="AL207" s="47">
        <f t="shared" si="15"/>
        <v>0.20501635768811341</v>
      </c>
      <c r="AM207" s="47">
        <f t="shared" si="15"/>
        <v>0.34261046246790744</v>
      </c>
    </row>
    <row r="208" spans="4:39" x14ac:dyDescent="0.25">
      <c r="D208" s="21" t="s">
        <v>196</v>
      </c>
      <c r="E208" s="45">
        <v>4647.8610697120348</v>
      </c>
      <c r="F208" s="45">
        <v>4588.7317963500036</v>
      </c>
      <c r="G208" s="45">
        <f t="shared" si="12"/>
        <v>4647.8610697120348</v>
      </c>
      <c r="H208" s="44">
        <f t="shared" si="13"/>
        <v>-1.2721824614627442E-2</v>
      </c>
      <c r="I208" s="44"/>
      <c r="AA208" s="46" t="s">
        <v>335</v>
      </c>
      <c r="AB208" s="45">
        <v>29668</v>
      </c>
      <c r="AC208" s="45">
        <v>31020</v>
      </c>
      <c r="AD208" s="44">
        <f t="shared" si="14"/>
        <v>4.5570985573682082E-2</v>
      </c>
      <c r="AH208" s="21" t="s">
        <v>3618</v>
      </c>
      <c r="AI208" s="47">
        <v>0.715606936416185</v>
      </c>
      <c r="AJ208" s="47">
        <v>4.3569976281458762E-2</v>
      </c>
      <c r="AL208" s="47">
        <f t="shared" si="15"/>
        <v>0.715606936416185</v>
      </c>
      <c r="AM208" s="47">
        <f t="shared" si="15"/>
        <v>4.3569976281458762E-2</v>
      </c>
    </row>
    <row r="209" spans="4:39" x14ac:dyDescent="0.25">
      <c r="D209" s="21" t="s">
        <v>695</v>
      </c>
      <c r="E209" s="45">
        <v>2568977.8433504798</v>
      </c>
      <c r="F209" s="45">
        <v>2548965.6365149929</v>
      </c>
      <c r="G209" s="45">
        <f t="shared" si="12"/>
        <v>2568977.8433504798</v>
      </c>
      <c r="H209" s="44">
        <f t="shared" si="13"/>
        <v>-7.7899491765903509E-3</v>
      </c>
      <c r="I209" s="44"/>
      <c r="AA209" s="21" t="s">
        <v>206</v>
      </c>
      <c r="AB209" s="45"/>
      <c r="AC209" s="45"/>
      <c r="AD209" s="44" t="str">
        <f t="shared" si="14"/>
        <v/>
      </c>
      <c r="AH209" s="21" t="s">
        <v>2439</v>
      </c>
      <c r="AI209" s="47">
        <v>0.79380214541120386</v>
      </c>
      <c r="AJ209" s="47">
        <v>7.5025875051977248E-4</v>
      </c>
      <c r="AL209" s="47">
        <f t="shared" si="15"/>
        <v>0.79380214541120386</v>
      </c>
      <c r="AM209" s="47">
        <f t="shared" si="15"/>
        <v>7.5025875051977248E-4</v>
      </c>
    </row>
    <row r="210" spans="4:39" x14ac:dyDescent="0.25">
      <c r="D210" s="21" t="s">
        <v>3101</v>
      </c>
      <c r="E210" s="45">
        <v>40194266.798522212</v>
      </c>
      <c r="F210" s="45">
        <v>62539704.321972631</v>
      </c>
      <c r="G210" s="45">
        <f t="shared" si="12"/>
        <v>40194266.798522212</v>
      </c>
      <c r="H210" s="44">
        <f t="shared" si="13"/>
        <v>0.55593594070167174</v>
      </c>
      <c r="I210" s="44"/>
      <c r="AA210" s="46" t="s">
        <v>204</v>
      </c>
      <c r="AB210" s="45">
        <v>4921</v>
      </c>
      <c r="AC210" s="45">
        <v>5145</v>
      </c>
      <c r="AD210" s="44">
        <f t="shared" si="14"/>
        <v>4.5519203413940258E-2</v>
      </c>
      <c r="AH210" s="21" t="s">
        <v>1430</v>
      </c>
      <c r="AI210" s="47">
        <v>0.31666666666666665</v>
      </c>
      <c r="AJ210" s="47">
        <v>9.3286600412743406E-2</v>
      </c>
      <c r="AL210" s="47">
        <f t="shared" si="15"/>
        <v>0.31666666666666665</v>
      </c>
      <c r="AM210" s="47">
        <f t="shared" si="15"/>
        <v>9.3286600412743406E-2</v>
      </c>
    </row>
    <row r="211" spans="4:39" x14ac:dyDescent="0.25">
      <c r="D211" s="21" t="s">
        <v>3531</v>
      </c>
      <c r="E211" s="45">
        <v>69284488.425718591</v>
      </c>
      <c r="F211" s="45">
        <v>76969252.70457305</v>
      </c>
      <c r="G211" s="45">
        <f t="shared" si="12"/>
        <v>69284488.425718591</v>
      </c>
      <c r="H211" s="44">
        <f t="shared" si="13"/>
        <v>0.11091608603119676</v>
      </c>
      <c r="I211" s="44"/>
      <c r="AA211" s="46" t="s">
        <v>207</v>
      </c>
      <c r="AB211" s="45">
        <v>4921</v>
      </c>
      <c r="AC211" s="45">
        <v>5129</v>
      </c>
      <c r="AD211" s="44">
        <f t="shared" si="14"/>
        <v>4.2267831741515952E-2</v>
      </c>
      <c r="AH211" s="21" t="s">
        <v>2669</v>
      </c>
      <c r="AI211" s="47">
        <v>0.88132911392405067</v>
      </c>
      <c r="AJ211" s="47">
        <v>0.44965468430879152</v>
      </c>
      <c r="AL211" s="47">
        <f t="shared" si="15"/>
        <v>0.88132911392405067</v>
      </c>
      <c r="AM211" s="47">
        <f t="shared" si="15"/>
        <v>0.44965468430879152</v>
      </c>
    </row>
    <row r="212" spans="4:39" x14ac:dyDescent="0.25">
      <c r="D212" s="21" t="s">
        <v>1614</v>
      </c>
      <c r="E212" s="45">
        <v>9347996.5763837267</v>
      </c>
      <c r="F212" s="45">
        <v>9030478.8185230251</v>
      </c>
      <c r="G212" s="45">
        <f t="shared" si="12"/>
        <v>9347996.5763837267</v>
      </c>
      <c r="H212" s="44">
        <f t="shared" si="13"/>
        <v>-3.3966396464335601E-2</v>
      </c>
      <c r="I212" s="44"/>
      <c r="AA212" s="21" t="s">
        <v>882</v>
      </c>
      <c r="AB212" s="45"/>
      <c r="AC212" s="45"/>
      <c r="AD212" s="44" t="str">
        <f t="shared" si="14"/>
        <v/>
      </c>
      <c r="AH212" s="21" t="s">
        <v>2200</v>
      </c>
      <c r="AI212" s="47">
        <v>0.3166441136671177</v>
      </c>
      <c r="AJ212" s="47">
        <v>7.2929620961097771E-2</v>
      </c>
      <c r="AL212" s="47">
        <f t="shared" si="15"/>
        <v>0.3166441136671177</v>
      </c>
      <c r="AM212" s="47">
        <f t="shared" si="15"/>
        <v>7.2929620961097771E-2</v>
      </c>
    </row>
    <row r="213" spans="4:39" x14ac:dyDescent="0.25">
      <c r="D213" s="21" t="s">
        <v>1077</v>
      </c>
      <c r="E213" s="45">
        <v>4426603.0427692318</v>
      </c>
      <c r="F213" s="45">
        <v>4810837.4140105844</v>
      </c>
      <c r="G213" s="45">
        <f t="shared" si="12"/>
        <v>4426603.0427692318</v>
      </c>
      <c r="H213" s="44">
        <f t="shared" si="13"/>
        <v>8.6801180844302661E-2</v>
      </c>
      <c r="I213" s="44"/>
      <c r="AA213" s="46" t="s">
        <v>879</v>
      </c>
      <c r="AB213" s="45">
        <v>3135000</v>
      </c>
      <c r="AC213" s="45">
        <v>3313000</v>
      </c>
      <c r="AD213" s="44">
        <f t="shared" si="14"/>
        <v>5.6778309409888358E-2</v>
      </c>
      <c r="AH213" s="21" t="s">
        <v>1303</v>
      </c>
      <c r="AI213" s="47">
        <v>0.21461187214611871</v>
      </c>
      <c r="AJ213" s="47">
        <v>2.9505018104067658E-2</v>
      </c>
      <c r="AL213" s="47">
        <f t="shared" si="15"/>
        <v>0.21461187214611871</v>
      </c>
      <c r="AM213" s="47">
        <f t="shared" si="15"/>
        <v>2.9505018104067658E-2</v>
      </c>
    </row>
    <row r="214" spans="4:39" x14ac:dyDescent="0.25">
      <c r="D214" s="21" t="s">
        <v>2075</v>
      </c>
      <c r="E214" s="45">
        <v>16066714.167296613</v>
      </c>
      <c r="F214" s="45">
        <v>17343315.804363932</v>
      </c>
      <c r="G214" s="45">
        <f t="shared" si="12"/>
        <v>16066714.167296613</v>
      </c>
      <c r="H214" s="44">
        <f t="shared" si="13"/>
        <v>7.9456298517204593E-2</v>
      </c>
      <c r="I214" s="44"/>
      <c r="AA214" s="46" t="s">
        <v>1007</v>
      </c>
      <c r="AB214" s="45">
        <v>3833000</v>
      </c>
      <c r="AC214" s="45">
        <v>4036000</v>
      </c>
      <c r="AD214" s="44">
        <f t="shared" si="14"/>
        <v>5.2961127054526477E-2</v>
      </c>
      <c r="AH214" s="21" t="s">
        <v>1677</v>
      </c>
      <c r="AI214" s="47">
        <v>0.44975124378109455</v>
      </c>
      <c r="AJ214" s="47">
        <v>-0.91549072885144789</v>
      </c>
      <c r="AL214" s="47">
        <f t="shared" si="15"/>
        <v>0.44975124378109455</v>
      </c>
      <c r="AM214" s="47">
        <f t="shared" si="15"/>
        <v>-0.91549072885144789</v>
      </c>
    </row>
    <row r="215" spans="4:39" x14ac:dyDescent="0.25">
      <c r="D215" s="21" t="s">
        <v>826</v>
      </c>
      <c r="E215" s="45">
        <v>6249804.7808854356</v>
      </c>
      <c r="F215" s="45">
        <v>6307082.3975266665</v>
      </c>
      <c r="G215" s="45">
        <f t="shared" si="12"/>
        <v>6249804.7808854356</v>
      </c>
      <c r="H215" s="44">
        <f t="shared" si="13"/>
        <v>9.1647049226897814E-3</v>
      </c>
      <c r="I215" s="44"/>
      <c r="AA215" s="21" t="s">
        <v>3014</v>
      </c>
      <c r="AB215" s="45"/>
      <c r="AC215" s="45"/>
      <c r="AD215" s="44" t="str">
        <f t="shared" si="14"/>
        <v/>
      </c>
      <c r="AH215" s="21" t="s">
        <v>2035</v>
      </c>
      <c r="AI215" s="47">
        <v>3.9262295081967213</v>
      </c>
      <c r="AJ215" s="47">
        <v>0</v>
      </c>
      <c r="AL215" s="47">
        <f t="shared" si="15"/>
        <v>3.9262295081967213</v>
      </c>
      <c r="AM215" s="47">
        <f t="shared" si="15"/>
        <v>0</v>
      </c>
    </row>
    <row r="216" spans="4:39" x14ac:dyDescent="0.25">
      <c r="D216" s="21" t="s">
        <v>975</v>
      </c>
      <c r="E216" s="45">
        <v>12971873.235288648</v>
      </c>
      <c r="F216" s="45">
        <v>12862441.655397907</v>
      </c>
      <c r="G216" s="45">
        <f t="shared" si="12"/>
        <v>12971873.235288648</v>
      </c>
      <c r="H216" s="44">
        <f t="shared" si="13"/>
        <v>-8.4360660874362899E-3</v>
      </c>
      <c r="I216" s="44"/>
      <c r="AA216" s="46" t="s">
        <v>3012</v>
      </c>
      <c r="AB216" s="45">
        <v>34317000</v>
      </c>
      <c r="AC216" s="45">
        <v>58233000</v>
      </c>
      <c r="AD216" s="44">
        <f t="shared" si="14"/>
        <v>0.69691406591485272</v>
      </c>
      <c r="AH216" s="21" t="s">
        <v>2514</v>
      </c>
      <c r="AI216" s="47">
        <v>0.46252927400468385</v>
      </c>
      <c r="AJ216" s="47">
        <v>0</v>
      </c>
      <c r="AL216" s="47">
        <f t="shared" si="15"/>
        <v>0.46252927400468385</v>
      </c>
      <c r="AM216" s="47">
        <f t="shared" si="15"/>
        <v>0</v>
      </c>
    </row>
    <row r="217" spans="4:39" x14ac:dyDescent="0.25">
      <c r="D217" s="21" t="s">
        <v>2069</v>
      </c>
      <c r="E217" s="45">
        <v>14961981.326616155</v>
      </c>
      <c r="F217" s="45">
        <v>16414867.542872518</v>
      </c>
      <c r="G217" s="45">
        <f t="shared" si="12"/>
        <v>14961981.326616155</v>
      </c>
      <c r="H217" s="44">
        <f t="shared" si="13"/>
        <v>9.7105201813866476E-2</v>
      </c>
      <c r="I217" s="44"/>
      <c r="AA217" s="21" t="s">
        <v>602</v>
      </c>
      <c r="AB217" s="45"/>
      <c r="AC217" s="45"/>
      <c r="AD217" s="44" t="str">
        <f t="shared" si="14"/>
        <v/>
      </c>
      <c r="AH217" s="21" t="s">
        <v>534</v>
      </c>
      <c r="AI217" s="47">
        <v>1.2468827930174564E-2</v>
      </c>
      <c r="AJ217" s="47">
        <v>2.4457883770319624E-2</v>
      </c>
      <c r="AL217" s="47">
        <f t="shared" si="15"/>
        <v>1.2468827930174564E-2</v>
      </c>
      <c r="AM217" s="47">
        <f t="shared" si="15"/>
        <v>2.4457883770319624E-2</v>
      </c>
    </row>
    <row r="218" spans="4:39" x14ac:dyDescent="0.25">
      <c r="D218" s="21" t="s">
        <v>1880</v>
      </c>
      <c r="E218" s="45">
        <v>12459075.436228683</v>
      </c>
      <c r="F218" s="45">
        <v>13528797.810199823</v>
      </c>
      <c r="G218" s="45">
        <f t="shared" si="12"/>
        <v>12459075.436228683</v>
      </c>
      <c r="H218" s="44">
        <f t="shared" si="13"/>
        <v>8.5858888923698584E-2</v>
      </c>
      <c r="I218" s="44"/>
      <c r="AA218" s="46" t="s">
        <v>599</v>
      </c>
      <c r="AB218" s="45">
        <v>1989000</v>
      </c>
      <c r="AC218" s="45">
        <v>1958000</v>
      </c>
      <c r="AD218" s="44">
        <f t="shared" si="14"/>
        <v>-1.5585721468074409E-2</v>
      </c>
      <c r="AH218" s="21" t="s">
        <v>1232</v>
      </c>
      <c r="AI218" s="47">
        <v>1.1086956521739131</v>
      </c>
      <c r="AJ218" s="47">
        <v>2.9914804362040723E-2</v>
      </c>
      <c r="AL218" s="47">
        <f t="shared" si="15"/>
        <v>1.1086956521739131</v>
      </c>
      <c r="AM218" s="47">
        <f t="shared" si="15"/>
        <v>2.9914804362040723E-2</v>
      </c>
    </row>
    <row r="219" spans="4:39" x14ac:dyDescent="0.25">
      <c r="D219" s="21" t="s">
        <v>2419</v>
      </c>
      <c r="E219" s="45">
        <v>21561758.300888989</v>
      </c>
      <c r="F219" s="45">
        <v>20754071.666939598</v>
      </c>
      <c r="G219" s="45">
        <f t="shared" si="12"/>
        <v>21561758.300888989</v>
      </c>
      <c r="H219" s="44">
        <f t="shared" si="13"/>
        <v>-3.7459219358566442E-2</v>
      </c>
      <c r="I219" s="44"/>
      <c r="AA219" s="21" t="s">
        <v>199</v>
      </c>
      <c r="AB219" s="45"/>
      <c r="AC219" s="45"/>
      <c r="AD219" s="44" t="str">
        <f t="shared" si="14"/>
        <v/>
      </c>
      <c r="AH219" s="21" t="s">
        <v>519</v>
      </c>
      <c r="AI219" s="47">
        <v>0.83508771929824566</v>
      </c>
      <c r="AJ219" s="47">
        <v>1.5458254093534895E-3</v>
      </c>
      <c r="AL219" s="47">
        <f t="shared" si="15"/>
        <v>0.83508771929824566</v>
      </c>
      <c r="AM219" s="47">
        <f t="shared" si="15"/>
        <v>1.5458254093534895E-3</v>
      </c>
    </row>
    <row r="220" spans="4:39" x14ac:dyDescent="0.25">
      <c r="D220" s="21" t="s">
        <v>998</v>
      </c>
      <c r="E220" s="45">
        <v>3965703.6209467519</v>
      </c>
      <c r="F220" s="45">
        <v>3965703.6209467519</v>
      </c>
      <c r="G220" s="45">
        <f t="shared" si="12"/>
        <v>3965703.6209467519</v>
      </c>
      <c r="H220" s="44">
        <f t="shared" si="13"/>
        <v>0</v>
      </c>
      <c r="I220" s="44"/>
      <c r="AA220" s="46" t="s">
        <v>197</v>
      </c>
      <c r="AB220" s="45">
        <v>4524</v>
      </c>
      <c r="AC220" s="45">
        <v>5128</v>
      </c>
      <c r="AD220" s="44">
        <f t="shared" si="14"/>
        <v>0.13351016799292661</v>
      </c>
      <c r="AH220" s="21" t="s">
        <v>2462</v>
      </c>
      <c r="AI220" s="47">
        <v>0.15107913669064749</v>
      </c>
      <c r="AJ220" s="47">
        <v>4.1230843736004934E-2</v>
      </c>
      <c r="AL220" s="47">
        <f t="shared" si="15"/>
        <v>0.15107913669064749</v>
      </c>
      <c r="AM220" s="47">
        <f t="shared" si="15"/>
        <v>4.1230843736004934E-2</v>
      </c>
    </row>
    <row r="221" spans="4:39" x14ac:dyDescent="0.25">
      <c r="D221" s="21" t="s">
        <v>689</v>
      </c>
      <c r="E221" s="45">
        <v>11918100.715435889</v>
      </c>
      <c r="F221" s="45">
        <v>11730986.581524083</v>
      </c>
      <c r="G221" s="45">
        <f t="shared" si="12"/>
        <v>11918100.715435889</v>
      </c>
      <c r="H221" s="44">
        <f t="shared" si="13"/>
        <v>-1.5699996029523551E-2</v>
      </c>
      <c r="I221" s="44"/>
      <c r="AA221" s="46" t="s">
        <v>209</v>
      </c>
      <c r="AB221" s="45">
        <v>5152</v>
      </c>
      <c r="AC221" s="45">
        <v>5128</v>
      </c>
      <c r="AD221" s="44">
        <f t="shared" si="14"/>
        <v>-4.658385093167702E-3</v>
      </c>
      <c r="AH221" s="21" t="s">
        <v>1038</v>
      </c>
      <c r="AI221" s="47">
        <v>5.1787916152897656E-2</v>
      </c>
      <c r="AJ221" s="47">
        <v>0</v>
      </c>
      <c r="AL221" s="47">
        <f t="shared" si="15"/>
        <v>5.1787916152897656E-2</v>
      </c>
      <c r="AM221" s="47">
        <f t="shared" si="15"/>
        <v>0</v>
      </c>
    </row>
    <row r="222" spans="4:39" x14ac:dyDescent="0.25">
      <c r="D222" s="21" t="s">
        <v>1130</v>
      </c>
      <c r="E222" s="45">
        <v>4634827.1030988116</v>
      </c>
      <c r="F222" s="45">
        <v>4484372.5347586637</v>
      </c>
      <c r="G222" s="45">
        <f t="shared" si="12"/>
        <v>4634827.1030988116</v>
      </c>
      <c r="H222" s="44">
        <f t="shared" si="13"/>
        <v>-3.2461743446601278E-2</v>
      </c>
      <c r="I222" s="44"/>
      <c r="AA222" s="21" t="s">
        <v>3026</v>
      </c>
      <c r="AB222" s="45"/>
      <c r="AC222" s="45"/>
      <c r="AD222" s="44" t="str">
        <f t="shared" si="14"/>
        <v/>
      </c>
      <c r="AH222" s="21" t="s">
        <v>3346</v>
      </c>
      <c r="AI222" s="47">
        <v>0.45066991473812423</v>
      </c>
      <c r="AJ222" s="47">
        <v>1.9917545716814256E-2</v>
      </c>
      <c r="AL222" s="47">
        <f t="shared" si="15"/>
        <v>0.45066991473812423</v>
      </c>
      <c r="AM222" s="47">
        <f t="shared" si="15"/>
        <v>1.9917545716814256E-2</v>
      </c>
    </row>
    <row r="223" spans="4:39" x14ac:dyDescent="0.25">
      <c r="D223" s="21" t="s">
        <v>2438</v>
      </c>
      <c r="E223" s="45">
        <v>20895038.186675463</v>
      </c>
      <c r="F223" s="45">
        <v>20895038.186675463</v>
      </c>
      <c r="G223" s="45">
        <f t="shared" si="12"/>
        <v>20895038.186675463</v>
      </c>
      <c r="H223" s="44">
        <f t="shared" si="13"/>
        <v>0</v>
      </c>
      <c r="I223" s="44"/>
      <c r="AA223" s="46" t="s">
        <v>3023</v>
      </c>
      <c r="AB223" s="45">
        <v>34722000</v>
      </c>
      <c r="AC223" s="45">
        <v>34943000</v>
      </c>
      <c r="AD223" s="44">
        <f t="shared" si="14"/>
        <v>6.364840734980704E-3</v>
      </c>
      <c r="AH223" s="21" t="s">
        <v>2960</v>
      </c>
      <c r="AI223" s="47">
        <v>0.15730337078651685</v>
      </c>
      <c r="AJ223" s="47">
        <v>1.6360207935071935E-2</v>
      </c>
      <c r="AL223" s="47">
        <f t="shared" si="15"/>
        <v>0.15730337078651685</v>
      </c>
      <c r="AM223" s="47">
        <f t="shared" si="15"/>
        <v>1.6360207935071935E-2</v>
      </c>
    </row>
    <row r="224" spans="4:39" x14ac:dyDescent="0.25">
      <c r="D224" s="21" t="s">
        <v>811</v>
      </c>
      <c r="E224" s="45">
        <v>2988124.0475424458</v>
      </c>
      <c r="F224" s="45">
        <v>2988124.0475424458</v>
      </c>
      <c r="G224" s="45">
        <f t="shared" si="12"/>
        <v>2988124.0475424458</v>
      </c>
      <c r="H224" s="44">
        <f t="shared" si="13"/>
        <v>0</v>
      </c>
      <c r="I224" s="44"/>
      <c r="AA224" s="21" t="s">
        <v>3292</v>
      </c>
      <c r="AB224" s="45"/>
      <c r="AC224" s="45"/>
      <c r="AD224" s="44" t="str">
        <f t="shared" si="14"/>
        <v/>
      </c>
      <c r="AH224" s="21" t="s">
        <v>2723</v>
      </c>
      <c r="AI224" s="47">
        <v>1.432937181663837</v>
      </c>
      <c r="AJ224" s="47">
        <v>0.18798684704532095</v>
      </c>
      <c r="AL224" s="47">
        <f t="shared" si="15"/>
        <v>1.432937181663837</v>
      </c>
      <c r="AM224" s="47">
        <f t="shared" si="15"/>
        <v>0.18798684704532095</v>
      </c>
    </row>
    <row r="225" spans="4:39" x14ac:dyDescent="0.25">
      <c r="D225" s="21" t="s">
        <v>305</v>
      </c>
      <c r="E225" s="45">
        <v>18944.670208003779</v>
      </c>
      <c r="F225" s="45">
        <v>17489.782771063867</v>
      </c>
      <c r="G225" s="45">
        <f t="shared" si="12"/>
        <v>18944.670208003779</v>
      </c>
      <c r="H225" s="44">
        <f t="shared" si="13"/>
        <v>-7.6796662120053649E-2</v>
      </c>
      <c r="I225" s="44"/>
      <c r="AA225" s="46" t="s">
        <v>3289</v>
      </c>
      <c r="AB225" s="45">
        <v>46845550</v>
      </c>
      <c r="AC225" s="45">
        <v>57854412</v>
      </c>
      <c r="AD225" s="44">
        <f t="shared" si="14"/>
        <v>0.23500336744898928</v>
      </c>
      <c r="AH225" s="21" t="s">
        <v>712</v>
      </c>
      <c r="AI225" s="47">
        <v>0.19298245614035087</v>
      </c>
      <c r="AJ225" s="47">
        <v>6.095287637609903E-2</v>
      </c>
      <c r="AL225" s="47">
        <f t="shared" si="15"/>
        <v>0.19298245614035087</v>
      </c>
      <c r="AM225" s="47">
        <f t="shared" si="15"/>
        <v>6.095287637609903E-2</v>
      </c>
    </row>
    <row r="226" spans="4:39" x14ac:dyDescent="0.25">
      <c r="D226" s="21" t="s">
        <v>649</v>
      </c>
      <c r="E226" s="45">
        <v>2387094.2120412663</v>
      </c>
      <c r="F226" s="45">
        <v>2276026.4641043129</v>
      </c>
      <c r="G226" s="45">
        <f t="shared" si="12"/>
        <v>2387094.2120412663</v>
      </c>
      <c r="H226" s="44">
        <f t="shared" si="13"/>
        <v>-4.6528430833057237E-2</v>
      </c>
      <c r="I226" s="44"/>
      <c r="AA226" s="21" t="s">
        <v>1584</v>
      </c>
      <c r="AB226" s="45"/>
      <c r="AC226" s="45"/>
      <c r="AD226" s="44" t="str">
        <f t="shared" si="14"/>
        <v/>
      </c>
      <c r="AH226" s="21" t="s">
        <v>1252</v>
      </c>
      <c r="AI226" s="47">
        <v>0.27553444180522563</v>
      </c>
      <c r="AJ226" s="47">
        <v>5.6826453380444814E-2</v>
      </c>
      <c r="AL226" s="47">
        <f t="shared" si="15"/>
        <v>0.27553444180522563</v>
      </c>
      <c r="AM226" s="47">
        <f t="shared" si="15"/>
        <v>5.6826453380444814E-2</v>
      </c>
    </row>
    <row r="227" spans="4:39" x14ac:dyDescent="0.25">
      <c r="D227" s="21" t="s">
        <v>971</v>
      </c>
      <c r="E227" s="45">
        <v>7604120.2813280579</v>
      </c>
      <c r="F227" s="45">
        <v>7604120.2813280579</v>
      </c>
      <c r="G227" s="45">
        <f t="shared" si="12"/>
        <v>7604120.2813280579</v>
      </c>
      <c r="H227" s="44">
        <f t="shared" si="13"/>
        <v>0</v>
      </c>
      <c r="I227" s="44"/>
      <c r="AA227" s="46" t="s">
        <v>1581</v>
      </c>
      <c r="AB227" s="45">
        <v>8792000</v>
      </c>
      <c r="AC227" s="45">
        <v>8792000</v>
      </c>
      <c r="AD227" s="44">
        <f t="shared" si="14"/>
        <v>0</v>
      </c>
      <c r="AH227" s="21" t="s">
        <v>3221</v>
      </c>
      <c r="AI227" s="47">
        <v>0.22020725388601037</v>
      </c>
      <c r="AJ227" s="47">
        <v>0.16070024757483817</v>
      </c>
      <c r="AL227" s="47">
        <f t="shared" si="15"/>
        <v>0.22020725388601037</v>
      </c>
      <c r="AM227" s="47">
        <f t="shared" si="15"/>
        <v>0.16070024757483817</v>
      </c>
    </row>
    <row r="228" spans="4:39" x14ac:dyDescent="0.25">
      <c r="D228" s="21" t="s">
        <v>2780</v>
      </c>
      <c r="E228" s="45">
        <v>28254645.912305921</v>
      </c>
      <c r="F228" s="45">
        <v>27251033.739506245</v>
      </c>
      <c r="G228" s="45">
        <f t="shared" si="12"/>
        <v>28254645.912305921</v>
      </c>
      <c r="H228" s="44">
        <f t="shared" si="13"/>
        <v>-3.5520253055536161E-2</v>
      </c>
      <c r="I228" s="44"/>
      <c r="AA228" s="21" t="s">
        <v>2810</v>
      </c>
      <c r="AB228" s="45"/>
      <c r="AC228" s="45"/>
      <c r="AD228" s="44" t="str">
        <f t="shared" si="14"/>
        <v/>
      </c>
      <c r="AH228" s="21" t="s">
        <v>2656</v>
      </c>
      <c r="AI228" s="47">
        <v>0.24357838795394154</v>
      </c>
      <c r="AJ228" s="47">
        <v>8.4383299559083871E-2</v>
      </c>
      <c r="AL228" s="47">
        <f t="shared" si="15"/>
        <v>0.24357838795394154</v>
      </c>
      <c r="AM228" s="47">
        <f t="shared" si="15"/>
        <v>8.4383299559083871E-2</v>
      </c>
    </row>
    <row r="229" spans="4:39" x14ac:dyDescent="0.25">
      <c r="D229" s="21" t="s">
        <v>627</v>
      </c>
      <c r="E229" s="45">
        <v>2239625.6355127124</v>
      </c>
      <c r="F229" s="45">
        <v>2239625.6355127124</v>
      </c>
      <c r="G229" s="45">
        <f t="shared" si="12"/>
        <v>2239625.6355127124</v>
      </c>
      <c r="H229" s="44">
        <f t="shared" si="13"/>
        <v>0</v>
      </c>
      <c r="I229" s="44"/>
      <c r="AA229" s="46" t="s">
        <v>2808</v>
      </c>
      <c r="AB229" s="45">
        <v>28561000</v>
      </c>
      <c r="AC229" s="45">
        <v>27767000</v>
      </c>
      <c r="AD229" s="44">
        <f t="shared" si="14"/>
        <v>-2.780014705367459E-2</v>
      </c>
      <c r="AH229" s="21" t="s">
        <v>527</v>
      </c>
      <c r="AI229" s="47">
        <v>0.1951219512195122</v>
      </c>
      <c r="AJ229" s="47">
        <v>8.3868488279422213E-2</v>
      </c>
      <c r="AL229" s="47">
        <f t="shared" si="15"/>
        <v>0.1951219512195122</v>
      </c>
      <c r="AM229" s="47">
        <f t="shared" si="15"/>
        <v>8.3868488279422213E-2</v>
      </c>
    </row>
    <row r="230" spans="4:39" x14ac:dyDescent="0.25">
      <c r="D230" s="21" t="s">
        <v>569</v>
      </c>
      <c r="E230" s="45">
        <v>1764076.0325481875</v>
      </c>
      <c r="F230" s="45">
        <v>1918438.511754313</v>
      </c>
      <c r="G230" s="45">
        <f t="shared" si="12"/>
        <v>1764076.0325481875</v>
      </c>
      <c r="H230" s="44">
        <f t="shared" si="13"/>
        <v>8.7503302781768794E-2</v>
      </c>
      <c r="I230" s="44"/>
      <c r="AA230" s="21" t="s">
        <v>597</v>
      </c>
      <c r="AB230" s="45"/>
      <c r="AC230" s="45"/>
      <c r="AD230" s="44" t="str">
        <f t="shared" si="14"/>
        <v/>
      </c>
      <c r="AH230" s="21" t="s">
        <v>1066</v>
      </c>
      <c r="AI230" s="47">
        <v>0.77522935779816515</v>
      </c>
      <c r="AJ230" s="47">
        <v>0.10594344926109506</v>
      </c>
      <c r="AL230" s="47">
        <f t="shared" si="15"/>
        <v>0.77522935779816515</v>
      </c>
      <c r="AM230" s="47">
        <f t="shared" si="15"/>
        <v>0.10594344926109506</v>
      </c>
    </row>
    <row r="231" spans="4:39" x14ac:dyDescent="0.25">
      <c r="D231" s="21" t="s">
        <v>1202</v>
      </c>
      <c r="E231" s="45">
        <v>5060143.5331423935</v>
      </c>
      <c r="F231" s="45">
        <v>5060143.5331423935</v>
      </c>
      <c r="G231" s="45">
        <f t="shared" si="12"/>
        <v>5060143.5331423935</v>
      </c>
      <c r="H231" s="44">
        <f t="shared" si="13"/>
        <v>0</v>
      </c>
      <c r="I231" s="44"/>
      <c r="AA231" s="46" t="s">
        <v>594</v>
      </c>
      <c r="AB231" s="45">
        <v>1982000</v>
      </c>
      <c r="AC231" s="45">
        <v>1918000</v>
      </c>
      <c r="AD231" s="44">
        <f t="shared" si="14"/>
        <v>-3.2290615539858729E-2</v>
      </c>
      <c r="AH231" s="21" t="s">
        <v>1906</v>
      </c>
      <c r="AI231" s="47">
        <v>0.24303405572755418</v>
      </c>
      <c r="AJ231" s="47">
        <v>4.6474912322275137E-2</v>
      </c>
      <c r="AL231" s="47">
        <f t="shared" si="15"/>
        <v>0.24303405572755418</v>
      </c>
      <c r="AM231" s="47">
        <f t="shared" si="15"/>
        <v>4.6474912322275137E-2</v>
      </c>
    </row>
    <row r="232" spans="4:39" x14ac:dyDescent="0.25">
      <c r="D232" s="21" t="s">
        <v>1003</v>
      </c>
      <c r="E232" s="45">
        <v>3980631.9798434204</v>
      </c>
      <c r="F232" s="45">
        <v>3980631.9798434204</v>
      </c>
      <c r="G232" s="45">
        <f t="shared" si="12"/>
        <v>3980631.9798434204</v>
      </c>
      <c r="H232" s="44">
        <f t="shared" si="13"/>
        <v>0</v>
      </c>
      <c r="I232" s="44"/>
      <c r="AA232" s="21" t="s">
        <v>584</v>
      </c>
      <c r="AB232" s="45"/>
      <c r="AC232" s="45"/>
      <c r="AD232" s="44" t="str">
        <f t="shared" si="14"/>
        <v/>
      </c>
      <c r="AH232" s="21" t="s">
        <v>3486</v>
      </c>
      <c r="AI232" s="47">
        <v>0.61528662420382163</v>
      </c>
      <c r="AJ232" s="47">
        <v>0.11327233608032185</v>
      </c>
      <c r="AL232" s="47">
        <f t="shared" si="15"/>
        <v>0.61528662420382163</v>
      </c>
      <c r="AM232" s="47">
        <f t="shared" si="15"/>
        <v>0.11327233608032185</v>
      </c>
    </row>
    <row r="233" spans="4:39" x14ac:dyDescent="0.25">
      <c r="D233" s="21" t="s">
        <v>839</v>
      </c>
      <c r="E233" s="45">
        <v>3001831.0253230645</v>
      </c>
      <c r="F233" s="45">
        <v>2444953.7269212194</v>
      </c>
      <c r="G233" s="45">
        <f t="shared" si="12"/>
        <v>3001831.0253230645</v>
      </c>
      <c r="H233" s="44">
        <f t="shared" si="13"/>
        <v>-0.18551254008107024</v>
      </c>
      <c r="I233" s="44"/>
      <c r="AA233" s="46" t="s">
        <v>977</v>
      </c>
      <c r="AB233" s="45">
        <v>3640000</v>
      </c>
      <c r="AC233" s="45">
        <v>3728000</v>
      </c>
      <c r="AD233" s="44">
        <f t="shared" si="14"/>
        <v>2.4175824175824177E-2</v>
      </c>
      <c r="AH233" s="21" t="s">
        <v>1674</v>
      </c>
      <c r="AI233" s="47">
        <v>0.23787167449139279</v>
      </c>
      <c r="AJ233" s="47">
        <v>9.9518397832352602E-3</v>
      </c>
      <c r="AL233" s="47">
        <f t="shared" si="15"/>
        <v>0.23787167449139279</v>
      </c>
      <c r="AM233" s="47">
        <f t="shared" si="15"/>
        <v>9.9518397832352602E-3</v>
      </c>
    </row>
    <row r="234" spans="4:39" x14ac:dyDescent="0.25">
      <c r="D234" s="21" t="s">
        <v>2104</v>
      </c>
      <c r="E234" s="45">
        <v>15760514.03786814</v>
      </c>
      <c r="F234" s="45">
        <v>17760734.111075077</v>
      </c>
      <c r="G234" s="45">
        <f t="shared" si="12"/>
        <v>15760514.03786814</v>
      </c>
      <c r="H234" s="44">
        <f t="shared" si="13"/>
        <v>0.12691337785055509</v>
      </c>
      <c r="I234" s="44"/>
      <c r="AA234" s="46" t="s">
        <v>581</v>
      </c>
      <c r="AB234" s="45">
        <v>1885000</v>
      </c>
      <c r="AC234" s="45">
        <v>2519000</v>
      </c>
      <c r="AD234" s="44">
        <f t="shared" si="14"/>
        <v>0.33633952254641908</v>
      </c>
      <c r="AH234" s="21" t="s">
        <v>1018</v>
      </c>
      <c r="AI234" s="47">
        <v>0.18791946308724833</v>
      </c>
      <c r="AJ234" s="47">
        <v>1.0094409820629336E-2</v>
      </c>
      <c r="AL234" s="47">
        <f t="shared" si="15"/>
        <v>0.18791946308724833</v>
      </c>
      <c r="AM234" s="47">
        <f t="shared" si="15"/>
        <v>1.0094409820629336E-2</v>
      </c>
    </row>
    <row r="235" spans="4:39" x14ac:dyDescent="0.25">
      <c r="D235" s="21" t="s">
        <v>3148</v>
      </c>
      <c r="E235" s="45">
        <v>40977336.498457164</v>
      </c>
      <c r="F235" s="45">
        <v>42505364.519682027</v>
      </c>
      <c r="G235" s="45">
        <f t="shared" si="12"/>
        <v>40977336.498457164</v>
      </c>
      <c r="H235" s="44">
        <f t="shared" si="13"/>
        <v>3.7289588631081366E-2</v>
      </c>
      <c r="I235" s="44"/>
      <c r="AA235" s="21" t="s">
        <v>510</v>
      </c>
      <c r="AB235" s="45"/>
      <c r="AC235" s="45"/>
      <c r="AD235" s="44" t="str">
        <f t="shared" si="14"/>
        <v/>
      </c>
      <c r="AH235" s="21" t="s">
        <v>2552</v>
      </c>
      <c r="AI235" s="47">
        <v>-9.375E-2</v>
      </c>
      <c r="AJ235" s="47">
        <v>0.10638085641933372</v>
      </c>
      <c r="AL235" s="47">
        <f t="shared" si="15"/>
        <v>-9.375E-2</v>
      </c>
      <c r="AM235" s="47">
        <f t="shared" si="15"/>
        <v>0.10638085641933372</v>
      </c>
    </row>
    <row r="236" spans="4:39" x14ac:dyDescent="0.25">
      <c r="D236" s="21" t="s">
        <v>1913</v>
      </c>
      <c r="E236" s="45">
        <v>12007324.101292258</v>
      </c>
      <c r="F236" s="45">
        <v>9988888.139014693</v>
      </c>
      <c r="G236" s="45">
        <f t="shared" si="12"/>
        <v>12007324.101292258</v>
      </c>
      <c r="H236" s="44">
        <f t="shared" si="13"/>
        <v>-0.1681003981611803</v>
      </c>
      <c r="I236" s="44"/>
      <c r="AA236" s="46" t="s">
        <v>508</v>
      </c>
      <c r="AB236" s="45">
        <v>1368000</v>
      </c>
      <c r="AC236" s="45">
        <v>1369000</v>
      </c>
      <c r="AD236" s="44">
        <f t="shared" si="14"/>
        <v>7.3099415204678359E-4</v>
      </c>
      <c r="AH236" s="21" t="s">
        <v>2708</v>
      </c>
      <c r="AI236" s="47">
        <v>0.70987654320987659</v>
      </c>
      <c r="AJ236" s="47">
        <v>0.12562735503860328</v>
      </c>
      <c r="AL236" s="47">
        <f t="shared" si="15"/>
        <v>0.70987654320987659</v>
      </c>
      <c r="AM236" s="47">
        <f t="shared" si="15"/>
        <v>0.12562735503860328</v>
      </c>
    </row>
    <row r="237" spans="4:39" x14ac:dyDescent="0.25">
      <c r="D237" s="21" t="s">
        <v>2930</v>
      </c>
      <c r="E237" s="45">
        <v>33622429.947452031</v>
      </c>
      <c r="F237" s="45">
        <v>26181891.446017928</v>
      </c>
      <c r="G237" s="45">
        <f t="shared" si="12"/>
        <v>33622429.947452031</v>
      </c>
      <c r="H237" s="44">
        <f t="shared" si="13"/>
        <v>-0.22129686977005539</v>
      </c>
      <c r="I237" s="44"/>
      <c r="AA237" s="46" t="s">
        <v>690</v>
      </c>
      <c r="AB237" s="45">
        <v>2468000</v>
      </c>
      <c r="AC237" s="45">
        <v>2431000</v>
      </c>
      <c r="AD237" s="44">
        <f t="shared" si="14"/>
        <v>-1.4991896272285251E-2</v>
      </c>
      <c r="AH237" s="21" t="s">
        <v>2136</v>
      </c>
      <c r="AI237" s="47">
        <v>0.28767123287671231</v>
      </c>
      <c r="AJ237" s="47">
        <v>0.21341260455792804</v>
      </c>
      <c r="AL237" s="47">
        <f t="shared" si="15"/>
        <v>0.28767123287671231</v>
      </c>
      <c r="AM237" s="47">
        <f t="shared" si="15"/>
        <v>0.21341260455792804</v>
      </c>
    </row>
    <row r="238" spans="4:39" x14ac:dyDescent="0.25">
      <c r="D238" s="21" t="s">
        <v>1896</v>
      </c>
      <c r="E238" s="45">
        <v>12064947.543511195</v>
      </c>
      <c r="F238" s="45">
        <v>11388534.952471731</v>
      </c>
      <c r="G238" s="45">
        <f t="shared" si="12"/>
        <v>12064947.543511195</v>
      </c>
      <c r="H238" s="44">
        <f t="shared" si="13"/>
        <v>-5.6064279484020971E-2</v>
      </c>
      <c r="I238" s="44"/>
      <c r="AA238" s="21" t="s">
        <v>1937</v>
      </c>
      <c r="AB238" s="45"/>
      <c r="AC238" s="45"/>
      <c r="AD238" s="44" t="str">
        <f t="shared" si="14"/>
        <v/>
      </c>
      <c r="AH238" s="21" t="s">
        <v>2050</v>
      </c>
      <c r="AI238" s="47">
        <v>1.0526315789473684</v>
      </c>
      <c r="AJ238" s="47">
        <v>5.2766378859388771E-2</v>
      </c>
      <c r="AL238" s="47">
        <f t="shared" si="15"/>
        <v>1.0526315789473684</v>
      </c>
      <c r="AM238" s="47">
        <f t="shared" si="15"/>
        <v>5.2766378859388771E-2</v>
      </c>
    </row>
    <row r="239" spans="4:39" x14ac:dyDescent="0.25">
      <c r="D239" s="21" t="s">
        <v>2452</v>
      </c>
      <c r="E239" s="45">
        <v>22121873.781282045</v>
      </c>
      <c r="F239" s="45">
        <v>22121873.781282045</v>
      </c>
      <c r="G239" s="45">
        <f t="shared" si="12"/>
        <v>22121873.781282045</v>
      </c>
      <c r="H239" s="44">
        <f t="shared" si="13"/>
        <v>0</v>
      </c>
      <c r="I239" s="44"/>
      <c r="AA239" s="46" t="s">
        <v>1933</v>
      </c>
      <c r="AB239" s="45">
        <v>46841000</v>
      </c>
      <c r="AC239" s="45">
        <v>50010000</v>
      </c>
      <c r="AD239" s="44">
        <f t="shared" si="14"/>
        <v>6.7654405328665054E-2</v>
      </c>
      <c r="AH239" s="21" t="s">
        <v>1950</v>
      </c>
      <c r="AI239" s="47">
        <v>0.36279926335174956</v>
      </c>
      <c r="AJ239" s="47">
        <v>4.1108177640193214E-2</v>
      </c>
      <c r="AL239" s="47">
        <f t="shared" si="15"/>
        <v>0.36279926335174956</v>
      </c>
      <c r="AM239" s="47">
        <f t="shared" si="15"/>
        <v>4.1108177640193214E-2</v>
      </c>
    </row>
    <row r="240" spans="4:39" x14ac:dyDescent="0.25">
      <c r="D240" s="21" t="s">
        <v>1093</v>
      </c>
      <c r="E240" s="45">
        <v>4600970.0151776541</v>
      </c>
      <c r="F240" s="45">
        <v>4600970.0151776541</v>
      </c>
      <c r="G240" s="45">
        <f t="shared" si="12"/>
        <v>4600970.0151776541</v>
      </c>
      <c r="H240" s="44">
        <f t="shared" si="13"/>
        <v>0</v>
      </c>
      <c r="I240" s="44"/>
      <c r="AA240" s="21" t="s">
        <v>2330</v>
      </c>
      <c r="AB240" s="45"/>
      <c r="AC240" s="45"/>
      <c r="AD240" s="44" t="str">
        <f t="shared" si="14"/>
        <v/>
      </c>
      <c r="AH240" s="21" t="s">
        <v>3770</v>
      </c>
      <c r="AI240" s="47">
        <v>0.3532934131736527</v>
      </c>
      <c r="AJ240" s="47">
        <v>1.8166346685591271E-2</v>
      </c>
      <c r="AL240" s="47">
        <f t="shared" si="15"/>
        <v>0.3532934131736527</v>
      </c>
      <c r="AM240" s="47">
        <f t="shared" si="15"/>
        <v>1.8166346685591271E-2</v>
      </c>
    </row>
    <row r="241" spans="4:39" x14ac:dyDescent="0.25">
      <c r="D241" s="21" t="s">
        <v>957</v>
      </c>
      <c r="E241" s="45">
        <v>3430897.7429276165</v>
      </c>
      <c r="F241" s="45">
        <v>3330264.1532401042</v>
      </c>
      <c r="G241" s="45">
        <f t="shared" si="12"/>
        <v>3430897.7429276165</v>
      </c>
      <c r="H241" s="44">
        <f t="shared" si="13"/>
        <v>-2.9331561949042729E-2</v>
      </c>
      <c r="I241" s="44"/>
      <c r="AA241" s="46" t="s">
        <v>2327</v>
      </c>
      <c r="AB241" s="45">
        <v>18927000</v>
      </c>
      <c r="AC241" s="45">
        <v>19723000</v>
      </c>
      <c r="AD241" s="44">
        <f t="shared" si="14"/>
        <v>4.205632165689227E-2</v>
      </c>
      <c r="AH241" s="21" t="s">
        <v>215</v>
      </c>
      <c r="AI241" s="47">
        <v>0.66739130434782612</v>
      </c>
      <c r="AJ241" s="47">
        <v>1.1908115879658634E-2</v>
      </c>
      <c r="AL241" s="47">
        <f t="shared" si="15"/>
        <v>0.66739130434782612</v>
      </c>
      <c r="AM241" s="47">
        <f t="shared" si="15"/>
        <v>1.1908115879658634E-2</v>
      </c>
    </row>
    <row r="242" spans="4:39" x14ac:dyDescent="0.25">
      <c r="D242" s="21" t="s">
        <v>1940</v>
      </c>
      <c r="E242" s="45">
        <v>12189047.947292924</v>
      </c>
      <c r="F242" s="45">
        <v>11890604.70236906</v>
      </c>
      <c r="G242" s="45">
        <f t="shared" si="12"/>
        <v>12189047.947292924</v>
      </c>
      <c r="H242" s="44">
        <f t="shared" si="13"/>
        <v>-2.4484541058036043E-2</v>
      </c>
      <c r="I242" s="44"/>
      <c r="AA242" s="21" t="s">
        <v>3462</v>
      </c>
      <c r="AB242" s="45"/>
      <c r="AC242" s="45"/>
      <c r="AD242" s="44" t="str">
        <f t="shared" si="14"/>
        <v/>
      </c>
      <c r="AH242" s="21" t="s">
        <v>2392</v>
      </c>
      <c r="AI242" s="47">
        <v>-0.15846994535519127</v>
      </c>
      <c r="AJ242" s="47">
        <v>2.9660729782806979E-2</v>
      </c>
      <c r="AL242" s="47">
        <f t="shared" si="15"/>
        <v>-0.15846994535519127</v>
      </c>
      <c r="AM242" s="47">
        <f t="shared" si="15"/>
        <v>2.9660729782806979E-2</v>
      </c>
    </row>
    <row r="243" spans="4:39" x14ac:dyDescent="0.25">
      <c r="D243" s="21" t="s">
        <v>2007</v>
      </c>
      <c r="E243" s="45">
        <v>15319839.012444746</v>
      </c>
      <c r="F243" s="45">
        <v>17906474.738197532</v>
      </c>
      <c r="G243" s="45">
        <f t="shared" si="12"/>
        <v>15319839.012444746</v>
      </c>
      <c r="H243" s="44">
        <f t="shared" si="13"/>
        <v>0.16884222632180321</v>
      </c>
      <c r="I243" s="44"/>
      <c r="AA243" s="46" t="s">
        <v>3459</v>
      </c>
      <c r="AB243" s="45">
        <v>55798000</v>
      </c>
      <c r="AC243" s="45">
        <v>56191000</v>
      </c>
      <c r="AD243" s="44">
        <f t="shared" si="14"/>
        <v>7.0432631993978282E-3</v>
      </c>
      <c r="AH243" s="21" t="s">
        <v>2486</v>
      </c>
      <c r="AI243" s="47">
        <v>0.85435630689206765</v>
      </c>
      <c r="AJ243" s="47">
        <v>0.14707554164800724</v>
      </c>
      <c r="AL243" s="47">
        <f t="shared" si="15"/>
        <v>0.85435630689206765</v>
      </c>
      <c r="AM243" s="47">
        <f t="shared" si="15"/>
        <v>0.14707554164800724</v>
      </c>
    </row>
    <row r="244" spans="4:39" x14ac:dyDescent="0.25">
      <c r="D244" s="21" t="s">
        <v>3685</v>
      </c>
      <c r="E244" s="45">
        <v>121429724.90990661</v>
      </c>
      <c r="F244" s="45">
        <v>127727280.20181504</v>
      </c>
      <c r="G244" s="45">
        <f t="shared" si="12"/>
        <v>121429724.90990661</v>
      </c>
      <c r="H244" s="44">
        <f t="shared" si="13"/>
        <v>5.1861727403078831E-2</v>
      </c>
      <c r="I244" s="44"/>
      <c r="AA244" s="21" t="s">
        <v>3323</v>
      </c>
      <c r="AB244" s="45"/>
      <c r="AC244" s="45"/>
      <c r="AD244" s="44" t="str">
        <f t="shared" si="14"/>
        <v/>
      </c>
      <c r="AH244" s="21" t="s">
        <v>696</v>
      </c>
      <c r="AI244" s="47">
        <v>2.2665245202558637</v>
      </c>
      <c r="AJ244" s="47">
        <v>2.5085155463978898E-2</v>
      </c>
      <c r="AL244" s="47">
        <f t="shared" si="15"/>
        <v>2.2665245202558637</v>
      </c>
      <c r="AM244" s="47">
        <f t="shared" si="15"/>
        <v>2.5085155463978898E-2</v>
      </c>
    </row>
    <row r="245" spans="4:39" x14ac:dyDescent="0.25">
      <c r="D245" s="21" t="s">
        <v>2275</v>
      </c>
      <c r="E245" s="45">
        <v>19304301.551074814</v>
      </c>
      <c r="F245" s="45">
        <v>20230683.552201986</v>
      </c>
      <c r="G245" s="45">
        <f t="shared" si="12"/>
        <v>19304301.551074814</v>
      </c>
      <c r="H245" s="44">
        <f t="shared" si="13"/>
        <v>4.7988371849464487E-2</v>
      </c>
      <c r="I245" s="44"/>
      <c r="AA245" s="46" t="s">
        <v>3321</v>
      </c>
      <c r="AB245" s="45">
        <v>47882000</v>
      </c>
      <c r="AC245" s="45">
        <v>51796000</v>
      </c>
      <c r="AD245" s="44">
        <f t="shared" si="14"/>
        <v>8.174261726744915E-2</v>
      </c>
      <c r="AH245" s="21" t="s">
        <v>934</v>
      </c>
      <c r="AI245" s="47">
        <v>5.4744525547445258E-2</v>
      </c>
      <c r="AJ245" s="47">
        <v>0</v>
      </c>
      <c r="AL245" s="47">
        <f t="shared" si="15"/>
        <v>5.4744525547445258E-2</v>
      </c>
      <c r="AM245" s="47">
        <f t="shared" si="15"/>
        <v>0</v>
      </c>
    </row>
    <row r="246" spans="4:39" x14ac:dyDescent="0.25">
      <c r="D246" s="21" t="s">
        <v>1401</v>
      </c>
      <c r="E246" s="45">
        <v>7476714.9284979478</v>
      </c>
      <c r="F246" s="45">
        <v>8747348.8388684299</v>
      </c>
      <c r="G246" s="45">
        <f t="shared" si="12"/>
        <v>7476714.9284979478</v>
      </c>
      <c r="H246" s="44">
        <f t="shared" si="13"/>
        <v>0.16994548040441995</v>
      </c>
      <c r="I246" s="44"/>
      <c r="AA246" s="21" t="s">
        <v>3615</v>
      </c>
      <c r="AB246" s="45"/>
      <c r="AC246" s="45"/>
      <c r="AD246" s="44" t="str">
        <f t="shared" si="14"/>
        <v/>
      </c>
      <c r="AH246" s="21" t="s">
        <v>1062</v>
      </c>
      <c r="AI246" s="47">
        <v>0.32464929859719438</v>
      </c>
      <c r="AJ246" s="47">
        <v>3.6476896533535738E-2</v>
      </c>
      <c r="AL246" s="47">
        <f t="shared" si="15"/>
        <v>0.32464929859719438</v>
      </c>
      <c r="AM246" s="47">
        <f t="shared" si="15"/>
        <v>3.6476896533535738E-2</v>
      </c>
    </row>
    <row r="247" spans="4:39" x14ac:dyDescent="0.25">
      <c r="D247" s="21" t="s">
        <v>1057</v>
      </c>
      <c r="E247" s="45">
        <v>4395299.279927752</v>
      </c>
      <c r="F247" s="45">
        <v>4438657.5047468627</v>
      </c>
      <c r="G247" s="45">
        <f t="shared" si="12"/>
        <v>4395299.279927752</v>
      </c>
      <c r="H247" s="44">
        <f t="shared" si="13"/>
        <v>9.8646808914962924E-3</v>
      </c>
      <c r="I247" s="44"/>
      <c r="AA247" s="46" t="s">
        <v>3613</v>
      </c>
      <c r="AB247" s="45">
        <v>78310000</v>
      </c>
      <c r="AC247" s="45">
        <v>79679000</v>
      </c>
      <c r="AD247" s="44">
        <f t="shared" si="14"/>
        <v>1.7481803090282213E-2</v>
      </c>
      <c r="AH247" s="21" t="s">
        <v>1434</v>
      </c>
      <c r="AI247" s="47">
        <v>0</v>
      </c>
      <c r="AJ247" s="47">
        <v>-0.97638178990036983</v>
      </c>
      <c r="AL247" s="47">
        <f t="shared" si="15"/>
        <v>0</v>
      </c>
      <c r="AM247" s="47">
        <f t="shared" si="15"/>
        <v>-0.97638178990036983</v>
      </c>
    </row>
    <row r="248" spans="4:39" x14ac:dyDescent="0.25">
      <c r="D248" s="21" t="s">
        <v>1356</v>
      </c>
      <c r="E248" s="45">
        <v>6566307.3676038273</v>
      </c>
      <c r="F248" s="45">
        <v>6946539.2974780817</v>
      </c>
      <c r="G248" s="45">
        <f t="shared" si="12"/>
        <v>6566307.3676038273</v>
      </c>
      <c r="H248" s="44">
        <f t="shared" si="13"/>
        <v>5.7906507963700213E-2</v>
      </c>
      <c r="I248" s="44"/>
      <c r="AA248" s="21" t="s">
        <v>757</v>
      </c>
      <c r="AB248" s="45"/>
      <c r="AC248" s="45"/>
      <c r="AD248" s="44" t="str">
        <f t="shared" si="14"/>
        <v/>
      </c>
      <c r="AH248" s="21" t="s">
        <v>1213</v>
      </c>
      <c r="AI248" s="47">
        <v>0.76650943396226412</v>
      </c>
      <c r="AJ248" s="47">
        <v>1.4205360667803606E-2</v>
      </c>
      <c r="AL248" s="47">
        <f t="shared" si="15"/>
        <v>0.76650943396226412</v>
      </c>
      <c r="AM248" s="47">
        <f t="shared" si="15"/>
        <v>1.4205360667803606E-2</v>
      </c>
    </row>
    <row r="249" spans="4:39" x14ac:dyDescent="0.25">
      <c r="D249" s="21" t="s">
        <v>1244</v>
      </c>
      <c r="E249" s="45">
        <v>5527412.7277528932</v>
      </c>
      <c r="F249" s="45">
        <v>6712135.3724137293</v>
      </c>
      <c r="G249" s="45">
        <f t="shared" si="12"/>
        <v>5527412.7277528932</v>
      </c>
      <c r="H249" s="44">
        <f t="shared" si="13"/>
        <v>0.21433583902870079</v>
      </c>
      <c r="I249" s="44"/>
      <c r="AA249" s="46" t="s">
        <v>754</v>
      </c>
      <c r="AB249" s="45">
        <v>2670000</v>
      </c>
      <c r="AC249" s="45">
        <v>2602000</v>
      </c>
      <c r="AD249" s="44">
        <f t="shared" si="14"/>
        <v>-2.546816479400749E-2</v>
      </c>
      <c r="AH249" s="21" t="s">
        <v>591</v>
      </c>
      <c r="AI249" s="47">
        <v>0.48654708520179374</v>
      </c>
      <c r="AJ249" s="47">
        <v>5.4124204738817145E-3</v>
      </c>
      <c r="AL249" s="47">
        <f t="shared" si="15"/>
        <v>0.48654708520179374</v>
      </c>
      <c r="AM249" s="47">
        <f t="shared" si="15"/>
        <v>5.4124204738817145E-3</v>
      </c>
    </row>
    <row r="250" spans="4:39" x14ac:dyDescent="0.25">
      <c r="D250" s="21" t="s">
        <v>313</v>
      </c>
      <c r="E250" s="45">
        <v>752692.11922394834</v>
      </c>
      <c r="F250" s="45">
        <v>752692.11922394834</v>
      </c>
      <c r="G250" s="45">
        <f t="shared" si="12"/>
        <v>752692.11922394834</v>
      </c>
      <c r="H250" s="44">
        <f t="shared" si="13"/>
        <v>0</v>
      </c>
      <c r="I250" s="44"/>
      <c r="AA250" s="21" t="s">
        <v>187</v>
      </c>
      <c r="AB250" s="45"/>
      <c r="AC250" s="45"/>
      <c r="AD250" s="44" t="str">
        <f t="shared" si="14"/>
        <v/>
      </c>
      <c r="AH250" s="21" t="s">
        <v>1071</v>
      </c>
      <c r="AI250" s="47">
        <v>0.53589743589743588</v>
      </c>
      <c r="AJ250" s="47">
        <v>0.21824887478022126</v>
      </c>
      <c r="AL250" s="47">
        <f t="shared" si="15"/>
        <v>0.53589743589743588</v>
      </c>
      <c r="AM250" s="47">
        <f t="shared" si="15"/>
        <v>0.21824887478022126</v>
      </c>
    </row>
    <row r="251" spans="4:39" x14ac:dyDescent="0.25">
      <c r="D251" s="21" t="s">
        <v>2368</v>
      </c>
      <c r="E251" s="45">
        <v>20255413.69216907</v>
      </c>
      <c r="F251" s="45">
        <v>21199640.641794782</v>
      </c>
      <c r="G251" s="45">
        <f t="shared" si="12"/>
        <v>20255413.69216907</v>
      </c>
      <c r="H251" s="44">
        <f t="shared" si="13"/>
        <v>4.6616028878776181E-2</v>
      </c>
      <c r="I251" s="44"/>
      <c r="AA251" s="46" t="s">
        <v>185</v>
      </c>
      <c r="AB251" s="45">
        <v>3455</v>
      </c>
      <c r="AC251" s="45">
        <v>3445</v>
      </c>
      <c r="AD251" s="44">
        <f t="shared" si="14"/>
        <v>-2.8943560057887118E-3</v>
      </c>
      <c r="AH251" s="21" t="s">
        <v>676</v>
      </c>
      <c r="AI251" s="47">
        <v>0.53099173553719003</v>
      </c>
      <c r="AJ251" s="47">
        <v>7.1647174448405612E-2</v>
      </c>
      <c r="AL251" s="47">
        <f t="shared" si="15"/>
        <v>0.53099173553719003</v>
      </c>
      <c r="AM251" s="47">
        <f t="shared" si="15"/>
        <v>7.1647174448405612E-2</v>
      </c>
    </row>
    <row r="252" spans="4:39" x14ac:dyDescent="0.25">
      <c r="D252" s="21" t="s">
        <v>2645</v>
      </c>
      <c r="E252" s="45">
        <v>25636683.605258767</v>
      </c>
      <c r="F252" s="45">
        <v>25800040.795952875</v>
      </c>
      <c r="G252" s="45">
        <f t="shared" si="12"/>
        <v>25636683.605258767</v>
      </c>
      <c r="H252" s="44">
        <f t="shared" si="13"/>
        <v>6.3720094692981157E-3</v>
      </c>
      <c r="I252" s="44"/>
      <c r="AA252" s="46" t="s">
        <v>188</v>
      </c>
      <c r="AB252" s="45">
        <v>3455</v>
      </c>
      <c r="AC252" s="45">
        <v>3450</v>
      </c>
      <c r="AD252" s="44">
        <f t="shared" si="14"/>
        <v>-1.4471780028943559E-3</v>
      </c>
      <c r="AH252" s="21" t="s">
        <v>635</v>
      </c>
      <c r="AI252" s="47">
        <v>1.8461538461538463</v>
      </c>
      <c r="AJ252" s="47">
        <v>-4.3407340970122773E-3</v>
      </c>
      <c r="AL252" s="47">
        <f t="shared" si="15"/>
        <v>1.8461538461538463</v>
      </c>
      <c r="AM252" s="47">
        <f t="shared" si="15"/>
        <v>-4.3407340970122773E-3</v>
      </c>
    </row>
    <row r="253" spans="4:39" x14ac:dyDescent="0.25">
      <c r="D253" s="21" t="s">
        <v>2356</v>
      </c>
      <c r="E253" s="45">
        <v>20016903.529028397</v>
      </c>
      <c r="F253" s="45">
        <v>25274677.369934361</v>
      </c>
      <c r="G253" s="45">
        <f t="shared" si="12"/>
        <v>20016903.529028397</v>
      </c>
      <c r="H253" s="44">
        <f t="shared" si="13"/>
        <v>0.26266669234235812</v>
      </c>
      <c r="I253" s="44"/>
      <c r="AA253" s="21" t="s">
        <v>612</v>
      </c>
      <c r="AB253" s="45"/>
      <c r="AC253" s="45"/>
      <c r="AD253" s="44" t="str">
        <f t="shared" si="14"/>
        <v/>
      </c>
      <c r="AH253" s="21" t="s">
        <v>1041</v>
      </c>
      <c r="AI253" s="47">
        <v>0.44651162790697674</v>
      </c>
      <c r="AJ253" s="47">
        <v>0</v>
      </c>
      <c r="AL253" s="47">
        <f t="shared" si="15"/>
        <v>0.44651162790697674</v>
      </c>
      <c r="AM253" s="47">
        <f t="shared" si="15"/>
        <v>0</v>
      </c>
    </row>
    <row r="254" spans="4:39" x14ac:dyDescent="0.25">
      <c r="D254" s="21" t="s">
        <v>729</v>
      </c>
      <c r="E254" s="45">
        <v>5465136.8617898738</v>
      </c>
      <c r="F254" s="45">
        <v>5356473.3710034527</v>
      </c>
      <c r="G254" s="45">
        <f t="shared" si="12"/>
        <v>5465136.8617898738</v>
      </c>
      <c r="H254" s="44">
        <f t="shared" si="13"/>
        <v>-1.9883031941277496E-2</v>
      </c>
      <c r="I254" s="44"/>
      <c r="AA254" s="46" t="s">
        <v>609</v>
      </c>
      <c r="AB254" s="45">
        <v>2109000</v>
      </c>
      <c r="AC254" s="45">
        <v>2147000</v>
      </c>
      <c r="AD254" s="44">
        <f t="shared" si="14"/>
        <v>1.8018018018018018E-2</v>
      </c>
      <c r="AH254" s="21" t="s">
        <v>942</v>
      </c>
      <c r="AI254" s="47">
        <v>0.71146245059288538</v>
      </c>
      <c r="AJ254" s="47">
        <v>4.1789115953196641E-2</v>
      </c>
      <c r="AL254" s="47">
        <f t="shared" si="15"/>
        <v>0.71146245059288538</v>
      </c>
      <c r="AM254" s="47">
        <f t="shared" si="15"/>
        <v>4.1789115953196641E-2</v>
      </c>
    </row>
    <row r="255" spans="4:39" x14ac:dyDescent="0.25">
      <c r="D255" s="21" t="s">
        <v>3628</v>
      </c>
      <c r="E255" s="45">
        <v>86288814.357328072</v>
      </c>
      <c r="F255" s="45">
        <v>88561209.448990703</v>
      </c>
      <c r="G255" s="45">
        <f t="shared" si="12"/>
        <v>86288814.357328072</v>
      </c>
      <c r="H255" s="44">
        <f t="shared" si="13"/>
        <v>2.6334758549960854E-2</v>
      </c>
      <c r="I255" s="44"/>
      <c r="AA255" s="46" t="s">
        <v>2264</v>
      </c>
      <c r="AB255" s="45">
        <v>17729000</v>
      </c>
      <c r="AC255" s="45">
        <v>25256000</v>
      </c>
      <c r="AD255" s="44">
        <f t="shared" si="14"/>
        <v>0.424558632748604</v>
      </c>
      <c r="AH255" s="21" t="s">
        <v>758</v>
      </c>
      <c r="AI255" s="47">
        <v>2.843601895734597E-2</v>
      </c>
      <c r="AJ255" s="47">
        <v>0.6421670946839203</v>
      </c>
      <c r="AL255" s="47">
        <f t="shared" si="15"/>
        <v>2.843601895734597E-2</v>
      </c>
      <c r="AM255" s="47">
        <f t="shared" si="15"/>
        <v>0.6421670946839203</v>
      </c>
    </row>
    <row r="256" spans="4:39" x14ac:dyDescent="0.25">
      <c r="D256" s="21" t="s">
        <v>2339</v>
      </c>
      <c r="E256" s="45">
        <v>39853737.931669474</v>
      </c>
      <c r="F256" s="45">
        <v>41004002.898985341</v>
      </c>
      <c r="G256" s="45">
        <f t="shared" si="12"/>
        <v>39853737.931669474</v>
      </c>
      <c r="H256" s="44">
        <f t="shared" si="13"/>
        <v>2.8862160163948339E-2</v>
      </c>
      <c r="I256" s="44"/>
      <c r="AA256" s="21" t="s">
        <v>462</v>
      </c>
      <c r="AB256" s="45"/>
      <c r="AC256" s="45"/>
      <c r="AD256" s="44" t="str">
        <f t="shared" si="14"/>
        <v/>
      </c>
      <c r="AH256" s="21" t="s">
        <v>1190</v>
      </c>
      <c r="AI256" s="47">
        <v>0.76832151300236406</v>
      </c>
      <c r="AJ256" s="47">
        <v>1.661177985218797E-2</v>
      </c>
      <c r="AL256" s="47">
        <f t="shared" si="15"/>
        <v>0.76832151300236406</v>
      </c>
      <c r="AM256" s="47">
        <f t="shared" si="15"/>
        <v>1.661177985218797E-2</v>
      </c>
    </row>
    <row r="257" spans="4:39" x14ac:dyDescent="0.25">
      <c r="D257" s="21" t="s">
        <v>2823</v>
      </c>
      <c r="E257" s="45">
        <v>60535083.718515672</v>
      </c>
      <c r="F257" s="45">
        <v>67174009.260506138</v>
      </c>
      <c r="G257" s="45">
        <f t="shared" si="12"/>
        <v>60535083.718515672</v>
      </c>
      <c r="H257" s="44">
        <f t="shared" si="13"/>
        <v>0.10967070885473706</v>
      </c>
      <c r="I257" s="44"/>
      <c r="AA257" s="46" t="s">
        <v>459</v>
      </c>
      <c r="AB257" s="45">
        <v>975000</v>
      </c>
      <c r="AC257" s="45">
        <v>819000</v>
      </c>
      <c r="AD257" s="44">
        <f t="shared" si="14"/>
        <v>-0.16</v>
      </c>
      <c r="AH257" s="21" t="s">
        <v>1353</v>
      </c>
      <c r="AI257" s="47">
        <v>0.23478260869565218</v>
      </c>
      <c r="AJ257" s="47">
        <v>5.7906507963700213E-2</v>
      </c>
      <c r="AL257" s="47">
        <f t="shared" si="15"/>
        <v>0.23478260869565218</v>
      </c>
      <c r="AM257" s="47">
        <f t="shared" si="15"/>
        <v>5.7906507963700213E-2</v>
      </c>
    </row>
    <row r="258" spans="4:39" x14ac:dyDescent="0.25">
      <c r="D258" s="21" t="s">
        <v>2011</v>
      </c>
      <c r="E258" s="45">
        <v>14011096.979664776</v>
      </c>
      <c r="F258" s="45">
        <v>15373109.431923235</v>
      </c>
      <c r="G258" s="45">
        <f t="shared" si="12"/>
        <v>14011096.979664776</v>
      </c>
      <c r="H258" s="44">
        <f t="shared" si="13"/>
        <v>9.7209551417368409E-2</v>
      </c>
      <c r="I258" s="44"/>
      <c r="AA258" s="21" t="s">
        <v>961</v>
      </c>
      <c r="AB258" s="45"/>
      <c r="AC258" s="45"/>
      <c r="AD258" s="44" t="str">
        <f t="shared" si="14"/>
        <v/>
      </c>
      <c r="AH258" s="21" t="s">
        <v>1236</v>
      </c>
      <c r="AI258" s="47">
        <v>0.42348008385744235</v>
      </c>
      <c r="AJ258" s="47">
        <v>4.7785881251737744E-2</v>
      </c>
      <c r="AL258" s="47">
        <f t="shared" si="15"/>
        <v>0.42348008385744235</v>
      </c>
      <c r="AM258" s="47">
        <f t="shared" si="15"/>
        <v>4.7785881251737744E-2</v>
      </c>
    </row>
    <row r="259" spans="4:39" x14ac:dyDescent="0.25">
      <c r="D259" s="21" t="s">
        <v>2398</v>
      </c>
      <c r="E259" s="45">
        <v>20341084.356358115</v>
      </c>
      <c r="F259" s="45">
        <v>21042142.980725821</v>
      </c>
      <c r="G259" s="45">
        <f t="shared" si="12"/>
        <v>20341084.356358115</v>
      </c>
      <c r="H259" s="44">
        <f t="shared" si="13"/>
        <v>3.4465154958593598E-2</v>
      </c>
      <c r="I259" s="44"/>
      <c r="AA259" s="46" t="s">
        <v>958</v>
      </c>
      <c r="AB259" s="45">
        <v>3458000</v>
      </c>
      <c r="AC259" s="45">
        <v>3460000</v>
      </c>
      <c r="AD259" s="44">
        <f t="shared" si="14"/>
        <v>5.7836899942163096E-4</v>
      </c>
      <c r="AH259" s="21" t="s">
        <v>574</v>
      </c>
      <c r="AI259" s="47">
        <v>0.26923076923076922</v>
      </c>
      <c r="AJ259" s="47">
        <v>-6.3817169660762762E-3</v>
      </c>
      <c r="AL259" s="47">
        <f t="shared" si="15"/>
        <v>0.26923076923076922</v>
      </c>
      <c r="AM259" s="47">
        <f t="shared" si="15"/>
        <v>-6.3817169660762762E-3</v>
      </c>
    </row>
    <row r="260" spans="4:39" x14ac:dyDescent="0.25">
      <c r="D260" s="21" t="s">
        <v>300</v>
      </c>
      <c r="E260" s="45">
        <v>609024.4863519863</v>
      </c>
      <c r="F260" s="45">
        <v>609024.4863519863</v>
      </c>
      <c r="G260" s="45">
        <f t="shared" si="12"/>
        <v>609024.4863519863</v>
      </c>
      <c r="H260" s="44">
        <f t="shared" si="13"/>
        <v>0</v>
      </c>
      <c r="I260" s="44"/>
      <c r="AA260" s="21" t="s">
        <v>3123</v>
      </c>
      <c r="AB260" s="45"/>
      <c r="AC260" s="45"/>
      <c r="AD260" s="44" t="str">
        <f t="shared" si="14"/>
        <v/>
      </c>
      <c r="AH260" s="21" t="s">
        <v>989</v>
      </c>
      <c r="AI260" s="47">
        <v>0.13986013986013987</v>
      </c>
      <c r="AJ260" s="47">
        <v>0.30559721698474968</v>
      </c>
      <c r="AL260" s="47">
        <f t="shared" si="15"/>
        <v>0.13986013986013987</v>
      </c>
      <c r="AM260" s="47">
        <f t="shared" si="15"/>
        <v>0.30559721698474968</v>
      </c>
    </row>
    <row r="261" spans="4:39" x14ac:dyDescent="0.25">
      <c r="D261" s="21" t="s">
        <v>2041</v>
      </c>
      <c r="E261" s="45">
        <v>27656869.846643168</v>
      </c>
      <c r="F261" s="45">
        <v>30563294.533130586</v>
      </c>
      <c r="G261" s="45">
        <f t="shared" ref="G261:G324" si="16">E261</f>
        <v>27656869.846643168</v>
      </c>
      <c r="H261" s="44">
        <f t="shared" ref="H261:H324" si="17">IF(OR(E261=0,E261="",F261=0,F261=""),"",(F261-E261)/E261)</f>
        <v>0.10508870680606622</v>
      </c>
      <c r="I261" s="44"/>
      <c r="AA261" s="46" t="s">
        <v>3121</v>
      </c>
      <c r="AB261" s="45">
        <v>37174000</v>
      </c>
      <c r="AC261" s="45">
        <v>36007000</v>
      </c>
      <c r="AD261" s="44">
        <f t="shared" si="14"/>
        <v>-3.1392909022435037E-2</v>
      </c>
      <c r="AH261" s="21" t="s">
        <v>1395</v>
      </c>
      <c r="AI261" s="47">
        <v>0.65254237288135597</v>
      </c>
      <c r="AJ261" s="47">
        <v>2.1960342197985517E-3</v>
      </c>
      <c r="AL261" s="47">
        <f t="shared" si="15"/>
        <v>0.65254237288135597</v>
      </c>
      <c r="AM261" s="47">
        <f t="shared" si="15"/>
        <v>2.1960342197985517E-3</v>
      </c>
    </row>
    <row r="262" spans="4:39" x14ac:dyDescent="0.25">
      <c r="D262" s="21" t="s">
        <v>472</v>
      </c>
      <c r="E262" s="45">
        <v>1147790.5464909247</v>
      </c>
      <c r="F262" s="45">
        <v>1147790.5464909247</v>
      </c>
      <c r="G262" s="45">
        <f t="shared" si="16"/>
        <v>1147790.5464909247</v>
      </c>
      <c r="H262" s="44">
        <f t="shared" si="17"/>
        <v>0</v>
      </c>
      <c r="I262" s="44"/>
      <c r="AA262" s="21" t="s">
        <v>260</v>
      </c>
      <c r="AB262" s="45"/>
      <c r="AC262" s="45"/>
      <c r="AD262" s="44" t="str">
        <f t="shared" ref="AD262:AD325" si="18">IF(OR(AB262=0,AB262="",AC262=0,AC262=""),"",(AC262-AB262)/AB262)</f>
        <v/>
      </c>
      <c r="AH262" s="21" t="s">
        <v>1121</v>
      </c>
      <c r="AI262" s="47">
        <v>0</v>
      </c>
      <c r="AJ262" s="47">
        <v>0</v>
      </c>
      <c r="AL262" s="47">
        <f t="shared" si="15"/>
        <v>0</v>
      </c>
      <c r="AM262" s="47">
        <f t="shared" si="15"/>
        <v>0</v>
      </c>
    </row>
    <row r="263" spans="4:39" x14ac:dyDescent="0.25">
      <c r="D263" s="21" t="s">
        <v>281</v>
      </c>
      <c r="E263" s="45">
        <v>71359.429390472258</v>
      </c>
      <c r="F263" s="45">
        <v>71359.429390472258</v>
      </c>
      <c r="G263" s="45">
        <f t="shared" si="16"/>
        <v>71359.429390472258</v>
      </c>
      <c r="H263" s="44">
        <f t="shared" si="17"/>
        <v>0</v>
      </c>
      <c r="I263" s="44"/>
      <c r="AA263" s="46" t="s">
        <v>380</v>
      </c>
      <c r="AB263" s="45">
        <v>63726</v>
      </c>
      <c r="AC263" s="45">
        <v>65226</v>
      </c>
      <c r="AD263" s="44">
        <f t="shared" si="18"/>
        <v>2.353827323227568E-2</v>
      </c>
      <c r="AH263" s="21" t="s">
        <v>1405</v>
      </c>
      <c r="AI263" s="47">
        <v>8.8729016786570747E-2</v>
      </c>
      <c r="AJ263" s="47">
        <v>-9.7166228736177477E-4</v>
      </c>
      <c r="AL263" s="47">
        <f t="shared" ref="AL263:AM326" si="19">AI263</f>
        <v>8.8729016786570747E-2</v>
      </c>
      <c r="AM263" s="47">
        <f t="shared" si="19"/>
        <v>-9.7166228736177477E-4</v>
      </c>
    </row>
    <row r="264" spans="4:39" x14ac:dyDescent="0.25">
      <c r="D264" s="21" t="s">
        <v>2459</v>
      </c>
      <c r="E264" s="45">
        <v>22695223.090996571</v>
      </c>
      <c r="F264" s="45">
        <v>23361367.484330464</v>
      </c>
      <c r="G264" s="45">
        <f t="shared" si="16"/>
        <v>22695223.090996571</v>
      </c>
      <c r="H264" s="44">
        <f t="shared" si="17"/>
        <v>2.9351744667280209E-2</v>
      </c>
      <c r="I264" s="44"/>
      <c r="AA264" s="46" t="s">
        <v>381</v>
      </c>
      <c r="AB264" s="45">
        <v>64004</v>
      </c>
      <c r="AC264" s="45">
        <v>65183</v>
      </c>
      <c r="AD264" s="44">
        <f t="shared" si="18"/>
        <v>1.8420723704768452E-2</v>
      </c>
      <c r="AH264" s="21" t="s">
        <v>558</v>
      </c>
      <c r="AI264" s="47">
        <v>0.41811175337186895</v>
      </c>
      <c r="AJ264" s="47">
        <v>1.4071017983565706E-2</v>
      </c>
      <c r="AL264" s="47">
        <f t="shared" si="19"/>
        <v>0.41811175337186895</v>
      </c>
      <c r="AM264" s="47">
        <f t="shared" si="19"/>
        <v>1.4071017983565706E-2</v>
      </c>
    </row>
    <row r="265" spans="4:39" x14ac:dyDescent="0.25">
      <c r="D265" s="21" t="s">
        <v>2461</v>
      </c>
      <c r="E265" s="45">
        <v>22695223.090996571</v>
      </c>
      <c r="F265" s="45">
        <v>23149418.373700935</v>
      </c>
      <c r="G265" s="45">
        <f t="shared" si="16"/>
        <v>22695223.090996571</v>
      </c>
      <c r="H265" s="44">
        <f t="shared" si="17"/>
        <v>2.0012814189279703E-2</v>
      </c>
      <c r="I265" s="44"/>
      <c r="AA265" s="46" t="s">
        <v>259</v>
      </c>
      <c r="AB265" s="45">
        <v>14741</v>
      </c>
      <c r="AC265" s="45">
        <v>15200</v>
      </c>
      <c r="AD265" s="44">
        <f t="shared" si="18"/>
        <v>3.1137643307781019E-2</v>
      </c>
      <c r="AH265" s="21" t="s">
        <v>474</v>
      </c>
      <c r="AI265" s="47">
        <v>0</v>
      </c>
      <c r="AJ265" s="47">
        <v>0</v>
      </c>
      <c r="AL265" s="47">
        <f t="shared" si="19"/>
        <v>0</v>
      </c>
      <c r="AM265" s="47">
        <f t="shared" si="19"/>
        <v>0</v>
      </c>
    </row>
    <row r="266" spans="4:39" x14ac:dyDescent="0.25">
      <c r="D266" s="21" t="s">
        <v>1349</v>
      </c>
      <c r="E266" s="45">
        <v>6570201.0640690364</v>
      </c>
      <c r="F266" s="45">
        <v>7826807.5556829423</v>
      </c>
      <c r="G266" s="45">
        <f t="shared" si="16"/>
        <v>6570201.0640690364</v>
      </c>
      <c r="H266" s="44">
        <f t="shared" si="17"/>
        <v>0.19125845303060912</v>
      </c>
      <c r="I266" s="44"/>
      <c r="AA266" s="21" t="s">
        <v>3033</v>
      </c>
      <c r="AB266" s="45"/>
      <c r="AC266" s="45"/>
      <c r="AD266" s="44" t="str">
        <f t="shared" si="18"/>
        <v/>
      </c>
      <c r="AH266" s="21" t="s">
        <v>1206</v>
      </c>
      <c r="AI266" s="47">
        <v>0.96923076923076923</v>
      </c>
      <c r="AJ266" s="47">
        <v>6.4141297189979851E-2</v>
      </c>
      <c r="AL266" s="47">
        <f t="shared" si="19"/>
        <v>0.96923076923076923</v>
      </c>
      <c r="AM266" s="47">
        <f t="shared" si="19"/>
        <v>6.4141297189979851E-2</v>
      </c>
    </row>
    <row r="267" spans="4:39" x14ac:dyDescent="0.25">
      <c r="D267" s="21" t="s">
        <v>3348</v>
      </c>
      <c r="E267" s="45">
        <v>52805076.933409274</v>
      </c>
      <c r="F267" s="45">
        <v>53856824.467310347</v>
      </c>
      <c r="G267" s="45">
        <f t="shared" si="16"/>
        <v>52805076.933409274</v>
      </c>
      <c r="H267" s="44">
        <f t="shared" si="17"/>
        <v>1.9917545716814256E-2</v>
      </c>
      <c r="I267" s="44"/>
      <c r="AA267" s="46" t="s">
        <v>3030</v>
      </c>
      <c r="AB267" s="45">
        <v>35000000</v>
      </c>
      <c r="AC267" s="45">
        <v>31558000</v>
      </c>
      <c r="AD267" s="44">
        <f t="shared" si="18"/>
        <v>-9.8342857142857149E-2</v>
      </c>
      <c r="AH267" s="21" t="s">
        <v>1131</v>
      </c>
      <c r="AI267" s="47">
        <v>1.5335365853658536</v>
      </c>
      <c r="AJ267" s="47">
        <v>2.8717233895310574E-2</v>
      </c>
      <c r="AL267" s="47">
        <f t="shared" si="19"/>
        <v>1.5335365853658536</v>
      </c>
      <c r="AM267" s="47">
        <f t="shared" si="19"/>
        <v>2.8717233895310574E-2</v>
      </c>
    </row>
    <row r="268" spans="4:39" x14ac:dyDescent="0.25">
      <c r="D268" s="21" t="s">
        <v>1177</v>
      </c>
      <c r="E268" s="45">
        <v>5052665.6223017238</v>
      </c>
      <c r="F268" s="45">
        <v>5183745.5770741645</v>
      </c>
      <c r="G268" s="45">
        <f t="shared" si="16"/>
        <v>5052665.6223017238</v>
      </c>
      <c r="H268" s="44">
        <f t="shared" si="17"/>
        <v>2.5942732919802383E-2</v>
      </c>
      <c r="I268" s="44"/>
      <c r="AA268" s="21" t="s">
        <v>2884</v>
      </c>
      <c r="AB268" s="45"/>
      <c r="AC268" s="45"/>
      <c r="AD268" s="44" t="str">
        <f t="shared" si="18"/>
        <v/>
      </c>
      <c r="AH268" s="21" t="s">
        <v>720</v>
      </c>
      <c r="AI268" s="47">
        <v>0.46472019464720193</v>
      </c>
      <c r="AJ268" s="47">
        <v>1.5009535985722521E-3</v>
      </c>
      <c r="AL268" s="47">
        <f t="shared" si="19"/>
        <v>0.46472019464720193</v>
      </c>
      <c r="AM268" s="47">
        <f t="shared" si="19"/>
        <v>1.5009535985722521E-3</v>
      </c>
    </row>
    <row r="269" spans="4:39" x14ac:dyDescent="0.25">
      <c r="D269" s="21" t="s">
        <v>1525</v>
      </c>
      <c r="E269" s="45">
        <v>8559834.1740437988</v>
      </c>
      <c r="F269" s="45">
        <v>8682909.2460820451</v>
      </c>
      <c r="G269" s="45">
        <f t="shared" si="16"/>
        <v>8559834.1740437988</v>
      </c>
      <c r="H269" s="44">
        <f t="shared" si="17"/>
        <v>1.4378207513814925E-2</v>
      </c>
      <c r="I269" s="44"/>
      <c r="AA269" s="46" t="s">
        <v>2881</v>
      </c>
      <c r="AB269" s="45">
        <v>30382000</v>
      </c>
      <c r="AC269" s="45">
        <v>29633000</v>
      </c>
      <c r="AD269" s="44">
        <f t="shared" si="18"/>
        <v>-2.4652754920676718E-2</v>
      </c>
      <c r="AH269" s="21" t="s">
        <v>660</v>
      </c>
      <c r="AI269" s="47">
        <v>0.6974358974358974</v>
      </c>
      <c r="AJ269" s="47">
        <v>2.6328343202910682E-2</v>
      </c>
      <c r="AL269" s="47">
        <f t="shared" si="19"/>
        <v>0.6974358974358974</v>
      </c>
      <c r="AM269" s="47">
        <f t="shared" si="19"/>
        <v>2.6328343202910682E-2</v>
      </c>
    </row>
    <row r="270" spans="4:39" x14ac:dyDescent="0.25">
      <c r="D270" s="21" t="s">
        <v>3639</v>
      </c>
      <c r="E270" s="45">
        <v>91987816.233421192</v>
      </c>
      <c r="F270" s="45">
        <v>103227672.20257252</v>
      </c>
      <c r="G270" s="45">
        <f t="shared" si="16"/>
        <v>91987816.233421192</v>
      </c>
      <c r="H270" s="44">
        <f t="shared" si="17"/>
        <v>0.12218852919206105</v>
      </c>
      <c r="I270" s="44"/>
      <c r="AA270" s="21" t="s">
        <v>316</v>
      </c>
      <c r="AB270" s="45"/>
      <c r="AC270" s="45"/>
      <c r="AD270" s="44" t="str">
        <f t="shared" si="18"/>
        <v/>
      </c>
      <c r="AH270" s="21" t="s">
        <v>780</v>
      </c>
      <c r="AI270" s="47">
        <v>0.10379746835443038</v>
      </c>
      <c r="AJ270" s="47">
        <v>1.1298713204442867E-2</v>
      </c>
      <c r="AL270" s="47">
        <f t="shared" si="19"/>
        <v>0.10379746835443038</v>
      </c>
      <c r="AM270" s="47">
        <f t="shared" si="19"/>
        <v>1.1298713204442867E-2</v>
      </c>
    </row>
    <row r="271" spans="4:39" x14ac:dyDescent="0.25">
      <c r="D271" s="21" t="s">
        <v>2174</v>
      </c>
      <c r="E271" s="45">
        <v>16909897.103843383</v>
      </c>
      <c r="F271" s="45">
        <v>18156365.153437037</v>
      </c>
      <c r="G271" s="45">
        <f t="shared" si="16"/>
        <v>16909897.103843383</v>
      </c>
      <c r="H271" s="44">
        <f t="shared" si="17"/>
        <v>7.3712337924891846E-2</v>
      </c>
      <c r="I271" s="44"/>
      <c r="AA271" s="46" t="s">
        <v>314</v>
      </c>
      <c r="AB271" s="45">
        <v>24701</v>
      </c>
      <c r="AC271" s="45">
        <v>24983</v>
      </c>
      <c r="AD271" s="44">
        <f t="shared" si="18"/>
        <v>1.1416541840411319E-2</v>
      </c>
      <c r="AH271" s="21" t="s">
        <v>1241</v>
      </c>
      <c r="AI271" s="47">
        <v>0.68950749464668093</v>
      </c>
      <c r="AJ271" s="47">
        <v>0.21433583902870079</v>
      </c>
      <c r="AL271" s="47">
        <f t="shared" si="19"/>
        <v>0.68950749464668093</v>
      </c>
      <c r="AM271" s="47">
        <f t="shared" si="19"/>
        <v>0.21433583902870079</v>
      </c>
    </row>
    <row r="272" spans="4:39" x14ac:dyDescent="0.25">
      <c r="D272" s="21" t="s">
        <v>2471</v>
      </c>
      <c r="E272" s="45">
        <v>21455608.676326148</v>
      </c>
      <c r="F272" s="45">
        <v>20899133.243293125</v>
      </c>
      <c r="G272" s="45">
        <f t="shared" si="16"/>
        <v>21455608.676326148</v>
      </c>
      <c r="H272" s="44">
        <f t="shared" si="17"/>
        <v>-2.5936128936161623E-2</v>
      </c>
      <c r="I272" s="44"/>
      <c r="AA272" s="46" t="s">
        <v>317</v>
      </c>
      <c r="AB272" s="45">
        <v>24701</v>
      </c>
      <c r="AC272" s="45">
        <v>24983</v>
      </c>
      <c r="AD272" s="44">
        <f t="shared" si="18"/>
        <v>1.1416541840411319E-2</v>
      </c>
      <c r="AH272" s="21" t="s">
        <v>2133</v>
      </c>
      <c r="AI272" s="47">
        <v>3.6206896551724141E-2</v>
      </c>
      <c r="AJ272" s="47">
        <v>-2.0959551322616753E-2</v>
      </c>
      <c r="AL272" s="47">
        <f t="shared" si="19"/>
        <v>3.6206896551724141E-2</v>
      </c>
      <c r="AM272" s="47">
        <f t="shared" si="19"/>
        <v>-2.0959551322616753E-2</v>
      </c>
    </row>
    <row r="273" spans="4:39" x14ac:dyDescent="0.25">
      <c r="D273" s="21" t="s">
        <v>2848</v>
      </c>
      <c r="E273" s="45">
        <v>29966030.102939807</v>
      </c>
      <c r="F273" s="45">
        <v>28973991.989963435</v>
      </c>
      <c r="G273" s="45">
        <f t="shared" si="16"/>
        <v>29966030.102939807</v>
      </c>
      <c r="H273" s="44">
        <f t="shared" si="17"/>
        <v>-3.3105423360001524E-2</v>
      </c>
      <c r="I273" s="44"/>
      <c r="AA273" s="21" t="s">
        <v>3589</v>
      </c>
      <c r="AB273" s="45"/>
      <c r="AC273" s="45"/>
      <c r="AD273" s="44" t="str">
        <f t="shared" si="18"/>
        <v/>
      </c>
      <c r="AH273" s="21" t="s">
        <v>3749</v>
      </c>
      <c r="AI273" s="47">
        <v>3.6206896551724141E-2</v>
      </c>
      <c r="AJ273" s="47">
        <v>0.63476501504461069</v>
      </c>
      <c r="AL273" s="47">
        <f t="shared" si="19"/>
        <v>3.6206896551724141E-2</v>
      </c>
      <c r="AM273" s="47">
        <f t="shared" si="19"/>
        <v>0.63476501504461069</v>
      </c>
    </row>
    <row r="274" spans="4:39" x14ac:dyDescent="0.25">
      <c r="D274" s="21" t="s">
        <v>1220</v>
      </c>
      <c r="E274" s="45">
        <v>5369148.278735443</v>
      </c>
      <c r="F274" s="45">
        <v>5193488.13140593</v>
      </c>
      <c r="G274" s="45">
        <f t="shared" si="16"/>
        <v>5369148.278735443</v>
      </c>
      <c r="H274" s="44">
        <f t="shared" si="17"/>
        <v>-3.2716575927920724E-2</v>
      </c>
      <c r="I274" s="44"/>
      <c r="AA274" s="46" t="s">
        <v>3587</v>
      </c>
      <c r="AB274" s="45">
        <v>73055000</v>
      </c>
      <c r="AC274" s="45">
        <v>71370000</v>
      </c>
      <c r="AD274" s="44">
        <f t="shared" si="18"/>
        <v>-2.3064814181096436E-2</v>
      </c>
      <c r="AH274" s="21" t="s">
        <v>3751</v>
      </c>
      <c r="AI274" s="47">
        <v>0.27047146401985112</v>
      </c>
      <c r="AJ274" s="47">
        <v>0.55280576158624117</v>
      </c>
      <c r="AL274" s="47">
        <f t="shared" si="19"/>
        <v>0.27047146401985112</v>
      </c>
      <c r="AM274" s="47">
        <f t="shared" si="19"/>
        <v>0.55280576158624117</v>
      </c>
    </row>
    <row r="275" spans="4:39" x14ac:dyDescent="0.25">
      <c r="D275" s="21" t="s">
        <v>1981</v>
      </c>
      <c r="E275" s="45">
        <v>13160244.605708458</v>
      </c>
      <c r="F275" s="45">
        <v>17261479.233680286</v>
      </c>
      <c r="G275" s="45">
        <f t="shared" si="16"/>
        <v>13160244.605708458</v>
      </c>
      <c r="H275" s="44">
        <f t="shared" si="17"/>
        <v>0.31163817625341511</v>
      </c>
      <c r="I275" s="44"/>
      <c r="AA275" s="21" t="s">
        <v>740</v>
      </c>
      <c r="AB275" s="45"/>
      <c r="AC275" s="45"/>
      <c r="AD275" s="44" t="str">
        <f t="shared" si="18"/>
        <v/>
      </c>
      <c r="AH275" s="21" t="s">
        <v>3463</v>
      </c>
      <c r="AI275" s="47">
        <v>0.16808510638297872</v>
      </c>
      <c r="AJ275" s="47">
        <v>1.1542713413212782</v>
      </c>
      <c r="AL275" s="47">
        <f t="shared" si="19"/>
        <v>0.16808510638297872</v>
      </c>
      <c r="AM275" s="47">
        <f t="shared" si="19"/>
        <v>1.1542713413212782</v>
      </c>
    </row>
    <row r="276" spans="4:39" x14ac:dyDescent="0.25">
      <c r="D276" s="21" t="s">
        <v>3261</v>
      </c>
      <c r="E276" s="45">
        <v>53473767.117651902</v>
      </c>
      <c r="F276" s="45">
        <v>55608520.737855107</v>
      </c>
      <c r="G276" s="45">
        <f t="shared" si="16"/>
        <v>53473767.117651902</v>
      </c>
      <c r="H276" s="44">
        <f t="shared" si="17"/>
        <v>3.9921511710711587E-2</v>
      </c>
      <c r="I276" s="44"/>
      <c r="AA276" s="46" t="s">
        <v>736</v>
      </c>
      <c r="AB276" s="45">
        <v>48238000</v>
      </c>
      <c r="AC276" s="45">
        <v>46498000</v>
      </c>
      <c r="AD276" s="44">
        <f t="shared" si="18"/>
        <v>-3.6071147228326217E-2</v>
      </c>
      <c r="AH276" s="21" t="s">
        <v>3115</v>
      </c>
      <c r="AI276" s="47">
        <v>7.1813285457809697E-2</v>
      </c>
      <c r="AJ276" s="47">
        <v>0.26873786504210856</v>
      </c>
      <c r="AL276" s="47">
        <f t="shared" si="19"/>
        <v>7.1813285457809697E-2</v>
      </c>
      <c r="AM276" s="47">
        <f t="shared" si="19"/>
        <v>0.26873786504210856</v>
      </c>
    </row>
    <row r="277" spans="4:39" x14ac:dyDescent="0.25">
      <c r="D277" s="21" t="s">
        <v>1768</v>
      </c>
      <c r="E277" s="45">
        <v>12671877.902763164</v>
      </c>
      <c r="F277" s="45">
        <v>12845816.552951073</v>
      </c>
      <c r="G277" s="45">
        <f t="shared" si="16"/>
        <v>12671877.902763164</v>
      </c>
      <c r="H277" s="44">
        <f t="shared" si="17"/>
        <v>1.3726351494436467E-2</v>
      </c>
      <c r="I277" s="44"/>
      <c r="AA277" s="21" t="s">
        <v>3693</v>
      </c>
      <c r="AB277" s="45"/>
      <c r="AC277" s="45"/>
      <c r="AD277" s="44" t="str">
        <f t="shared" si="18"/>
        <v/>
      </c>
      <c r="AH277" s="21" t="s">
        <v>3723</v>
      </c>
      <c r="AI277" s="47">
        <v>0.58823529411764708</v>
      </c>
      <c r="AJ277" s="47">
        <v>0.35759843038591987</v>
      </c>
      <c r="AL277" s="47">
        <f t="shared" si="19"/>
        <v>0.58823529411764708</v>
      </c>
      <c r="AM277" s="47">
        <f t="shared" si="19"/>
        <v>0.35759843038591987</v>
      </c>
    </row>
    <row r="278" spans="4:39" x14ac:dyDescent="0.25">
      <c r="D278" s="21" t="s">
        <v>359</v>
      </c>
      <c r="E278" s="45">
        <v>55578.411854224403</v>
      </c>
      <c r="F278" s="45">
        <v>55578.411854224403</v>
      </c>
      <c r="G278" s="45">
        <f t="shared" si="16"/>
        <v>55578.411854224403</v>
      </c>
      <c r="H278" s="44">
        <f t="shared" si="17"/>
        <v>0</v>
      </c>
      <c r="I278" s="44"/>
      <c r="AA278" s="46" t="s">
        <v>3691</v>
      </c>
      <c r="AB278" s="45">
        <v>114000000</v>
      </c>
      <c r="AC278" s="45">
        <v>110529000</v>
      </c>
      <c r="AD278" s="44">
        <f t="shared" si="18"/>
        <v>-3.0447368421052633E-2</v>
      </c>
      <c r="AH278" s="21" t="s">
        <v>3235</v>
      </c>
      <c r="AI278" s="47">
        <v>0.59249329758713132</v>
      </c>
      <c r="AJ278" s="47">
        <v>0.50694852768600596</v>
      </c>
      <c r="AL278" s="47">
        <f t="shared" si="19"/>
        <v>0.59249329758713132</v>
      </c>
      <c r="AM278" s="47">
        <f t="shared" si="19"/>
        <v>0.50694852768600596</v>
      </c>
    </row>
    <row r="279" spans="4:39" x14ac:dyDescent="0.25">
      <c r="D279" s="21" t="s">
        <v>1011</v>
      </c>
      <c r="E279" s="45">
        <v>4584355.6570073636</v>
      </c>
      <c r="F279" s="45">
        <v>4620759.5304404106</v>
      </c>
      <c r="G279" s="45">
        <f t="shared" si="16"/>
        <v>4584355.6570073636</v>
      </c>
      <c r="H279" s="44">
        <f t="shared" si="17"/>
        <v>7.9408920591495236E-3</v>
      </c>
      <c r="I279" s="44"/>
      <c r="AA279" s="21" t="s">
        <v>319</v>
      </c>
      <c r="AB279" s="45"/>
      <c r="AC279" s="45"/>
      <c r="AD279" s="44" t="str">
        <f t="shared" si="18"/>
        <v/>
      </c>
      <c r="AH279" s="21" t="s">
        <v>2159</v>
      </c>
      <c r="AI279" s="47" t="e">
        <v>#VALUE!</v>
      </c>
      <c r="AJ279" s="47" t="e">
        <v>#VALUE!</v>
      </c>
      <c r="AL279" s="47" t="e">
        <f t="shared" si="19"/>
        <v>#VALUE!</v>
      </c>
      <c r="AM279" s="47" t="e">
        <f t="shared" si="19"/>
        <v>#VALUE!</v>
      </c>
    </row>
    <row r="280" spans="4:39" x14ac:dyDescent="0.25">
      <c r="D280" s="21" t="s">
        <v>2198</v>
      </c>
      <c r="E280" s="45">
        <v>19441813.920660906</v>
      </c>
      <c r="F280" s="45">
        <v>26947383.169163913</v>
      </c>
      <c r="G280" s="45">
        <f t="shared" si="16"/>
        <v>19441813.920660906</v>
      </c>
      <c r="H280" s="44">
        <f t="shared" si="17"/>
        <v>0.38605293102444538</v>
      </c>
      <c r="I280" s="44"/>
      <c r="AA280" s="46" t="s">
        <v>318</v>
      </c>
      <c r="AB280" s="45">
        <v>24780</v>
      </c>
      <c r="AC280" s="45">
        <v>24173</v>
      </c>
      <c r="AD280" s="44">
        <f t="shared" si="18"/>
        <v>-2.4495560936238902E-2</v>
      </c>
      <c r="AH280" s="21" t="s">
        <v>2323</v>
      </c>
      <c r="AI280" s="47" t="e">
        <v>#VALUE!</v>
      </c>
      <c r="AJ280" s="47" t="e">
        <v>#VALUE!</v>
      </c>
      <c r="AL280" s="47" t="e">
        <f t="shared" si="19"/>
        <v>#VALUE!</v>
      </c>
      <c r="AM280" s="47" t="e">
        <f t="shared" si="19"/>
        <v>#VALUE!</v>
      </c>
    </row>
    <row r="281" spans="4:39" x14ac:dyDescent="0.25">
      <c r="D281" s="21" t="s">
        <v>1053</v>
      </c>
      <c r="E281" s="45">
        <v>4821436.4199347198</v>
      </c>
      <c r="F281" s="45">
        <v>4821436.4199347198</v>
      </c>
      <c r="G281" s="45">
        <f t="shared" si="16"/>
        <v>4821436.4199347198</v>
      </c>
      <c r="H281" s="44">
        <f t="shared" si="17"/>
        <v>0</v>
      </c>
      <c r="I281" s="44"/>
      <c r="AA281" s="46" t="s">
        <v>320</v>
      </c>
      <c r="AB281" s="45">
        <v>24780</v>
      </c>
      <c r="AC281" s="45">
        <v>24173</v>
      </c>
      <c r="AD281" s="44">
        <f t="shared" si="18"/>
        <v>-2.4495560936238902E-2</v>
      </c>
      <c r="AH281" s="21" t="s">
        <v>1374</v>
      </c>
      <c r="AI281" s="47">
        <v>1.2432950191570882</v>
      </c>
      <c r="AJ281" s="47">
        <v>2.3113229889131302E-2</v>
      </c>
      <c r="AL281" s="47">
        <f t="shared" si="19"/>
        <v>1.2432950191570882</v>
      </c>
      <c r="AM281" s="47">
        <f t="shared" si="19"/>
        <v>2.3113229889131302E-2</v>
      </c>
    </row>
    <row r="282" spans="4:39" x14ac:dyDescent="0.25">
      <c r="D282" s="21" t="s">
        <v>3480</v>
      </c>
      <c r="E282" s="45">
        <v>361910869.21237928</v>
      </c>
      <c r="F282" s="45">
        <v>526321426.41205287</v>
      </c>
      <c r="G282" s="45">
        <f t="shared" si="16"/>
        <v>361910869.21237928</v>
      </c>
      <c r="H282" s="44">
        <f t="shared" si="17"/>
        <v>0.45428466284385877</v>
      </c>
      <c r="I282" s="44"/>
      <c r="AA282" s="21" t="s">
        <v>3040</v>
      </c>
      <c r="AB282" s="45"/>
      <c r="AC282" s="45"/>
      <c r="AD282" s="44" t="str">
        <f t="shared" si="18"/>
        <v/>
      </c>
      <c r="AH282" s="21" t="s">
        <v>2987</v>
      </c>
      <c r="AI282" s="47">
        <v>0.15782493368700265</v>
      </c>
      <c r="AJ282" s="47">
        <v>3.5002240159610287E-2</v>
      </c>
      <c r="AL282" s="47">
        <f t="shared" si="19"/>
        <v>0.15782493368700265</v>
      </c>
      <c r="AM282" s="47">
        <f t="shared" si="19"/>
        <v>3.5002240159610287E-2</v>
      </c>
    </row>
    <row r="283" spans="4:39" x14ac:dyDescent="0.25">
      <c r="D283" s="21" t="s">
        <v>541</v>
      </c>
      <c r="E283" s="45">
        <v>1808450.4866739267</v>
      </c>
      <c r="F283" s="45">
        <v>752187.90213168366</v>
      </c>
      <c r="G283" s="45">
        <f t="shared" si="16"/>
        <v>1808450.4866739267</v>
      </c>
      <c r="H283" s="44">
        <f t="shared" si="17"/>
        <v>-0.58407050252445913</v>
      </c>
      <c r="I283" s="44"/>
      <c r="AA283" s="46" t="s">
        <v>3038</v>
      </c>
      <c r="AB283" s="45">
        <v>35158000</v>
      </c>
      <c r="AC283" s="45">
        <v>34046000</v>
      </c>
      <c r="AD283" s="44">
        <f t="shared" si="18"/>
        <v>-3.1628647818419703E-2</v>
      </c>
      <c r="AH283" s="21" t="s">
        <v>962</v>
      </c>
      <c r="AI283" s="47">
        <v>0.24193548387096775</v>
      </c>
      <c r="AJ283" s="47">
        <v>5.879147157267646E-2</v>
      </c>
      <c r="AL283" s="47">
        <f t="shared" si="19"/>
        <v>0.24193548387096775</v>
      </c>
      <c r="AM283" s="47">
        <f t="shared" si="19"/>
        <v>5.879147157267646E-2</v>
      </c>
    </row>
    <row r="284" spans="4:39" x14ac:dyDescent="0.25">
      <c r="D284" s="21" t="s">
        <v>1318</v>
      </c>
      <c r="E284" s="45">
        <v>6822476.261024164</v>
      </c>
      <c r="F284" s="45">
        <v>6883342.859945341</v>
      </c>
      <c r="G284" s="45">
        <f t="shared" si="16"/>
        <v>6822476.261024164</v>
      </c>
      <c r="H284" s="44">
        <f t="shared" si="17"/>
        <v>8.9214819652651926E-3</v>
      </c>
      <c r="I284" s="44"/>
      <c r="AA284" s="21" t="s">
        <v>181</v>
      </c>
      <c r="AB284" s="45"/>
      <c r="AC284" s="45"/>
      <c r="AD284" s="44" t="str">
        <f t="shared" si="18"/>
        <v/>
      </c>
      <c r="AH284" s="21" t="s">
        <v>1759</v>
      </c>
      <c r="AI284" s="47">
        <v>0.61988304093567248</v>
      </c>
      <c r="AJ284" s="47">
        <v>3.1719298309470213E-2</v>
      </c>
      <c r="AL284" s="47">
        <f t="shared" si="19"/>
        <v>0.61988304093567248</v>
      </c>
      <c r="AM284" s="47">
        <f t="shared" si="19"/>
        <v>3.1719298309470213E-2</v>
      </c>
    </row>
    <row r="285" spans="4:39" x14ac:dyDescent="0.25">
      <c r="D285" s="21" t="s">
        <v>921</v>
      </c>
      <c r="E285" s="45">
        <v>3777457.6281347028</v>
      </c>
      <c r="F285" s="45">
        <v>1822414.5788550091</v>
      </c>
      <c r="G285" s="45">
        <f t="shared" si="16"/>
        <v>3777457.6281347028</v>
      </c>
      <c r="H285" s="44">
        <f t="shared" si="17"/>
        <v>-0.51755525587327056</v>
      </c>
      <c r="I285" s="44"/>
      <c r="AA285" s="46" t="s">
        <v>179</v>
      </c>
      <c r="AB285" s="45">
        <v>3136</v>
      </c>
      <c r="AC285" s="45">
        <v>3130</v>
      </c>
      <c r="AD285" s="44">
        <f t="shared" si="18"/>
        <v>-1.9132653061224489E-3</v>
      </c>
      <c r="AH285" s="21" t="s">
        <v>1947</v>
      </c>
      <c r="AI285" s="47">
        <v>0</v>
      </c>
      <c r="AJ285" s="47">
        <v>0</v>
      </c>
      <c r="AL285" s="47">
        <f t="shared" si="19"/>
        <v>0</v>
      </c>
      <c r="AM285" s="47">
        <f t="shared" si="19"/>
        <v>0</v>
      </c>
    </row>
    <row r="286" spans="4:39" x14ac:dyDescent="0.25">
      <c r="D286" s="21" t="s">
        <v>3075</v>
      </c>
      <c r="E286" s="45">
        <v>37992883.532209024</v>
      </c>
      <c r="F286" s="45">
        <v>38344321.898888379</v>
      </c>
      <c r="G286" s="45">
        <f t="shared" si="16"/>
        <v>37992883.532209024</v>
      </c>
      <c r="H286" s="44">
        <f t="shared" si="17"/>
        <v>9.2501103892632542E-3</v>
      </c>
      <c r="I286" s="44"/>
      <c r="AA286" s="46" t="s">
        <v>182</v>
      </c>
      <c r="AB286" s="45">
        <v>3136</v>
      </c>
      <c r="AC286" s="45">
        <v>3130</v>
      </c>
      <c r="AD286" s="44">
        <f t="shared" si="18"/>
        <v>-1.9132653061224489E-3</v>
      </c>
      <c r="AH286" s="21" t="s">
        <v>3644</v>
      </c>
      <c r="AI286" s="47">
        <v>1.5076335877862594</v>
      </c>
      <c r="AJ286" s="47">
        <v>2.6783767625199253E-2</v>
      </c>
      <c r="AL286" s="47">
        <f t="shared" si="19"/>
        <v>1.5076335877862594</v>
      </c>
      <c r="AM286" s="47">
        <f t="shared" si="19"/>
        <v>2.6783767625199253E-2</v>
      </c>
    </row>
    <row r="287" spans="4:39" x14ac:dyDescent="0.25">
      <c r="D287" s="21" t="s">
        <v>1024</v>
      </c>
      <c r="E287" s="45">
        <v>4078615.0956168468</v>
      </c>
      <c r="F287" s="45">
        <v>4078615.0956168468</v>
      </c>
      <c r="G287" s="45">
        <f t="shared" si="16"/>
        <v>4078615.0956168468</v>
      </c>
      <c r="H287" s="44">
        <f t="shared" si="17"/>
        <v>0</v>
      </c>
      <c r="I287" s="44"/>
      <c r="AA287" s="21" t="s">
        <v>191</v>
      </c>
      <c r="AB287" s="45"/>
      <c r="AC287" s="45"/>
      <c r="AD287" s="44" t="str">
        <f t="shared" si="18"/>
        <v/>
      </c>
      <c r="AH287" s="21" t="s">
        <v>3650</v>
      </c>
      <c r="AI287" s="47">
        <v>1.9630086313193589</v>
      </c>
      <c r="AJ287" s="47">
        <v>6.0874286451519828E-2</v>
      </c>
      <c r="AL287" s="47">
        <f t="shared" si="19"/>
        <v>1.9630086313193589</v>
      </c>
      <c r="AM287" s="47">
        <f t="shared" si="19"/>
        <v>6.0874286451519828E-2</v>
      </c>
    </row>
    <row r="288" spans="4:39" x14ac:dyDescent="0.25">
      <c r="D288" s="21" t="s">
        <v>796</v>
      </c>
      <c r="E288" s="45">
        <v>2951241.7464410313</v>
      </c>
      <c r="F288" s="45">
        <v>2951241.7464410313</v>
      </c>
      <c r="G288" s="45">
        <f t="shared" si="16"/>
        <v>2951241.7464410313</v>
      </c>
      <c r="H288" s="44">
        <f t="shared" si="17"/>
        <v>0</v>
      </c>
      <c r="I288" s="44"/>
      <c r="AA288" s="46" t="s">
        <v>189</v>
      </c>
      <c r="AB288" s="45">
        <v>3716</v>
      </c>
      <c r="AC288" s="45">
        <v>3594</v>
      </c>
      <c r="AD288" s="44">
        <f t="shared" si="18"/>
        <v>-3.2831001076426267E-2</v>
      </c>
      <c r="AH288" s="21" t="s">
        <v>2732</v>
      </c>
      <c r="AI288" s="47">
        <v>1.3602080624187256</v>
      </c>
      <c r="AJ288" s="47">
        <v>0.10059580002406171</v>
      </c>
      <c r="AL288" s="47">
        <f t="shared" si="19"/>
        <v>1.3602080624187256</v>
      </c>
      <c r="AM288" s="47">
        <f t="shared" si="19"/>
        <v>0.10059580002406171</v>
      </c>
    </row>
    <row r="289" spans="4:39" x14ac:dyDescent="0.25">
      <c r="D289" s="21" t="s">
        <v>2582</v>
      </c>
      <c r="E289" s="45">
        <v>23451684.936377864</v>
      </c>
      <c r="F289" s="45">
        <v>24064058.465543769</v>
      </c>
      <c r="G289" s="45">
        <f t="shared" si="16"/>
        <v>23451684.936377864</v>
      </c>
      <c r="H289" s="44">
        <f t="shared" si="17"/>
        <v>2.6112133555742996E-2</v>
      </c>
      <c r="I289" s="44"/>
      <c r="AA289" s="46" t="s">
        <v>192</v>
      </c>
      <c r="AB289" s="45">
        <v>3716</v>
      </c>
      <c r="AC289" s="45">
        <v>3594</v>
      </c>
      <c r="AD289" s="44">
        <f t="shared" si="18"/>
        <v>-3.2831001076426267E-2</v>
      </c>
      <c r="AH289" s="21" t="s">
        <v>382</v>
      </c>
      <c r="AI289" s="47">
        <v>0</v>
      </c>
      <c r="AJ289" s="47">
        <v>0</v>
      </c>
      <c r="AL289" s="47">
        <f t="shared" si="19"/>
        <v>0</v>
      </c>
      <c r="AM289" s="47">
        <f t="shared" si="19"/>
        <v>0</v>
      </c>
    </row>
    <row r="290" spans="4:39" x14ac:dyDescent="0.25">
      <c r="D290" s="21" t="s">
        <v>662</v>
      </c>
      <c r="E290" s="45">
        <v>2470329.0941658216</v>
      </c>
      <c r="F290" s="45">
        <v>2535368.7663811548</v>
      </c>
      <c r="G290" s="45">
        <f t="shared" si="16"/>
        <v>2470329.0941658216</v>
      </c>
      <c r="H290" s="44">
        <f t="shared" si="17"/>
        <v>2.6328343202910682E-2</v>
      </c>
      <c r="I290" s="44"/>
      <c r="AA290" s="21" t="s">
        <v>2969</v>
      </c>
      <c r="AB290" s="45"/>
      <c r="AC290" s="45"/>
      <c r="AD290" s="44" t="str">
        <f t="shared" si="18"/>
        <v/>
      </c>
      <c r="AH290" s="21" t="s">
        <v>1822</v>
      </c>
      <c r="AI290" s="47">
        <v>0</v>
      </c>
      <c r="AJ290" s="47">
        <v>0</v>
      </c>
      <c r="AL290" s="47">
        <f t="shared" si="19"/>
        <v>0</v>
      </c>
      <c r="AM290" s="47">
        <f t="shared" si="19"/>
        <v>0</v>
      </c>
    </row>
    <row r="291" spans="4:39" x14ac:dyDescent="0.25">
      <c r="D291" s="21" t="s">
        <v>3117</v>
      </c>
      <c r="E291" s="45">
        <v>211605072.63707346</v>
      </c>
      <c r="F291" s="45">
        <v>290494069.28856856</v>
      </c>
      <c r="G291" s="45">
        <f t="shared" si="16"/>
        <v>211605072.63707346</v>
      </c>
      <c r="H291" s="44">
        <f t="shared" si="17"/>
        <v>0.3728124078896663</v>
      </c>
      <c r="I291" s="44"/>
      <c r="AA291" s="46" t="s">
        <v>2966</v>
      </c>
      <c r="AB291" s="45">
        <v>70635000</v>
      </c>
      <c r="AC291" s="45">
        <v>67578000</v>
      </c>
      <c r="AD291" s="44">
        <f t="shared" si="18"/>
        <v>-4.3278827776598007E-2</v>
      </c>
      <c r="AH291" s="21" t="s">
        <v>524</v>
      </c>
      <c r="AI291" s="47">
        <v>0</v>
      </c>
      <c r="AJ291" s="47">
        <v>0</v>
      </c>
      <c r="AL291" s="47">
        <f t="shared" si="19"/>
        <v>0</v>
      </c>
      <c r="AM291" s="47">
        <f t="shared" si="19"/>
        <v>0</v>
      </c>
    </row>
    <row r="292" spans="4:39" x14ac:dyDescent="0.25">
      <c r="D292" s="21" t="s">
        <v>3465</v>
      </c>
      <c r="E292" s="45">
        <v>55876082.705363519</v>
      </c>
      <c r="F292" s="45">
        <v>120372243.63746214</v>
      </c>
      <c r="G292" s="45">
        <f t="shared" si="16"/>
        <v>55876082.705363519</v>
      </c>
      <c r="H292" s="44">
        <f t="shared" si="17"/>
        <v>1.1542713413212782</v>
      </c>
      <c r="I292" s="44"/>
      <c r="AA292" s="21" t="s">
        <v>2888</v>
      </c>
      <c r="AB292" s="45"/>
      <c r="AC292" s="45"/>
      <c r="AD292" s="44" t="str">
        <f t="shared" si="18"/>
        <v/>
      </c>
      <c r="AH292" s="21" t="s">
        <v>2043</v>
      </c>
      <c r="AI292" s="47">
        <v>0.63692946058091282</v>
      </c>
      <c r="AJ292" s="47">
        <v>-1.0643959384561539E-2</v>
      </c>
      <c r="AL292" s="47">
        <f t="shared" si="19"/>
        <v>0.63692946058091282</v>
      </c>
      <c r="AM292" s="47">
        <f t="shared" si="19"/>
        <v>-1.0643959384561539E-2</v>
      </c>
    </row>
    <row r="293" spans="4:39" x14ac:dyDescent="0.25">
      <c r="D293" s="21" t="s">
        <v>1043</v>
      </c>
      <c r="E293" s="45">
        <v>4001440.7567556449</v>
      </c>
      <c r="F293" s="45">
        <v>4001440.7567556449</v>
      </c>
      <c r="G293" s="45">
        <f t="shared" si="16"/>
        <v>4001440.7567556449</v>
      </c>
      <c r="H293" s="44">
        <f t="shared" si="17"/>
        <v>0</v>
      </c>
      <c r="I293" s="44"/>
      <c r="AA293" s="46" t="s">
        <v>2885</v>
      </c>
      <c r="AB293" s="45">
        <v>30414000</v>
      </c>
      <c r="AC293" s="45">
        <v>30767000</v>
      </c>
      <c r="AD293" s="44">
        <f t="shared" si="18"/>
        <v>1.1606497007956861E-2</v>
      </c>
      <c r="AH293" s="21" t="s">
        <v>3396</v>
      </c>
      <c r="AI293" s="47">
        <v>0.35641025641025642</v>
      </c>
      <c r="AJ293" s="47">
        <v>-6.722986897691529E-3</v>
      </c>
      <c r="AL293" s="47">
        <f t="shared" si="19"/>
        <v>0.35641025641025642</v>
      </c>
      <c r="AM293" s="47">
        <f t="shared" si="19"/>
        <v>-6.722986897691529E-3</v>
      </c>
    </row>
    <row r="294" spans="4:39" x14ac:dyDescent="0.25">
      <c r="D294" s="21" t="s">
        <v>1425</v>
      </c>
      <c r="E294" s="45">
        <v>8670008.7273852453</v>
      </c>
      <c r="F294" s="45">
        <v>11499081.73258356</v>
      </c>
      <c r="G294" s="45">
        <f t="shared" si="16"/>
        <v>8670008.7273852453</v>
      </c>
      <c r="H294" s="44">
        <f t="shared" si="17"/>
        <v>0.32630566982733872</v>
      </c>
      <c r="I294" s="44"/>
      <c r="AA294" s="21" t="s">
        <v>203</v>
      </c>
      <c r="AB294" s="45"/>
      <c r="AC294" s="45"/>
      <c r="AD294" s="44" t="str">
        <f t="shared" si="18"/>
        <v/>
      </c>
      <c r="AH294" s="21" t="s">
        <v>2944</v>
      </c>
      <c r="AI294" s="47">
        <v>0.31801692865779929</v>
      </c>
      <c r="AJ294" s="47">
        <v>2.8148782122716102E-2</v>
      </c>
      <c r="AL294" s="47">
        <f t="shared" si="19"/>
        <v>0.31801692865779929</v>
      </c>
      <c r="AM294" s="47">
        <f t="shared" si="19"/>
        <v>2.8148782122716102E-2</v>
      </c>
    </row>
    <row r="295" spans="4:39" x14ac:dyDescent="0.25">
      <c r="D295" s="21" t="s">
        <v>2118</v>
      </c>
      <c r="E295" s="45">
        <v>18210387.466671091</v>
      </c>
      <c r="F295" s="45">
        <v>18434734.967316199</v>
      </c>
      <c r="G295" s="45">
        <f t="shared" si="16"/>
        <v>18210387.466671091</v>
      </c>
      <c r="H295" s="44">
        <f t="shared" si="17"/>
        <v>1.2319754374019361E-2</v>
      </c>
      <c r="I295" s="44"/>
      <c r="AA295" s="46" t="s">
        <v>239</v>
      </c>
      <c r="AB295" s="45">
        <v>11130</v>
      </c>
      <c r="AC295" s="45">
        <v>12399</v>
      </c>
      <c r="AD295" s="44">
        <f t="shared" si="18"/>
        <v>0.11401617250673854</v>
      </c>
      <c r="AH295" s="21" t="s">
        <v>3332</v>
      </c>
      <c r="AI295" s="47">
        <v>-5.3636363636363635E-2</v>
      </c>
      <c r="AJ295" s="47">
        <v>4.6153918858007466E-2</v>
      </c>
      <c r="AL295" s="47">
        <f t="shared" si="19"/>
        <v>-5.3636363636363635E-2</v>
      </c>
      <c r="AM295" s="47">
        <f t="shared" si="19"/>
        <v>4.6153918858007466E-2</v>
      </c>
    </row>
    <row r="296" spans="4:39" x14ac:dyDescent="0.25">
      <c r="D296" s="21" t="s">
        <v>1627</v>
      </c>
      <c r="E296" s="45">
        <v>11628255.390348196</v>
      </c>
      <c r="F296" s="45">
        <v>11999710.313425029</v>
      </c>
      <c r="G296" s="45">
        <f t="shared" si="16"/>
        <v>11628255.390348196</v>
      </c>
      <c r="H296" s="44">
        <f t="shared" si="17"/>
        <v>3.1944166223348648E-2</v>
      </c>
      <c r="I296" s="44"/>
      <c r="AA296" s="46" t="s">
        <v>200</v>
      </c>
      <c r="AB296" s="45">
        <v>4626</v>
      </c>
      <c r="AC296" s="45">
        <v>5081</v>
      </c>
      <c r="AD296" s="44">
        <f t="shared" si="18"/>
        <v>9.8357111975789016E-2</v>
      </c>
      <c r="AH296" s="21" t="s">
        <v>2771</v>
      </c>
      <c r="AI296" s="47">
        <v>0.14643799472295516</v>
      </c>
      <c r="AJ296" s="47">
        <v>-4.6893533943887601E-4</v>
      </c>
      <c r="AL296" s="47">
        <f t="shared" si="19"/>
        <v>0.14643799472295516</v>
      </c>
      <c r="AM296" s="47">
        <f t="shared" si="19"/>
        <v>-4.6893533943887601E-4</v>
      </c>
    </row>
    <row r="297" spans="4:39" x14ac:dyDescent="0.25">
      <c r="D297" s="21" t="s">
        <v>1227</v>
      </c>
      <c r="E297" s="45">
        <v>6592867.2912603831</v>
      </c>
      <c r="F297" s="45">
        <v>8271363.1866319738</v>
      </c>
      <c r="G297" s="45">
        <f t="shared" si="16"/>
        <v>6592867.2912603831</v>
      </c>
      <c r="H297" s="44">
        <f t="shared" si="17"/>
        <v>0.25459270166057085</v>
      </c>
      <c r="I297" s="44"/>
      <c r="AA297" s="46" t="s">
        <v>248</v>
      </c>
      <c r="AB297" s="45">
        <v>12500</v>
      </c>
      <c r="AC297" s="45">
        <v>12399</v>
      </c>
      <c r="AD297" s="44">
        <f t="shared" si="18"/>
        <v>-8.0800000000000004E-3</v>
      </c>
      <c r="AH297" s="21" t="s">
        <v>3056</v>
      </c>
      <c r="AI297" s="47">
        <v>-1.5723270440251572E-2</v>
      </c>
      <c r="AJ297" s="47">
        <v>3.9133698629010831E-2</v>
      </c>
      <c r="AL297" s="47">
        <f t="shared" si="19"/>
        <v>-1.5723270440251572E-2</v>
      </c>
      <c r="AM297" s="47">
        <f t="shared" si="19"/>
        <v>3.9133698629010831E-2</v>
      </c>
    </row>
    <row r="298" spans="4:39" x14ac:dyDescent="0.25">
      <c r="D298" s="21" t="s">
        <v>2213</v>
      </c>
      <c r="E298" s="45">
        <v>17082675.067143351</v>
      </c>
      <c r="F298" s="45">
        <v>17072905.289978407</v>
      </c>
      <c r="G298" s="45">
        <f t="shared" si="16"/>
        <v>17082675.067143351</v>
      </c>
      <c r="H298" s="44">
        <f t="shared" si="17"/>
        <v>-5.7191143228700809E-4</v>
      </c>
      <c r="I298" s="44"/>
      <c r="AA298" s="46" t="s">
        <v>208</v>
      </c>
      <c r="AB298" s="45">
        <v>5098</v>
      </c>
      <c r="AC298" s="45">
        <v>5083</v>
      </c>
      <c r="AD298" s="44">
        <f t="shared" si="18"/>
        <v>-2.9423303256178894E-3</v>
      </c>
      <c r="AH298" s="21" t="s">
        <v>1082</v>
      </c>
      <c r="AI298" s="47">
        <v>0.36471460340993328</v>
      </c>
      <c r="AJ298" s="47">
        <v>3.4479116812385163E-2</v>
      </c>
      <c r="AL298" s="47">
        <f t="shared" si="19"/>
        <v>0.36471460340993328</v>
      </c>
      <c r="AM298" s="47">
        <f t="shared" si="19"/>
        <v>3.4479116812385163E-2</v>
      </c>
    </row>
    <row r="299" spans="4:39" x14ac:dyDescent="0.25">
      <c r="D299" s="21" t="s">
        <v>748</v>
      </c>
      <c r="E299" s="45">
        <v>3256570.4335089982</v>
      </c>
      <c r="F299" s="45">
        <v>3877561.3196460386</v>
      </c>
      <c r="G299" s="45">
        <f t="shared" si="16"/>
        <v>3256570.4335089982</v>
      </c>
      <c r="H299" s="44">
        <f t="shared" si="17"/>
        <v>0.19068860901863385</v>
      </c>
      <c r="I299" s="44"/>
      <c r="AA299" s="21" t="s">
        <v>228</v>
      </c>
      <c r="AB299" s="45"/>
      <c r="AC299" s="45"/>
      <c r="AD299" s="44" t="str">
        <f t="shared" si="18"/>
        <v/>
      </c>
      <c r="AH299" s="21" t="s">
        <v>3529</v>
      </c>
      <c r="AI299" s="47">
        <v>1.1936218678815489</v>
      </c>
      <c r="AJ299" s="47">
        <v>0.11091608603119676</v>
      </c>
      <c r="AL299" s="47">
        <f t="shared" si="19"/>
        <v>1.1936218678815489</v>
      </c>
      <c r="AM299" s="47">
        <f t="shared" si="19"/>
        <v>0.11091608603119676</v>
      </c>
    </row>
    <row r="300" spans="4:39" x14ac:dyDescent="0.25">
      <c r="D300" s="21" t="s">
        <v>1794</v>
      </c>
      <c r="E300" s="45">
        <v>12141733.211645419</v>
      </c>
      <c r="F300" s="45">
        <v>13918415.439343477</v>
      </c>
      <c r="G300" s="45">
        <f t="shared" si="16"/>
        <v>12141733.211645419</v>
      </c>
      <c r="H300" s="44">
        <f t="shared" si="17"/>
        <v>0.14632855101724693</v>
      </c>
      <c r="I300" s="44"/>
      <c r="AA300" s="46" t="s">
        <v>226</v>
      </c>
      <c r="AB300" s="45">
        <v>10586</v>
      </c>
      <c r="AC300" s="45">
        <v>10666</v>
      </c>
      <c r="AD300" s="44">
        <f t="shared" si="18"/>
        <v>7.557150954090308E-3</v>
      </c>
      <c r="AH300" s="21" t="s">
        <v>1621</v>
      </c>
      <c r="AI300" s="47">
        <v>0.77142857142857146</v>
      </c>
      <c r="AJ300" s="47">
        <v>-6.8442470457939275E-2</v>
      </c>
      <c r="AL300" s="47">
        <f t="shared" si="19"/>
        <v>0.77142857142857146</v>
      </c>
      <c r="AM300" s="47">
        <f t="shared" si="19"/>
        <v>-6.8442470457939275E-2</v>
      </c>
    </row>
    <row r="301" spans="4:39" x14ac:dyDescent="0.25">
      <c r="D301" s="21" t="s">
        <v>1061</v>
      </c>
      <c r="E301" s="45">
        <v>4966148.5799169885</v>
      </c>
      <c r="F301" s="45">
        <v>6007893.3658259679</v>
      </c>
      <c r="G301" s="45">
        <f t="shared" si="16"/>
        <v>4966148.5799169885</v>
      </c>
      <c r="H301" s="44">
        <f t="shared" si="17"/>
        <v>0.20976915393183679</v>
      </c>
      <c r="I301" s="44"/>
      <c r="AA301" s="46" t="s">
        <v>229</v>
      </c>
      <c r="AB301" s="45">
        <v>10586</v>
      </c>
      <c r="AC301" s="45">
        <v>10233</v>
      </c>
      <c r="AD301" s="44">
        <f t="shared" si="18"/>
        <v>-3.3345928584923482E-2</v>
      </c>
      <c r="AH301" s="21" t="s">
        <v>632</v>
      </c>
      <c r="AI301" s="47">
        <v>1.0481481481481481</v>
      </c>
      <c r="AJ301" s="47">
        <v>6.4065600715865326E-2</v>
      </c>
      <c r="AL301" s="47">
        <f t="shared" si="19"/>
        <v>1.0481481481481481</v>
      </c>
      <c r="AM301" s="47">
        <f t="shared" si="19"/>
        <v>6.4065600715865326E-2</v>
      </c>
    </row>
    <row r="302" spans="4:39" x14ac:dyDescent="0.25">
      <c r="D302" s="21" t="s">
        <v>1720</v>
      </c>
      <c r="E302" s="45">
        <v>11891625.57385703</v>
      </c>
      <c r="F302" s="45">
        <v>12582630.944049932</v>
      </c>
      <c r="G302" s="45">
        <f t="shared" si="16"/>
        <v>11891625.57385703</v>
      </c>
      <c r="H302" s="44">
        <f t="shared" si="17"/>
        <v>5.8108571103351318E-2</v>
      </c>
      <c r="I302" s="44"/>
      <c r="AA302" s="21" t="s">
        <v>177</v>
      </c>
      <c r="AB302" s="45"/>
      <c r="AC302" s="45"/>
      <c r="AD302" s="44" t="str">
        <f t="shared" si="18"/>
        <v/>
      </c>
      <c r="AH302" s="21" t="s">
        <v>1761</v>
      </c>
      <c r="AI302" s="47">
        <v>0.79296875</v>
      </c>
      <c r="AJ302" s="47">
        <v>-3.7116488196729108E-3</v>
      </c>
      <c r="AL302" s="47">
        <f t="shared" si="19"/>
        <v>0.79296875</v>
      </c>
      <c r="AM302" s="47">
        <f t="shared" si="19"/>
        <v>-3.7116488196729108E-3</v>
      </c>
    </row>
    <row r="303" spans="4:39" x14ac:dyDescent="0.25">
      <c r="D303" s="21" t="s">
        <v>1433</v>
      </c>
      <c r="E303" s="45">
        <v>23948504.106241468</v>
      </c>
      <c r="F303" s="45">
        <v>25105801.091876663</v>
      </c>
      <c r="G303" s="45">
        <f t="shared" si="16"/>
        <v>23948504.106241468</v>
      </c>
      <c r="H303" s="44">
        <f t="shared" si="17"/>
        <v>4.8324395565632831E-2</v>
      </c>
      <c r="I303" s="44"/>
      <c r="AA303" s="46" t="s">
        <v>178</v>
      </c>
      <c r="AB303" s="45">
        <v>2846</v>
      </c>
      <c r="AC303" s="45">
        <v>4445</v>
      </c>
      <c r="AD303" s="44">
        <f t="shared" si="18"/>
        <v>0.56184118060435695</v>
      </c>
      <c r="AH303" s="21" t="s">
        <v>390</v>
      </c>
      <c r="AI303" s="47">
        <v>5.4444444444444446</v>
      </c>
      <c r="AJ303" s="47">
        <v>8.9367001216958578E-2</v>
      </c>
      <c r="AL303" s="47">
        <f t="shared" si="19"/>
        <v>5.4444444444444446</v>
      </c>
      <c r="AM303" s="47">
        <f t="shared" si="19"/>
        <v>8.9367001216958578E-2</v>
      </c>
    </row>
    <row r="304" spans="4:39" x14ac:dyDescent="0.25">
      <c r="D304" s="21" t="s">
        <v>2777</v>
      </c>
      <c r="E304" s="45">
        <v>31512793.661839351</v>
      </c>
      <c r="F304" s="45">
        <v>34191054.23464004</v>
      </c>
      <c r="G304" s="45">
        <f t="shared" si="16"/>
        <v>31512793.661839351</v>
      </c>
      <c r="H304" s="44">
        <f t="shared" si="17"/>
        <v>8.4989626801762988E-2</v>
      </c>
      <c r="I304" s="44"/>
      <c r="AA304" s="46" t="s">
        <v>183</v>
      </c>
      <c r="AB304" s="45">
        <v>3422</v>
      </c>
      <c r="AC304" s="45">
        <v>0</v>
      </c>
      <c r="AD304" s="44" t="str">
        <f t="shared" si="18"/>
        <v/>
      </c>
      <c r="AH304" s="21" t="s">
        <v>995</v>
      </c>
      <c r="AI304" s="47">
        <v>-0.9135021097046413</v>
      </c>
      <c r="AJ304" s="47">
        <v>0</v>
      </c>
      <c r="AL304" s="47">
        <f t="shared" si="19"/>
        <v>-0.9135021097046413</v>
      </c>
      <c r="AM304" s="47">
        <f t="shared" si="19"/>
        <v>0</v>
      </c>
    </row>
    <row r="305" spans="4:39" x14ac:dyDescent="0.25">
      <c r="D305" s="21" t="s">
        <v>2707</v>
      </c>
      <c r="E305" s="45">
        <v>30316206.340242915</v>
      </c>
      <c r="F305" s="45">
        <v>33183988.053964976</v>
      </c>
      <c r="G305" s="45">
        <f t="shared" si="16"/>
        <v>30316206.340242915</v>
      </c>
      <c r="H305" s="44">
        <f t="shared" si="17"/>
        <v>9.4595665484545011E-2</v>
      </c>
      <c r="I305" s="44"/>
      <c r="AA305" s="46" t="s">
        <v>174</v>
      </c>
      <c r="AB305" s="45">
        <v>2846</v>
      </c>
      <c r="AC305" s="45">
        <v>4299</v>
      </c>
      <c r="AD305" s="44">
        <f t="shared" si="18"/>
        <v>0.51054111033028815</v>
      </c>
      <c r="AH305" s="21" t="s">
        <v>809</v>
      </c>
      <c r="AI305" s="47">
        <v>1.4005449591280654</v>
      </c>
      <c r="AJ305" s="47">
        <v>0</v>
      </c>
      <c r="AL305" s="47">
        <f t="shared" si="19"/>
        <v>1.4005449591280654</v>
      </c>
      <c r="AM305" s="47">
        <f t="shared" si="19"/>
        <v>0</v>
      </c>
    </row>
    <row r="306" spans="4:39" x14ac:dyDescent="0.25">
      <c r="D306" s="21" t="s">
        <v>2153</v>
      </c>
      <c r="E306" s="45">
        <v>17743368.432157811</v>
      </c>
      <c r="F306" s="45">
        <v>29244167.786871873</v>
      </c>
      <c r="G306" s="45">
        <f t="shared" si="16"/>
        <v>17743368.432157811</v>
      </c>
      <c r="H306" s="44">
        <f t="shared" si="17"/>
        <v>0.64817452214260451</v>
      </c>
      <c r="I306" s="44"/>
      <c r="AA306" s="46" t="s">
        <v>184</v>
      </c>
      <c r="AB306" s="45">
        <v>3422</v>
      </c>
      <c r="AC306" s="45">
        <v>0</v>
      </c>
      <c r="AD306" s="44" t="str">
        <f t="shared" si="18"/>
        <v/>
      </c>
      <c r="AH306" s="21" t="s">
        <v>2057</v>
      </c>
      <c r="AI306" s="47">
        <v>0</v>
      </c>
      <c r="AJ306" s="47">
        <v>0</v>
      </c>
      <c r="AL306" s="47">
        <f t="shared" si="19"/>
        <v>0</v>
      </c>
      <c r="AM306" s="47">
        <f t="shared" si="19"/>
        <v>0</v>
      </c>
    </row>
    <row r="307" spans="4:39" x14ac:dyDescent="0.25">
      <c r="D307" s="21" t="s">
        <v>2217</v>
      </c>
      <c r="E307" s="45">
        <v>42599481.608007357</v>
      </c>
      <c r="F307" s="45">
        <v>47241931.902812541</v>
      </c>
      <c r="G307" s="45">
        <f t="shared" si="16"/>
        <v>42599481.608007357</v>
      </c>
      <c r="H307" s="44">
        <f t="shared" si="17"/>
        <v>0.10897903259772415</v>
      </c>
      <c r="I307" s="44"/>
      <c r="AA307" s="21" t="s">
        <v>1081</v>
      </c>
      <c r="AB307" s="45"/>
      <c r="AC307" s="45"/>
      <c r="AD307" s="44" t="str">
        <f t="shared" si="18"/>
        <v/>
      </c>
      <c r="AH307" s="21" t="s">
        <v>894</v>
      </c>
      <c r="AI307" s="47">
        <v>1.0061823802163834</v>
      </c>
      <c r="AJ307" s="47">
        <v>6.4346538029047481E-2</v>
      </c>
      <c r="AL307" s="47">
        <f t="shared" si="19"/>
        <v>1.0061823802163834</v>
      </c>
      <c r="AM307" s="47">
        <f t="shared" si="19"/>
        <v>6.4346538029047481E-2</v>
      </c>
    </row>
    <row r="308" spans="4:39" x14ac:dyDescent="0.25">
      <c r="D308" s="21" t="s">
        <v>2899</v>
      </c>
      <c r="E308" s="45">
        <v>94333561.682605088</v>
      </c>
      <c r="F308" s="45">
        <v>108496789.00795564</v>
      </c>
      <c r="G308" s="45">
        <f t="shared" si="16"/>
        <v>94333561.682605088</v>
      </c>
      <c r="H308" s="44">
        <f t="shared" si="17"/>
        <v>0.15013985555855697</v>
      </c>
      <c r="I308" s="44"/>
      <c r="AA308" s="46" t="s">
        <v>1078</v>
      </c>
      <c r="AB308" s="45">
        <v>4218000</v>
      </c>
      <c r="AC308" s="45">
        <v>4419000</v>
      </c>
      <c r="AD308" s="44">
        <f t="shared" si="18"/>
        <v>4.7652916073968703E-2</v>
      </c>
      <c r="AH308" s="21" t="s">
        <v>2802</v>
      </c>
      <c r="AI308" s="47">
        <v>3.8147138964577658E-2</v>
      </c>
      <c r="AJ308" s="47">
        <v>4.2519104266143068E-2</v>
      </c>
      <c r="AL308" s="47">
        <f t="shared" si="19"/>
        <v>3.8147138964577658E-2</v>
      </c>
      <c r="AM308" s="47">
        <f t="shared" si="19"/>
        <v>4.2519104266143068E-2</v>
      </c>
    </row>
    <row r="309" spans="4:39" x14ac:dyDescent="0.25">
      <c r="D309" s="21" t="s">
        <v>1086</v>
      </c>
      <c r="E309" s="45">
        <v>85085050.384004936</v>
      </c>
      <c r="F309" s="45">
        <v>89174173.605887726</v>
      </c>
      <c r="G309" s="45">
        <f t="shared" si="16"/>
        <v>85085050.384004936</v>
      </c>
      <c r="H309" s="44">
        <f t="shared" si="17"/>
        <v>4.8059244290598678E-2</v>
      </c>
      <c r="I309" s="44"/>
      <c r="AA309" s="21" t="s">
        <v>710</v>
      </c>
      <c r="AB309" s="45"/>
      <c r="AC309" s="45"/>
      <c r="AD309" s="44" t="str">
        <f t="shared" si="18"/>
        <v/>
      </c>
      <c r="AH309" s="21" t="s">
        <v>2386</v>
      </c>
      <c r="AI309" s="47">
        <v>-6.9216757741347903E-2</v>
      </c>
      <c r="AJ309" s="47">
        <v>1.9731768241000439E-2</v>
      </c>
      <c r="AL309" s="47">
        <f t="shared" si="19"/>
        <v>-6.9216757741347903E-2</v>
      </c>
      <c r="AM309" s="47">
        <f t="shared" si="19"/>
        <v>1.9731768241000439E-2</v>
      </c>
    </row>
    <row r="310" spans="4:39" x14ac:dyDescent="0.25">
      <c r="D310" s="21" t="s">
        <v>3005</v>
      </c>
      <c r="E310" s="45">
        <v>37547260.249887139</v>
      </c>
      <c r="F310" s="45">
        <v>41831168.64925845</v>
      </c>
      <c r="G310" s="45">
        <f t="shared" si="16"/>
        <v>37547260.249887139</v>
      </c>
      <c r="H310" s="44">
        <f t="shared" si="17"/>
        <v>0.11409376798362239</v>
      </c>
      <c r="I310" s="44"/>
      <c r="AA310" s="46" t="s">
        <v>708</v>
      </c>
      <c r="AB310" s="45">
        <v>2573000</v>
      </c>
      <c r="AC310" s="45">
        <v>2905000</v>
      </c>
      <c r="AD310" s="44">
        <f t="shared" si="18"/>
        <v>0.12903225806451613</v>
      </c>
      <c r="AH310" s="21" t="s">
        <v>1902</v>
      </c>
      <c r="AI310" s="47">
        <v>-6.2208398133748056E-3</v>
      </c>
      <c r="AJ310" s="47">
        <v>3.3368687711193327E-3</v>
      </c>
      <c r="AL310" s="47">
        <f t="shared" si="19"/>
        <v>-6.2208398133748056E-3</v>
      </c>
      <c r="AM310" s="47">
        <f t="shared" si="19"/>
        <v>3.3368687711193327E-3</v>
      </c>
    </row>
    <row r="311" spans="4:39" x14ac:dyDescent="0.25">
      <c r="D311" s="21" t="s">
        <v>2947</v>
      </c>
      <c r="E311" s="45">
        <v>74833084.337991089</v>
      </c>
      <c r="F311" s="45">
        <v>79719611.865000278</v>
      </c>
      <c r="G311" s="45">
        <f t="shared" si="16"/>
        <v>74833084.337991089</v>
      </c>
      <c r="H311" s="44">
        <f t="shared" si="17"/>
        <v>6.5299026095713225E-2</v>
      </c>
      <c r="I311" s="44"/>
      <c r="AA311" s="21" t="s">
        <v>3111</v>
      </c>
      <c r="AB311" s="45"/>
      <c r="AC311" s="45"/>
      <c r="AD311" s="44" t="str">
        <f t="shared" si="18"/>
        <v/>
      </c>
      <c r="AH311" s="21" t="s">
        <v>1277</v>
      </c>
      <c r="AI311" s="47">
        <v>0.28601694915254239</v>
      </c>
      <c r="AJ311" s="47">
        <v>2.3170552814729534E-2</v>
      </c>
      <c r="AL311" s="47">
        <f t="shared" si="19"/>
        <v>0.28601694915254239</v>
      </c>
      <c r="AM311" s="47">
        <f t="shared" si="19"/>
        <v>2.3170552814729534E-2</v>
      </c>
    </row>
    <row r="312" spans="4:39" x14ac:dyDescent="0.25">
      <c r="D312" s="21" t="s">
        <v>2711</v>
      </c>
      <c r="E312" s="45">
        <v>30379736.970976073</v>
      </c>
      <c r="F312" s="45">
        <v>34196262.973408267</v>
      </c>
      <c r="G312" s="45">
        <f t="shared" si="16"/>
        <v>30379736.970976073</v>
      </c>
      <c r="H312" s="44">
        <f t="shared" si="17"/>
        <v>0.12562735503860328</v>
      </c>
      <c r="I312" s="44"/>
      <c r="AA312" s="46" t="s">
        <v>3108</v>
      </c>
      <c r="AB312" s="45">
        <v>36938000</v>
      </c>
      <c r="AC312" s="45">
        <v>36163000</v>
      </c>
      <c r="AD312" s="44">
        <f t="shared" si="18"/>
        <v>-2.09811034706806E-2</v>
      </c>
      <c r="AH312" s="21" t="s">
        <v>1159</v>
      </c>
      <c r="AI312" s="47">
        <v>0.33112582781456956</v>
      </c>
      <c r="AJ312" s="47">
        <v>6.7270147045147988E-3</v>
      </c>
      <c r="AL312" s="47">
        <f t="shared" si="19"/>
        <v>0.33112582781456956</v>
      </c>
      <c r="AM312" s="47">
        <f t="shared" si="19"/>
        <v>6.7270147045147988E-3</v>
      </c>
    </row>
    <row r="313" spans="4:39" x14ac:dyDescent="0.25">
      <c r="D313" s="21" t="s">
        <v>2189</v>
      </c>
      <c r="E313" s="45">
        <v>17660007.64810564</v>
      </c>
      <c r="F313" s="45">
        <v>18089554.102198627</v>
      </c>
      <c r="G313" s="45">
        <f t="shared" si="16"/>
        <v>17660007.64810564</v>
      </c>
      <c r="H313" s="44">
        <f t="shared" si="17"/>
        <v>2.4323118237101309E-2</v>
      </c>
      <c r="I313" s="44"/>
      <c r="AA313" s="21" t="s">
        <v>2521</v>
      </c>
      <c r="AB313" s="45"/>
      <c r="AC313" s="45"/>
      <c r="AD313" s="44" t="str">
        <f t="shared" si="18"/>
        <v/>
      </c>
      <c r="AH313" s="21" t="s">
        <v>724</v>
      </c>
      <c r="AI313" s="47">
        <v>1.6930455635491606</v>
      </c>
      <c r="AJ313" s="47">
        <v>6.2760706961712764E-2</v>
      </c>
      <c r="AL313" s="47">
        <f t="shared" si="19"/>
        <v>1.6930455635491606</v>
      </c>
      <c r="AM313" s="47">
        <f t="shared" si="19"/>
        <v>6.2760706961712764E-2</v>
      </c>
    </row>
    <row r="314" spans="4:39" x14ac:dyDescent="0.25">
      <c r="D314" s="21" t="s">
        <v>1506</v>
      </c>
      <c r="E314" s="45">
        <v>8389012.5613280535</v>
      </c>
      <c r="F314" s="45">
        <v>8389012.5613280535</v>
      </c>
      <c r="G314" s="45">
        <f t="shared" si="16"/>
        <v>8389012.5613280535</v>
      </c>
      <c r="H314" s="44">
        <f t="shared" si="17"/>
        <v>0</v>
      </c>
      <c r="I314" s="44"/>
      <c r="AA314" s="46" t="s">
        <v>2520</v>
      </c>
      <c r="AB314" s="45">
        <v>21793000</v>
      </c>
      <c r="AC314" s="45">
        <v>22197000</v>
      </c>
      <c r="AD314" s="44">
        <f t="shared" si="18"/>
        <v>1.8538062680677283E-2</v>
      </c>
      <c r="AH314" s="21" t="s">
        <v>3072</v>
      </c>
      <c r="AI314" s="47">
        <v>0.41366459627329194</v>
      </c>
      <c r="AJ314" s="47">
        <v>9.2501103892632542E-3</v>
      </c>
      <c r="AL314" s="47">
        <f t="shared" si="19"/>
        <v>0.41366459627329194</v>
      </c>
      <c r="AM314" s="47">
        <f t="shared" si="19"/>
        <v>9.2501103892632542E-3</v>
      </c>
    </row>
    <row r="315" spans="4:39" x14ac:dyDescent="0.25">
      <c r="D315" s="21" t="s">
        <v>1925</v>
      </c>
      <c r="E315" s="45">
        <v>12937485.011612389</v>
      </c>
      <c r="F315" s="45">
        <v>13116597.229624197</v>
      </c>
      <c r="G315" s="45">
        <f t="shared" si="16"/>
        <v>12937485.011612389</v>
      </c>
      <c r="H315" s="44">
        <f t="shared" si="17"/>
        <v>1.3844438687352344E-2</v>
      </c>
      <c r="I315" s="44"/>
      <c r="AA315" s="21" t="s">
        <v>913</v>
      </c>
      <c r="AB315" s="45"/>
      <c r="AC315" s="45"/>
      <c r="AD315" s="44" t="str">
        <f t="shared" si="18"/>
        <v/>
      </c>
      <c r="AH315" s="21" t="s">
        <v>1021</v>
      </c>
      <c r="AI315" s="47">
        <v>0</v>
      </c>
      <c r="AJ315" s="47">
        <v>0</v>
      </c>
      <c r="AL315" s="47">
        <f t="shared" si="19"/>
        <v>0</v>
      </c>
      <c r="AM315" s="47">
        <f t="shared" si="19"/>
        <v>0</v>
      </c>
    </row>
    <row r="316" spans="4:39" x14ac:dyDescent="0.25">
      <c r="D316" s="21" t="s">
        <v>1465</v>
      </c>
      <c r="E316" s="45">
        <v>7899292.4254147001</v>
      </c>
      <c r="F316" s="45">
        <v>7924416.7504863124</v>
      </c>
      <c r="G316" s="45">
        <f t="shared" si="16"/>
        <v>7899292.4254147001</v>
      </c>
      <c r="H316" s="44">
        <f t="shared" si="17"/>
        <v>3.1805791859001076E-3</v>
      </c>
      <c r="I316" s="44"/>
      <c r="AA316" s="46" t="s">
        <v>910</v>
      </c>
      <c r="AB316" s="45">
        <v>3247000</v>
      </c>
      <c r="AC316" s="45">
        <v>3532000</v>
      </c>
      <c r="AD316" s="44">
        <f t="shared" si="18"/>
        <v>8.7773329226978752E-2</v>
      </c>
      <c r="AH316" s="21" t="s">
        <v>625</v>
      </c>
      <c r="AI316" s="47">
        <v>0.21651090342679127</v>
      </c>
      <c r="AJ316" s="47">
        <v>0</v>
      </c>
      <c r="AL316" s="47">
        <f t="shared" si="19"/>
        <v>0.21651090342679127</v>
      </c>
      <c r="AM316" s="47">
        <f t="shared" si="19"/>
        <v>0</v>
      </c>
    </row>
    <row r="317" spans="4:39" x14ac:dyDescent="0.25">
      <c r="D317" s="21" t="s">
        <v>1789</v>
      </c>
      <c r="E317" s="45">
        <v>42098821.697966293</v>
      </c>
      <c r="F317" s="45">
        <v>44175148.759244084</v>
      </c>
      <c r="G317" s="45">
        <f t="shared" si="16"/>
        <v>42098821.697966293</v>
      </c>
      <c r="H317" s="44">
        <f t="shared" si="17"/>
        <v>4.9320312957312415E-2</v>
      </c>
      <c r="I317" s="44"/>
      <c r="AA317" s="21" t="s">
        <v>885</v>
      </c>
      <c r="AB317" s="45"/>
      <c r="AC317" s="45"/>
      <c r="AD317" s="44" t="str">
        <f t="shared" si="18"/>
        <v/>
      </c>
      <c r="AH317" s="21" t="s">
        <v>3094</v>
      </c>
      <c r="AI317" s="47">
        <v>2.5637931034482757</v>
      </c>
      <c r="AJ317" s="47">
        <v>1.6253853081272935E-2</v>
      </c>
      <c r="AL317" s="47">
        <f t="shared" si="19"/>
        <v>2.5637931034482757</v>
      </c>
      <c r="AM317" s="47">
        <f t="shared" si="19"/>
        <v>1.6253853081272935E-2</v>
      </c>
    </row>
    <row r="318" spans="4:39" x14ac:dyDescent="0.25">
      <c r="D318" s="21" t="s">
        <v>1499</v>
      </c>
      <c r="E318" s="45">
        <v>8413910.1256581582</v>
      </c>
      <c r="F318" s="45">
        <v>8459413.9164018575</v>
      </c>
      <c r="G318" s="45">
        <f t="shared" si="16"/>
        <v>8413910.1256581582</v>
      </c>
      <c r="H318" s="44">
        <f t="shared" si="17"/>
        <v>5.4081622056950445E-3</v>
      </c>
      <c r="I318" s="44"/>
      <c r="AA318" s="46" t="s">
        <v>3557</v>
      </c>
      <c r="AB318" s="45">
        <v>66625000</v>
      </c>
      <c r="AC318" s="45">
        <v>66732000</v>
      </c>
      <c r="AD318" s="44">
        <f t="shared" si="18"/>
        <v>1.6060037523452158E-3</v>
      </c>
      <c r="AH318" s="21" t="s">
        <v>2167</v>
      </c>
      <c r="AI318" s="47">
        <v>0.12003968253968254</v>
      </c>
      <c r="AJ318" s="47">
        <v>5.3902794443984561E-2</v>
      </c>
      <c r="AL318" s="47">
        <f t="shared" si="19"/>
        <v>0.12003968253968254</v>
      </c>
      <c r="AM318" s="47">
        <f t="shared" si="19"/>
        <v>5.3902794443984561E-2</v>
      </c>
    </row>
    <row r="319" spans="4:39" x14ac:dyDescent="0.25">
      <c r="D319" s="21" t="s">
        <v>3494</v>
      </c>
      <c r="E319" s="45">
        <v>61096831.677281313</v>
      </c>
      <c r="F319" s="45">
        <v>61317436.239332303</v>
      </c>
      <c r="G319" s="45">
        <f t="shared" si="16"/>
        <v>61096831.677281313</v>
      </c>
      <c r="H319" s="44">
        <f t="shared" si="17"/>
        <v>3.6107365307622317E-3</v>
      </c>
      <c r="I319" s="44"/>
      <c r="AA319" s="46" t="s">
        <v>883</v>
      </c>
      <c r="AB319" s="45">
        <v>3142000</v>
      </c>
      <c r="AC319" s="45">
        <v>3125000</v>
      </c>
      <c r="AD319" s="44">
        <f t="shared" si="18"/>
        <v>-5.4105665181413114E-3</v>
      </c>
      <c r="AH319" s="21" t="s">
        <v>2954</v>
      </c>
      <c r="AI319" s="47">
        <v>1.7249712313003451</v>
      </c>
      <c r="AJ319" s="47">
        <v>0.14359665849773925</v>
      </c>
      <c r="AL319" s="47">
        <f t="shared" si="19"/>
        <v>1.7249712313003451</v>
      </c>
      <c r="AM319" s="47">
        <f t="shared" si="19"/>
        <v>0.14359665849773925</v>
      </c>
    </row>
    <row r="320" spans="4:39" x14ac:dyDescent="0.25">
      <c r="D320" s="21" t="s">
        <v>2728</v>
      </c>
      <c r="E320" s="45">
        <v>27104221.668363769</v>
      </c>
      <c r="F320" s="45">
        <v>27115182.354047567</v>
      </c>
      <c r="G320" s="45">
        <f t="shared" si="16"/>
        <v>27104221.668363769</v>
      </c>
      <c r="H320" s="44">
        <f t="shared" si="17"/>
        <v>4.0439034988381281E-4</v>
      </c>
      <c r="I320" s="44"/>
      <c r="AA320" s="21" t="s">
        <v>2293</v>
      </c>
      <c r="AB320" s="45"/>
      <c r="AC320" s="45"/>
      <c r="AD320" s="44" t="str">
        <f t="shared" si="18"/>
        <v/>
      </c>
      <c r="AH320" s="21" t="s">
        <v>1707</v>
      </c>
      <c r="AI320" s="47">
        <v>4.5317220543806644E-2</v>
      </c>
      <c r="AJ320" s="47">
        <v>1.7718200548239256E-2</v>
      </c>
      <c r="AL320" s="47">
        <f t="shared" si="19"/>
        <v>4.5317220543806644E-2</v>
      </c>
      <c r="AM320" s="47">
        <f t="shared" si="19"/>
        <v>1.7718200548239256E-2</v>
      </c>
    </row>
    <row r="321" spans="4:39" x14ac:dyDescent="0.25">
      <c r="D321" s="21" t="s">
        <v>2922</v>
      </c>
      <c r="E321" s="45">
        <v>32158503.691524528</v>
      </c>
      <c r="F321" s="45">
        <v>32149744.348592635</v>
      </c>
      <c r="G321" s="45">
        <f t="shared" si="16"/>
        <v>32158503.691524528</v>
      </c>
      <c r="H321" s="44">
        <f t="shared" si="17"/>
        <v>-2.7238030151885688E-4</v>
      </c>
      <c r="I321" s="44"/>
      <c r="AA321" s="46" t="s">
        <v>2291</v>
      </c>
      <c r="AB321" s="45">
        <v>18501000</v>
      </c>
      <c r="AC321" s="45">
        <v>17819000</v>
      </c>
      <c r="AD321" s="44">
        <f t="shared" si="18"/>
        <v>-3.6862872277174205E-2</v>
      </c>
      <c r="AH321" s="21" t="s">
        <v>2493</v>
      </c>
      <c r="AI321" s="47">
        <v>0.24888226527570789</v>
      </c>
      <c r="AJ321" s="47">
        <v>3.6551732568760709E-2</v>
      </c>
      <c r="AL321" s="47">
        <f t="shared" si="19"/>
        <v>0.24888226527570789</v>
      </c>
      <c r="AM321" s="47">
        <f t="shared" si="19"/>
        <v>3.6551732568760709E-2</v>
      </c>
    </row>
    <row r="322" spans="4:39" x14ac:dyDescent="0.25">
      <c r="D322" s="21" t="s">
        <v>2014</v>
      </c>
      <c r="E322" s="45">
        <v>13709093.363255503</v>
      </c>
      <c r="F322" s="45">
        <v>13709093.363255503</v>
      </c>
      <c r="G322" s="45">
        <f t="shared" si="16"/>
        <v>13709093.363255503</v>
      </c>
      <c r="H322" s="44">
        <f t="shared" si="17"/>
        <v>0</v>
      </c>
      <c r="I322" s="44"/>
      <c r="AA322" s="21" t="s">
        <v>3052</v>
      </c>
      <c r="AB322" s="45"/>
      <c r="AC322" s="45"/>
      <c r="AD322" s="44" t="str">
        <f t="shared" si="18"/>
        <v/>
      </c>
      <c r="AH322" s="21" t="s">
        <v>1551</v>
      </c>
      <c r="AI322" s="47">
        <v>0.10638297872340426</v>
      </c>
      <c r="AJ322" s="47">
        <v>-2.8943864344839167E-2</v>
      </c>
      <c r="AL322" s="47">
        <f t="shared" si="19"/>
        <v>0.10638297872340426</v>
      </c>
      <c r="AM322" s="47">
        <f t="shared" si="19"/>
        <v>-2.8943864344839167E-2</v>
      </c>
    </row>
    <row r="323" spans="4:39" x14ac:dyDescent="0.25">
      <c r="D323" s="21" t="s">
        <v>1977</v>
      </c>
      <c r="E323" s="45">
        <v>13120393.593811268</v>
      </c>
      <c r="F323" s="45">
        <v>13120393.593811268</v>
      </c>
      <c r="G323" s="45">
        <f t="shared" si="16"/>
        <v>13120393.593811268</v>
      </c>
      <c r="H323" s="44">
        <f t="shared" si="17"/>
        <v>0</v>
      </c>
      <c r="I323" s="44"/>
      <c r="AA323" s="46" t="s">
        <v>3050</v>
      </c>
      <c r="AB323" s="45">
        <v>35912000</v>
      </c>
      <c r="AC323" s="45">
        <v>32464000</v>
      </c>
      <c r="AD323" s="44">
        <f t="shared" si="18"/>
        <v>-9.6012474938739142E-2</v>
      </c>
      <c r="AH323" s="21" t="s">
        <v>1567</v>
      </c>
      <c r="AI323" s="47">
        <v>2.7792869269949065</v>
      </c>
      <c r="AJ323" s="47">
        <v>7.3555124558787321E-2</v>
      </c>
      <c r="AL323" s="47">
        <f t="shared" si="19"/>
        <v>2.7792869269949065</v>
      </c>
      <c r="AM323" s="47">
        <f t="shared" si="19"/>
        <v>7.3555124558787321E-2</v>
      </c>
    </row>
    <row r="324" spans="4:39" x14ac:dyDescent="0.25">
      <c r="D324" s="21" t="s">
        <v>1960</v>
      </c>
      <c r="E324" s="45">
        <v>12710412.474973239</v>
      </c>
      <c r="F324" s="45">
        <v>12710412.474973239</v>
      </c>
      <c r="G324" s="45">
        <f t="shared" si="16"/>
        <v>12710412.474973239</v>
      </c>
      <c r="H324" s="44">
        <f t="shared" si="17"/>
        <v>0</v>
      </c>
      <c r="I324" s="44"/>
      <c r="AA324" s="21" t="s">
        <v>2817</v>
      </c>
      <c r="AB324" s="45"/>
      <c r="AC324" s="45"/>
      <c r="AD324" s="44" t="str">
        <f t="shared" si="18"/>
        <v/>
      </c>
      <c r="AH324" s="21" t="s">
        <v>1108</v>
      </c>
      <c r="AI324" s="47">
        <v>0.59479553903345728</v>
      </c>
      <c r="AJ324" s="47">
        <v>3.7956719234629739E-2</v>
      </c>
      <c r="AL324" s="47">
        <f t="shared" si="19"/>
        <v>0.59479553903345728</v>
      </c>
      <c r="AM324" s="47">
        <f t="shared" si="19"/>
        <v>3.7956719234629739E-2</v>
      </c>
    </row>
    <row r="325" spans="4:39" x14ac:dyDescent="0.25">
      <c r="D325" s="21" t="s">
        <v>1238</v>
      </c>
      <c r="E325" s="45">
        <v>5295229.9286698857</v>
      </c>
      <c r="F325" s="45">
        <v>5548267.1572419526</v>
      </c>
      <c r="G325" s="45">
        <f t="shared" ref="G325:G388" si="20">E325</f>
        <v>5295229.9286698857</v>
      </c>
      <c r="H325" s="44">
        <f t="shared" ref="H325:H388" si="21">IF(OR(E325=0,E325="",F325=0,F325=""),"",(F325-E325)/E325)</f>
        <v>4.7785881251737744E-2</v>
      </c>
      <c r="I325" s="44"/>
      <c r="AA325" s="46" t="s">
        <v>2815</v>
      </c>
      <c r="AB325" s="45">
        <v>28729000</v>
      </c>
      <c r="AC325" s="45">
        <v>28301000</v>
      </c>
      <c r="AD325" s="44">
        <f t="shared" si="18"/>
        <v>-1.4897838421107592E-2</v>
      </c>
      <c r="AH325" s="21" t="s">
        <v>2938</v>
      </c>
      <c r="AI325" s="47">
        <v>1.6359788359788361</v>
      </c>
      <c r="AJ325" s="47">
        <v>1.3775628648157685E-2</v>
      </c>
      <c r="AL325" s="47">
        <f t="shared" si="19"/>
        <v>1.6359788359788361</v>
      </c>
      <c r="AM325" s="47">
        <f t="shared" si="19"/>
        <v>1.3775628648157685E-2</v>
      </c>
    </row>
    <row r="326" spans="4:39" x14ac:dyDescent="0.25">
      <c r="D326" s="21" t="s">
        <v>933</v>
      </c>
      <c r="E326" s="45">
        <v>3353172.3327992684</v>
      </c>
      <c r="F326" s="45">
        <v>3353172.3327992684</v>
      </c>
      <c r="G326" s="45">
        <f t="shared" si="20"/>
        <v>3353172.3327992684</v>
      </c>
      <c r="H326" s="44">
        <f t="shared" si="21"/>
        <v>0</v>
      </c>
      <c r="I326" s="44"/>
      <c r="AA326" s="21" t="s">
        <v>2600</v>
      </c>
      <c r="AB326" s="45"/>
      <c r="AC326" s="45"/>
      <c r="AD326" s="44" t="str">
        <f t="shared" ref="AD326:AD389" si="22">IF(OR(AB326=0,AB326="",AC326=0,AC326=""),"",(AC326-AB326)/AB326)</f>
        <v/>
      </c>
      <c r="AH326" s="21" t="s">
        <v>2251</v>
      </c>
      <c r="AI326" s="47">
        <v>3.442379182156134</v>
      </c>
      <c r="AJ326" s="47">
        <v>0</v>
      </c>
      <c r="AL326" s="47">
        <f t="shared" si="19"/>
        <v>3.442379182156134</v>
      </c>
      <c r="AM326" s="47">
        <f t="shared" si="19"/>
        <v>0</v>
      </c>
    </row>
    <row r="327" spans="4:39" x14ac:dyDescent="0.25">
      <c r="D327" s="21" t="s">
        <v>699</v>
      </c>
      <c r="E327" s="45">
        <v>2712421.0307709873</v>
      </c>
      <c r="F327" s="45">
        <v>2780462.5340116434</v>
      </c>
      <c r="G327" s="45">
        <f t="shared" si="20"/>
        <v>2712421.0307709873</v>
      </c>
      <c r="H327" s="44">
        <f t="shared" si="21"/>
        <v>2.5085155463978898E-2</v>
      </c>
      <c r="I327" s="44"/>
      <c r="AA327" s="46" t="s">
        <v>2599</v>
      </c>
      <c r="AB327" s="45">
        <v>23298000</v>
      </c>
      <c r="AC327" s="45">
        <v>23913000</v>
      </c>
      <c r="AD327" s="44">
        <f t="shared" si="22"/>
        <v>2.6397115632243111E-2</v>
      </c>
      <c r="AH327" s="21" t="s">
        <v>2240</v>
      </c>
      <c r="AI327" s="47">
        <v>0.77592592592592591</v>
      </c>
      <c r="AJ327" s="47">
        <v>6.4234511848421799E-2</v>
      </c>
      <c r="AL327" s="47">
        <f t="shared" ref="AL327:AM390" si="23">AI327</f>
        <v>0.77592592592592591</v>
      </c>
      <c r="AM327" s="47">
        <f t="shared" si="23"/>
        <v>6.4234511848421799E-2</v>
      </c>
    </row>
    <row r="328" spans="4:39" x14ac:dyDescent="0.25">
      <c r="D328" s="21" t="s">
        <v>2722</v>
      </c>
      <c r="E328" s="45">
        <v>28672972.929650031</v>
      </c>
      <c r="F328" s="45">
        <v>29827693.258157838</v>
      </c>
      <c r="G328" s="45">
        <f t="shared" si="20"/>
        <v>28672972.929650031</v>
      </c>
      <c r="H328" s="44">
        <f t="shared" si="21"/>
        <v>4.0272082401115045E-2</v>
      </c>
      <c r="I328" s="44"/>
      <c r="AA328" s="21" t="s">
        <v>3522</v>
      </c>
      <c r="AB328" s="45"/>
      <c r="AC328" s="45"/>
      <c r="AD328" s="44" t="str">
        <f t="shared" si="22"/>
        <v/>
      </c>
      <c r="AH328" s="21" t="s">
        <v>3426</v>
      </c>
      <c r="AI328" s="47">
        <v>0.13503649635036497</v>
      </c>
      <c r="AJ328" s="47">
        <v>7.9951290738813657E-2</v>
      </c>
      <c r="AL328" s="47">
        <f t="shared" si="23"/>
        <v>0.13503649635036497</v>
      </c>
      <c r="AM328" s="47">
        <f t="shared" si="23"/>
        <v>7.9951290738813657E-2</v>
      </c>
    </row>
    <row r="329" spans="4:39" x14ac:dyDescent="0.25">
      <c r="D329" s="21" t="s">
        <v>3596</v>
      </c>
      <c r="E329" s="45">
        <v>78788911.077174544</v>
      </c>
      <c r="F329" s="45">
        <v>77800308.059501484</v>
      </c>
      <c r="G329" s="45">
        <f t="shared" si="20"/>
        <v>78788911.077174544</v>
      </c>
      <c r="H329" s="44">
        <f t="shared" si="21"/>
        <v>-1.2547489286972293E-2</v>
      </c>
      <c r="I329" s="44"/>
      <c r="AA329" s="46" t="s">
        <v>3519</v>
      </c>
      <c r="AB329" s="45">
        <v>62457000</v>
      </c>
      <c r="AC329" s="45">
        <v>62817000</v>
      </c>
      <c r="AD329" s="44">
        <f t="shared" si="22"/>
        <v>5.7639656083385369E-3</v>
      </c>
      <c r="AH329" s="21" t="s">
        <v>497</v>
      </c>
      <c r="AI329" s="47">
        <v>0</v>
      </c>
      <c r="AJ329" s="47">
        <v>2.3246434876269308</v>
      </c>
      <c r="AL329" s="47">
        <f t="shared" si="23"/>
        <v>0</v>
      </c>
      <c r="AM329" s="47">
        <f t="shared" si="23"/>
        <v>2.3246434876269308</v>
      </c>
    </row>
    <row r="330" spans="4:39" x14ac:dyDescent="0.25">
      <c r="D330" s="21" t="s">
        <v>3192</v>
      </c>
      <c r="E330" s="45">
        <v>43579264.97779128</v>
      </c>
      <c r="F330" s="45">
        <v>46148037.850856453</v>
      </c>
      <c r="G330" s="45">
        <f t="shared" si="20"/>
        <v>43579264.97779128</v>
      </c>
      <c r="H330" s="44">
        <f t="shared" si="21"/>
        <v>5.8944841643709757E-2</v>
      </c>
      <c r="I330" s="44"/>
      <c r="AA330" s="21" t="s">
        <v>2529</v>
      </c>
      <c r="AB330" s="45"/>
      <c r="AC330" s="45"/>
      <c r="AD330" s="44" t="str">
        <f t="shared" si="22"/>
        <v/>
      </c>
      <c r="AH330" s="21" t="s">
        <v>3211</v>
      </c>
      <c r="AI330" s="47">
        <v>0.17105263157894737</v>
      </c>
      <c r="AJ330" s="47">
        <v>8.8935988634843005E-2</v>
      </c>
      <c r="AL330" s="47">
        <f t="shared" si="23"/>
        <v>0.17105263157894737</v>
      </c>
      <c r="AM330" s="47">
        <f t="shared" si="23"/>
        <v>8.8935988634843005E-2</v>
      </c>
    </row>
    <row r="331" spans="4:39" x14ac:dyDescent="0.25">
      <c r="D331" s="21" t="s">
        <v>1155</v>
      </c>
      <c r="E331" s="45">
        <v>5043364.4921178054</v>
      </c>
      <c r="F331" s="45">
        <v>5043364.4921178054</v>
      </c>
      <c r="G331" s="45">
        <f t="shared" si="20"/>
        <v>5043364.4921178054</v>
      </c>
      <c r="H331" s="44">
        <f t="shared" si="21"/>
        <v>0</v>
      </c>
      <c r="I331" s="44"/>
      <c r="AA331" s="46" t="s">
        <v>2527</v>
      </c>
      <c r="AB331" s="45">
        <v>21895000</v>
      </c>
      <c r="AC331" s="45">
        <v>22225000</v>
      </c>
      <c r="AD331" s="44">
        <f t="shared" si="22"/>
        <v>1.5071934231559716E-2</v>
      </c>
      <c r="AH331" s="21" t="s">
        <v>1327</v>
      </c>
      <c r="AI331" s="47">
        <v>0</v>
      </c>
      <c r="AJ331" s="47">
        <v>0</v>
      </c>
      <c r="AL331" s="47">
        <f t="shared" si="23"/>
        <v>0</v>
      </c>
      <c r="AM331" s="47">
        <f t="shared" si="23"/>
        <v>0</v>
      </c>
    </row>
    <row r="332" spans="4:39" x14ac:dyDescent="0.25">
      <c r="D332" s="21" t="s">
        <v>2814</v>
      </c>
      <c r="E332" s="45">
        <v>35216936.576542087</v>
      </c>
      <c r="F332" s="45">
        <v>40680892.53385295</v>
      </c>
      <c r="G332" s="45">
        <f t="shared" si="20"/>
        <v>35216936.576542087</v>
      </c>
      <c r="H332" s="44">
        <f t="shared" si="21"/>
        <v>0.15515137000730467</v>
      </c>
      <c r="I332" s="44"/>
      <c r="AA332" s="21" t="s">
        <v>2914</v>
      </c>
      <c r="AB332" s="45"/>
      <c r="AC332" s="45"/>
      <c r="AD332" s="44" t="str">
        <f t="shared" si="22"/>
        <v/>
      </c>
      <c r="AH332" s="21" t="s">
        <v>2595</v>
      </c>
      <c r="AI332" s="47">
        <v>1.3440860215053764E-2</v>
      </c>
      <c r="AJ332" s="47">
        <v>0</v>
      </c>
      <c r="AL332" s="47">
        <f t="shared" si="23"/>
        <v>1.3440860215053764E-2</v>
      </c>
      <c r="AM332" s="47">
        <f t="shared" si="23"/>
        <v>0</v>
      </c>
    </row>
    <row r="333" spans="4:39" x14ac:dyDescent="0.25">
      <c r="D333" s="21" t="s">
        <v>968</v>
      </c>
      <c r="E333" s="45">
        <v>4236037.9396885913</v>
      </c>
      <c r="F333" s="45">
        <v>4321103.2230351409</v>
      </c>
      <c r="G333" s="45">
        <f t="shared" si="20"/>
        <v>4236037.9396885913</v>
      </c>
      <c r="H333" s="44">
        <f t="shared" si="21"/>
        <v>2.0081331791094181E-2</v>
      </c>
      <c r="I333" s="44"/>
      <c r="AA333" s="46" t="s">
        <v>2911</v>
      </c>
      <c r="AB333" s="45">
        <v>31074000</v>
      </c>
      <c r="AC333" s="45">
        <v>29801000</v>
      </c>
      <c r="AD333" s="44">
        <f t="shared" si="22"/>
        <v>-4.0966724592907254E-2</v>
      </c>
      <c r="AH333" s="21" t="s">
        <v>3091</v>
      </c>
      <c r="AI333" s="47">
        <v>1.0791666666666666</v>
      </c>
      <c r="AJ333" s="47">
        <v>0.31470307123849445</v>
      </c>
      <c r="AL333" s="47">
        <f t="shared" si="23"/>
        <v>1.0791666666666666</v>
      </c>
      <c r="AM333" s="47">
        <f t="shared" si="23"/>
        <v>0.31470307123849445</v>
      </c>
    </row>
    <row r="334" spans="4:39" x14ac:dyDescent="0.25">
      <c r="D334" s="21" t="s">
        <v>530</v>
      </c>
      <c r="E334" s="45">
        <v>1777179.5593949396</v>
      </c>
      <c r="F334" s="45">
        <v>1926228.9224424828</v>
      </c>
      <c r="G334" s="45">
        <f t="shared" si="20"/>
        <v>1777179.5593949396</v>
      </c>
      <c r="H334" s="44">
        <f t="shared" si="21"/>
        <v>8.3868488279422213E-2</v>
      </c>
      <c r="I334" s="44"/>
      <c r="AA334" s="21" t="s">
        <v>169</v>
      </c>
      <c r="AB334" s="45"/>
      <c r="AC334" s="45"/>
      <c r="AD334" s="44" t="str">
        <f t="shared" si="22"/>
        <v/>
      </c>
      <c r="AH334" s="21" t="s">
        <v>2456</v>
      </c>
      <c r="AI334" s="47">
        <v>0.55932203389830504</v>
      </c>
      <c r="AJ334" s="47">
        <v>2.4682279428279955E-2</v>
      </c>
      <c r="AL334" s="47">
        <f t="shared" si="23"/>
        <v>0.55932203389830504</v>
      </c>
      <c r="AM334" s="47">
        <f t="shared" si="23"/>
        <v>2.4682279428279955E-2</v>
      </c>
    </row>
    <row r="335" spans="4:39" x14ac:dyDescent="0.25">
      <c r="D335" s="21" t="s">
        <v>3090</v>
      </c>
      <c r="E335" s="45">
        <v>41975207.026503682</v>
      </c>
      <c r="F335" s="45">
        <v>38523159.824671164</v>
      </c>
      <c r="G335" s="45">
        <f t="shared" si="20"/>
        <v>41975207.026503682</v>
      </c>
      <c r="H335" s="44">
        <f t="shared" si="21"/>
        <v>-8.2240147133827143E-2</v>
      </c>
      <c r="I335" s="44"/>
      <c r="AA335" s="46" t="s">
        <v>166</v>
      </c>
      <c r="AB335" s="45">
        <v>1828</v>
      </c>
      <c r="AC335" s="45">
        <v>26134</v>
      </c>
      <c r="AD335" s="44">
        <f t="shared" si="22"/>
        <v>13.296498905908097</v>
      </c>
      <c r="AH335" s="21" t="s">
        <v>2435</v>
      </c>
      <c r="AI335" s="47">
        <v>-0.20446927374301677</v>
      </c>
      <c r="AJ335" s="47">
        <v>0</v>
      </c>
      <c r="AL335" s="47">
        <f t="shared" si="23"/>
        <v>-0.20446927374301677</v>
      </c>
      <c r="AM335" s="47">
        <f t="shared" si="23"/>
        <v>0</v>
      </c>
    </row>
    <row r="336" spans="4:39" x14ac:dyDescent="0.25">
      <c r="D336" s="21" t="s">
        <v>2122</v>
      </c>
      <c r="E336" s="45">
        <v>17374730.486417376</v>
      </c>
      <c r="F336" s="45">
        <v>18566244.474462491</v>
      </c>
      <c r="G336" s="45">
        <f t="shared" si="20"/>
        <v>17374730.486417376</v>
      </c>
      <c r="H336" s="44">
        <f t="shared" si="21"/>
        <v>6.8577408379173199E-2</v>
      </c>
      <c r="I336" s="44"/>
      <c r="AA336" s="46" t="s">
        <v>170</v>
      </c>
      <c r="AB336" s="45">
        <v>1828</v>
      </c>
      <c r="AC336" s="45">
        <v>11501</v>
      </c>
      <c r="AD336" s="44">
        <f t="shared" si="22"/>
        <v>5.2915754923413569</v>
      </c>
      <c r="AH336" s="21" t="s">
        <v>1454</v>
      </c>
      <c r="AI336" s="47">
        <v>92.5</v>
      </c>
      <c r="AJ336" s="47">
        <v>2.8105130180893521E-2</v>
      </c>
      <c r="AL336" s="47"/>
      <c r="AM336" s="47"/>
    </row>
    <row r="337" spans="4:39" x14ac:dyDescent="0.25">
      <c r="D337" s="21" t="s">
        <v>1554</v>
      </c>
      <c r="E337" s="45">
        <v>28849193.95000793</v>
      </c>
      <c r="F337" s="45">
        <v>29355802.596888803</v>
      </c>
      <c r="G337" s="45">
        <f t="shared" si="20"/>
        <v>28849193.95000793</v>
      </c>
      <c r="H337" s="44">
        <f t="shared" si="21"/>
        <v>1.7560582377405844E-2</v>
      </c>
      <c r="I337" s="44"/>
      <c r="AA337" s="46" t="s">
        <v>332</v>
      </c>
      <c r="AB337" s="45">
        <v>26797</v>
      </c>
      <c r="AC337" s="45">
        <v>26134</v>
      </c>
      <c r="AD337" s="44">
        <f t="shared" si="22"/>
        <v>-2.474157554950181E-2</v>
      </c>
      <c r="AH337" s="21" t="s">
        <v>2748</v>
      </c>
      <c r="AI337" s="47">
        <v>0</v>
      </c>
      <c r="AJ337" s="47">
        <v>2.1184291873152005E-3</v>
      </c>
      <c r="AL337" s="47">
        <f t="shared" si="23"/>
        <v>0</v>
      </c>
      <c r="AM337" s="47">
        <f t="shared" si="23"/>
        <v>2.1184291873152005E-3</v>
      </c>
    </row>
    <row r="338" spans="4:39" x14ac:dyDescent="0.25">
      <c r="D338" s="21" t="s">
        <v>1610</v>
      </c>
      <c r="E338" s="45">
        <v>9965702.643297825</v>
      </c>
      <c r="F338" s="45">
        <v>10352030.667599663</v>
      </c>
      <c r="G338" s="45">
        <f t="shared" si="20"/>
        <v>9965702.643297825</v>
      </c>
      <c r="H338" s="44">
        <f t="shared" si="21"/>
        <v>3.8765758735702698E-2</v>
      </c>
      <c r="I338" s="44"/>
      <c r="AA338" s="46" t="s">
        <v>234</v>
      </c>
      <c r="AB338" s="45">
        <v>10850</v>
      </c>
      <c r="AC338" s="45">
        <v>11501</v>
      </c>
      <c r="AD338" s="44">
        <f t="shared" si="22"/>
        <v>0.06</v>
      </c>
      <c r="AH338" s="21" t="s">
        <v>2448</v>
      </c>
      <c r="AI338" s="47">
        <v>0.22636300897170461</v>
      </c>
      <c r="AJ338" s="47">
        <v>2.2615858667022159E-2</v>
      </c>
      <c r="AL338" s="47">
        <f t="shared" si="23"/>
        <v>0.22636300897170461</v>
      </c>
      <c r="AM338" s="47">
        <f t="shared" si="23"/>
        <v>2.2615858667022159E-2</v>
      </c>
    </row>
    <row r="339" spans="4:39" x14ac:dyDescent="0.25">
      <c r="D339" s="21" t="s">
        <v>1217</v>
      </c>
      <c r="E339" s="45">
        <v>5556625.0857004793</v>
      </c>
      <c r="F339" s="45">
        <v>5556625.0857004793</v>
      </c>
      <c r="G339" s="45">
        <f t="shared" si="20"/>
        <v>5556625.0857004793</v>
      </c>
      <c r="H339" s="44">
        <f t="shared" si="21"/>
        <v>0</v>
      </c>
      <c r="I339" s="44"/>
      <c r="AA339" s="21" t="s">
        <v>2604</v>
      </c>
      <c r="AB339" s="45"/>
      <c r="AC339" s="45"/>
      <c r="AD339" s="44" t="str">
        <f t="shared" si="22"/>
        <v/>
      </c>
      <c r="AH339" s="21" t="s">
        <v>2475</v>
      </c>
      <c r="AI339" s="47">
        <v>0.14218009478672985</v>
      </c>
      <c r="AJ339" s="47">
        <v>5.1259149365819288E-3</v>
      </c>
      <c r="AL339" s="47">
        <f t="shared" si="23"/>
        <v>0.14218009478672985</v>
      </c>
      <c r="AM339" s="47">
        <f t="shared" si="23"/>
        <v>5.1259149365819288E-3</v>
      </c>
    </row>
    <row r="340" spans="4:39" x14ac:dyDescent="0.25">
      <c r="D340" s="21" t="s">
        <v>3511</v>
      </c>
      <c r="E340" s="45">
        <v>66586012.271831892</v>
      </c>
      <c r="F340" s="45">
        <v>67565306.625717089</v>
      </c>
      <c r="G340" s="45">
        <f t="shared" si="20"/>
        <v>66586012.271831892</v>
      </c>
      <c r="H340" s="44">
        <f t="shared" si="21"/>
        <v>1.4707208323083051E-2</v>
      </c>
      <c r="I340" s="44"/>
      <c r="AA340" s="46" t="s">
        <v>2601</v>
      </c>
      <c r="AB340" s="45">
        <v>23304851</v>
      </c>
      <c r="AC340" s="45">
        <v>25344000</v>
      </c>
      <c r="AD340" s="44">
        <f t="shared" si="22"/>
        <v>8.7498907416314317E-2</v>
      </c>
      <c r="AH340" s="21" t="s">
        <v>2752</v>
      </c>
      <c r="AI340" s="47">
        <v>0.28421052631578947</v>
      </c>
      <c r="AJ340" s="47">
        <v>4.9000419258905602E-2</v>
      </c>
      <c r="AL340" s="47">
        <f t="shared" si="23"/>
        <v>0.28421052631578947</v>
      </c>
      <c r="AM340" s="47">
        <f t="shared" si="23"/>
        <v>4.9000419258905602E-2</v>
      </c>
    </row>
    <row r="341" spans="4:39" x14ac:dyDescent="0.25">
      <c r="D341" s="21" t="s">
        <v>2673</v>
      </c>
      <c r="E341" s="45">
        <v>25683125.80848166</v>
      </c>
      <c r="F341" s="45">
        <v>25683125.80848166</v>
      </c>
      <c r="G341" s="45">
        <f t="shared" si="20"/>
        <v>25683125.80848166</v>
      </c>
      <c r="H341" s="44">
        <f t="shared" si="21"/>
        <v>0</v>
      </c>
      <c r="I341" s="44"/>
      <c r="AA341" s="21" t="s">
        <v>107</v>
      </c>
      <c r="AB341" s="45"/>
      <c r="AC341" s="45"/>
      <c r="AD341" s="44" t="str">
        <f t="shared" si="22"/>
        <v/>
      </c>
      <c r="AH341" s="21" t="s">
        <v>1577</v>
      </c>
      <c r="AI341" s="47">
        <v>3.9145907473309607E-2</v>
      </c>
      <c r="AJ341" s="47">
        <v>0</v>
      </c>
      <c r="AL341" s="47">
        <f t="shared" si="23"/>
        <v>3.9145907473309607E-2</v>
      </c>
      <c r="AM341" s="47">
        <f t="shared" si="23"/>
        <v>0</v>
      </c>
    </row>
    <row r="342" spans="4:39" x14ac:dyDescent="0.25">
      <c r="D342" s="21" t="s">
        <v>2337</v>
      </c>
      <c r="E342" s="45">
        <v>19903427.827955745</v>
      </c>
      <c r="F342" s="45">
        <v>20000487.031107858</v>
      </c>
      <c r="G342" s="45">
        <f t="shared" si="20"/>
        <v>19903427.827955745</v>
      </c>
      <c r="H342" s="44">
        <f t="shared" si="21"/>
        <v>4.8765069007754673E-3</v>
      </c>
      <c r="I342" s="44"/>
      <c r="AA342" s="46" t="s">
        <v>104</v>
      </c>
      <c r="AB342" s="45">
        <v>0</v>
      </c>
      <c r="AC342" s="45">
        <v>1458000</v>
      </c>
      <c r="AD342" s="44" t="str">
        <f t="shared" si="22"/>
        <v/>
      </c>
      <c r="AH342" s="21" t="s">
        <v>1054</v>
      </c>
      <c r="AI342" s="47">
        <v>-2.4242424242424242E-2</v>
      </c>
      <c r="AJ342" s="47">
        <v>9.8646808914962924E-3</v>
      </c>
      <c r="AL342" s="47">
        <f t="shared" si="23"/>
        <v>-2.4242424242424242E-2</v>
      </c>
      <c r="AM342" s="47">
        <f t="shared" si="23"/>
        <v>9.8646808914962924E-3</v>
      </c>
    </row>
    <row r="343" spans="4:39" x14ac:dyDescent="0.25">
      <c r="D343" s="21" t="s">
        <v>1370</v>
      </c>
      <c r="E343" s="45">
        <v>6740997.8609516593</v>
      </c>
      <c r="F343" s="45">
        <v>6814042.4159011869</v>
      </c>
      <c r="G343" s="45">
        <f t="shared" si="20"/>
        <v>6740997.8609516593</v>
      </c>
      <c r="H343" s="44">
        <f t="shared" si="21"/>
        <v>1.0835866804327328E-2</v>
      </c>
      <c r="I343" s="44"/>
      <c r="AA343" s="21" t="s">
        <v>1445</v>
      </c>
      <c r="AB343" s="45"/>
      <c r="AC343" s="45"/>
      <c r="AD343" s="44" t="str">
        <f t="shared" si="22"/>
        <v/>
      </c>
      <c r="AH343" s="21" t="s">
        <v>2507</v>
      </c>
      <c r="AI343" s="47">
        <v>0</v>
      </c>
      <c r="AJ343" s="47">
        <v>0</v>
      </c>
      <c r="AL343" s="47">
        <f t="shared" si="23"/>
        <v>0</v>
      </c>
      <c r="AM343" s="47">
        <f t="shared" si="23"/>
        <v>0</v>
      </c>
    </row>
    <row r="344" spans="4:39" x14ac:dyDescent="0.25">
      <c r="D344" s="21" t="s">
        <v>1617</v>
      </c>
      <c r="E344" s="45">
        <v>9384911.7604015358</v>
      </c>
      <c r="F344" s="45">
        <v>9384911.7604015358</v>
      </c>
      <c r="G344" s="45">
        <f t="shared" si="20"/>
        <v>9384911.7604015358</v>
      </c>
      <c r="H344" s="44">
        <f t="shared" si="21"/>
        <v>0</v>
      </c>
      <c r="I344" s="44"/>
      <c r="AA344" s="46" t="s">
        <v>2358</v>
      </c>
      <c r="AB344" s="45">
        <v>19142000</v>
      </c>
      <c r="AC344" s="45">
        <v>19343000</v>
      </c>
      <c r="AD344" s="44">
        <f t="shared" si="22"/>
        <v>1.0500470170306133E-2</v>
      </c>
      <c r="AH344" s="21" t="s">
        <v>1668</v>
      </c>
      <c r="AI344" s="47">
        <v>0.83704974271012011</v>
      </c>
      <c r="AJ344" s="47">
        <v>8.7810872900498216E-2</v>
      </c>
      <c r="AL344" s="47">
        <f t="shared" si="23"/>
        <v>0.83704974271012011</v>
      </c>
      <c r="AM344" s="47">
        <f t="shared" si="23"/>
        <v>8.7810872900498216E-2</v>
      </c>
    </row>
    <row r="345" spans="4:39" x14ac:dyDescent="0.25">
      <c r="D345" s="21" t="s">
        <v>3568</v>
      </c>
      <c r="E345" s="45">
        <v>71054844.373662263</v>
      </c>
      <c r="F345" s="45">
        <v>72784094.931857467</v>
      </c>
      <c r="G345" s="45">
        <f t="shared" si="20"/>
        <v>71054844.373662263</v>
      </c>
      <c r="H345" s="44">
        <f t="shared" si="21"/>
        <v>2.4336842525492616E-2</v>
      </c>
      <c r="I345" s="44"/>
      <c r="AA345" s="46" t="s">
        <v>2269</v>
      </c>
      <c r="AB345" s="45">
        <v>17826000</v>
      </c>
      <c r="AC345" s="45">
        <v>18328000</v>
      </c>
      <c r="AD345" s="44">
        <f t="shared" si="22"/>
        <v>2.8161112981038933E-2</v>
      </c>
      <c r="AH345" s="21" t="s">
        <v>1331</v>
      </c>
      <c r="AI345" s="47">
        <v>0.5854700854700855</v>
      </c>
      <c r="AJ345" s="47">
        <v>8.161104025752855E-2</v>
      </c>
      <c r="AL345" s="47">
        <f t="shared" si="23"/>
        <v>0.5854700854700855</v>
      </c>
      <c r="AM345" s="47">
        <f t="shared" si="23"/>
        <v>8.161104025752855E-2</v>
      </c>
    </row>
    <row r="346" spans="4:39" x14ac:dyDescent="0.25">
      <c r="D346" s="21" t="s">
        <v>1457</v>
      </c>
      <c r="E346" s="45">
        <v>7706461.8657194013</v>
      </c>
      <c r="F346" s="45">
        <v>7923052.9796895366</v>
      </c>
      <c r="G346" s="45">
        <f t="shared" si="20"/>
        <v>7706461.8657194013</v>
      </c>
      <c r="H346" s="44">
        <f t="shared" si="21"/>
        <v>2.8105130180893521E-2</v>
      </c>
      <c r="I346" s="44"/>
      <c r="AA346" s="46" t="s">
        <v>3444</v>
      </c>
      <c r="AB346" s="45">
        <v>55017000</v>
      </c>
      <c r="AC346" s="45">
        <v>58510000</v>
      </c>
      <c r="AD346" s="44">
        <f t="shared" si="22"/>
        <v>6.3489466892051552E-2</v>
      </c>
      <c r="AH346" s="21" t="s">
        <v>2556</v>
      </c>
      <c r="AI346" s="47">
        <v>-0.20599613152804641</v>
      </c>
      <c r="AJ346" s="47">
        <v>4.0310384749112388E-2</v>
      </c>
      <c r="AL346" s="47">
        <f t="shared" si="23"/>
        <v>-0.20599613152804641</v>
      </c>
      <c r="AM346" s="47">
        <f t="shared" si="23"/>
        <v>4.0310384749112388E-2</v>
      </c>
    </row>
    <row r="347" spans="4:39" x14ac:dyDescent="0.25">
      <c r="D347" s="21" t="s">
        <v>937</v>
      </c>
      <c r="E347" s="45">
        <v>3386065.3965644166</v>
      </c>
      <c r="F347" s="45">
        <v>3386065.3965644166</v>
      </c>
      <c r="G347" s="45">
        <f t="shared" si="20"/>
        <v>3386065.3965644166</v>
      </c>
      <c r="H347" s="44">
        <f t="shared" si="21"/>
        <v>0</v>
      </c>
      <c r="I347" s="44"/>
      <c r="AA347" s="46" t="s">
        <v>2979</v>
      </c>
      <c r="AB347" s="45">
        <v>33391000</v>
      </c>
      <c r="AC347" s="45">
        <v>40681000</v>
      </c>
      <c r="AD347" s="44">
        <f t="shared" si="22"/>
        <v>0.21832230241681891</v>
      </c>
      <c r="AH347" s="21" t="s">
        <v>1522</v>
      </c>
      <c r="AI347" s="47">
        <v>0.59164733178654294</v>
      </c>
      <c r="AJ347" s="47">
        <v>1.4378207513814925E-2</v>
      </c>
      <c r="AL347" s="47">
        <f t="shared" si="23"/>
        <v>0.59164733178654294</v>
      </c>
      <c r="AM347" s="47">
        <f t="shared" si="23"/>
        <v>1.4378207513814925E-2</v>
      </c>
    </row>
    <row r="348" spans="4:39" x14ac:dyDescent="0.25">
      <c r="D348" s="21" t="s">
        <v>1493</v>
      </c>
      <c r="E348" s="45">
        <v>8004882.7341948384</v>
      </c>
      <c r="F348" s="45">
        <v>8004882.7341948384</v>
      </c>
      <c r="G348" s="45">
        <f t="shared" si="20"/>
        <v>8004882.7341948384</v>
      </c>
      <c r="H348" s="44">
        <f t="shared" si="21"/>
        <v>0</v>
      </c>
      <c r="I348" s="44"/>
      <c r="AA348" s="46" t="s">
        <v>3724</v>
      </c>
      <c r="AB348" s="45">
        <v>135347000</v>
      </c>
      <c r="AC348" s="45">
        <v>137453000</v>
      </c>
      <c r="AD348" s="44">
        <f t="shared" si="22"/>
        <v>1.5560005024123179E-2</v>
      </c>
      <c r="AH348" s="21" t="s">
        <v>1174</v>
      </c>
      <c r="AI348" s="47">
        <v>0.69605568445475641</v>
      </c>
      <c r="AJ348" s="47">
        <v>2.5942732919802383E-2</v>
      </c>
      <c r="AL348" s="47">
        <f t="shared" si="23"/>
        <v>0.69605568445475641</v>
      </c>
      <c r="AM348" s="47">
        <f t="shared" si="23"/>
        <v>2.5942732919802383E-2</v>
      </c>
    </row>
    <row r="349" spans="4:39" x14ac:dyDescent="0.25">
      <c r="D349" s="21" t="s">
        <v>2478</v>
      </c>
      <c r="E349" s="45">
        <v>22547604.549488671</v>
      </c>
      <c r="F349" s="45">
        <v>22663181.652433038</v>
      </c>
      <c r="G349" s="45">
        <f t="shared" si="20"/>
        <v>22547604.549488671</v>
      </c>
      <c r="H349" s="44">
        <f t="shared" si="21"/>
        <v>5.1259149365819288E-3</v>
      </c>
      <c r="I349" s="44"/>
      <c r="AA349" s="46" t="s">
        <v>2850</v>
      </c>
      <c r="AB349" s="45">
        <v>29242000</v>
      </c>
      <c r="AC349" s="45">
        <v>30232000</v>
      </c>
      <c r="AD349" s="44">
        <f t="shared" si="22"/>
        <v>3.3855413446412692E-2</v>
      </c>
      <c r="AH349" s="21" t="s">
        <v>2678</v>
      </c>
      <c r="AI349" s="47">
        <v>4.1558441558441558E-2</v>
      </c>
      <c r="AJ349" s="47">
        <v>1.4195870052417013E-2</v>
      </c>
      <c r="AL349" s="47">
        <f t="shared" si="23"/>
        <v>4.1558441558441558E-2</v>
      </c>
      <c r="AM349" s="47">
        <f t="shared" si="23"/>
        <v>1.4195870052417013E-2</v>
      </c>
    </row>
    <row r="350" spans="4:39" x14ac:dyDescent="0.25">
      <c r="D350" s="21" t="s">
        <v>2597</v>
      </c>
      <c r="E350" s="45">
        <v>24910517.820805177</v>
      </c>
      <c r="F350" s="45">
        <v>24910517.820805177</v>
      </c>
      <c r="G350" s="45">
        <f t="shared" si="20"/>
        <v>24910517.820805177</v>
      </c>
      <c r="H350" s="44">
        <f t="shared" si="21"/>
        <v>0</v>
      </c>
      <c r="I350" s="44"/>
      <c r="AA350" s="46" t="s">
        <v>2147</v>
      </c>
      <c r="AB350" s="45">
        <v>15383000</v>
      </c>
      <c r="AC350" s="45">
        <v>15577000</v>
      </c>
      <c r="AD350" s="44">
        <f t="shared" si="22"/>
        <v>1.261132418903985E-2</v>
      </c>
      <c r="AH350" s="21" t="s">
        <v>1000</v>
      </c>
      <c r="AI350" s="47">
        <v>0.31391585760517798</v>
      </c>
      <c r="AJ350" s="47">
        <v>0</v>
      </c>
      <c r="AL350" s="47">
        <f t="shared" si="23"/>
        <v>0.31391585760517798</v>
      </c>
      <c r="AM350" s="47">
        <f t="shared" si="23"/>
        <v>0</v>
      </c>
    </row>
    <row r="351" spans="4:39" x14ac:dyDescent="0.25">
      <c r="D351" s="21" t="s">
        <v>2941</v>
      </c>
      <c r="E351" s="45">
        <v>35992968.763544641</v>
      </c>
      <c r="F351" s="45">
        <v>36488794.535175972</v>
      </c>
      <c r="G351" s="45">
        <f t="shared" si="20"/>
        <v>35992968.763544641</v>
      </c>
      <c r="H351" s="44">
        <f t="shared" si="21"/>
        <v>1.3775628648157685E-2</v>
      </c>
      <c r="I351" s="44"/>
      <c r="AA351" s="46" t="s">
        <v>2740</v>
      </c>
      <c r="AB351" s="45">
        <v>26607000</v>
      </c>
      <c r="AC351" s="45">
        <v>26859000</v>
      </c>
      <c r="AD351" s="44">
        <f t="shared" si="22"/>
        <v>9.4711917916337814E-3</v>
      </c>
      <c r="AH351" s="21" t="s">
        <v>3289</v>
      </c>
      <c r="AI351" s="47">
        <v>0.30054054054054052</v>
      </c>
      <c r="AJ351" s="47">
        <v>0.22462323179050478</v>
      </c>
      <c r="AL351" s="47">
        <f t="shared" si="23"/>
        <v>0.30054054054054052</v>
      </c>
      <c r="AM351" s="47">
        <f t="shared" si="23"/>
        <v>0.22462323179050478</v>
      </c>
    </row>
    <row r="352" spans="4:39" x14ac:dyDescent="0.25">
      <c r="D352" s="21" t="s">
        <v>1112</v>
      </c>
      <c r="E352" s="45">
        <v>24661024.302838512</v>
      </c>
      <c r="F352" s="45">
        <v>24855184.651542358</v>
      </c>
      <c r="G352" s="45">
        <f t="shared" si="20"/>
        <v>24661024.302838512</v>
      </c>
      <c r="H352" s="44">
        <f t="shared" si="21"/>
        <v>7.873166431351282E-3</v>
      </c>
      <c r="I352" s="44"/>
      <c r="AA352" s="46" t="s">
        <v>2056</v>
      </c>
      <c r="AB352" s="45">
        <v>14143000</v>
      </c>
      <c r="AC352" s="45">
        <v>14259000</v>
      </c>
      <c r="AD352" s="44">
        <f t="shared" si="22"/>
        <v>8.2019373541681404E-3</v>
      </c>
      <c r="AH352" s="21" t="s">
        <v>1346</v>
      </c>
      <c r="AI352" s="47">
        <v>0.70462046204620465</v>
      </c>
      <c r="AJ352" s="47">
        <v>0.19125845303060912</v>
      </c>
      <c r="AL352" s="47">
        <f t="shared" si="23"/>
        <v>0.70462046204620465</v>
      </c>
      <c r="AM352" s="47">
        <f t="shared" si="23"/>
        <v>0.19125845303060912</v>
      </c>
    </row>
    <row r="353" spans="4:39" x14ac:dyDescent="0.25">
      <c r="D353" s="21" t="s">
        <v>3655</v>
      </c>
      <c r="E353" s="45">
        <v>105292034.61461741</v>
      </c>
      <c r="F353" s="45">
        <v>106223358.06224592</v>
      </c>
      <c r="G353" s="45">
        <f t="shared" si="20"/>
        <v>105292034.61461741</v>
      </c>
      <c r="H353" s="44">
        <f t="shared" si="21"/>
        <v>8.8451462737639975E-3</v>
      </c>
      <c r="I353" s="44"/>
      <c r="AA353" s="46" t="s">
        <v>1443</v>
      </c>
      <c r="AB353" s="45">
        <v>7375000</v>
      </c>
      <c r="AC353" s="45">
        <v>7549000</v>
      </c>
      <c r="AD353" s="44">
        <f t="shared" si="22"/>
        <v>2.3593220338983052E-2</v>
      </c>
      <c r="AH353" s="21" t="s">
        <v>2366</v>
      </c>
      <c r="AI353" s="47">
        <v>0.7696629213483146</v>
      </c>
      <c r="AJ353" s="47">
        <v>4.6616028878776181E-2</v>
      </c>
      <c r="AL353" s="47">
        <f t="shared" si="23"/>
        <v>0.7696629213483146</v>
      </c>
      <c r="AM353" s="47">
        <f t="shared" si="23"/>
        <v>4.6616028878776181E-2</v>
      </c>
    </row>
    <row r="354" spans="4:39" x14ac:dyDescent="0.25">
      <c r="D354" s="21" t="s">
        <v>1969</v>
      </c>
      <c r="E354" s="45">
        <v>13408369.043113654</v>
      </c>
      <c r="F354" s="45">
        <v>13762941.733031061</v>
      </c>
      <c r="G354" s="45">
        <f t="shared" si="20"/>
        <v>13408369.043113654</v>
      </c>
      <c r="H354" s="44">
        <f t="shared" si="21"/>
        <v>2.6444132673951834E-2</v>
      </c>
      <c r="I354" s="44"/>
      <c r="AA354" s="46" t="s">
        <v>3331</v>
      </c>
      <c r="AB354" s="45">
        <v>48103000</v>
      </c>
      <c r="AC354" s="45">
        <v>48584000</v>
      </c>
      <c r="AD354" s="44">
        <f t="shared" si="22"/>
        <v>9.9993763382741196E-3</v>
      </c>
      <c r="AH354" s="21" t="s">
        <v>679</v>
      </c>
      <c r="AI354" s="47">
        <v>0</v>
      </c>
      <c r="AJ354" s="47">
        <v>0</v>
      </c>
      <c r="AL354" s="47">
        <f t="shared" si="23"/>
        <v>0</v>
      </c>
      <c r="AM354" s="47">
        <f t="shared" si="23"/>
        <v>0</v>
      </c>
    </row>
    <row r="355" spans="4:39" x14ac:dyDescent="0.25">
      <c r="D355" s="21" t="s">
        <v>1760</v>
      </c>
      <c r="E355" s="45">
        <v>11211714.387558807</v>
      </c>
      <c r="F355" s="45">
        <v>11567342.100778364</v>
      </c>
      <c r="G355" s="45">
        <f t="shared" si="20"/>
        <v>11211714.387558807</v>
      </c>
      <c r="H355" s="44">
        <f t="shared" si="21"/>
        <v>3.1719298309470213E-2</v>
      </c>
      <c r="I355" s="44"/>
      <c r="AA355" s="46" t="s">
        <v>2585</v>
      </c>
      <c r="AB355" s="45">
        <v>22970805</v>
      </c>
      <c r="AC355" s="45">
        <v>24310000</v>
      </c>
      <c r="AD355" s="44">
        <f t="shared" si="22"/>
        <v>5.8299872381485977E-2</v>
      </c>
      <c r="AH355" s="21" t="s">
        <v>63</v>
      </c>
      <c r="AI355" s="47">
        <v>0.19533851276359601</v>
      </c>
      <c r="AJ355" s="47">
        <v>0.15324525585846435</v>
      </c>
      <c r="AL355" s="47">
        <f t="shared" si="23"/>
        <v>0.19533851276359601</v>
      </c>
      <c r="AM355" s="47">
        <f t="shared" si="23"/>
        <v>0.15324525585846435</v>
      </c>
    </row>
    <row r="356" spans="4:39" x14ac:dyDescent="0.25">
      <c r="D356" s="21" t="s">
        <v>3564</v>
      </c>
      <c r="E356" s="45">
        <v>72553768.570607066</v>
      </c>
      <c r="F356" s="45">
        <v>72836356.133375615</v>
      </c>
      <c r="G356" s="45">
        <f t="shared" si="20"/>
        <v>72553768.570607066</v>
      </c>
      <c r="H356" s="44">
        <f t="shared" si="21"/>
        <v>3.8948709120952595E-3</v>
      </c>
      <c r="I356" s="44"/>
      <c r="AA356" s="46" t="s">
        <v>3748</v>
      </c>
      <c r="AB356" s="45">
        <v>223502000</v>
      </c>
      <c r="AC356" s="45">
        <v>227567000</v>
      </c>
      <c r="AD356" s="44">
        <f t="shared" si="22"/>
        <v>1.8187756709112223E-2</v>
      </c>
      <c r="AH356" s="21" t="s">
        <v>58</v>
      </c>
      <c r="AI356" s="47">
        <v>0.19322033898305085</v>
      </c>
      <c r="AJ356" s="47">
        <v>5.4064933510879286E-2</v>
      </c>
      <c r="AL356" s="47">
        <f t="shared" si="23"/>
        <v>0.19322033898305085</v>
      </c>
      <c r="AM356" s="47">
        <f t="shared" si="23"/>
        <v>5.4064933510879286E-2</v>
      </c>
    </row>
    <row r="357" spans="4:39" x14ac:dyDescent="0.25">
      <c r="D357" s="21" t="s">
        <v>1123</v>
      </c>
      <c r="E357" s="45">
        <v>4625821.610022842</v>
      </c>
      <c r="F357" s="45">
        <v>4625821.610022842</v>
      </c>
      <c r="G357" s="45">
        <f t="shared" si="20"/>
        <v>4625821.610022842</v>
      </c>
      <c r="H357" s="44">
        <f t="shared" si="21"/>
        <v>0</v>
      </c>
      <c r="I357" s="44"/>
      <c r="AA357" s="46" t="s">
        <v>3565</v>
      </c>
      <c r="AB357" s="45">
        <v>67658000</v>
      </c>
      <c r="AC357" s="45">
        <v>69263000</v>
      </c>
      <c r="AD357" s="44">
        <f t="shared" si="22"/>
        <v>2.3722250140412071E-2</v>
      </c>
      <c r="AH357" s="21" t="s">
        <v>3640</v>
      </c>
      <c r="AI357" s="47">
        <v>7.5393537696768848E-2</v>
      </c>
      <c r="AJ357" s="47">
        <v>8.6105967460059232E-2</v>
      </c>
      <c r="AL357" s="47">
        <f t="shared" si="23"/>
        <v>7.5393537696768848E-2</v>
      </c>
      <c r="AM357" s="47">
        <f t="shared" si="23"/>
        <v>8.6105967460059232E-2</v>
      </c>
    </row>
    <row r="358" spans="4:39" x14ac:dyDescent="0.25">
      <c r="D358" s="21" t="s">
        <v>2665</v>
      </c>
      <c r="E358" s="45">
        <v>25560115.956204079</v>
      </c>
      <c r="F358" s="45">
        <v>25560115.956204079</v>
      </c>
      <c r="G358" s="45">
        <f t="shared" si="20"/>
        <v>25560115.956204079</v>
      </c>
      <c r="H358" s="44">
        <f t="shared" si="21"/>
        <v>0</v>
      </c>
      <c r="I358" s="44"/>
      <c r="AA358" s="46" t="s">
        <v>3621</v>
      </c>
      <c r="AB358" s="45">
        <v>79978000</v>
      </c>
      <c r="AC358" s="45">
        <v>81776000</v>
      </c>
      <c r="AD358" s="44">
        <f t="shared" si="22"/>
        <v>2.2481182325139414E-2</v>
      </c>
      <c r="AH358" s="21" t="s">
        <v>3215</v>
      </c>
      <c r="AI358" s="47">
        <v>0.44887525562372188</v>
      </c>
      <c r="AJ358" s="47">
        <v>0.14958572993436575</v>
      </c>
      <c r="AL358" s="47">
        <f t="shared" si="23"/>
        <v>0.44887525562372188</v>
      </c>
      <c r="AM358" s="47">
        <f t="shared" si="23"/>
        <v>0.14958572993436575</v>
      </c>
    </row>
    <row r="359" spans="4:39" x14ac:dyDescent="0.25">
      <c r="D359" s="21" t="s">
        <v>3497</v>
      </c>
      <c r="E359" s="45">
        <v>61107762.164209202</v>
      </c>
      <c r="F359" s="45">
        <v>61107762.164209202</v>
      </c>
      <c r="G359" s="45">
        <f t="shared" si="20"/>
        <v>61107762.164209202</v>
      </c>
      <c r="H359" s="44">
        <f t="shared" si="21"/>
        <v>0</v>
      </c>
      <c r="I359" s="44"/>
      <c r="AA359" s="46" t="s">
        <v>3336</v>
      </c>
      <c r="AB359" s="45">
        <v>48575000</v>
      </c>
      <c r="AC359" s="45">
        <v>49432000</v>
      </c>
      <c r="AD359" s="44">
        <f t="shared" si="22"/>
        <v>1.7642820380854348E-2</v>
      </c>
      <c r="AH359" s="21" t="s">
        <v>3475</v>
      </c>
      <c r="AI359" s="47">
        <v>1.652452025586354E-2</v>
      </c>
      <c r="AJ359" s="47">
        <v>1.6557070492939429E-2</v>
      </c>
      <c r="AL359" s="47">
        <f t="shared" si="23"/>
        <v>1.652452025586354E-2</v>
      </c>
      <c r="AM359" s="47">
        <f t="shared" si="23"/>
        <v>1.6557070492939429E-2</v>
      </c>
    </row>
    <row r="360" spans="4:39" x14ac:dyDescent="0.25">
      <c r="D360" s="21" t="s">
        <v>1949</v>
      </c>
      <c r="E360" s="45">
        <v>12588990.251002846</v>
      </c>
      <c r="F360" s="45">
        <v>12588990.251002846</v>
      </c>
      <c r="G360" s="45">
        <f t="shared" si="20"/>
        <v>12588990.251002846</v>
      </c>
      <c r="H360" s="44">
        <f t="shared" si="21"/>
        <v>0</v>
      </c>
      <c r="I360" s="44"/>
      <c r="AA360" s="46" t="s">
        <v>3433</v>
      </c>
      <c r="AB360" s="45">
        <v>54587000</v>
      </c>
      <c r="AC360" s="45">
        <v>58083000</v>
      </c>
      <c r="AD360" s="44">
        <f t="shared" si="22"/>
        <v>6.4044552732335544E-2</v>
      </c>
      <c r="AH360" s="21" t="s">
        <v>285</v>
      </c>
      <c r="AI360" s="47">
        <v>-0.24428179322964319</v>
      </c>
      <c r="AJ360" s="47">
        <v>3.9332907291746627E-2</v>
      </c>
      <c r="AL360" s="47">
        <f t="shared" si="23"/>
        <v>-0.24428179322964319</v>
      </c>
      <c r="AM360" s="47">
        <f t="shared" si="23"/>
        <v>3.9332907291746627E-2</v>
      </c>
    </row>
    <row r="361" spans="4:39" x14ac:dyDescent="0.25">
      <c r="D361" s="21" t="s">
        <v>1334</v>
      </c>
      <c r="E361" s="45">
        <v>6356678.7755864281</v>
      </c>
      <c r="F361" s="45">
        <v>6875453.9430449894</v>
      </c>
      <c r="G361" s="45">
        <f t="shared" si="20"/>
        <v>6356678.7755864281</v>
      </c>
      <c r="H361" s="44">
        <f t="shared" si="21"/>
        <v>8.161104025752855E-2</v>
      </c>
      <c r="I361" s="44"/>
      <c r="AA361" s="21" t="s">
        <v>2268</v>
      </c>
      <c r="AB361" s="45"/>
      <c r="AC361" s="45"/>
      <c r="AD361" s="44" t="str">
        <f t="shared" si="22"/>
        <v/>
      </c>
      <c r="AH361" s="21" t="s">
        <v>501</v>
      </c>
      <c r="AI361" s="47">
        <v>0.80071174377224197</v>
      </c>
      <c r="AJ361" s="47">
        <v>7.580243709555759E-2</v>
      </c>
      <c r="AL361" s="47">
        <f t="shared" si="23"/>
        <v>0.80071174377224197</v>
      </c>
      <c r="AM361" s="47">
        <f t="shared" si="23"/>
        <v>7.580243709555759E-2</v>
      </c>
    </row>
    <row r="362" spans="4:39" x14ac:dyDescent="0.25">
      <c r="D362" s="21" t="s">
        <v>593</v>
      </c>
      <c r="E362" s="45">
        <v>2033602.8607962399</v>
      </c>
      <c r="F362" s="45">
        <v>2044609.5745557579</v>
      </c>
      <c r="G362" s="45">
        <f t="shared" si="20"/>
        <v>2033602.8607962399</v>
      </c>
      <c r="H362" s="44">
        <f t="shared" si="21"/>
        <v>5.4124204738817145E-3</v>
      </c>
      <c r="I362" s="44"/>
      <c r="AA362" s="46" t="s">
        <v>2990</v>
      </c>
      <c r="AB362" s="45">
        <v>33831000</v>
      </c>
      <c r="AC362" s="45">
        <v>33952000</v>
      </c>
      <c r="AD362" s="44">
        <f t="shared" si="22"/>
        <v>3.5766013419644706E-3</v>
      </c>
      <c r="AH362" s="21" t="s">
        <v>2846</v>
      </c>
      <c r="AI362" s="47">
        <v>0</v>
      </c>
      <c r="AJ362" s="47">
        <v>-3.3105423360001524E-2</v>
      </c>
      <c r="AL362" s="47">
        <f t="shared" si="23"/>
        <v>0</v>
      </c>
      <c r="AM362" s="47">
        <f t="shared" si="23"/>
        <v>-3.3105423360001524E-2</v>
      </c>
    </row>
    <row r="363" spans="4:39" x14ac:dyDescent="0.25">
      <c r="D363" s="21" t="s">
        <v>1573</v>
      </c>
      <c r="E363" s="45">
        <v>8929766.9834862687</v>
      </c>
      <c r="F363" s="45">
        <v>9262970.2272971291</v>
      </c>
      <c r="G363" s="45">
        <f t="shared" si="20"/>
        <v>8929766.9834862687</v>
      </c>
      <c r="H363" s="44">
        <f t="shared" si="21"/>
        <v>3.7313766913184852E-2</v>
      </c>
      <c r="I363" s="44"/>
      <c r="AA363" s="46" t="s">
        <v>3182</v>
      </c>
      <c r="AB363" s="45">
        <v>40771000</v>
      </c>
      <c r="AC363" s="45">
        <v>41147000</v>
      </c>
      <c r="AD363" s="44">
        <f t="shared" si="22"/>
        <v>9.2222412989624979E-3</v>
      </c>
      <c r="AH363" s="21" t="s">
        <v>2469</v>
      </c>
      <c r="AI363" s="47">
        <v>0</v>
      </c>
      <c r="AJ363" s="47">
        <v>-2.5936128936161623E-2</v>
      </c>
      <c r="AL363" s="47">
        <f t="shared" si="23"/>
        <v>0</v>
      </c>
      <c r="AM363" s="47">
        <f t="shared" si="23"/>
        <v>-2.5936128936161623E-2</v>
      </c>
    </row>
    <row r="364" spans="4:39" x14ac:dyDescent="0.25">
      <c r="D364" s="21" t="s">
        <v>407</v>
      </c>
      <c r="E364" s="45">
        <v>230363.32598664958</v>
      </c>
      <c r="F364" s="45">
        <v>230363.32598664958</v>
      </c>
      <c r="G364" s="45">
        <f t="shared" si="20"/>
        <v>230363.32598664958</v>
      </c>
      <c r="H364" s="44">
        <f t="shared" si="21"/>
        <v>0</v>
      </c>
      <c r="I364" s="44"/>
      <c r="AA364" s="46" t="s">
        <v>3186</v>
      </c>
      <c r="AB364" s="45">
        <v>41270000</v>
      </c>
      <c r="AC364" s="45">
        <v>45089000</v>
      </c>
      <c r="AD364" s="44">
        <f t="shared" si="22"/>
        <v>9.2536951780954682E-2</v>
      </c>
      <c r="AH364" s="21" t="s">
        <v>1218</v>
      </c>
      <c r="AI364" s="47">
        <v>0</v>
      </c>
      <c r="AJ364" s="47">
        <v>-3.2716575927920724E-2</v>
      </c>
      <c r="AL364" s="47">
        <f t="shared" si="23"/>
        <v>0</v>
      </c>
      <c r="AM364" s="47">
        <f t="shared" si="23"/>
        <v>-3.2716575927920724E-2</v>
      </c>
    </row>
    <row r="365" spans="4:39" x14ac:dyDescent="0.25">
      <c r="D365" s="21" t="s">
        <v>722</v>
      </c>
      <c r="E365" s="45">
        <v>2666599.0013977983</v>
      </c>
      <c r="F365" s="45">
        <v>2670601.4427648955</v>
      </c>
      <c r="G365" s="45">
        <f t="shared" si="20"/>
        <v>2666599.0013977983</v>
      </c>
      <c r="H365" s="44">
        <f t="shared" si="21"/>
        <v>1.5009535985722521E-3</v>
      </c>
      <c r="I365" s="44"/>
      <c r="AA365" s="46" t="s">
        <v>2266</v>
      </c>
      <c r="AB365" s="45">
        <v>17747042</v>
      </c>
      <c r="AC365" s="45">
        <v>19387000</v>
      </c>
      <c r="AD365" s="44">
        <f t="shared" si="22"/>
        <v>9.2407399497899431E-2</v>
      </c>
      <c r="AH365" s="21" t="s">
        <v>1091</v>
      </c>
      <c r="AI365" s="47">
        <v>6.5909090909090903E-2</v>
      </c>
      <c r="AJ365" s="47">
        <v>0</v>
      </c>
      <c r="AL365" s="47">
        <f t="shared" si="23"/>
        <v>6.5909090909090903E-2</v>
      </c>
      <c r="AM365" s="47">
        <f t="shared" si="23"/>
        <v>0</v>
      </c>
    </row>
    <row r="366" spans="4:39" x14ac:dyDescent="0.25">
      <c r="D366" s="21" t="s">
        <v>1781</v>
      </c>
      <c r="E366" s="45">
        <v>10877052.188745933</v>
      </c>
      <c r="F366" s="45">
        <v>10823318.414338738</v>
      </c>
      <c r="G366" s="45">
        <f t="shared" si="20"/>
        <v>10877052.188745933</v>
      </c>
      <c r="H366" s="44">
        <f t="shared" si="21"/>
        <v>-4.9401044947445594E-3</v>
      </c>
      <c r="I366" s="44"/>
      <c r="AA366" s="46" t="s">
        <v>2900</v>
      </c>
      <c r="AB366" s="45">
        <v>30990000</v>
      </c>
      <c r="AC366" s="45">
        <v>30904000</v>
      </c>
      <c r="AD366" s="44">
        <f t="shared" si="22"/>
        <v>-2.7750887383026783E-3</v>
      </c>
      <c r="AH366" s="21" t="s">
        <v>2570</v>
      </c>
      <c r="AI366" s="47">
        <v>9.3667546174142483E-2</v>
      </c>
      <c r="AJ366" s="47">
        <v>5.3891524435477943E-3</v>
      </c>
      <c r="AL366" s="47">
        <f t="shared" si="23"/>
        <v>9.3667546174142483E-2</v>
      </c>
      <c r="AM366" s="47">
        <f t="shared" si="23"/>
        <v>5.3891524435477943E-3</v>
      </c>
    </row>
    <row r="367" spans="4:39" x14ac:dyDescent="0.25">
      <c r="D367" s="21" t="s">
        <v>760</v>
      </c>
      <c r="E367" s="45">
        <v>2715656.467575599</v>
      </c>
      <c r="F367" s="45">
        <v>4459561.6915182192</v>
      </c>
      <c r="G367" s="45">
        <f t="shared" si="20"/>
        <v>2715656.467575599</v>
      </c>
      <c r="H367" s="44">
        <f t="shared" si="21"/>
        <v>0.6421670946839203</v>
      </c>
      <c r="I367" s="44"/>
      <c r="AA367" s="21" t="s">
        <v>3303</v>
      </c>
      <c r="AB367" s="45"/>
      <c r="AC367" s="45"/>
      <c r="AD367" s="44" t="str">
        <f t="shared" si="22"/>
        <v/>
      </c>
      <c r="AH367" s="21" t="s">
        <v>2186</v>
      </c>
      <c r="AI367" s="47">
        <v>1.5142118863049097</v>
      </c>
      <c r="AJ367" s="47">
        <v>2.4323118237101309E-2</v>
      </c>
      <c r="AL367" s="47">
        <f t="shared" si="23"/>
        <v>1.5142118863049097</v>
      </c>
      <c r="AM367" s="47">
        <f t="shared" si="23"/>
        <v>2.4323118237101309E-2</v>
      </c>
    </row>
    <row r="368" spans="4:39" x14ac:dyDescent="0.25">
      <c r="D368" s="21" t="s">
        <v>750</v>
      </c>
      <c r="E368" s="45">
        <v>3461677.4788382808</v>
      </c>
      <c r="F368" s="45">
        <v>3461677.4788382808</v>
      </c>
      <c r="G368" s="45">
        <f t="shared" si="20"/>
        <v>3461677.4788382808</v>
      </c>
      <c r="H368" s="44">
        <f t="shared" si="21"/>
        <v>0</v>
      </c>
      <c r="I368" s="44"/>
      <c r="AA368" s="46" t="s">
        <v>3301</v>
      </c>
      <c r="AB368" s="45">
        <v>46986935</v>
      </c>
      <c r="AC368" s="45">
        <v>49652000</v>
      </c>
      <c r="AD368" s="44">
        <f t="shared" si="22"/>
        <v>5.6719277390619327E-2</v>
      </c>
      <c r="AH368" s="21" t="s">
        <v>1786</v>
      </c>
      <c r="AI368" s="47">
        <v>0.9668989547038328</v>
      </c>
      <c r="AJ368" s="47">
        <v>4.7082424472198341E-2</v>
      </c>
      <c r="AL368" s="47">
        <f t="shared" si="23"/>
        <v>0.9668989547038328</v>
      </c>
      <c r="AM368" s="47">
        <f t="shared" si="23"/>
        <v>4.7082424472198341E-2</v>
      </c>
    </row>
    <row r="369" spans="4:39" x14ac:dyDescent="0.25">
      <c r="D369" s="21" t="s">
        <v>436</v>
      </c>
      <c r="E369" s="45">
        <v>773386.05438688921</v>
      </c>
      <c r="F369" s="45">
        <v>774594.28073154623</v>
      </c>
      <c r="G369" s="45">
        <f t="shared" si="20"/>
        <v>773386.05438688921</v>
      </c>
      <c r="H369" s="44">
        <f t="shared" si="21"/>
        <v>1.5622551477409942E-3</v>
      </c>
      <c r="I369" s="44"/>
      <c r="AA369" s="21" t="s">
        <v>3561</v>
      </c>
      <c r="AB369" s="45"/>
      <c r="AC369" s="45"/>
      <c r="AD369" s="44" t="str">
        <f t="shared" si="22"/>
        <v/>
      </c>
      <c r="AH369" s="21" t="s">
        <v>249</v>
      </c>
      <c r="AI369" s="47">
        <v>0.30884557721139433</v>
      </c>
      <c r="AJ369" s="47">
        <v>1.3500417563571197E-2</v>
      </c>
      <c r="AL369" s="47">
        <f t="shared" si="23"/>
        <v>0.30884557721139433</v>
      </c>
      <c r="AM369" s="47">
        <f t="shared" si="23"/>
        <v>1.3500417563571197E-2</v>
      </c>
    </row>
    <row r="370" spans="4:39" x14ac:dyDescent="0.25">
      <c r="D370" s="21" t="s">
        <v>518</v>
      </c>
      <c r="E370" s="45">
        <v>1887934.1161815936</v>
      </c>
      <c r="F370" s="45">
        <v>1887934.1161815936</v>
      </c>
      <c r="G370" s="45">
        <f t="shared" si="20"/>
        <v>1887934.1161815936</v>
      </c>
      <c r="H370" s="44">
        <f t="shared" si="21"/>
        <v>0</v>
      </c>
      <c r="I370" s="44"/>
      <c r="AA370" s="46" t="s">
        <v>3558</v>
      </c>
      <c r="AB370" s="45">
        <v>67325000</v>
      </c>
      <c r="AC370" s="45">
        <v>76026000</v>
      </c>
      <c r="AD370" s="44">
        <f t="shared" si="22"/>
        <v>0.12923876717415522</v>
      </c>
      <c r="AH370" s="21" t="s">
        <v>1463</v>
      </c>
      <c r="AI370" s="47">
        <v>0</v>
      </c>
      <c r="AJ370" s="47">
        <v>3.5614882766001822E-3</v>
      </c>
      <c r="AL370" s="47">
        <f t="shared" si="23"/>
        <v>0</v>
      </c>
      <c r="AM370" s="47">
        <f t="shared" si="23"/>
        <v>3.5614882766001822E-3</v>
      </c>
    </row>
    <row r="371" spans="4:39" x14ac:dyDescent="0.25">
      <c r="D371" s="21" t="s">
        <v>685</v>
      </c>
      <c r="E371" s="45">
        <v>3161520.1062415955</v>
      </c>
      <c r="F371" s="45">
        <v>3161520.1062415955</v>
      </c>
      <c r="G371" s="45">
        <f t="shared" si="20"/>
        <v>3161520.1062415955</v>
      </c>
      <c r="H371" s="44">
        <f t="shared" si="21"/>
        <v>0</v>
      </c>
      <c r="I371" s="44"/>
      <c r="AA371" s="21" t="s">
        <v>213</v>
      </c>
      <c r="AB371" s="45"/>
      <c r="AC371" s="45"/>
      <c r="AD371" s="44" t="str">
        <f t="shared" si="22"/>
        <v/>
      </c>
      <c r="AH371" s="21" t="s">
        <v>2726</v>
      </c>
      <c r="AI371" s="47">
        <v>0</v>
      </c>
      <c r="AJ371" s="47">
        <v>4.0439034988381281E-4</v>
      </c>
      <c r="AL371" s="47">
        <f t="shared" si="23"/>
        <v>0</v>
      </c>
      <c r="AM371" s="47">
        <f t="shared" si="23"/>
        <v>4.0439034988381281E-4</v>
      </c>
    </row>
    <row r="372" spans="4:39" x14ac:dyDescent="0.25">
      <c r="D372" s="21" t="s">
        <v>443</v>
      </c>
      <c r="E372" s="45">
        <v>888190.88018888095</v>
      </c>
      <c r="F372" s="45">
        <v>888190.88018888095</v>
      </c>
      <c r="G372" s="45">
        <f t="shared" si="20"/>
        <v>888190.88018888095</v>
      </c>
      <c r="H372" s="44">
        <f t="shared" si="21"/>
        <v>0</v>
      </c>
      <c r="I372" s="44"/>
      <c r="AA372" s="46" t="s">
        <v>210</v>
      </c>
      <c r="AB372" s="45">
        <v>7962</v>
      </c>
      <c r="AC372" s="45">
        <v>7820</v>
      </c>
      <c r="AD372" s="44">
        <f t="shared" si="22"/>
        <v>-1.7834714895754836E-2</v>
      </c>
      <c r="AH372" s="21" t="s">
        <v>2864</v>
      </c>
      <c r="AI372" s="47">
        <v>0.12751677852348994</v>
      </c>
      <c r="AJ372" s="47">
        <v>6.7340515752302266E-2</v>
      </c>
      <c r="AL372" s="47">
        <f t="shared" si="23"/>
        <v>0.12751677852348994</v>
      </c>
      <c r="AM372" s="47">
        <f t="shared" si="23"/>
        <v>6.7340515752302266E-2</v>
      </c>
    </row>
    <row r="373" spans="4:39" x14ac:dyDescent="0.25">
      <c r="D373" s="21" t="s">
        <v>428</v>
      </c>
      <c r="E373" s="45">
        <v>548514.48124979052</v>
      </c>
      <c r="F373" s="45">
        <v>548514.48124979052</v>
      </c>
      <c r="G373" s="45">
        <f t="shared" si="20"/>
        <v>548514.48124979052</v>
      </c>
      <c r="H373" s="44">
        <f t="shared" si="21"/>
        <v>0</v>
      </c>
      <c r="I373" s="44"/>
      <c r="AA373" s="46" t="s">
        <v>214</v>
      </c>
      <c r="AB373" s="45">
        <v>7962</v>
      </c>
      <c r="AC373" s="45">
        <v>8206</v>
      </c>
      <c r="AD373" s="44">
        <f t="shared" si="22"/>
        <v>3.0645566440592815E-2</v>
      </c>
      <c r="AH373" s="21" t="s">
        <v>2920</v>
      </c>
      <c r="AI373" s="47">
        <v>5.4794520547945206E-3</v>
      </c>
      <c r="AJ373" s="47">
        <v>-2.7238030151885688E-4</v>
      </c>
      <c r="AL373" s="47">
        <f t="shared" si="23"/>
        <v>5.4794520547945206E-3</v>
      </c>
      <c r="AM373" s="47">
        <f t="shared" si="23"/>
        <v>-2.7238030151885688E-4</v>
      </c>
    </row>
    <row r="374" spans="4:39" x14ac:dyDescent="0.25">
      <c r="D374" s="21" t="s">
        <v>1481</v>
      </c>
      <c r="E374" s="45">
        <v>28071543.251427993</v>
      </c>
      <c r="F374" s="45">
        <v>67835175.569835767</v>
      </c>
      <c r="G374" s="45">
        <f t="shared" si="20"/>
        <v>28071543.251427993</v>
      </c>
      <c r="H374" s="44">
        <f t="shared" si="21"/>
        <v>1.4165103771551644</v>
      </c>
      <c r="I374" s="44"/>
      <c r="AA374" s="21" t="s">
        <v>3046</v>
      </c>
      <c r="AB374" s="45"/>
      <c r="AC374" s="45"/>
      <c r="AD374" s="44" t="str">
        <f t="shared" si="22"/>
        <v/>
      </c>
      <c r="AH374" s="21" t="s">
        <v>1497</v>
      </c>
      <c r="AI374" s="47">
        <v>4.8991354466858789E-2</v>
      </c>
      <c r="AJ374" s="47">
        <v>5.4081622056950445E-3</v>
      </c>
      <c r="AL374" s="47">
        <f t="shared" si="23"/>
        <v>4.8991354466858789E-2</v>
      </c>
      <c r="AM374" s="47">
        <f t="shared" si="23"/>
        <v>5.4081622056950445E-3</v>
      </c>
    </row>
    <row r="375" spans="4:39" x14ac:dyDescent="0.25">
      <c r="D375" s="21" t="s">
        <v>1929</v>
      </c>
      <c r="E375" s="45">
        <v>154340782.65803951</v>
      </c>
      <c r="F375" s="45">
        <v>174984915.49142924</v>
      </c>
      <c r="G375" s="45">
        <f t="shared" si="20"/>
        <v>154340782.65803951</v>
      </c>
      <c r="H375" s="44">
        <f t="shared" si="21"/>
        <v>0.13375682355537408</v>
      </c>
      <c r="I375" s="44"/>
      <c r="AA375" s="46" t="s">
        <v>3369</v>
      </c>
      <c r="AB375" s="45">
        <v>51246000</v>
      </c>
      <c r="AC375" s="45">
        <v>52469000</v>
      </c>
      <c r="AD375" s="44">
        <f t="shared" si="22"/>
        <v>2.3865277289934823E-2</v>
      </c>
      <c r="AH375" s="21" t="s">
        <v>279</v>
      </c>
      <c r="AI375" s="47">
        <v>0</v>
      </c>
      <c r="AJ375" s="47">
        <v>4.5113091112710398E-2</v>
      </c>
      <c r="AL375" s="47">
        <f t="shared" si="23"/>
        <v>0</v>
      </c>
      <c r="AM375" s="47">
        <f t="shared" si="23"/>
        <v>4.5113091112710398E-2</v>
      </c>
    </row>
    <row r="376" spans="4:39" x14ac:dyDescent="0.25">
      <c r="D376" s="21" t="s">
        <v>1103</v>
      </c>
      <c r="E376" s="45">
        <v>5473496.7820827207</v>
      </c>
      <c r="F376" s="45">
        <v>5181106.0066757137</v>
      </c>
      <c r="G376" s="45">
        <f t="shared" si="20"/>
        <v>5473496.7820827207</v>
      </c>
      <c r="H376" s="44">
        <f t="shared" si="21"/>
        <v>-5.3419374679114971E-2</v>
      </c>
      <c r="I376" s="44"/>
      <c r="AA376" s="46" t="s">
        <v>3044</v>
      </c>
      <c r="AB376" s="45">
        <v>35517314</v>
      </c>
      <c r="AC376" s="45">
        <v>37448000</v>
      </c>
      <c r="AD376" s="44">
        <f t="shared" si="22"/>
        <v>5.4359009242647124E-2</v>
      </c>
      <c r="AH376" s="21" t="s">
        <v>298</v>
      </c>
      <c r="AI376" s="47">
        <v>0.2582972582972583</v>
      </c>
      <c r="AJ376" s="47">
        <v>0.26180015448719296</v>
      </c>
      <c r="AL376" s="47">
        <f t="shared" si="23"/>
        <v>0.2582972582972583</v>
      </c>
      <c r="AM376" s="47">
        <f t="shared" si="23"/>
        <v>0.26180015448719296</v>
      </c>
    </row>
    <row r="377" spans="4:39" x14ac:dyDescent="0.25">
      <c r="D377" s="21" t="s">
        <v>1890</v>
      </c>
      <c r="E377" s="45">
        <v>14413664.719866719</v>
      </c>
      <c r="F377" s="45">
        <v>14413664.719866719</v>
      </c>
      <c r="G377" s="45">
        <f t="shared" si="20"/>
        <v>14413664.719866719</v>
      </c>
      <c r="H377" s="44">
        <f t="shared" si="21"/>
        <v>0</v>
      </c>
      <c r="I377" s="44"/>
      <c r="AA377" s="21" t="s">
        <v>3234</v>
      </c>
      <c r="AB377" s="45"/>
      <c r="AC377" s="45"/>
      <c r="AD377" s="44" t="str">
        <f t="shared" si="22"/>
        <v/>
      </c>
      <c r="AH377" s="21" t="s">
        <v>2396</v>
      </c>
      <c r="AI377" s="47">
        <v>0.29343629343629346</v>
      </c>
      <c r="AJ377" s="47">
        <v>3.4465154958593598E-2</v>
      </c>
      <c r="AL377" s="47">
        <f t="shared" si="23"/>
        <v>0.29343629343629346</v>
      </c>
      <c r="AM377" s="47">
        <f t="shared" si="23"/>
        <v>3.4465154958593598E-2</v>
      </c>
    </row>
    <row r="378" spans="4:39" x14ac:dyDescent="0.25">
      <c r="D378" s="21" t="s">
        <v>416</v>
      </c>
      <c r="E378" s="45">
        <v>346078.24960977765</v>
      </c>
      <c r="F378" s="45">
        <v>346078.24960977765</v>
      </c>
      <c r="G378" s="45">
        <f t="shared" si="20"/>
        <v>346078.24960977765</v>
      </c>
      <c r="H378" s="44">
        <f t="shared" si="21"/>
        <v>0</v>
      </c>
      <c r="I378" s="44"/>
      <c r="AA378" s="46" t="s">
        <v>3231</v>
      </c>
      <c r="AB378" s="45">
        <v>43523000</v>
      </c>
      <c r="AC378" s="45">
        <v>45838000</v>
      </c>
      <c r="AD378" s="44">
        <f t="shared" si="22"/>
        <v>5.3190267215035732E-2</v>
      </c>
      <c r="AH378" s="21" t="s">
        <v>341</v>
      </c>
      <c r="AI378" s="47">
        <v>0.42938659058487877</v>
      </c>
      <c r="AJ378" s="47">
        <v>2.594856099363075E-2</v>
      </c>
      <c r="AL378" s="47">
        <f t="shared" si="23"/>
        <v>0.42938659058487877</v>
      </c>
      <c r="AM378" s="47">
        <f t="shared" si="23"/>
        <v>2.594856099363075E-2</v>
      </c>
    </row>
    <row r="379" spans="4:39" x14ac:dyDescent="0.25">
      <c r="D379" s="21" t="s">
        <v>905</v>
      </c>
      <c r="E379" s="45">
        <v>3866324.3029025672</v>
      </c>
      <c r="F379" s="45">
        <v>3866324.3029025672</v>
      </c>
      <c r="G379" s="45">
        <f t="shared" si="20"/>
        <v>3866324.3029025672</v>
      </c>
      <c r="H379" s="44">
        <f t="shared" si="21"/>
        <v>0</v>
      </c>
      <c r="I379" s="44"/>
      <c r="AA379" s="46" t="s">
        <v>3735</v>
      </c>
      <c r="AB379" s="45">
        <v>177914000</v>
      </c>
      <c r="AC379" s="45">
        <v>138795000</v>
      </c>
      <c r="AD379" s="44">
        <f t="shared" si="22"/>
        <v>-0.21987589509538316</v>
      </c>
      <c r="AH379" s="21" t="s">
        <v>1215</v>
      </c>
      <c r="AI379" s="47">
        <v>1.2136752136752136</v>
      </c>
      <c r="AJ379" s="47">
        <v>0</v>
      </c>
      <c r="AL379" s="47">
        <f t="shared" si="23"/>
        <v>1.2136752136752136</v>
      </c>
      <c r="AM379" s="47">
        <f t="shared" si="23"/>
        <v>0</v>
      </c>
    </row>
    <row r="380" spans="4:39" x14ac:dyDescent="0.25">
      <c r="D380" s="21" t="s">
        <v>3719</v>
      </c>
      <c r="E380" s="45">
        <v>152115696.79232287</v>
      </c>
      <c r="F380" s="45">
        <v>158092986.54576668</v>
      </c>
      <c r="G380" s="45">
        <f t="shared" si="20"/>
        <v>152115696.79232287</v>
      </c>
      <c r="H380" s="44">
        <f t="shared" si="21"/>
        <v>3.9294365272535603E-2</v>
      </c>
      <c r="I380" s="44"/>
      <c r="AA380" s="21" t="s">
        <v>1283</v>
      </c>
      <c r="AB380" s="45"/>
      <c r="AC380" s="45"/>
      <c r="AD380" s="44" t="str">
        <f t="shared" si="22"/>
        <v/>
      </c>
      <c r="AH380" s="21" t="s">
        <v>2608</v>
      </c>
      <c r="AI380" s="47">
        <v>0</v>
      </c>
      <c r="AJ380" s="47">
        <v>0</v>
      </c>
      <c r="AL380" s="47">
        <f t="shared" si="23"/>
        <v>0</v>
      </c>
      <c r="AM380" s="47">
        <f t="shared" si="23"/>
        <v>0</v>
      </c>
    </row>
    <row r="381" spans="4:39" x14ac:dyDescent="0.25">
      <c r="D381" s="21" t="s">
        <v>3695</v>
      </c>
      <c r="E381" s="45">
        <v>139359408.25842941</v>
      </c>
      <c r="F381" s="45">
        <v>156675499.46932456</v>
      </c>
      <c r="G381" s="45">
        <f t="shared" si="20"/>
        <v>139359408.25842941</v>
      </c>
      <c r="H381" s="44">
        <f t="shared" si="21"/>
        <v>0.12425491344498268</v>
      </c>
      <c r="I381" s="44"/>
      <c r="AA381" s="46" t="s">
        <v>1280</v>
      </c>
      <c r="AB381" s="45">
        <v>5813000</v>
      </c>
      <c r="AC381" s="45">
        <v>128433000</v>
      </c>
      <c r="AD381" s="44">
        <f t="shared" si="22"/>
        <v>21.094099432306898</v>
      </c>
      <c r="AH381" s="21" t="s">
        <v>955</v>
      </c>
      <c r="AI381" s="47">
        <v>0</v>
      </c>
      <c r="AJ381" s="47">
        <v>-2.9331561949042729E-2</v>
      </c>
      <c r="AL381" s="47">
        <f t="shared" si="23"/>
        <v>0</v>
      </c>
      <c r="AM381" s="47">
        <f t="shared" si="23"/>
        <v>-2.9331561949042729E-2</v>
      </c>
    </row>
    <row r="382" spans="4:39" x14ac:dyDescent="0.25">
      <c r="D382" s="21" t="s">
        <v>1270</v>
      </c>
      <c r="E382" s="45">
        <v>6600844.2763598328</v>
      </c>
      <c r="F382" s="45">
        <v>6600844.2763598328</v>
      </c>
      <c r="G382" s="45">
        <f t="shared" si="20"/>
        <v>6600844.2763598328</v>
      </c>
      <c r="H382" s="44">
        <f t="shared" si="21"/>
        <v>0</v>
      </c>
      <c r="I382" s="44"/>
      <c r="AA382" s="46" t="s">
        <v>3405</v>
      </c>
      <c r="AB382" s="45">
        <v>53073000</v>
      </c>
      <c r="AC382" s="45">
        <v>60955000</v>
      </c>
      <c r="AD382" s="44">
        <f t="shared" si="22"/>
        <v>0.14851242628078307</v>
      </c>
      <c r="AH382" s="21" t="s">
        <v>1938</v>
      </c>
      <c r="AI382" s="47">
        <v>0</v>
      </c>
      <c r="AJ382" s="47">
        <v>-2.4484541058036043E-2</v>
      </c>
      <c r="AL382" s="47">
        <f t="shared" si="23"/>
        <v>0</v>
      </c>
      <c r="AM382" s="47">
        <f t="shared" si="23"/>
        <v>-2.4484541058036043E-2</v>
      </c>
    </row>
    <row r="383" spans="4:39" x14ac:dyDescent="0.25">
      <c r="D383" s="21" t="s">
        <v>3784</v>
      </c>
      <c r="E383" s="45">
        <v>663007306.3771075</v>
      </c>
      <c r="F383" s="45">
        <v>712144461.04862225</v>
      </c>
      <c r="G383" s="45">
        <f t="shared" si="20"/>
        <v>663007306.3771075</v>
      </c>
      <c r="H383" s="44">
        <f t="shared" si="21"/>
        <v>7.4112538729047356E-2</v>
      </c>
      <c r="I383" s="44"/>
      <c r="AA383" s="21" t="s">
        <v>2703</v>
      </c>
      <c r="AB383" s="45"/>
      <c r="AC383" s="45"/>
      <c r="AD383" s="44" t="str">
        <f t="shared" si="22"/>
        <v/>
      </c>
      <c r="AH383" s="21" t="s">
        <v>3190</v>
      </c>
      <c r="AI383" s="47">
        <v>0.49336870026525198</v>
      </c>
      <c r="AJ383" s="47">
        <v>5.8944841643709757E-2</v>
      </c>
      <c r="AL383" s="47">
        <f t="shared" si="23"/>
        <v>0.49336870026525198</v>
      </c>
      <c r="AM383" s="47">
        <f t="shared" si="23"/>
        <v>5.8944841643709757E-2</v>
      </c>
    </row>
    <row r="384" spans="4:39" x14ac:dyDescent="0.25">
      <c r="D384" s="21" t="s">
        <v>1231</v>
      </c>
      <c r="E384" s="45">
        <v>6168695.0691546341</v>
      </c>
      <c r="F384" s="45">
        <v>6789551.7028168682</v>
      </c>
      <c r="G384" s="45">
        <f t="shared" si="20"/>
        <v>6168695.0691546341</v>
      </c>
      <c r="H384" s="44">
        <f t="shared" si="21"/>
        <v>0.10064634849057583</v>
      </c>
      <c r="I384" s="44"/>
      <c r="AA384" s="46" t="s">
        <v>2701</v>
      </c>
      <c r="AB384" s="45">
        <v>25795000</v>
      </c>
      <c r="AC384" s="45">
        <v>24567000</v>
      </c>
      <c r="AD384" s="44">
        <f t="shared" si="22"/>
        <v>-4.7606125218065516E-2</v>
      </c>
      <c r="AH384" s="21" t="s">
        <v>876</v>
      </c>
      <c r="AI384" s="47">
        <v>0</v>
      </c>
      <c r="AJ384" s="47">
        <v>-8.0641380927013742E-2</v>
      </c>
      <c r="AL384" s="47">
        <f t="shared" si="23"/>
        <v>0</v>
      </c>
      <c r="AM384" s="47">
        <f t="shared" si="23"/>
        <v>-8.0641380927013742E-2</v>
      </c>
    </row>
    <row r="385" spans="4:39" x14ac:dyDescent="0.25">
      <c r="D385" s="21" t="s">
        <v>3710</v>
      </c>
      <c r="E385" s="45">
        <v>151600193.08694714</v>
      </c>
      <c r="F385" s="45">
        <v>204305530.84131697</v>
      </c>
      <c r="G385" s="45">
        <f t="shared" si="20"/>
        <v>151600193.08694714</v>
      </c>
      <c r="H385" s="44">
        <f t="shared" si="21"/>
        <v>0.34766009647587831</v>
      </c>
      <c r="I385" s="44"/>
      <c r="AA385" s="21" t="s">
        <v>2853</v>
      </c>
      <c r="AB385" s="45"/>
      <c r="AC385" s="45"/>
      <c r="AD385" s="44" t="str">
        <f t="shared" si="22"/>
        <v/>
      </c>
      <c r="AH385" s="21" t="s">
        <v>550</v>
      </c>
      <c r="AI385" s="47">
        <v>0</v>
      </c>
      <c r="AJ385" s="47">
        <v>0</v>
      </c>
      <c r="AL385" s="47">
        <f t="shared" si="23"/>
        <v>0</v>
      </c>
      <c r="AM385" s="47">
        <f t="shared" si="23"/>
        <v>0</v>
      </c>
    </row>
    <row r="386" spans="4:39" x14ac:dyDescent="0.25">
      <c r="D386" s="21" t="s">
        <v>56</v>
      </c>
      <c r="E386" s="45">
        <v>8700706.1087604519</v>
      </c>
      <c r="F386" s="45">
        <v>8244515.1961011682</v>
      </c>
      <c r="G386" s="45">
        <f t="shared" si="20"/>
        <v>8700706.1087604519</v>
      </c>
      <c r="H386" s="44">
        <f t="shared" si="21"/>
        <v>-5.2431481647214846E-2</v>
      </c>
      <c r="I386" s="44"/>
      <c r="AA386" s="46" t="s">
        <v>2851</v>
      </c>
      <c r="AB386" s="45">
        <v>29418000</v>
      </c>
      <c r="AC386" s="45">
        <v>28448000</v>
      </c>
      <c r="AD386" s="44">
        <f t="shared" si="22"/>
        <v>-3.2973009721938951E-2</v>
      </c>
      <c r="AH386" s="21" t="s">
        <v>1739</v>
      </c>
      <c r="AI386" s="47">
        <v>0</v>
      </c>
      <c r="AJ386" s="47">
        <v>0</v>
      </c>
      <c r="AL386" s="47">
        <f t="shared" si="23"/>
        <v>0</v>
      </c>
      <c r="AM386" s="47">
        <f t="shared" si="23"/>
        <v>0</v>
      </c>
    </row>
    <row r="387" spans="4:39" x14ac:dyDescent="0.25">
      <c r="D387" s="21" t="s">
        <v>2652</v>
      </c>
      <c r="E387" s="45">
        <v>27567188.127744682</v>
      </c>
      <c r="F387" s="45">
        <v>29656549.103255469</v>
      </c>
      <c r="G387" s="45">
        <f t="shared" si="20"/>
        <v>27567188.127744682</v>
      </c>
      <c r="H387" s="44">
        <f t="shared" si="21"/>
        <v>7.5791588385032777E-2</v>
      </c>
      <c r="I387" s="44"/>
      <c r="AA387" s="21" t="s">
        <v>3547</v>
      </c>
      <c r="AB387" s="45"/>
      <c r="AC387" s="45"/>
      <c r="AD387" s="44" t="str">
        <f t="shared" si="22"/>
        <v/>
      </c>
      <c r="AH387" s="21" t="s">
        <v>1004</v>
      </c>
      <c r="AI387" s="47">
        <v>0</v>
      </c>
      <c r="AJ387" s="47">
        <v>0</v>
      </c>
      <c r="AL387" s="47">
        <f t="shared" si="23"/>
        <v>0</v>
      </c>
      <c r="AM387" s="47">
        <f t="shared" si="23"/>
        <v>0</v>
      </c>
    </row>
    <row r="388" spans="4:39" x14ac:dyDescent="0.25">
      <c r="D388" s="21" t="s">
        <v>2049</v>
      </c>
      <c r="E388" s="45">
        <v>92233486.472161919</v>
      </c>
      <c r="F388" s="45">
        <v>101091763.30396986</v>
      </c>
      <c r="G388" s="45">
        <f t="shared" si="20"/>
        <v>92233486.472161919</v>
      </c>
      <c r="H388" s="44">
        <f t="shared" si="21"/>
        <v>9.6041873408759873E-2</v>
      </c>
      <c r="I388" s="44"/>
      <c r="AA388" s="46" t="s">
        <v>3544</v>
      </c>
      <c r="AB388" s="45">
        <v>64921000</v>
      </c>
      <c r="AC388" s="45">
        <v>66857000</v>
      </c>
      <c r="AD388" s="44">
        <f t="shared" si="22"/>
        <v>2.9820859198102311E-2</v>
      </c>
      <c r="AH388" s="21" t="s">
        <v>1392</v>
      </c>
      <c r="AI388" s="47">
        <v>0</v>
      </c>
      <c r="AJ388" s="47">
        <v>-2.1408754065655185E-2</v>
      </c>
      <c r="AL388" s="47">
        <f t="shared" si="23"/>
        <v>0</v>
      </c>
      <c r="AM388" s="47">
        <f t="shared" si="23"/>
        <v>-2.1408754065655185E-2</v>
      </c>
    </row>
    <row r="389" spans="4:39" x14ac:dyDescent="0.25">
      <c r="D389" s="21" t="s">
        <v>727</v>
      </c>
      <c r="E389" s="45">
        <v>2855259.3491468541</v>
      </c>
      <c r="F389" s="45">
        <v>3034457.4444583505</v>
      </c>
      <c r="G389" s="45">
        <f t="shared" ref="G389:G452" si="24">E389</f>
        <v>2855259.3491468541</v>
      </c>
      <c r="H389" s="44">
        <f t="shared" ref="H389:H452" si="25">IF(OR(E389=0,E389="",F389=0,F389=""),"",(F389-E389)/E389)</f>
        <v>6.2760706961712764E-2</v>
      </c>
      <c r="I389" s="44"/>
      <c r="AA389" s="46" t="s">
        <v>3552</v>
      </c>
      <c r="AB389" s="45">
        <v>66036000</v>
      </c>
      <c r="AC389" s="45">
        <v>64520000</v>
      </c>
      <c r="AD389" s="44">
        <f t="shared" si="22"/>
        <v>-2.2957174874310982E-2</v>
      </c>
      <c r="AH389" s="21" t="s">
        <v>711</v>
      </c>
      <c r="AI389" s="47">
        <v>0.26674937965260548</v>
      </c>
      <c r="AJ389" s="47">
        <v>0</v>
      </c>
      <c r="AL389" s="47">
        <f t="shared" si="23"/>
        <v>0.26674937965260548</v>
      </c>
      <c r="AM389" s="47">
        <f t="shared" si="23"/>
        <v>0</v>
      </c>
    </row>
    <row r="390" spans="4:39" x14ac:dyDescent="0.25">
      <c r="D390" s="21" t="s">
        <v>1162</v>
      </c>
      <c r="E390" s="45">
        <v>5193700.3565813079</v>
      </c>
      <c r="F390" s="45">
        <v>5228638.4552508742</v>
      </c>
      <c r="G390" s="45">
        <f t="shared" si="24"/>
        <v>5193700.3565813079</v>
      </c>
      <c r="H390" s="44">
        <f t="shared" si="25"/>
        <v>6.7270147045147988E-3</v>
      </c>
      <c r="I390" s="44"/>
      <c r="AA390" s="21" t="s">
        <v>111</v>
      </c>
      <c r="AB390" s="45"/>
      <c r="AC390" s="45"/>
      <c r="AD390" s="44" t="str">
        <f t="shared" ref="AD390:AD453" si="26">IF(OR(AB390=0,AB390="",AC390=0,AC390=""),"",(AC390-AB390)/AB390)</f>
        <v/>
      </c>
      <c r="AH390" s="21" t="s">
        <v>2224</v>
      </c>
      <c r="AI390" s="47">
        <v>2.3501762632197414E-3</v>
      </c>
      <c r="AJ390" s="47">
        <v>2.6270270208310808E-2</v>
      </c>
      <c r="AL390" s="47">
        <f t="shared" si="23"/>
        <v>2.3501762632197414E-3</v>
      </c>
      <c r="AM390" s="47">
        <f t="shared" si="23"/>
        <v>2.6270270208310808E-2</v>
      </c>
    </row>
    <row r="391" spans="4:39" x14ac:dyDescent="0.25">
      <c r="D391" s="21" t="s">
        <v>549</v>
      </c>
      <c r="E391" s="45">
        <v>1727649.8598687977</v>
      </c>
      <c r="F391" s="45">
        <v>1699280.934600635</v>
      </c>
      <c r="G391" s="45">
        <f t="shared" si="24"/>
        <v>1727649.8598687977</v>
      </c>
      <c r="H391" s="44">
        <f t="shared" si="25"/>
        <v>-1.6420529371800576E-2</v>
      </c>
      <c r="I391" s="44"/>
      <c r="AA391" s="46" t="s">
        <v>2159</v>
      </c>
      <c r="AB391" s="45">
        <v>15542000</v>
      </c>
      <c r="AC391" s="45">
        <v>15542000</v>
      </c>
      <c r="AD391" s="44">
        <f t="shared" si="26"/>
        <v>0</v>
      </c>
      <c r="AH391" s="21" t="s">
        <v>2978</v>
      </c>
      <c r="AI391" s="47">
        <v>0</v>
      </c>
      <c r="AJ391" s="47">
        <v>0</v>
      </c>
      <c r="AL391" s="47">
        <f t="shared" ref="AL391:AM454" si="27">AI391</f>
        <v>0</v>
      </c>
      <c r="AM391" s="47">
        <f t="shared" si="27"/>
        <v>0</v>
      </c>
    </row>
    <row r="392" spans="4:39" x14ac:dyDescent="0.25">
      <c r="D392" s="21" t="s">
        <v>3670</v>
      </c>
      <c r="E392" s="45">
        <v>127189987.30204789</v>
      </c>
      <c r="F392" s="45">
        <v>151855075.7315636</v>
      </c>
      <c r="G392" s="45">
        <f t="shared" si="24"/>
        <v>127189987.30204789</v>
      </c>
      <c r="H392" s="44">
        <f t="shared" si="25"/>
        <v>0.19392319279772874</v>
      </c>
      <c r="I392" s="44"/>
      <c r="AA392" s="46" t="s">
        <v>2323</v>
      </c>
      <c r="AB392" s="45">
        <v>18842000</v>
      </c>
      <c r="AC392" s="45">
        <v>18842000</v>
      </c>
      <c r="AD392" s="44">
        <f t="shared" si="26"/>
        <v>0</v>
      </c>
      <c r="AH392" s="21" t="s">
        <v>2738</v>
      </c>
      <c r="AI392" s="47">
        <v>0</v>
      </c>
      <c r="AJ392" s="47">
        <v>0</v>
      </c>
      <c r="AL392" s="47">
        <f t="shared" si="27"/>
        <v>0</v>
      </c>
      <c r="AM392" s="47">
        <f t="shared" si="27"/>
        <v>0</v>
      </c>
    </row>
    <row r="393" spans="4:39" x14ac:dyDescent="0.25">
      <c r="D393" s="21" t="s">
        <v>1570</v>
      </c>
      <c r="E393" s="45">
        <v>9948680.4173297193</v>
      </c>
      <c r="F393" s="45">
        <v>10680456.844621975</v>
      </c>
      <c r="G393" s="45">
        <f t="shared" si="24"/>
        <v>9948680.4173297193</v>
      </c>
      <c r="H393" s="44">
        <f t="shared" si="25"/>
        <v>7.3555124558787321E-2</v>
      </c>
      <c r="I393" s="44"/>
      <c r="AA393" s="46" t="s">
        <v>2784</v>
      </c>
      <c r="AB393" s="45">
        <v>27688000</v>
      </c>
      <c r="AC393" s="45">
        <v>28664000</v>
      </c>
      <c r="AD393" s="44">
        <f t="shared" si="26"/>
        <v>3.5249927766541463E-2</v>
      </c>
      <c r="AH393" s="21" t="s">
        <v>3459</v>
      </c>
      <c r="AI393" s="47">
        <v>1.6694490818030049E-2</v>
      </c>
      <c r="AJ393" s="47">
        <v>6.5553978225021004E-3</v>
      </c>
      <c r="AL393" s="47">
        <f t="shared" si="27"/>
        <v>1.6694490818030049E-2</v>
      </c>
      <c r="AM393" s="47">
        <f t="shared" si="27"/>
        <v>6.5553978225021004E-3</v>
      </c>
    </row>
    <row r="394" spans="4:39" x14ac:dyDescent="0.25">
      <c r="D394" s="21" t="s">
        <v>3335</v>
      </c>
      <c r="E394" s="45">
        <v>52178896.047748655</v>
      </c>
      <c r="F394" s="45">
        <v>54587156.582036853</v>
      </c>
      <c r="G394" s="45">
        <f t="shared" si="24"/>
        <v>52178896.047748655</v>
      </c>
      <c r="H394" s="44">
        <f t="shared" si="25"/>
        <v>4.6153918858007466E-2</v>
      </c>
      <c r="I394" s="44"/>
      <c r="AA394" s="46" t="s">
        <v>2801</v>
      </c>
      <c r="AB394" s="45">
        <v>28045000</v>
      </c>
      <c r="AC394" s="45">
        <v>30423000</v>
      </c>
      <c r="AD394" s="44">
        <f t="shared" si="26"/>
        <v>8.4792298092351573E-2</v>
      </c>
      <c r="AH394" s="21" t="s">
        <v>2808</v>
      </c>
      <c r="AI394" s="47">
        <v>0</v>
      </c>
      <c r="AJ394" s="47">
        <v>-2.6572210191001359E-2</v>
      </c>
      <c r="AL394" s="47">
        <f t="shared" si="27"/>
        <v>0</v>
      </c>
      <c r="AM394" s="47">
        <f t="shared" si="27"/>
        <v>-2.6572210191001359E-2</v>
      </c>
    </row>
    <row r="395" spans="4:39" x14ac:dyDescent="0.25">
      <c r="D395" s="21" t="s">
        <v>1099</v>
      </c>
      <c r="E395" s="45">
        <v>4549351.4832324982</v>
      </c>
      <c r="F395" s="45">
        <v>4680180.2848091535</v>
      </c>
      <c r="G395" s="45">
        <f t="shared" si="24"/>
        <v>4549351.4832324982</v>
      </c>
      <c r="H395" s="44">
        <f t="shared" si="25"/>
        <v>2.8757681629755324E-2</v>
      </c>
      <c r="I395" s="44"/>
      <c r="AA395" s="46" t="s">
        <v>2247</v>
      </c>
      <c r="AB395" s="45">
        <v>17318680</v>
      </c>
      <c r="AC395" s="45">
        <v>21230000</v>
      </c>
      <c r="AD395" s="44">
        <f t="shared" si="26"/>
        <v>0.2258440019678174</v>
      </c>
      <c r="AH395" s="21" t="s">
        <v>2520</v>
      </c>
      <c r="AI395" s="47">
        <v>0</v>
      </c>
      <c r="AJ395" s="47">
        <v>1.8051320764365445E-2</v>
      </c>
      <c r="AL395" s="47">
        <f t="shared" si="27"/>
        <v>0</v>
      </c>
      <c r="AM395" s="47">
        <f t="shared" si="27"/>
        <v>1.8051320764365445E-2</v>
      </c>
    </row>
    <row r="396" spans="4:39" x14ac:dyDescent="0.25">
      <c r="D396" s="21" t="s">
        <v>893</v>
      </c>
      <c r="E396" s="45">
        <v>3319374.3965622019</v>
      </c>
      <c r="F396" s="45">
        <v>3467852.963957415</v>
      </c>
      <c r="G396" s="45">
        <f t="shared" si="24"/>
        <v>3319374.3965622019</v>
      </c>
      <c r="H396" s="44">
        <f t="shared" si="25"/>
        <v>4.4730888913582276E-2</v>
      </c>
      <c r="I396" s="44"/>
      <c r="AA396" s="46" t="s">
        <v>3097</v>
      </c>
      <c r="AB396" s="45">
        <v>36463000</v>
      </c>
      <c r="AC396" s="45">
        <v>37513000</v>
      </c>
      <c r="AD396" s="44">
        <f t="shared" si="26"/>
        <v>2.879631407179881E-2</v>
      </c>
      <c r="AH396" s="21" t="s">
        <v>690</v>
      </c>
      <c r="AI396" s="47">
        <v>0.98712446351931327</v>
      </c>
      <c r="AJ396" s="47">
        <v>-1.4277180062287563E-2</v>
      </c>
      <c r="AL396" s="47">
        <f t="shared" si="27"/>
        <v>0.98712446351931327</v>
      </c>
      <c r="AM396" s="47">
        <f t="shared" si="27"/>
        <v>-1.4277180062287563E-2</v>
      </c>
    </row>
    <row r="397" spans="4:39" x14ac:dyDescent="0.25">
      <c r="D397" s="21" t="s">
        <v>1490</v>
      </c>
      <c r="E397" s="45">
        <v>8215587.0326702856</v>
      </c>
      <c r="F397" s="45">
        <v>8276748.3392009009</v>
      </c>
      <c r="G397" s="45">
        <f t="shared" si="24"/>
        <v>8215587.0326702856</v>
      </c>
      <c r="H397" s="44">
        <f t="shared" si="25"/>
        <v>7.4445448983012303E-3</v>
      </c>
      <c r="I397" s="44"/>
      <c r="AA397" s="46" t="s">
        <v>3242</v>
      </c>
      <c r="AB397" s="45">
        <v>43802000</v>
      </c>
      <c r="AC397" s="45">
        <v>45033000</v>
      </c>
      <c r="AD397" s="44">
        <f t="shared" si="26"/>
        <v>2.8103739555271449E-2</v>
      </c>
      <c r="AH397" s="21" t="s">
        <v>3108</v>
      </c>
      <c r="AI397" s="47">
        <v>0.10273081924577374</v>
      </c>
      <c r="AJ397" s="47">
        <v>-1.994769107426967E-2</v>
      </c>
      <c r="AL397" s="47">
        <f t="shared" si="27"/>
        <v>0.10273081924577374</v>
      </c>
      <c r="AM397" s="47">
        <f t="shared" si="27"/>
        <v>-1.994769107426967E-2</v>
      </c>
    </row>
    <row r="398" spans="4:39" x14ac:dyDescent="0.25">
      <c r="D398" s="21" t="s">
        <v>1073</v>
      </c>
      <c r="E398" s="45">
        <v>4300468.9097687034</v>
      </c>
      <c r="F398" s="45">
        <v>5239041.4103530478</v>
      </c>
      <c r="G398" s="45">
        <f t="shared" si="24"/>
        <v>4300468.9097687034</v>
      </c>
      <c r="H398" s="44">
        <f t="shared" si="25"/>
        <v>0.21824887478022126</v>
      </c>
      <c r="I398" s="44"/>
      <c r="AA398" s="46" t="s">
        <v>348</v>
      </c>
      <c r="AB398" s="45">
        <v>38218</v>
      </c>
      <c r="AC398" s="45">
        <v>26796</v>
      </c>
      <c r="AD398" s="44">
        <f t="shared" si="26"/>
        <v>-0.29886440944057774</v>
      </c>
      <c r="AH398" s="21" t="s">
        <v>2588</v>
      </c>
      <c r="AI398" s="47">
        <v>0.49837662337662336</v>
      </c>
      <c r="AJ398" s="47">
        <v>-5.3775033540068261E-2</v>
      </c>
      <c r="AL398" s="47">
        <f t="shared" si="27"/>
        <v>0.49837662337662336</v>
      </c>
      <c r="AM398" s="47">
        <f t="shared" si="27"/>
        <v>-5.3775033540068261E-2</v>
      </c>
    </row>
    <row r="399" spans="4:39" x14ac:dyDescent="0.25">
      <c r="D399" s="21" t="s">
        <v>3389</v>
      </c>
      <c r="E399" s="45">
        <v>53767678.670188211</v>
      </c>
      <c r="F399" s="45">
        <v>54140506.083533339</v>
      </c>
      <c r="G399" s="45">
        <f t="shared" si="24"/>
        <v>53767678.670188211</v>
      </c>
      <c r="H399" s="44">
        <f t="shared" si="25"/>
        <v>6.9340433242814428E-3</v>
      </c>
      <c r="I399" s="44"/>
      <c r="AA399" s="46" t="s">
        <v>370</v>
      </c>
      <c r="AB399" s="45">
        <v>48989</v>
      </c>
      <c r="AC399" s="45">
        <v>0</v>
      </c>
      <c r="AD399" s="44" t="str">
        <f t="shared" si="26"/>
        <v/>
      </c>
      <c r="AH399" s="21" t="s">
        <v>1806</v>
      </c>
      <c r="AI399" s="47">
        <v>2.4736842105263159</v>
      </c>
      <c r="AJ399" s="47">
        <v>0.10776467686252805</v>
      </c>
      <c r="AL399" s="47">
        <f t="shared" si="27"/>
        <v>2.4736842105263159</v>
      </c>
      <c r="AM399" s="47">
        <f t="shared" si="27"/>
        <v>0.10776467686252805</v>
      </c>
    </row>
    <row r="400" spans="4:39" x14ac:dyDescent="0.25">
      <c r="D400" s="21" t="s">
        <v>1999</v>
      </c>
      <c r="E400" s="45">
        <v>13155992.75411828</v>
      </c>
      <c r="F400" s="45">
        <v>13155992.75411828</v>
      </c>
      <c r="G400" s="45">
        <f t="shared" si="24"/>
        <v>13155992.75411828</v>
      </c>
      <c r="H400" s="44">
        <f t="shared" si="25"/>
        <v>0</v>
      </c>
      <c r="I400" s="44"/>
      <c r="AA400" s="46" t="s">
        <v>326</v>
      </c>
      <c r="AB400" s="45">
        <v>26080</v>
      </c>
      <c r="AC400" s="45">
        <v>26796</v>
      </c>
      <c r="AD400" s="44">
        <f t="shared" si="26"/>
        <v>2.7453987730061351E-2</v>
      </c>
      <c r="AH400" s="21" t="s">
        <v>2759</v>
      </c>
      <c r="AI400" s="47">
        <v>0.4511627906976744</v>
      </c>
      <c r="AJ400" s="47">
        <v>1.2007912599287178E-2</v>
      </c>
      <c r="AL400" s="47">
        <f t="shared" si="27"/>
        <v>0.4511627906976744</v>
      </c>
      <c r="AM400" s="47">
        <f t="shared" si="27"/>
        <v>1.2007912599287178E-2</v>
      </c>
    </row>
    <row r="401" spans="4:39" x14ac:dyDescent="0.25">
      <c r="D401" s="21" t="s">
        <v>1107</v>
      </c>
      <c r="E401" s="45">
        <v>5034239.7812463576</v>
      </c>
      <c r="F401" s="45">
        <v>5743342.9358839486</v>
      </c>
      <c r="G401" s="45">
        <f t="shared" si="24"/>
        <v>5034239.7812463576</v>
      </c>
      <c r="H401" s="44">
        <f t="shared" si="25"/>
        <v>0.1408560548266205</v>
      </c>
      <c r="I401" s="44"/>
      <c r="AA401" s="46" t="s">
        <v>108</v>
      </c>
      <c r="AB401" s="45">
        <v>0</v>
      </c>
      <c r="AC401" s="45">
        <v>0</v>
      </c>
      <c r="AD401" s="44" t="str">
        <f t="shared" si="26"/>
        <v/>
      </c>
      <c r="AH401" s="21" t="s">
        <v>2053</v>
      </c>
      <c r="AI401" s="47">
        <v>0.28464419475655428</v>
      </c>
      <c r="AJ401" s="47">
        <v>-2.5545106283720878E-2</v>
      </c>
      <c r="AL401" s="47">
        <f t="shared" si="27"/>
        <v>0.28464419475655428</v>
      </c>
      <c r="AM401" s="47">
        <f t="shared" si="27"/>
        <v>-2.5545106283720878E-2</v>
      </c>
    </row>
    <row r="402" spans="4:39" x14ac:dyDescent="0.25">
      <c r="D402" s="21" t="s">
        <v>3250</v>
      </c>
      <c r="E402" s="45">
        <v>50637154.159321502</v>
      </c>
      <c r="F402" s="45">
        <v>55485806.178737529</v>
      </c>
      <c r="G402" s="45">
        <f t="shared" si="24"/>
        <v>50637154.159321502</v>
      </c>
      <c r="H402" s="44">
        <f t="shared" si="25"/>
        <v>9.5752853806920862E-2</v>
      </c>
      <c r="I402" s="44"/>
      <c r="AA402" s="21" t="s">
        <v>1870</v>
      </c>
      <c r="AB402" s="45"/>
      <c r="AC402" s="45"/>
      <c r="AD402" s="44" t="str">
        <f t="shared" si="26"/>
        <v/>
      </c>
      <c r="AH402" s="21" t="s">
        <v>860</v>
      </c>
      <c r="AI402" s="47">
        <v>7.3710073710073709E-2</v>
      </c>
      <c r="AJ402" s="47">
        <v>6.4235644072385266E-4</v>
      </c>
      <c r="AL402" s="47">
        <f t="shared" si="27"/>
        <v>7.3710073710073709E-2</v>
      </c>
      <c r="AM402" s="47">
        <f t="shared" si="27"/>
        <v>6.4235644072385266E-4</v>
      </c>
    </row>
    <row r="403" spans="4:39" x14ac:dyDescent="0.25">
      <c r="D403" s="21" t="s">
        <v>2350</v>
      </c>
      <c r="E403" s="45">
        <v>19963317.781299643</v>
      </c>
      <c r="F403" s="45">
        <v>21599315.690100715</v>
      </c>
      <c r="G403" s="45">
        <f t="shared" si="24"/>
        <v>19963317.781299643</v>
      </c>
      <c r="H403" s="44">
        <f t="shared" si="25"/>
        <v>8.1950201200201772E-2</v>
      </c>
      <c r="I403" s="44"/>
      <c r="AA403" s="46" t="s">
        <v>1868</v>
      </c>
      <c r="AB403" s="45">
        <v>11460484</v>
      </c>
      <c r="AC403" s="45">
        <v>12119000</v>
      </c>
      <c r="AD403" s="44">
        <f t="shared" si="26"/>
        <v>5.7459702400003351E-2</v>
      </c>
      <c r="AH403" s="21" t="s">
        <v>3366</v>
      </c>
      <c r="AI403" s="47">
        <v>0.84372093023255812</v>
      </c>
      <c r="AJ403" s="47">
        <v>2.3932889601443099E-2</v>
      </c>
      <c r="AL403" s="47">
        <f t="shared" si="27"/>
        <v>0.84372093023255812</v>
      </c>
      <c r="AM403" s="47">
        <f t="shared" si="27"/>
        <v>2.3932889601443099E-2</v>
      </c>
    </row>
    <row r="404" spans="4:39" x14ac:dyDescent="0.25">
      <c r="D404" s="21" t="s">
        <v>2610</v>
      </c>
      <c r="E404" s="45">
        <v>24128867.495885048</v>
      </c>
      <c r="F404" s="45">
        <v>24128867.495885048</v>
      </c>
      <c r="G404" s="45">
        <f t="shared" si="24"/>
        <v>24128867.495885048</v>
      </c>
      <c r="H404" s="44">
        <f t="shared" si="25"/>
        <v>0</v>
      </c>
      <c r="I404" s="44"/>
      <c r="AA404" s="21" t="s">
        <v>242</v>
      </c>
      <c r="AB404" s="45"/>
      <c r="AC404" s="45"/>
      <c r="AD404" s="44" t="str">
        <f t="shared" si="26"/>
        <v/>
      </c>
      <c r="AH404" s="21" t="s">
        <v>3361</v>
      </c>
      <c r="AI404" s="47">
        <v>0.34574468085106386</v>
      </c>
      <c r="AJ404" s="47">
        <v>-1.0903145708146586E-2</v>
      </c>
      <c r="AL404" s="47">
        <f t="shared" si="27"/>
        <v>0.34574468085106386</v>
      </c>
      <c r="AM404" s="47">
        <f t="shared" si="27"/>
        <v>-1.0903145708146586E-2</v>
      </c>
    </row>
    <row r="405" spans="4:39" x14ac:dyDescent="0.25">
      <c r="D405" s="21" t="s">
        <v>2401</v>
      </c>
      <c r="E405" s="45">
        <v>20416620.525681715</v>
      </c>
      <c r="F405" s="45">
        <v>20416620.525681715</v>
      </c>
      <c r="G405" s="45">
        <f t="shared" si="24"/>
        <v>20416620.525681715</v>
      </c>
      <c r="H405" s="44">
        <f t="shared" si="25"/>
        <v>0</v>
      </c>
      <c r="I405" s="44"/>
      <c r="AA405" s="46" t="s">
        <v>243</v>
      </c>
      <c r="AB405" s="45">
        <v>11658</v>
      </c>
      <c r="AC405" s="45">
        <v>11915</v>
      </c>
      <c r="AD405" s="44">
        <f t="shared" si="26"/>
        <v>2.2044947675416024E-2</v>
      </c>
      <c r="AH405" s="21" t="s">
        <v>2260</v>
      </c>
      <c r="AI405" s="47">
        <v>1.2839506172839505</v>
      </c>
      <c r="AJ405" s="47">
        <v>-7.7110700971643645E-2</v>
      </c>
      <c r="AL405" s="47">
        <f t="shared" si="27"/>
        <v>1.2839506172839505</v>
      </c>
      <c r="AM405" s="47">
        <f t="shared" si="27"/>
        <v>-7.7110700971643645E-2</v>
      </c>
    </row>
    <row r="406" spans="4:39" x14ac:dyDescent="0.25">
      <c r="D406" s="21" t="s">
        <v>782</v>
      </c>
      <c r="E406" s="45">
        <v>2922469.1945955059</v>
      </c>
      <c r="F406" s="45">
        <v>2955489.3358740597</v>
      </c>
      <c r="G406" s="45">
        <f t="shared" si="24"/>
        <v>2922469.1945955059</v>
      </c>
      <c r="H406" s="44">
        <f t="shared" si="25"/>
        <v>1.1298713204442867E-2</v>
      </c>
      <c r="I406" s="44"/>
      <c r="AA406" s="46" t="s">
        <v>354</v>
      </c>
      <c r="AB406" s="45">
        <v>44471</v>
      </c>
      <c r="AC406" s="45">
        <v>44471</v>
      </c>
      <c r="AD406" s="44">
        <f t="shared" si="26"/>
        <v>0</v>
      </c>
      <c r="AH406" s="21" t="s">
        <v>2305</v>
      </c>
      <c r="AI406" s="47">
        <v>0.26500000000000001</v>
      </c>
      <c r="AJ406" s="47">
        <v>3.3695894510175413E-2</v>
      </c>
      <c r="AL406" s="47">
        <f t="shared" si="27"/>
        <v>0.26500000000000001</v>
      </c>
      <c r="AM406" s="47">
        <f t="shared" si="27"/>
        <v>3.3695894510175413E-2</v>
      </c>
    </row>
    <row r="407" spans="4:39" x14ac:dyDescent="0.25">
      <c r="D407" s="21" t="s">
        <v>1020</v>
      </c>
      <c r="E407" s="45">
        <v>3871361.412324979</v>
      </c>
      <c r="F407" s="45">
        <v>3910440.5209847577</v>
      </c>
      <c r="G407" s="45">
        <f t="shared" si="24"/>
        <v>3871361.412324979</v>
      </c>
      <c r="H407" s="44">
        <f t="shared" si="25"/>
        <v>1.0094409820629336E-2</v>
      </c>
      <c r="I407" s="44"/>
      <c r="AA407" s="46" t="s">
        <v>241</v>
      </c>
      <c r="AB407" s="45">
        <v>11658</v>
      </c>
      <c r="AC407" s="45">
        <v>11912</v>
      </c>
      <c r="AD407" s="44">
        <f t="shared" si="26"/>
        <v>2.1787613655858639E-2</v>
      </c>
      <c r="AH407" s="21" t="s">
        <v>2660</v>
      </c>
      <c r="AI407" s="47">
        <v>0.85913978494623655</v>
      </c>
      <c r="AJ407" s="47">
        <v>0.19022540281808062</v>
      </c>
      <c r="AL407" s="47">
        <f t="shared" si="27"/>
        <v>0.85913978494623655</v>
      </c>
      <c r="AM407" s="47">
        <f t="shared" si="27"/>
        <v>0.19022540281808062</v>
      </c>
    </row>
    <row r="408" spans="4:39" x14ac:dyDescent="0.25">
      <c r="D408" s="21" t="s">
        <v>2558</v>
      </c>
      <c r="E408" s="45">
        <v>22927613.456334364</v>
      </c>
      <c r="F408" s="45">
        <v>23851834.376138128</v>
      </c>
      <c r="G408" s="45">
        <f t="shared" si="24"/>
        <v>22927613.456334364</v>
      </c>
      <c r="H408" s="44">
        <f t="shared" si="25"/>
        <v>4.0310384749112388E-2</v>
      </c>
      <c r="I408" s="44"/>
      <c r="AA408" s="46" t="s">
        <v>351</v>
      </c>
      <c r="AB408" s="45">
        <v>44471</v>
      </c>
      <c r="AC408" s="45">
        <v>0</v>
      </c>
      <c r="AD408" s="44" t="str">
        <f t="shared" si="26"/>
        <v/>
      </c>
      <c r="AH408" s="21" t="s">
        <v>3314</v>
      </c>
      <c r="AI408" s="47">
        <v>0.23084677419354838</v>
      </c>
      <c r="AJ408" s="47">
        <v>-0.13034670997585837</v>
      </c>
      <c r="AL408" s="47">
        <f t="shared" si="27"/>
        <v>0.23084677419354838</v>
      </c>
      <c r="AM408" s="47">
        <f t="shared" si="27"/>
        <v>-0.13034670997585837</v>
      </c>
    </row>
    <row r="409" spans="4:39" x14ac:dyDescent="0.25">
      <c r="D409" s="21" t="s">
        <v>2404</v>
      </c>
      <c r="E409" s="45">
        <v>20416620.525681715</v>
      </c>
      <c r="F409" s="45">
        <v>20416620.525681715</v>
      </c>
      <c r="G409" s="45">
        <f t="shared" si="24"/>
        <v>20416620.525681715</v>
      </c>
      <c r="H409" s="44">
        <f t="shared" si="25"/>
        <v>0</v>
      </c>
      <c r="I409" s="44"/>
      <c r="AA409" s="21" t="s">
        <v>1290</v>
      </c>
      <c r="AB409" s="45"/>
      <c r="AC409" s="45"/>
      <c r="AD409" s="44" t="str">
        <f t="shared" si="26"/>
        <v/>
      </c>
      <c r="AH409" s="21" t="s">
        <v>3425</v>
      </c>
      <c r="AI409" s="47">
        <v>0.23084677419354838</v>
      </c>
      <c r="AJ409" s="47">
        <v>-5.7919768136935099E-2</v>
      </c>
      <c r="AL409" s="47">
        <f t="shared" si="27"/>
        <v>0.23084677419354838</v>
      </c>
      <c r="AM409" s="47">
        <f t="shared" si="27"/>
        <v>-5.7919768136935099E-2</v>
      </c>
    </row>
    <row r="410" spans="4:39" x14ac:dyDescent="0.25">
      <c r="D410" s="21" t="s">
        <v>1540</v>
      </c>
      <c r="E410" s="45">
        <v>9305201.9585694335</v>
      </c>
      <c r="F410" s="45">
        <v>10018904.113903821</v>
      </c>
      <c r="G410" s="45">
        <f t="shared" si="24"/>
        <v>9305201.9585694335</v>
      </c>
      <c r="H410" s="44">
        <f t="shared" si="25"/>
        <v>7.6699265476674341E-2</v>
      </c>
      <c r="I410" s="44"/>
      <c r="AA410" s="46" t="s">
        <v>1288</v>
      </c>
      <c r="AB410" s="45">
        <v>5850000</v>
      </c>
      <c r="AC410" s="45">
        <v>82095000</v>
      </c>
      <c r="AD410" s="44">
        <f t="shared" si="26"/>
        <v>13.033333333333333</v>
      </c>
      <c r="AH410" s="21" t="s">
        <v>3578</v>
      </c>
      <c r="AI410" s="47">
        <v>0.42258064516129035</v>
      </c>
      <c r="AJ410" s="47">
        <v>-1.331679786801278E-2</v>
      </c>
      <c r="AL410" s="47">
        <f t="shared" si="27"/>
        <v>0.42258064516129035</v>
      </c>
      <c r="AM410" s="47">
        <f t="shared" si="27"/>
        <v>-1.331679786801278E-2</v>
      </c>
    </row>
    <row r="411" spans="4:39" x14ac:dyDescent="0.25">
      <c r="D411" s="21" t="s">
        <v>672</v>
      </c>
      <c r="E411" s="45">
        <v>2555765.9337171963</v>
      </c>
      <c r="F411" s="45">
        <v>2555765.9337171963</v>
      </c>
      <c r="G411" s="45">
        <f t="shared" si="24"/>
        <v>2555765.9337171963</v>
      </c>
      <c r="H411" s="44">
        <f t="shared" si="25"/>
        <v>0</v>
      </c>
      <c r="I411" s="44"/>
      <c r="AA411" s="46" t="s">
        <v>3660</v>
      </c>
      <c r="AB411" s="45">
        <v>102629610</v>
      </c>
      <c r="AC411" s="45">
        <v>20000</v>
      </c>
      <c r="AD411" s="44">
        <f t="shared" si="26"/>
        <v>-0.99980512446651604</v>
      </c>
      <c r="AH411" s="21" t="s">
        <v>3162</v>
      </c>
      <c r="AI411" s="47">
        <v>0</v>
      </c>
      <c r="AJ411" s="47">
        <v>8.0029872002358143E-2</v>
      </c>
      <c r="AL411" s="47">
        <f t="shared" si="27"/>
        <v>0</v>
      </c>
      <c r="AM411" s="47">
        <f t="shared" si="27"/>
        <v>8.0029872002358143E-2</v>
      </c>
    </row>
    <row r="412" spans="4:39" x14ac:dyDescent="0.25">
      <c r="D412" s="21" t="s">
        <v>471</v>
      </c>
      <c r="E412" s="45">
        <v>1202400.2242830859</v>
      </c>
      <c r="F412" s="45">
        <v>1575996.9053451349</v>
      </c>
      <c r="G412" s="45">
        <f t="shared" si="24"/>
        <v>1202400.2242830859</v>
      </c>
      <c r="H412" s="44">
        <f t="shared" si="25"/>
        <v>0.31070909129678576</v>
      </c>
      <c r="I412" s="44"/>
      <c r="AA412" s="46" t="s">
        <v>1291</v>
      </c>
      <c r="AB412" s="45">
        <v>5850000</v>
      </c>
      <c r="AC412" s="45">
        <v>59867000</v>
      </c>
      <c r="AD412" s="44">
        <f t="shared" si="26"/>
        <v>9.2336752136752143</v>
      </c>
      <c r="AH412" s="21" t="s">
        <v>577</v>
      </c>
      <c r="AI412" s="47">
        <v>0.13736263736263737</v>
      </c>
      <c r="AJ412" s="47">
        <v>0.15675404126667822</v>
      </c>
      <c r="AL412" s="47">
        <f t="shared" si="27"/>
        <v>0.13736263736263737</v>
      </c>
      <c r="AM412" s="47">
        <f t="shared" si="27"/>
        <v>0.15675404126667822</v>
      </c>
    </row>
    <row r="413" spans="4:39" x14ac:dyDescent="0.25">
      <c r="D413" s="21" t="s">
        <v>500</v>
      </c>
      <c r="E413" s="45">
        <v>1365911.2166152389</v>
      </c>
      <c r="F413" s="45">
        <v>4541167.8309964323</v>
      </c>
      <c r="G413" s="45">
        <f t="shared" si="24"/>
        <v>1365911.2166152389</v>
      </c>
      <c r="H413" s="44">
        <f t="shared" si="25"/>
        <v>2.3246434876269308</v>
      </c>
      <c r="I413" s="44"/>
      <c r="AA413" s="21" t="s">
        <v>254</v>
      </c>
      <c r="AB413" s="45"/>
      <c r="AC413" s="45"/>
      <c r="AD413" s="44" t="str">
        <f t="shared" si="26"/>
        <v/>
      </c>
      <c r="AH413" s="21" t="s">
        <v>2076</v>
      </c>
      <c r="AI413" s="47">
        <v>9.5104895104895101E-2</v>
      </c>
      <c r="AJ413" s="47">
        <v>1.7805436555731368E-2</v>
      </c>
      <c r="AL413" s="47">
        <f t="shared" si="27"/>
        <v>9.5104895104895101E-2</v>
      </c>
      <c r="AM413" s="47">
        <f t="shared" si="27"/>
        <v>1.7805436555731368E-2</v>
      </c>
    </row>
    <row r="414" spans="4:39" x14ac:dyDescent="0.25">
      <c r="D414" s="21" t="s">
        <v>1377</v>
      </c>
      <c r="E414" s="45">
        <v>8352690.4562202329</v>
      </c>
      <c r="F414" s="45">
        <v>8545748.1109276041</v>
      </c>
      <c r="G414" s="45">
        <f t="shared" si="24"/>
        <v>8352690.4562202329</v>
      </c>
      <c r="H414" s="44">
        <f t="shared" si="25"/>
        <v>2.3113229889131302E-2</v>
      </c>
      <c r="I414" s="44"/>
      <c r="AA414" s="46" t="s">
        <v>252</v>
      </c>
      <c r="AB414" s="45">
        <v>13438</v>
      </c>
      <c r="AC414" s="45">
        <v>15727</v>
      </c>
      <c r="AD414" s="44">
        <f t="shared" si="26"/>
        <v>0.17033784789403186</v>
      </c>
      <c r="AH414" s="21" t="s">
        <v>1603</v>
      </c>
      <c r="AI414" s="47">
        <v>0.56576576576576576</v>
      </c>
      <c r="AJ414" s="47">
        <v>-1.5524699421902903E-2</v>
      </c>
      <c r="AL414" s="47">
        <f t="shared" si="27"/>
        <v>0.56576576576576576</v>
      </c>
      <c r="AM414" s="47">
        <f t="shared" si="27"/>
        <v>-1.5524699421902903E-2</v>
      </c>
    </row>
    <row r="415" spans="4:39" x14ac:dyDescent="0.25">
      <c r="D415" s="21" t="s">
        <v>2799</v>
      </c>
      <c r="E415" s="45">
        <v>35026866.647388913</v>
      </c>
      <c r="F415" s="45">
        <v>20585269.411947947</v>
      </c>
      <c r="G415" s="45">
        <f t="shared" si="24"/>
        <v>35026866.647388913</v>
      </c>
      <c r="H415" s="44">
        <f t="shared" si="25"/>
        <v>-0.41230057432263978</v>
      </c>
      <c r="I415" s="44"/>
      <c r="AA415" s="46" t="s">
        <v>274</v>
      </c>
      <c r="AB415" s="45">
        <v>15417</v>
      </c>
      <c r="AC415" s="45">
        <v>15683</v>
      </c>
      <c r="AD415" s="44">
        <f t="shared" si="26"/>
        <v>1.7253681001491859E-2</v>
      </c>
      <c r="AH415" s="21" t="s">
        <v>929</v>
      </c>
      <c r="AI415" s="47">
        <v>-2.6954177897574125E-2</v>
      </c>
      <c r="AJ415" s="47">
        <v>3.4253760284917292E-2</v>
      </c>
      <c r="AL415" s="47">
        <f t="shared" si="27"/>
        <v>-2.6954177897574125E-2</v>
      </c>
      <c r="AM415" s="47">
        <f t="shared" si="27"/>
        <v>3.4253760284917292E-2</v>
      </c>
    </row>
    <row r="416" spans="4:39" x14ac:dyDescent="0.25">
      <c r="D416" s="21" t="s">
        <v>1717</v>
      </c>
      <c r="E416" s="45">
        <v>12552930.031904608</v>
      </c>
      <c r="F416" s="45">
        <v>13593807.362015901</v>
      </c>
      <c r="G416" s="45">
        <f t="shared" si="24"/>
        <v>12552930.031904608</v>
      </c>
      <c r="H416" s="44">
        <f t="shared" si="25"/>
        <v>8.2919073671707921E-2</v>
      </c>
      <c r="I416" s="44"/>
      <c r="AA416" s="21" t="s">
        <v>3382</v>
      </c>
      <c r="AB416" s="45"/>
      <c r="AC416" s="45"/>
      <c r="AD416" s="44" t="str">
        <f t="shared" si="26"/>
        <v/>
      </c>
      <c r="AH416" s="21" t="s">
        <v>1973</v>
      </c>
      <c r="AI416" s="47">
        <v>0.12061068702290076</v>
      </c>
      <c r="AJ416" s="47">
        <v>-1.3095569300009442E-2</v>
      </c>
      <c r="AL416" s="47">
        <f t="shared" si="27"/>
        <v>0.12061068702290076</v>
      </c>
      <c r="AM416" s="47">
        <f t="shared" si="27"/>
        <v>-1.3095569300009442E-2</v>
      </c>
    </row>
    <row r="417" spans="4:39" x14ac:dyDescent="0.25">
      <c r="D417" s="21" t="s">
        <v>2659</v>
      </c>
      <c r="E417" s="45">
        <v>27243941.155054685</v>
      </c>
      <c r="F417" s="45">
        <v>29542874.802711718</v>
      </c>
      <c r="G417" s="45">
        <f t="shared" si="24"/>
        <v>27243941.155054685</v>
      </c>
      <c r="H417" s="44">
        <f t="shared" si="25"/>
        <v>8.4383299559083871E-2</v>
      </c>
      <c r="I417" s="44"/>
      <c r="AA417" s="46" t="s">
        <v>3380</v>
      </c>
      <c r="AB417" s="45">
        <v>52191740</v>
      </c>
      <c r="AC417" s="45">
        <v>58176000</v>
      </c>
      <c r="AD417" s="44">
        <f t="shared" si="26"/>
        <v>0.11465913954966821</v>
      </c>
      <c r="AH417" s="21" t="s">
        <v>2378</v>
      </c>
      <c r="AI417" s="47">
        <v>1.1130742049469964</v>
      </c>
      <c r="AJ417" s="47">
        <v>0.18970921740293617</v>
      </c>
      <c r="AL417" s="47">
        <f t="shared" si="27"/>
        <v>1.1130742049469964</v>
      </c>
      <c r="AM417" s="47">
        <f t="shared" si="27"/>
        <v>0.18970921740293617</v>
      </c>
    </row>
    <row r="418" spans="4:39" x14ac:dyDescent="0.25">
      <c r="D418" s="21" t="s">
        <v>815</v>
      </c>
      <c r="E418" s="45">
        <v>33190458.561070003</v>
      </c>
      <c r="F418" s="45">
        <v>35090267.189532891</v>
      </c>
      <c r="G418" s="45">
        <f t="shared" si="24"/>
        <v>33190458.561070003</v>
      </c>
      <c r="H418" s="44">
        <f t="shared" si="25"/>
        <v>5.7239601705630722E-2</v>
      </c>
      <c r="I418" s="44"/>
      <c r="AA418" s="21" t="s">
        <v>2575</v>
      </c>
      <c r="AB418" s="45"/>
      <c r="AC418" s="45"/>
      <c r="AD418" s="44" t="str">
        <f t="shared" si="26"/>
        <v/>
      </c>
      <c r="AH418" s="21" t="s">
        <v>3613</v>
      </c>
      <c r="AI418" s="47">
        <v>0.36396396396396397</v>
      </c>
      <c r="AJ418" s="47">
        <v>1.6709625697023476E-2</v>
      </c>
      <c r="AL418" s="47">
        <f t="shared" si="27"/>
        <v>0.36396396396396397</v>
      </c>
      <c r="AM418" s="47">
        <f t="shared" si="27"/>
        <v>1.6709625697023476E-2</v>
      </c>
    </row>
    <row r="419" spans="4:39" x14ac:dyDescent="0.25">
      <c r="D419" s="21" t="s">
        <v>2128</v>
      </c>
      <c r="E419" s="45">
        <v>15916007.269365748</v>
      </c>
      <c r="F419" s="45">
        <v>17108003.350600943</v>
      </c>
      <c r="G419" s="45">
        <f t="shared" si="24"/>
        <v>15916007.269365748</v>
      </c>
      <c r="H419" s="44">
        <f t="shared" si="25"/>
        <v>7.4892908822018628E-2</v>
      </c>
      <c r="I419" s="44"/>
      <c r="AA419" s="46" t="s">
        <v>2573</v>
      </c>
      <c r="AB419" s="45">
        <v>22677000</v>
      </c>
      <c r="AC419" s="45">
        <v>21604000</v>
      </c>
      <c r="AD419" s="44">
        <f t="shared" si="26"/>
        <v>-4.7316664461789476E-2</v>
      </c>
      <c r="AH419" s="21" t="s">
        <v>2611</v>
      </c>
      <c r="AI419" s="47">
        <v>2.0134228187919462E-2</v>
      </c>
      <c r="AJ419" s="47">
        <v>-1.8903460493234606E-2</v>
      </c>
      <c r="AL419" s="47">
        <f t="shared" si="27"/>
        <v>2.0134228187919462E-2</v>
      </c>
      <c r="AM419" s="47">
        <f t="shared" si="27"/>
        <v>-1.8903460493234606E-2</v>
      </c>
    </row>
    <row r="420" spans="4:39" x14ac:dyDescent="0.25">
      <c r="D420" s="21" t="s">
        <v>395</v>
      </c>
      <c r="E420" s="45">
        <v>10843544.496939544</v>
      </c>
      <c r="F420" s="45">
        <v>10803747.309658142</v>
      </c>
      <c r="G420" s="45">
        <f t="shared" si="24"/>
        <v>10843544.496939544</v>
      </c>
      <c r="H420" s="44">
        <f t="shared" si="25"/>
        <v>-3.670127170376263E-3</v>
      </c>
      <c r="I420" s="44"/>
      <c r="AA420" s="21" t="s">
        <v>115</v>
      </c>
      <c r="AB420" s="45"/>
      <c r="AC420" s="45"/>
      <c r="AD420" s="44" t="str">
        <f t="shared" si="26"/>
        <v/>
      </c>
      <c r="AH420" s="21" t="s">
        <v>1593</v>
      </c>
      <c r="AI420" s="47">
        <v>0.43485915492957744</v>
      </c>
      <c r="AJ420" s="47">
        <v>0</v>
      </c>
      <c r="AL420" s="47">
        <f t="shared" si="27"/>
        <v>0.43485915492957744</v>
      </c>
      <c r="AM420" s="47">
        <f t="shared" si="27"/>
        <v>0</v>
      </c>
    </row>
    <row r="421" spans="4:39" x14ac:dyDescent="0.25">
      <c r="D421" s="21" t="s">
        <v>2680</v>
      </c>
      <c r="E421" s="45">
        <v>25846444.978303686</v>
      </c>
      <c r="F421" s="45">
        <v>26213357.752532631</v>
      </c>
      <c r="G421" s="45">
        <f t="shared" si="24"/>
        <v>25846444.978303686</v>
      </c>
      <c r="H421" s="44">
        <f t="shared" si="25"/>
        <v>1.4195870052417013E-2</v>
      </c>
      <c r="I421" s="44"/>
      <c r="AA421" s="46" t="s">
        <v>112</v>
      </c>
      <c r="AB421" s="45">
        <v>0</v>
      </c>
      <c r="AC421" s="45">
        <v>68582000</v>
      </c>
      <c r="AD421" s="44" t="str">
        <f t="shared" si="26"/>
        <v/>
      </c>
      <c r="AH421" s="21" t="s">
        <v>3219</v>
      </c>
      <c r="AI421" s="47">
        <v>0.50924608819345663</v>
      </c>
      <c r="AJ421" s="47">
        <v>-4.8302437518152309E-2</v>
      </c>
      <c r="AL421" s="47">
        <f t="shared" si="27"/>
        <v>0.50924608819345663</v>
      </c>
      <c r="AM421" s="47">
        <f t="shared" si="27"/>
        <v>-4.8302437518152309E-2</v>
      </c>
    </row>
    <row r="422" spans="4:39" x14ac:dyDescent="0.25">
      <c r="D422" s="21" t="s">
        <v>2045</v>
      </c>
      <c r="E422" s="45">
        <v>14273713.589578444</v>
      </c>
      <c r="F422" s="45">
        <v>14121784.761864107</v>
      </c>
      <c r="G422" s="45">
        <f t="shared" si="24"/>
        <v>14273713.589578444</v>
      </c>
      <c r="H422" s="44">
        <f t="shared" si="25"/>
        <v>-1.0643959384561539E-2</v>
      </c>
      <c r="I422" s="44"/>
      <c r="AA422" s="21" t="s">
        <v>119</v>
      </c>
      <c r="AB422" s="45"/>
      <c r="AC422" s="45"/>
      <c r="AD422" s="44" t="str">
        <f t="shared" si="26"/>
        <v/>
      </c>
      <c r="AH422" s="21" t="s">
        <v>3121</v>
      </c>
      <c r="AI422" s="47">
        <v>0.5</v>
      </c>
      <c r="AJ422" s="47">
        <v>-2.9896299083984876E-2</v>
      </c>
      <c r="AL422" s="47">
        <f t="shared" si="27"/>
        <v>0.5</v>
      </c>
      <c r="AM422" s="47">
        <f t="shared" si="27"/>
        <v>-2.9896299083984876E-2</v>
      </c>
    </row>
    <row r="423" spans="4:39" x14ac:dyDescent="0.25">
      <c r="D423" s="21" t="s">
        <v>392</v>
      </c>
      <c r="E423" s="45">
        <v>100061.03417743547</v>
      </c>
      <c r="F423" s="45">
        <v>350213.61962102418</v>
      </c>
      <c r="G423" s="45">
        <f t="shared" si="24"/>
        <v>100061.03417743547</v>
      </c>
      <c r="H423" s="44">
        <f t="shared" si="25"/>
        <v>2.5</v>
      </c>
      <c r="I423" s="44"/>
      <c r="AA423" s="46" t="s">
        <v>116</v>
      </c>
      <c r="AB423" s="45">
        <v>0</v>
      </c>
      <c r="AC423" s="45">
        <v>2907000</v>
      </c>
      <c r="AD423" s="44" t="str">
        <f t="shared" si="26"/>
        <v/>
      </c>
      <c r="AH423" s="21" t="s">
        <v>910</v>
      </c>
      <c r="AI423" s="47">
        <v>0.67800000000000005</v>
      </c>
      <c r="AJ423" s="47">
        <v>8.5468721717287865E-2</v>
      </c>
      <c r="AL423" s="47">
        <f t="shared" si="27"/>
        <v>0.67800000000000005</v>
      </c>
      <c r="AM423" s="47">
        <f t="shared" si="27"/>
        <v>8.5468721717287865E-2</v>
      </c>
    </row>
    <row r="424" spans="4:39" x14ac:dyDescent="0.25">
      <c r="D424" s="21" t="s">
        <v>3152</v>
      </c>
      <c r="E424" s="45">
        <v>47537665.530531719</v>
      </c>
      <c r="F424" s="45">
        <v>57123627.428401373</v>
      </c>
      <c r="G424" s="45">
        <f t="shared" si="24"/>
        <v>47537665.530531719</v>
      </c>
      <c r="H424" s="44">
        <f t="shared" si="25"/>
        <v>0.20164982421597749</v>
      </c>
      <c r="I424" s="44"/>
      <c r="AA424" s="46" t="s">
        <v>120</v>
      </c>
      <c r="AB424" s="45">
        <v>0</v>
      </c>
      <c r="AC424" s="45">
        <v>2907000</v>
      </c>
      <c r="AD424" s="44" t="str">
        <f t="shared" si="26"/>
        <v/>
      </c>
      <c r="AH424" s="21" t="s">
        <v>879</v>
      </c>
      <c r="AI424" s="47">
        <v>1.8083333333333333</v>
      </c>
      <c r="AJ424" s="47">
        <v>5.5287518079469453E-2</v>
      </c>
      <c r="AL424" s="47">
        <f t="shared" si="27"/>
        <v>1.8083333333333333</v>
      </c>
      <c r="AM424" s="47">
        <f t="shared" si="27"/>
        <v>5.5287518079469453E-2</v>
      </c>
    </row>
    <row r="425" spans="4:39" x14ac:dyDescent="0.25">
      <c r="D425" s="21" t="s">
        <v>2717</v>
      </c>
      <c r="E425" s="45">
        <v>33255600.338636238</v>
      </c>
      <c r="F425" s="45">
        <v>35840204.490967892</v>
      </c>
      <c r="G425" s="45">
        <f t="shared" si="24"/>
        <v>33255600.338636238</v>
      </c>
      <c r="H425" s="44">
        <f t="shared" si="25"/>
        <v>7.771936534036554E-2</v>
      </c>
      <c r="I425" s="44"/>
      <c r="AA425" s="21" t="s">
        <v>768</v>
      </c>
      <c r="AB425" s="45"/>
      <c r="AC425" s="45"/>
      <c r="AD425" s="44" t="str">
        <f t="shared" si="26"/>
        <v/>
      </c>
      <c r="AH425" s="21" t="s">
        <v>1007</v>
      </c>
      <c r="AI425" s="47">
        <v>1.8083333333333333</v>
      </c>
      <c r="AJ425" s="47">
        <v>5.1570561011213628E-2</v>
      </c>
      <c r="AL425" s="47">
        <f t="shared" si="27"/>
        <v>1.8083333333333333</v>
      </c>
      <c r="AM425" s="47">
        <f t="shared" si="27"/>
        <v>5.1570561011213628E-2</v>
      </c>
    </row>
    <row r="426" spans="4:39" x14ac:dyDescent="0.25">
      <c r="D426" s="21" t="s">
        <v>2874</v>
      </c>
      <c r="E426" s="45">
        <v>35323500.415033579</v>
      </c>
      <c r="F426" s="45">
        <v>37288175.987979487</v>
      </c>
      <c r="G426" s="45">
        <f t="shared" si="24"/>
        <v>35323500.415033579</v>
      </c>
      <c r="H426" s="44">
        <f t="shared" si="25"/>
        <v>5.5619504009000974E-2</v>
      </c>
      <c r="I426" s="44"/>
      <c r="AA426" s="46" t="s">
        <v>765</v>
      </c>
      <c r="AB426" s="45">
        <v>2804000</v>
      </c>
      <c r="AC426" s="45">
        <v>2385000</v>
      </c>
      <c r="AD426" s="44">
        <f t="shared" si="26"/>
        <v>-0.14942938659058488</v>
      </c>
      <c r="AH426" s="21" t="s">
        <v>977</v>
      </c>
      <c r="AI426" s="47">
        <v>2.0036036036036036</v>
      </c>
      <c r="AJ426" s="47">
        <v>2.2599722436828396E-2</v>
      </c>
      <c r="AL426" s="47">
        <f t="shared" si="27"/>
        <v>2.0036036036036036</v>
      </c>
      <c r="AM426" s="47">
        <f t="shared" si="27"/>
        <v>2.2599722436828396E-2</v>
      </c>
    </row>
    <row r="427" spans="4:39" x14ac:dyDescent="0.25">
      <c r="D427" s="21" t="s">
        <v>161</v>
      </c>
      <c r="E427" s="45">
        <v>57839893.928958863</v>
      </c>
      <c r="F427" s="45">
        <v>63383977.466075405</v>
      </c>
      <c r="G427" s="45">
        <f t="shared" si="24"/>
        <v>57839893.928958863</v>
      </c>
      <c r="H427" s="44">
        <f t="shared" si="25"/>
        <v>9.5852242466523102E-2</v>
      </c>
      <c r="I427" s="44"/>
      <c r="AA427" s="21" t="s">
        <v>1576</v>
      </c>
      <c r="AB427" s="45"/>
      <c r="AC427" s="45"/>
      <c r="AD427" s="44" t="str">
        <f t="shared" si="26"/>
        <v/>
      </c>
      <c r="AH427" s="21" t="s">
        <v>2420</v>
      </c>
      <c r="AI427" s="47">
        <v>0</v>
      </c>
      <c r="AJ427" s="47">
        <v>-3.7038918228973288E-3</v>
      </c>
      <c r="AL427" s="47">
        <f t="shared" si="27"/>
        <v>0</v>
      </c>
      <c r="AM427" s="47">
        <f t="shared" si="27"/>
        <v>-3.7038918228973288E-3</v>
      </c>
    </row>
    <row r="428" spans="4:39" x14ac:dyDescent="0.25">
      <c r="D428" s="21" t="s">
        <v>67</v>
      </c>
      <c r="E428" s="45">
        <v>83659303.984450817</v>
      </c>
      <c r="F428" s="45">
        <v>96479695.428489029</v>
      </c>
      <c r="G428" s="45">
        <f t="shared" si="24"/>
        <v>83659303.984450817</v>
      </c>
      <c r="H428" s="44">
        <f t="shared" si="25"/>
        <v>0.15324525585846435</v>
      </c>
      <c r="I428" s="44"/>
      <c r="AA428" s="46" t="s">
        <v>1574</v>
      </c>
      <c r="AB428" s="45">
        <v>8715000</v>
      </c>
      <c r="AC428" s="45">
        <v>11425000</v>
      </c>
      <c r="AD428" s="44">
        <f t="shared" si="26"/>
        <v>0.31095811818703384</v>
      </c>
      <c r="AH428" s="21" t="s">
        <v>581</v>
      </c>
      <c r="AI428" s="47">
        <v>2.0036036036036036</v>
      </c>
      <c r="AJ428" s="47">
        <v>0.31441243941894798</v>
      </c>
      <c r="AL428" s="47">
        <f t="shared" si="27"/>
        <v>2.0036036036036036</v>
      </c>
      <c r="AM428" s="47">
        <f t="shared" si="27"/>
        <v>0.31441243941894798</v>
      </c>
    </row>
    <row r="429" spans="4:39" x14ac:dyDescent="0.25">
      <c r="D429" s="21" t="s">
        <v>62</v>
      </c>
      <c r="E429" s="45">
        <v>45695081.679425322</v>
      </c>
      <c r="F429" s="45">
        <v>48165583.23219765</v>
      </c>
      <c r="G429" s="45">
        <f t="shared" si="24"/>
        <v>45695081.679425322</v>
      </c>
      <c r="H429" s="44">
        <f t="shared" si="25"/>
        <v>5.4064933510879286E-2</v>
      </c>
      <c r="I429" s="44"/>
      <c r="AA429" s="21" t="s">
        <v>2510</v>
      </c>
      <c r="AB429" s="45"/>
      <c r="AC429" s="45"/>
      <c r="AD429" s="44" t="str">
        <f t="shared" si="26"/>
        <v/>
      </c>
      <c r="AH429" s="21" t="s">
        <v>594</v>
      </c>
      <c r="AI429" s="47">
        <v>0</v>
      </c>
      <c r="AJ429" s="47">
        <v>-3.1580394778011875E-2</v>
      </c>
      <c r="AL429" s="47">
        <f t="shared" si="27"/>
        <v>0</v>
      </c>
      <c r="AM429" s="47">
        <f t="shared" si="27"/>
        <v>-3.1580394778011875E-2</v>
      </c>
    </row>
    <row r="430" spans="4:39" x14ac:dyDescent="0.25">
      <c r="D430" s="21" t="s">
        <v>2441</v>
      </c>
      <c r="E430" s="45">
        <v>21914383.78566619</v>
      </c>
      <c r="F430" s="45">
        <v>21930825.243863635</v>
      </c>
      <c r="G430" s="45">
        <f t="shared" si="24"/>
        <v>21914383.78566619</v>
      </c>
      <c r="H430" s="44">
        <f t="shared" si="25"/>
        <v>7.5025875051977248E-4</v>
      </c>
      <c r="I430" s="44"/>
      <c r="AA430" s="46" t="s">
        <v>2507</v>
      </c>
      <c r="AB430" s="45">
        <v>21445996</v>
      </c>
      <c r="AC430" s="45">
        <v>21445996</v>
      </c>
      <c r="AD430" s="44">
        <f t="shared" si="26"/>
        <v>0</v>
      </c>
      <c r="AH430" s="21" t="s">
        <v>1565</v>
      </c>
      <c r="AI430" s="47">
        <v>3.8404726735598228E-2</v>
      </c>
      <c r="AJ430" s="47">
        <v>-2.7988338391924463E-2</v>
      </c>
      <c r="AL430" s="47">
        <f t="shared" si="27"/>
        <v>3.8404726735598228E-2</v>
      </c>
      <c r="AM430" s="47">
        <f t="shared" si="27"/>
        <v>-2.7988338391924463E-2</v>
      </c>
    </row>
    <row r="431" spans="4:39" x14ac:dyDescent="0.25">
      <c r="D431" s="21" t="s">
        <v>289</v>
      </c>
      <c r="E431" s="45">
        <v>56127890.839629918</v>
      </c>
      <c r="F431" s="45">
        <v>58335563.966506355</v>
      </c>
      <c r="G431" s="45">
        <f t="shared" si="24"/>
        <v>56127890.839629918</v>
      </c>
      <c r="H431" s="44">
        <f t="shared" si="25"/>
        <v>3.9332907291746586E-2</v>
      </c>
      <c r="I431" s="44"/>
      <c r="AA431" s="21" t="s">
        <v>1037</v>
      </c>
      <c r="AB431" s="45"/>
      <c r="AC431" s="45"/>
      <c r="AD431" s="44" t="str">
        <f t="shared" si="26"/>
        <v/>
      </c>
      <c r="AH431" s="21" t="s">
        <v>2599</v>
      </c>
      <c r="AI431" s="47">
        <v>3.5714285714285712E-2</v>
      </c>
      <c r="AJ431" s="47">
        <v>2.5704023647969341E-2</v>
      </c>
      <c r="AL431" s="47">
        <f t="shared" si="27"/>
        <v>3.5714285714285712E-2</v>
      </c>
      <c r="AM431" s="47">
        <f t="shared" si="27"/>
        <v>2.5704023647969341E-2</v>
      </c>
    </row>
    <row r="432" spans="4:39" x14ac:dyDescent="0.25">
      <c r="D432" s="21" t="s">
        <v>3643</v>
      </c>
      <c r="E432" s="45">
        <v>94075524.31983991</v>
      </c>
      <c r="F432" s="45">
        <v>102175988.35571206</v>
      </c>
      <c r="G432" s="45">
        <f t="shared" si="24"/>
        <v>94075524.31983991</v>
      </c>
      <c r="H432" s="44">
        <f t="shared" si="25"/>
        <v>8.6105967460059232E-2</v>
      </c>
      <c r="I432" s="44"/>
      <c r="AA432" s="46" t="s">
        <v>1035</v>
      </c>
      <c r="AB432" s="45">
        <v>3967372</v>
      </c>
      <c r="AC432" s="45">
        <v>3967372</v>
      </c>
      <c r="AD432" s="44">
        <f t="shared" si="26"/>
        <v>0</v>
      </c>
      <c r="AH432" s="21" t="s">
        <v>492</v>
      </c>
      <c r="AI432" s="47">
        <v>2.2821917808219179</v>
      </c>
      <c r="AJ432" s="47">
        <v>4.1061894193121146E-2</v>
      </c>
      <c r="AL432" s="47">
        <f t="shared" si="27"/>
        <v>2.2821917808219179</v>
      </c>
      <c r="AM432" s="47">
        <f t="shared" si="27"/>
        <v>4.1061894193121146E-2</v>
      </c>
    </row>
    <row r="433" spans="4:39" x14ac:dyDescent="0.25">
      <c r="D433" s="21" t="s">
        <v>3218</v>
      </c>
      <c r="E433" s="45">
        <v>46229388.117810711</v>
      </c>
      <c r="F433" s="45">
        <v>53144644.883832522</v>
      </c>
      <c r="G433" s="45">
        <f t="shared" si="24"/>
        <v>46229388.117810711</v>
      </c>
      <c r="H433" s="44">
        <f t="shared" si="25"/>
        <v>0.14958572993436575</v>
      </c>
      <c r="I433" s="44"/>
      <c r="AA433" s="21" t="s">
        <v>3626</v>
      </c>
      <c r="AB433" s="45"/>
      <c r="AC433" s="45"/>
      <c r="AD433" s="44" t="str">
        <f t="shared" si="26"/>
        <v/>
      </c>
      <c r="AH433" s="21" t="s">
        <v>1645</v>
      </c>
      <c r="AI433" s="47">
        <v>1.2894736842105263</v>
      </c>
      <c r="AJ433" s="47">
        <v>0.17161696437683699</v>
      </c>
      <c r="AL433" s="47">
        <f t="shared" si="27"/>
        <v>1.2894736842105263</v>
      </c>
      <c r="AM433" s="47">
        <f t="shared" si="27"/>
        <v>0.17161696437683699</v>
      </c>
    </row>
    <row r="434" spans="4:39" x14ac:dyDescent="0.25">
      <c r="D434" s="21" t="s">
        <v>3477</v>
      </c>
      <c r="E434" s="45">
        <v>61951807.606258608</v>
      </c>
      <c r="F434" s="45">
        <v>62977548.051960453</v>
      </c>
      <c r="G434" s="45">
        <f t="shared" si="24"/>
        <v>61951807.606258608</v>
      </c>
      <c r="H434" s="44">
        <f t="shared" si="25"/>
        <v>1.6557070492939429E-2</v>
      </c>
      <c r="I434" s="44"/>
      <c r="AA434" s="46" t="s">
        <v>3622</v>
      </c>
      <c r="AB434" s="45">
        <v>80735000</v>
      </c>
      <c r="AC434" s="45">
        <v>82357000</v>
      </c>
      <c r="AD434" s="44">
        <f t="shared" si="26"/>
        <v>2.0090419272929955E-2</v>
      </c>
      <c r="AH434" s="21" t="s">
        <v>1986</v>
      </c>
      <c r="AI434" s="47">
        <v>0.37923497267759565</v>
      </c>
      <c r="AJ434" s="47">
        <v>0.15878822923114877</v>
      </c>
      <c r="AL434" s="47">
        <f t="shared" si="27"/>
        <v>0.37923497267759565</v>
      </c>
      <c r="AM434" s="47">
        <f t="shared" si="27"/>
        <v>0.15878822923114877</v>
      </c>
    </row>
    <row r="435" spans="4:39" x14ac:dyDescent="0.25">
      <c r="D435" s="21" t="s">
        <v>3699</v>
      </c>
      <c r="E435" s="45">
        <v>277843756.5889942</v>
      </c>
      <c r="F435" s="45">
        <v>215748781.7663438</v>
      </c>
      <c r="G435" s="45">
        <f t="shared" si="24"/>
        <v>277843756.5889942</v>
      </c>
      <c r="H435" s="44">
        <f t="shared" si="25"/>
        <v>-0.22348882546425403</v>
      </c>
      <c r="I435" s="44"/>
      <c r="AA435" s="21" t="s">
        <v>2408</v>
      </c>
      <c r="AB435" s="45"/>
      <c r="AC435" s="45"/>
      <c r="AD435" s="44" t="str">
        <f t="shared" si="26"/>
        <v/>
      </c>
      <c r="AH435" s="21" t="s">
        <v>1581</v>
      </c>
      <c r="AI435" s="47">
        <v>-0.47053231939163498</v>
      </c>
      <c r="AJ435" s="47">
        <v>0</v>
      </c>
      <c r="AL435" s="47">
        <f t="shared" si="27"/>
        <v>-0.47053231939163498</v>
      </c>
      <c r="AM435" s="47">
        <f t="shared" si="27"/>
        <v>0</v>
      </c>
    </row>
    <row r="436" spans="4:39" x14ac:dyDescent="0.25">
      <c r="D436" s="21" t="s">
        <v>1330</v>
      </c>
      <c r="E436" s="45">
        <v>6435543.2321294909</v>
      </c>
      <c r="F436" s="45">
        <v>6435543.2321294909</v>
      </c>
      <c r="G436" s="45">
        <f t="shared" si="24"/>
        <v>6435543.2321294909</v>
      </c>
      <c r="H436" s="44">
        <f t="shared" si="25"/>
        <v>0</v>
      </c>
      <c r="I436" s="44"/>
      <c r="AA436" s="46" t="s">
        <v>2405</v>
      </c>
      <c r="AB436" s="45">
        <v>19943000</v>
      </c>
      <c r="AC436" s="45">
        <v>22666000</v>
      </c>
      <c r="AD436" s="44">
        <f t="shared" si="26"/>
        <v>0.13653913653913655</v>
      </c>
      <c r="AH436" s="21" t="s">
        <v>801</v>
      </c>
      <c r="AI436" s="47">
        <v>0</v>
      </c>
      <c r="AJ436" s="47">
        <v>-5.9283329150378046E-2</v>
      </c>
      <c r="AL436" s="47">
        <f t="shared" si="27"/>
        <v>0</v>
      </c>
      <c r="AM436" s="47">
        <f t="shared" si="27"/>
        <v>-5.9283329150378046E-2</v>
      </c>
    </row>
    <row r="437" spans="4:39" x14ac:dyDescent="0.25">
      <c r="D437" s="21" t="s">
        <v>1413</v>
      </c>
      <c r="E437" s="45">
        <v>7630598.3248837851</v>
      </c>
      <c r="F437" s="45">
        <v>7630598.3248837851</v>
      </c>
      <c r="G437" s="45">
        <f t="shared" si="24"/>
        <v>7630598.3248837851</v>
      </c>
      <c r="H437" s="44">
        <f t="shared" si="25"/>
        <v>0</v>
      </c>
      <c r="I437" s="44"/>
      <c r="AA437" s="21" t="s">
        <v>2937</v>
      </c>
      <c r="AB437" s="45"/>
      <c r="AC437" s="45"/>
      <c r="AD437" s="44" t="str">
        <f t="shared" si="26"/>
        <v/>
      </c>
      <c r="AH437" s="21" t="s">
        <v>1895</v>
      </c>
      <c r="AI437" s="47">
        <v>0</v>
      </c>
      <c r="AJ437" s="47">
        <v>-5.6064279484020971E-2</v>
      </c>
      <c r="AL437" s="47">
        <f t="shared" si="27"/>
        <v>0</v>
      </c>
      <c r="AM437" s="47">
        <f t="shared" si="27"/>
        <v>-5.6064279484020971E-2</v>
      </c>
    </row>
    <row r="438" spans="4:39" x14ac:dyDescent="0.25">
      <c r="D438" s="21" t="s">
        <v>533</v>
      </c>
      <c r="E438" s="45">
        <v>1629625.3504892224</v>
      </c>
      <c r="F438" s="45">
        <v>1629625.3504892224</v>
      </c>
      <c r="G438" s="45">
        <f t="shared" si="24"/>
        <v>1629625.3504892224</v>
      </c>
      <c r="H438" s="44">
        <f t="shared" si="25"/>
        <v>0</v>
      </c>
      <c r="I438" s="44"/>
      <c r="AA438" s="46" t="s">
        <v>2934</v>
      </c>
      <c r="AB438" s="45">
        <v>32047000</v>
      </c>
      <c r="AC438" s="45">
        <v>32209000</v>
      </c>
      <c r="AD438" s="44">
        <f t="shared" si="26"/>
        <v>5.0550753580678376E-3</v>
      </c>
      <c r="AH438" s="21" t="s">
        <v>3047</v>
      </c>
      <c r="AI438" s="47">
        <v>0.22777777777777777</v>
      </c>
      <c r="AJ438" s="47">
        <v>4.9813818450931878E-2</v>
      </c>
      <c r="AL438" s="47">
        <f t="shared" si="27"/>
        <v>0.22777777777777777</v>
      </c>
      <c r="AM438" s="47">
        <f t="shared" si="27"/>
        <v>4.9813818450931878E-2</v>
      </c>
    </row>
    <row r="439" spans="4:39" x14ac:dyDescent="0.25">
      <c r="D439" s="21" t="s">
        <v>681</v>
      </c>
      <c r="E439" s="45">
        <v>2648595.8180263136</v>
      </c>
      <c r="F439" s="45">
        <v>2648595.8180263136</v>
      </c>
      <c r="G439" s="45">
        <f t="shared" si="24"/>
        <v>2648595.8180263136</v>
      </c>
      <c r="H439" s="44">
        <f t="shared" si="25"/>
        <v>0</v>
      </c>
      <c r="I439" s="44"/>
      <c r="AA439" s="21" t="s">
        <v>2926</v>
      </c>
      <c r="AB439" s="45"/>
      <c r="AC439" s="45"/>
      <c r="AD439" s="44" t="str">
        <f t="shared" si="26"/>
        <v/>
      </c>
      <c r="AH439" s="21" t="s">
        <v>3142</v>
      </c>
      <c r="AI439" s="47">
        <v>0.22777777777777777</v>
      </c>
      <c r="AJ439" s="47">
        <v>7.8908484524525285E-2</v>
      </c>
      <c r="AL439" s="47">
        <f t="shared" si="27"/>
        <v>0.22777777777777777</v>
      </c>
      <c r="AM439" s="47">
        <f t="shared" si="27"/>
        <v>7.8908484524525285E-2</v>
      </c>
    </row>
    <row r="440" spans="4:39" x14ac:dyDescent="0.25">
      <c r="D440" s="21" t="s">
        <v>715</v>
      </c>
      <c r="E440" s="45">
        <v>2580574.0714360611</v>
      </c>
      <c r="F440" s="45">
        <v>2737867.4837916698</v>
      </c>
      <c r="G440" s="45">
        <f t="shared" si="24"/>
        <v>2580574.0714360611</v>
      </c>
      <c r="H440" s="44">
        <f t="shared" si="25"/>
        <v>6.095287637609903E-2</v>
      </c>
      <c r="I440" s="44"/>
      <c r="AA440" s="46" t="s">
        <v>2924</v>
      </c>
      <c r="AB440" s="45">
        <v>31744000</v>
      </c>
      <c r="AC440" s="45">
        <v>35122000</v>
      </c>
      <c r="AD440" s="44">
        <f t="shared" si="26"/>
        <v>0.10641381048387097</v>
      </c>
      <c r="AH440" s="21" t="s">
        <v>3017</v>
      </c>
      <c r="AI440" s="47">
        <v>0.44833068362480127</v>
      </c>
      <c r="AJ440" s="47">
        <v>0.14265720134877719</v>
      </c>
      <c r="AL440" s="47">
        <f t="shared" si="27"/>
        <v>0.44833068362480127</v>
      </c>
      <c r="AM440" s="47">
        <f t="shared" si="27"/>
        <v>0.14265720134877719</v>
      </c>
    </row>
    <row r="441" spans="4:39" x14ac:dyDescent="0.25">
      <c r="D441" s="21" t="s">
        <v>2539</v>
      </c>
      <c r="E441" s="45">
        <v>26195637.262546234</v>
      </c>
      <c r="F441" s="45">
        <v>28599708.4095001</v>
      </c>
      <c r="G441" s="45">
        <f t="shared" si="24"/>
        <v>26195637.262546234</v>
      </c>
      <c r="H441" s="44">
        <f t="shared" si="25"/>
        <v>9.177372258055877E-2</v>
      </c>
      <c r="I441" s="44"/>
      <c r="AA441" s="21" t="s">
        <v>2246</v>
      </c>
      <c r="AB441" s="45"/>
      <c r="AC441" s="45"/>
      <c r="AD441" s="44" t="str">
        <f t="shared" si="26"/>
        <v/>
      </c>
      <c r="AH441" s="21" t="s">
        <v>1851</v>
      </c>
      <c r="AI441" s="47">
        <v>0.23445825932504441</v>
      </c>
      <c r="AJ441" s="47">
        <v>9.0447222016451917E-2</v>
      </c>
      <c r="AL441" s="47">
        <f t="shared" si="27"/>
        <v>0.23445825932504441</v>
      </c>
      <c r="AM441" s="47">
        <f t="shared" si="27"/>
        <v>9.0447222016451917E-2</v>
      </c>
    </row>
    <row r="442" spans="4:39" x14ac:dyDescent="0.25">
      <c r="D442" s="21" t="s">
        <v>404</v>
      </c>
      <c r="E442" s="45">
        <v>212129.39245616322</v>
      </c>
      <c r="F442" s="45">
        <v>212129.39245616322</v>
      </c>
      <c r="G442" s="45">
        <f t="shared" si="24"/>
        <v>212129.39245616322</v>
      </c>
      <c r="H442" s="44">
        <f t="shared" si="25"/>
        <v>0</v>
      </c>
      <c r="I442" s="44"/>
      <c r="AA442" s="46" t="s">
        <v>2244</v>
      </c>
      <c r="AB442" s="45">
        <v>17270000</v>
      </c>
      <c r="AC442" s="45">
        <v>17652000</v>
      </c>
      <c r="AD442" s="44">
        <f t="shared" si="26"/>
        <v>2.2119281991893457E-2</v>
      </c>
      <c r="AH442" s="21" t="s">
        <v>1156</v>
      </c>
      <c r="AI442" s="47">
        <v>0</v>
      </c>
      <c r="AJ442" s="47">
        <v>0.43927374965342608</v>
      </c>
      <c r="AL442" s="47">
        <f t="shared" si="27"/>
        <v>0</v>
      </c>
      <c r="AM442" s="47">
        <f t="shared" si="27"/>
        <v>0.43927374965342608</v>
      </c>
    </row>
    <row r="443" spans="4:39" x14ac:dyDescent="0.25">
      <c r="D443" s="21" t="s">
        <v>2138</v>
      </c>
      <c r="E443" s="45">
        <v>16382033.95437507</v>
      </c>
      <c r="F443" s="45">
        <v>19878166.488534667</v>
      </c>
      <c r="G443" s="45">
        <f t="shared" si="24"/>
        <v>16382033.95437507</v>
      </c>
      <c r="H443" s="44">
        <f t="shared" si="25"/>
        <v>0.21341260455792804</v>
      </c>
      <c r="I443" s="44"/>
      <c r="AA443" s="21" t="s">
        <v>1727</v>
      </c>
      <c r="AB443" s="45"/>
      <c r="AC443" s="45"/>
      <c r="AD443" s="44" t="str">
        <f t="shared" si="26"/>
        <v/>
      </c>
      <c r="AH443" s="21" t="s">
        <v>2950</v>
      </c>
      <c r="AI443" s="47">
        <v>0.57829457364341086</v>
      </c>
      <c r="AJ443" s="47">
        <v>6.0822918030225472E-2</v>
      </c>
      <c r="AL443" s="47">
        <f t="shared" si="27"/>
        <v>0.57829457364341086</v>
      </c>
      <c r="AM443" s="47">
        <f t="shared" si="27"/>
        <v>6.0822918030225472E-2</v>
      </c>
    </row>
    <row r="444" spans="4:39" x14ac:dyDescent="0.25">
      <c r="D444" s="21" t="s">
        <v>503</v>
      </c>
      <c r="E444" s="45">
        <v>2610882.5586884064</v>
      </c>
      <c r="F444" s="45">
        <v>2808793.8196072727</v>
      </c>
      <c r="G444" s="45">
        <f t="shared" si="24"/>
        <v>2610882.5586884064</v>
      </c>
      <c r="H444" s="44">
        <f t="shared" si="25"/>
        <v>7.580243709555759E-2</v>
      </c>
      <c r="I444" s="44"/>
      <c r="AA444" s="46" t="s">
        <v>1724</v>
      </c>
      <c r="AB444" s="45">
        <v>10040000</v>
      </c>
      <c r="AC444" s="45">
        <v>10445000</v>
      </c>
      <c r="AD444" s="44">
        <f t="shared" si="26"/>
        <v>4.0338645418326692E-2</v>
      </c>
      <c r="AH444" s="21" t="s">
        <v>609</v>
      </c>
      <c r="AI444" s="47">
        <v>0.74663072776280326</v>
      </c>
      <c r="AJ444" s="47">
        <v>1.7544930577906237E-2</v>
      </c>
      <c r="AL444" s="47">
        <f t="shared" si="27"/>
        <v>0.74663072776280326</v>
      </c>
      <c r="AM444" s="47">
        <f t="shared" si="27"/>
        <v>1.7544930577906237E-2</v>
      </c>
    </row>
    <row r="445" spans="4:39" x14ac:dyDescent="0.25">
      <c r="D445" s="21" t="s">
        <v>552</v>
      </c>
      <c r="E445" s="45">
        <v>1692976.556031886</v>
      </c>
      <c r="F445" s="45">
        <v>1692976.556031886</v>
      </c>
      <c r="G445" s="45">
        <f t="shared" si="24"/>
        <v>1692976.556031886</v>
      </c>
      <c r="H445" s="44">
        <f t="shared" si="25"/>
        <v>0</v>
      </c>
      <c r="I445" s="44"/>
      <c r="AA445" s="21" t="s">
        <v>1417</v>
      </c>
      <c r="AB445" s="45"/>
      <c r="AC445" s="45"/>
      <c r="AD445" s="44" t="str">
        <f t="shared" si="26"/>
        <v/>
      </c>
      <c r="AH445" s="21" t="s">
        <v>1200</v>
      </c>
      <c r="AI445" s="47">
        <v>0.93230769230769228</v>
      </c>
      <c r="AJ445" s="47">
        <v>0</v>
      </c>
      <c r="AL445" s="47">
        <f t="shared" si="27"/>
        <v>0.93230769230769228</v>
      </c>
      <c r="AM445" s="47">
        <f t="shared" si="27"/>
        <v>0</v>
      </c>
    </row>
    <row r="446" spans="4:39" x14ac:dyDescent="0.25">
      <c r="D446" s="21" t="s">
        <v>1741</v>
      </c>
      <c r="E446" s="45">
        <v>10716792.307432145</v>
      </c>
      <c r="F446" s="45">
        <v>10716792.307432145</v>
      </c>
      <c r="G446" s="45">
        <f t="shared" si="24"/>
        <v>10716792.307432145</v>
      </c>
      <c r="H446" s="44">
        <f t="shared" si="25"/>
        <v>0</v>
      </c>
      <c r="I446" s="44"/>
      <c r="AA446" s="46" t="s">
        <v>1414</v>
      </c>
      <c r="AB446" s="45">
        <v>7114000</v>
      </c>
      <c r="AC446" s="45">
        <v>7063000</v>
      </c>
      <c r="AD446" s="44">
        <f t="shared" si="26"/>
        <v>-7.168962608940118E-3</v>
      </c>
      <c r="AH446" s="21" t="s">
        <v>969</v>
      </c>
      <c r="AI446" s="47">
        <v>0</v>
      </c>
      <c r="AJ446" s="47">
        <v>0</v>
      </c>
      <c r="AL446" s="47">
        <f t="shared" si="27"/>
        <v>0</v>
      </c>
      <c r="AM446" s="47">
        <f t="shared" si="27"/>
        <v>0</v>
      </c>
    </row>
    <row r="447" spans="4:39" x14ac:dyDescent="0.25">
      <c r="D447" s="21" t="s">
        <v>608</v>
      </c>
      <c r="E447" s="45">
        <v>2705642.118011707</v>
      </c>
      <c r="F447" s="45">
        <v>2705642.118011707</v>
      </c>
      <c r="G447" s="45">
        <f t="shared" si="24"/>
        <v>2705642.118011707</v>
      </c>
      <c r="H447" s="44">
        <f t="shared" si="25"/>
        <v>0</v>
      </c>
      <c r="I447" s="44"/>
      <c r="AA447" s="21" t="s">
        <v>1992</v>
      </c>
      <c r="AB447" s="45"/>
      <c r="AC447" s="45"/>
      <c r="AD447" s="44" t="str">
        <f t="shared" si="26"/>
        <v/>
      </c>
      <c r="AH447" s="21" t="s">
        <v>1048</v>
      </c>
      <c r="AI447" s="47">
        <v>0</v>
      </c>
      <c r="AJ447" s="47">
        <v>0</v>
      </c>
      <c r="AL447" s="47">
        <f t="shared" si="27"/>
        <v>0</v>
      </c>
      <c r="AM447" s="47">
        <f t="shared" si="27"/>
        <v>0</v>
      </c>
    </row>
    <row r="448" spans="4:39" x14ac:dyDescent="0.25">
      <c r="D448" s="21" t="s">
        <v>1006</v>
      </c>
      <c r="E448" s="45">
        <v>3899854.2841475313</v>
      </c>
      <c r="F448" s="45">
        <v>3899854.2841475313</v>
      </c>
      <c r="G448" s="45">
        <f t="shared" si="24"/>
        <v>3899854.2841475313</v>
      </c>
      <c r="H448" s="44">
        <f t="shared" si="25"/>
        <v>0</v>
      </c>
      <c r="I448" s="44"/>
      <c r="AA448" s="46" t="s">
        <v>2832</v>
      </c>
      <c r="AB448" s="45">
        <v>28966000</v>
      </c>
      <c r="AC448" s="45">
        <v>29771000</v>
      </c>
      <c r="AD448" s="44">
        <f t="shared" si="26"/>
        <v>2.7791203479942E-2</v>
      </c>
      <c r="AH448" s="21" t="s">
        <v>794</v>
      </c>
      <c r="AI448" s="47">
        <v>0</v>
      </c>
      <c r="AJ448" s="47">
        <v>0</v>
      </c>
      <c r="AL448" s="47">
        <f t="shared" si="27"/>
        <v>0</v>
      </c>
      <c r="AM448" s="47">
        <f t="shared" si="27"/>
        <v>0</v>
      </c>
    </row>
    <row r="449" spans="4:39" x14ac:dyDescent="0.25">
      <c r="D449" s="21" t="s">
        <v>422</v>
      </c>
      <c r="E449" s="45">
        <v>4446840.5122185731</v>
      </c>
      <c r="F449" s="45">
        <v>5369703.8402216462</v>
      </c>
      <c r="G449" s="45">
        <f t="shared" si="24"/>
        <v>4446840.5122185731</v>
      </c>
      <c r="H449" s="44">
        <f t="shared" si="25"/>
        <v>0.20753236493805519</v>
      </c>
      <c r="I449" s="44"/>
      <c r="AA449" s="46" t="s">
        <v>1990</v>
      </c>
      <c r="AB449" s="45">
        <v>12949000</v>
      </c>
      <c r="AC449" s="45">
        <v>13813000</v>
      </c>
      <c r="AD449" s="44">
        <f t="shared" si="26"/>
        <v>6.672329909645533E-2</v>
      </c>
      <c r="AH449" s="21" t="s">
        <v>1316</v>
      </c>
      <c r="AI449" s="47">
        <v>1.4285714285714286</v>
      </c>
      <c r="AJ449" s="47">
        <v>8.9214819652651926E-3</v>
      </c>
      <c r="AL449" s="47">
        <f t="shared" si="27"/>
        <v>1.4285714285714286</v>
      </c>
      <c r="AM449" s="47">
        <f t="shared" si="27"/>
        <v>8.9214819652651926E-3</v>
      </c>
    </row>
    <row r="450" spans="4:39" x14ac:dyDescent="0.25">
      <c r="D450" s="21" t="s">
        <v>1429</v>
      </c>
      <c r="E450" s="45">
        <v>30468500.405268971</v>
      </c>
      <c r="F450" s="45">
        <v>30873015.996522591</v>
      </c>
      <c r="G450" s="45">
        <f t="shared" si="24"/>
        <v>30468500.405268971</v>
      </c>
      <c r="H450" s="44">
        <f t="shared" si="25"/>
        <v>1.3276517907775535E-2</v>
      </c>
      <c r="I450" s="44"/>
      <c r="AA450" s="21" t="s">
        <v>3139</v>
      </c>
      <c r="AB450" s="45"/>
      <c r="AC450" s="45"/>
      <c r="AD450" s="44" t="str">
        <f t="shared" si="26"/>
        <v/>
      </c>
      <c r="AH450" s="21" t="s">
        <v>2598</v>
      </c>
      <c r="AI450" s="47">
        <v>0</v>
      </c>
      <c r="AJ450" s="47">
        <v>0</v>
      </c>
      <c r="AL450" s="47">
        <f t="shared" si="27"/>
        <v>0</v>
      </c>
      <c r="AM450" s="47">
        <f t="shared" si="27"/>
        <v>0</v>
      </c>
    </row>
    <row r="451" spans="4:39" x14ac:dyDescent="0.25">
      <c r="D451" s="21" t="s">
        <v>1212</v>
      </c>
      <c r="E451" s="45">
        <v>23724547.077172603</v>
      </c>
      <c r="F451" s="45">
        <v>24659004.399018463</v>
      </c>
      <c r="G451" s="45">
        <f t="shared" si="24"/>
        <v>23724547.077172603</v>
      </c>
      <c r="H451" s="44">
        <f t="shared" si="25"/>
        <v>3.9387783412943626E-2</v>
      </c>
      <c r="I451" s="44"/>
      <c r="AA451" s="46" t="s">
        <v>3136</v>
      </c>
      <c r="AB451" s="45">
        <v>38496000</v>
      </c>
      <c r="AC451" s="45">
        <v>39961000</v>
      </c>
      <c r="AD451" s="44">
        <f t="shared" si="26"/>
        <v>3.8055901911886951E-2</v>
      </c>
      <c r="AH451" s="21" t="s">
        <v>3149</v>
      </c>
      <c r="AI451" s="47">
        <v>0</v>
      </c>
      <c r="AJ451" s="47">
        <v>0</v>
      </c>
      <c r="AL451" s="47">
        <f t="shared" si="27"/>
        <v>0</v>
      </c>
      <c r="AM451" s="47">
        <f t="shared" si="27"/>
        <v>0</v>
      </c>
    </row>
    <row r="452" spans="4:39" x14ac:dyDescent="0.25">
      <c r="D452" s="21" t="s">
        <v>1894</v>
      </c>
      <c r="E452" s="45">
        <v>14429679.902888793</v>
      </c>
      <c r="F452" s="45">
        <v>15111962.597775191</v>
      </c>
      <c r="G452" s="45">
        <f t="shared" si="24"/>
        <v>14429679.902888793</v>
      </c>
      <c r="H452" s="44">
        <f t="shared" si="25"/>
        <v>4.7283286911292181E-2</v>
      </c>
      <c r="I452" s="44"/>
      <c r="AA452" s="21" t="s">
        <v>3270</v>
      </c>
      <c r="AB452" s="45"/>
      <c r="AC452" s="45"/>
      <c r="AD452" s="44" t="str">
        <f t="shared" si="26"/>
        <v/>
      </c>
      <c r="AH452" s="21" t="s">
        <v>650</v>
      </c>
      <c r="AI452" s="47">
        <v>-7.3684210526315783E-2</v>
      </c>
      <c r="AJ452" s="47">
        <v>0</v>
      </c>
      <c r="AL452" s="47">
        <f t="shared" si="27"/>
        <v>-7.3684210526315783E-2</v>
      </c>
      <c r="AM452" s="47">
        <f t="shared" si="27"/>
        <v>0</v>
      </c>
    </row>
    <row r="453" spans="4:39" x14ac:dyDescent="0.25">
      <c r="D453" s="21" t="s">
        <v>1166</v>
      </c>
      <c r="E453" s="45">
        <v>6097820.3913250789</v>
      </c>
      <c r="F453" s="45">
        <v>7214676.1374840848</v>
      </c>
      <c r="G453" s="45">
        <f t="shared" ref="G453:G516" si="28">E453</f>
        <v>6097820.3913250789</v>
      </c>
      <c r="H453" s="44">
        <f t="shared" ref="H453:H516" si="29">IF(OR(E453=0,E453="",F453=0,F453=""),"",(F453-E453)/E453)</f>
        <v>0.18315655012533241</v>
      </c>
      <c r="I453" s="44"/>
      <c r="AA453" s="46" t="s">
        <v>3268</v>
      </c>
      <c r="AB453" s="45">
        <v>45981000</v>
      </c>
      <c r="AC453" s="45">
        <v>47543000</v>
      </c>
      <c r="AD453" s="44">
        <f t="shared" si="26"/>
        <v>3.3970553054522519E-2</v>
      </c>
      <c r="AH453" s="21" t="s">
        <v>2966</v>
      </c>
      <c r="AI453" s="47">
        <v>9.3833780160857902E-2</v>
      </c>
      <c r="AJ453" s="47">
        <v>-4.1215574456281677E-2</v>
      </c>
      <c r="AL453" s="47">
        <f t="shared" si="27"/>
        <v>9.3833780160857902E-2</v>
      </c>
      <c r="AM453" s="47">
        <f t="shared" si="27"/>
        <v>-4.1215574456281677E-2</v>
      </c>
    </row>
    <row r="454" spans="4:39" x14ac:dyDescent="0.25">
      <c r="D454" s="21" t="s">
        <v>1955</v>
      </c>
      <c r="E454" s="45">
        <v>15441285.258274535</v>
      </c>
      <c r="F454" s="45">
        <v>16488029.735515483</v>
      </c>
      <c r="G454" s="45">
        <f t="shared" si="28"/>
        <v>15441285.258274535</v>
      </c>
      <c r="H454" s="44">
        <f t="shared" si="29"/>
        <v>6.7788688553631127E-2</v>
      </c>
      <c r="I454" s="44"/>
      <c r="AA454" s="21" t="s">
        <v>3238</v>
      </c>
      <c r="AB454" s="45"/>
      <c r="AC454" s="45"/>
      <c r="AD454" s="44" t="str">
        <f t="shared" ref="AD454:AD517" si="30">IF(OR(AB454=0,AB454="",AC454=0,AC454=""),"",(AC454-AB454)/AB454)</f>
        <v/>
      </c>
      <c r="AH454" s="21" t="s">
        <v>599</v>
      </c>
      <c r="AI454" s="47">
        <v>0</v>
      </c>
      <c r="AJ454" s="47">
        <v>-1.5260636471367568E-2</v>
      </c>
      <c r="AL454" s="47">
        <f t="shared" si="27"/>
        <v>0</v>
      </c>
      <c r="AM454" s="47">
        <f t="shared" si="27"/>
        <v>-1.5260636471367568E-2</v>
      </c>
    </row>
    <row r="455" spans="4:39" x14ac:dyDescent="0.25">
      <c r="D455" s="21" t="s">
        <v>1901</v>
      </c>
      <c r="E455" s="45">
        <v>14816253.006890398</v>
      </c>
      <c r="F455" s="45">
        <v>15991672.381610977</v>
      </c>
      <c r="G455" s="45">
        <f t="shared" si="28"/>
        <v>14816253.006890398</v>
      </c>
      <c r="H455" s="44">
        <f t="shared" si="29"/>
        <v>7.9333106297114556E-2</v>
      </c>
      <c r="I455" s="44"/>
      <c r="AA455" s="46" t="s">
        <v>3236</v>
      </c>
      <c r="AB455" s="45">
        <v>43771888</v>
      </c>
      <c r="AC455" s="45">
        <v>50919000</v>
      </c>
      <c r="AD455" s="44">
        <f t="shared" si="30"/>
        <v>0.16328087104673208</v>
      </c>
      <c r="AH455" s="21" t="s">
        <v>2417</v>
      </c>
      <c r="AI455" s="47">
        <v>0.40476190476190477</v>
      </c>
      <c r="AJ455" s="47">
        <v>-3.7459219358566442E-2</v>
      </c>
      <c r="AL455" s="47">
        <f t="shared" ref="AL455:AM518" si="31">AI455</f>
        <v>0.40476190476190477</v>
      </c>
      <c r="AM455" s="47">
        <f t="shared" si="31"/>
        <v>-3.7459219358566442E-2</v>
      </c>
    </row>
    <row r="456" spans="4:39" x14ac:dyDescent="0.25">
      <c r="D456" s="21" t="s">
        <v>823</v>
      </c>
      <c r="E456" s="45">
        <v>3639160.836534794</v>
      </c>
      <c r="F456" s="45">
        <v>3805668.9255446717</v>
      </c>
      <c r="G456" s="45">
        <f t="shared" si="28"/>
        <v>3639160.836534794</v>
      </c>
      <c r="H456" s="44">
        <f t="shared" si="29"/>
        <v>4.5754528719435944E-2</v>
      </c>
      <c r="I456" s="44"/>
      <c r="AA456" s="21" t="s">
        <v>3586</v>
      </c>
      <c r="AB456" s="45"/>
      <c r="AC456" s="45"/>
      <c r="AD456" s="44" t="str">
        <f t="shared" si="30"/>
        <v/>
      </c>
      <c r="AH456" s="21" t="s">
        <v>1127</v>
      </c>
      <c r="AI456" s="47">
        <v>0.68571428571428572</v>
      </c>
      <c r="AJ456" s="47">
        <v>-3.2461743446601278E-2</v>
      </c>
      <c r="AL456" s="47">
        <f t="shared" si="31"/>
        <v>0.68571428571428572</v>
      </c>
      <c r="AM456" s="47">
        <f t="shared" si="31"/>
        <v>-3.2461743446601278E-2</v>
      </c>
    </row>
    <row r="457" spans="4:39" x14ac:dyDescent="0.25">
      <c r="D457" s="21" t="s">
        <v>764</v>
      </c>
      <c r="E457" s="45">
        <v>3348158.801337929</v>
      </c>
      <c r="F457" s="45">
        <v>3772247.4565388989</v>
      </c>
      <c r="G457" s="45">
        <f t="shared" si="28"/>
        <v>3348158.801337929</v>
      </c>
      <c r="H457" s="44">
        <f t="shared" si="29"/>
        <v>0.12666324399891171</v>
      </c>
      <c r="I457" s="44"/>
      <c r="AA457" s="46" t="s">
        <v>3584</v>
      </c>
      <c r="AB457" s="45">
        <v>73000000</v>
      </c>
      <c r="AC457" s="45">
        <v>101304000</v>
      </c>
      <c r="AD457" s="44">
        <f t="shared" si="30"/>
        <v>0.38772602739726025</v>
      </c>
      <c r="AH457" s="21" t="s">
        <v>1878</v>
      </c>
      <c r="AI457" s="47">
        <v>0.53298153034300788</v>
      </c>
      <c r="AJ457" s="47">
        <v>8.5858888923698584E-2</v>
      </c>
      <c r="AL457" s="47">
        <f t="shared" si="31"/>
        <v>0.53298153034300788</v>
      </c>
      <c r="AM457" s="47">
        <f t="shared" si="31"/>
        <v>8.5858888923698584E-2</v>
      </c>
    </row>
    <row r="458" spans="4:39" x14ac:dyDescent="0.25">
      <c r="D458" s="21" t="s">
        <v>2301</v>
      </c>
      <c r="E458" s="45">
        <v>22974519.207458671</v>
      </c>
      <c r="F458" s="45">
        <v>28015423.314948294</v>
      </c>
      <c r="G458" s="45">
        <f t="shared" si="28"/>
        <v>22974519.207458671</v>
      </c>
      <c r="H458" s="44">
        <f t="shared" si="29"/>
        <v>0.21941282261319728</v>
      </c>
      <c r="I458" s="44"/>
      <c r="AA458" s="21" t="s">
        <v>3432</v>
      </c>
      <c r="AB458" s="45"/>
      <c r="AC458" s="45"/>
      <c r="AD458" s="44" t="str">
        <f t="shared" si="30"/>
        <v/>
      </c>
      <c r="AH458" s="21" t="s">
        <v>857</v>
      </c>
      <c r="AI458" s="47">
        <v>0.42524271844660194</v>
      </c>
      <c r="AJ458" s="47">
        <v>1.539515647547518E-2</v>
      </c>
      <c r="AL458" s="47">
        <f t="shared" si="31"/>
        <v>0.42524271844660194</v>
      </c>
      <c r="AM458" s="47">
        <f t="shared" si="31"/>
        <v>1.539515647547518E-2</v>
      </c>
    </row>
    <row r="459" spans="4:39" x14ac:dyDescent="0.25">
      <c r="D459" s="21" t="s">
        <v>1381</v>
      </c>
      <c r="E459" s="45">
        <v>8206795.7490885574</v>
      </c>
      <c r="F459" s="45">
        <v>9277168.9306414779</v>
      </c>
      <c r="G459" s="45">
        <f t="shared" si="28"/>
        <v>8206795.7490885574</v>
      </c>
      <c r="H459" s="44">
        <f t="shared" si="29"/>
        <v>0.13042522493286074</v>
      </c>
      <c r="I459" s="44"/>
      <c r="AA459" s="46" t="s">
        <v>3430</v>
      </c>
      <c r="AB459" s="45">
        <v>54249000</v>
      </c>
      <c r="AC459" s="45">
        <v>54387326</v>
      </c>
      <c r="AD459" s="44">
        <f t="shared" si="30"/>
        <v>2.5498350200003688E-3</v>
      </c>
      <c r="AH459" s="21" t="s">
        <v>646</v>
      </c>
      <c r="AI459" s="47">
        <v>0</v>
      </c>
      <c r="AJ459" s="47">
        <v>-4.6528430833057237E-2</v>
      </c>
      <c r="AL459" s="47">
        <f t="shared" si="31"/>
        <v>0</v>
      </c>
      <c r="AM459" s="47">
        <f t="shared" si="31"/>
        <v>-4.6528430833057237E-2</v>
      </c>
    </row>
    <row r="460" spans="4:39" x14ac:dyDescent="0.25">
      <c r="D460" s="21" t="s">
        <v>466</v>
      </c>
      <c r="E460" s="45">
        <v>1241712.576873407</v>
      </c>
      <c r="F460" s="45">
        <v>1261467.0776085497</v>
      </c>
      <c r="G460" s="45">
        <f t="shared" si="28"/>
        <v>1241712.576873407</v>
      </c>
      <c r="H460" s="44">
        <f t="shared" si="29"/>
        <v>1.5909076788836223E-2</v>
      </c>
      <c r="I460" s="44"/>
      <c r="AA460" s="21" t="s">
        <v>269</v>
      </c>
      <c r="AB460" s="45"/>
      <c r="AC460" s="45"/>
      <c r="AD460" s="44" t="str">
        <f t="shared" si="30"/>
        <v/>
      </c>
      <c r="AH460" s="21" t="s">
        <v>2060</v>
      </c>
      <c r="AI460" s="47">
        <v>0</v>
      </c>
      <c r="AJ460" s="47">
        <v>7.4182510503642066E-3</v>
      </c>
      <c r="AL460" s="47">
        <f t="shared" si="31"/>
        <v>0</v>
      </c>
      <c r="AM460" s="47">
        <f t="shared" si="31"/>
        <v>7.4182510503642066E-3</v>
      </c>
    </row>
    <row r="461" spans="4:39" x14ac:dyDescent="0.25">
      <c r="D461" s="21" t="s">
        <v>1518</v>
      </c>
      <c r="E461" s="45">
        <v>21517733.587113839</v>
      </c>
      <c r="F461" s="45">
        <v>23317303.241863951</v>
      </c>
      <c r="G461" s="45">
        <f t="shared" si="28"/>
        <v>21517733.587113839</v>
      </c>
      <c r="H461" s="44">
        <f t="shared" si="29"/>
        <v>8.3631933050226398E-2</v>
      </c>
      <c r="I461" s="44"/>
      <c r="AA461" s="46" t="s">
        <v>266</v>
      </c>
      <c r="AB461" s="45">
        <v>15050</v>
      </c>
      <c r="AC461" s="45">
        <v>16162</v>
      </c>
      <c r="AD461" s="44">
        <f t="shared" si="30"/>
        <v>7.388704318936877E-2</v>
      </c>
      <c r="AH461" s="21" t="s">
        <v>1611</v>
      </c>
      <c r="AI461" s="47">
        <v>0.88584474885844744</v>
      </c>
      <c r="AJ461" s="47">
        <v>-3.3966396464335601E-2</v>
      </c>
      <c r="AL461" s="47">
        <f t="shared" si="31"/>
        <v>0.88584474885844744</v>
      </c>
      <c r="AM461" s="47">
        <f t="shared" si="31"/>
        <v>-3.3966396464335601E-2</v>
      </c>
    </row>
    <row r="462" spans="4:39" x14ac:dyDescent="0.25">
      <c r="D462" s="21" t="s">
        <v>2232</v>
      </c>
      <c r="E462" s="45">
        <v>19981863.645478923</v>
      </c>
      <c r="F462" s="45">
        <v>23060909.394785382</v>
      </c>
      <c r="G462" s="45">
        <f t="shared" si="28"/>
        <v>19981863.645478923</v>
      </c>
      <c r="H462" s="44">
        <f t="shared" si="29"/>
        <v>0.15409202084126528</v>
      </c>
      <c r="I462" s="44"/>
      <c r="AA462" s="21" t="s">
        <v>3352</v>
      </c>
      <c r="AB462" s="45"/>
      <c r="AC462" s="45"/>
      <c r="AD462" s="44" t="str">
        <f t="shared" si="30"/>
        <v/>
      </c>
      <c r="AH462" s="21" t="s">
        <v>1074</v>
      </c>
      <c r="AI462" s="47">
        <v>0.56491228070175437</v>
      </c>
      <c r="AJ462" s="47">
        <v>8.6801180844302661E-2</v>
      </c>
      <c r="AL462" s="47">
        <f t="shared" si="31"/>
        <v>0.56491228070175437</v>
      </c>
      <c r="AM462" s="47">
        <f t="shared" si="31"/>
        <v>8.6801180844302661E-2</v>
      </c>
    </row>
    <row r="463" spans="4:39" x14ac:dyDescent="0.25">
      <c r="D463" s="21" t="s">
        <v>735</v>
      </c>
      <c r="E463" s="45">
        <v>3017893.0986921228</v>
      </c>
      <c r="F463" s="45">
        <v>3060512.199704187</v>
      </c>
      <c r="G463" s="45">
        <f t="shared" si="28"/>
        <v>3017893.0986921228</v>
      </c>
      <c r="H463" s="44">
        <f t="shared" si="29"/>
        <v>1.4122137404580092E-2</v>
      </c>
      <c r="I463" s="44"/>
      <c r="AA463" s="46" t="s">
        <v>3349</v>
      </c>
      <c r="AB463" s="45">
        <v>50430000</v>
      </c>
      <c r="AC463" s="45">
        <v>49912000</v>
      </c>
      <c r="AD463" s="44">
        <f t="shared" si="30"/>
        <v>-1.0271663692246679E-2</v>
      </c>
      <c r="AH463" s="21" t="s">
        <v>2091</v>
      </c>
      <c r="AI463" s="47">
        <v>0</v>
      </c>
      <c r="AJ463" s="47">
        <v>-6.1314896586343932E-2</v>
      </c>
      <c r="AL463" s="47">
        <f t="shared" si="31"/>
        <v>0</v>
      </c>
      <c r="AM463" s="47">
        <f t="shared" si="31"/>
        <v>-6.1314896586343932E-2</v>
      </c>
    </row>
    <row r="464" spans="4:39" x14ac:dyDescent="0.25">
      <c r="D464" s="21" t="s">
        <v>2150</v>
      </c>
      <c r="E464" s="45">
        <v>18596510.025443904</v>
      </c>
      <c r="F464" s="45">
        <v>18884916.776920971</v>
      </c>
      <c r="G464" s="45">
        <f t="shared" si="28"/>
        <v>18596510.025443904</v>
      </c>
      <c r="H464" s="44">
        <f t="shared" si="29"/>
        <v>1.5508649261741361E-2</v>
      </c>
      <c r="I464" s="44"/>
      <c r="AA464" s="21" t="s">
        <v>2365</v>
      </c>
      <c r="AB464" s="45"/>
      <c r="AC464" s="45"/>
      <c r="AD464" s="44" t="str">
        <f t="shared" si="30"/>
        <v/>
      </c>
      <c r="AH464" s="21" t="s">
        <v>700</v>
      </c>
      <c r="AI464" s="47">
        <v>0</v>
      </c>
      <c r="AJ464" s="47">
        <v>-2.4752211007503189E-2</v>
      </c>
      <c r="AL464" s="47">
        <f t="shared" si="31"/>
        <v>0</v>
      </c>
      <c r="AM464" s="47">
        <f t="shared" si="31"/>
        <v>-2.4752211007503189E-2</v>
      </c>
    </row>
    <row r="465" spans="4:39" x14ac:dyDescent="0.25">
      <c r="D465" s="21" t="s">
        <v>1544</v>
      </c>
      <c r="E465" s="45">
        <v>10254216.987104403</v>
      </c>
      <c r="F465" s="45">
        <v>11184354.742414709</v>
      </c>
      <c r="G465" s="45">
        <f t="shared" si="28"/>
        <v>10254216.987104403</v>
      </c>
      <c r="H465" s="44">
        <f t="shared" si="29"/>
        <v>9.0707828445608082E-2</v>
      </c>
      <c r="I465" s="44"/>
      <c r="AA465" s="46" t="s">
        <v>2362</v>
      </c>
      <c r="AB465" s="45">
        <v>19252000</v>
      </c>
      <c r="AC465" s="45">
        <v>22395000</v>
      </c>
      <c r="AD465" s="44">
        <f t="shared" si="30"/>
        <v>0.16325576563473926</v>
      </c>
      <c r="AH465" s="21" t="s">
        <v>3317</v>
      </c>
      <c r="AI465" s="47">
        <v>4.6189376443418013E-3</v>
      </c>
      <c r="AJ465" s="47">
        <v>1.0839025375570293</v>
      </c>
      <c r="AL465" s="47">
        <f t="shared" si="31"/>
        <v>4.6189376443418013E-3</v>
      </c>
      <c r="AM465" s="47">
        <f t="shared" si="31"/>
        <v>1.0839025375570293</v>
      </c>
    </row>
    <row r="466" spans="4:39" x14ac:dyDescent="0.25">
      <c r="D466" s="21" t="s">
        <v>1644</v>
      </c>
      <c r="E466" s="45">
        <v>11490652.358655704</v>
      </c>
      <c r="F466" s="45">
        <v>15118525.335082844</v>
      </c>
      <c r="G466" s="45">
        <f t="shared" si="28"/>
        <v>11490652.358655704</v>
      </c>
      <c r="H466" s="44">
        <f t="shared" si="29"/>
        <v>0.31572384780175927</v>
      </c>
      <c r="I466" s="44"/>
      <c r="AA466" s="21" t="s">
        <v>1623</v>
      </c>
      <c r="AB466" s="45"/>
      <c r="AC466" s="45"/>
      <c r="AD466" s="44" t="str">
        <f t="shared" si="30"/>
        <v/>
      </c>
      <c r="AH466" s="21" t="s">
        <v>3194</v>
      </c>
      <c r="AI466" s="47">
        <v>0</v>
      </c>
      <c r="AJ466" s="47">
        <v>8.3130803828339123E-2</v>
      </c>
      <c r="AL466" s="47">
        <f t="shared" si="31"/>
        <v>0</v>
      </c>
      <c r="AM466" s="47">
        <f t="shared" si="31"/>
        <v>8.3130803828339123E-2</v>
      </c>
    </row>
    <row r="467" spans="4:39" x14ac:dyDescent="0.25">
      <c r="D467" s="21" t="s">
        <v>1785</v>
      </c>
      <c r="E467" s="45">
        <v>12634379.350977935</v>
      </c>
      <c r="F467" s="45">
        <v>13004462.890549993</v>
      </c>
      <c r="G467" s="45">
        <f t="shared" si="28"/>
        <v>12634379.350977935</v>
      </c>
      <c r="H467" s="44">
        <f t="shared" si="29"/>
        <v>2.9291786267555183E-2</v>
      </c>
      <c r="I467" s="44"/>
      <c r="AA467" s="46" t="s">
        <v>1621</v>
      </c>
      <c r="AB467" s="45">
        <v>9233000</v>
      </c>
      <c r="AC467" s="45">
        <v>8557000</v>
      </c>
      <c r="AD467" s="44">
        <f t="shared" si="30"/>
        <v>-7.3215639553774511E-2</v>
      </c>
      <c r="AH467" s="21" t="s">
        <v>816</v>
      </c>
      <c r="AI467" s="47">
        <v>0</v>
      </c>
      <c r="AJ467" s="47">
        <v>-5.3465653626028328E-2</v>
      </c>
      <c r="AL467" s="47">
        <f t="shared" si="31"/>
        <v>0</v>
      </c>
      <c r="AM467" s="47">
        <f t="shared" si="31"/>
        <v>-5.3465653626028328E-2</v>
      </c>
    </row>
    <row r="468" spans="4:39" x14ac:dyDescent="0.25">
      <c r="D468" s="21" t="s">
        <v>2594</v>
      </c>
      <c r="E468" s="45">
        <v>26590863.428743381</v>
      </c>
      <c r="F468" s="45">
        <v>30403845.582906291</v>
      </c>
      <c r="G468" s="45">
        <f t="shared" si="28"/>
        <v>26590863.428743381</v>
      </c>
      <c r="H468" s="44">
        <f t="shared" si="29"/>
        <v>0.14339444690770245</v>
      </c>
      <c r="I468" s="44"/>
      <c r="AA468" s="21" t="s">
        <v>2584</v>
      </c>
      <c r="AB468" s="45"/>
      <c r="AC468" s="45"/>
      <c r="AD468" s="44" t="str">
        <f t="shared" si="30"/>
        <v/>
      </c>
      <c r="AH468" s="21" t="s">
        <v>1885</v>
      </c>
      <c r="AI468" s="47">
        <v>0.97657657657657659</v>
      </c>
      <c r="AJ468" s="47">
        <v>0.27693563354417727</v>
      </c>
      <c r="AL468" s="47">
        <f t="shared" si="31"/>
        <v>0.97657657657657659</v>
      </c>
      <c r="AM468" s="47">
        <f t="shared" si="31"/>
        <v>0.27693563354417727</v>
      </c>
    </row>
    <row r="469" spans="4:39" x14ac:dyDescent="0.25">
      <c r="D469" s="21" t="s">
        <v>1151</v>
      </c>
      <c r="E469" s="45">
        <v>42577766.678028077</v>
      </c>
      <c r="F469" s="45">
        <v>48508379.97933653</v>
      </c>
      <c r="G469" s="45">
        <f t="shared" si="28"/>
        <v>42577766.678028077</v>
      </c>
      <c r="H469" s="44">
        <f t="shared" si="29"/>
        <v>0.13928897084141567</v>
      </c>
      <c r="I469" s="44"/>
      <c r="AA469" s="46" t="s">
        <v>2583</v>
      </c>
      <c r="AB469" s="45">
        <v>22911000</v>
      </c>
      <c r="AC469" s="45">
        <v>23032000</v>
      </c>
      <c r="AD469" s="44">
        <f t="shared" si="30"/>
        <v>5.2813059229191222E-3</v>
      </c>
      <c r="AH469" s="21" t="s">
        <v>2964</v>
      </c>
      <c r="AI469" s="47">
        <v>0.23636363636363636</v>
      </c>
      <c r="AJ469" s="47">
        <v>2.0248110682184154E-4</v>
      </c>
      <c r="AL469" s="47">
        <f t="shared" si="31"/>
        <v>0.23636363636363636</v>
      </c>
      <c r="AM469" s="47">
        <f t="shared" si="31"/>
        <v>2.0248110682184154E-4</v>
      </c>
    </row>
    <row r="470" spans="4:39" x14ac:dyDescent="0.25">
      <c r="D470" s="21" t="s">
        <v>1684</v>
      </c>
      <c r="E470" s="45">
        <v>11688381.658212323</v>
      </c>
      <c r="F470" s="45">
        <v>11915229.824794035</v>
      </c>
      <c r="G470" s="45">
        <f t="shared" si="28"/>
        <v>11688381.658212323</v>
      </c>
      <c r="H470" s="44">
        <f t="shared" si="29"/>
        <v>1.940800473625259E-2</v>
      </c>
      <c r="I470" s="44"/>
      <c r="AA470" s="21" t="s">
        <v>2770</v>
      </c>
      <c r="AB470" s="45"/>
      <c r="AC470" s="45"/>
      <c r="AD470" s="44" t="str">
        <f t="shared" si="30"/>
        <v/>
      </c>
      <c r="AH470" s="21" t="s">
        <v>3501</v>
      </c>
      <c r="AI470" s="47">
        <v>0.97877984084880632</v>
      </c>
      <c r="AJ470" s="47">
        <v>0.22663697739687882</v>
      </c>
      <c r="AL470" s="47">
        <f t="shared" si="31"/>
        <v>0.97877984084880632</v>
      </c>
      <c r="AM470" s="47">
        <f t="shared" si="31"/>
        <v>0.22663697739687882</v>
      </c>
    </row>
    <row r="471" spans="4:39" x14ac:dyDescent="0.25">
      <c r="D471" s="21" t="s">
        <v>2021</v>
      </c>
      <c r="E471" s="45">
        <v>16175734.302268615</v>
      </c>
      <c r="F471" s="45">
        <v>18792677.239698574</v>
      </c>
      <c r="G471" s="45">
        <f t="shared" si="28"/>
        <v>16175734.302268615</v>
      </c>
      <c r="H471" s="44">
        <f t="shared" si="29"/>
        <v>0.16178201796149297</v>
      </c>
      <c r="I471" s="44"/>
      <c r="AA471" s="46" t="s">
        <v>2768</v>
      </c>
      <c r="AB471" s="45">
        <v>27192353</v>
      </c>
      <c r="AC471" s="45">
        <v>37466344</v>
      </c>
      <c r="AD471" s="44">
        <f t="shared" si="30"/>
        <v>0.37782647937822816</v>
      </c>
      <c r="AH471" s="21" t="s">
        <v>2832</v>
      </c>
      <c r="AI471" s="47">
        <v>0.31145833333333334</v>
      </c>
      <c r="AJ471" s="47">
        <v>2.6563656244234225E-2</v>
      </c>
      <c r="AL471" s="47">
        <f t="shared" si="31"/>
        <v>0.31145833333333334</v>
      </c>
      <c r="AM471" s="47">
        <f t="shared" si="31"/>
        <v>2.6563656244234225E-2</v>
      </c>
    </row>
    <row r="472" spans="4:39" x14ac:dyDescent="0.25">
      <c r="D472" s="21" t="s">
        <v>776</v>
      </c>
      <c r="E472" s="45">
        <v>3405475.3611654062</v>
      </c>
      <c r="F472" s="45">
        <v>3426728.0432250099</v>
      </c>
      <c r="G472" s="45">
        <f t="shared" si="28"/>
        <v>3405475.3611654062</v>
      </c>
      <c r="H472" s="44">
        <f t="shared" si="29"/>
        <v>6.2407387532326022E-3</v>
      </c>
      <c r="I472" s="44"/>
      <c r="AA472" s="21" t="s">
        <v>2451</v>
      </c>
      <c r="AB472" s="45"/>
      <c r="AC472" s="45"/>
      <c r="AD472" s="44" t="str">
        <f t="shared" si="30"/>
        <v/>
      </c>
      <c r="AH472" s="21" t="s">
        <v>1990</v>
      </c>
      <c r="AI472" s="47">
        <v>0.3503184713375796</v>
      </c>
      <c r="AJ472" s="47">
        <v>6.4971388606978597E-2</v>
      </c>
      <c r="AL472" s="47">
        <f t="shared" si="31"/>
        <v>0.3503184713375796</v>
      </c>
      <c r="AM472" s="47">
        <f t="shared" si="31"/>
        <v>6.4971388606978597E-2</v>
      </c>
    </row>
    <row r="473" spans="4:39" x14ac:dyDescent="0.25">
      <c r="D473" s="21" t="s">
        <v>2828</v>
      </c>
      <c r="E473" s="45">
        <v>34917741.360588811</v>
      </c>
      <c r="F473" s="45">
        <v>36778319.845381863</v>
      </c>
      <c r="G473" s="45">
        <f t="shared" si="28"/>
        <v>34917741.360588811</v>
      </c>
      <c r="H473" s="44">
        <f t="shared" si="29"/>
        <v>5.328461728320899E-2</v>
      </c>
      <c r="I473" s="44"/>
      <c r="AA473" s="46" t="s">
        <v>2448</v>
      </c>
      <c r="AB473" s="45">
        <v>20577000</v>
      </c>
      <c r="AC473" s="45">
        <v>21577000</v>
      </c>
      <c r="AD473" s="44">
        <f t="shared" si="30"/>
        <v>4.8597949166545175E-2</v>
      </c>
      <c r="AH473" s="21" t="s">
        <v>3268</v>
      </c>
      <c r="AI473" s="47">
        <v>0.11320754716981132</v>
      </c>
      <c r="AJ473" s="47">
        <v>3.2297352658340626E-2</v>
      </c>
      <c r="AL473" s="47">
        <f t="shared" si="31"/>
        <v>0.11320754716981132</v>
      </c>
      <c r="AM473" s="47">
        <f t="shared" si="31"/>
        <v>3.2297352658340626E-2</v>
      </c>
    </row>
    <row r="474" spans="4:39" x14ac:dyDescent="0.25">
      <c r="D474" s="21" t="s">
        <v>872</v>
      </c>
      <c r="E474" s="45">
        <v>3750247.5815186747</v>
      </c>
      <c r="F474" s="45">
        <v>3897398.4882170283</v>
      </c>
      <c r="G474" s="45">
        <f t="shared" si="28"/>
        <v>3750247.5815186747</v>
      </c>
      <c r="H474" s="44">
        <f t="shared" si="29"/>
        <v>3.9237651248284884E-2</v>
      </c>
      <c r="I474" s="44"/>
      <c r="AA474" s="21" t="s">
        <v>2617</v>
      </c>
      <c r="AB474" s="45"/>
      <c r="AC474" s="45"/>
      <c r="AD474" s="44" t="str">
        <f t="shared" si="30"/>
        <v/>
      </c>
      <c r="AH474" s="21" t="s">
        <v>1414</v>
      </c>
      <c r="AI474" s="47">
        <v>-5.128205128205128E-2</v>
      </c>
      <c r="AJ474" s="47">
        <v>-6.9807317965650678E-3</v>
      </c>
      <c r="AL474" s="47">
        <f t="shared" si="31"/>
        <v>-5.128205128205128E-2</v>
      </c>
      <c r="AM474" s="47">
        <f t="shared" si="31"/>
        <v>-6.9807317965650678E-3</v>
      </c>
    </row>
    <row r="475" spans="4:39" x14ac:dyDescent="0.25">
      <c r="D475" s="21" t="s">
        <v>2297</v>
      </c>
      <c r="E475" s="45">
        <v>56399096.141611613</v>
      </c>
      <c r="F475" s="45">
        <v>66909598.933357105</v>
      </c>
      <c r="G475" s="45">
        <f t="shared" si="28"/>
        <v>56399096.141611613</v>
      </c>
      <c r="H475" s="44">
        <f t="shared" si="29"/>
        <v>0.18635941904733425</v>
      </c>
      <c r="I475" s="44"/>
      <c r="AA475" s="46" t="s">
        <v>2614</v>
      </c>
      <c r="AB475" s="45">
        <v>23632000</v>
      </c>
      <c r="AC475" s="45">
        <v>22817000</v>
      </c>
      <c r="AD475" s="44">
        <f t="shared" si="30"/>
        <v>-3.4487136086662151E-2</v>
      </c>
      <c r="AH475" s="21" t="s">
        <v>3012</v>
      </c>
      <c r="AI475" s="47">
        <v>3.2828828828828831</v>
      </c>
      <c r="AJ475" s="47">
        <v>0.63789145296850047</v>
      </c>
      <c r="AL475" s="47">
        <f t="shared" si="31"/>
        <v>3.2828828828828831</v>
      </c>
      <c r="AM475" s="47">
        <f t="shared" si="31"/>
        <v>0.63789145296850047</v>
      </c>
    </row>
    <row r="476" spans="4:39" x14ac:dyDescent="0.25">
      <c r="D476" s="21" t="s">
        <v>900</v>
      </c>
      <c r="E476" s="45">
        <v>15345916.890375968</v>
      </c>
      <c r="F476" s="45">
        <v>16129672.643630542</v>
      </c>
      <c r="G476" s="45">
        <f t="shared" si="28"/>
        <v>15345916.890375968</v>
      </c>
      <c r="H476" s="44">
        <f t="shared" si="29"/>
        <v>5.1072592068193597E-2</v>
      </c>
      <c r="I476" s="44"/>
      <c r="AA476" s="46" t="s">
        <v>2806</v>
      </c>
      <c r="AB476" s="45">
        <v>28340000</v>
      </c>
      <c r="AC476" s="45">
        <v>51111000</v>
      </c>
      <c r="AD476" s="44">
        <f t="shared" si="30"/>
        <v>0.8034932956951305</v>
      </c>
      <c r="AH476" s="21" t="s">
        <v>3587</v>
      </c>
      <c r="AI476" s="47">
        <v>0.13631840796019901</v>
      </c>
      <c r="AJ476" s="47">
        <v>-2.1965233695985503E-2</v>
      </c>
      <c r="AL476" s="47">
        <f t="shared" si="31"/>
        <v>0.13631840796019901</v>
      </c>
      <c r="AM476" s="47">
        <f t="shared" si="31"/>
        <v>-2.1965233695985503E-2</v>
      </c>
    </row>
    <row r="477" spans="4:39" x14ac:dyDescent="0.25">
      <c r="D477" s="21" t="s">
        <v>3189</v>
      </c>
      <c r="E477" s="45">
        <v>49377132.162247188</v>
      </c>
      <c r="F477" s="45">
        <v>52708775.56391418</v>
      </c>
      <c r="G477" s="45">
        <f t="shared" si="28"/>
        <v>49377132.162247188</v>
      </c>
      <c r="H477" s="44">
        <f t="shared" si="29"/>
        <v>6.7473408352668615E-2</v>
      </c>
      <c r="I477" s="44"/>
      <c r="AA477" s="21" t="s">
        <v>2526</v>
      </c>
      <c r="AB477" s="45"/>
      <c r="AC477" s="45"/>
      <c r="AD477" s="44" t="str">
        <f t="shared" si="30"/>
        <v/>
      </c>
      <c r="AH477" s="21" t="s">
        <v>736</v>
      </c>
      <c r="AI477" s="47">
        <v>6.2448644207066556E-2</v>
      </c>
      <c r="AJ477" s="47">
        <v>-3.435150928733046E-2</v>
      </c>
      <c r="AL477" s="47">
        <f t="shared" si="31"/>
        <v>6.2448644207066556E-2</v>
      </c>
      <c r="AM477" s="47">
        <f t="shared" si="31"/>
        <v>-3.435150928733046E-2</v>
      </c>
    </row>
    <row r="478" spans="4:39" x14ac:dyDescent="0.25">
      <c r="D478" s="21" t="s">
        <v>2170</v>
      </c>
      <c r="E478" s="45">
        <v>17609218.759550784</v>
      </c>
      <c r="F478" s="45">
        <v>18558404.858666006</v>
      </c>
      <c r="G478" s="45">
        <f t="shared" si="28"/>
        <v>17609218.759550784</v>
      </c>
      <c r="H478" s="44">
        <f t="shared" si="29"/>
        <v>5.3902794443984561E-2</v>
      </c>
      <c r="I478" s="44"/>
      <c r="AA478" s="46" t="s">
        <v>2523</v>
      </c>
      <c r="AB478" s="45">
        <v>21868000</v>
      </c>
      <c r="AC478" s="45">
        <v>23489000</v>
      </c>
      <c r="AD478" s="44">
        <f t="shared" si="30"/>
        <v>7.4126577647704403E-2</v>
      </c>
      <c r="AH478" s="21" t="s">
        <v>958</v>
      </c>
      <c r="AI478" s="47">
        <v>0.60044150110375272</v>
      </c>
      <c r="AJ478" s="47">
        <v>5.6318313885121371E-4</v>
      </c>
      <c r="AL478" s="47">
        <f t="shared" si="31"/>
        <v>0.60044150110375272</v>
      </c>
      <c r="AM478" s="47">
        <f t="shared" si="31"/>
        <v>5.6318313885121371E-4</v>
      </c>
    </row>
    <row r="479" spans="4:39" x14ac:dyDescent="0.25">
      <c r="D479" s="21" t="s">
        <v>537</v>
      </c>
      <c r="E479" s="45">
        <v>1764390.4665336411</v>
      </c>
      <c r="F479" s="45">
        <v>1807543.7234895809</v>
      </c>
      <c r="G479" s="45">
        <f t="shared" si="28"/>
        <v>1764390.4665336411</v>
      </c>
      <c r="H479" s="44">
        <f t="shared" si="29"/>
        <v>2.4457883770319624E-2</v>
      </c>
      <c r="I479" s="44"/>
      <c r="AA479" s="21" t="s">
        <v>2156</v>
      </c>
      <c r="AB479" s="45"/>
      <c r="AC479" s="45"/>
      <c r="AD479" s="44" t="str">
        <f t="shared" si="30"/>
        <v/>
      </c>
      <c r="AH479" s="21" t="s">
        <v>2327</v>
      </c>
      <c r="AI479" s="47">
        <v>0.91470588235294115</v>
      </c>
      <c r="AJ479" s="47">
        <v>4.0198679132299388E-2</v>
      </c>
      <c r="AL479" s="47">
        <f t="shared" si="31"/>
        <v>0.91470588235294115</v>
      </c>
      <c r="AM479" s="47">
        <f t="shared" si="31"/>
        <v>4.0198679132299388E-2</v>
      </c>
    </row>
    <row r="480" spans="4:39" x14ac:dyDescent="0.25">
      <c r="D480" s="21" t="s">
        <v>1306</v>
      </c>
      <c r="E480" s="45">
        <v>6733190.1762719424</v>
      </c>
      <c r="F480" s="45">
        <v>6931853.0743209766</v>
      </c>
      <c r="G480" s="45">
        <f t="shared" si="28"/>
        <v>6733190.1762719424</v>
      </c>
      <c r="H480" s="44">
        <f t="shared" si="29"/>
        <v>2.9505018104067658E-2</v>
      </c>
      <c r="I480" s="44"/>
      <c r="AA480" s="46" t="s">
        <v>2154</v>
      </c>
      <c r="AB480" s="45">
        <v>15453726</v>
      </c>
      <c r="AC480" s="45">
        <v>16235042</v>
      </c>
      <c r="AD480" s="44">
        <f t="shared" si="30"/>
        <v>5.0558421962444526E-2</v>
      </c>
      <c r="AH480" s="21" t="s">
        <v>3023</v>
      </c>
      <c r="AI480" s="47">
        <v>0</v>
      </c>
      <c r="AJ480" s="47">
        <v>6.0837047198208328E-3</v>
      </c>
      <c r="AL480" s="47">
        <f t="shared" si="31"/>
        <v>0</v>
      </c>
      <c r="AM480" s="47">
        <f t="shared" si="31"/>
        <v>6.0837047198208328E-3</v>
      </c>
    </row>
    <row r="481" spans="4:39" x14ac:dyDescent="0.25">
      <c r="D481" s="21" t="s">
        <v>1671</v>
      </c>
      <c r="E481" s="45">
        <v>10517673.861021757</v>
      </c>
      <c r="F481" s="45">
        <v>11441239.983640831</v>
      </c>
      <c r="G481" s="45">
        <f t="shared" si="28"/>
        <v>10517673.861021757</v>
      </c>
      <c r="H481" s="44">
        <f t="shared" si="29"/>
        <v>8.7810872900498216E-2</v>
      </c>
      <c r="I481" s="44"/>
      <c r="AA481" s="21" t="s">
        <v>2687</v>
      </c>
      <c r="AB481" s="45"/>
      <c r="AC481" s="45"/>
      <c r="AD481" s="44" t="str">
        <f t="shared" si="30"/>
        <v/>
      </c>
      <c r="AH481" s="21" t="s">
        <v>2885</v>
      </c>
      <c r="AI481" s="47">
        <v>0</v>
      </c>
      <c r="AJ481" s="47">
        <v>1.1053174639511026E-2</v>
      </c>
      <c r="AL481" s="47">
        <f t="shared" si="31"/>
        <v>0</v>
      </c>
      <c r="AM481" s="47">
        <f t="shared" si="31"/>
        <v>1.1053174639511026E-2</v>
      </c>
    </row>
    <row r="482" spans="4:39" x14ac:dyDescent="0.25">
      <c r="D482" s="21" t="s">
        <v>2774</v>
      </c>
      <c r="E482" s="45">
        <v>29266840.158810377</v>
      </c>
      <c r="F482" s="45">
        <v>29253115.903186202</v>
      </c>
      <c r="G482" s="45">
        <f t="shared" si="28"/>
        <v>29266840.158810377</v>
      </c>
      <c r="H482" s="44">
        <f t="shared" si="29"/>
        <v>-4.6893533943887601E-4</v>
      </c>
      <c r="I482" s="44"/>
      <c r="AA482" s="46" t="s">
        <v>2684</v>
      </c>
      <c r="AB482" s="45">
        <v>25219000</v>
      </c>
      <c r="AC482" s="45">
        <v>23024000</v>
      </c>
      <c r="AD482" s="44">
        <f t="shared" si="30"/>
        <v>-8.7037551052777662E-2</v>
      </c>
      <c r="AH482" s="21" t="s">
        <v>459</v>
      </c>
      <c r="AI482" s="47">
        <v>0</v>
      </c>
      <c r="AJ482" s="47">
        <v>-0.15648085612504914</v>
      </c>
      <c r="AL482" s="47">
        <f t="shared" si="31"/>
        <v>0</v>
      </c>
      <c r="AM482" s="47">
        <f t="shared" si="31"/>
        <v>-0.15648085612504914</v>
      </c>
    </row>
    <row r="483" spans="4:39" x14ac:dyDescent="0.25">
      <c r="D483" s="21" t="s">
        <v>1536</v>
      </c>
      <c r="E483" s="45">
        <v>9091237.5874928106</v>
      </c>
      <c r="F483" s="45">
        <v>9480530.6898356397</v>
      </c>
      <c r="G483" s="45">
        <f t="shared" si="28"/>
        <v>9091237.5874928106</v>
      </c>
      <c r="H483" s="44">
        <f t="shared" si="29"/>
        <v>4.2820693948027011E-2</v>
      </c>
      <c r="I483" s="44"/>
      <c r="AA483" s="21" t="s">
        <v>2059</v>
      </c>
      <c r="AB483" s="45"/>
      <c r="AC483" s="45"/>
      <c r="AD483" s="44" t="str">
        <f t="shared" si="30"/>
        <v/>
      </c>
      <c r="AH483" s="21" t="s">
        <v>1845</v>
      </c>
      <c r="AI483" s="47">
        <v>0.88186356073211314</v>
      </c>
      <c r="AJ483" s="47">
        <v>4.6297905995028962E-2</v>
      </c>
      <c r="AL483" s="47">
        <f t="shared" si="31"/>
        <v>0.88186356073211314</v>
      </c>
      <c r="AM483" s="47">
        <f t="shared" si="31"/>
        <v>4.6297905995028962E-2</v>
      </c>
    </row>
    <row r="484" spans="4:39" x14ac:dyDescent="0.25">
      <c r="D484" s="21" t="s">
        <v>1120</v>
      </c>
      <c r="E484" s="45">
        <v>4955033.1077382006</v>
      </c>
      <c r="F484" s="45">
        <v>5470528.0008887919</v>
      </c>
      <c r="G484" s="45">
        <f t="shared" si="28"/>
        <v>4955033.1077382006</v>
      </c>
      <c r="H484" s="44">
        <f t="shared" si="29"/>
        <v>0.10403460117058566</v>
      </c>
      <c r="I484" s="44"/>
      <c r="AA484" s="46" t="s">
        <v>2057</v>
      </c>
      <c r="AB484" s="45">
        <v>14146220</v>
      </c>
      <c r="AC484" s="45">
        <v>14146220</v>
      </c>
      <c r="AD484" s="44">
        <f t="shared" si="30"/>
        <v>0</v>
      </c>
      <c r="AH484" s="21" t="s">
        <v>2466</v>
      </c>
      <c r="AI484" s="47">
        <v>0</v>
      </c>
      <c r="AJ484" s="47">
        <v>-0.20009053973752575</v>
      </c>
      <c r="AL484" s="47">
        <f t="shared" si="31"/>
        <v>0</v>
      </c>
      <c r="AM484" s="47">
        <f t="shared" si="31"/>
        <v>-0.20009053973752575</v>
      </c>
    </row>
    <row r="485" spans="4:39" x14ac:dyDescent="0.25">
      <c r="D485" s="21" t="s">
        <v>2863</v>
      </c>
      <c r="E485" s="45">
        <v>31370777.841908604</v>
      </c>
      <c r="F485" s="45">
        <v>34668789.528396875</v>
      </c>
      <c r="G485" s="45">
        <f t="shared" si="28"/>
        <v>31370777.841908604</v>
      </c>
      <c r="H485" s="44">
        <f t="shared" si="29"/>
        <v>0.10513005775975426</v>
      </c>
      <c r="I485" s="44"/>
      <c r="AA485" s="21" t="s">
        <v>1735</v>
      </c>
      <c r="AB485" s="45"/>
      <c r="AC485" s="45"/>
      <c r="AD485" s="44" t="str">
        <f t="shared" si="30"/>
        <v/>
      </c>
      <c r="AH485" s="21" t="s">
        <v>3224</v>
      </c>
      <c r="AI485" s="47">
        <v>0.22</v>
      </c>
      <c r="AJ485" s="47">
        <v>-4.3314620902622121E-2</v>
      </c>
      <c r="AL485" s="47">
        <f t="shared" si="31"/>
        <v>0.22</v>
      </c>
      <c r="AM485" s="47">
        <f t="shared" si="31"/>
        <v>-4.3314620902622121E-2</v>
      </c>
    </row>
    <row r="486" spans="4:39" x14ac:dyDescent="0.25">
      <c r="D486" s="21" t="s">
        <v>1951</v>
      </c>
      <c r="E486" s="45">
        <v>12876339.968938271</v>
      </c>
      <c r="F486" s="45">
        <v>13405662.839736905</v>
      </c>
      <c r="G486" s="45">
        <f t="shared" si="28"/>
        <v>12876339.968938271</v>
      </c>
      <c r="H486" s="44">
        <f t="shared" si="29"/>
        <v>4.1108177640193214E-2</v>
      </c>
      <c r="I486" s="44"/>
      <c r="AA486" s="46" t="s">
        <v>1732</v>
      </c>
      <c r="AB486" s="45">
        <v>10141000</v>
      </c>
      <c r="AC486" s="45">
        <v>3548000</v>
      </c>
      <c r="AD486" s="44">
        <f t="shared" si="30"/>
        <v>-0.65013312296617687</v>
      </c>
      <c r="AH486" s="21" t="s">
        <v>3418</v>
      </c>
      <c r="AI486" s="47">
        <v>0.25452352231604342</v>
      </c>
      <c r="AJ486" s="47">
        <v>-5.7828841331354623E-2</v>
      </c>
      <c r="AL486" s="47">
        <f t="shared" si="31"/>
        <v>0.25452352231604342</v>
      </c>
      <c r="AM486" s="47">
        <f t="shared" si="31"/>
        <v>-5.7828841331354623E-2</v>
      </c>
    </row>
    <row r="487" spans="4:39" x14ac:dyDescent="0.25">
      <c r="D487" s="21" t="s">
        <v>2052</v>
      </c>
      <c r="E487" s="45">
        <v>14386275.922762688</v>
      </c>
      <c r="F487" s="45">
        <v>15145387.608478887</v>
      </c>
      <c r="G487" s="45">
        <f t="shared" si="28"/>
        <v>14386275.922762688</v>
      </c>
      <c r="H487" s="44">
        <f t="shared" si="29"/>
        <v>5.2766378859388771E-2</v>
      </c>
      <c r="I487" s="44"/>
      <c r="AA487" s="21" t="s">
        <v>3082</v>
      </c>
      <c r="AB487" s="45"/>
      <c r="AC487" s="45"/>
      <c r="AD487" s="44" t="str">
        <f t="shared" si="30"/>
        <v/>
      </c>
      <c r="AH487" s="21" t="s">
        <v>2279</v>
      </c>
      <c r="AI487" s="47">
        <v>0</v>
      </c>
      <c r="AJ487" s="47">
        <v>-6.6175102376827152E-2</v>
      </c>
      <c r="AL487" s="47">
        <f t="shared" si="31"/>
        <v>0</v>
      </c>
      <c r="AM487" s="47">
        <f t="shared" si="31"/>
        <v>-6.6175102376827152E-2</v>
      </c>
    </row>
    <row r="488" spans="4:39" x14ac:dyDescent="0.25">
      <c r="D488" s="21" t="s">
        <v>787</v>
      </c>
      <c r="E488" s="45">
        <v>2932745.1059689079</v>
      </c>
      <c r="F488" s="45">
        <v>2967766.4679310103</v>
      </c>
      <c r="G488" s="45">
        <f t="shared" si="28"/>
        <v>2932745.1059689079</v>
      </c>
      <c r="H488" s="44">
        <f t="shared" si="29"/>
        <v>1.1941495321507713E-2</v>
      </c>
      <c r="I488" s="44"/>
      <c r="AA488" s="46" t="s">
        <v>3081</v>
      </c>
      <c r="AB488" s="45">
        <v>36391000</v>
      </c>
      <c r="AC488" s="45">
        <v>39826000</v>
      </c>
      <c r="AD488" s="44">
        <f t="shared" si="30"/>
        <v>9.4391470418510065E-2</v>
      </c>
      <c r="AH488" s="21" t="s">
        <v>3597</v>
      </c>
      <c r="AI488" s="47">
        <v>0.44252873563218392</v>
      </c>
      <c r="AJ488" s="47">
        <v>-4.0823215254435101E-2</v>
      </c>
      <c r="AL488" s="47">
        <f t="shared" si="31"/>
        <v>0.44252873563218392</v>
      </c>
      <c r="AM488" s="47">
        <f t="shared" si="31"/>
        <v>-4.0823215254435101E-2</v>
      </c>
    </row>
    <row r="489" spans="4:39" x14ac:dyDescent="0.25">
      <c r="D489" s="21" t="s">
        <v>1731</v>
      </c>
      <c r="E489" s="45">
        <v>10319070.201170208</v>
      </c>
      <c r="F489" s="45">
        <v>2834504.8446980342</v>
      </c>
      <c r="G489" s="45">
        <f t="shared" si="28"/>
        <v>10319070.201170208</v>
      </c>
      <c r="H489" s="44">
        <f t="shared" si="29"/>
        <v>-0.72531392950727336</v>
      </c>
      <c r="I489" s="44"/>
      <c r="AA489" s="21" t="s">
        <v>1170</v>
      </c>
      <c r="AB489" s="45"/>
      <c r="AC489" s="45"/>
      <c r="AD489" s="44" t="str">
        <f t="shared" si="30"/>
        <v/>
      </c>
      <c r="AH489" s="21" t="s">
        <v>3714</v>
      </c>
      <c r="AI489" s="47">
        <v>0.2915966386554622</v>
      </c>
      <c r="AJ489" s="47">
        <v>-0.17295869703017774</v>
      </c>
      <c r="AL489" s="47">
        <f t="shared" si="31"/>
        <v>0.2915966386554622</v>
      </c>
      <c r="AM489" s="47">
        <f t="shared" si="31"/>
        <v>-0.17295869703017774</v>
      </c>
    </row>
    <row r="490" spans="4:39" x14ac:dyDescent="0.25">
      <c r="D490" s="21" t="s">
        <v>2506</v>
      </c>
      <c r="E490" s="45">
        <v>22028471.211161695</v>
      </c>
      <c r="F490" s="45">
        <v>22954646.086398449</v>
      </c>
      <c r="G490" s="45">
        <f t="shared" si="28"/>
        <v>22028471.211161695</v>
      </c>
      <c r="H490" s="44">
        <f t="shared" si="29"/>
        <v>4.2044446314888434E-2</v>
      </c>
      <c r="I490" s="44"/>
      <c r="AA490" s="46" t="s">
        <v>1798</v>
      </c>
      <c r="AB490" s="45">
        <v>10833000</v>
      </c>
      <c r="AC490" s="45">
        <v>11195000</v>
      </c>
      <c r="AD490" s="44">
        <f t="shared" si="30"/>
        <v>3.3416412812701926E-2</v>
      </c>
      <c r="AH490" s="21" t="s">
        <v>3157</v>
      </c>
      <c r="AI490" s="47">
        <v>0.2</v>
      </c>
      <c r="AJ490" s="47">
        <v>3.8573751615054254E-2</v>
      </c>
      <c r="AL490" s="47">
        <f t="shared" si="31"/>
        <v>0.2</v>
      </c>
      <c r="AM490" s="47">
        <f t="shared" si="31"/>
        <v>3.8573751615054254E-2</v>
      </c>
    </row>
    <row r="491" spans="4:39" x14ac:dyDescent="0.25">
      <c r="D491" s="21" t="s">
        <v>943</v>
      </c>
      <c r="E491" s="45">
        <v>3495865.0492313332</v>
      </c>
      <c r="F491" s="45">
        <v>3641954.1591303889</v>
      </c>
      <c r="G491" s="45">
        <f t="shared" si="28"/>
        <v>3495865.0492313332</v>
      </c>
      <c r="H491" s="44">
        <f t="shared" si="29"/>
        <v>4.1789115953196641E-2</v>
      </c>
      <c r="I491" s="44"/>
      <c r="AA491" s="46" t="s">
        <v>1167</v>
      </c>
      <c r="AB491" s="45">
        <v>4894000</v>
      </c>
      <c r="AC491" s="45">
        <v>4760000</v>
      </c>
      <c r="AD491" s="44">
        <f t="shared" si="30"/>
        <v>-2.7380465876583573E-2</v>
      </c>
      <c r="AH491" s="21" t="s">
        <v>2066</v>
      </c>
      <c r="AI491" s="47">
        <v>1.3492723492723493</v>
      </c>
      <c r="AJ491" s="47">
        <v>9.7105201813866476E-2</v>
      </c>
      <c r="AL491" s="47">
        <f t="shared" si="31"/>
        <v>1.3492723492723493</v>
      </c>
      <c r="AM491" s="47">
        <f t="shared" si="31"/>
        <v>9.7105201813866476E-2</v>
      </c>
    </row>
    <row r="492" spans="4:39" x14ac:dyDescent="0.25">
      <c r="D492" s="21" t="s">
        <v>2623</v>
      </c>
      <c r="E492" s="45">
        <v>24371116.968557313</v>
      </c>
      <c r="F492" s="45">
        <v>24371116.968557313</v>
      </c>
      <c r="G492" s="45">
        <f t="shared" si="28"/>
        <v>24371116.968557313</v>
      </c>
      <c r="H492" s="44">
        <f t="shared" si="29"/>
        <v>0</v>
      </c>
      <c r="I492" s="44"/>
      <c r="AA492" s="21" t="s">
        <v>1848</v>
      </c>
      <c r="AB492" s="45"/>
      <c r="AC492" s="45"/>
      <c r="AD492" s="44" t="str">
        <f t="shared" si="30"/>
        <v/>
      </c>
      <c r="AH492" s="21" t="s">
        <v>824</v>
      </c>
      <c r="AI492" s="47">
        <v>0.15582191780821919</v>
      </c>
      <c r="AJ492" s="47">
        <v>2.9546989449593768E-3</v>
      </c>
      <c r="AL492" s="47">
        <f t="shared" si="31"/>
        <v>0.15582191780821919</v>
      </c>
      <c r="AM492" s="47">
        <f t="shared" si="31"/>
        <v>2.9546989449593768E-3</v>
      </c>
    </row>
    <row r="493" spans="4:39" x14ac:dyDescent="0.25">
      <c r="D493" s="21" t="s">
        <v>1133</v>
      </c>
      <c r="E493" s="45">
        <v>4762884.9215717902</v>
      </c>
      <c r="F493" s="45">
        <v>4899661.8018810153</v>
      </c>
      <c r="G493" s="45">
        <f t="shared" si="28"/>
        <v>4762884.9215717902</v>
      </c>
      <c r="H493" s="44">
        <f t="shared" si="29"/>
        <v>2.8717233895310574E-2</v>
      </c>
      <c r="I493" s="44"/>
      <c r="AA493" s="46" t="s">
        <v>1845</v>
      </c>
      <c r="AB493" s="45">
        <v>11315000</v>
      </c>
      <c r="AC493" s="45">
        <v>11866000</v>
      </c>
      <c r="AD493" s="44">
        <f t="shared" si="30"/>
        <v>4.8696420680512595E-2</v>
      </c>
      <c r="AH493" s="21" t="s">
        <v>3298</v>
      </c>
      <c r="AI493" s="47">
        <v>0.54859967051070835</v>
      </c>
      <c r="AJ493" s="47">
        <v>9.2395548003422215E-2</v>
      </c>
      <c r="AL493" s="47">
        <f t="shared" si="31"/>
        <v>0.54859967051070835</v>
      </c>
      <c r="AM493" s="47">
        <f t="shared" si="31"/>
        <v>9.2395548003422215E-2</v>
      </c>
    </row>
    <row r="494" spans="4:39" x14ac:dyDescent="0.25">
      <c r="D494" s="21" t="s">
        <v>1397</v>
      </c>
      <c r="E494" s="45">
        <v>7118123.8083555102</v>
      </c>
      <c r="F494" s="45">
        <v>7133755.4518194217</v>
      </c>
      <c r="G494" s="45">
        <f t="shared" si="28"/>
        <v>7118123.8083555102</v>
      </c>
      <c r="H494" s="44">
        <f t="shared" si="29"/>
        <v>2.1960342197985517E-3</v>
      </c>
      <c r="I494" s="44"/>
      <c r="AA494" s="21" t="s">
        <v>3168</v>
      </c>
      <c r="AB494" s="45"/>
      <c r="AC494" s="45"/>
      <c r="AD494" s="44" t="str">
        <f t="shared" si="30"/>
        <v/>
      </c>
      <c r="AH494" s="21" t="s">
        <v>741</v>
      </c>
      <c r="AI494" s="47">
        <v>1.5331632653061225</v>
      </c>
      <c r="AJ494" s="47">
        <v>-2.6924778821467505E-2</v>
      </c>
      <c r="AL494" s="47">
        <f t="shared" si="31"/>
        <v>1.5331632653061225</v>
      </c>
      <c r="AM494" s="47">
        <f t="shared" si="31"/>
        <v>-2.6924778821467505E-2</v>
      </c>
    </row>
    <row r="495" spans="4:39" x14ac:dyDescent="0.25">
      <c r="D495" s="21" t="s">
        <v>1214</v>
      </c>
      <c r="E495" s="45">
        <v>5158146.3118467992</v>
      </c>
      <c r="F495" s="45">
        <v>5231419.640583884</v>
      </c>
      <c r="G495" s="45">
        <f t="shared" si="28"/>
        <v>5158146.3118467992</v>
      </c>
      <c r="H495" s="44">
        <f t="shared" si="29"/>
        <v>1.4205360667803606E-2</v>
      </c>
      <c r="I495" s="44"/>
      <c r="AA495" s="46" t="s">
        <v>3779</v>
      </c>
      <c r="AB495" s="45">
        <v>437309406</v>
      </c>
      <c r="AC495" s="45">
        <v>483621000</v>
      </c>
      <c r="AD495" s="44">
        <f t="shared" si="30"/>
        <v>0.10590120716497921</v>
      </c>
      <c r="AH495" s="21" t="s">
        <v>613</v>
      </c>
      <c r="AI495" s="47">
        <v>0.50151515151515147</v>
      </c>
      <c r="AJ495" s="47">
        <v>-4.8093270270333647E-3</v>
      </c>
      <c r="AL495" s="47">
        <f t="shared" si="31"/>
        <v>0.50151515151515147</v>
      </c>
      <c r="AM495" s="47">
        <f t="shared" si="31"/>
        <v>-4.8093270270333647E-3</v>
      </c>
    </row>
    <row r="496" spans="4:39" x14ac:dyDescent="0.25">
      <c r="D496" s="21" t="s">
        <v>1192</v>
      </c>
      <c r="E496" s="45">
        <v>4999049.2675046762</v>
      </c>
      <c r="F496" s="45">
        <v>5082092.3734067054</v>
      </c>
      <c r="G496" s="45">
        <f t="shared" si="28"/>
        <v>4999049.2675046762</v>
      </c>
      <c r="H496" s="44">
        <f t="shared" si="29"/>
        <v>1.661177985218797E-2</v>
      </c>
      <c r="I496" s="44"/>
      <c r="AA496" s="46" t="s">
        <v>3166</v>
      </c>
      <c r="AB496" s="45">
        <v>40000000</v>
      </c>
      <c r="AC496" s="45">
        <v>102049000</v>
      </c>
      <c r="AD496" s="44">
        <f t="shared" si="30"/>
        <v>1.5512250000000001</v>
      </c>
      <c r="AH496" s="21" t="s">
        <v>754</v>
      </c>
      <c r="AI496" s="47">
        <v>0</v>
      </c>
      <c r="AJ496" s="47">
        <v>-2.490800144312573E-2</v>
      </c>
      <c r="AL496" s="47">
        <f t="shared" si="31"/>
        <v>0</v>
      </c>
      <c r="AM496" s="47">
        <f t="shared" si="31"/>
        <v>-2.490800144312573E-2</v>
      </c>
    </row>
    <row r="497" spans="4:39" x14ac:dyDescent="0.25">
      <c r="D497" s="21" t="s">
        <v>1407</v>
      </c>
      <c r="E497" s="45">
        <v>7038293.1440408118</v>
      </c>
      <c r="F497" s="45">
        <v>7031454.3000253504</v>
      </c>
      <c r="G497" s="45">
        <f t="shared" si="28"/>
        <v>7038293.1440408118</v>
      </c>
      <c r="H497" s="44">
        <f t="shared" si="29"/>
        <v>-9.7166228736177477E-4</v>
      </c>
      <c r="I497" s="44"/>
      <c r="AA497" s="21" t="s">
        <v>1117</v>
      </c>
      <c r="AB497" s="45"/>
      <c r="AC497" s="45"/>
      <c r="AD497" s="44" t="str">
        <f t="shared" si="30"/>
        <v/>
      </c>
      <c r="AH497" s="21" t="s">
        <v>1864</v>
      </c>
      <c r="AI497" s="47">
        <v>2.0402597402597404</v>
      </c>
      <c r="AJ497" s="47">
        <v>0.65747124815237823</v>
      </c>
      <c r="AL497" s="47">
        <f t="shared" si="31"/>
        <v>2.0402597402597404</v>
      </c>
      <c r="AM497" s="47">
        <f t="shared" si="31"/>
        <v>0.65747124815237823</v>
      </c>
    </row>
    <row r="498" spans="4:39" x14ac:dyDescent="0.25">
      <c r="D498" s="21" t="s">
        <v>1797</v>
      </c>
      <c r="E498" s="45">
        <v>10834168.512182333</v>
      </c>
      <c r="F498" s="45">
        <v>10834168.512182333</v>
      </c>
      <c r="G498" s="45">
        <f t="shared" si="28"/>
        <v>10834168.512182333</v>
      </c>
      <c r="H498" s="44">
        <f t="shared" si="29"/>
        <v>0</v>
      </c>
      <c r="I498" s="44"/>
      <c r="AA498" s="46" t="s">
        <v>1114</v>
      </c>
      <c r="AB498" s="45">
        <v>4598802.63</v>
      </c>
      <c r="AC498" s="45">
        <v>5169000</v>
      </c>
      <c r="AD498" s="44">
        <f t="shared" si="30"/>
        <v>0.1239882238651325</v>
      </c>
      <c r="AH498" s="21" t="s">
        <v>3178</v>
      </c>
      <c r="AI498" s="47">
        <v>0.11233211233211234</v>
      </c>
      <c r="AJ498" s="47">
        <v>-8.2565866246297743E-4</v>
      </c>
      <c r="AL498" s="47">
        <f t="shared" si="31"/>
        <v>0.11233211233211234</v>
      </c>
      <c r="AM498" s="47">
        <f t="shared" si="31"/>
        <v>-8.2565866246297743E-4</v>
      </c>
    </row>
    <row r="499" spans="4:39" x14ac:dyDescent="0.25">
      <c r="D499" s="21" t="s">
        <v>631</v>
      </c>
      <c r="E499" s="45">
        <v>2616362.5402747951</v>
      </c>
      <c r="F499" s="45">
        <v>2703221.0079675466</v>
      </c>
      <c r="G499" s="45">
        <f t="shared" si="28"/>
        <v>2616362.5402747951</v>
      </c>
      <c r="H499" s="44">
        <f t="shared" si="29"/>
        <v>3.3198177376300743E-2</v>
      </c>
      <c r="I499" s="44"/>
      <c r="AA499" s="21" t="s">
        <v>1136</v>
      </c>
      <c r="AB499" s="45"/>
      <c r="AC499" s="45"/>
      <c r="AD499" s="44" t="str">
        <f t="shared" si="30"/>
        <v/>
      </c>
      <c r="AH499" s="21" t="s">
        <v>972</v>
      </c>
      <c r="AI499" s="47">
        <v>0.56464379947229548</v>
      </c>
      <c r="AJ499" s="47">
        <v>4.0572651961408447E-2</v>
      </c>
      <c r="AL499" s="47">
        <f t="shared" si="31"/>
        <v>0.56464379947229548</v>
      </c>
      <c r="AM499" s="47">
        <f t="shared" si="31"/>
        <v>4.0572651961408447E-2</v>
      </c>
    </row>
    <row r="500" spans="4:39" x14ac:dyDescent="0.25">
      <c r="D500" s="21" t="s">
        <v>3287</v>
      </c>
      <c r="E500" s="45">
        <v>52266952.464866415</v>
      </c>
      <c r="F500" s="45">
        <v>70174157.220642433</v>
      </c>
      <c r="G500" s="45">
        <f t="shared" si="28"/>
        <v>52266952.464866415</v>
      </c>
      <c r="H500" s="44">
        <f t="shared" si="29"/>
        <v>0.34261046246790744</v>
      </c>
      <c r="I500" s="44"/>
      <c r="AA500" s="46" t="s">
        <v>2395</v>
      </c>
      <c r="AB500" s="45">
        <v>19776676</v>
      </c>
      <c r="AC500" s="45">
        <v>19776676</v>
      </c>
      <c r="AD500" s="44">
        <f t="shared" si="30"/>
        <v>0</v>
      </c>
      <c r="AH500" s="21" t="s">
        <v>2072</v>
      </c>
      <c r="AI500" s="47">
        <v>0</v>
      </c>
      <c r="AJ500" s="47">
        <v>7.9456298517204593E-2</v>
      </c>
      <c r="AL500" s="47">
        <f t="shared" si="31"/>
        <v>0</v>
      </c>
      <c r="AM500" s="47">
        <f t="shared" si="31"/>
        <v>7.9456298517204593E-2</v>
      </c>
    </row>
    <row r="501" spans="4:39" x14ac:dyDescent="0.25">
      <c r="D501" s="21" t="s">
        <v>2957</v>
      </c>
      <c r="E501" s="45">
        <v>36624920.694979645</v>
      </c>
      <c r="F501" s="45">
        <v>37162072.515754282</v>
      </c>
      <c r="G501" s="45">
        <f t="shared" si="28"/>
        <v>36624920.694979645</v>
      </c>
      <c r="H501" s="44">
        <f t="shared" si="29"/>
        <v>1.4666293075366772E-2</v>
      </c>
      <c r="I501" s="44"/>
      <c r="AA501" s="46" t="s">
        <v>1134</v>
      </c>
      <c r="AB501" s="45">
        <v>4671392</v>
      </c>
      <c r="AC501" s="45">
        <v>4671392</v>
      </c>
      <c r="AD501" s="44">
        <f t="shared" si="30"/>
        <v>0</v>
      </c>
      <c r="AH501" s="21" t="s">
        <v>2779</v>
      </c>
      <c r="AI501" s="47">
        <v>0.16666666666666666</v>
      </c>
      <c r="AJ501" s="47">
        <v>-3.5520253055536161E-2</v>
      </c>
      <c r="AL501" s="47">
        <f t="shared" si="31"/>
        <v>0.16666666666666666</v>
      </c>
      <c r="AM501" s="47">
        <f t="shared" si="31"/>
        <v>-3.5520253055536161E-2</v>
      </c>
    </row>
    <row r="502" spans="4:39" x14ac:dyDescent="0.25">
      <c r="D502" s="21" t="s">
        <v>2959</v>
      </c>
      <c r="E502" s="45">
        <v>36624920.694979645</v>
      </c>
      <c r="F502" s="45">
        <v>46606201.333292559</v>
      </c>
      <c r="G502" s="45">
        <f t="shared" si="28"/>
        <v>36624920.694979645</v>
      </c>
      <c r="H502" s="44">
        <f t="shared" si="29"/>
        <v>0.27252702392011174</v>
      </c>
      <c r="I502" s="44"/>
      <c r="AA502" s="46" t="s">
        <v>2071</v>
      </c>
      <c r="AB502" s="45">
        <v>14404448</v>
      </c>
      <c r="AC502" s="45">
        <v>14404448</v>
      </c>
      <c r="AD502" s="44">
        <f t="shared" si="30"/>
        <v>0</v>
      </c>
      <c r="AH502" s="21" t="s">
        <v>1836</v>
      </c>
      <c r="AI502" s="47">
        <v>0.91382405745062834</v>
      </c>
      <c r="AJ502" s="47">
        <v>-5.0709170883566343E-2</v>
      </c>
      <c r="AL502" s="47">
        <f t="shared" si="31"/>
        <v>0.91382405745062834</v>
      </c>
      <c r="AM502" s="47">
        <f t="shared" si="31"/>
        <v>-5.0709170883566343E-2</v>
      </c>
    </row>
    <row r="503" spans="4:39" x14ac:dyDescent="0.25">
      <c r="D503" s="21" t="s">
        <v>964</v>
      </c>
      <c r="E503" s="45">
        <v>3646720.2731287233</v>
      </c>
      <c r="F503" s="45">
        <v>3766653.5175411091</v>
      </c>
      <c r="G503" s="45">
        <f t="shared" si="28"/>
        <v>3646720.2731287233</v>
      </c>
      <c r="H503" s="44">
        <f t="shared" si="29"/>
        <v>3.2887974790972517E-2</v>
      </c>
      <c r="I503" s="44"/>
      <c r="AA503" s="21" t="s">
        <v>3156</v>
      </c>
      <c r="AB503" s="45"/>
      <c r="AC503" s="45"/>
      <c r="AD503" s="44" t="str">
        <f t="shared" si="30"/>
        <v/>
      </c>
      <c r="AH503" s="21" t="s">
        <v>2163</v>
      </c>
      <c r="AI503" s="47">
        <v>0.27466666666666667</v>
      </c>
      <c r="AJ503" s="47">
        <v>-9.416944628695266E-3</v>
      </c>
      <c r="AL503" s="47">
        <f t="shared" si="31"/>
        <v>0.27466666666666667</v>
      </c>
      <c r="AM503" s="47">
        <f t="shared" si="31"/>
        <v>-9.416944628695266E-3</v>
      </c>
    </row>
    <row r="504" spans="4:39" x14ac:dyDescent="0.25">
      <c r="D504" s="21" t="s">
        <v>2989</v>
      </c>
      <c r="E504" s="45">
        <v>35463077.266514063</v>
      </c>
      <c r="F504" s="45">
        <v>36704364.413795404</v>
      </c>
      <c r="G504" s="45">
        <f t="shared" si="28"/>
        <v>35463077.266514063</v>
      </c>
      <c r="H504" s="44">
        <f t="shared" si="29"/>
        <v>3.5002240159610287E-2</v>
      </c>
      <c r="I504" s="44"/>
      <c r="AA504" s="46" t="s">
        <v>3153</v>
      </c>
      <c r="AB504" s="45">
        <v>39712368</v>
      </c>
      <c r="AC504" s="45">
        <v>45589000</v>
      </c>
      <c r="AD504" s="44">
        <f t="shared" si="30"/>
        <v>0.14797989382048435</v>
      </c>
      <c r="AH504" s="21" t="s">
        <v>2694</v>
      </c>
      <c r="AI504" s="47">
        <v>0.88249999999999995</v>
      </c>
      <c r="AJ504" s="47">
        <v>0.1079496323703539</v>
      </c>
      <c r="AL504" s="47">
        <f t="shared" si="31"/>
        <v>0.88249999999999995</v>
      </c>
      <c r="AM504" s="47">
        <f t="shared" si="31"/>
        <v>0.1079496323703539</v>
      </c>
    </row>
    <row r="505" spans="4:39" x14ac:dyDescent="0.25">
      <c r="D505" s="21" t="s">
        <v>2227</v>
      </c>
      <c r="E505" s="45">
        <v>98934818.661158979</v>
      </c>
      <c r="F505" s="45">
        <v>99968044.897633821</v>
      </c>
      <c r="G505" s="45">
        <f t="shared" si="28"/>
        <v>98934818.661158979</v>
      </c>
      <c r="H505" s="44">
        <f t="shared" si="29"/>
        <v>1.0443504627157903E-2</v>
      </c>
      <c r="I505" s="44"/>
      <c r="AA505" s="21" t="s">
        <v>2289</v>
      </c>
      <c r="AB505" s="45"/>
      <c r="AC505" s="45"/>
      <c r="AD505" s="44" t="str">
        <f t="shared" si="30"/>
        <v/>
      </c>
      <c r="AH505" s="21" t="s">
        <v>926</v>
      </c>
      <c r="AI505" s="47">
        <v>0</v>
      </c>
      <c r="AJ505" s="47">
        <v>-1.8026817138543802E-2</v>
      </c>
      <c r="AL505" s="47">
        <f t="shared" si="31"/>
        <v>0</v>
      </c>
      <c r="AM505" s="47">
        <f t="shared" si="31"/>
        <v>-1.8026817138543802E-2</v>
      </c>
    </row>
    <row r="506" spans="4:39" x14ac:dyDescent="0.25">
      <c r="D506" s="21" t="s">
        <v>2788</v>
      </c>
      <c r="E506" s="45">
        <v>29803601.726380829</v>
      </c>
      <c r="F506" s="45">
        <v>32811399.006247651</v>
      </c>
      <c r="G506" s="45">
        <f t="shared" si="28"/>
        <v>29803601.726380829</v>
      </c>
      <c r="H506" s="44">
        <f t="shared" si="29"/>
        <v>0.10092059702987015</v>
      </c>
      <c r="I506" s="44"/>
      <c r="AA506" s="46" t="s">
        <v>3374</v>
      </c>
      <c r="AB506" s="45">
        <v>51758888.759999998</v>
      </c>
      <c r="AC506" s="45">
        <v>58177000</v>
      </c>
      <c r="AD506" s="44">
        <f t="shared" si="30"/>
        <v>0.12400017453543186</v>
      </c>
      <c r="AH506" s="21" t="s">
        <v>2331</v>
      </c>
      <c r="AI506" s="47">
        <v>7.0666666666666669E-2</v>
      </c>
      <c r="AJ506" s="47">
        <v>3.1683866349305669E-3</v>
      </c>
      <c r="AL506" s="47">
        <f t="shared" si="31"/>
        <v>7.0666666666666669E-2</v>
      </c>
      <c r="AM506" s="47">
        <f t="shared" si="31"/>
        <v>3.1683866349305669E-3</v>
      </c>
    </row>
    <row r="507" spans="4:39" x14ac:dyDescent="0.25">
      <c r="D507" s="21" t="s">
        <v>2747</v>
      </c>
      <c r="E507" s="45">
        <v>28855421.899990458</v>
      </c>
      <c r="F507" s="45">
        <v>30048164.402150553</v>
      </c>
      <c r="G507" s="45">
        <f t="shared" si="28"/>
        <v>28855421.899990458</v>
      </c>
      <c r="H507" s="44">
        <f t="shared" si="29"/>
        <v>4.133512607419159E-2</v>
      </c>
      <c r="I507" s="44"/>
      <c r="AA507" s="46" t="s">
        <v>2635</v>
      </c>
      <c r="AB507" s="45">
        <v>23932976.309999999</v>
      </c>
      <c r="AC507" s="45">
        <v>25766000</v>
      </c>
      <c r="AD507" s="44">
        <f t="shared" si="30"/>
        <v>7.6589876088002593E-2</v>
      </c>
      <c r="AH507" s="21" t="s">
        <v>1655</v>
      </c>
      <c r="AI507" s="47">
        <v>0</v>
      </c>
      <c r="AJ507" s="47">
        <v>-6.7200250513011761E-2</v>
      </c>
      <c r="AL507" s="47">
        <f t="shared" si="31"/>
        <v>0</v>
      </c>
      <c r="AM507" s="47">
        <f t="shared" si="31"/>
        <v>-6.7200250513011761E-2</v>
      </c>
    </row>
    <row r="508" spans="4:39" x14ac:dyDescent="0.25">
      <c r="D508" s="21" t="s">
        <v>3489</v>
      </c>
      <c r="E508" s="45">
        <v>63330677.003827706</v>
      </c>
      <c r="F508" s="45">
        <v>70504290.733599588</v>
      </c>
      <c r="G508" s="45">
        <f t="shared" si="28"/>
        <v>63330677.003827706</v>
      </c>
      <c r="H508" s="44">
        <f t="shared" si="29"/>
        <v>0.11327233608032185</v>
      </c>
      <c r="I508" s="44"/>
      <c r="AA508" s="46" t="s">
        <v>2286</v>
      </c>
      <c r="AB508" s="45">
        <v>18113697.550000001</v>
      </c>
      <c r="AC508" s="45">
        <v>18131000</v>
      </c>
      <c r="AD508" s="44">
        <f t="shared" si="30"/>
        <v>9.5521358641649913E-4</v>
      </c>
      <c r="AH508" s="21" t="s">
        <v>1604</v>
      </c>
      <c r="AI508" s="47">
        <v>0</v>
      </c>
      <c r="AJ508" s="47">
        <v>0</v>
      </c>
      <c r="AL508" s="47">
        <f t="shared" si="31"/>
        <v>0</v>
      </c>
      <c r="AM508" s="47">
        <f t="shared" si="31"/>
        <v>0</v>
      </c>
    </row>
    <row r="509" spans="4:39" x14ac:dyDescent="0.25">
      <c r="D509" s="21" t="s">
        <v>2090</v>
      </c>
      <c r="E509" s="45">
        <v>15890723.446621466</v>
      </c>
      <c r="F509" s="45">
        <v>16131179.772759071</v>
      </c>
      <c r="G509" s="45">
        <f t="shared" si="28"/>
        <v>15890723.446621466</v>
      </c>
      <c r="H509" s="44">
        <f t="shared" si="29"/>
        <v>1.5131867780930246E-2</v>
      </c>
      <c r="I509" s="44"/>
      <c r="AA509" s="21" t="s">
        <v>144</v>
      </c>
      <c r="AB509" s="45"/>
      <c r="AC509" s="45"/>
      <c r="AD509" s="44" t="str">
        <f t="shared" si="30"/>
        <v/>
      </c>
      <c r="AH509" s="21" t="s">
        <v>2675</v>
      </c>
      <c r="AI509" s="47">
        <v>0.17956989247311828</v>
      </c>
      <c r="AJ509" s="47">
        <v>4.7732064409951515E-2</v>
      </c>
      <c r="AL509" s="47">
        <f t="shared" si="31"/>
        <v>0.17956989247311828</v>
      </c>
      <c r="AM509" s="47">
        <f t="shared" si="31"/>
        <v>4.7732064409951515E-2</v>
      </c>
    </row>
    <row r="510" spans="4:39" x14ac:dyDescent="0.25">
      <c r="D510" s="21" t="s">
        <v>3533</v>
      </c>
      <c r="E510" s="45">
        <v>64792028.855333894</v>
      </c>
      <c r="F510" s="45">
        <v>68695710.384777054</v>
      </c>
      <c r="G510" s="45">
        <f t="shared" si="28"/>
        <v>64792028.855333894</v>
      </c>
      <c r="H510" s="44">
        <f t="shared" si="29"/>
        <v>6.024941028099625E-2</v>
      </c>
      <c r="I510" s="44"/>
      <c r="AA510" s="46" t="s">
        <v>141</v>
      </c>
      <c r="AB510" s="45">
        <v>0</v>
      </c>
      <c r="AC510" s="45">
        <v>0</v>
      </c>
      <c r="AD510" s="44" t="str">
        <f t="shared" si="30"/>
        <v/>
      </c>
      <c r="AH510" s="21" t="s">
        <v>2359</v>
      </c>
      <c r="AI510" s="47">
        <v>0.15302013422818792</v>
      </c>
      <c r="AJ510" s="47">
        <v>4.5793366509935776E-2</v>
      </c>
      <c r="AL510" s="47">
        <f t="shared" si="31"/>
        <v>0.15302013422818792</v>
      </c>
      <c r="AM510" s="47">
        <f t="shared" si="31"/>
        <v>4.5793366509935776E-2</v>
      </c>
    </row>
    <row r="511" spans="4:39" x14ac:dyDescent="0.25">
      <c r="D511" s="21" t="s">
        <v>3583</v>
      </c>
      <c r="E511" s="45">
        <v>76538235.072800532</v>
      </c>
      <c r="F511" s="45">
        <v>83907400.038555875</v>
      </c>
      <c r="G511" s="45">
        <f t="shared" si="28"/>
        <v>76538235.072800532</v>
      </c>
      <c r="H511" s="44">
        <f t="shared" si="29"/>
        <v>9.6280832171607406E-2</v>
      </c>
      <c r="I511" s="44"/>
      <c r="AA511" s="21" t="s">
        <v>2312</v>
      </c>
      <c r="AB511" s="45"/>
      <c r="AC511" s="45"/>
      <c r="AD511" s="44" t="str">
        <f t="shared" si="30"/>
        <v/>
      </c>
      <c r="AH511" s="21" t="s">
        <v>2179</v>
      </c>
      <c r="AI511" s="47">
        <v>0.84461538461538466</v>
      </c>
      <c r="AJ511" s="47">
        <v>-7.5583088629277415E-2</v>
      </c>
      <c r="AL511" s="47">
        <f t="shared" si="31"/>
        <v>0.84461538461538466</v>
      </c>
      <c r="AM511" s="47">
        <f t="shared" si="31"/>
        <v>-7.5583088629277415E-2</v>
      </c>
    </row>
    <row r="512" spans="4:39" x14ac:dyDescent="0.25">
      <c r="D512" s="21" t="s">
        <v>1065</v>
      </c>
      <c r="E512" s="45">
        <v>4224427.1656055292</v>
      </c>
      <c r="F512" s="45">
        <v>4378521.1582387798</v>
      </c>
      <c r="G512" s="45">
        <f t="shared" si="28"/>
        <v>4224427.1656055292</v>
      </c>
      <c r="H512" s="44">
        <f t="shared" si="29"/>
        <v>3.6476896533535738E-2</v>
      </c>
      <c r="I512" s="44"/>
      <c r="AA512" s="46" t="s">
        <v>2309</v>
      </c>
      <c r="AB512" s="45">
        <v>18703000</v>
      </c>
      <c r="AC512" s="45">
        <v>19971000</v>
      </c>
      <c r="AD512" s="44">
        <f t="shared" si="30"/>
        <v>6.7796610169491525E-2</v>
      </c>
      <c r="AH512" s="21" t="s">
        <v>2586</v>
      </c>
      <c r="AI512" s="47">
        <v>0.22644628099173553</v>
      </c>
      <c r="AJ512" s="47">
        <v>-3.8524704092741981E-2</v>
      </c>
      <c r="AL512" s="47">
        <f t="shared" si="31"/>
        <v>0.22644628099173553</v>
      </c>
      <c r="AM512" s="47">
        <f t="shared" si="31"/>
        <v>-3.8524704092741981E-2</v>
      </c>
    </row>
    <row r="513" spans="4:39" x14ac:dyDescent="0.25">
      <c r="D513" s="21" t="s">
        <v>665</v>
      </c>
      <c r="E513" s="45">
        <v>2414670.8755491893</v>
      </c>
      <c r="F513" s="45">
        <v>2429657.7137202146</v>
      </c>
      <c r="G513" s="45">
        <f t="shared" si="28"/>
        <v>2414670.8755491893</v>
      </c>
      <c r="H513" s="44">
        <f t="shared" si="29"/>
        <v>6.2065759448962947E-3</v>
      </c>
      <c r="I513" s="44"/>
      <c r="AA513" s="21" t="s">
        <v>264</v>
      </c>
      <c r="AB513" s="45"/>
      <c r="AC513" s="45"/>
      <c r="AD513" s="44" t="str">
        <f t="shared" si="30"/>
        <v/>
      </c>
      <c r="AH513" s="21" t="s">
        <v>3124</v>
      </c>
      <c r="AI513" s="47">
        <v>0</v>
      </c>
      <c r="AJ513" s="47">
        <v>-3.5569251675754122E-2</v>
      </c>
      <c r="AL513" s="47">
        <f t="shared" si="31"/>
        <v>0</v>
      </c>
      <c r="AM513" s="47">
        <f t="shared" si="31"/>
        <v>-3.5569251675754122E-2</v>
      </c>
    </row>
    <row r="514" spans="4:39" x14ac:dyDescent="0.25">
      <c r="D514" s="21" t="s">
        <v>1564</v>
      </c>
      <c r="E514" s="45">
        <v>9036028.0483777337</v>
      </c>
      <c r="F514" s="45">
        <v>11003227.980306115</v>
      </c>
      <c r="G514" s="45">
        <f t="shared" si="28"/>
        <v>9036028.0483777337</v>
      </c>
      <c r="H514" s="44">
        <f t="shared" si="29"/>
        <v>0.21770626666896623</v>
      </c>
      <c r="I514" s="44"/>
      <c r="AA514" s="46" t="s">
        <v>261</v>
      </c>
      <c r="AB514" s="45">
        <v>14869</v>
      </c>
      <c r="AC514" s="45">
        <v>14339</v>
      </c>
      <c r="AD514" s="44">
        <f t="shared" si="30"/>
        <v>-3.5644629766628556E-2</v>
      </c>
      <c r="AH514" s="21" t="s">
        <v>1359</v>
      </c>
      <c r="AI514" s="47">
        <v>0.60788863109048719</v>
      </c>
      <c r="AJ514" s="47">
        <v>-0.11096403106007689</v>
      </c>
      <c r="AL514" s="47">
        <f t="shared" si="31"/>
        <v>0.60788863109048719</v>
      </c>
      <c r="AM514" s="47">
        <f t="shared" si="31"/>
        <v>-0.11096403106007689</v>
      </c>
    </row>
    <row r="515" spans="4:39" x14ac:dyDescent="0.25">
      <c r="D515" s="21" t="s">
        <v>2907</v>
      </c>
      <c r="E515" s="45">
        <v>33327408.622235671</v>
      </c>
      <c r="F515" s="45">
        <v>30890922.440015115</v>
      </c>
      <c r="G515" s="45">
        <f t="shared" si="28"/>
        <v>33327408.622235671</v>
      </c>
      <c r="H515" s="44">
        <f t="shared" si="29"/>
        <v>-7.310757970528077E-2</v>
      </c>
      <c r="I515" s="44"/>
      <c r="AA515" s="46" t="s">
        <v>265</v>
      </c>
      <c r="AB515" s="45">
        <v>14869</v>
      </c>
      <c r="AC515" s="45">
        <v>14256</v>
      </c>
      <c r="AD515" s="44">
        <f t="shared" si="30"/>
        <v>-4.1226713296119447E-2</v>
      </c>
      <c r="AH515" s="21" t="s">
        <v>2698</v>
      </c>
      <c r="AI515" s="47">
        <v>1.2222222222222223</v>
      </c>
      <c r="AJ515" s="47">
        <v>0.14002499810438615</v>
      </c>
      <c r="AL515" s="47">
        <f t="shared" si="31"/>
        <v>1.2222222222222223</v>
      </c>
      <c r="AM515" s="47">
        <f t="shared" si="31"/>
        <v>0.14002499810438615</v>
      </c>
    </row>
    <row r="516" spans="4:39" x14ac:dyDescent="0.25">
      <c r="D516" s="21" t="s">
        <v>878</v>
      </c>
      <c r="E516" s="45">
        <v>3213264.1277779951</v>
      </c>
      <c r="F516" s="45">
        <v>2954142.0712307412</v>
      </c>
      <c r="G516" s="45">
        <f t="shared" si="28"/>
        <v>3213264.1277779951</v>
      </c>
      <c r="H516" s="44">
        <f t="shared" si="29"/>
        <v>-8.0641380927013742E-2</v>
      </c>
      <c r="I516" s="44"/>
      <c r="AA516" s="21" t="s">
        <v>311</v>
      </c>
      <c r="AB516" s="45"/>
      <c r="AC516" s="45"/>
      <c r="AD516" s="44" t="str">
        <f t="shared" si="30"/>
        <v/>
      </c>
      <c r="AH516" s="21" t="s">
        <v>3701</v>
      </c>
      <c r="AI516" s="47">
        <v>0.20461783439490447</v>
      </c>
      <c r="AJ516" s="47">
        <v>0.15741077417180208</v>
      </c>
      <c r="AL516" s="47">
        <f t="shared" si="31"/>
        <v>0.20461783439490447</v>
      </c>
      <c r="AM516" s="47">
        <f t="shared" si="31"/>
        <v>0.15741077417180208</v>
      </c>
    </row>
    <row r="517" spans="4:39" x14ac:dyDescent="0.25">
      <c r="D517" s="21" t="s">
        <v>1310</v>
      </c>
      <c r="E517" s="45">
        <v>6003662.0506461291</v>
      </c>
      <c r="F517" s="45">
        <v>5529827.8581463136</v>
      </c>
      <c r="G517" s="45">
        <f t="shared" ref="G517:G580" si="32">E517</f>
        <v>6003662.0506461291</v>
      </c>
      <c r="H517" s="44">
        <f t="shared" ref="H517:H580" si="33">IF(OR(E517=0,E517="",F517=0,F517=""),"",(F517-E517)/E517)</f>
        <v>-7.8924194683613197E-2</v>
      </c>
      <c r="I517" s="44"/>
      <c r="AA517" s="46" t="s">
        <v>308</v>
      </c>
      <c r="AB517" s="45">
        <v>20585</v>
      </c>
      <c r="AC517" s="45">
        <v>21213</v>
      </c>
      <c r="AD517" s="44">
        <f t="shared" si="30"/>
        <v>3.0507651202331794E-2</v>
      </c>
      <c r="AH517" s="21" t="s">
        <v>3310</v>
      </c>
      <c r="AI517" s="47">
        <v>0</v>
      </c>
      <c r="AJ517" s="47">
        <v>-4.7050075042683361E-2</v>
      </c>
      <c r="AL517" s="47">
        <f t="shared" si="31"/>
        <v>0</v>
      </c>
      <c r="AM517" s="47">
        <f t="shared" si="31"/>
        <v>-4.7050075042683361E-2</v>
      </c>
    </row>
    <row r="518" spans="4:39" x14ac:dyDescent="0.25">
      <c r="D518" s="21" t="s">
        <v>2354</v>
      </c>
      <c r="E518" s="45">
        <v>19963317.781299643</v>
      </c>
      <c r="F518" s="45">
        <v>19791212.802514452</v>
      </c>
      <c r="G518" s="45">
        <f t="shared" si="32"/>
        <v>19963317.781299643</v>
      </c>
      <c r="H518" s="44">
        <f t="shared" si="33"/>
        <v>-8.6210609213668698E-3</v>
      </c>
      <c r="I518" s="44"/>
      <c r="AA518" s="21" t="s">
        <v>2380</v>
      </c>
      <c r="AB518" s="45"/>
      <c r="AC518" s="45"/>
      <c r="AD518" s="44" t="str">
        <f t="shared" ref="AD518:AD581" si="34">IF(OR(AB518=0,AB518="",AC518=0,AC518=""),"",(AC518-AB518)/AB518)</f>
        <v/>
      </c>
      <c r="AH518" s="21" t="s">
        <v>2834</v>
      </c>
      <c r="AI518" s="47">
        <v>0.73274596182085172</v>
      </c>
      <c r="AJ518" s="47">
        <v>1.3344074472264256E-2</v>
      </c>
      <c r="AL518" s="47">
        <f t="shared" si="31"/>
        <v>0.73274596182085172</v>
      </c>
      <c r="AM518" s="47">
        <f t="shared" si="31"/>
        <v>1.3344074472264256E-2</v>
      </c>
    </row>
    <row r="519" spans="4:39" x14ac:dyDescent="0.25">
      <c r="D519" s="21" t="s">
        <v>988</v>
      </c>
      <c r="E519" s="45">
        <v>3614817.551029522</v>
      </c>
      <c r="F519" s="45">
        <v>3329540.0578131382</v>
      </c>
      <c r="G519" s="45">
        <f t="shared" si="32"/>
        <v>3614817.551029522</v>
      </c>
      <c r="H519" s="44">
        <f t="shared" si="33"/>
        <v>-7.8918918918918876E-2</v>
      </c>
      <c r="I519" s="44"/>
      <c r="AA519" s="46" t="s">
        <v>2378</v>
      </c>
      <c r="AB519" s="45">
        <v>19459000</v>
      </c>
      <c r="AC519" s="45">
        <v>23408000</v>
      </c>
      <c r="AD519" s="44">
        <f t="shared" si="34"/>
        <v>0.20293951384963257</v>
      </c>
      <c r="AH519" s="21" t="s">
        <v>765</v>
      </c>
      <c r="AI519" s="47">
        <v>1.6675824175824177</v>
      </c>
      <c r="AJ519" s="47">
        <v>-0.1423055642997566</v>
      </c>
      <c r="AL519" s="47">
        <f t="shared" ref="AL519:AM582" si="35">AI519</f>
        <v>1.6675824175824177</v>
      </c>
      <c r="AM519" s="47">
        <f t="shared" si="35"/>
        <v>-0.1423055642997566</v>
      </c>
    </row>
    <row r="520" spans="4:39" x14ac:dyDescent="0.25">
      <c r="D520" s="21" t="s">
        <v>779</v>
      </c>
      <c r="E520" s="45">
        <v>2920971.9943084014</v>
      </c>
      <c r="F520" s="45">
        <v>3008989.6824122407</v>
      </c>
      <c r="G520" s="45">
        <f t="shared" si="32"/>
        <v>2920971.9943084014</v>
      </c>
      <c r="H520" s="44">
        <f t="shared" si="33"/>
        <v>3.013301335149543E-2</v>
      </c>
      <c r="I520" s="44"/>
      <c r="AA520" s="21" t="s">
        <v>2182</v>
      </c>
      <c r="AB520" s="45"/>
      <c r="AC520" s="45"/>
      <c r="AD520" s="44" t="str">
        <f t="shared" si="34"/>
        <v/>
      </c>
      <c r="AH520" s="21" t="s">
        <v>1798</v>
      </c>
      <c r="AI520" s="47">
        <v>0.20716112531969311</v>
      </c>
      <c r="AJ520" s="47">
        <v>3.2539019684364151E-2</v>
      </c>
      <c r="AL520" s="47">
        <f t="shared" si="35"/>
        <v>0.20716112531969311</v>
      </c>
      <c r="AM520" s="47">
        <f t="shared" si="35"/>
        <v>3.2539019684364151E-2</v>
      </c>
    </row>
    <row r="521" spans="4:39" x14ac:dyDescent="0.25">
      <c r="D521" s="21" t="s">
        <v>1547</v>
      </c>
      <c r="E521" s="45">
        <v>8494972.6741028409</v>
      </c>
      <c r="F521" s="45">
        <v>7686239.313188171</v>
      </c>
      <c r="G521" s="45">
        <f t="shared" si="32"/>
        <v>8494972.6741028409</v>
      </c>
      <c r="H521" s="44">
        <f t="shared" si="33"/>
        <v>-9.5201408166987508E-2</v>
      </c>
      <c r="I521" s="44"/>
      <c r="AA521" s="46" t="s">
        <v>2179</v>
      </c>
      <c r="AB521" s="45">
        <v>15972000</v>
      </c>
      <c r="AC521" s="45">
        <v>14709000</v>
      </c>
      <c r="AD521" s="44">
        <f t="shared" si="34"/>
        <v>-7.9075882794891056E-2</v>
      </c>
      <c r="AH521" s="21" t="s">
        <v>1167</v>
      </c>
      <c r="AI521" s="47">
        <v>0.20716112531969311</v>
      </c>
      <c r="AJ521" s="47">
        <v>-2.6661554701244289E-2</v>
      </c>
      <c r="AL521" s="47">
        <f t="shared" si="35"/>
        <v>0.20716112531969311</v>
      </c>
      <c r="AM521" s="47">
        <f t="shared" si="35"/>
        <v>-2.6661554701244289E-2</v>
      </c>
    </row>
    <row r="522" spans="4:39" x14ac:dyDescent="0.25">
      <c r="D522" s="21" t="s">
        <v>1494</v>
      </c>
      <c r="E522" s="45">
        <v>8004882.7341948384</v>
      </c>
      <c r="F522" s="45">
        <v>8004882.7341948384</v>
      </c>
      <c r="G522" s="45">
        <f t="shared" si="32"/>
        <v>8004882.7341948384</v>
      </c>
      <c r="H522" s="44">
        <f t="shared" si="33"/>
        <v>0</v>
      </c>
      <c r="I522" s="44"/>
      <c r="AA522" s="21" t="s">
        <v>345</v>
      </c>
      <c r="AB522" s="45"/>
      <c r="AC522" s="45"/>
      <c r="AD522" s="44" t="str">
        <f t="shared" si="34"/>
        <v/>
      </c>
      <c r="AH522" s="21" t="s">
        <v>1933</v>
      </c>
      <c r="AI522" s="47">
        <v>0.55031847133757961</v>
      </c>
      <c r="AJ522" s="47">
        <v>6.4666086441913795E-2</v>
      </c>
      <c r="AL522" s="47">
        <f t="shared" si="35"/>
        <v>0.55031847133757961</v>
      </c>
      <c r="AM522" s="47">
        <f t="shared" si="35"/>
        <v>6.4666086441913795E-2</v>
      </c>
    </row>
    <row r="523" spans="4:39" x14ac:dyDescent="0.25">
      <c r="D523" s="21" t="s">
        <v>1496</v>
      </c>
      <c r="E523" s="45">
        <v>8004882.7341948384</v>
      </c>
      <c r="F523" s="45">
        <v>8004882.7341948384</v>
      </c>
      <c r="G523" s="45">
        <f t="shared" si="32"/>
        <v>8004882.7341948384</v>
      </c>
      <c r="H523" s="44">
        <f t="shared" si="33"/>
        <v>0</v>
      </c>
      <c r="I523" s="44"/>
      <c r="AA523" s="46" t="s">
        <v>344</v>
      </c>
      <c r="AB523" s="45">
        <v>36321</v>
      </c>
      <c r="AC523" s="45">
        <v>34701</v>
      </c>
      <c r="AD523" s="44">
        <f t="shared" si="34"/>
        <v>-4.4602296192285458E-2</v>
      </c>
      <c r="AH523" s="21" t="s">
        <v>708</v>
      </c>
      <c r="AI523" s="47">
        <v>1.2934272300469483</v>
      </c>
      <c r="AJ523" s="47">
        <v>0.12288083833906141</v>
      </c>
      <c r="AL523" s="47">
        <f t="shared" si="35"/>
        <v>1.2934272300469483</v>
      </c>
      <c r="AM523" s="47">
        <f t="shared" si="35"/>
        <v>0.12288083833906141</v>
      </c>
    </row>
    <row r="524" spans="4:39" x14ac:dyDescent="0.25">
      <c r="D524" s="21" t="s">
        <v>545</v>
      </c>
      <c r="E524" s="45">
        <v>1606980.2088896139</v>
      </c>
      <c r="F524" s="45">
        <v>1538591.7687350013</v>
      </c>
      <c r="G524" s="45">
        <f t="shared" si="32"/>
        <v>1606980.2088896139</v>
      </c>
      <c r="H524" s="44">
        <f t="shared" si="33"/>
        <v>-4.2557114130153076E-2</v>
      </c>
      <c r="I524" s="44"/>
      <c r="AA524" s="21" t="s">
        <v>804</v>
      </c>
      <c r="AB524" s="45"/>
      <c r="AC524" s="45"/>
      <c r="AD524" s="44" t="str">
        <f t="shared" si="34"/>
        <v/>
      </c>
      <c r="AH524" s="21" t="s">
        <v>3691</v>
      </c>
      <c r="AI524" s="47">
        <v>0.20476706392199351</v>
      </c>
      <c r="AJ524" s="47">
        <v>-2.8995835715178435E-2</v>
      </c>
      <c r="AL524" s="47">
        <f t="shared" si="35"/>
        <v>0.20476706392199351</v>
      </c>
      <c r="AM524" s="47">
        <f t="shared" si="35"/>
        <v>-2.8995835715178435E-2</v>
      </c>
    </row>
    <row r="525" spans="4:39" x14ac:dyDescent="0.25">
      <c r="D525" s="21" t="s">
        <v>2861</v>
      </c>
      <c r="E525" s="45">
        <v>30430279.33733191</v>
      </c>
      <c r="F525" s="45">
        <v>31036349.021344636</v>
      </c>
      <c r="G525" s="45">
        <f t="shared" si="32"/>
        <v>30430279.33733191</v>
      </c>
      <c r="H525" s="44">
        <f t="shared" si="33"/>
        <v>1.9916665150989884E-2</v>
      </c>
      <c r="I525" s="44"/>
      <c r="AA525" s="46" t="s">
        <v>801</v>
      </c>
      <c r="AB525" s="45">
        <v>2887000</v>
      </c>
      <c r="AC525" s="45">
        <v>2712000</v>
      </c>
      <c r="AD525" s="44">
        <f t="shared" si="34"/>
        <v>-6.0616556979563564E-2</v>
      </c>
      <c r="AH525" s="21" t="s">
        <v>3490</v>
      </c>
      <c r="AI525" s="47">
        <v>0.23749999999999999</v>
      </c>
      <c r="AJ525" s="47">
        <v>8.3513402733894793E-2</v>
      </c>
      <c r="AL525" s="47">
        <f t="shared" si="35"/>
        <v>0.23749999999999999</v>
      </c>
      <c r="AM525" s="47">
        <f t="shared" si="35"/>
        <v>8.3513402733894793E-2</v>
      </c>
    </row>
    <row r="526" spans="4:39" x14ac:dyDescent="0.25">
      <c r="D526" s="21" t="s">
        <v>1256</v>
      </c>
      <c r="E526" s="45">
        <v>5523324.0591290584</v>
      </c>
      <c r="F526" s="45">
        <v>5992317.3270436442</v>
      </c>
      <c r="G526" s="45">
        <f t="shared" si="32"/>
        <v>5523324.0591290584</v>
      </c>
      <c r="H526" s="44">
        <f t="shared" si="33"/>
        <v>8.4911416185951369E-2</v>
      </c>
      <c r="I526" s="44"/>
      <c r="AA526" s="46" t="s">
        <v>1885</v>
      </c>
      <c r="AB526" s="45">
        <v>11659000</v>
      </c>
      <c r="AC526" s="45">
        <v>15037000</v>
      </c>
      <c r="AD526" s="44">
        <f t="shared" si="34"/>
        <v>0.28973325328072735</v>
      </c>
      <c r="AH526" s="21" t="s">
        <v>1555</v>
      </c>
      <c r="AI526" s="47">
        <v>1.3265822784810126</v>
      </c>
      <c r="AJ526" s="47">
        <v>7.2853479968145465E-2</v>
      </c>
      <c r="AL526" s="47">
        <f t="shared" si="35"/>
        <v>1.3265822784810126</v>
      </c>
      <c r="AM526" s="47">
        <f t="shared" si="35"/>
        <v>7.2853479968145465E-2</v>
      </c>
    </row>
    <row r="527" spans="4:39" x14ac:dyDescent="0.25">
      <c r="D527" s="21" t="s">
        <v>2412</v>
      </c>
      <c r="E527" s="45">
        <v>21501553.949829467</v>
      </c>
      <c r="F527" s="45">
        <v>22112970.676546879</v>
      </c>
      <c r="G527" s="45">
        <f t="shared" si="32"/>
        <v>21501553.949829467</v>
      </c>
      <c r="H527" s="44">
        <f t="shared" si="33"/>
        <v>2.8435932032822294E-2</v>
      </c>
      <c r="I527" s="44"/>
      <c r="AA527" s="21" t="s">
        <v>3197</v>
      </c>
      <c r="AB527" s="45"/>
      <c r="AC527" s="45"/>
      <c r="AD527" s="44" t="str">
        <f t="shared" si="34"/>
        <v/>
      </c>
      <c r="AH527" s="21" t="s">
        <v>769</v>
      </c>
      <c r="AI527" s="47">
        <v>2.4436229205175599</v>
      </c>
      <c r="AJ527" s="47">
        <v>-4.5628959922840766E-2</v>
      </c>
      <c r="AL527" s="47">
        <f t="shared" si="35"/>
        <v>2.4436229205175599</v>
      </c>
      <c r="AM527" s="47">
        <f t="shared" si="35"/>
        <v>-4.5628959922840766E-2</v>
      </c>
    </row>
    <row r="528" spans="4:39" x14ac:dyDescent="0.25">
      <c r="D528" s="21" t="s">
        <v>2108</v>
      </c>
      <c r="E528" s="45">
        <v>15413867.06010288</v>
      </c>
      <c r="F528" s="45">
        <v>13435660.41441498</v>
      </c>
      <c r="G528" s="45">
        <f t="shared" si="32"/>
        <v>15413867.06010288</v>
      </c>
      <c r="H528" s="44">
        <f t="shared" si="33"/>
        <v>-0.12833941268432719</v>
      </c>
      <c r="I528" s="44"/>
      <c r="AA528" s="46" t="s">
        <v>3194</v>
      </c>
      <c r="AB528" s="45">
        <v>41838000</v>
      </c>
      <c r="AC528" s="45">
        <v>45470000</v>
      </c>
      <c r="AD528" s="44">
        <f t="shared" si="34"/>
        <v>8.6811033032171706E-2</v>
      </c>
      <c r="AH528" s="21" t="s">
        <v>2993</v>
      </c>
      <c r="AI528" s="47">
        <v>1.0265486725663717</v>
      </c>
      <c r="AJ528" s="47">
        <v>7.3978004913426668E-2</v>
      </c>
      <c r="AL528" s="47">
        <f t="shared" si="35"/>
        <v>1.0265486725663717</v>
      </c>
      <c r="AM528" s="47">
        <f t="shared" si="35"/>
        <v>7.3978004913426668E-2</v>
      </c>
    </row>
    <row r="529" spans="4:39" x14ac:dyDescent="0.25">
      <c r="D529" s="21" t="s">
        <v>843</v>
      </c>
      <c r="E529" s="45">
        <v>3001831.0253230645</v>
      </c>
      <c r="F529" s="45">
        <v>3581178.8112042826</v>
      </c>
      <c r="G529" s="45">
        <f t="shared" si="32"/>
        <v>3001831.0253230645</v>
      </c>
      <c r="H529" s="44">
        <f t="shared" si="33"/>
        <v>0.19299813380363978</v>
      </c>
      <c r="I529" s="44"/>
      <c r="AA529" s="21" t="s">
        <v>324</v>
      </c>
      <c r="AB529" s="45"/>
      <c r="AC529" s="45"/>
      <c r="AD529" s="44" t="str">
        <f t="shared" si="34"/>
        <v/>
      </c>
      <c r="AH529" s="21" t="s">
        <v>3590</v>
      </c>
      <c r="AI529" s="47">
        <v>3.8554216867469883E-2</v>
      </c>
      <c r="AJ529" s="47">
        <v>-2.8161795937857517E-2</v>
      </c>
      <c r="AL529" s="47">
        <f t="shared" si="35"/>
        <v>3.8554216867469883E-2</v>
      </c>
      <c r="AM529" s="47">
        <f t="shared" si="35"/>
        <v>-2.8161795937857517E-2</v>
      </c>
    </row>
    <row r="530" spans="4:39" x14ac:dyDescent="0.25">
      <c r="D530" s="21" t="s">
        <v>1315</v>
      </c>
      <c r="E530" s="45">
        <v>6219450.1447414691</v>
      </c>
      <c r="F530" s="45">
        <v>6303109.1741965394</v>
      </c>
      <c r="G530" s="45">
        <f t="shared" si="32"/>
        <v>6219450.1447414691</v>
      </c>
      <c r="H530" s="44">
        <f t="shared" si="33"/>
        <v>1.3451193836774124E-2</v>
      </c>
      <c r="I530" s="44"/>
      <c r="AA530" s="46" t="s">
        <v>321</v>
      </c>
      <c r="AB530" s="45">
        <v>24873</v>
      </c>
      <c r="AC530" s="45">
        <v>24379</v>
      </c>
      <c r="AD530" s="44">
        <f t="shared" si="34"/>
        <v>-1.9860893338157843E-2</v>
      </c>
      <c r="AH530" s="21" t="s">
        <v>2614</v>
      </c>
      <c r="AI530" s="47">
        <v>1.0793650793650793</v>
      </c>
      <c r="AJ530" s="47">
        <v>-3.2098317272335995E-2</v>
      </c>
      <c r="AL530" s="47">
        <f t="shared" si="35"/>
        <v>1.0793650793650793</v>
      </c>
      <c r="AM530" s="47">
        <f t="shared" si="35"/>
        <v>-3.2098317272335995E-2</v>
      </c>
    </row>
    <row r="531" spans="4:39" x14ac:dyDescent="0.25">
      <c r="D531" s="21" t="s">
        <v>3734</v>
      </c>
      <c r="E531" s="45">
        <v>193306599.75027126</v>
      </c>
      <c r="F531" s="45">
        <v>250799743.04520437</v>
      </c>
      <c r="G531" s="45">
        <f t="shared" si="32"/>
        <v>193306599.75027126</v>
      </c>
      <c r="H531" s="44">
        <f t="shared" si="33"/>
        <v>0.29741945370311873</v>
      </c>
      <c r="I531" s="44"/>
      <c r="AA531" s="46" t="s">
        <v>325</v>
      </c>
      <c r="AB531" s="45">
        <v>24873</v>
      </c>
      <c r="AC531" s="45">
        <v>24376</v>
      </c>
      <c r="AD531" s="44">
        <f t="shared" si="34"/>
        <v>-1.9981506050737747E-2</v>
      </c>
      <c r="AH531" s="21" t="s">
        <v>2806</v>
      </c>
      <c r="AI531" s="47">
        <v>1.0793650793650793</v>
      </c>
      <c r="AJ531" s="47">
        <v>0.74783776381453937</v>
      </c>
      <c r="AL531" s="47">
        <f t="shared" si="35"/>
        <v>1.0793650793650793</v>
      </c>
      <c r="AM531" s="47">
        <f t="shared" si="35"/>
        <v>0.74783776381453937</v>
      </c>
    </row>
    <row r="532" spans="4:39" x14ac:dyDescent="0.25">
      <c r="D532" s="21" t="s">
        <v>1367</v>
      </c>
      <c r="E532" s="45">
        <v>7541184.9945379514</v>
      </c>
      <c r="F532" s="45">
        <v>7684059.570217846</v>
      </c>
      <c r="G532" s="45">
        <f t="shared" si="32"/>
        <v>7541184.9945379514</v>
      </c>
      <c r="H532" s="44">
        <f t="shared" si="33"/>
        <v>1.8945905157263479E-2</v>
      </c>
      <c r="I532" s="44"/>
      <c r="AA532" s="21" t="s">
        <v>238</v>
      </c>
      <c r="AB532" s="45"/>
      <c r="AC532" s="45"/>
      <c r="AD532" s="44" t="str">
        <f t="shared" si="34"/>
        <v/>
      </c>
      <c r="AH532" s="21" t="s">
        <v>1319</v>
      </c>
      <c r="AI532" s="47">
        <v>1.6351851851851851</v>
      </c>
      <c r="AJ532" s="47">
        <v>0.99565588350218404</v>
      </c>
      <c r="AL532" s="47">
        <f t="shared" si="35"/>
        <v>1.6351851851851851</v>
      </c>
      <c r="AM532" s="47">
        <f t="shared" si="35"/>
        <v>0.99565588350218404</v>
      </c>
    </row>
    <row r="533" spans="4:39" x14ac:dyDescent="0.25">
      <c r="D533" s="21" t="s">
        <v>981</v>
      </c>
      <c r="E533" s="45">
        <v>3968696.6237084633</v>
      </c>
      <c r="F533" s="45">
        <v>4704666.3984357277</v>
      </c>
      <c r="G533" s="45">
        <f t="shared" si="32"/>
        <v>3968696.6237084633</v>
      </c>
      <c r="H533" s="44">
        <f t="shared" si="33"/>
        <v>0.18544369713993236</v>
      </c>
      <c r="I533" s="44"/>
      <c r="AA533" s="46" t="s">
        <v>1446</v>
      </c>
      <c r="AB533" s="45">
        <v>7386000</v>
      </c>
      <c r="AC533" s="45">
        <v>7509000</v>
      </c>
      <c r="AD533" s="44">
        <f t="shared" si="34"/>
        <v>1.6653127538586516E-2</v>
      </c>
      <c r="AH533" s="21" t="s">
        <v>944</v>
      </c>
      <c r="AI533" s="47">
        <v>0</v>
      </c>
      <c r="AJ533" s="47">
        <v>-3.9727140282729174E-2</v>
      </c>
      <c r="AL533" s="47">
        <f t="shared" si="35"/>
        <v>0</v>
      </c>
      <c r="AM533" s="47">
        <f t="shared" si="35"/>
        <v>-3.9727140282729174E-2</v>
      </c>
    </row>
    <row r="534" spans="4:39" x14ac:dyDescent="0.25">
      <c r="D534" s="21" t="s">
        <v>2194</v>
      </c>
      <c r="E534" s="45">
        <v>17046042.430086508</v>
      </c>
      <c r="F534" s="45">
        <v>17069333.810805462</v>
      </c>
      <c r="G534" s="45">
        <f t="shared" si="32"/>
        <v>17046042.430086508</v>
      </c>
      <c r="H534" s="44">
        <f t="shared" si="33"/>
        <v>1.366380543430086E-3</v>
      </c>
      <c r="I534" s="44"/>
      <c r="AA534" s="46" t="s">
        <v>235</v>
      </c>
      <c r="AB534" s="45">
        <v>10911</v>
      </c>
      <c r="AC534" s="45">
        <v>11647</v>
      </c>
      <c r="AD534" s="44">
        <f t="shared" si="34"/>
        <v>6.7454862065805157E-2</v>
      </c>
      <c r="AH534" s="21" t="s">
        <v>1446</v>
      </c>
      <c r="AI534" s="47">
        <v>1.8666666666666667</v>
      </c>
      <c r="AJ534" s="47">
        <v>1.5917556279055143E-2</v>
      </c>
      <c r="AL534" s="47">
        <f t="shared" si="35"/>
        <v>1.8666666666666667</v>
      </c>
      <c r="AM534" s="47">
        <f t="shared" si="35"/>
        <v>1.5917556279055143E-2</v>
      </c>
    </row>
    <row r="535" spans="4:39" x14ac:dyDescent="0.25">
      <c r="D535" s="21" t="s">
        <v>1040</v>
      </c>
      <c r="E535" s="45">
        <v>4104199.0025367271</v>
      </c>
      <c r="F535" s="45">
        <v>4104199.0025367271</v>
      </c>
      <c r="G535" s="45">
        <f t="shared" si="32"/>
        <v>4104199.0025367271</v>
      </c>
      <c r="H535" s="44">
        <f t="shared" si="33"/>
        <v>0</v>
      </c>
      <c r="I535" s="44"/>
      <c r="AA535" s="21" t="s">
        <v>1839</v>
      </c>
      <c r="AB535" s="45"/>
      <c r="AC535" s="45"/>
      <c r="AD535" s="44" t="str">
        <f t="shared" si="34"/>
        <v/>
      </c>
      <c r="AH535" s="21" t="s">
        <v>2025</v>
      </c>
      <c r="AI535" s="47">
        <v>0</v>
      </c>
      <c r="AJ535" s="47">
        <v>-1.7972381821222238E-3</v>
      </c>
      <c r="AL535" s="47">
        <f t="shared" si="35"/>
        <v>0</v>
      </c>
      <c r="AM535" s="47">
        <f t="shared" si="35"/>
        <v>-1.7972381821222238E-3</v>
      </c>
    </row>
    <row r="536" spans="4:39" x14ac:dyDescent="0.25">
      <c r="D536" s="21" t="s">
        <v>1208</v>
      </c>
      <c r="E536" s="45">
        <v>5239687.2092976393</v>
      </c>
      <c r="F536" s="45">
        <v>5575767.5437717354</v>
      </c>
      <c r="G536" s="45">
        <f t="shared" si="32"/>
        <v>5239687.2092976393</v>
      </c>
      <c r="H536" s="44">
        <f t="shared" si="33"/>
        <v>6.4141297189979851E-2</v>
      </c>
      <c r="I536" s="44"/>
      <c r="AA536" s="46" t="s">
        <v>1836</v>
      </c>
      <c r="AB536" s="45">
        <v>11253000</v>
      </c>
      <c r="AC536" s="45">
        <v>10656000</v>
      </c>
      <c r="AD536" s="44">
        <f t="shared" si="34"/>
        <v>-5.305251932817915E-2</v>
      </c>
      <c r="AH536" s="21" t="s">
        <v>1732</v>
      </c>
      <c r="AI536" s="47">
        <v>0.29182389937106917</v>
      </c>
      <c r="AJ536" s="47">
        <v>-0.61811118334181825</v>
      </c>
      <c r="AL536" s="47">
        <f t="shared" si="35"/>
        <v>0.29182389937106917</v>
      </c>
      <c r="AM536" s="47">
        <f t="shared" si="35"/>
        <v>-0.61811118334181825</v>
      </c>
    </row>
    <row r="537" spans="4:39" x14ac:dyDescent="0.25">
      <c r="D537" s="21" t="s">
        <v>2513</v>
      </c>
      <c r="E537" s="45">
        <v>22219603.162706971</v>
      </c>
      <c r="F537" s="45">
        <v>22870490.141878497</v>
      </c>
      <c r="G537" s="45">
        <f t="shared" si="32"/>
        <v>22219603.162706971</v>
      </c>
      <c r="H537" s="44">
        <f t="shared" si="33"/>
        <v>2.929336651088189E-2</v>
      </c>
      <c r="I537" s="44"/>
      <c r="AA537" s="21" t="s">
        <v>247</v>
      </c>
      <c r="AB537" s="45"/>
      <c r="AC537" s="45"/>
      <c r="AD537" s="44" t="str">
        <f t="shared" si="34"/>
        <v/>
      </c>
      <c r="AH537" s="21" t="s">
        <v>2244</v>
      </c>
      <c r="AI537" s="47">
        <v>0.66144578313253011</v>
      </c>
      <c r="AJ537" s="47">
        <v>2.1142265523909784E-2</v>
      </c>
      <c r="AL537" s="47">
        <f t="shared" si="35"/>
        <v>0.66144578313253011</v>
      </c>
      <c r="AM537" s="47">
        <f t="shared" si="35"/>
        <v>2.1142265523909784E-2</v>
      </c>
    </row>
    <row r="538" spans="4:39" x14ac:dyDescent="0.25">
      <c r="D538" s="21" t="s">
        <v>2135</v>
      </c>
      <c r="E538" s="45">
        <v>260632978.1633333</v>
      </c>
      <c r="F538" s="45">
        <v>416078925.65705121</v>
      </c>
      <c r="G538" s="45">
        <f t="shared" si="32"/>
        <v>260632978.1633333</v>
      </c>
      <c r="H538" s="44">
        <f t="shared" si="33"/>
        <v>0.59641703282960279</v>
      </c>
      <c r="I538" s="44"/>
      <c r="AA538" s="46" t="s">
        <v>244</v>
      </c>
      <c r="AB538" s="45">
        <v>12428</v>
      </c>
      <c r="AC538" s="45">
        <v>12167</v>
      </c>
      <c r="AD538" s="44">
        <f t="shared" si="34"/>
        <v>-2.1000965561635016E-2</v>
      </c>
      <c r="AH538" s="21" t="s">
        <v>2405</v>
      </c>
      <c r="AI538" s="47">
        <v>2.9586956521739132</v>
      </c>
      <c r="AJ538" s="47">
        <v>0.12763769975769623</v>
      </c>
      <c r="AL538" s="47">
        <f t="shared" si="35"/>
        <v>2.9586956521739132</v>
      </c>
      <c r="AM538" s="47">
        <f t="shared" si="35"/>
        <v>0.12763769975769623</v>
      </c>
    </row>
    <row r="539" spans="4:39" x14ac:dyDescent="0.25">
      <c r="D539" s="21" t="s">
        <v>3753</v>
      </c>
      <c r="E539" s="45">
        <v>268236616.1504766</v>
      </c>
      <c r="F539" s="45">
        <v>416519363.02685708</v>
      </c>
      <c r="G539" s="45">
        <f t="shared" si="32"/>
        <v>268236616.1504766</v>
      </c>
      <c r="H539" s="44">
        <f t="shared" si="33"/>
        <v>0.55280576158624117</v>
      </c>
      <c r="I539" s="44"/>
      <c r="AA539" s="21" t="s">
        <v>338</v>
      </c>
      <c r="AB539" s="45"/>
      <c r="AC539" s="45"/>
      <c r="AD539" s="44" t="str">
        <f t="shared" si="34"/>
        <v/>
      </c>
      <c r="AH539" s="21" t="s">
        <v>1724</v>
      </c>
      <c r="AI539" s="47">
        <v>0.52072072072072073</v>
      </c>
      <c r="AJ539" s="47">
        <v>3.9451411062403401E-2</v>
      </c>
      <c r="AL539" s="47">
        <f t="shared" si="35"/>
        <v>0.52072072072072073</v>
      </c>
      <c r="AM539" s="47">
        <f t="shared" si="35"/>
        <v>3.9451411062403401E-2</v>
      </c>
    </row>
    <row r="540" spans="4:39" x14ac:dyDescent="0.25">
      <c r="D540" s="21" t="s">
        <v>1253</v>
      </c>
      <c r="E540" s="45">
        <v>5484345.2832652386</v>
      </c>
      <c r="F540" s="45">
        <v>5796001.1748269731</v>
      </c>
      <c r="G540" s="45">
        <f t="shared" si="32"/>
        <v>5484345.2832652386</v>
      </c>
      <c r="H540" s="44">
        <f t="shared" si="33"/>
        <v>5.6826453380444814E-2</v>
      </c>
      <c r="I540" s="44"/>
      <c r="AA540" s="46" t="s">
        <v>336</v>
      </c>
      <c r="AB540" s="45">
        <v>30528</v>
      </c>
      <c r="AC540" s="45">
        <v>37009</v>
      </c>
      <c r="AD540" s="44">
        <f t="shared" si="34"/>
        <v>0.21229690775681342</v>
      </c>
      <c r="AH540" s="21" t="s">
        <v>2924</v>
      </c>
      <c r="AI540" s="47">
        <v>0.84705882352941175</v>
      </c>
      <c r="AJ540" s="47">
        <v>0.10171349575753583</v>
      </c>
      <c r="AL540" s="47">
        <f t="shared" si="35"/>
        <v>0.84705882352941175</v>
      </c>
      <c r="AM540" s="47">
        <f t="shared" si="35"/>
        <v>0.10171349575753583</v>
      </c>
    </row>
    <row r="541" spans="4:39" x14ac:dyDescent="0.25">
      <c r="D541" s="21" t="s">
        <v>1276</v>
      </c>
      <c r="E541" s="45">
        <v>5662904.1987548722</v>
      </c>
      <c r="F541" s="45">
        <v>5662904.1987548722</v>
      </c>
      <c r="G541" s="45">
        <f t="shared" si="32"/>
        <v>5662904.1987548722</v>
      </c>
      <c r="H541" s="44">
        <f t="shared" si="33"/>
        <v>0</v>
      </c>
      <c r="I541" s="44"/>
      <c r="AA541" s="21" t="s">
        <v>2696</v>
      </c>
      <c r="AB541" s="45"/>
      <c r="AC541" s="45"/>
      <c r="AD541" s="44" t="str">
        <f t="shared" si="34"/>
        <v/>
      </c>
      <c r="AH541" s="21" t="s">
        <v>3622</v>
      </c>
      <c r="AI541" s="47">
        <v>0</v>
      </c>
      <c r="AJ541" s="47">
        <v>1.9671375862167433E-2</v>
      </c>
      <c r="AL541" s="47">
        <f t="shared" si="35"/>
        <v>0</v>
      </c>
      <c r="AM541" s="47">
        <f t="shared" si="35"/>
        <v>1.9671375862167433E-2</v>
      </c>
    </row>
    <row r="542" spans="4:39" x14ac:dyDescent="0.25">
      <c r="D542" s="21" t="s">
        <v>2572</v>
      </c>
      <c r="E542" s="45">
        <v>23550410.776318435</v>
      </c>
      <c r="F542" s="45">
        <v>23677327.530100185</v>
      </c>
      <c r="G542" s="45">
        <f t="shared" si="32"/>
        <v>23550410.776318435</v>
      </c>
      <c r="H542" s="44">
        <f t="shared" si="33"/>
        <v>5.3891524435477943E-3</v>
      </c>
      <c r="I542" s="44"/>
      <c r="AA542" s="46" t="s">
        <v>2694</v>
      </c>
      <c r="AB542" s="45">
        <v>25541000</v>
      </c>
      <c r="AC542" s="45">
        <v>28487000</v>
      </c>
      <c r="AD542" s="44">
        <f t="shared" si="34"/>
        <v>0.11534395677538076</v>
      </c>
      <c r="AH542" s="21" t="s">
        <v>2934</v>
      </c>
      <c r="AI542" s="47">
        <v>0</v>
      </c>
      <c r="AJ542" s="47">
        <v>4.831791885366022E-3</v>
      </c>
      <c r="AL542" s="47">
        <f t="shared" si="35"/>
        <v>0</v>
      </c>
      <c r="AM542" s="47">
        <f t="shared" si="35"/>
        <v>4.831791885366022E-3</v>
      </c>
    </row>
    <row r="543" spans="4:39" x14ac:dyDescent="0.25">
      <c r="D543" s="21" t="s">
        <v>447</v>
      </c>
      <c r="E543" s="45">
        <v>865494.60079871526</v>
      </c>
      <c r="F543" s="45">
        <v>883100.27226172993</v>
      </c>
      <c r="G543" s="45">
        <f t="shared" si="32"/>
        <v>865494.60079871526</v>
      </c>
      <c r="H543" s="44">
        <f t="shared" si="33"/>
        <v>2.0341746149273966E-2</v>
      </c>
      <c r="I543" s="44"/>
      <c r="AA543" s="21" t="s">
        <v>365</v>
      </c>
      <c r="AB543" s="45"/>
      <c r="AC543" s="45"/>
      <c r="AD543" s="44" t="str">
        <f t="shared" si="34"/>
        <v/>
      </c>
      <c r="AH543" s="21" t="s">
        <v>2911</v>
      </c>
      <c r="AI543" s="47">
        <v>0.18949771689497716</v>
      </c>
      <c r="AJ543" s="47">
        <v>-3.8948931720677232E-2</v>
      </c>
      <c r="AL543" s="47">
        <f t="shared" si="35"/>
        <v>0.18949771689497716</v>
      </c>
      <c r="AM543" s="47">
        <f t="shared" si="35"/>
        <v>-3.8948931720677232E-2</v>
      </c>
    </row>
    <row r="544" spans="4:39" x14ac:dyDescent="0.25">
      <c r="D544" s="21" t="s">
        <v>2962</v>
      </c>
      <c r="E544" s="45">
        <v>35113195.458751716</v>
      </c>
      <c r="F544" s="45">
        <v>35687654.637721717</v>
      </c>
      <c r="G544" s="45">
        <f t="shared" si="32"/>
        <v>35113195.458751716</v>
      </c>
      <c r="H544" s="44">
        <f t="shared" si="33"/>
        <v>1.6360207935071935E-2</v>
      </c>
      <c r="I544" s="44"/>
      <c r="AA544" s="46" t="s">
        <v>363</v>
      </c>
      <c r="AB544" s="45">
        <v>47022</v>
      </c>
      <c r="AC544" s="45">
        <v>45951</v>
      </c>
      <c r="AD544" s="44">
        <f t="shared" si="34"/>
        <v>-2.27765726681128E-2</v>
      </c>
      <c r="AH544" s="21" t="s">
        <v>2762</v>
      </c>
      <c r="AI544" s="47">
        <v>3.535211267605634</v>
      </c>
      <c r="AJ544" s="47">
        <v>-6.6345968882090649E-3</v>
      </c>
      <c r="AL544" s="47">
        <f t="shared" si="35"/>
        <v>3.535211267605634</v>
      </c>
      <c r="AM544" s="47">
        <f t="shared" si="35"/>
        <v>-6.6345968882090649E-3</v>
      </c>
    </row>
    <row r="545" spans="4:39" x14ac:dyDescent="0.25">
      <c r="D545" s="21" t="s">
        <v>3205</v>
      </c>
      <c r="E545" s="45">
        <v>45864427.191532485</v>
      </c>
      <c r="F545" s="45">
        <v>48926127.792099625</v>
      </c>
      <c r="G545" s="45">
        <f t="shared" si="32"/>
        <v>45864427.191532485</v>
      </c>
      <c r="H545" s="44">
        <f t="shared" si="33"/>
        <v>6.6755452712432273E-2</v>
      </c>
      <c r="I545" s="44"/>
      <c r="AA545" s="46" t="s">
        <v>366</v>
      </c>
      <c r="AB545" s="45">
        <v>47022</v>
      </c>
      <c r="AC545" s="45">
        <v>45942</v>
      </c>
      <c r="AD545" s="44">
        <f t="shared" si="34"/>
        <v>-2.2967972438433074E-2</v>
      </c>
      <c r="AH545" s="21" t="s">
        <v>2390</v>
      </c>
      <c r="AI545" s="47">
        <v>0.63147410358565736</v>
      </c>
      <c r="AJ545" s="47">
        <v>8.630409045594932E-2</v>
      </c>
      <c r="AL545" s="47">
        <f t="shared" si="35"/>
        <v>0.63147410358565736</v>
      </c>
      <c r="AM545" s="47">
        <f t="shared" si="35"/>
        <v>8.630409045594932E-2</v>
      </c>
    </row>
    <row r="546" spans="4:39" x14ac:dyDescent="0.25">
      <c r="D546" s="21" t="s">
        <v>3029</v>
      </c>
      <c r="E546" s="45">
        <v>36708338.596066616</v>
      </c>
      <c r="F546" s="45">
        <v>37997291.818199061</v>
      </c>
      <c r="G546" s="45">
        <f t="shared" si="32"/>
        <v>36708338.596066616</v>
      </c>
      <c r="H546" s="44">
        <f t="shared" si="33"/>
        <v>3.511336310574837E-2</v>
      </c>
      <c r="I546" s="44"/>
      <c r="AA546" s="21" t="s">
        <v>3429</v>
      </c>
      <c r="AB546" s="45"/>
      <c r="AC546" s="45"/>
      <c r="AD546" s="44" t="str">
        <f t="shared" si="34"/>
        <v/>
      </c>
      <c r="AH546" s="21" t="s">
        <v>1849</v>
      </c>
      <c r="AI546" s="47">
        <v>0.79392624728850325</v>
      </c>
      <c r="AJ546" s="47">
        <v>-1.5699996029523551E-2</v>
      </c>
      <c r="AL546" s="47">
        <f t="shared" si="35"/>
        <v>0.79392624728850325</v>
      </c>
      <c r="AM546" s="47">
        <f t="shared" si="35"/>
        <v>-1.5699996029523551E-2</v>
      </c>
    </row>
    <row r="547" spans="4:39" x14ac:dyDescent="0.25">
      <c r="D547" s="21" t="s">
        <v>2141</v>
      </c>
      <c r="E547" s="45">
        <v>16013860.098223127</v>
      </c>
      <c r="F547" s="45">
        <v>15966087.386248183</v>
      </c>
      <c r="G547" s="45">
        <f t="shared" si="32"/>
        <v>16013860.098223127</v>
      </c>
      <c r="H547" s="44">
        <f t="shared" si="33"/>
        <v>-2.983210274220249E-3</v>
      </c>
      <c r="I547" s="44"/>
      <c r="AA547" s="46" t="s">
        <v>3426</v>
      </c>
      <c r="AB547" s="45">
        <v>54095271</v>
      </c>
      <c r="AC547" s="45">
        <v>58620122</v>
      </c>
      <c r="AD547" s="44">
        <f t="shared" si="34"/>
        <v>8.3645962324507078E-2</v>
      </c>
      <c r="AH547" s="21" t="s">
        <v>692</v>
      </c>
      <c r="AI547" s="47">
        <v>0.42818428184281843</v>
      </c>
      <c r="AJ547" s="47">
        <v>-7.7899491765903509E-3</v>
      </c>
      <c r="AL547" s="47">
        <f t="shared" si="35"/>
        <v>0.42818428184281843</v>
      </c>
      <c r="AM547" s="47">
        <f t="shared" si="35"/>
        <v>-7.7899491765903509E-3</v>
      </c>
    </row>
    <row r="548" spans="4:39" x14ac:dyDescent="0.25">
      <c r="D548" s="21" t="s">
        <v>2278</v>
      </c>
      <c r="E548" s="45">
        <v>18883202.472742427</v>
      </c>
      <c r="F548" s="45">
        <v>25080666.736824781</v>
      </c>
      <c r="G548" s="45">
        <f t="shared" si="32"/>
        <v>18883202.472742427</v>
      </c>
      <c r="H548" s="44">
        <f t="shared" si="33"/>
        <v>0.32819985238352894</v>
      </c>
      <c r="I548" s="44"/>
      <c r="AA548" s="21" t="s">
        <v>1989</v>
      </c>
      <c r="AB548" s="45"/>
      <c r="AC548" s="45"/>
      <c r="AD548" s="44" t="str">
        <f t="shared" si="34"/>
        <v/>
      </c>
      <c r="AH548" s="21" t="s">
        <v>567</v>
      </c>
      <c r="AI548" s="47">
        <v>2.7700831024930748E-3</v>
      </c>
      <c r="AJ548" s="47">
        <v>8.7503302781768794E-2</v>
      </c>
      <c r="AL548" s="47">
        <f t="shared" si="35"/>
        <v>2.7700831024930748E-3</v>
      </c>
      <c r="AM548" s="47">
        <f t="shared" si="35"/>
        <v>8.7503302781768794E-2</v>
      </c>
    </row>
    <row r="549" spans="4:39" x14ac:dyDescent="0.25">
      <c r="D549" s="21" t="s">
        <v>1943</v>
      </c>
      <c r="E549" s="45">
        <v>12804928.029131755</v>
      </c>
      <c r="F549" s="45">
        <v>15400589.30330109</v>
      </c>
      <c r="G549" s="45">
        <f t="shared" si="32"/>
        <v>12804928.029131755</v>
      </c>
      <c r="H549" s="44">
        <f t="shared" si="33"/>
        <v>0.20270799400544037</v>
      </c>
      <c r="I549" s="44"/>
      <c r="AA549" s="46" t="s">
        <v>1986</v>
      </c>
      <c r="AB549" s="45">
        <v>12948000</v>
      </c>
      <c r="AC549" s="45">
        <v>15099000</v>
      </c>
      <c r="AD549" s="44">
        <f t="shared" si="34"/>
        <v>0.16612604263206673</v>
      </c>
      <c r="AH549" s="21" t="s">
        <v>2192</v>
      </c>
      <c r="AI549" s="47">
        <v>5.9602649006622516E-2</v>
      </c>
      <c r="AJ549" s="47">
        <v>1.366380543430086E-3</v>
      </c>
      <c r="AL549" s="47">
        <f t="shared" si="35"/>
        <v>5.9602649006622516E-2</v>
      </c>
      <c r="AM549" s="47">
        <f t="shared" si="35"/>
        <v>1.366380543430086E-3</v>
      </c>
    </row>
    <row r="550" spans="4:39" x14ac:dyDescent="0.25">
      <c r="D550" s="21" t="s">
        <v>2670</v>
      </c>
      <c r="E550" s="45">
        <v>26220241.854333296</v>
      </c>
      <c r="F550" s="45">
        <v>38010296.427843697</v>
      </c>
      <c r="G550" s="45">
        <f t="shared" si="32"/>
        <v>26220241.854333296</v>
      </c>
      <c r="H550" s="44">
        <f t="shared" si="33"/>
        <v>0.44965468430879152</v>
      </c>
      <c r="I550" s="44"/>
      <c r="AA550" s="21" t="s">
        <v>1648</v>
      </c>
      <c r="AB550" s="45"/>
      <c r="AC550" s="45"/>
      <c r="AD550" s="44" t="str">
        <f t="shared" si="34"/>
        <v/>
      </c>
      <c r="AH550" s="21" t="s">
        <v>1718</v>
      </c>
      <c r="AI550" s="47">
        <v>0.65735567970204845</v>
      </c>
      <c r="AJ550" s="47">
        <v>5.8108571103351318E-2</v>
      </c>
      <c r="AL550" s="47">
        <f t="shared" si="35"/>
        <v>0.65735567970204845</v>
      </c>
      <c r="AM550" s="47">
        <f t="shared" si="35"/>
        <v>5.8108571103351318E-2</v>
      </c>
    </row>
    <row r="551" spans="4:39" x14ac:dyDescent="0.25">
      <c r="D551" s="21" t="s">
        <v>1068</v>
      </c>
      <c r="E551" s="45">
        <v>4332225.9326076694</v>
      </c>
      <c r="F551" s="45">
        <v>4791196.8908864902</v>
      </c>
      <c r="G551" s="45">
        <f t="shared" si="32"/>
        <v>4332225.9326076694</v>
      </c>
      <c r="H551" s="44">
        <f t="shared" si="33"/>
        <v>0.10594344926109506</v>
      </c>
      <c r="I551" s="44"/>
      <c r="AA551" s="46" t="s">
        <v>1645</v>
      </c>
      <c r="AB551" s="45">
        <v>9329000</v>
      </c>
      <c r="AC551" s="45">
        <v>11004000</v>
      </c>
      <c r="AD551" s="44">
        <f t="shared" si="34"/>
        <v>0.17954764712187801</v>
      </c>
      <c r="AH551" s="21" t="s">
        <v>3003</v>
      </c>
      <c r="AI551" s="47">
        <v>0.34615384615384615</v>
      </c>
      <c r="AJ551" s="47">
        <v>0.11409376798362239</v>
      </c>
      <c r="AL551" s="47">
        <f t="shared" si="35"/>
        <v>0.34615384615384615</v>
      </c>
      <c r="AM551" s="47">
        <f t="shared" si="35"/>
        <v>0.11409376798362239</v>
      </c>
    </row>
    <row r="552" spans="4:39" x14ac:dyDescent="0.25">
      <c r="D552" s="21" t="s">
        <v>2202</v>
      </c>
      <c r="E552" s="45">
        <v>16929075.881889429</v>
      </c>
      <c r="F552" s="45">
        <v>18163706.969177287</v>
      </c>
      <c r="G552" s="45">
        <f t="shared" si="32"/>
        <v>16929075.881889429</v>
      </c>
      <c r="H552" s="44">
        <f t="shared" si="33"/>
        <v>7.2929620961097771E-2</v>
      </c>
      <c r="I552" s="44"/>
      <c r="AA552" s="21" t="s">
        <v>703</v>
      </c>
      <c r="AB552" s="45"/>
      <c r="AC552" s="45"/>
      <c r="AD552" s="44" t="str">
        <f t="shared" si="34"/>
        <v/>
      </c>
      <c r="AH552" s="21" t="s">
        <v>931</v>
      </c>
      <c r="AI552" s="47">
        <v>0</v>
      </c>
      <c r="AJ552" s="47">
        <v>0</v>
      </c>
      <c r="AL552" s="47">
        <f t="shared" si="35"/>
        <v>0</v>
      </c>
      <c r="AM552" s="47">
        <f t="shared" si="35"/>
        <v>0</v>
      </c>
    </row>
    <row r="553" spans="4:39" x14ac:dyDescent="0.25">
      <c r="D553" s="21" t="s">
        <v>1695</v>
      </c>
      <c r="E553" s="45">
        <v>10045730.958637718</v>
      </c>
      <c r="F553" s="45">
        <v>10104332.703914074</v>
      </c>
      <c r="G553" s="45">
        <f t="shared" si="32"/>
        <v>10045730.958637718</v>
      </c>
      <c r="H553" s="44">
        <f t="shared" si="33"/>
        <v>5.8334973848735228E-3</v>
      </c>
      <c r="I553" s="44"/>
      <c r="AA553" s="46" t="s">
        <v>700</v>
      </c>
      <c r="AB553" s="45">
        <v>2527000</v>
      </c>
      <c r="AC553" s="45">
        <v>2463000</v>
      </c>
      <c r="AD553" s="44">
        <f t="shared" si="34"/>
        <v>-2.5326474079936684E-2</v>
      </c>
      <c r="AH553" s="21" t="s">
        <v>1504</v>
      </c>
      <c r="AI553" s="47">
        <v>0</v>
      </c>
      <c r="AJ553" s="47">
        <v>0</v>
      </c>
      <c r="AL553" s="47">
        <f t="shared" si="35"/>
        <v>0</v>
      </c>
      <c r="AM553" s="47">
        <f t="shared" si="35"/>
        <v>0</v>
      </c>
    </row>
    <row r="554" spans="4:39" x14ac:dyDescent="0.25">
      <c r="D554" s="21" t="s">
        <v>1676</v>
      </c>
      <c r="E554" s="45">
        <v>9915226.8841955122</v>
      </c>
      <c r="F554" s="45">
        <v>10013901.633561453</v>
      </c>
      <c r="G554" s="45">
        <f t="shared" si="32"/>
        <v>9915226.8841955122</v>
      </c>
      <c r="H554" s="44">
        <f t="shared" si="33"/>
        <v>9.9518397832352602E-3</v>
      </c>
      <c r="I554" s="44"/>
      <c r="AA554" s="21" t="s">
        <v>3516</v>
      </c>
      <c r="AB554" s="45"/>
      <c r="AC554" s="45"/>
      <c r="AD554" s="44" t="str">
        <f t="shared" si="34"/>
        <v/>
      </c>
      <c r="AH554" s="21" t="s">
        <v>2402</v>
      </c>
      <c r="AI554" s="47">
        <v>-0.20526315789473684</v>
      </c>
      <c r="AJ554" s="47">
        <v>0</v>
      </c>
      <c r="AL554" s="47">
        <f t="shared" si="35"/>
        <v>-0.20526315789473684</v>
      </c>
      <c r="AM554" s="47">
        <f t="shared" si="35"/>
        <v>0</v>
      </c>
    </row>
    <row r="555" spans="4:39" x14ac:dyDescent="0.25">
      <c r="D555" s="21" t="s">
        <v>1295</v>
      </c>
      <c r="E555" s="45">
        <v>7404357.9825080801</v>
      </c>
      <c r="F555" s="45">
        <v>7598650.4871204169</v>
      </c>
      <c r="G555" s="45">
        <f t="shared" si="32"/>
        <v>7404357.9825080801</v>
      </c>
      <c r="H555" s="44">
        <f t="shared" si="33"/>
        <v>2.6240290525029981E-2</v>
      </c>
      <c r="I555" s="44"/>
      <c r="AA555" s="46" t="s">
        <v>3514</v>
      </c>
      <c r="AB555" s="45">
        <v>62293000</v>
      </c>
      <c r="AC555" s="45">
        <v>62148000</v>
      </c>
      <c r="AD555" s="44">
        <f t="shared" si="34"/>
        <v>-2.3277093734448496E-3</v>
      </c>
      <c r="AH555" s="21" t="s">
        <v>2399</v>
      </c>
      <c r="AI555" s="47">
        <v>0.30317460317460315</v>
      </c>
      <c r="AJ555" s="47">
        <v>0</v>
      </c>
      <c r="AL555" s="47">
        <f t="shared" si="35"/>
        <v>0.30317460317460315</v>
      </c>
      <c r="AM555" s="47">
        <f t="shared" si="35"/>
        <v>0</v>
      </c>
    </row>
    <row r="556" spans="4:39" x14ac:dyDescent="0.25">
      <c r="D556" s="21" t="s">
        <v>1805</v>
      </c>
      <c r="E556" s="45">
        <v>13690619.517417936</v>
      </c>
      <c r="F556" s="45">
        <v>20385685.626353659</v>
      </c>
      <c r="G556" s="45">
        <f t="shared" si="32"/>
        <v>13690619.517417936</v>
      </c>
      <c r="H556" s="44">
        <f t="shared" si="33"/>
        <v>0.48902579612397401</v>
      </c>
      <c r="I556" s="44"/>
      <c r="AA556" s="21" t="s">
        <v>2953</v>
      </c>
      <c r="AB556" s="45"/>
      <c r="AC556" s="45"/>
      <c r="AD556" s="44" t="str">
        <f t="shared" si="34"/>
        <v/>
      </c>
      <c r="AH556" s="21" t="s">
        <v>380</v>
      </c>
      <c r="AI556" s="47">
        <v>0.73422818791946309</v>
      </c>
      <c r="AJ556" s="47">
        <v>2.2416121295728491E-2</v>
      </c>
      <c r="AL556" s="47">
        <f t="shared" si="35"/>
        <v>0.73422818791946309</v>
      </c>
      <c r="AM556" s="47">
        <f t="shared" si="35"/>
        <v>2.2416121295728491E-2</v>
      </c>
    </row>
    <row r="557" spans="4:39" x14ac:dyDescent="0.25">
      <c r="D557" s="21" t="s">
        <v>52</v>
      </c>
      <c r="E557" s="45">
        <v>40365652.838560082</v>
      </c>
      <c r="F557" s="45">
        <v>43220515.052257948</v>
      </c>
      <c r="G557" s="45">
        <f t="shared" si="32"/>
        <v>40365652.838560082</v>
      </c>
      <c r="H557" s="44">
        <f t="shared" si="33"/>
        <v>7.0725035096439778E-2</v>
      </c>
      <c r="I557" s="44"/>
      <c r="AA557" s="46" t="s">
        <v>2950</v>
      </c>
      <c r="AB557" s="45">
        <v>32536000</v>
      </c>
      <c r="AC557" s="45">
        <v>34614000</v>
      </c>
      <c r="AD557" s="44">
        <f t="shared" si="34"/>
        <v>6.3867715761003196E-2</v>
      </c>
      <c r="AH557" s="21" t="s">
        <v>243</v>
      </c>
      <c r="AI557" s="47">
        <v>3.41726618705036E-2</v>
      </c>
      <c r="AJ557" s="47">
        <v>2.1524285469582755E-2</v>
      </c>
      <c r="AL557" s="47">
        <f t="shared" si="35"/>
        <v>3.41726618705036E-2</v>
      </c>
      <c r="AM557" s="47">
        <f t="shared" si="35"/>
        <v>2.1524285469582755E-2</v>
      </c>
    </row>
    <row r="558" spans="4:39" x14ac:dyDescent="0.25">
      <c r="D558" s="21" t="s">
        <v>1664</v>
      </c>
      <c r="E558" s="45">
        <v>11514254.493873039</v>
      </c>
      <c r="F558" s="45">
        <v>17192569.889943052</v>
      </c>
      <c r="G558" s="45">
        <f t="shared" si="32"/>
        <v>11514254.493873039</v>
      </c>
      <c r="H558" s="44">
        <f t="shared" si="33"/>
        <v>0.49315527975272355</v>
      </c>
      <c r="I558" s="44"/>
      <c r="AA558" s="21" t="s">
        <v>2334</v>
      </c>
      <c r="AB558" s="45"/>
      <c r="AC558" s="45"/>
      <c r="AD558" s="44" t="str">
        <f t="shared" si="34"/>
        <v/>
      </c>
      <c r="AH558" s="21" t="s">
        <v>162</v>
      </c>
      <c r="AI558" s="47">
        <v>0.77839335180055402</v>
      </c>
      <c r="AJ558" s="47">
        <v>-9.1319769547648973E-3</v>
      </c>
      <c r="AL558" s="47">
        <f t="shared" si="35"/>
        <v>0.77839335180055402</v>
      </c>
      <c r="AM558" s="47">
        <f t="shared" si="35"/>
        <v>-9.1319769547648973E-3</v>
      </c>
    </row>
    <row r="559" spans="4:39" x14ac:dyDescent="0.25">
      <c r="D559" s="21" t="s">
        <v>2627</v>
      </c>
      <c r="E559" s="45">
        <v>28687860.517741226</v>
      </c>
      <c r="F559" s="45">
        <v>29957822.343581684</v>
      </c>
      <c r="G559" s="45">
        <f t="shared" si="32"/>
        <v>28687860.517741226</v>
      </c>
      <c r="H559" s="44">
        <f t="shared" si="33"/>
        <v>4.4268265493520684E-2</v>
      </c>
      <c r="I559" s="44"/>
      <c r="AA559" s="46" t="s">
        <v>3219</v>
      </c>
      <c r="AB559" s="45">
        <v>43119000</v>
      </c>
      <c r="AC559" s="45">
        <v>40940000</v>
      </c>
      <c r="AD559" s="44">
        <f t="shared" si="34"/>
        <v>-5.053456712818015E-2</v>
      </c>
      <c r="AH559" s="21" t="s">
        <v>171</v>
      </c>
      <c r="AI559" s="47">
        <v>0.65476190476190477</v>
      </c>
      <c r="AJ559" s="47">
        <v>-3.0081897425840798E-3</v>
      </c>
      <c r="AL559" s="47">
        <f t="shared" si="35"/>
        <v>0.65476190476190477</v>
      </c>
      <c r="AM559" s="47">
        <f t="shared" si="35"/>
        <v>-3.0081897425840798E-3</v>
      </c>
    </row>
    <row r="560" spans="4:39" x14ac:dyDescent="0.25">
      <c r="D560" s="21" t="s">
        <v>2377</v>
      </c>
      <c r="E560" s="45">
        <v>23478254.329375841</v>
      </c>
      <c r="F560" s="45">
        <v>24510436.839192968</v>
      </c>
      <c r="G560" s="45">
        <f t="shared" si="32"/>
        <v>23478254.329375841</v>
      </c>
      <c r="H560" s="44">
        <f t="shared" si="33"/>
        <v>4.3963341368428187E-2</v>
      </c>
      <c r="I560" s="44"/>
      <c r="AA560" s="46" t="s">
        <v>2331</v>
      </c>
      <c r="AB560" s="45">
        <v>18936000</v>
      </c>
      <c r="AC560" s="45">
        <v>18999000</v>
      </c>
      <c r="AD560" s="44">
        <f t="shared" si="34"/>
        <v>3.326996197718631E-3</v>
      </c>
      <c r="AH560" s="21" t="s">
        <v>179</v>
      </c>
      <c r="AI560" s="47">
        <v>1.0842572062084257</v>
      </c>
      <c r="AJ560" s="47">
        <v>-1.8220532470556198E-3</v>
      </c>
      <c r="AL560" s="47">
        <f t="shared" si="35"/>
        <v>1.0842572062084257</v>
      </c>
      <c r="AM560" s="47">
        <f t="shared" si="35"/>
        <v>-1.8220532470556198E-3</v>
      </c>
    </row>
    <row r="561" spans="4:39" x14ac:dyDescent="0.25">
      <c r="D561" s="21" t="s">
        <v>2003</v>
      </c>
      <c r="E561" s="45">
        <v>16021081.330152513</v>
      </c>
      <c r="F561" s="45">
        <v>20299757.679863892</v>
      </c>
      <c r="G561" s="45">
        <f t="shared" si="32"/>
        <v>16021081.330152513</v>
      </c>
      <c r="H561" s="44">
        <f t="shared" si="33"/>
        <v>0.26706539100195981</v>
      </c>
      <c r="I561" s="44"/>
      <c r="AA561" s="21" t="s">
        <v>3080</v>
      </c>
      <c r="AB561" s="45"/>
      <c r="AC561" s="45"/>
      <c r="AD561" s="44" t="str">
        <f t="shared" si="34"/>
        <v/>
      </c>
      <c r="AH561" s="21" t="s">
        <v>189</v>
      </c>
      <c r="AI561" s="47">
        <v>0.54462242562929064</v>
      </c>
      <c r="AJ561" s="47">
        <v>-3.2108894724259956E-2</v>
      </c>
      <c r="AL561" s="47">
        <f t="shared" si="35"/>
        <v>0.54462242562929064</v>
      </c>
      <c r="AM561" s="47">
        <f t="shared" si="35"/>
        <v>-3.2108894724259956E-2</v>
      </c>
    </row>
    <row r="562" spans="4:39" x14ac:dyDescent="0.25">
      <c r="D562" s="21" t="s">
        <v>2034</v>
      </c>
      <c r="E562" s="45">
        <v>16218861.782346897</v>
      </c>
      <c r="F562" s="45">
        <v>16471706.646753868</v>
      </c>
      <c r="G562" s="45">
        <f t="shared" si="32"/>
        <v>16218861.782346897</v>
      </c>
      <c r="H562" s="44">
        <f t="shared" si="33"/>
        <v>1.5589556640909E-2</v>
      </c>
      <c r="I562" s="44"/>
      <c r="AA562" s="46" t="s">
        <v>3078</v>
      </c>
      <c r="AB562" s="45">
        <v>36336000</v>
      </c>
      <c r="AC562" s="45">
        <v>48661000</v>
      </c>
      <c r="AD562" s="44">
        <f t="shared" si="34"/>
        <v>0.3391952884191986</v>
      </c>
      <c r="AH562" s="21" t="s">
        <v>185</v>
      </c>
      <c r="AI562" s="47">
        <v>0.33163265306122447</v>
      </c>
      <c r="AJ562" s="47">
        <v>-2.8306956607280806E-3</v>
      </c>
      <c r="AL562" s="47">
        <f t="shared" si="35"/>
        <v>0.33163265306122447</v>
      </c>
      <c r="AM562" s="47">
        <f t="shared" si="35"/>
        <v>-2.8306956607280806E-3</v>
      </c>
    </row>
    <row r="563" spans="4:39" x14ac:dyDescent="0.25">
      <c r="D563" s="21" t="s">
        <v>2554</v>
      </c>
      <c r="E563" s="45">
        <v>26481463.736508444</v>
      </c>
      <c r="F563" s="45">
        <v>29298584.528035741</v>
      </c>
      <c r="G563" s="45">
        <f t="shared" si="32"/>
        <v>26481463.736508444</v>
      </c>
      <c r="H563" s="44">
        <f t="shared" si="33"/>
        <v>0.10638085641933372</v>
      </c>
      <c r="I563" s="44"/>
      <c r="AA563" s="21" t="s">
        <v>3503</v>
      </c>
      <c r="AB563" s="45"/>
      <c r="AC563" s="45"/>
      <c r="AD563" s="44" t="str">
        <f t="shared" si="34"/>
        <v/>
      </c>
      <c r="AH563" s="21" t="s">
        <v>204</v>
      </c>
      <c r="AI563" s="47">
        <v>0.3719806763285024</v>
      </c>
      <c r="AJ563" s="47">
        <v>4.4324035144184482E-2</v>
      </c>
      <c r="AL563" s="47">
        <f t="shared" si="35"/>
        <v>0.3719806763285024</v>
      </c>
      <c r="AM563" s="47">
        <f t="shared" si="35"/>
        <v>4.4324035144184482E-2</v>
      </c>
    </row>
    <row r="564" spans="4:39" x14ac:dyDescent="0.25">
      <c r="D564" s="21" t="s">
        <v>1651</v>
      </c>
      <c r="E564" s="45">
        <v>11114627.327140227</v>
      </c>
      <c r="F564" s="45">
        <v>11554272.209317138</v>
      </c>
      <c r="G564" s="45">
        <f t="shared" si="32"/>
        <v>11114627.327140227</v>
      </c>
      <c r="H564" s="44">
        <f t="shared" si="33"/>
        <v>3.9555521677579385E-2</v>
      </c>
      <c r="I564" s="44"/>
      <c r="AA564" s="46" t="s">
        <v>3501</v>
      </c>
      <c r="AB564" s="45">
        <v>61541000</v>
      </c>
      <c r="AC564" s="45">
        <v>76133000</v>
      </c>
      <c r="AD564" s="44">
        <f t="shared" si="34"/>
        <v>0.23711021920345784</v>
      </c>
      <c r="AH564" s="21" t="s">
        <v>333</v>
      </c>
      <c r="AI564" s="47">
        <v>0.71333333333333337</v>
      </c>
      <c r="AJ564" s="47">
        <v>4.3558107981839345E-2</v>
      </c>
      <c r="AL564" s="47">
        <f t="shared" si="35"/>
        <v>0.71333333333333337</v>
      </c>
      <c r="AM564" s="47">
        <f t="shared" si="35"/>
        <v>4.3558107981839345E-2</v>
      </c>
    </row>
    <row r="565" spans="4:39" x14ac:dyDescent="0.25">
      <c r="D565" s="21" t="s">
        <v>2805</v>
      </c>
      <c r="E565" s="45">
        <v>33548714.995147444</v>
      </c>
      <c r="F565" s="45">
        <v>34975176.306021236</v>
      </c>
      <c r="G565" s="45">
        <f t="shared" si="32"/>
        <v>33548714.995147444</v>
      </c>
      <c r="H565" s="44">
        <f t="shared" si="33"/>
        <v>4.2519104266143068E-2</v>
      </c>
      <c r="I565" s="44"/>
      <c r="AA565" s="21" t="s">
        <v>819</v>
      </c>
      <c r="AB565" s="45"/>
      <c r="AC565" s="45"/>
      <c r="AD565" s="44" t="str">
        <f t="shared" si="34"/>
        <v/>
      </c>
      <c r="AH565" s="21" t="s">
        <v>154</v>
      </c>
      <c r="AI565" s="47">
        <v>1.1137724550898203</v>
      </c>
      <c r="AJ565" s="47">
        <v>1018.3346274598917</v>
      </c>
      <c r="AL565" s="47"/>
      <c r="AM565" s="47"/>
    </row>
    <row r="566" spans="4:39" x14ac:dyDescent="0.25">
      <c r="D566" s="21" t="s">
        <v>2083</v>
      </c>
      <c r="E566" s="45">
        <v>17513001.080563474</v>
      </c>
      <c r="F566" s="45">
        <v>18011583.513422098</v>
      </c>
      <c r="G566" s="45">
        <f t="shared" si="32"/>
        <v>17513001.080563474</v>
      </c>
      <c r="H566" s="44">
        <f t="shared" si="33"/>
        <v>2.8469274373080885E-2</v>
      </c>
      <c r="I566" s="44"/>
      <c r="AA566" s="46" t="s">
        <v>816</v>
      </c>
      <c r="AB566" s="45">
        <v>2943000</v>
      </c>
      <c r="AC566" s="45">
        <v>2782000</v>
      </c>
      <c r="AD566" s="44">
        <f t="shared" si="34"/>
        <v>-5.4706082229018009E-2</v>
      </c>
      <c r="AH566" s="21" t="s">
        <v>318</v>
      </c>
      <c r="AI566" s="47">
        <v>0.2267156862745098</v>
      </c>
      <c r="AJ566" s="47">
        <v>-2.3327771741587122E-2</v>
      </c>
      <c r="AL566" s="47">
        <f t="shared" si="35"/>
        <v>0.2267156862745098</v>
      </c>
      <c r="AM566" s="47">
        <f t="shared" si="35"/>
        <v>-2.3327771741587122E-2</v>
      </c>
    </row>
    <row r="567" spans="4:39" x14ac:dyDescent="0.25">
      <c r="D567" s="21" t="s">
        <v>2389</v>
      </c>
      <c r="E567" s="45">
        <v>22440669.509965517</v>
      </c>
      <c r="F567" s="45">
        <v>22883463.599909041</v>
      </c>
      <c r="G567" s="45">
        <f t="shared" si="32"/>
        <v>22440669.509965517</v>
      </c>
      <c r="H567" s="44">
        <f t="shared" si="33"/>
        <v>1.9731768241000439E-2</v>
      </c>
      <c r="I567" s="44"/>
      <c r="AA567" s="21" t="s">
        <v>347</v>
      </c>
      <c r="AB567" s="45"/>
      <c r="AC567" s="45"/>
      <c r="AD567" s="44" t="str">
        <f t="shared" si="34"/>
        <v/>
      </c>
      <c r="AH567" s="21" t="s">
        <v>226</v>
      </c>
      <c r="AI567" s="47">
        <v>0.16216216216216217</v>
      </c>
      <c r="AJ567" s="47">
        <v>7.378664575101921E-3</v>
      </c>
      <c r="AL567" s="47">
        <f t="shared" si="35"/>
        <v>0.16216216216216217</v>
      </c>
      <c r="AM567" s="47">
        <f t="shared" si="35"/>
        <v>7.378664575101921E-3</v>
      </c>
    </row>
    <row r="568" spans="4:39" x14ac:dyDescent="0.25">
      <c r="D568" s="21" t="s">
        <v>1905</v>
      </c>
      <c r="E568" s="45">
        <v>12793424.600148533</v>
      </c>
      <c r="F568" s="45">
        <v>12836114.579172438</v>
      </c>
      <c r="G568" s="45">
        <f t="shared" si="32"/>
        <v>12793424.600148533</v>
      </c>
      <c r="H568" s="44">
        <f t="shared" si="33"/>
        <v>3.3368687711193327E-3</v>
      </c>
      <c r="I568" s="44"/>
      <c r="AA568" s="46" t="s">
        <v>346</v>
      </c>
      <c r="AB568" s="45">
        <v>37097</v>
      </c>
      <c r="AC568" s="45">
        <v>35530</v>
      </c>
      <c r="AD568" s="44">
        <f t="shared" si="34"/>
        <v>-4.2240612448445965E-2</v>
      </c>
      <c r="AH568" s="21" t="s">
        <v>261</v>
      </c>
      <c r="AI568" s="47">
        <v>0.5547945205479452</v>
      </c>
      <c r="AJ568" s="47">
        <v>-3.4016535577536824E-2</v>
      </c>
      <c r="AL568" s="47">
        <f t="shared" si="35"/>
        <v>0.5547945205479452</v>
      </c>
      <c r="AM568" s="47">
        <f t="shared" si="35"/>
        <v>-3.4016535577536824E-2</v>
      </c>
    </row>
    <row r="569" spans="4:39" x14ac:dyDescent="0.25">
      <c r="D569" s="21" t="s">
        <v>2496</v>
      </c>
      <c r="E569" s="45">
        <v>23899773.142596792</v>
      </c>
      <c r="F569" s="45">
        <v>24773351.25895904</v>
      </c>
      <c r="G569" s="45">
        <f t="shared" si="32"/>
        <v>23899773.142596792</v>
      </c>
      <c r="H569" s="44">
        <f t="shared" si="33"/>
        <v>3.6551732568760709E-2</v>
      </c>
      <c r="I569" s="44"/>
      <c r="AA569" s="21" t="s">
        <v>3165</v>
      </c>
      <c r="AB569" s="45"/>
      <c r="AC569" s="45"/>
      <c r="AD569" s="44" t="str">
        <f t="shared" si="34"/>
        <v/>
      </c>
      <c r="AH569" s="21" t="s">
        <v>321</v>
      </c>
      <c r="AI569" s="47">
        <v>0.37486338797814206</v>
      </c>
      <c r="AJ569" s="47">
        <v>-1.9018919258086672E-2</v>
      </c>
      <c r="AL569" s="47">
        <f t="shared" si="35"/>
        <v>0.37486338797814206</v>
      </c>
      <c r="AM569" s="47">
        <f t="shared" si="35"/>
        <v>-1.9018919258086672E-2</v>
      </c>
    </row>
    <row r="570" spans="4:39" x14ac:dyDescent="0.25">
      <c r="D570" s="21" t="s">
        <v>1279</v>
      </c>
      <c r="E570" s="45">
        <v>6023615.9302264107</v>
      </c>
      <c r="F570" s="45">
        <v>6163186.441273368</v>
      </c>
      <c r="G570" s="45">
        <f t="shared" si="32"/>
        <v>6023615.9302264107</v>
      </c>
      <c r="H570" s="44">
        <f t="shared" si="33"/>
        <v>2.3170552814729534E-2</v>
      </c>
      <c r="I570" s="44"/>
      <c r="AA570" s="46" t="s">
        <v>3162</v>
      </c>
      <c r="AB570" s="45">
        <v>39860000</v>
      </c>
      <c r="AC570" s="45">
        <v>43124000</v>
      </c>
      <c r="AD570" s="44">
        <f t="shared" si="34"/>
        <v>8.1886603110888107E-2</v>
      </c>
      <c r="AH570" s="21" t="s">
        <v>273</v>
      </c>
      <c r="AI570" s="47">
        <v>4.4354838709677422E-2</v>
      </c>
      <c r="AJ570" s="47">
        <v>-3.9452621918814627E-3</v>
      </c>
      <c r="AL570" s="47">
        <f t="shared" si="35"/>
        <v>4.4354838709677422E-2</v>
      </c>
      <c r="AM570" s="47">
        <f t="shared" si="35"/>
        <v>-3.9452621918814627E-3</v>
      </c>
    </row>
    <row r="571" spans="4:39" x14ac:dyDescent="0.25">
      <c r="D571" s="21" t="s">
        <v>875</v>
      </c>
      <c r="E571" s="45">
        <v>3209764.1523642144</v>
      </c>
      <c r="F571" s="45">
        <v>3122014.6278319708</v>
      </c>
      <c r="G571" s="45">
        <f t="shared" si="32"/>
        <v>3209764.1523642144</v>
      </c>
      <c r="H571" s="44">
        <f t="shared" si="33"/>
        <v>-2.7338309099006537E-2</v>
      </c>
      <c r="I571" s="44"/>
      <c r="AA571" s="21" t="s">
        <v>3518</v>
      </c>
      <c r="AB571" s="45"/>
      <c r="AC571" s="45"/>
      <c r="AD571" s="44" t="str">
        <f t="shared" si="34"/>
        <v/>
      </c>
      <c r="AH571" s="21" t="s">
        <v>363</v>
      </c>
      <c r="AI571" s="47">
        <v>0.58432934926958835</v>
      </c>
      <c r="AJ571" s="47">
        <v>-2.1770527875236981E-2</v>
      </c>
      <c r="AL571" s="47">
        <f t="shared" si="35"/>
        <v>0.58432934926958835</v>
      </c>
      <c r="AM571" s="47">
        <f t="shared" si="35"/>
        <v>-2.1770527875236981E-2</v>
      </c>
    </row>
    <row r="572" spans="4:39" x14ac:dyDescent="0.25">
      <c r="D572" s="21" t="s">
        <v>2714</v>
      </c>
      <c r="E572" s="45">
        <v>33227377.519188836</v>
      </c>
      <c r="F572" s="45">
        <v>33892765.842888407</v>
      </c>
      <c r="G572" s="45">
        <f t="shared" si="32"/>
        <v>33227377.519188836</v>
      </c>
      <c r="H572" s="44">
        <f t="shared" si="33"/>
        <v>2.0025303631480064E-2</v>
      </c>
      <c r="I572" s="44"/>
      <c r="AA572" s="46" t="s">
        <v>3517</v>
      </c>
      <c r="AB572" s="45">
        <v>62328000</v>
      </c>
      <c r="AC572" s="45">
        <v>46121000</v>
      </c>
      <c r="AD572" s="44">
        <f t="shared" si="34"/>
        <v>-0.26002759594403801</v>
      </c>
      <c r="AH572" s="21" t="s">
        <v>367</v>
      </c>
      <c r="AI572" s="47">
        <v>0.13155080213903744</v>
      </c>
      <c r="AJ572" s="47">
        <v>-4.2238834541374795E-2</v>
      </c>
      <c r="AL572" s="47">
        <f t="shared" si="35"/>
        <v>0.13155080213903744</v>
      </c>
      <c r="AM572" s="47">
        <f t="shared" si="35"/>
        <v>-4.2238834541374795E-2</v>
      </c>
    </row>
    <row r="573" spans="4:39" x14ac:dyDescent="0.25">
      <c r="D573" s="21" t="s">
        <v>2132</v>
      </c>
      <c r="E573" s="45">
        <v>19445502.078237083</v>
      </c>
      <c r="F573" s="45">
        <v>19895845.047950529</v>
      </c>
      <c r="G573" s="45">
        <f t="shared" si="32"/>
        <v>19445502.078237083</v>
      </c>
      <c r="H573" s="44">
        <f t="shared" si="33"/>
        <v>2.3159235894323258E-2</v>
      </c>
      <c r="I573" s="44"/>
      <c r="AA573" s="21" t="s">
        <v>272</v>
      </c>
      <c r="AB573" s="45"/>
      <c r="AC573" s="45"/>
      <c r="AD573" s="44" t="str">
        <f t="shared" si="34"/>
        <v/>
      </c>
      <c r="AH573" s="21" t="s">
        <v>2785</v>
      </c>
      <c r="AI573" s="47">
        <v>0.65866957470010901</v>
      </c>
      <c r="AJ573" s="47">
        <v>0.10092059702987015</v>
      </c>
      <c r="AL573" s="47">
        <f t="shared" si="35"/>
        <v>0.65866957470010901</v>
      </c>
      <c r="AM573" s="47">
        <f t="shared" si="35"/>
        <v>0.10092059702987015</v>
      </c>
    </row>
    <row r="574" spans="4:39" x14ac:dyDescent="0.25">
      <c r="D574" s="21" t="s">
        <v>1985</v>
      </c>
      <c r="E574" s="45">
        <v>16133433.791906824</v>
      </c>
      <c r="F574" s="45">
        <v>16910847.733912967</v>
      </c>
      <c r="G574" s="45">
        <f t="shared" si="32"/>
        <v>16133433.791906824</v>
      </c>
      <c r="H574" s="44">
        <f t="shared" si="33"/>
        <v>4.8186514540762226E-2</v>
      </c>
      <c r="I574" s="44"/>
      <c r="AA574" s="46" t="s">
        <v>273</v>
      </c>
      <c r="AB574" s="45">
        <v>15182</v>
      </c>
      <c r="AC574" s="45">
        <v>15119</v>
      </c>
      <c r="AD574" s="44">
        <f t="shared" si="34"/>
        <v>-4.1496509023844028E-3</v>
      </c>
      <c r="AH574" s="21" t="s">
        <v>2744</v>
      </c>
      <c r="AI574" s="47">
        <v>0.80300957592339262</v>
      </c>
      <c r="AJ574" s="47">
        <v>4.133512607419159E-2</v>
      </c>
      <c r="AL574" s="47">
        <f t="shared" si="35"/>
        <v>0.80300957592339262</v>
      </c>
      <c r="AM574" s="47">
        <f t="shared" si="35"/>
        <v>4.133512607419159E-2</v>
      </c>
    </row>
    <row r="575" spans="4:39" x14ac:dyDescent="0.25">
      <c r="D575" s="21" t="s">
        <v>800</v>
      </c>
      <c r="E575" s="45">
        <v>3554859.3769809068</v>
      </c>
      <c r="F575" s="45">
        <v>4004166.1324475589</v>
      </c>
      <c r="G575" s="45">
        <f t="shared" si="32"/>
        <v>3554859.3769809068</v>
      </c>
      <c r="H575" s="44">
        <f t="shared" si="33"/>
        <v>0.12639227261030003</v>
      </c>
      <c r="I575" s="44"/>
      <c r="AA575" s="46" t="s">
        <v>270</v>
      </c>
      <c r="AB575" s="45">
        <v>15182</v>
      </c>
      <c r="AC575" s="45">
        <v>14821</v>
      </c>
      <c r="AD575" s="44">
        <f t="shared" si="34"/>
        <v>-2.3778158345409035E-2</v>
      </c>
      <c r="AH575" s="21" t="s">
        <v>3581</v>
      </c>
      <c r="AI575" s="47">
        <v>1.998262380538662E-2</v>
      </c>
      <c r="AJ575" s="47">
        <v>9.6280832171607406E-2</v>
      </c>
      <c r="AL575" s="47">
        <f t="shared" si="35"/>
        <v>1.998262380538662E-2</v>
      </c>
      <c r="AM575" s="47">
        <f t="shared" si="35"/>
        <v>9.6280832171607406E-2</v>
      </c>
    </row>
    <row r="576" spans="4:39" x14ac:dyDescent="0.25">
      <c r="D576" s="21" t="s">
        <v>3551</v>
      </c>
      <c r="E576" s="45">
        <v>77497974.946466953</v>
      </c>
      <c r="F576" s="45">
        <v>77497974.946466953</v>
      </c>
      <c r="G576" s="45">
        <f t="shared" si="32"/>
        <v>77497974.946466953</v>
      </c>
      <c r="H576" s="44">
        <f t="shared" si="33"/>
        <v>0</v>
      </c>
      <c r="I576" s="44"/>
      <c r="AA576" s="21" t="s">
        <v>362</v>
      </c>
      <c r="AB576" s="45"/>
      <c r="AC576" s="45"/>
      <c r="AD576" s="44" t="str">
        <f t="shared" si="34"/>
        <v/>
      </c>
      <c r="AH576" s="21" t="s">
        <v>2640</v>
      </c>
      <c r="AI576" s="47">
        <v>0.26190476190476192</v>
      </c>
      <c r="AJ576" s="47">
        <v>0.39799174691633293</v>
      </c>
      <c r="AL576" s="47">
        <f t="shared" si="35"/>
        <v>0.26190476190476192</v>
      </c>
      <c r="AM576" s="47">
        <f t="shared" si="35"/>
        <v>0.39799174691633293</v>
      </c>
    </row>
    <row r="577" spans="4:39" x14ac:dyDescent="0.25">
      <c r="D577" s="21" t="s">
        <v>2546</v>
      </c>
      <c r="E577" s="45">
        <v>25482974.138596795</v>
      </c>
      <c r="F577" s="45">
        <v>26272004.688768212</v>
      </c>
      <c r="G577" s="45">
        <f t="shared" si="32"/>
        <v>25482974.138596795</v>
      </c>
      <c r="H577" s="44">
        <f t="shared" si="33"/>
        <v>3.0963047950370196E-2</v>
      </c>
      <c r="I577" s="44"/>
      <c r="AA577" s="46" t="s">
        <v>360</v>
      </c>
      <c r="AB577" s="45">
        <v>46106</v>
      </c>
      <c r="AC577" s="45">
        <v>44895</v>
      </c>
      <c r="AD577" s="44">
        <f t="shared" si="34"/>
        <v>-2.6265561965904655E-2</v>
      </c>
      <c r="AH577" s="21" t="s">
        <v>531</v>
      </c>
      <c r="AI577" s="47">
        <v>0</v>
      </c>
      <c r="AJ577" s="47">
        <v>0</v>
      </c>
      <c r="AL577" s="47">
        <f t="shared" si="35"/>
        <v>0</v>
      </c>
      <c r="AM577" s="47">
        <f t="shared" si="35"/>
        <v>0</v>
      </c>
    </row>
    <row r="578" spans="4:39" x14ac:dyDescent="0.25">
      <c r="D578" s="21" t="s">
        <v>941</v>
      </c>
      <c r="E578" s="45">
        <v>3898949.7108413642</v>
      </c>
      <c r="F578" s="45">
        <v>4006610.5642235321</v>
      </c>
      <c r="G578" s="45">
        <f t="shared" si="32"/>
        <v>3898949.7108413642</v>
      </c>
      <c r="H578" s="44">
        <f t="shared" si="33"/>
        <v>2.7612783279252776E-2</v>
      </c>
      <c r="I578" s="44"/>
      <c r="AA578" s="21" t="s">
        <v>330</v>
      </c>
      <c r="AB578" s="45"/>
      <c r="AC578" s="45"/>
      <c r="AD578" s="44" t="str">
        <f t="shared" si="34"/>
        <v/>
      </c>
      <c r="AH578" s="21" t="s">
        <v>663</v>
      </c>
      <c r="AI578" s="47">
        <v>0.25520833333333331</v>
      </c>
      <c r="AJ578" s="47">
        <v>6.2065759448962947E-3</v>
      </c>
      <c r="AL578" s="47">
        <f t="shared" si="35"/>
        <v>0.25520833333333331</v>
      </c>
      <c r="AM578" s="47">
        <f t="shared" si="35"/>
        <v>6.2065759448962947E-3</v>
      </c>
    </row>
    <row r="579" spans="4:39" x14ac:dyDescent="0.25">
      <c r="D579" s="21" t="s">
        <v>2097</v>
      </c>
      <c r="E579" s="45">
        <v>16673065.443774886</v>
      </c>
      <c r="F579" s="45">
        <v>17387789.997999586</v>
      </c>
      <c r="G579" s="45">
        <f t="shared" si="32"/>
        <v>16673065.443774886</v>
      </c>
      <c r="H579" s="44">
        <f t="shared" si="33"/>
        <v>4.2867015464846732E-2</v>
      </c>
      <c r="I579" s="44"/>
      <c r="AA579" s="46" t="s">
        <v>2964</v>
      </c>
      <c r="AB579" s="45">
        <v>32923000</v>
      </c>
      <c r="AC579" s="45">
        <v>32930000</v>
      </c>
      <c r="AD579" s="44">
        <f t="shared" si="34"/>
        <v>2.1261731919934392E-4</v>
      </c>
      <c r="AH579" s="21" t="s">
        <v>1181</v>
      </c>
      <c r="AI579" s="47">
        <v>1.3571428571428572</v>
      </c>
      <c r="AJ579" s="47">
        <v>1.6944902046232196E-2</v>
      </c>
      <c r="AL579" s="47">
        <f t="shared" si="35"/>
        <v>1.3571428571428572</v>
      </c>
      <c r="AM579" s="47">
        <f t="shared" si="35"/>
        <v>1.6944902046232196E-2</v>
      </c>
    </row>
    <row r="580" spans="4:39" x14ac:dyDescent="0.25">
      <c r="D580" s="21" t="s">
        <v>3096</v>
      </c>
      <c r="E580" s="45">
        <v>40919140.161561415</v>
      </c>
      <c r="F580" s="45">
        <v>41584233.853959449</v>
      </c>
      <c r="G580" s="45">
        <f t="shared" si="32"/>
        <v>40919140.161561415</v>
      </c>
      <c r="H580" s="44">
        <f t="shared" si="33"/>
        <v>1.6253853081272935E-2</v>
      </c>
      <c r="I580" s="44"/>
      <c r="AA580" s="46" t="s">
        <v>328</v>
      </c>
      <c r="AB580" s="45">
        <v>26431</v>
      </c>
      <c r="AC580" s="45">
        <v>30463</v>
      </c>
      <c r="AD580" s="44">
        <f t="shared" si="34"/>
        <v>0.15254814422458476</v>
      </c>
      <c r="AH580" s="21" t="s">
        <v>2012</v>
      </c>
      <c r="AI580" s="47">
        <v>0</v>
      </c>
      <c r="AJ580" s="47">
        <v>0</v>
      </c>
      <c r="AL580" s="47">
        <f t="shared" si="35"/>
        <v>0</v>
      </c>
      <c r="AM580" s="47">
        <f t="shared" si="35"/>
        <v>0</v>
      </c>
    </row>
    <row r="581" spans="4:39" x14ac:dyDescent="0.25">
      <c r="D581" s="21" t="s">
        <v>1248</v>
      </c>
      <c r="E581" s="45">
        <v>5554530.8578673005</v>
      </c>
      <c r="F581" s="45">
        <v>5831811.9908970753</v>
      </c>
      <c r="G581" s="45">
        <f t="shared" ref="G581:G644" si="36">E581</f>
        <v>5554530.8578673005</v>
      </c>
      <c r="H581" s="44">
        <f t="shared" ref="H581:H644" si="37">IF(OR(E581=0,E581="",F581=0,F581=""),"",(F581-E581)/E581)</f>
        <v>4.9919811434126903E-2</v>
      </c>
      <c r="I581" s="44"/>
      <c r="AA581" s="46" t="s">
        <v>331</v>
      </c>
      <c r="AB581" s="45">
        <v>26431</v>
      </c>
      <c r="AC581" s="45">
        <v>30670</v>
      </c>
      <c r="AD581" s="44">
        <f t="shared" si="34"/>
        <v>0.16037985698611479</v>
      </c>
      <c r="AH581" s="21" t="s">
        <v>1975</v>
      </c>
      <c r="AI581" s="47">
        <v>0</v>
      </c>
      <c r="AJ581" s="47">
        <v>0</v>
      </c>
      <c r="AL581" s="47">
        <f t="shared" si="35"/>
        <v>0</v>
      </c>
      <c r="AM581" s="47">
        <f t="shared" si="35"/>
        <v>0</v>
      </c>
    </row>
    <row r="582" spans="4:39" x14ac:dyDescent="0.25">
      <c r="D582" s="21" t="s">
        <v>2579</v>
      </c>
      <c r="E582" s="45">
        <v>24997063.503306307</v>
      </c>
      <c r="F582" s="45">
        <v>26210573.580515269</v>
      </c>
      <c r="G582" s="45">
        <f t="shared" si="36"/>
        <v>24997063.503306307</v>
      </c>
      <c r="H582" s="44">
        <f t="shared" si="37"/>
        <v>4.8546105307467571E-2</v>
      </c>
      <c r="I582" s="44"/>
      <c r="AA582" s="21" t="s">
        <v>156</v>
      </c>
      <c r="AB582" s="45"/>
      <c r="AC582" s="45"/>
      <c r="AD582" s="44" t="str">
        <f t="shared" ref="AD582:AD645" si="38">IF(OR(AB582=0,AB582="",AC582=0,AC582=""),"",(AC582-AB582)/AB582)</f>
        <v/>
      </c>
      <c r="AH582" s="21" t="s">
        <v>873</v>
      </c>
      <c r="AI582" s="47">
        <v>0</v>
      </c>
      <c r="AJ582" s="47">
        <v>-2.7338309099006537E-2</v>
      </c>
      <c r="AL582" s="47">
        <f t="shared" si="35"/>
        <v>0</v>
      </c>
      <c r="AM582" s="47">
        <f t="shared" si="35"/>
        <v>-2.7338309099006537E-2</v>
      </c>
    </row>
    <row r="583" spans="4:39" x14ac:dyDescent="0.25">
      <c r="D583" s="21" t="s">
        <v>1909</v>
      </c>
      <c r="E583" s="45">
        <v>12874055.427460393</v>
      </c>
      <c r="F583" s="45">
        <v>13472376.024683725</v>
      </c>
      <c r="G583" s="45">
        <f t="shared" si="36"/>
        <v>12874055.427460393</v>
      </c>
      <c r="H583" s="44">
        <f t="shared" si="37"/>
        <v>4.6474912322275137E-2</v>
      </c>
      <c r="I583" s="44"/>
      <c r="AA583" s="46" t="s">
        <v>154</v>
      </c>
      <c r="AB583" s="45">
        <v>32</v>
      </c>
      <c r="AC583" s="45">
        <v>34250</v>
      </c>
      <c r="AD583" s="44">
        <f t="shared" si="38"/>
        <v>1069.3125</v>
      </c>
      <c r="AH583" s="21" t="s">
        <v>2859</v>
      </c>
      <c r="AI583" s="47">
        <v>0</v>
      </c>
      <c r="AJ583" s="47">
        <v>1.9916665150989884E-2</v>
      </c>
      <c r="AL583" s="47">
        <f t="shared" ref="AL583:AM646" si="39">AI583</f>
        <v>0</v>
      </c>
      <c r="AM583" s="47">
        <f t="shared" si="39"/>
        <v>1.9916665150989884E-2</v>
      </c>
    </row>
    <row r="584" spans="4:39" x14ac:dyDescent="0.25">
      <c r="D584" s="21" t="s">
        <v>638</v>
      </c>
      <c r="E584" s="45">
        <v>2367321.0898762243</v>
      </c>
      <c r="F584" s="45">
        <v>2357045.1785028223</v>
      </c>
      <c r="G584" s="45">
        <f t="shared" si="36"/>
        <v>2367321.0898762243</v>
      </c>
      <c r="H584" s="44">
        <f t="shared" si="37"/>
        <v>-4.3407340970122773E-3</v>
      </c>
      <c r="I584" s="44"/>
      <c r="AA584" s="46" t="s">
        <v>342</v>
      </c>
      <c r="AB584" s="45">
        <v>32018</v>
      </c>
      <c r="AC584" s="45">
        <v>34171</v>
      </c>
      <c r="AD584" s="44">
        <f t="shared" si="38"/>
        <v>6.724342557311512E-2</v>
      </c>
      <c r="AH584" s="21" t="s">
        <v>1097</v>
      </c>
      <c r="AI584" s="47">
        <v>0</v>
      </c>
      <c r="AJ584" s="47">
        <v>2.8757681629755324E-2</v>
      </c>
      <c r="AL584" s="47">
        <f t="shared" si="39"/>
        <v>0</v>
      </c>
      <c r="AM584" s="47">
        <f t="shared" si="39"/>
        <v>2.8757681629755324E-2</v>
      </c>
    </row>
    <row r="585" spans="4:39" x14ac:dyDescent="0.25">
      <c r="D585" s="21" t="s">
        <v>2371</v>
      </c>
      <c r="E585" s="45">
        <v>20783402.047905162</v>
      </c>
      <c r="F585" s="45">
        <v>20868692.112304397</v>
      </c>
      <c r="G585" s="45">
        <f t="shared" si="36"/>
        <v>20783402.047905162</v>
      </c>
      <c r="H585" s="44">
        <f t="shared" si="37"/>
        <v>4.1037585763218035E-3</v>
      </c>
      <c r="I585" s="44"/>
      <c r="AA585" s="46" t="s">
        <v>297</v>
      </c>
      <c r="AB585" s="45">
        <v>18210</v>
      </c>
      <c r="AC585" s="45">
        <v>18051</v>
      </c>
      <c r="AD585" s="44">
        <f t="shared" si="38"/>
        <v>-8.7314662273476115E-3</v>
      </c>
      <c r="AH585" s="21" t="s">
        <v>891</v>
      </c>
      <c r="AI585" s="47">
        <v>1.6658476658476657</v>
      </c>
      <c r="AJ585" s="47">
        <v>4.4730888913582276E-2</v>
      </c>
      <c r="AL585" s="47">
        <f t="shared" si="39"/>
        <v>1.6658476658476657</v>
      </c>
      <c r="AM585" s="47">
        <f t="shared" si="39"/>
        <v>4.4730888913582276E-2</v>
      </c>
    </row>
    <row r="586" spans="4:39" x14ac:dyDescent="0.25">
      <c r="D586" s="21" t="s">
        <v>3395</v>
      </c>
      <c r="E586" s="45">
        <v>56434912.561500207</v>
      </c>
      <c r="F586" s="45">
        <v>63021478.888376698</v>
      </c>
      <c r="G586" s="45">
        <f t="shared" si="36"/>
        <v>56434912.561500207</v>
      </c>
      <c r="H586" s="44">
        <f t="shared" si="37"/>
        <v>0.1167108448994007</v>
      </c>
      <c r="I586" s="44"/>
      <c r="AA586" s="46" t="s">
        <v>283</v>
      </c>
      <c r="AB586" s="45">
        <v>16668</v>
      </c>
      <c r="AC586" s="45">
        <v>16762</v>
      </c>
      <c r="AD586" s="44">
        <f t="shared" si="38"/>
        <v>5.6395488360931126E-3</v>
      </c>
      <c r="AH586" s="21" t="s">
        <v>1488</v>
      </c>
      <c r="AI586" s="47">
        <v>0.10351201478743069</v>
      </c>
      <c r="AJ586" s="47">
        <v>7.4445448983012303E-3</v>
      </c>
      <c r="AL586" s="47">
        <f t="shared" si="39"/>
        <v>0.10351201478743069</v>
      </c>
      <c r="AM586" s="47">
        <f t="shared" si="39"/>
        <v>7.4445448983012303E-3</v>
      </c>
    </row>
    <row r="587" spans="4:39" x14ac:dyDescent="0.25">
      <c r="D587" s="21" t="s">
        <v>793</v>
      </c>
      <c r="E587" s="45">
        <v>2942605.8705228246</v>
      </c>
      <c r="F587" s="45">
        <v>2942605.8705228246</v>
      </c>
      <c r="G587" s="45">
        <f t="shared" si="36"/>
        <v>2942605.8705228246</v>
      </c>
      <c r="H587" s="44">
        <f t="shared" si="37"/>
        <v>0</v>
      </c>
      <c r="I587" s="44"/>
      <c r="AA587" s="21" t="s">
        <v>277</v>
      </c>
      <c r="AB587" s="45"/>
      <c r="AC587" s="45"/>
      <c r="AD587" s="44" t="str">
        <f t="shared" si="38"/>
        <v/>
      </c>
      <c r="AH587" s="21" t="s">
        <v>3388</v>
      </c>
      <c r="AI587" s="47">
        <v>6.9986541049798109E-2</v>
      </c>
      <c r="AJ587" s="47">
        <v>6.9340433242814428E-3</v>
      </c>
      <c r="AL587" s="47">
        <f t="shared" si="39"/>
        <v>6.9986541049798109E-2</v>
      </c>
      <c r="AM587" s="47">
        <f t="shared" si="39"/>
        <v>6.9340433242814428E-3</v>
      </c>
    </row>
    <row r="588" spans="4:39" x14ac:dyDescent="0.25">
      <c r="D588" s="21" t="s">
        <v>2488</v>
      </c>
      <c r="E588" s="45">
        <v>22253845.821469814</v>
      </c>
      <c r="F588" s="45">
        <v>25526842.249413729</v>
      </c>
      <c r="G588" s="45">
        <f t="shared" si="36"/>
        <v>22253845.821469814</v>
      </c>
      <c r="H588" s="44">
        <f t="shared" si="37"/>
        <v>0.14707554164800724</v>
      </c>
      <c r="I588" s="44"/>
      <c r="AA588" s="46" t="s">
        <v>3131</v>
      </c>
      <c r="AB588" s="45">
        <v>37962000</v>
      </c>
      <c r="AC588" s="45">
        <v>37974000</v>
      </c>
      <c r="AD588" s="44">
        <f t="shared" si="38"/>
        <v>3.16105579263474E-4</v>
      </c>
      <c r="AH588" s="21" t="s">
        <v>244</v>
      </c>
      <c r="AI588" s="47">
        <v>0</v>
      </c>
      <c r="AJ588" s="47">
        <v>-2.0562930092155599E-2</v>
      </c>
      <c r="AL588" s="47">
        <f t="shared" si="39"/>
        <v>0</v>
      </c>
      <c r="AM588" s="47">
        <f t="shared" si="39"/>
        <v>-2.0562930092155599E-2</v>
      </c>
    </row>
    <row r="589" spans="4:39" x14ac:dyDescent="0.25">
      <c r="D589" s="21" t="s">
        <v>1691</v>
      </c>
      <c r="E589" s="45">
        <v>10239080.619935002</v>
      </c>
      <c r="F589" s="45">
        <v>11220679.365215644</v>
      </c>
      <c r="G589" s="45">
        <f t="shared" si="36"/>
        <v>10239080.619935002</v>
      </c>
      <c r="H589" s="44">
        <f t="shared" si="37"/>
        <v>9.5867859792950164E-2</v>
      </c>
      <c r="I589" s="44"/>
      <c r="AA589" s="46" t="s">
        <v>275</v>
      </c>
      <c r="AB589" s="45">
        <v>15467</v>
      </c>
      <c r="AC589" s="45">
        <v>16676</v>
      </c>
      <c r="AD589" s="44">
        <f t="shared" si="38"/>
        <v>7.8166418827180451E-2</v>
      </c>
      <c r="AH589" s="21" t="s">
        <v>235</v>
      </c>
      <c r="AI589" s="47">
        <v>0.6828828828828829</v>
      </c>
      <c r="AJ589" s="47">
        <v>6.4475370211419594E-2</v>
      </c>
      <c r="AL589" s="47">
        <f t="shared" si="39"/>
        <v>0.6828828828828829</v>
      </c>
      <c r="AM589" s="47">
        <f t="shared" si="39"/>
        <v>6.4475370211419594E-2</v>
      </c>
    </row>
    <row r="590" spans="4:39" x14ac:dyDescent="0.25">
      <c r="D590" s="21" t="s">
        <v>2630</v>
      </c>
      <c r="E590" s="45">
        <v>25048710.310851764</v>
      </c>
      <c r="F590" s="45">
        <v>25798167.456840757</v>
      </c>
      <c r="G590" s="45">
        <f t="shared" si="36"/>
        <v>25048710.310851764</v>
      </c>
      <c r="H590" s="44">
        <f t="shared" si="37"/>
        <v>2.9919989360262939E-2</v>
      </c>
      <c r="I590" s="44"/>
      <c r="AA590" s="46" t="s">
        <v>302</v>
      </c>
      <c r="AB590" s="45">
        <v>18434</v>
      </c>
      <c r="AC590" s="45">
        <v>21058</v>
      </c>
      <c r="AD590" s="44">
        <f t="shared" si="38"/>
        <v>0.14234566561788001</v>
      </c>
      <c r="AH590" s="21" t="s">
        <v>381</v>
      </c>
      <c r="AI590" s="47">
        <v>0.94630872483221473</v>
      </c>
      <c r="AJ590" s="47">
        <v>1.7542543280319834E-2</v>
      </c>
      <c r="AL590" s="47">
        <f t="shared" si="39"/>
        <v>0.94630872483221473</v>
      </c>
      <c r="AM590" s="47">
        <f t="shared" si="39"/>
        <v>1.7542543280319834E-2</v>
      </c>
    </row>
    <row r="591" spans="4:39" x14ac:dyDescent="0.25">
      <c r="D591" s="21" t="s">
        <v>1404</v>
      </c>
      <c r="E591" s="45">
        <v>7386427.5790808685</v>
      </c>
      <c r="F591" s="45">
        <v>7714627.7711828565</v>
      </c>
      <c r="G591" s="45">
        <f t="shared" si="36"/>
        <v>7386427.5790808685</v>
      </c>
      <c r="H591" s="44">
        <f t="shared" si="37"/>
        <v>4.4432872127723164E-2</v>
      </c>
      <c r="I591" s="44"/>
      <c r="AA591" s="46" t="s">
        <v>278</v>
      </c>
      <c r="AB591" s="45">
        <v>15467</v>
      </c>
      <c r="AC591" s="45">
        <v>16189</v>
      </c>
      <c r="AD591" s="44">
        <f t="shared" si="38"/>
        <v>4.6680028447662766E-2</v>
      </c>
      <c r="AH591" s="21" t="s">
        <v>259</v>
      </c>
      <c r="AI591" s="47">
        <v>0.94630872483221473</v>
      </c>
      <c r="AJ591" s="47">
        <v>2.9653202780111704E-2</v>
      </c>
      <c r="AL591" s="47">
        <f t="shared" si="39"/>
        <v>0.94630872483221473</v>
      </c>
      <c r="AM591" s="47">
        <f t="shared" si="39"/>
        <v>2.9653202780111704E-2</v>
      </c>
    </row>
    <row r="592" spans="4:39" x14ac:dyDescent="0.25">
      <c r="D592" s="21" t="s">
        <v>1183</v>
      </c>
      <c r="E592" s="45">
        <v>5220092.3895290997</v>
      </c>
      <c r="F592" s="45">
        <v>5308546.3437419524</v>
      </c>
      <c r="G592" s="45">
        <f t="shared" si="36"/>
        <v>5220092.3895290997</v>
      </c>
      <c r="H592" s="44">
        <f t="shared" si="37"/>
        <v>1.6944902046232196E-2</v>
      </c>
      <c r="I592" s="44"/>
      <c r="AA592" s="46" t="s">
        <v>303</v>
      </c>
      <c r="AB592" s="45">
        <v>18434</v>
      </c>
      <c r="AC592" s="45">
        <v>20159</v>
      </c>
      <c r="AD592" s="44">
        <f t="shared" si="38"/>
        <v>9.3577085819681022E-2</v>
      </c>
      <c r="AH592" s="21" t="s">
        <v>223</v>
      </c>
      <c r="AI592" s="47">
        <v>0.40701754385964911</v>
      </c>
      <c r="AJ592" s="47">
        <v>0.23330707540020079</v>
      </c>
      <c r="AL592" s="47">
        <f t="shared" si="39"/>
        <v>0.40701754385964911</v>
      </c>
      <c r="AM592" s="47">
        <f t="shared" si="39"/>
        <v>0.23330707540020079</v>
      </c>
    </row>
    <row r="593" spans="4:39" x14ac:dyDescent="0.25">
      <c r="D593" s="21" t="s">
        <v>560</v>
      </c>
      <c r="E593" s="45">
        <v>1777785.9834715263</v>
      </c>
      <c r="F593" s="45">
        <v>1802801.2420158852</v>
      </c>
      <c r="G593" s="45">
        <f t="shared" si="36"/>
        <v>1777785.9834715263</v>
      </c>
      <c r="H593" s="44">
        <f t="shared" si="37"/>
        <v>1.4071017983565706E-2</v>
      </c>
      <c r="I593" s="44"/>
      <c r="AA593" s="21" t="s">
        <v>1660</v>
      </c>
      <c r="AB593" s="45"/>
      <c r="AC593" s="45"/>
      <c r="AD593" s="44" t="str">
        <f t="shared" si="38"/>
        <v/>
      </c>
      <c r="AH593" s="21" t="s">
        <v>165</v>
      </c>
      <c r="AI593" s="47">
        <v>0.77839335180055402</v>
      </c>
      <c r="AJ593" s="47">
        <v>-9.1319769547648973E-3</v>
      </c>
      <c r="AL593" s="47">
        <f t="shared" si="39"/>
        <v>0.77839335180055402</v>
      </c>
      <c r="AM593" s="47">
        <f t="shared" si="39"/>
        <v>-9.1319769547648973E-3</v>
      </c>
    </row>
    <row r="594" spans="4:39" x14ac:dyDescent="0.25">
      <c r="D594" s="21" t="s">
        <v>678</v>
      </c>
      <c r="E594" s="45">
        <v>2583673.6012745174</v>
      </c>
      <c r="F594" s="45">
        <v>2768786.5145027731</v>
      </c>
      <c r="G594" s="45">
        <f t="shared" si="36"/>
        <v>2583673.6012745174</v>
      </c>
      <c r="H594" s="44">
        <f t="shared" si="37"/>
        <v>7.1647174448405612E-2</v>
      </c>
      <c r="I594" s="44"/>
      <c r="AA594" s="46" t="s">
        <v>1657</v>
      </c>
      <c r="AB594" s="45">
        <v>9525039</v>
      </c>
      <c r="AC594" s="45">
        <v>10133000</v>
      </c>
      <c r="AD594" s="44">
        <f t="shared" si="38"/>
        <v>6.382766516756519E-2</v>
      </c>
      <c r="AH594" s="21" t="s">
        <v>173</v>
      </c>
      <c r="AI594" s="47">
        <v>0.65476190476190477</v>
      </c>
      <c r="AJ594" s="47">
        <v>-3.0081897425840798E-3</v>
      </c>
      <c r="AL594" s="47">
        <f t="shared" si="39"/>
        <v>0.65476190476190477</v>
      </c>
      <c r="AM594" s="47">
        <f t="shared" si="39"/>
        <v>-3.0081897425840798E-3</v>
      </c>
    </row>
    <row r="595" spans="4:39" x14ac:dyDescent="0.25">
      <c r="D595" s="21" t="s">
        <v>576</v>
      </c>
      <c r="E595" s="45">
        <v>1881519.3724698916</v>
      </c>
      <c r="F595" s="45">
        <v>1869512.0483685993</v>
      </c>
      <c r="G595" s="45">
        <f t="shared" si="36"/>
        <v>1881519.3724698916</v>
      </c>
      <c r="H595" s="44">
        <f t="shared" si="37"/>
        <v>-6.3817169660762762E-3</v>
      </c>
      <c r="I595" s="44"/>
      <c r="AA595" s="21" t="s">
        <v>2079</v>
      </c>
      <c r="AB595" s="45"/>
      <c r="AC595" s="45"/>
      <c r="AD595" s="44" t="str">
        <f t="shared" si="38"/>
        <v/>
      </c>
      <c r="AH595" s="21" t="s">
        <v>182</v>
      </c>
      <c r="AI595" s="47">
        <v>1.0842572062084257</v>
      </c>
      <c r="AJ595" s="47">
        <v>-1.8220532470556198E-3</v>
      </c>
      <c r="AL595" s="47">
        <f t="shared" si="39"/>
        <v>1.0842572062084257</v>
      </c>
      <c r="AM595" s="47">
        <f t="shared" si="39"/>
        <v>-1.8220532470556198E-3</v>
      </c>
    </row>
    <row r="596" spans="4:39" x14ac:dyDescent="0.25">
      <c r="D596" s="21" t="s">
        <v>1592</v>
      </c>
      <c r="E596" s="45">
        <v>9068655.174018031</v>
      </c>
      <c r="F596" s="45">
        <v>9366493.8465195596</v>
      </c>
      <c r="G596" s="45">
        <f t="shared" si="36"/>
        <v>9068655.174018031</v>
      </c>
      <c r="H596" s="44">
        <f t="shared" si="37"/>
        <v>3.2842650512817533E-2</v>
      </c>
      <c r="I596" s="44"/>
      <c r="AA596" s="46" t="s">
        <v>2076</v>
      </c>
      <c r="AB596" s="45">
        <v>14684000</v>
      </c>
      <c r="AC596" s="45">
        <v>14959000</v>
      </c>
      <c r="AD596" s="44">
        <f t="shared" si="38"/>
        <v>1.8727867066194497E-2</v>
      </c>
      <c r="AH596" s="21" t="s">
        <v>192</v>
      </c>
      <c r="AI596" s="47">
        <v>0.54462242562929064</v>
      </c>
      <c r="AJ596" s="47">
        <v>-3.2108894724259956E-2</v>
      </c>
      <c r="AL596" s="47">
        <f t="shared" si="39"/>
        <v>0.54462242562929064</v>
      </c>
      <c r="AM596" s="47">
        <f t="shared" si="39"/>
        <v>-3.2108894724259956E-2</v>
      </c>
    </row>
    <row r="597" spans="4:39" x14ac:dyDescent="0.25">
      <c r="D597" s="21" t="s">
        <v>1758</v>
      </c>
      <c r="E597" s="45">
        <v>10670486.845908945</v>
      </c>
      <c r="F597" s="45">
        <v>10118401.090445288</v>
      </c>
      <c r="G597" s="45">
        <f t="shared" si="36"/>
        <v>10670486.845908945</v>
      </c>
      <c r="H597" s="44">
        <f t="shared" si="37"/>
        <v>-5.1739509493451748E-2</v>
      </c>
      <c r="I597" s="44"/>
      <c r="AA597" s="21" t="s">
        <v>556</v>
      </c>
      <c r="AB597" s="45"/>
      <c r="AC597" s="45"/>
      <c r="AD597" s="44" t="str">
        <f t="shared" si="38"/>
        <v/>
      </c>
      <c r="AH597" s="21" t="s">
        <v>306</v>
      </c>
      <c r="AI597" s="47">
        <v>1.9981981981981982</v>
      </c>
      <c r="AJ597" s="47">
        <v>1.7545914432909506E-2</v>
      </c>
      <c r="AL597" s="47">
        <f t="shared" si="39"/>
        <v>1.9981981981981982</v>
      </c>
      <c r="AM597" s="47">
        <f t="shared" si="39"/>
        <v>1.7545914432909506E-2</v>
      </c>
    </row>
    <row r="598" spans="4:39" x14ac:dyDescent="0.25">
      <c r="D598" s="21" t="s">
        <v>1844</v>
      </c>
      <c r="E598" s="45">
        <v>11623130.62364723</v>
      </c>
      <c r="F598" s="45">
        <v>11645346.119942598</v>
      </c>
      <c r="G598" s="45">
        <f t="shared" si="36"/>
        <v>11623130.62364723</v>
      </c>
      <c r="H598" s="44">
        <f t="shared" si="37"/>
        <v>1.9113177864637371E-3</v>
      </c>
      <c r="I598" s="44"/>
      <c r="AA598" s="46" t="s">
        <v>1603</v>
      </c>
      <c r="AB598" s="45">
        <v>9032000</v>
      </c>
      <c r="AC598" s="45">
        <v>8888000</v>
      </c>
      <c r="AD598" s="44">
        <f t="shared" si="38"/>
        <v>-1.5943312666076175E-2</v>
      </c>
      <c r="AH598" s="21" t="s">
        <v>255</v>
      </c>
      <c r="AI598" s="47">
        <v>0.89473684210526316</v>
      </c>
      <c r="AJ598" s="47">
        <v>-1.5927219180600485E-2</v>
      </c>
      <c r="AL598" s="47">
        <f t="shared" si="39"/>
        <v>0.89473684210526316</v>
      </c>
      <c r="AM598" s="47">
        <f t="shared" si="39"/>
        <v>-1.5927219180600485E-2</v>
      </c>
    </row>
    <row r="599" spans="4:39" x14ac:dyDescent="0.25">
      <c r="D599" s="21" t="s">
        <v>2463</v>
      </c>
      <c r="E599" s="45">
        <v>21254695.084744532</v>
      </c>
      <c r="F599" s="45">
        <v>22131044.096440066</v>
      </c>
      <c r="G599" s="45">
        <f t="shared" si="36"/>
        <v>21254695.084744532</v>
      </c>
      <c r="H599" s="44">
        <f t="shared" si="37"/>
        <v>4.1230843736004934E-2</v>
      </c>
      <c r="I599" s="44"/>
      <c r="AA599" s="46" t="s">
        <v>1973</v>
      </c>
      <c r="AB599" s="45">
        <v>12715000</v>
      </c>
      <c r="AC599" s="45">
        <v>12544000</v>
      </c>
      <c r="AD599" s="44">
        <f t="shared" si="38"/>
        <v>-1.3448682658277625E-2</v>
      </c>
      <c r="AH599" s="21" t="s">
        <v>230</v>
      </c>
      <c r="AI599" s="47">
        <v>0.38412698412698415</v>
      </c>
      <c r="AJ599" s="47">
        <v>-1.4956754376155032E-2</v>
      </c>
      <c r="AL599" s="47">
        <f t="shared" si="39"/>
        <v>0.38412698412698415</v>
      </c>
      <c r="AM599" s="47">
        <f t="shared" si="39"/>
        <v>-1.4956754376155032E-2</v>
      </c>
    </row>
    <row r="600" spans="4:39" x14ac:dyDescent="0.25">
      <c r="D600" s="21" t="s">
        <v>991</v>
      </c>
      <c r="E600" s="45">
        <v>3705260.0955904359</v>
      </c>
      <c r="F600" s="45">
        <v>4837577.2690075208</v>
      </c>
      <c r="G600" s="45">
        <f t="shared" si="36"/>
        <v>3705260.0955904359</v>
      </c>
      <c r="H600" s="44">
        <f t="shared" si="37"/>
        <v>0.30559721698474968</v>
      </c>
      <c r="I600" s="44"/>
      <c r="AA600" s="46" t="s">
        <v>553</v>
      </c>
      <c r="AB600" s="45">
        <v>1660000</v>
      </c>
      <c r="AC600" s="45">
        <v>4986000</v>
      </c>
      <c r="AD600" s="44">
        <f t="shared" si="38"/>
        <v>2.0036144578313251</v>
      </c>
      <c r="AH600" s="21" t="s">
        <v>266</v>
      </c>
      <c r="AI600" s="47">
        <v>0.43045112781954886</v>
      </c>
      <c r="AJ600" s="47">
        <v>7.2261938315307653E-2</v>
      </c>
      <c r="AL600" s="47">
        <f t="shared" si="39"/>
        <v>0.43045112781954886</v>
      </c>
      <c r="AM600" s="47">
        <f t="shared" si="39"/>
        <v>7.2261938315307653E-2</v>
      </c>
    </row>
    <row r="601" spans="4:39" x14ac:dyDescent="0.25">
      <c r="D601" s="21" t="s">
        <v>1373</v>
      </c>
      <c r="E601" s="45">
        <v>6614034.3591284854</v>
      </c>
      <c r="F601" s="45">
        <v>6614034.3591284854</v>
      </c>
      <c r="G601" s="45">
        <f t="shared" si="36"/>
        <v>6614034.3591284854</v>
      </c>
      <c r="H601" s="44">
        <f t="shared" si="37"/>
        <v>0</v>
      </c>
      <c r="I601" s="44"/>
      <c r="AA601" s="21" t="s">
        <v>350</v>
      </c>
      <c r="AB601" s="45"/>
      <c r="AC601" s="45"/>
      <c r="AD601" s="44" t="str">
        <f t="shared" si="38"/>
        <v/>
      </c>
      <c r="AH601" s="21" t="s">
        <v>188</v>
      </c>
      <c r="AI601" s="47">
        <v>0.17303370786516853</v>
      </c>
      <c r="AJ601" s="47">
        <v>-1.4153478303640403E-3</v>
      </c>
      <c r="AL601" s="47">
        <f t="shared" si="39"/>
        <v>0.17303370786516853</v>
      </c>
      <c r="AM601" s="47">
        <f t="shared" si="39"/>
        <v>-1.4153478303640403E-3</v>
      </c>
    </row>
    <row r="602" spans="4:39" x14ac:dyDescent="0.25">
      <c r="D602" s="21" t="s">
        <v>2394</v>
      </c>
      <c r="E602" s="45">
        <v>19763054.860385284</v>
      </c>
      <c r="F602" s="45">
        <v>20349241.490281962</v>
      </c>
      <c r="G602" s="45">
        <f t="shared" si="36"/>
        <v>19763054.860385284</v>
      </c>
      <c r="H602" s="44">
        <f t="shared" si="37"/>
        <v>2.9660729782806979E-2</v>
      </c>
      <c r="I602" s="44"/>
      <c r="AA602" s="46" t="s">
        <v>371</v>
      </c>
      <c r="AB602" s="45">
        <v>49562</v>
      </c>
      <c r="AC602" s="45">
        <v>48220</v>
      </c>
      <c r="AD602" s="44">
        <f t="shared" si="38"/>
        <v>-2.7077196239054115E-2</v>
      </c>
      <c r="AH602" s="21" t="s">
        <v>304</v>
      </c>
      <c r="AI602" s="47">
        <v>0</v>
      </c>
      <c r="AJ602" s="47">
        <v>-7.6796662120053649E-2</v>
      </c>
      <c r="AL602" s="47">
        <f t="shared" si="39"/>
        <v>0</v>
      </c>
      <c r="AM602" s="47">
        <f t="shared" si="39"/>
        <v>-7.6796662120053649E-2</v>
      </c>
    </row>
    <row r="603" spans="4:39" x14ac:dyDescent="0.25">
      <c r="D603" s="21" t="s">
        <v>1325</v>
      </c>
      <c r="E603" s="45">
        <v>6109726.7468742104</v>
      </c>
      <c r="F603" s="45">
        <v>6331500.6885184543</v>
      </c>
      <c r="G603" s="45">
        <f t="shared" si="36"/>
        <v>6109726.7468742104</v>
      </c>
      <c r="H603" s="44">
        <f t="shared" si="37"/>
        <v>3.6298504144674781E-2</v>
      </c>
      <c r="I603" s="44"/>
      <c r="AA603" s="46" t="s">
        <v>349</v>
      </c>
      <c r="AB603" s="45">
        <v>39378</v>
      </c>
      <c r="AC603" s="45">
        <v>38024</v>
      </c>
      <c r="AD603" s="44">
        <f t="shared" si="38"/>
        <v>-3.4384681802021436E-2</v>
      </c>
      <c r="AH603" s="21" t="s">
        <v>207</v>
      </c>
      <c r="AI603" s="47">
        <v>0.3719806763285024</v>
      </c>
      <c r="AJ603" s="47">
        <v>4.1158032633885615E-2</v>
      </c>
      <c r="AL603" s="47">
        <f t="shared" si="39"/>
        <v>0.3719806763285024</v>
      </c>
      <c r="AM603" s="47">
        <f t="shared" si="39"/>
        <v>4.1158032633885615E-2</v>
      </c>
    </row>
    <row r="604" spans="4:39" x14ac:dyDescent="0.25">
      <c r="D604" s="21" t="s">
        <v>2492</v>
      </c>
      <c r="E604" s="45">
        <v>24510590.552316673</v>
      </c>
      <c r="F604" s="45">
        <v>24930506.043005459</v>
      </c>
      <c r="G604" s="45">
        <f t="shared" si="36"/>
        <v>24510590.552316673</v>
      </c>
      <c r="H604" s="44">
        <f t="shared" si="37"/>
        <v>1.7132002176467213E-2</v>
      </c>
      <c r="I604" s="44"/>
      <c r="AA604" s="21" t="s">
        <v>3401</v>
      </c>
      <c r="AB604" s="45"/>
      <c r="AC604" s="45"/>
      <c r="AD604" s="44" t="str">
        <f t="shared" si="38"/>
        <v/>
      </c>
      <c r="AH604" s="21" t="s">
        <v>335</v>
      </c>
      <c r="AI604" s="47">
        <v>0.71333333333333337</v>
      </c>
      <c r="AJ604" s="47">
        <v>4.3558107981839345E-2</v>
      </c>
      <c r="AL604" s="47">
        <f t="shared" si="39"/>
        <v>0.71333333333333337</v>
      </c>
      <c r="AM604" s="47">
        <f t="shared" si="39"/>
        <v>4.3558107981839345E-2</v>
      </c>
    </row>
    <row r="605" spans="4:39" x14ac:dyDescent="0.25">
      <c r="D605" s="21" t="s">
        <v>2565</v>
      </c>
      <c r="E605" s="45">
        <v>26258935.930204984</v>
      </c>
      <c r="F605" s="45">
        <v>28531650.18270196</v>
      </c>
      <c r="G605" s="45">
        <f t="shared" si="36"/>
        <v>26258935.930204984</v>
      </c>
      <c r="H605" s="44">
        <f t="shared" si="37"/>
        <v>8.6550127489466597E-2</v>
      </c>
      <c r="I605" s="44"/>
      <c r="AA605" s="46" t="s">
        <v>3399</v>
      </c>
      <c r="AB605" s="45">
        <v>52594000</v>
      </c>
      <c r="AC605" s="45">
        <v>49645000</v>
      </c>
      <c r="AD605" s="44">
        <f t="shared" si="38"/>
        <v>-5.6071034718789214E-2</v>
      </c>
      <c r="AH605" s="21" t="s">
        <v>308</v>
      </c>
      <c r="AI605" s="47">
        <v>0.63783783783783787</v>
      </c>
      <c r="AJ605" s="47">
        <v>2.921432309674921E-2</v>
      </c>
      <c r="AL605" s="47">
        <f t="shared" si="39"/>
        <v>0.63783783783783787</v>
      </c>
      <c r="AM605" s="47">
        <f t="shared" si="39"/>
        <v>2.921432309674921E-2</v>
      </c>
    </row>
    <row r="606" spans="4:39" x14ac:dyDescent="0.25">
      <c r="D606" s="21" t="s">
        <v>3772</v>
      </c>
      <c r="E606" s="45">
        <v>1232700214.1091857</v>
      </c>
      <c r="F606" s="45">
        <v>1255093873.5580957</v>
      </c>
      <c r="G606" s="45">
        <f t="shared" si="36"/>
        <v>1232700214.1091857</v>
      </c>
      <c r="H606" s="44">
        <f t="shared" si="37"/>
        <v>1.8166346685591223E-2</v>
      </c>
      <c r="I606" s="44"/>
      <c r="AA606" s="21" t="s">
        <v>2751</v>
      </c>
      <c r="AB606" s="45"/>
      <c r="AC606" s="45"/>
      <c r="AD606" s="44" t="str">
        <f t="shared" si="38"/>
        <v/>
      </c>
      <c r="AH606" s="21" t="s">
        <v>342</v>
      </c>
      <c r="AI606" s="47">
        <v>1.3353293413173652</v>
      </c>
      <c r="AJ606" s="47">
        <v>6.4037695930913588E-2</v>
      </c>
      <c r="AL606" s="47">
        <f t="shared" si="39"/>
        <v>1.3353293413173652</v>
      </c>
      <c r="AM606" s="47">
        <f t="shared" si="39"/>
        <v>6.4037695930913588E-2</v>
      </c>
    </row>
    <row r="607" spans="4:39" x14ac:dyDescent="0.25">
      <c r="D607" s="21" t="s">
        <v>3223</v>
      </c>
      <c r="E607" s="45">
        <v>44362136.99011343</v>
      </c>
      <c r="F607" s="45">
        <v>51491143.387373544</v>
      </c>
      <c r="G607" s="45">
        <f t="shared" si="36"/>
        <v>44362136.99011343</v>
      </c>
      <c r="H607" s="44">
        <f t="shared" si="37"/>
        <v>0.16070024757483817</v>
      </c>
      <c r="I607" s="44"/>
      <c r="AA607" s="46" t="s">
        <v>2748</v>
      </c>
      <c r="AB607" s="45">
        <v>26868000</v>
      </c>
      <c r="AC607" s="45">
        <v>26926198</v>
      </c>
      <c r="AD607" s="44">
        <f t="shared" si="38"/>
        <v>2.1660711627214529E-3</v>
      </c>
      <c r="AH607" s="21" t="s">
        <v>336</v>
      </c>
      <c r="AI607" s="47">
        <v>0.84615384615384615</v>
      </c>
      <c r="AJ607" s="47">
        <v>0.20329688491961892</v>
      </c>
      <c r="AL607" s="47">
        <f t="shared" si="39"/>
        <v>0.84615384615384615</v>
      </c>
      <c r="AM607" s="47">
        <f t="shared" si="39"/>
        <v>0.20329688491961892</v>
      </c>
    </row>
    <row r="608" spans="4:39" x14ac:dyDescent="0.25">
      <c r="D608" s="21" t="s">
        <v>491</v>
      </c>
      <c r="E608" s="45">
        <v>1261542.8115784335</v>
      </c>
      <c r="F608" s="45">
        <v>1261542.8115784335</v>
      </c>
      <c r="G608" s="45">
        <f t="shared" si="36"/>
        <v>1261542.8115784335</v>
      </c>
      <c r="H608" s="44">
        <f t="shared" si="37"/>
        <v>0</v>
      </c>
      <c r="I608" s="44"/>
      <c r="AA608" s="21" t="s">
        <v>2166</v>
      </c>
      <c r="AB608" s="45"/>
      <c r="AC608" s="45"/>
      <c r="AD608" s="44" t="str">
        <f t="shared" si="38"/>
        <v/>
      </c>
      <c r="AH608" s="21" t="s">
        <v>320</v>
      </c>
      <c r="AI608" s="47">
        <v>0.2267156862745098</v>
      </c>
      <c r="AJ608" s="47">
        <v>-2.3327771741587122E-2</v>
      </c>
      <c r="AL608" s="47">
        <f t="shared" si="39"/>
        <v>0.2267156862745098</v>
      </c>
      <c r="AM608" s="47">
        <f t="shared" si="39"/>
        <v>-2.3327771741587122E-2</v>
      </c>
    </row>
    <row r="609" spans="4:39" x14ac:dyDescent="0.25">
      <c r="D609" s="21" t="s">
        <v>3060</v>
      </c>
      <c r="E609" s="45">
        <v>39540209.947842032</v>
      </c>
      <c r="F609" s="45">
        <v>41087564.607668698</v>
      </c>
      <c r="G609" s="45">
        <f t="shared" si="36"/>
        <v>39540209.947842032</v>
      </c>
      <c r="H609" s="44">
        <f t="shared" si="37"/>
        <v>3.9133698629010831E-2</v>
      </c>
      <c r="I609" s="44"/>
      <c r="AA609" s="46" t="s">
        <v>2163</v>
      </c>
      <c r="AB609" s="45">
        <v>15675000</v>
      </c>
      <c r="AC609" s="45">
        <v>15520000</v>
      </c>
      <c r="AD609" s="44">
        <f t="shared" si="38"/>
        <v>-9.8883572567783091E-3</v>
      </c>
      <c r="AH609" s="21" t="s">
        <v>229</v>
      </c>
      <c r="AI609" s="47">
        <v>0</v>
      </c>
      <c r="AJ609" s="47">
        <v>-3.2558357437637561E-2</v>
      </c>
      <c r="AL609" s="47">
        <f t="shared" si="39"/>
        <v>0</v>
      </c>
      <c r="AM609" s="47">
        <f t="shared" si="39"/>
        <v>-3.2558357437637561E-2</v>
      </c>
    </row>
    <row r="610" spans="4:39" x14ac:dyDescent="0.25">
      <c r="D610" s="21" t="s">
        <v>2455</v>
      </c>
      <c r="E610" s="45">
        <v>21180708.522856038</v>
      </c>
      <c r="F610" s="45">
        <v>26817869.947029103</v>
      </c>
      <c r="G610" s="45">
        <f t="shared" si="36"/>
        <v>21180708.522856038</v>
      </c>
      <c r="H610" s="44">
        <f t="shared" si="37"/>
        <v>0.2661460270835615</v>
      </c>
      <c r="I610" s="44"/>
      <c r="AA610" s="21" t="s">
        <v>3449</v>
      </c>
      <c r="AB610" s="45"/>
      <c r="AC610" s="45"/>
      <c r="AD610" s="44" t="str">
        <f t="shared" si="38"/>
        <v/>
      </c>
      <c r="AH610" s="21" t="s">
        <v>265</v>
      </c>
      <c r="AI610" s="47">
        <v>0.5547945205479452</v>
      </c>
      <c r="AJ610" s="47">
        <v>-3.9343653413264193E-2</v>
      </c>
      <c r="AL610" s="47">
        <f t="shared" si="39"/>
        <v>0.5547945205479452</v>
      </c>
      <c r="AM610" s="47">
        <f t="shared" si="39"/>
        <v>-3.9343653413264193E-2</v>
      </c>
    </row>
    <row r="611" spans="4:39" x14ac:dyDescent="0.25">
      <c r="D611" s="21" t="s">
        <v>652</v>
      </c>
      <c r="E611" s="45">
        <v>2411756.3993374305</v>
      </c>
      <c r="F611" s="45">
        <v>2411756.3993374305</v>
      </c>
      <c r="G611" s="45">
        <f t="shared" si="36"/>
        <v>2411756.3993374305</v>
      </c>
      <c r="H611" s="44">
        <f t="shared" si="37"/>
        <v>0</v>
      </c>
      <c r="I611" s="44"/>
      <c r="AA611" s="46" t="s">
        <v>3446</v>
      </c>
      <c r="AB611" s="45">
        <v>55390000</v>
      </c>
      <c r="AC611" s="45">
        <v>53775000</v>
      </c>
      <c r="AD611" s="44">
        <f t="shared" si="38"/>
        <v>-2.9156887524823975E-2</v>
      </c>
      <c r="AH611" s="21" t="s">
        <v>344</v>
      </c>
      <c r="AI611" s="47">
        <v>0.33442622950819673</v>
      </c>
      <c r="AJ611" s="47">
        <v>-4.2632197076693849E-2</v>
      </c>
      <c r="AL611" s="47">
        <f t="shared" si="39"/>
        <v>0.33442622950819673</v>
      </c>
      <c r="AM611" s="47">
        <f t="shared" si="39"/>
        <v>-4.2632197076693849E-2</v>
      </c>
    </row>
    <row r="612" spans="4:39" x14ac:dyDescent="0.25">
      <c r="D612" s="21" t="s">
        <v>1196</v>
      </c>
      <c r="E612" s="45">
        <v>5137955.6867009597</v>
      </c>
      <c r="F612" s="45">
        <v>4703200.6028609229</v>
      </c>
      <c r="G612" s="45">
        <f t="shared" si="36"/>
        <v>5137955.6867009597</v>
      </c>
      <c r="H612" s="44">
        <f t="shared" si="37"/>
        <v>-8.4616355288028869E-2</v>
      </c>
      <c r="I612" s="44"/>
      <c r="AA612" s="21" t="s">
        <v>3049</v>
      </c>
      <c r="AB612" s="45"/>
      <c r="AC612" s="45"/>
      <c r="AD612" s="44" t="str">
        <f t="shared" si="38"/>
        <v/>
      </c>
      <c r="AH612" s="21" t="s">
        <v>346</v>
      </c>
      <c r="AI612" s="47">
        <v>0.33442622950819673</v>
      </c>
      <c r="AJ612" s="47">
        <v>-4.0374829734749665E-2</v>
      </c>
      <c r="AL612" s="47">
        <f t="shared" si="39"/>
        <v>0.33442622950819673</v>
      </c>
      <c r="AM612" s="47">
        <f t="shared" si="39"/>
        <v>-4.0374829734749665E-2</v>
      </c>
    </row>
    <row r="613" spans="4:39" x14ac:dyDescent="0.25">
      <c r="D613" s="21" t="s">
        <v>2758</v>
      </c>
      <c r="E613" s="45">
        <v>27744960.708185185</v>
      </c>
      <c r="F613" s="45">
        <v>23337814.22907865</v>
      </c>
      <c r="G613" s="45">
        <f t="shared" si="36"/>
        <v>27744960.708185185</v>
      </c>
      <c r="H613" s="44">
        <f t="shared" si="37"/>
        <v>-0.15884493495809346</v>
      </c>
      <c r="I613" s="44"/>
      <c r="AA613" s="46" t="s">
        <v>3047</v>
      </c>
      <c r="AB613" s="45">
        <v>115031000</v>
      </c>
      <c r="AC613" s="45">
        <v>120890000</v>
      </c>
      <c r="AD613" s="44">
        <f t="shared" si="38"/>
        <v>5.0934096026288567E-2</v>
      </c>
      <c r="AH613" s="21" t="s">
        <v>371</v>
      </c>
      <c r="AI613" s="47">
        <v>7.9569892473118284E-2</v>
      </c>
      <c r="AJ613" s="47">
        <v>-2.5786331446378388E-2</v>
      </c>
      <c r="AL613" s="47">
        <f t="shared" si="39"/>
        <v>7.9569892473118284E-2</v>
      </c>
      <c r="AM613" s="47">
        <f t="shared" si="39"/>
        <v>-2.5786331446378388E-2</v>
      </c>
    </row>
    <row r="614" spans="4:39" x14ac:dyDescent="0.25">
      <c r="D614" s="21" t="s">
        <v>2569</v>
      </c>
      <c r="E614" s="45">
        <v>24595835.351208381</v>
      </c>
      <c r="F614" s="45">
        <v>33869845.365703613</v>
      </c>
      <c r="G614" s="45">
        <f t="shared" si="36"/>
        <v>24595835.351208381</v>
      </c>
      <c r="H614" s="44">
        <f t="shared" si="37"/>
        <v>0.37705611060043154</v>
      </c>
      <c r="I614" s="44"/>
      <c r="AA614" s="46" t="s">
        <v>3142</v>
      </c>
      <c r="AB614" s="45">
        <v>38707000</v>
      </c>
      <c r="AC614" s="45">
        <v>41830000</v>
      </c>
      <c r="AD614" s="44">
        <f t="shared" si="38"/>
        <v>8.0683080579740094E-2</v>
      </c>
      <c r="AH614" s="21" t="s">
        <v>325</v>
      </c>
      <c r="AI614" s="47">
        <v>0.37486338797814206</v>
      </c>
      <c r="AJ614" s="47">
        <v>-1.9134418767751179E-2</v>
      </c>
      <c r="AL614" s="47">
        <f t="shared" si="39"/>
        <v>0.37486338797814206</v>
      </c>
      <c r="AM614" s="47">
        <f t="shared" si="39"/>
        <v>-1.9134418767751179E-2</v>
      </c>
    </row>
    <row r="615" spans="4:39" x14ac:dyDescent="0.25">
      <c r="D615" s="21" t="s">
        <v>481</v>
      </c>
      <c r="E615" s="45">
        <v>1260841.1230294514</v>
      </c>
      <c r="F615" s="45">
        <v>1838193.290233254</v>
      </c>
      <c r="G615" s="45">
        <f t="shared" si="36"/>
        <v>1260841.1230294514</v>
      </c>
      <c r="H615" s="44">
        <f t="shared" si="37"/>
        <v>0.45791032403558157</v>
      </c>
      <c r="I615" s="44"/>
      <c r="AA615" s="21" t="s">
        <v>368</v>
      </c>
      <c r="AB615" s="45"/>
      <c r="AC615" s="45"/>
      <c r="AD615" s="44" t="str">
        <f t="shared" si="38"/>
        <v/>
      </c>
      <c r="AH615" s="21" t="s">
        <v>297</v>
      </c>
      <c r="AI615" s="47">
        <v>0.87740805604203154</v>
      </c>
      <c r="AJ615" s="47">
        <v>-8.3457942920249061E-3</v>
      </c>
      <c r="AL615" s="47">
        <f t="shared" si="39"/>
        <v>0.87740805604203154</v>
      </c>
      <c r="AM615" s="47">
        <f t="shared" si="39"/>
        <v>-8.3457942920249061E-3</v>
      </c>
    </row>
    <row r="616" spans="4:39" x14ac:dyDescent="0.25">
      <c r="D616" s="21" t="s">
        <v>845</v>
      </c>
      <c r="E616" s="45">
        <v>3001831.0253230645</v>
      </c>
      <c r="F616" s="45">
        <v>2908041.1645395961</v>
      </c>
      <c r="G616" s="45">
        <f t="shared" si="36"/>
        <v>3001831.0253230645</v>
      </c>
      <c r="H616" s="44">
        <f t="shared" si="37"/>
        <v>-3.1244217276811766E-2</v>
      </c>
      <c r="I616" s="44"/>
      <c r="AA616" s="46" t="s">
        <v>367</v>
      </c>
      <c r="AB616" s="45">
        <v>47550</v>
      </c>
      <c r="AC616" s="45">
        <v>45441</v>
      </c>
      <c r="AD616" s="44">
        <f t="shared" si="38"/>
        <v>-4.4353312302839114E-2</v>
      </c>
      <c r="AH616" s="21" t="s">
        <v>366</v>
      </c>
      <c r="AI616" s="47">
        <v>0.58432934926958835</v>
      </c>
      <c r="AJ616" s="47">
        <v>-2.19534734876339E-2</v>
      </c>
      <c r="AL616" s="47">
        <f t="shared" si="39"/>
        <v>0.58432934926958835</v>
      </c>
      <c r="AM616" s="47">
        <f t="shared" si="39"/>
        <v>-2.19534734876339E-2</v>
      </c>
    </row>
    <row r="617" spans="4:39" x14ac:dyDescent="0.25">
      <c r="D617" s="21" t="s">
        <v>1070</v>
      </c>
      <c r="E617" s="45">
        <v>4143527.4252876034</v>
      </c>
      <c r="F617" s="45">
        <v>4059507.3416690794</v>
      </c>
      <c r="G617" s="45">
        <f t="shared" si="36"/>
        <v>4143527.4252876034</v>
      </c>
      <c r="H617" s="44">
        <f t="shared" si="37"/>
        <v>-2.0277429106841778E-2</v>
      </c>
      <c r="I617" s="44"/>
      <c r="AA617" s="46" t="s">
        <v>369</v>
      </c>
      <c r="AB617" s="45">
        <v>47550</v>
      </c>
      <c r="AC617" s="45">
        <v>45424</v>
      </c>
      <c r="AD617" s="44">
        <f t="shared" si="38"/>
        <v>-4.4710830704521559E-2</v>
      </c>
      <c r="AH617" s="21" t="s">
        <v>369</v>
      </c>
      <c r="AI617" s="47">
        <v>0.13155080213903744</v>
      </c>
      <c r="AJ617" s="47">
        <v>-4.2579308788507832E-2</v>
      </c>
      <c r="AL617" s="47">
        <f t="shared" si="39"/>
        <v>0.13155080213903744</v>
      </c>
      <c r="AM617" s="47">
        <f t="shared" si="39"/>
        <v>-4.2579308788507832E-2</v>
      </c>
    </row>
    <row r="618" spans="4:39" x14ac:dyDescent="0.25">
      <c r="D618" s="21" t="s">
        <v>3855</v>
      </c>
      <c r="E618" s="45">
        <v>17049515778.193411</v>
      </c>
      <c r="F618" s="45" t="e">
        <v>#VALUE!</v>
      </c>
      <c r="G618" s="45">
        <f t="shared" si="36"/>
        <v>17049515778.193411</v>
      </c>
      <c r="H618" s="44" t="e">
        <f t="shared" si="37"/>
        <v>#VALUE!</v>
      </c>
      <c r="I618" s="44"/>
      <c r="AA618" s="21" t="s">
        <v>80</v>
      </c>
      <c r="AB618" s="45"/>
      <c r="AC618" s="45"/>
      <c r="AD618" s="44" t="str">
        <f t="shared" si="38"/>
        <v/>
      </c>
      <c r="AH618" s="21" t="s">
        <v>193</v>
      </c>
      <c r="AI618" s="47">
        <v>2.2062499999999998</v>
      </c>
      <c r="AJ618" s="47">
        <v>-1.2721824614627442E-2</v>
      </c>
      <c r="AL618" s="47">
        <f t="shared" si="39"/>
        <v>2.2062499999999998</v>
      </c>
      <c r="AM618" s="47">
        <f t="shared" si="39"/>
        <v>-1.2721824614627442E-2</v>
      </c>
    </row>
    <row r="619" spans="4:39" x14ac:dyDescent="0.25">
      <c r="G619" s="45">
        <f t="shared" si="36"/>
        <v>0</v>
      </c>
      <c r="H619" s="44" t="str">
        <f t="shared" si="37"/>
        <v/>
      </c>
      <c r="I619" s="44"/>
      <c r="AA619" s="46" t="s">
        <v>1143</v>
      </c>
      <c r="AB619" s="45">
        <v>4749000</v>
      </c>
      <c r="AC619" s="45">
        <v>4749000</v>
      </c>
      <c r="AD619" s="44">
        <f t="shared" si="38"/>
        <v>0</v>
      </c>
      <c r="AH619" s="21" t="s">
        <v>283</v>
      </c>
      <c r="AI619" s="47">
        <v>0.1211031175059952</v>
      </c>
      <c r="AJ619" s="47">
        <v>5.3904479797958456E-3</v>
      </c>
      <c r="AL619" s="47">
        <f t="shared" si="39"/>
        <v>0.1211031175059952</v>
      </c>
      <c r="AM619" s="47">
        <f t="shared" si="39"/>
        <v>5.3904479797958456E-3</v>
      </c>
    </row>
    <row r="620" spans="4:39" x14ac:dyDescent="0.25">
      <c r="G620" s="45">
        <f t="shared" si="36"/>
        <v>0</v>
      </c>
      <c r="H620" s="44" t="str">
        <f t="shared" si="37"/>
        <v/>
      </c>
      <c r="I620" s="44"/>
      <c r="AA620" s="46" t="s">
        <v>926</v>
      </c>
      <c r="AB620" s="45">
        <v>3295000</v>
      </c>
      <c r="AC620" s="45">
        <v>3234000</v>
      </c>
      <c r="AD620" s="44">
        <f t="shared" si="38"/>
        <v>-1.8512898330804248E-2</v>
      </c>
      <c r="AH620" s="21" t="s">
        <v>349</v>
      </c>
      <c r="AI620" s="47">
        <v>7.9569892473118284E-2</v>
      </c>
      <c r="AJ620" s="47">
        <v>-3.2745443575370521E-2</v>
      </c>
      <c r="AL620" s="47">
        <f t="shared" si="39"/>
        <v>7.9569892473118284E-2</v>
      </c>
      <c r="AM620" s="47">
        <f t="shared" si="39"/>
        <v>-3.2745443575370521E-2</v>
      </c>
    </row>
    <row r="621" spans="4:39" x14ac:dyDescent="0.25">
      <c r="G621" s="45">
        <f t="shared" si="36"/>
        <v>0</v>
      </c>
      <c r="H621" s="44" t="str">
        <f t="shared" si="37"/>
        <v/>
      </c>
      <c r="I621" s="44"/>
      <c r="AA621" s="46" t="s">
        <v>78</v>
      </c>
      <c r="AB621" s="45">
        <v>0</v>
      </c>
      <c r="AC621" s="45">
        <v>0</v>
      </c>
      <c r="AD621" s="44" t="str">
        <f t="shared" si="38"/>
        <v/>
      </c>
      <c r="AH621" s="21" t="s">
        <v>360</v>
      </c>
      <c r="AI621" s="47">
        <v>0.23019271948608136</v>
      </c>
      <c r="AJ621" s="47">
        <v>-2.5105402852650342E-2</v>
      </c>
      <c r="AL621" s="47">
        <f t="shared" si="39"/>
        <v>0.23019271948608136</v>
      </c>
      <c r="AM621" s="47">
        <f t="shared" si="39"/>
        <v>-2.5105402852650342E-2</v>
      </c>
    </row>
    <row r="622" spans="4:39" x14ac:dyDescent="0.25">
      <c r="G622" s="45">
        <f t="shared" si="36"/>
        <v>0</v>
      </c>
      <c r="H622" s="44" t="str">
        <f t="shared" si="37"/>
        <v/>
      </c>
      <c r="I622" s="44"/>
      <c r="AA622" s="21" t="s">
        <v>2613</v>
      </c>
      <c r="AB622" s="45"/>
      <c r="AC622" s="45"/>
      <c r="AD622" s="44" t="str">
        <f t="shared" si="38"/>
        <v/>
      </c>
      <c r="AH622" s="21" t="s">
        <v>2671</v>
      </c>
      <c r="AI622" s="47">
        <v>0.48412698412698413</v>
      </c>
      <c r="AJ622" s="47">
        <v>0</v>
      </c>
      <c r="AL622" s="47">
        <f t="shared" si="39"/>
        <v>0.48412698412698413</v>
      </c>
      <c r="AM622" s="47">
        <f t="shared" si="39"/>
        <v>0</v>
      </c>
    </row>
    <row r="623" spans="4:39" x14ac:dyDescent="0.25">
      <c r="G623" s="45">
        <f t="shared" si="36"/>
        <v>0</v>
      </c>
      <c r="H623" s="44" t="str">
        <f t="shared" si="37"/>
        <v/>
      </c>
      <c r="I623" s="44"/>
      <c r="AA623" s="46" t="s">
        <v>2611</v>
      </c>
      <c r="AB623" s="45">
        <v>23592000</v>
      </c>
      <c r="AC623" s="45">
        <v>23136000</v>
      </c>
      <c r="AD623" s="44">
        <f t="shared" si="38"/>
        <v>-1.9328585961342827E-2</v>
      </c>
      <c r="AH623" s="21" t="s">
        <v>2511</v>
      </c>
      <c r="AI623" s="47">
        <v>0.18396846254927726</v>
      </c>
      <c r="AJ623" s="47">
        <v>2.929336651088189E-2</v>
      </c>
      <c r="AL623" s="47">
        <f t="shared" si="39"/>
        <v>0.18396846254927726</v>
      </c>
      <c r="AM623" s="47">
        <f t="shared" si="39"/>
        <v>2.929336651088189E-2</v>
      </c>
    </row>
    <row r="624" spans="4:39" x14ac:dyDescent="0.25">
      <c r="G624" s="45">
        <f t="shared" si="36"/>
        <v>0</v>
      </c>
      <c r="H624" s="44" t="str">
        <f t="shared" si="37"/>
        <v/>
      </c>
      <c r="I624" s="44"/>
      <c r="AA624" s="21" t="s">
        <v>2361</v>
      </c>
      <c r="AB624" s="45"/>
      <c r="AC624" s="45"/>
      <c r="AD624" s="44" t="str">
        <f t="shared" si="38"/>
        <v/>
      </c>
      <c r="AH624" s="21" t="s">
        <v>1274</v>
      </c>
      <c r="AI624" s="47">
        <v>0</v>
      </c>
      <c r="AJ624" s="47">
        <v>0</v>
      </c>
      <c r="AL624" s="47">
        <f t="shared" si="39"/>
        <v>0</v>
      </c>
      <c r="AM624" s="47">
        <f t="shared" si="39"/>
        <v>0</v>
      </c>
    </row>
    <row r="625" spans="7:39" x14ac:dyDescent="0.25">
      <c r="G625" s="45">
        <f t="shared" si="36"/>
        <v>0</v>
      </c>
      <c r="H625" s="44" t="str">
        <f t="shared" si="37"/>
        <v/>
      </c>
      <c r="I625" s="44"/>
      <c r="AA625" s="46" t="s">
        <v>3271</v>
      </c>
      <c r="AB625" s="45">
        <v>46146000</v>
      </c>
      <c r="AC625" s="45">
        <v>46788000</v>
      </c>
      <c r="AD625" s="44">
        <f t="shared" si="38"/>
        <v>1.3912365102067352E-2</v>
      </c>
      <c r="AH625" s="21" t="s">
        <v>1843</v>
      </c>
      <c r="AI625" s="47">
        <v>0.18375499334221038</v>
      </c>
      <c r="AJ625" s="47">
        <v>1.9113177864637371E-3</v>
      </c>
      <c r="AL625" s="47">
        <f t="shared" si="39"/>
        <v>0.18375499334221038</v>
      </c>
      <c r="AM625" s="47">
        <f t="shared" si="39"/>
        <v>1.9113177864637371E-3</v>
      </c>
    </row>
    <row r="626" spans="7:39" x14ac:dyDescent="0.25">
      <c r="G626" s="45">
        <f t="shared" si="36"/>
        <v>0</v>
      </c>
      <c r="H626" s="44" t="str">
        <f t="shared" si="37"/>
        <v/>
      </c>
      <c r="I626" s="44"/>
      <c r="AA626" s="46" t="s">
        <v>3017</v>
      </c>
      <c r="AB626" s="45">
        <v>34513000</v>
      </c>
      <c r="AC626" s="45">
        <v>39683000</v>
      </c>
      <c r="AD626" s="44">
        <f t="shared" si="38"/>
        <v>0.14979862660446788</v>
      </c>
      <c r="AH626" s="21" t="s">
        <v>1615</v>
      </c>
      <c r="AI626" s="47">
        <v>14.3</v>
      </c>
      <c r="AJ626" s="47">
        <v>0</v>
      </c>
      <c r="AL626" s="47">
        <f t="shared" si="39"/>
        <v>14.3</v>
      </c>
      <c r="AM626" s="47">
        <f t="shared" si="39"/>
        <v>0</v>
      </c>
    </row>
    <row r="627" spans="7:39" x14ac:dyDescent="0.25">
      <c r="G627" s="45">
        <f t="shared" si="36"/>
        <v>0</v>
      </c>
      <c r="H627" s="44" t="str">
        <f t="shared" si="37"/>
        <v/>
      </c>
      <c r="I627" s="44"/>
      <c r="AA627" s="46" t="s">
        <v>3678</v>
      </c>
      <c r="AB627" s="45">
        <v>111944000</v>
      </c>
      <c r="AC627" s="45">
        <v>124945000</v>
      </c>
      <c r="AD627" s="44">
        <f t="shared" si="38"/>
        <v>0.11613842635603516</v>
      </c>
      <c r="AH627" s="21" t="s">
        <v>489</v>
      </c>
      <c r="AI627" s="47">
        <v>0</v>
      </c>
      <c r="AJ627" s="47">
        <v>0</v>
      </c>
      <c r="AL627" s="47">
        <f t="shared" si="39"/>
        <v>0</v>
      </c>
      <c r="AM627" s="47">
        <f t="shared" si="39"/>
        <v>0</v>
      </c>
    </row>
    <row r="628" spans="7:39" x14ac:dyDescent="0.25">
      <c r="G628" s="45">
        <f t="shared" si="36"/>
        <v>0</v>
      </c>
      <c r="H628" s="44" t="str">
        <f t="shared" si="37"/>
        <v/>
      </c>
      <c r="I628" s="44"/>
      <c r="AA628" s="46" t="s">
        <v>2359</v>
      </c>
      <c r="AB628" s="45">
        <v>19180000</v>
      </c>
      <c r="AC628" s="45">
        <v>20082000</v>
      </c>
      <c r="AD628" s="44">
        <f t="shared" si="38"/>
        <v>4.7028154327424403E-2</v>
      </c>
      <c r="AH628" s="21" t="s">
        <v>1961</v>
      </c>
      <c r="AI628" s="47">
        <v>0.68104776579352855</v>
      </c>
      <c r="AJ628" s="47">
        <v>4.9280606392096494E-3</v>
      </c>
      <c r="AL628" s="47">
        <f t="shared" si="39"/>
        <v>0.68104776579352855</v>
      </c>
      <c r="AM628" s="47">
        <f t="shared" si="39"/>
        <v>4.9280606392096494E-3</v>
      </c>
    </row>
    <row r="629" spans="7:39" x14ac:dyDescent="0.25">
      <c r="G629" s="45">
        <f t="shared" si="36"/>
        <v>0</v>
      </c>
      <c r="H629" s="44" t="str">
        <f t="shared" si="37"/>
        <v/>
      </c>
      <c r="I629" s="44"/>
      <c r="AA629" s="46" t="s">
        <v>2390</v>
      </c>
      <c r="AB629" s="45">
        <v>19686000</v>
      </c>
      <c r="AC629" s="45">
        <v>21473000</v>
      </c>
      <c r="AD629" s="44">
        <f t="shared" si="38"/>
        <v>9.0775170171695618E-2</v>
      </c>
      <c r="AH629" s="21" t="s">
        <v>791</v>
      </c>
      <c r="AI629" s="47">
        <v>0.2808988764044944</v>
      </c>
      <c r="AJ629" s="47">
        <v>0</v>
      </c>
      <c r="AL629" s="47">
        <f t="shared" si="39"/>
        <v>0.2808988764044944</v>
      </c>
      <c r="AM629" s="47">
        <f t="shared" si="39"/>
        <v>0</v>
      </c>
    </row>
    <row r="630" spans="7:39" x14ac:dyDescent="0.25">
      <c r="G630" s="45">
        <f t="shared" si="36"/>
        <v>0</v>
      </c>
      <c r="H630" s="44" t="str">
        <f t="shared" si="37"/>
        <v/>
      </c>
      <c r="I630" s="44"/>
      <c r="AA630" s="21" t="s">
        <v>2093</v>
      </c>
      <c r="AB630" s="45"/>
      <c r="AC630" s="45"/>
      <c r="AD630" s="44" t="str">
        <f t="shared" si="38"/>
        <v/>
      </c>
      <c r="AH630" s="21" t="s">
        <v>2139</v>
      </c>
      <c r="AI630" s="47">
        <v>0.35521885521885521</v>
      </c>
      <c r="AJ630" s="47">
        <v>-2.983210274220249E-3</v>
      </c>
      <c r="AL630" s="47">
        <f t="shared" si="39"/>
        <v>0.35521885521885521</v>
      </c>
      <c r="AM630" s="47">
        <f t="shared" si="39"/>
        <v>-2.983210274220249E-3</v>
      </c>
    </row>
    <row r="631" spans="7:39" x14ac:dyDescent="0.25">
      <c r="G631" s="45">
        <f t="shared" si="36"/>
        <v>0</v>
      </c>
      <c r="H631" s="44" t="str">
        <f t="shared" si="37"/>
        <v/>
      </c>
      <c r="I631" s="44"/>
      <c r="AA631" s="46" t="s">
        <v>2795</v>
      </c>
      <c r="AB631" s="45">
        <v>27799000</v>
      </c>
      <c r="AC631" s="45">
        <v>28065000</v>
      </c>
      <c r="AD631" s="44">
        <f t="shared" si="38"/>
        <v>9.568689521205799E-3</v>
      </c>
      <c r="AH631" s="21" t="s">
        <v>1795</v>
      </c>
      <c r="AI631" s="47">
        <v>0</v>
      </c>
      <c r="AJ631" s="47">
        <v>0</v>
      </c>
      <c r="AL631" s="47">
        <f t="shared" si="39"/>
        <v>0</v>
      </c>
      <c r="AM631" s="47">
        <f t="shared" si="39"/>
        <v>0</v>
      </c>
    </row>
    <row r="632" spans="7:39" x14ac:dyDescent="0.25">
      <c r="G632" s="45">
        <f t="shared" si="36"/>
        <v>0</v>
      </c>
      <c r="H632" s="44" t="str">
        <f t="shared" si="37"/>
        <v/>
      </c>
      <c r="I632" s="44"/>
      <c r="AA632" s="46" t="s">
        <v>2177</v>
      </c>
      <c r="AB632" s="45">
        <v>15767000</v>
      </c>
      <c r="AC632" s="45">
        <v>15980000</v>
      </c>
      <c r="AD632" s="44">
        <f t="shared" si="38"/>
        <v>1.350922813471174E-2</v>
      </c>
      <c r="AH632" s="21" t="s">
        <v>1997</v>
      </c>
      <c r="AI632" s="47">
        <v>6.7375886524822695E-2</v>
      </c>
      <c r="AJ632" s="47">
        <v>0</v>
      </c>
      <c r="AL632" s="47">
        <f t="shared" si="39"/>
        <v>6.7375886524822695E-2</v>
      </c>
      <c r="AM632" s="47">
        <f t="shared" si="39"/>
        <v>0</v>
      </c>
    </row>
    <row r="633" spans="7:39" x14ac:dyDescent="0.25">
      <c r="G633" s="45">
        <f t="shared" si="36"/>
        <v>0</v>
      </c>
      <c r="H633" s="44" t="str">
        <f t="shared" si="37"/>
        <v/>
      </c>
      <c r="I633" s="44"/>
      <c r="AA633" s="46" t="s">
        <v>2091</v>
      </c>
      <c r="AB633" s="45">
        <v>14817000</v>
      </c>
      <c r="AC633" s="45">
        <v>13884000</v>
      </c>
      <c r="AD633" s="44">
        <f t="shared" si="38"/>
        <v>-6.2968212188702161E-2</v>
      </c>
      <c r="AH633" s="21" t="s">
        <v>854</v>
      </c>
      <c r="AI633" s="47">
        <v>0.45662100456621002</v>
      </c>
      <c r="AJ633" s="47">
        <v>8.6880486526623966E-3</v>
      </c>
      <c r="AL633" s="47">
        <f t="shared" si="39"/>
        <v>0.45662100456621002</v>
      </c>
      <c r="AM633" s="47">
        <f t="shared" si="39"/>
        <v>8.6880486526623966E-3</v>
      </c>
    </row>
    <row r="634" spans="7:39" x14ac:dyDescent="0.25">
      <c r="G634" s="45">
        <f t="shared" si="36"/>
        <v>0</v>
      </c>
      <c r="H634" s="44" t="str">
        <f t="shared" si="37"/>
        <v/>
      </c>
      <c r="I634" s="44"/>
      <c r="AA634" s="46" t="s">
        <v>3414</v>
      </c>
      <c r="AB634" s="45">
        <v>53426000</v>
      </c>
      <c r="AC634" s="45">
        <v>61905000</v>
      </c>
      <c r="AD634" s="44">
        <f t="shared" si="38"/>
        <v>0.15870549919514843</v>
      </c>
      <c r="AH634" s="21" t="s">
        <v>3548</v>
      </c>
      <c r="AI634" s="47">
        <v>8.76979293544458E-2</v>
      </c>
      <c r="AJ634" s="47">
        <v>0</v>
      </c>
      <c r="AL634" s="47">
        <f t="shared" si="39"/>
        <v>8.76979293544458E-2</v>
      </c>
      <c r="AM634" s="47">
        <f t="shared" si="39"/>
        <v>0</v>
      </c>
    </row>
    <row r="635" spans="7:39" x14ac:dyDescent="0.25">
      <c r="G635" s="45">
        <f t="shared" si="36"/>
        <v>0</v>
      </c>
      <c r="H635" s="44" t="str">
        <f t="shared" si="37"/>
        <v/>
      </c>
      <c r="I635" s="44"/>
      <c r="AA635" s="46" t="s">
        <v>3364</v>
      </c>
      <c r="AB635" s="45">
        <v>50924000</v>
      </c>
      <c r="AC635" s="45">
        <v>58919000</v>
      </c>
      <c r="AD635" s="44">
        <f t="shared" si="38"/>
        <v>0.15699866467677323</v>
      </c>
      <c r="AH635" s="21" t="s">
        <v>2621</v>
      </c>
      <c r="AI635" s="47">
        <v>24.766666666666666</v>
      </c>
      <c r="AJ635" s="47">
        <v>0</v>
      </c>
      <c r="AL635" s="47">
        <f t="shared" si="39"/>
        <v>24.766666666666666</v>
      </c>
      <c r="AM635" s="47">
        <f t="shared" si="39"/>
        <v>0</v>
      </c>
    </row>
    <row r="636" spans="7:39" x14ac:dyDescent="0.25">
      <c r="G636" s="45">
        <f t="shared" si="36"/>
        <v>0</v>
      </c>
      <c r="H636" s="44" t="str">
        <f t="shared" si="37"/>
        <v/>
      </c>
      <c r="I636" s="44"/>
      <c r="AA636" s="46" t="s">
        <v>2199</v>
      </c>
      <c r="AB636" s="45">
        <v>16347000</v>
      </c>
      <c r="AC636" s="45">
        <v>16549000</v>
      </c>
      <c r="AD636" s="44">
        <f t="shared" si="38"/>
        <v>1.235700740196978E-2</v>
      </c>
      <c r="AH636" s="21" t="s">
        <v>3393</v>
      </c>
      <c r="AI636" s="47">
        <v>0.33024118738404451</v>
      </c>
      <c r="AJ636" s="47">
        <v>0.1167108448994007</v>
      </c>
      <c r="AL636" s="47">
        <f t="shared" si="39"/>
        <v>0.33024118738404451</v>
      </c>
      <c r="AM636" s="47">
        <f t="shared" si="39"/>
        <v>0.1167108448994007</v>
      </c>
    </row>
    <row r="637" spans="7:39" x14ac:dyDescent="0.25">
      <c r="G637" s="45">
        <f t="shared" si="36"/>
        <v>0</v>
      </c>
      <c r="H637" s="44" t="str">
        <f t="shared" si="37"/>
        <v/>
      </c>
      <c r="I637" s="44"/>
      <c r="AA637" s="46" t="s">
        <v>2762</v>
      </c>
      <c r="AB637" s="45">
        <v>27152000</v>
      </c>
      <c r="AC637" s="45">
        <v>26967000</v>
      </c>
      <c r="AD637" s="44">
        <f t="shared" si="38"/>
        <v>-6.8134944018856808E-3</v>
      </c>
      <c r="AH637" s="21" t="s">
        <v>1545</v>
      </c>
      <c r="AI637" s="47">
        <v>0</v>
      </c>
      <c r="AJ637" s="47">
        <v>-9.5201408166987508E-2</v>
      </c>
      <c r="AL637" s="47">
        <f t="shared" si="39"/>
        <v>0</v>
      </c>
      <c r="AM637" s="47">
        <f t="shared" si="39"/>
        <v>-9.5201408166987508E-2</v>
      </c>
    </row>
    <row r="638" spans="7:39" x14ac:dyDescent="0.25">
      <c r="G638" s="45">
        <f t="shared" si="36"/>
        <v>0</v>
      </c>
      <c r="H638" s="44" t="str">
        <f t="shared" si="37"/>
        <v/>
      </c>
      <c r="I638" s="44"/>
      <c r="AA638" s="21" t="s">
        <v>3421</v>
      </c>
      <c r="AB638" s="45"/>
      <c r="AC638" s="45"/>
      <c r="AD638" s="44" t="str">
        <f t="shared" si="38"/>
        <v/>
      </c>
      <c r="AH638" s="21" t="s">
        <v>1967</v>
      </c>
      <c r="AI638" s="47">
        <v>0.10743801652892562</v>
      </c>
      <c r="AJ638" s="47">
        <v>2.6444132673951834E-2</v>
      </c>
      <c r="AL638" s="47">
        <f t="shared" si="39"/>
        <v>0.10743801652892562</v>
      </c>
      <c r="AM638" s="47">
        <f t="shared" si="39"/>
        <v>2.6444132673951834E-2</v>
      </c>
    </row>
    <row r="639" spans="7:39" x14ac:dyDescent="0.25">
      <c r="G639" s="45">
        <f t="shared" si="36"/>
        <v>0</v>
      </c>
      <c r="H639" s="44" t="str">
        <f t="shared" si="37"/>
        <v/>
      </c>
      <c r="I639" s="44"/>
      <c r="AA639" s="46" t="s">
        <v>3419</v>
      </c>
      <c r="AB639" s="45">
        <v>53611262.490000002</v>
      </c>
      <c r="AC639" s="45">
        <v>62002000</v>
      </c>
      <c r="AD639" s="44">
        <f t="shared" si="38"/>
        <v>0.1565107240584962</v>
      </c>
      <c r="AH639" s="21" t="s">
        <v>3653</v>
      </c>
      <c r="AI639" s="47">
        <v>0.14586070959264127</v>
      </c>
      <c r="AJ639" s="47">
        <v>8.8451462737639975E-3</v>
      </c>
      <c r="AL639" s="47">
        <f t="shared" si="39"/>
        <v>0.14586070959264127</v>
      </c>
      <c r="AM639" s="47">
        <f t="shared" si="39"/>
        <v>8.8451462737639975E-3</v>
      </c>
    </row>
    <row r="640" spans="7:39" x14ac:dyDescent="0.25">
      <c r="G640" s="45">
        <f t="shared" si="36"/>
        <v>0</v>
      </c>
      <c r="H640" s="44" t="str">
        <f t="shared" si="37"/>
        <v/>
      </c>
      <c r="I640" s="44"/>
      <c r="AA640" s="21" t="s">
        <v>580</v>
      </c>
      <c r="AB640" s="45"/>
      <c r="AC640" s="45"/>
      <c r="AD640" s="44" t="str">
        <f t="shared" si="38"/>
        <v/>
      </c>
      <c r="AH640" s="21" t="s">
        <v>2663</v>
      </c>
      <c r="AI640" s="47">
        <v>0</v>
      </c>
      <c r="AJ640" s="47">
        <v>0</v>
      </c>
      <c r="AL640" s="47">
        <f t="shared" si="39"/>
        <v>0</v>
      </c>
      <c r="AM640" s="47">
        <f t="shared" si="39"/>
        <v>0</v>
      </c>
    </row>
    <row r="641" spans="7:39" x14ac:dyDescent="0.25">
      <c r="G641" s="45">
        <f t="shared" si="36"/>
        <v>0</v>
      </c>
      <c r="H641" s="44" t="str">
        <f t="shared" si="37"/>
        <v/>
      </c>
      <c r="I641" s="44"/>
      <c r="AA641" s="46" t="s">
        <v>577</v>
      </c>
      <c r="AB641" s="45">
        <v>1876000</v>
      </c>
      <c r="AC641" s="45">
        <v>2178000</v>
      </c>
      <c r="AD641" s="44">
        <f t="shared" si="38"/>
        <v>0.16098081023454158</v>
      </c>
      <c r="AH641" s="21" t="s">
        <v>777</v>
      </c>
      <c r="AI641" s="47">
        <v>0.45388349514563109</v>
      </c>
      <c r="AJ641" s="47">
        <v>3.013301335149543E-2</v>
      </c>
      <c r="AL641" s="47">
        <f t="shared" si="39"/>
        <v>0.45388349514563109</v>
      </c>
      <c r="AM641" s="47">
        <f t="shared" si="39"/>
        <v>3.013301335149543E-2</v>
      </c>
    </row>
    <row r="642" spans="7:39" x14ac:dyDescent="0.25">
      <c r="G642" s="45">
        <f t="shared" si="36"/>
        <v>0</v>
      </c>
      <c r="H642" s="44" t="str">
        <f t="shared" si="37"/>
        <v/>
      </c>
      <c r="I642" s="44"/>
      <c r="AA642" s="21" t="s">
        <v>2343</v>
      </c>
      <c r="AB642" s="45"/>
      <c r="AC642" s="45"/>
      <c r="AD642" s="44" t="str">
        <f t="shared" si="38"/>
        <v/>
      </c>
      <c r="AH642" s="21" t="s">
        <v>1491</v>
      </c>
      <c r="AI642" s="47">
        <v>0</v>
      </c>
      <c r="AJ642" s="47">
        <v>0</v>
      </c>
      <c r="AL642" s="47">
        <f t="shared" si="39"/>
        <v>0</v>
      </c>
      <c r="AM642" s="47">
        <f t="shared" si="39"/>
        <v>0</v>
      </c>
    </row>
    <row r="643" spans="7:39" x14ac:dyDescent="0.25">
      <c r="G643" s="45">
        <f t="shared" si="36"/>
        <v>0</v>
      </c>
      <c r="H643" s="44" t="str">
        <f t="shared" si="37"/>
        <v/>
      </c>
      <c r="I643" s="44"/>
      <c r="AA643" s="46" t="s">
        <v>2586</v>
      </c>
      <c r="AB643" s="45">
        <v>23001000</v>
      </c>
      <c r="AC643" s="45">
        <v>22091000</v>
      </c>
      <c r="AD643" s="44">
        <f t="shared" si="38"/>
        <v>-3.956349723925047E-2</v>
      </c>
      <c r="AH643" s="21" t="s">
        <v>1958</v>
      </c>
      <c r="AI643" s="47">
        <v>0</v>
      </c>
      <c r="AJ643" s="47">
        <v>0</v>
      </c>
      <c r="AL643" s="47">
        <f t="shared" si="39"/>
        <v>0</v>
      </c>
      <c r="AM643" s="47">
        <f t="shared" si="39"/>
        <v>0</v>
      </c>
    </row>
    <row r="644" spans="7:39" x14ac:dyDescent="0.25">
      <c r="G644" s="45">
        <f t="shared" si="36"/>
        <v>0</v>
      </c>
      <c r="H644" s="44" t="str">
        <f t="shared" si="37"/>
        <v/>
      </c>
      <c r="I644" s="44"/>
      <c r="AA644" s="46" t="s">
        <v>2341</v>
      </c>
      <c r="AB644" s="45">
        <v>18993300</v>
      </c>
      <c r="AC644" s="45">
        <v>21649000</v>
      </c>
      <c r="AD644" s="44">
        <f t="shared" si="38"/>
        <v>0.13982299021233804</v>
      </c>
      <c r="AH644" s="21" t="s">
        <v>2211</v>
      </c>
      <c r="AI644" s="47">
        <v>0</v>
      </c>
      <c r="AJ644" s="47">
        <v>-5.7191143228700809E-4</v>
      </c>
      <c r="AL644" s="47">
        <f t="shared" si="39"/>
        <v>0</v>
      </c>
      <c r="AM644" s="47">
        <f t="shared" si="39"/>
        <v>-5.7191143228700809E-4</v>
      </c>
    </row>
    <row r="645" spans="7:39" x14ac:dyDescent="0.25">
      <c r="G645" s="45">
        <f t="shared" ref="G645:G708" si="40">E645</f>
        <v>0</v>
      </c>
      <c r="H645" s="44" t="str">
        <f t="shared" ref="H645:H708" si="41">IF(OR(E645=0,E645="",F645=0,F645=""),"",(F645-E645)/E645)</f>
        <v/>
      </c>
      <c r="I645" s="44"/>
      <c r="AA645" s="21" t="s">
        <v>3320</v>
      </c>
      <c r="AB645" s="45"/>
      <c r="AC645" s="45"/>
      <c r="AD645" s="44" t="str">
        <f t="shared" si="38"/>
        <v/>
      </c>
      <c r="AH645" s="21" t="s">
        <v>1756</v>
      </c>
      <c r="AI645" s="47">
        <v>0.48697394789579157</v>
      </c>
      <c r="AJ645" s="47">
        <v>-5.1739509493451748E-2</v>
      </c>
      <c r="AL645" s="47">
        <f t="shared" si="39"/>
        <v>0.48697394789579157</v>
      </c>
      <c r="AM645" s="47">
        <f t="shared" si="39"/>
        <v>-5.1739509493451748E-2</v>
      </c>
    </row>
    <row r="646" spans="7:39" x14ac:dyDescent="0.25">
      <c r="G646" s="45">
        <f t="shared" si="40"/>
        <v>0</v>
      </c>
      <c r="H646" s="44" t="str">
        <f t="shared" si="41"/>
        <v/>
      </c>
      <c r="I646" s="44"/>
      <c r="AA646" s="46" t="s">
        <v>3317</v>
      </c>
      <c r="AB646" s="45">
        <v>47724000</v>
      </c>
      <c r="AC646" s="45">
        <v>102132000</v>
      </c>
      <c r="AD646" s="44">
        <f t="shared" ref="AD646:AD709" si="42">IF(OR(AB646=0,AB646="",AC646=0,AC646=""),"",(AC646-AB646)/AB646)</f>
        <v>1.1400553180789539</v>
      </c>
      <c r="AH646" s="21" t="s">
        <v>405</v>
      </c>
      <c r="AI646" s="47">
        <v>0</v>
      </c>
      <c r="AJ646" s="47">
        <v>0</v>
      </c>
      <c r="AL646" s="47">
        <f t="shared" si="39"/>
        <v>0</v>
      </c>
      <c r="AM646" s="47">
        <f t="shared" si="39"/>
        <v>0</v>
      </c>
    </row>
    <row r="647" spans="7:39" x14ac:dyDescent="0.25">
      <c r="G647" s="45">
        <f t="shared" si="40"/>
        <v>0</v>
      </c>
      <c r="H647" s="44" t="str">
        <f t="shared" si="41"/>
        <v/>
      </c>
      <c r="I647" s="44"/>
      <c r="AA647" s="21" t="s">
        <v>3413</v>
      </c>
      <c r="AB647" s="45"/>
      <c r="AC647" s="45"/>
      <c r="AD647" s="44" t="str">
        <f t="shared" si="42"/>
        <v/>
      </c>
      <c r="AH647" s="21" t="s">
        <v>1371</v>
      </c>
      <c r="AI647" s="47">
        <v>0</v>
      </c>
      <c r="AJ647" s="47">
        <v>0</v>
      </c>
      <c r="AL647" s="47">
        <f t="shared" ref="AL647:AM647" si="43">AI647</f>
        <v>0</v>
      </c>
      <c r="AM647" s="47">
        <f t="shared" si="43"/>
        <v>0</v>
      </c>
    </row>
    <row r="648" spans="7:39" x14ac:dyDescent="0.25">
      <c r="G648" s="45">
        <f t="shared" si="40"/>
        <v>0</v>
      </c>
      <c r="H648" s="44" t="str">
        <f t="shared" si="41"/>
        <v/>
      </c>
      <c r="I648" s="44"/>
      <c r="AA648" s="46" t="s">
        <v>3410</v>
      </c>
      <c r="AB648" s="45">
        <v>53283000</v>
      </c>
      <c r="AC648" s="45">
        <v>61863000</v>
      </c>
      <c r="AD648" s="44">
        <f t="shared" si="42"/>
        <v>0.16102696920218457</v>
      </c>
      <c r="AH648" s="21" t="s">
        <v>3855</v>
      </c>
      <c r="AI648" s="47" t="e">
        <v>#VALUE!</v>
      </c>
      <c r="AJ648" s="47" t="e">
        <v>#VALUE!</v>
      </c>
    </row>
    <row r="649" spans="7:39" x14ac:dyDescent="0.25">
      <c r="G649" s="45">
        <f t="shared" si="40"/>
        <v>0</v>
      </c>
      <c r="H649" s="44" t="str">
        <f t="shared" si="41"/>
        <v/>
      </c>
      <c r="I649" s="44"/>
      <c r="AA649" s="21" t="s">
        <v>388</v>
      </c>
      <c r="AB649" s="45"/>
      <c r="AC649" s="45"/>
      <c r="AD649" s="44" t="str">
        <f t="shared" si="42"/>
        <v/>
      </c>
    </row>
    <row r="650" spans="7:39" x14ac:dyDescent="0.25">
      <c r="G650" s="45">
        <f t="shared" si="40"/>
        <v>0</v>
      </c>
      <c r="H650" s="44" t="str">
        <f t="shared" si="41"/>
        <v/>
      </c>
      <c r="I650" s="44"/>
      <c r="AA650" s="46" t="s">
        <v>389</v>
      </c>
      <c r="AB650" s="45">
        <v>96932</v>
      </c>
      <c r="AC650" s="45">
        <v>102065</v>
      </c>
      <c r="AD650" s="44">
        <f t="shared" si="42"/>
        <v>5.2954648619650886E-2</v>
      </c>
    </row>
    <row r="651" spans="7:39" x14ac:dyDescent="0.25">
      <c r="G651" s="45">
        <f t="shared" si="40"/>
        <v>0</v>
      </c>
      <c r="H651" s="44" t="str">
        <f t="shared" si="41"/>
        <v/>
      </c>
      <c r="I651" s="44"/>
      <c r="AA651" s="46" t="s">
        <v>387</v>
      </c>
      <c r="AB651" s="45">
        <v>96932</v>
      </c>
      <c r="AC651" s="45">
        <v>98243</v>
      </c>
      <c r="AD651" s="44">
        <f t="shared" si="42"/>
        <v>1.352494532249412E-2</v>
      </c>
    </row>
    <row r="652" spans="7:39" x14ac:dyDescent="0.25">
      <c r="G652" s="45">
        <f t="shared" si="40"/>
        <v>0</v>
      </c>
      <c r="H652" s="44" t="str">
        <f t="shared" si="41"/>
        <v/>
      </c>
      <c r="I652" s="44"/>
      <c r="AA652" s="21" t="s">
        <v>1158</v>
      </c>
      <c r="AB652" s="45"/>
      <c r="AC652" s="45"/>
      <c r="AD652" s="44" t="str">
        <f t="shared" si="42"/>
        <v/>
      </c>
    </row>
    <row r="653" spans="7:39" x14ac:dyDescent="0.25">
      <c r="G653" s="45">
        <f t="shared" si="40"/>
        <v>0</v>
      </c>
      <c r="H653" s="44" t="str">
        <f t="shared" si="41"/>
        <v/>
      </c>
      <c r="I653" s="44"/>
      <c r="AA653" s="46" t="s">
        <v>1156</v>
      </c>
      <c r="AB653" s="45">
        <v>4828000</v>
      </c>
      <c r="AC653" s="45">
        <v>7006000</v>
      </c>
      <c r="AD653" s="44">
        <f t="shared" si="42"/>
        <v>0.45111847555923779</v>
      </c>
    </row>
    <row r="654" spans="7:39" x14ac:dyDescent="0.25">
      <c r="G654" s="45">
        <f t="shared" si="40"/>
        <v>0</v>
      </c>
      <c r="H654" s="44" t="str">
        <f t="shared" si="41"/>
        <v/>
      </c>
      <c r="I654" s="44"/>
      <c r="AA654" s="21" t="s">
        <v>3677</v>
      </c>
      <c r="AB654" s="45"/>
      <c r="AC654" s="45"/>
      <c r="AD654" s="44" t="str">
        <f t="shared" si="42"/>
        <v/>
      </c>
    </row>
    <row r="655" spans="7:39" x14ac:dyDescent="0.25">
      <c r="G655" s="45">
        <f t="shared" si="40"/>
        <v>0</v>
      </c>
      <c r="H655" s="44" t="str">
        <f t="shared" si="41"/>
        <v/>
      </c>
      <c r="I655" s="44"/>
      <c r="AA655" s="46" t="s">
        <v>3674</v>
      </c>
      <c r="AB655" s="45">
        <v>111089000</v>
      </c>
      <c r="AC655" s="45">
        <v>113495000</v>
      </c>
      <c r="AD655" s="44">
        <f t="shared" si="42"/>
        <v>2.1658310003690735E-2</v>
      </c>
    </row>
    <row r="656" spans="7:39" x14ac:dyDescent="0.25">
      <c r="G656" s="45">
        <f t="shared" si="40"/>
        <v>0</v>
      </c>
      <c r="H656" s="44" t="str">
        <f t="shared" si="41"/>
        <v/>
      </c>
      <c r="I656" s="44"/>
      <c r="AA656" s="21" t="s">
        <v>3673</v>
      </c>
      <c r="AB656" s="45"/>
      <c r="AC656" s="45"/>
      <c r="AD656" s="44" t="str">
        <f t="shared" si="42"/>
        <v/>
      </c>
    </row>
    <row r="657" spans="7:30" x14ac:dyDescent="0.25">
      <c r="G657" s="45">
        <f t="shared" si="40"/>
        <v>0</v>
      </c>
      <c r="H657" s="44" t="str">
        <f t="shared" si="41"/>
        <v/>
      </c>
      <c r="I657" s="44"/>
      <c r="AA657" s="46" t="s">
        <v>3671</v>
      </c>
      <c r="AB657" s="45">
        <v>107641000</v>
      </c>
      <c r="AC657" s="45">
        <v>103221000</v>
      </c>
      <c r="AD657" s="44">
        <f t="shared" si="42"/>
        <v>-4.106242045317305E-2</v>
      </c>
    </row>
    <row r="658" spans="7:30" x14ac:dyDescent="0.25">
      <c r="G658" s="45">
        <f t="shared" si="40"/>
        <v>0</v>
      </c>
      <c r="H658" s="44" t="str">
        <f t="shared" si="41"/>
        <v/>
      </c>
      <c r="I658" s="44"/>
      <c r="AA658" s="21" t="s">
        <v>1854</v>
      </c>
      <c r="AB658" s="45"/>
      <c r="AC658" s="45"/>
      <c r="AD658" s="44" t="str">
        <f t="shared" si="42"/>
        <v/>
      </c>
    </row>
    <row r="659" spans="7:30" x14ac:dyDescent="0.25">
      <c r="G659" s="45">
        <f t="shared" si="40"/>
        <v>0</v>
      </c>
      <c r="H659" s="44" t="str">
        <f t="shared" si="41"/>
        <v/>
      </c>
      <c r="I659" s="44"/>
      <c r="AA659" s="46" t="s">
        <v>1851</v>
      </c>
      <c r="AB659" s="45">
        <v>11358000</v>
      </c>
      <c r="AC659" s="45">
        <v>12413000</v>
      </c>
      <c r="AD659" s="44">
        <f t="shared" si="42"/>
        <v>9.2886071491459762E-2</v>
      </c>
    </row>
    <row r="660" spans="7:30" x14ac:dyDescent="0.25">
      <c r="G660" s="45">
        <f t="shared" si="40"/>
        <v>0</v>
      </c>
      <c r="H660" s="44" t="str">
        <f t="shared" si="41"/>
        <v/>
      </c>
      <c r="I660" s="44"/>
      <c r="AA660" s="21" t="s">
        <v>2028</v>
      </c>
      <c r="AB660" s="45"/>
      <c r="AC660" s="45"/>
      <c r="AD660" s="44" t="str">
        <f t="shared" si="42"/>
        <v/>
      </c>
    </row>
    <row r="661" spans="7:30" x14ac:dyDescent="0.25">
      <c r="G661" s="45">
        <f t="shared" si="40"/>
        <v>0</v>
      </c>
      <c r="H661" s="44" t="str">
        <f t="shared" si="41"/>
        <v/>
      </c>
      <c r="I661" s="44"/>
      <c r="AA661" s="46" t="s">
        <v>2025</v>
      </c>
      <c r="AB661" s="45">
        <v>13545000</v>
      </c>
      <c r="AC661" s="45">
        <v>13520000</v>
      </c>
      <c r="AD661" s="44">
        <f t="shared" si="42"/>
        <v>-1.8456995201181247E-3</v>
      </c>
    </row>
    <row r="662" spans="7:30" x14ac:dyDescent="0.25">
      <c r="G662" s="45">
        <f t="shared" si="40"/>
        <v>0</v>
      </c>
      <c r="H662" s="44" t="str">
        <f t="shared" si="41"/>
        <v/>
      </c>
      <c r="I662" s="44"/>
      <c r="AA662" s="21" t="s">
        <v>930</v>
      </c>
      <c r="AB662" s="45"/>
      <c r="AC662" s="45"/>
      <c r="AD662" s="44" t="str">
        <f t="shared" si="42"/>
        <v/>
      </c>
    </row>
    <row r="663" spans="7:30" x14ac:dyDescent="0.25">
      <c r="G663" s="45">
        <f t="shared" si="40"/>
        <v>0</v>
      </c>
      <c r="H663" s="44" t="str">
        <f t="shared" si="41"/>
        <v/>
      </c>
      <c r="I663" s="44"/>
      <c r="AA663" s="46" t="s">
        <v>929</v>
      </c>
      <c r="AB663" s="45">
        <v>3326000</v>
      </c>
      <c r="AC663" s="45">
        <v>3443000</v>
      </c>
      <c r="AD663" s="44">
        <f t="shared" si="42"/>
        <v>3.517739025856885E-2</v>
      </c>
    </row>
    <row r="664" spans="7:30" x14ac:dyDescent="0.25">
      <c r="G664" s="45">
        <f t="shared" si="40"/>
        <v>0</v>
      </c>
      <c r="H664" s="44" t="str">
        <f t="shared" si="41"/>
        <v/>
      </c>
      <c r="I664" s="44"/>
      <c r="AA664" s="46" t="s">
        <v>2381</v>
      </c>
      <c r="AB664" s="45">
        <v>19465544</v>
      </c>
      <c r="AC664" s="45">
        <v>49122000</v>
      </c>
      <c r="AD664" s="44">
        <f t="shared" si="42"/>
        <v>1.523535946388141</v>
      </c>
    </row>
    <row r="665" spans="7:30" x14ac:dyDescent="0.25">
      <c r="G665" s="45">
        <f t="shared" si="40"/>
        <v>0</v>
      </c>
      <c r="H665" s="44" t="str">
        <f t="shared" si="41"/>
        <v/>
      </c>
      <c r="I665" s="44"/>
      <c r="AA665" s="21" t="s">
        <v>3424</v>
      </c>
      <c r="AB665" s="45"/>
      <c r="AC665" s="45"/>
      <c r="AD665" s="44" t="str">
        <f t="shared" si="42"/>
        <v/>
      </c>
    </row>
    <row r="666" spans="7:30" x14ac:dyDescent="0.25">
      <c r="G666" s="45">
        <f t="shared" si="40"/>
        <v>0</v>
      </c>
      <c r="H666" s="44" t="str">
        <f t="shared" si="41"/>
        <v/>
      </c>
      <c r="I666" s="44"/>
      <c r="AA666" s="46" t="s">
        <v>3422</v>
      </c>
      <c r="AB666" s="45">
        <v>53866451</v>
      </c>
      <c r="AC666" s="45">
        <v>57165000</v>
      </c>
      <c r="AD666" s="44">
        <f t="shared" si="42"/>
        <v>6.1235684526533968E-2</v>
      </c>
    </row>
    <row r="667" spans="7:30" x14ac:dyDescent="0.25">
      <c r="G667" s="45">
        <f t="shared" si="40"/>
        <v>0</v>
      </c>
      <c r="H667" s="44" t="str">
        <f t="shared" si="41"/>
        <v/>
      </c>
      <c r="I667" s="44"/>
      <c r="AA667" s="21" t="s">
        <v>1096</v>
      </c>
      <c r="AB667" s="45"/>
      <c r="AC667" s="45"/>
      <c r="AD667" s="44" t="str">
        <f t="shared" si="42"/>
        <v/>
      </c>
    </row>
    <row r="668" spans="7:30" x14ac:dyDescent="0.25">
      <c r="G668" s="45">
        <f t="shared" si="40"/>
        <v>0</v>
      </c>
      <c r="H668" s="44" t="str">
        <f t="shared" si="41"/>
        <v/>
      </c>
      <c r="I668" s="44"/>
      <c r="AA668" s="46" t="s">
        <v>1094</v>
      </c>
      <c r="AB668" s="45">
        <v>4384341</v>
      </c>
      <c r="AC668" s="45">
        <v>4883963</v>
      </c>
      <c r="AD668" s="44">
        <f t="shared" si="42"/>
        <v>0.11395600844003693</v>
      </c>
    </row>
    <row r="669" spans="7:30" x14ac:dyDescent="0.25">
      <c r="G669" s="45">
        <f t="shared" si="40"/>
        <v>0</v>
      </c>
      <c r="H669" s="44" t="str">
        <f t="shared" si="41"/>
        <v/>
      </c>
      <c r="I669" s="44"/>
      <c r="AA669" s="21" t="s">
        <v>124</v>
      </c>
      <c r="AB669" s="45"/>
      <c r="AC669" s="45"/>
      <c r="AD669" s="44" t="str">
        <f t="shared" si="42"/>
        <v/>
      </c>
    </row>
    <row r="670" spans="7:30" x14ac:dyDescent="0.25">
      <c r="G670" s="45">
        <f t="shared" si="40"/>
        <v>0</v>
      </c>
      <c r="H670" s="44" t="str">
        <f t="shared" si="41"/>
        <v/>
      </c>
      <c r="I670" s="44"/>
      <c r="AA670" s="46" t="s">
        <v>3416</v>
      </c>
      <c r="AB670" s="45">
        <v>53546419</v>
      </c>
      <c r="AC670" s="45">
        <v>80806000</v>
      </c>
      <c r="AD670" s="44">
        <f t="shared" si="42"/>
        <v>0.50908317510457612</v>
      </c>
    </row>
    <row r="671" spans="7:30" x14ac:dyDescent="0.25">
      <c r="G671" s="45">
        <f t="shared" si="40"/>
        <v>0</v>
      </c>
      <c r="H671" s="44" t="str">
        <f t="shared" si="41"/>
        <v/>
      </c>
      <c r="I671" s="44"/>
      <c r="AA671" s="46" t="s">
        <v>121</v>
      </c>
      <c r="AB671" s="45">
        <v>0</v>
      </c>
      <c r="AC671" s="45">
        <v>248000</v>
      </c>
      <c r="AD671" s="44" t="str">
        <f t="shared" si="42"/>
        <v/>
      </c>
    </row>
    <row r="672" spans="7:30" x14ac:dyDescent="0.25">
      <c r="G672" s="45">
        <f t="shared" si="40"/>
        <v>0</v>
      </c>
      <c r="H672" s="44" t="str">
        <f t="shared" si="41"/>
        <v/>
      </c>
      <c r="I672" s="44"/>
      <c r="AA672" s="21" t="s">
        <v>3574</v>
      </c>
      <c r="AB672" s="45"/>
      <c r="AC672" s="45"/>
      <c r="AD672" s="44" t="str">
        <f t="shared" si="42"/>
        <v/>
      </c>
    </row>
    <row r="673" spans="7:30" x14ac:dyDescent="0.25">
      <c r="G673" s="45">
        <f t="shared" si="40"/>
        <v>0</v>
      </c>
      <c r="H673" s="44" t="str">
        <f t="shared" si="41"/>
        <v/>
      </c>
      <c r="I673" s="44"/>
      <c r="AA673" s="46" t="s">
        <v>3572</v>
      </c>
      <c r="AB673" s="45">
        <v>69801056</v>
      </c>
      <c r="AC673" s="45">
        <v>74980000</v>
      </c>
      <c r="AD673" s="44">
        <f t="shared" si="42"/>
        <v>7.4195782940590468E-2</v>
      </c>
    </row>
    <row r="674" spans="7:30" x14ac:dyDescent="0.25">
      <c r="G674" s="45">
        <f t="shared" si="40"/>
        <v>0</v>
      </c>
      <c r="H674" s="44" t="str">
        <f t="shared" si="41"/>
        <v/>
      </c>
      <c r="I674" s="44"/>
      <c r="AA674" s="21" t="s">
        <v>3055</v>
      </c>
      <c r="AB674" s="45"/>
      <c r="AC674" s="45"/>
      <c r="AD674" s="44" t="str">
        <f t="shared" si="42"/>
        <v/>
      </c>
    </row>
    <row r="675" spans="7:30" x14ac:dyDescent="0.25">
      <c r="G675" s="45">
        <f t="shared" si="40"/>
        <v>0</v>
      </c>
      <c r="H675" s="44" t="str">
        <f t="shared" si="41"/>
        <v/>
      </c>
      <c r="I675" s="44"/>
      <c r="AA675" s="46" t="s">
        <v>3053</v>
      </c>
      <c r="AB675" s="45">
        <v>35918000</v>
      </c>
      <c r="AC675" s="45">
        <v>34747000</v>
      </c>
      <c r="AD675" s="44">
        <f t="shared" si="42"/>
        <v>-3.2602037975388382E-2</v>
      </c>
    </row>
    <row r="676" spans="7:30" x14ac:dyDescent="0.25">
      <c r="G676" s="45">
        <f t="shared" si="40"/>
        <v>0</v>
      </c>
      <c r="H676" s="44" t="str">
        <f t="shared" si="41"/>
        <v/>
      </c>
      <c r="I676" s="44"/>
      <c r="AA676" s="21" t="s">
        <v>3713</v>
      </c>
      <c r="AB676" s="45"/>
      <c r="AC676" s="45"/>
      <c r="AD676" s="44" t="str">
        <f t="shared" si="42"/>
        <v/>
      </c>
    </row>
    <row r="677" spans="7:30" x14ac:dyDescent="0.25">
      <c r="G677" s="45">
        <f t="shared" si="40"/>
        <v>0</v>
      </c>
      <c r="H677" s="44" t="str">
        <f t="shared" si="41"/>
        <v/>
      </c>
      <c r="I677" s="44"/>
      <c r="AA677" s="46" t="s">
        <v>3711</v>
      </c>
      <c r="AB677" s="45">
        <v>123643850</v>
      </c>
      <c r="AC677" s="45">
        <v>124327472</v>
      </c>
      <c r="AD677" s="44">
        <f t="shared" si="42"/>
        <v>5.5289608015279372E-3</v>
      </c>
    </row>
    <row r="678" spans="7:30" x14ac:dyDescent="0.25">
      <c r="G678" s="45">
        <f t="shared" si="40"/>
        <v>0</v>
      </c>
      <c r="H678" s="44" t="str">
        <f t="shared" si="41"/>
        <v/>
      </c>
      <c r="I678" s="44"/>
      <c r="AA678" s="21" t="s">
        <v>3066</v>
      </c>
      <c r="AB678" s="45"/>
      <c r="AC678" s="45"/>
      <c r="AD678" s="44" t="str">
        <f t="shared" si="42"/>
        <v/>
      </c>
    </row>
    <row r="679" spans="7:30" x14ac:dyDescent="0.25">
      <c r="G679" s="45">
        <f t="shared" si="40"/>
        <v>0</v>
      </c>
      <c r="H679" s="44" t="str">
        <f t="shared" si="41"/>
        <v/>
      </c>
      <c r="I679" s="44"/>
      <c r="AA679" s="46" t="s">
        <v>3206</v>
      </c>
      <c r="AB679" s="45">
        <v>42661879</v>
      </c>
      <c r="AC679" s="45">
        <v>48134000</v>
      </c>
      <c r="AD679" s="44">
        <f t="shared" si="42"/>
        <v>0.12826722892350803</v>
      </c>
    </row>
    <row r="680" spans="7:30" x14ac:dyDescent="0.25">
      <c r="G680" s="45">
        <f t="shared" si="40"/>
        <v>0</v>
      </c>
      <c r="H680" s="44" t="str">
        <f t="shared" si="41"/>
        <v/>
      </c>
      <c r="I680" s="44"/>
      <c r="AA680" s="46" t="s">
        <v>3064</v>
      </c>
      <c r="AB680" s="45">
        <v>36044616</v>
      </c>
      <c r="AC680" s="45">
        <v>45821000</v>
      </c>
      <c r="AD680" s="44">
        <f t="shared" si="42"/>
        <v>0.27123007774586916</v>
      </c>
    </row>
    <row r="681" spans="7:30" x14ac:dyDescent="0.25">
      <c r="G681" s="45">
        <f t="shared" si="40"/>
        <v>0</v>
      </c>
      <c r="H681" s="44" t="str">
        <f t="shared" si="41"/>
        <v/>
      </c>
      <c r="I681" s="44"/>
      <c r="AA681" s="46" t="s">
        <v>3386</v>
      </c>
      <c r="AB681" s="45">
        <v>52301995</v>
      </c>
      <c r="AC681" s="45">
        <v>73261000</v>
      </c>
      <c r="AD681" s="44">
        <f t="shared" si="42"/>
        <v>0.40073050750740963</v>
      </c>
    </row>
    <row r="682" spans="7:30" x14ac:dyDescent="0.25">
      <c r="G682" s="45">
        <f t="shared" si="40"/>
        <v>0</v>
      </c>
      <c r="H682" s="44" t="str">
        <f t="shared" si="41"/>
        <v/>
      </c>
      <c r="I682" s="44"/>
      <c r="AA682" s="21" t="s">
        <v>3746</v>
      </c>
      <c r="AB682" s="45"/>
      <c r="AC682" s="45"/>
      <c r="AD682" s="44" t="str">
        <f t="shared" si="42"/>
        <v/>
      </c>
    </row>
    <row r="683" spans="7:30" x14ac:dyDescent="0.25">
      <c r="G683" s="45">
        <f t="shared" si="40"/>
        <v>0</v>
      </c>
      <c r="H683" s="44" t="str">
        <f t="shared" si="41"/>
        <v/>
      </c>
      <c r="I683" s="44"/>
      <c r="AA683" s="46" t="s">
        <v>3744</v>
      </c>
      <c r="AB683" s="45">
        <v>217657842</v>
      </c>
      <c r="AC683" s="45">
        <v>236454000</v>
      </c>
      <c r="AD683" s="44">
        <f t="shared" si="42"/>
        <v>8.6356447474104786E-2</v>
      </c>
    </row>
    <row r="684" spans="7:30" x14ac:dyDescent="0.25">
      <c r="G684" s="45">
        <f t="shared" si="40"/>
        <v>0</v>
      </c>
      <c r="H684" s="44" t="str">
        <f t="shared" si="41"/>
        <v/>
      </c>
      <c r="I684" s="44"/>
      <c r="AA684" s="21" t="s">
        <v>3690</v>
      </c>
      <c r="AB684" s="45"/>
      <c r="AC684" s="45"/>
      <c r="AD684" s="44" t="str">
        <f t="shared" si="42"/>
        <v/>
      </c>
    </row>
    <row r="685" spans="7:30" x14ac:dyDescent="0.25">
      <c r="G685" s="45">
        <f t="shared" si="40"/>
        <v>0</v>
      </c>
      <c r="H685" s="44" t="str">
        <f t="shared" si="41"/>
        <v/>
      </c>
      <c r="I685" s="44"/>
      <c r="AA685" s="46" t="s">
        <v>3687</v>
      </c>
      <c r="AB685" s="45">
        <v>113295655</v>
      </c>
      <c r="AC685" s="45">
        <v>145640000</v>
      </c>
      <c r="AD685" s="44">
        <f t="shared" si="42"/>
        <v>0.28548619097528499</v>
      </c>
    </row>
    <row r="686" spans="7:30" x14ac:dyDescent="0.25">
      <c r="G686" s="45">
        <f t="shared" si="40"/>
        <v>0</v>
      </c>
      <c r="H686" s="44" t="str">
        <f t="shared" si="41"/>
        <v/>
      </c>
      <c r="I686" s="44"/>
      <c r="AA686" s="21" t="s">
        <v>128</v>
      </c>
      <c r="AB686" s="45"/>
      <c r="AC686" s="45"/>
      <c r="AD686" s="44" t="str">
        <f t="shared" si="42"/>
        <v/>
      </c>
    </row>
    <row r="687" spans="7:30" x14ac:dyDescent="0.25">
      <c r="G687" s="45">
        <f t="shared" si="40"/>
        <v>0</v>
      </c>
      <c r="H687" s="44" t="str">
        <f t="shared" si="41"/>
        <v/>
      </c>
      <c r="I687" s="44"/>
      <c r="AA687" s="46" t="s">
        <v>125</v>
      </c>
      <c r="AB687" s="45">
        <v>0</v>
      </c>
      <c r="AC687" s="45">
        <v>5325000</v>
      </c>
      <c r="AD687" s="44" t="str">
        <f t="shared" si="42"/>
        <v/>
      </c>
    </row>
    <row r="688" spans="7:30" x14ac:dyDescent="0.25">
      <c r="G688" s="45">
        <f t="shared" si="40"/>
        <v>0</v>
      </c>
      <c r="H688" s="44" t="str">
        <f t="shared" si="41"/>
        <v/>
      </c>
      <c r="I688" s="44"/>
      <c r="AA688" s="21" t="s">
        <v>3452</v>
      </c>
      <c r="AB688" s="45"/>
      <c r="AC688" s="45"/>
      <c r="AD688" s="44" t="str">
        <f t="shared" si="42"/>
        <v/>
      </c>
    </row>
    <row r="689" spans="7:30" x14ac:dyDescent="0.25">
      <c r="G689" s="45">
        <f t="shared" si="40"/>
        <v>0</v>
      </c>
      <c r="H689" s="44" t="str">
        <f t="shared" si="41"/>
        <v/>
      </c>
      <c r="I689" s="44"/>
      <c r="AA689" s="46" t="s">
        <v>3450</v>
      </c>
      <c r="AB689" s="45">
        <v>55500000</v>
      </c>
      <c r="AC689" s="45">
        <v>62125000</v>
      </c>
      <c r="AD689" s="44">
        <f t="shared" si="42"/>
        <v>0.11936936936936937</v>
      </c>
    </row>
    <row r="690" spans="7:30" x14ac:dyDescent="0.25">
      <c r="G690" s="45">
        <f t="shared" si="40"/>
        <v>0</v>
      </c>
      <c r="H690" s="44" t="str">
        <f t="shared" si="41"/>
        <v/>
      </c>
      <c r="I690" s="44"/>
      <c r="AA690" s="21" t="s">
        <v>772</v>
      </c>
      <c r="AB690" s="45"/>
      <c r="AC690" s="45"/>
      <c r="AD690" s="44" t="str">
        <f t="shared" si="42"/>
        <v/>
      </c>
    </row>
    <row r="691" spans="7:30" x14ac:dyDescent="0.25">
      <c r="G691" s="45">
        <f t="shared" si="40"/>
        <v>0</v>
      </c>
      <c r="H691" s="44" t="str">
        <f t="shared" si="41"/>
        <v/>
      </c>
      <c r="I691" s="44"/>
      <c r="AA691" s="46" t="s">
        <v>769</v>
      </c>
      <c r="AB691" s="45">
        <v>2810000</v>
      </c>
      <c r="AC691" s="45">
        <v>2673000</v>
      </c>
      <c r="AD691" s="44">
        <f t="shared" si="42"/>
        <v>-4.8754448398576511E-2</v>
      </c>
    </row>
    <row r="692" spans="7:30" x14ac:dyDescent="0.25">
      <c r="G692" s="45">
        <f t="shared" si="40"/>
        <v>0</v>
      </c>
      <c r="H692" s="44" t="str">
        <f t="shared" si="41"/>
        <v/>
      </c>
      <c r="I692" s="44"/>
      <c r="AA692" s="21" t="s">
        <v>1558</v>
      </c>
      <c r="AB692" s="45"/>
      <c r="AC692" s="45"/>
      <c r="AD692" s="44" t="str">
        <f t="shared" si="42"/>
        <v/>
      </c>
    </row>
    <row r="693" spans="7:30" x14ac:dyDescent="0.25">
      <c r="G693" s="45">
        <f t="shared" si="40"/>
        <v>0</v>
      </c>
      <c r="H693" s="44" t="str">
        <f t="shared" si="41"/>
        <v/>
      </c>
      <c r="I693" s="44"/>
      <c r="AA693" s="46" t="s">
        <v>1555</v>
      </c>
      <c r="AB693" s="45">
        <v>8520000</v>
      </c>
      <c r="AC693" s="45">
        <v>9184000</v>
      </c>
      <c r="AD693" s="44">
        <f t="shared" si="42"/>
        <v>7.7934272300469482E-2</v>
      </c>
    </row>
    <row r="694" spans="7:30" x14ac:dyDescent="0.25">
      <c r="G694" s="45">
        <f t="shared" si="40"/>
        <v>0</v>
      </c>
      <c r="H694" s="44" t="str">
        <f t="shared" si="41"/>
        <v/>
      </c>
      <c r="I694" s="44"/>
      <c r="AA694" s="21" t="s">
        <v>2634</v>
      </c>
      <c r="AB694" s="45"/>
      <c r="AC694" s="45"/>
      <c r="AD694" s="44" t="str">
        <f t="shared" si="42"/>
        <v/>
      </c>
    </row>
    <row r="695" spans="7:30" x14ac:dyDescent="0.25">
      <c r="G695" s="45">
        <f t="shared" si="40"/>
        <v>0</v>
      </c>
      <c r="H695" s="44" t="str">
        <f t="shared" si="41"/>
        <v/>
      </c>
      <c r="I695" s="44"/>
      <c r="AA695" s="46" t="s">
        <v>2631</v>
      </c>
      <c r="AB695" s="45">
        <v>23932000</v>
      </c>
      <c r="AC695" s="45">
        <v>26696000</v>
      </c>
      <c r="AD695" s="44">
        <f t="shared" si="42"/>
        <v>0.11549389938158115</v>
      </c>
    </row>
    <row r="696" spans="7:30" x14ac:dyDescent="0.25">
      <c r="G696" s="45">
        <f t="shared" si="40"/>
        <v>0</v>
      </c>
      <c r="H696" s="44" t="str">
        <f t="shared" si="41"/>
        <v/>
      </c>
      <c r="I696" s="44"/>
      <c r="AA696" s="21" t="s">
        <v>2273</v>
      </c>
      <c r="AB696" s="45"/>
      <c r="AC696" s="45"/>
      <c r="AD696" s="44" t="str">
        <f t="shared" si="42"/>
        <v/>
      </c>
    </row>
    <row r="697" spans="7:30" x14ac:dyDescent="0.25">
      <c r="G697" s="45">
        <f t="shared" si="40"/>
        <v>0</v>
      </c>
      <c r="H697" s="44" t="str">
        <f t="shared" si="41"/>
        <v/>
      </c>
      <c r="I697" s="44"/>
      <c r="AA697" s="46" t="s">
        <v>2270</v>
      </c>
      <c r="AB697" s="45">
        <v>17897000</v>
      </c>
      <c r="AC697" s="45">
        <v>17831000</v>
      </c>
      <c r="AD697" s="44">
        <f t="shared" si="42"/>
        <v>-3.6877688998156115E-3</v>
      </c>
    </row>
    <row r="698" spans="7:30" x14ac:dyDescent="0.25">
      <c r="G698" s="45">
        <f t="shared" si="40"/>
        <v>0</v>
      </c>
      <c r="H698" s="44" t="str">
        <f t="shared" si="41"/>
        <v/>
      </c>
      <c r="I698" s="44"/>
      <c r="AA698" s="21" t="s">
        <v>3592</v>
      </c>
      <c r="AB698" s="45"/>
      <c r="AC698" s="45"/>
      <c r="AD698" s="44" t="str">
        <f t="shared" si="42"/>
        <v/>
      </c>
    </row>
    <row r="699" spans="7:30" x14ac:dyDescent="0.25">
      <c r="G699" s="45">
        <f t="shared" si="40"/>
        <v>0</v>
      </c>
      <c r="H699" s="44" t="str">
        <f t="shared" si="41"/>
        <v/>
      </c>
      <c r="I699" s="44"/>
      <c r="AA699" s="46" t="s">
        <v>3590</v>
      </c>
      <c r="AB699" s="45">
        <v>73199000</v>
      </c>
      <c r="AC699" s="45">
        <v>71082000</v>
      </c>
      <c r="AD699" s="44">
        <f t="shared" si="42"/>
        <v>-2.8921160125138321E-2</v>
      </c>
    </row>
    <row r="700" spans="7:30" x14ac:dyDescent="0.25">
      <c r="G700" s="45">
        <f t="shared" si="40"/>
        <v>0</v>
      </c>
      <c r="H700" s="44" t="str">
        <f t="shared" si="41"/>
        <v/>
      </c>
      <c r="I700" s="44"/>
      <c r="AA700" s="21" t="s">
        <v>83</v>
      </c>
      <c r="AB700" s="45"/>
      <c r="AC700" s="45"/>
      <c r="AD700" s="44" t="str">
        <f t="shared" si="42"/>
        <v/>
      </c>
    </row>
    <row r="701" spans="7:30" x14ac:dyDescent="0.25">
      <c r="G701" s="45">
        <f t="shared" si="40"/>
        <v>0</v>
      </c>
      <c r="H701" s="44" t="str">
        <f t="shared" si="41"/>
        <v/>
      </c>
      <c r="I701" s="44"/>
      <c r="AA701" s="46" t="s">
        <v>372</v>
      </c>
      <c r="AB701" s="45">
        <v>54279</v>
      </c>
      <c r="AC701" s="45">
        <v>61404</v>
      </c>
      <c r="AD701" s="44">
        <f t="shared" si="42"/>
        <v>0.1312662355607141</v>
      </c>
    </row>
    <row r="702" spans="7:30" x14ac:dyDescent="0.25">
      <c r="G702" s="45">
        <f t="shared" si="40"/>
        <v>0</v>
      </c>
      <c r="H702" s="44" t="str">
        <f t="shared" si="41"/>
        <v/>
      </c>
      <c r="I702" s="44"/>
      <c r="AA702" s="46" t="s">
        <v>81</v>
      </c>
      <c r="AB702" s="45">
        <v>0</v>
      </c>
      <c r="AC702" s="45">
        <v>64930</v>
      </c>
      <c r="AD702" s="44" t="str">
        <f t="shared" si="42"/>
        <v/>
      </c>
    </row>
    <row r="703" spans="7:30" x14ac:dyDescent="0.25">
      <c r="G703" s="45">
        <f t="shared" si="40"/>
        <v>0</v>
      </c>
      <c r="H703" s="44" t="str">
        <f t="shared" si="41"/>
        <v/>
      </c>
      <c r="I703" s="44"/>
      <c r="AA703" s="21" t="s">
        <v>3356</v>
      </c>
      <c r="AB703" s="45"/>
      <c r="AC703" s="45"/>
      <c r="AD703" s="44" t="str">
        <f t="shared" si="42"/>
        <v/>
      </c>
    </row>
    <row r="704" spans="7:30" x14ac:dyDescent="0.25">
      <c r="G704" s="45">
        <f t="shared" si="40"/>
        <v>0</v>
      </c>
      <c r="H704" s="44" t="str">
        <f t="shared" si="41"/>
        <v/>
      </c>
      <c r="I704" s="44"/>
      <c r="AA704" s="46" t="s">
        <v>3353</v>
      </c>
      <c r="AB704" s="45">
        <v>50430000</v>
      </c>
      <c r="AC704" s="45">
        <v>35936000</v>
      </c>
      <c r="AD704" s="44">
        <f t="shared" si="42"/>
        <v>-0.2874082887170335</v>
      </c>
    </row>
    <row r="705" spans="7:30" x14ac:dyDescent="0.25">
      <c r="G705" s="45">
        <f t="shared" si="40"/>
        <v>0</v>
      </c>
      <c r="H705" s="44" t="str">
        <f t="shared" si="41"/>
        <v/>
      </c>
      <c r="I705" s="44"/>
      <c r="AA705" s="21" t="s">
        <v>1560</v>
      </c>
      <c r="AB705" s="45"/>
      <c r="AC705" s="45"/>
      <c r="AD705" s="44" t="str">
        <f t="shared" si="42"/>
        <v/>
      </c>
    </row>
    <row r="706" spans="7:30" x14ac:dyDescent="0.25">
      <c r="G706" s="45">
        <f t="shared" si="40"/>
        <v>0</v>
      </c>
      <c r="H706" s="44" t="str">
        <f t="shared" si="41"/>
        <v/>
      </c>
      <c r="I706" s="44"/>
      <c r="AA706" s="46" t="s">
        <v>1559</v>
      </c>
      <c r="AB706" s="45">
        <v>8552000</v>
      </c>
      <c r="AC706" s="45">
        <v>8552000</v>
      </c>
      <c r="AD706" s="44">
        <f t="shared" si="42"/>
        <v>0</v>
      </c>
    </row>
    <row r="707" spans="7:30" x14ac:dyDescent="0.25">
      <c r="G707" s="45">
        <f t="shared" si="40"/>
        <v>0</v>
      </c>
      <c r="H707" s="44" t="str">
        <f t="shared" si="41"/>
        <v/>
      </c>
      <c r="I707" s="44"/>
      <c r="AA707" s="21" t="s">
        <v>3484</v>
      </c>
      <c r="AB707" s="45"/>
      <c r="AC707" s="45"/>
      <c r="AD707" s="44" t="str">
        <f t="shared" si="42"/>
        <v/>
      </c>
    </row>
    <row r="708" spans="7:30" x14ac:dyDescent="0.25">
      <c r="G708" s="45">
        <f t="shared" si="40"/>
        <v>0</v>
      </c>
      <c r="H708" s="44" t="str">
        <f t="shared" si="41"/>
        <v/>
      </c>
      <c r="I708" s="44"/>
      <c r="AA708" s="46" t="s">
        <v>3481</v>
      </c>
      <c r="AB708" s="45">
        <v>58566450</v>
      </c>
      <c r="AC708" s="45">
        <v>39107000</v>
      </c>
      <c r="AD708" s="44">
        <f t="shared" si="42"/>
        <v>-0.33226275452925697</v>
      </c>
    </row>
    <row r="709" spans="7:30" x14ac:dyDescent="0.25">
      <c r="G709" s="45">
        <f t="shared" ref="G709:G772" si="44">E709</f>
        <v>0</v>
      </c>
      <c r="H709" s="44" t="str">
        <f t="shared" ref="H709:H772" si="45">IF(OR(E709=0,E709="",F709=0,F709=""),"",(F709-E709)/E709)</f>
        <v/>
      </c>
      <c r="I709" s="44"/>
      <c r="AA709" s="46" t="s">
        <v>3485</v>
      </c>
      <c r="AB709" s="45">
        <v>58566450</v>
      </c>
      <c r="AC709" s="45">
        <v>30327000</v>
      </c>
      <c r="AD709" s="44">
        <f t="shared" si="42"/>
        <v>-0.48217793634410144</v>
      </c>
    </row>
    <row r="710" spans="7:30" x14ac:dyDescent="0.25">
      <c r="G710" s="45">
        <f t="shared" si="44"/>
        <v>0</v>
      </c>
      <c r="H710" s="44" t="str">
        <f t="shared" si="45"/>
        <v/>
      </c>
      <c r="I710" s="44"/>
      <c r="AA710" s="21" t="s">
        <v>3652</v>
      </c>
      <c r="AB710" s="45"/>
      <c r="AC710" s="45"/>
      <c r="AD710" s="44" t="str">
        <f t="shared" ref="AD710:AD773" si="46">IF(OR(AB710=0,AB710="",AC710=0,AC710=""),"",(AC710-AB710)/AB710)</f>
        <v/>
      </c>
    </row>
    <row r="711" spans="7:30" x14ac:dyDescent="0.25">
      <c r="G711" s="45">
        <f t="shared" si="44"/>
        <v>0</v>
      </c>
      <c r="H711" s="44" t="str">
        <f t="shared" si="45"/>
        <v/>
      </c>
      <c r="I711" s="44"/>
      <c r="AA711" s="46" t="s">
        <v>3650</v>
      </c>
      <c r="AB711" s="45">
        <v>96616619</v>
      </c>
      <c r="AC711" s="45">
        <v>102900955</v>
      </c>
      <c r="AD711" s="44">
        <f t="shared" si="46"/>
        <v>6.5044047960320373E-2</v>
      </c>
    </row>
    <row r="712" spans="7:30" x14ac:dyDescent="0.25">
      <c r="G712" s="45">
        <f t="shared" si="44"/>
        <v>0</v>
      </c>
      <c r="H712" s="44" t="str">
        <f t="shared" si="45"/>
        <v/>
      </c>
      <c r="I712" s="44"/>
      <c r="AA712" s="21" t="s">
        <v>3646</v>
      </c>
      <c r="AB712" s="45"/>
      <c r="AC712" s="45"/>
      <c r="AD712" s="44" t="str">
        <f t="shared" si="46"/>
        <v/>
      </c>
    </row>
    <row r="713" spans="7:30" x14ac:dyDescent="0.25">
      <c r="G713" s="45">
        <f t="shared" si="44"/>
        <v>0</v>
      </c>
      <c r="H713" s="44" t="str">
        <f t="shared" si="45"/>
        <v/>
      </c>
      <c r="I713" s="44"/>
      <c r="AA713" s="46" t="s">
        <v>3644</v>
      </c>
      <c r="AB713" s="45">
        <v>89918305</v>
      </c>
      <c r="AC713" s="45">
        <v>92491623</v>
      </c>
      <c r="AD713" s="44">
        <f t="shared" si="46"/>
        <v>2.8618399779666664E-2</v>
      </c>
    </row>
    <row r="714" spans="7:30" x14ac:dyDescent="0.25">
      <c r="G714" s="45">
        <f t="shared" si="44"/>
        <v>0</v>
      </c>
      <c r="H714" s="44" t="str">
        <f t="shared" si="45"/>
        <v/>
      </c>
      <c r="I714" s="44"/>
      <c r="AA714" s="21" t="s">
        <v>2263</v>
      </c>
      <c r="AB714" s="45"/>
      <c r="AC714" s="45"/>
      <c r="AD714" s="44" t="str">
        <f t="shared" si="46"/>
        <v/>
      </c>
    </row>
    <row r="715" spans="7:30" x14ac:dyDescent="0.25">
      <c r="G715" s="45">
        <f t="shared" si="44"/>
        <v>0</v>
      </c>
      <c r="H715" s="44" t="str">
        <f t="shared" si="45"/>
        <v/>
      </c>
      <c r="I715" s="44"/>
      <c r="AA715" s="46" t="s">
        <v>2260</v>
      </c>
      <c r="AB715" s="45">
        <v>17720000</v>
      </c>
      <c r="AC715" s="45">
        <v>16256000</v>
      </c>
      <c r="AD715" s="44">
        <f t="shared" si="46"/>
        <v>-8.2618510158013539E-2</v>
      </c>
    </row>
    <row r="716" spans="7:30" x14ac:dyDescent="0.25">
      <c r="G716" s="45">
        <f t="shared" si="44"/>
        <v>0</v>
      </c>
      <c r="H716" s="44" t="str">
        <f t="shared" si="45"/>
        <v/>
      </c>
      <c r="I716" s="44"/>
      <c r="AA716" s="21" t="s">
        <v>2995</v>
      </c>
      <c r="AB716" s="45"/>
      <c r="AC716" s="45"/>
      <c r="AD716" s="44" t="str">
        <f t="shared" si="46"/>
        <v/>
      </c>
    </row>
    <row r="717" spans="7:30" x14ac:dyDescent="0.25">
      <c r="G717" s="45">
        <f t="shared" si="44"/>
        <v>0</v>
      </c>
      <c r="H717" s="44" t="str">
        <f t="shared" si="45"/>
        <v/>
      </c>
      <c r="I717" s="44"/>
      <c r="AA717" s="46" t="s">
        <v>2993</v>
      </c>
      <c r="AB717" s="45">
        <v>33970000</v>
      </c>
      <c r="AC717" s="45">
        <v>36725000</v>
      </c>
      <c r="AD717" s="44">
        <f t="shared" si="46"/>
        <v>8.1100971445392994E-2</v>
      </c>
    </row>
    <row r="718" spans="7:30" x14ac:dyDescent="0.25">
      <c r="G718" s="45">
        <f t="shared" si="44"/>
        <v>0</v>
      </c>
      <c r="H718" s="44" t="str">
        <f t="shared" si="45"/>
        <v/>
      </c>
      <c r="I718" s="44"/>
      <c r="AA718" s="21" t="s">
        <v>1656</v>
      </c>
      <c r="AB718" s="45"/>
      <c r="AC718" s="45"/>
      <c r="AD718" s="44" t="str">
        <f t="shared" si="46"/>
        <v/>
      </c>
    </row>
    <row r="719" spans="7:30" x14ac:dyDescent="0.25">
      <c r="G719" s="45">
        <f t="shared" si="44"/>
        <v>0</v>
      </c>
      <c r="H719" s="44" t="str">
        <f t="shared" si="45"/>
        <v/>
      </c>
      <c r="I719" s="44"/>
      <c r="AA719" s="46" t="s">
        <v>1655</v>
      </c>
      <c r="AB719" s="45">
        <v>9458000</v>
      </c>
      <c r="AC719" s="45">
        <v>8792000</v>
      </c>
      <c r="AD719" s="44">
        <f t="shared" si="46"/>
        <v>-7.0416578557834633E-2</v>
      </c>
    </row>
    <row r="720" spans="7:30" x14ac:dyDescent="0.25">
      <c r="G720" s="45">
        <f t="shared" si="44"/>
        <v>0</v>
      </c>
      <c r="H720" s="44" t="str">
        <f t="shared" si="45"/>
        <v/>
      </c>
      <c r="I720" s="44"/>
      <c r="AA720" s="21" t="s">
        <v>3316</v>
      </c>
      <c r="AB720" s="45"/>
      <c r="AC720" s="45"/>
      <c r="AD720" s="44" t="str">
        <f t="shared" si="46"/>
        <v/>
      </c>
    </row>
    <row r="721" spans="7:30" x14ac:dyDescent="0.25">
      <c r="G721" s="45">
        <f t="shared" si="44"/>
        <v>0</v>
      </c>
      <c r="H721" s="44" t="str">
        <f t="shared" si="45"/>
        <v/>
      </c>
      <c r="I721" s="44"/>
      <c r="AA721" s="46" t="s">
        <v>3314</v>
      </c>
      <c r="AB721" s="45">
        <v>47645000</v>
      </c>
      <c r="AC721" s="45">
        <v>40860000</v>
      </c>
      <c r="AD721" s="44">
        <f t="shared" si="46"/>
        <v>-0.1424073879735544</v>
      </c>
    </row>
    <row r="722" spans="7:30" x14ac:dyDescent="0.25">
      <c r="G722" s="45">
        <f t="shared" si="44"/>
        <v>0</v>
      </c>
      <c r="H722" s="44" t="str">
        <f t="shared" si="45"/>
        <v/>
      </c>
      <c r="I722" s="44"/>
      <c r="AA722" s="46" t="s">
        <v>3425</v>
      </c>
      <c r="AB722" s="45">
        <v>53999000</v>
      </c>
      <c r="AC722" s="45">
        <v>50582000</v>
      </c>
      <c r="AD722" s="44">
        <f t="shared" si="46"/>
        <v>-6.3278949610177965E-2</v>
      </c>
    </row>
    <row r="723" spans="7:30" x14ac:dyDescent="0.25">
      <c r="G723" s="45">
        <f t="shared" si="44"/>
        <v>0</v>
      </c>
      <c r="H723" s="44" t="str">
        <f t="shared" si="45"/>
        <v/>
      </c>
      <c r="I723" s="44"/>
      <c r="AA723" s="21" t="s">
        <v>3368</v>
      </c>
      <c r="AB723" s="45"/>
      <c r="AC723" s="45"/>
      <c r="AD723" s="44" t="str">
        <f t="shared" si="46"/>
        <v/>
      </c>
    </row>
    <row r="724" spans="7:30" x14ac:dyDescent="0.25">
      <c r="G724" s="45">
        <f t="shared" si="44"/>
        <v>0</v>
      </c>
      <c r="H724" s="44" t="str">
        <f t="shared" si="45"/>
        <v/>
      </c>
      <c r="I724" s="44"/>
      <c r="AA724" s="46" t="s">
        <v>3366</v>
      </c>
      <c r="AB724" s="45">
        <v>51071000</v>
      </c>
      <c r="AC724" s="45">
        <v>52377000</v>
      </c>
      <c r="AD724" s="44">
        <f t="shared" si="46"/>
        <v>2.5572242564273266E-2</v>
      </c>
    </row>
    <row r="725" spans="7:30" x14ac:dyDescent="0.25">
      <c r="G725" s="45">
        <f t="shared" si="44"/>
        <v>0</v>
      </c>
      <c r="H725" s="44" t="str">
        <f t="shared" si="45"/>
        <v/>
      </c>
      <c r="I725" s="44"/>
      <c r="AA725" s="21" t="s">
        <v>3214</v>
      </c>
      <c r="AB725" s="45"/>
      <c r="AC725" s="45"/>
      <c r="AD725" s="44" t="str">
        <f t="shared" si="46"/>
        <v/>
      </c>
    </row>
    <row r="726" spans="7:30" x14ac:dyDescent="0.25">
      <c r="G726" s="45">
        <f t="shared" si="44"/>
        <v>0</v>
      </c>
      <c r="H726" s="44" t="str">
        <f t="shared" si="45"/>
        <v/>
      </c>
      <c r="I726" s="44"/>
      <c r="AA726" s="46" t="s">
        <v>3211</v>
      </c>
      <c r="AB726" s="45">
        <v>42823800</v>
      </c>
      <c r="AC726" s="45">
        <v>46800984</v>
      </c>
      <c r="AD726" s="44">
        <f t="shared" si="46"/>
        <v>9.2873215361551284E-2</v>
      </c>
    </row>
    <row r="727" spans="7:30" x14ac:dyDescent="0.25">
      <c r="G727" s="45">
        <f t="shared" si="44"/>
        <v>0</v>
      </c>
      <c r="H727" s="44" t="str">
        <f t="shared" si="45"/>
        <v/>
      </c>
      <c r="I727" s="44"/>
      <c r="AA727" s="21" t="s">
        <v>2734</v>
      </c>
      <c r="AB727" s="45"/>
      <c r="AC727" s="45"/>
      <c r="AD727" s="44" t="str">
        <f t="shared" si="46"/>
        <v/>
      </c>
    </row>
    <row r="728" spans="7:30" x14ac:dyDescent="0.25">
      <c r="G728" s="45">
        <f t="shared" si="44"/>
        <v>0</v>
      </c>
      <c r="H728" s="44" t="str">
        <f t="shared" si="45"/>
        <v/>
      </c>
      <c r="I728" s="44"/>
      <c r="AA728" s="46" t="s">
        <v>2732</v>
      </c>
      <c r="AB728" s="45">
        <v>26463336</v>
      </c>
      <c r="AC728" s="45">
        <v>29311091</v>
      </c>
      <c r="AD728" s="44">
        <f t="shared" si="46"/>
        <v>0.10761133819258464</v>
      </c>
    </row>
    <row r="729" spans="7:30" x14ac:dyDescent="0.25">
      <c r="G729" s="45">
        <f t="shared" si="44"/>
        <v>0</v>
      </c>
      <c r="H729" s="44" t="str">
        <f t="shared" si="45"/>
        <v/>
      </c>
      <c r="I729" s="44"/>
      <c r="AA729" s="21" t="s">
        <v>3620</v>
      </c>
      <c r="AB729" s="45"/>
      <c r="AC729" s="45"/>
      <c r="AD729" s="44" t="str">
        <f t="shared" si="46"/>
        <v/>
      </c>
    </row>
    <row r="730" spans="7:30" x14ac:dyDescent="0.25">
      <c r="G730" s="45">
        <f t="shared" si="44"/>
        <v>0</v>
      </c>
      <c r="H730" s="44" t="str">
        <f t="shared" si="45"/>
        <v/>
      </c>
      <c r="I730" s="44"/>
      <c r="AA730" s="46" t="s">
        <v>3618</v>
      </c>
      <c r="AB730" s="45">
        <v>79722000</v>
      </c>
      <c r="AC730" s="45">
        <v>83356000</v>
      </c>
      <c r="AD730" s="44">
        <f t="shared" si="46"/>
        <v>4.5583402323072675E-2</v>
      </c>
    </row>
    <row r="731" spans="7:30" x14ac:dyDescent="0.25">
      <c r="G731" s="45">
        <f t="shared" si="44"/>
        <v>0</v>
      </c>
      <c r="H731" s="44" t="str">
        <f t="shared" si="45"/>
        <v/>
      </c>
      <c r="I731" s="44"/>
      <c r="AA731" s="21" t="s">
        <v>2468</v>
      </c>
      <c r="AB731" s="45"/>
      <c r="AC731" s="45"/>
      <c r="AD731" s="44" t="str">
        <f t="shared" si="46"/>
        <v/>
      </c>
    </row>
    <row r="732" spans="7:30" x14ac:dyDescent="0.25">
      <c r="G732" s="45">
        <f t="shared" si="44"/>
        <v>0</v>
      </c>
      <c r="H732" s="44" t="str">
        <f t="shared" si="45"/>
        <v/>
      </c>
      <c r="I732" s="44"/>
      <c r="AA732" s="46" t="s">
        <v>2466</v>
      </c>
      <c r="AB732" s="45">
        <v>20799000</v>
      </c>
      <c r="AC732" s="45">
        <v>16445000</v>
      </c>
      <c r="AD732" s="44">
        <f t="shared" si="46"/>
        <v>-0.20933698735516132</v>
      </c>
    </row>
    <row r="733" spans="7:30" x14ac:dyDescent="0.25">
      <c r="G733" s="45">
        <f t="shared" si="44"/>
        <v>0</v>
      </c>
      <c r="H733" s="44" t="str">
        <f t="shared" si="45"/>
        <v/>
      </c>
      <c r="I733" s="44"/>
      <c r="AA733" s="21" t="s">
        <v>3363</v>
      </c>
      <c r="AB733" s="45"/>
      <c r="AC733" s="45"/>
      <c r="AD733" s="44" t="str">
        <f t="shared" si="46"/>
        <v/>
      </c>
    </row>
    <row r="734" spans="7:30" x14ac:dyDescent="0.25">
      <c r="G734" s="45">
        <f t="shared" si="44"/>
        <v>0</v>
      </c>
      <c r="H734" s="44" t="str">
        <f t="shared" si="45"/>
        <v/>
      </c>
      <c r="I734" s="44"/>
      <c r="AA734" s="46" t="s">
        <v>3361</v>
      </c>
      <c r="AB734" s="45">
        <v>50583000</v>
      </c>
      <c r="AC734" s="45">
        <v>50006000</v>
      </c>
      <c r="AD734" s="44">
        <f t="shared" si="46"/>
        <v>-1.1406994444773937E-2</v>
      </c>
    </row>
    <row r="735" spans="7:30" x14ac:dyDescent="0.25">
      <c r="G735" s="45">
        <f t="shared" si="44"/>
        <v>0</v>
      </c>
      <c r="H735" s="44" t="str">
        <f t="shared" si="45"/>
        <v/>
      </c>
      <c r="I735" s="44"/>
      <c r="AA735" s="21" t="s">
        <v>3580</v>
      </c>
      <c r="AB735" s="45"/>
      <c r="AC735" s="45"/>
      <c r="AD735" s="44" t="str">
        <f t="shared" si="46"/>
        <v/>
      </c>
    </row>
    <row r="736" spans="7:30" x14ac:dyDescent="0.25">
      <c r="G736" s="45">
        <f t="shared" si="44"/>
        <v>0</v>
      </c>
      <c r="H736" s="44" t="str">
        <f t="shared" si="45"/>
        <v/>
      </c>
      <c r="I736" s="44"/>
      <c r="AA736" s="46" t="s">
        <v>3578</v>
      </c>
      <c r="AB736" s="45">
        <v>72494000</v>
      </c>
      <c r="AC736" s="45">
        <v>71484000</v>
      </c>
      <c r="AD736" s="44">
        <f t="shared" si="46"/>
        <v>-1.3932187491378596E-2</v>
      </c>
    </row>
    <row r="737" spans="7:30" x14ac:dyDescent="0.25">
      <c r="G737" s="45">
        <f t="shared" si="44"/>
        <v>0</v>
      </c>
      <c r="H737" s="44" t="str">
        <f t="shared" si="45"/>
        <v/>
      </c>
      <c r="I737" s="44"/>
      <c r="AA737" s="21" t="s">
        <v>2755</v>
      </c>
      <c r="AB737" s="45"/>
      <c r="AC737" s="45"/>
      <c r="AD737" s="44" t="str">
        <f t="shared" si="46"/>
        <v/>
      </c>
    </row>
    <row r="738" spans="7:30" x14ac:dyDescent="0.25">
      <c r="G738" s="45">
        <f t="shared" si="44"/>
        <v>0</v>
      </c>
      <c r="H738" s="44" t="str">
        <f t="shared" si="45"/>
        <v/>
      </c>
      <c r="I738" s="44"/>
      <c r="AA738" s="46" t="s">
        <v>2752</v>
      </c>
      <c r="AB738" s="45">
        <v>26978100</v>
      </c>
      <c r="AC738" s="45">
        <v>28361127</v>
      </c>
      <c r="AD738" s="44">
        <f t="shared" si="46"/>
        <v>5.1264803674091204E-2</v>
      </c>
    </row>
    <row r="739" spans="7:30" x14ac:dyDescent="0.25">
      <c r="G739" s="45">
        <f t="shared" si="44"/>
        <v>0</v>
      </c>
      <c r="H739" s="44" t="str">
        <f t="shared" si="45"/>
        <v/>
      </c>
      <c r="I739" s="44"/>
      <c r="AA739" s="21" t="s">
        <v>3716</v>
      </c>
      <c r="AB739" s="45"/>
      <c r="AC739" s="45"/>
      <c r="AD739" s="44" t="str">
        <f t="shared" si="46"/>
        <v/>
      </c>
    </row>
    <row r="740" spans="7:30" x14ac:dyDescent="0.25">
      <c r="G740" s="45">
        <f t="shared" si="44"/>
        <v>0</v>
      </c>
      <c r="H740" s="44" t="str">
        <f t="shared" si="45"/>
        <v/>
      </c>
      <c r="I740" s="44"/>
      <c r="AA740" s="46" t="s">
        <v>3714</v>
      </c>
      <c r="AB740" s="45">
        <v>123661000</v>
      </c>
      <c r="AC740" s="45">
        <v>100681000</v>
      </c>
      <c r="AD740" s="44">
        <f t="shared" si="46"/>
        <v>-0.18583061757546843</v>
      </c>
    </row>
    <row r="741" spans="7:30" x14ac:dyDescent="0.25">
      <c r="G741" s="45">
        <f t="shared" si="44"/>
        <v>0</v>
      </c>
      <c r="H741" s="44" t="str">
        <f t="shared" si="45"/>
        <v/>
      </c>
      <c r="I741" s="44"/>
      <c r="AA741" s="21" t="s">
        <v>2662</v>
      </c>
      <c r="AB741" s="45"/>
      <c r="AC741" s="45"/>
      <c r="AD741" s="44" t="str">
        <f t="shared" si="46"/>
        <v/>
      </c>
    </row>
    <row r="742" spans="7:30" x14ac:dyDescent="0.25">
      <c r="G742" s="45">
        <f t="shared" si="44"/>
        <v>0</v>
      </c>
      <c r="H742" s="44" t="str">
        <f t="shared" si="45"/>
        <v/>
      </c>
      <c r="I742" s="44"/>
      <c r="AA742" s="46" t="s">
        <v>2660</v>
      </c>
      <c r="AB742" s="45">
        <v>24797000</v>
      </c>
      <c r="AC742" s="45">
        <v>29732000</v>
      </c>
      <c r="AD742" s="44">
        <f t="shared" si="46"/>
        <v>0.19901601000120983</v>
      </c>
    </row>
    <row r="743" spans="7:30" x14ac:dyDescent="0.25">
      <c r="G743" s="45">
        <f t="shared" si="44"/>
        <v>0</v>
      </c>
      <c r="H743" s="44" t="str">
        <f t="shared" si="45"/>
        <v/>
      </c>
      <c r="I743" s="44"/>
      <c r="AA743" s="21" t="s">
        <v>3313</v>
      </c>
      <c r="AB743" s="45"/>
      <c r="AC743" s="45"/>
      <c r="AD743" s="44" t="str">
        <f t="shared" si="46"/>
        <v/>
      </c>
    </row>
    <row r="744" spans="7:30" x14ac:dyDescent="0.25">
      <c r="G744" s="45">
        <f t="shared" si="44"/>
        <v>0</v>
      </c>
      <c r="H744" s="44" t="str">
        <f t="shared" si="45"/>
        <v/>
      </c>
      <c r="I744" s="44"/>
      <c r="AA744" s="46" t="s">
        <v>3310</v>
      </c>
      <c r="AB744" s="45">
        <v>47314000</v>
      </c>
      <c r="AC744" s="45">
        <v>44985000</v>
      </c>
      <c r="AD744" s="44">
        <f t="shared" si="46"/>
        <v>-4.9224331064801119E-2</v>
      </c>
    </row>
    <row r="745" spans="7:30" x14ac:dyDescent="0.25">
      <c r="G745" s="45">
        <f t="shared" si="44"/>
        <v>0</v>
      </c>
      <c r="H745" s="44" t="str">
        <f t="shared" si="45"/>
        <v/>
      </c>
      <c r="I745" s="44"/>
      <c r="AA745" s="21" t="s">
        <v>573</v>
      </c>
      <c r="AB745" s="45"/>
      <c r="AC745" s="45"/>
      <c r="AD745" s="44" t="str">
        <f t="shared" si="46"/>
        <v/>
      </c>
    </row>
    <row r="746" spans="7:30" x14ac:dyDescent="0.25">
      <c r="G746" s="45">
        <f t="shared" si="44"/>
        <v>0</v>
      </c>
      <c r="H746" s="44" t="str">
        <f t="shared" si="45"/>
        <v/>
      </c>
      <c r="I746" s="44"/>
      <c r="AA746" s="46" t="s">
        <v>571</v>
      </c>
      <c r="AB746" s="45">
        <v>1781248</v>
      </c>
      <c r="AC746" s="45">
        <v>1781248</v>
      </c>
      <c r="AD746" s="44">
        <f t="shared" si="46"/>
        <v>0</v>
      </c>
    </row>
    <row r="747" spans="7:30" x14ac:dyDescent="0.25">
      <c r="G747" s="45">
        <f t="shared" si="44"/>
        <v>0</v>
      </c>
      <c r="H747" s="44" t="str">
        <f t="shared" si="45"/>
        <v/>
      </c>
      <c r="I747" s="44"/>
      <c r="AA747" s="21" t="s">
        <v>3226</v>
      </c>
      <c r="AB747" s="45"/>
      <c r="AC747" s="45"/>
      <c r="AD747" s="44" t="str">
        <f t="shared" si="46"/>
        <v/>
      </c>
    </row>
    <row r="748" spans="7:30" x14ac:dyDescent="0.25">
      <c r="G748" s="45">
        <f t="shared" si="44"/>
        <v>0</v>
      </c>
      <c r="H748" s="44" t="str">
        <f t="shared" si="45"/>
        <v/>
      </c>
      <c r="I748" s="44"/>
      <c r="AA748" s="46" t="s">
        <v>3224</v>
      </c>
      <c r="AB748" s="45">
        <v>43203000</v>
      </c>
      <c r="AC748" s="45">
        <v>41238000</v>
      </c>
      <c r="AD748" s="44">
        <f t="shared" si="46"/>
        <v>-4.5482952572738003E-2</v>
      </c>
    </row>
    <row r="749" spans="7:30" x14ac:dyDescent="0.25">
      <c r="G749" s="45">
        <f t="shared" si="44"/>
        <v>0</v>
      </c>
      <c r="H749" s="44" t="str">
        <f t="shared" si="45"/>
        <v/>
      </c>
      <c r="I749" s="44"/>
      <c r="AA749" s="46" t="s">
        <v>3418</v>
      </c>
      <c r="AB749" s="45">
        <v>53554000</v>
      </c>
      <c r="AC749" s="45">
        <v>50302000</v>
      </c>
      <c r="AD749" s="44">
        <f t="shared" si="46"/>
        <v>-6.0723755461776899E-2</v>
      </c>
    </row>
    <row r="750" spans="7:30" x14ac:dyDescent="0.25">
      <c r="G750" s="45">
        <f t="shared" si="44"/>
        <v>0</v>
      </c>
      <c r="H750" s="44" t="str">
        <f t="shared" si="45"/>
        <v/>
      </c>
      <c r="I750" s="44"/>
      <c r="AA750" s="21" t="s">
        <v>1590</v>
      </c>
      <c r="AB750" s="45"/>
      <c r="AC750" s="45"/>
      <c r="AD750" s="44" t="str">
        <f t="shared" si="46"/>
        <v/>
      </c>
    </row>
    <row r="751" spans="7:30" x14ac:dyDescent="0.25">
      <c r="G751" s="45">
        <f t="shared" si="44"/>
        <v>0</v>
      </c>
      <c r="H751" s="44" t="str">
        <f t="shared" si="45"/>
        <v/>
      </c>
      <c r="I751" s="44"/>
      <c r="AA751" s="46" t="s">
        <v>1588</v>
      </c>
      <c r="AB751" s="45">
        <v>8794967</v>
      </c>
      <c r="AC751" s="45">
        <v>12189000</v>
      </c>
      <c r="AD751" s="44">
        <f t="shared" si="46"/>
        <v>0.38590628026233642</v>
      </c>
    </row>
    <row r="752" spans="7:30" x14ac:dyDescent="0.25">
      <c r="G752" s="45">
        <f t="shared" si="44"/>
        <v>0</v>
      </c>
      <c r="H752" s="44" t="str">
        <f t="shared" si="45"/>
        <v/>
      </c>
      <c r="I752" s="44"/>
      <c r="AA752" s="21" t="s">
        <v>2642</v>
      </c>
      <c r="AB752" s="45"/>
      <c r="AC752" s="45"/>
      <c r="AD752" s="44" t="str">
        <f t="shared" si="46"/>
        <v/>
      </c>
    </row>
    <row r="753" spans="7:30" x14ac:dyDescent="0.25">
      <c r="G753" s="45">
        <f t="shared" si="44"/>
        <v>0</v>
      </c>
      <c r="H753" s="44" t="str">
        <f t="shared" si="45"/>
        <v/>
      </c>
      <c r="I753" s="44"/>
      <c r="AA753" s="46" t="s">
        <v>2640</v>
      </c>
      <c r="AB753" s="45">
        <v>24132780</v>
      </c>
      <c r="AC753" s="45">
        <v>33953429</v>
      </c>
      <c r="AD753" s="44">
        <f t="shared" si="46"/>
        <v>0.40694230005826099</v>
      </c>
    </row>
    <row r="754" spans="7:30" x14ac:dyDescent="0.25">
      <c r="G754" s="45">
        <f t="shared" si="44"/>
        <v>0</v>
      </c>
      <c r="H754" s="44" t="str">
        <f t="shared" si="45"/>
        <v/>
      </c>
      <c r="I754" s="44"/>
      <c r="AA754" s="21" t="s">
        <v>3599</v>
      </c>
      <c r="AB754" s="45"/>
      <c r="AC754" s="45"/>
      <c r="AD754" s="44" t="str">
        <f t="shared" si="46"/>
        <v/>
      </c>
    </row>
    <row r="755" spans="7:30" x14ac:dyDescent="0.25">
      <c r="G755" s="45">
        <f t="shared" si="44"/>
        <v>0</v>
      </c>
      <c r="H755" s="44" t="str">
        <f t="shared" si="45"/>
        <v/>
      </c>
      <c r="I755" s="44"/>
      <c r="AA755" s="46" t="s">
        <v>3597</v>
      </c>
      <c r="AB755" s="45">
        <v>75233000</v>
      </c>
      <c r="AC755" s="45">
        <v>72008000</v>
      </c>
      <c r="AD755" s="44">
        <f t="shared" si="46"/>
        <v>-4.2866827057275396E-2</v>
      </c>
    </row>
    <row r="756" spans="7:30" x14ac:dyDescent="0.25">
      <c r="G756" s="45">
        <f t="shared" si="44"/>
        <v>0</v>
      </c>
      <c r="H756" s="44" t="str">
        <f t="shared" si="45"/>
        <v/>
      </c>
      <c r="I756" s="44"/>
      <c r="AA756" s="21" t="s">
        <v>2837</v>
      </c>
      <c r="AB756" s="45"/>
      <c r="AC756" s="45"/>
      <c r="AD756" s="44" t="str">
        <f t="shared" si="46"/>
        <v/>
      </c>
    </row>
    <row r="757" spans="7:30" x14ac:dyDescent="0.25">
      <c r="G757" s="45">
        <f t="shared" si="44"/>
        <v>0</v>
      </c>
      <c r="H757" s="44" t="str">
        <f t="shared" si="45"/>
        <v/>
      </c>
      <c r="I757" s="44"/>
      <c r="AA757" s="46" t="s">
        <v>2834</v>
      </c>
      <c r="AB757" s="45">
        <v>28975000</v>
      </c>
      <c r="AC757" s="45">
        <v>29381000</v>
      </c>
      <c r="AD757" s="44">
        <f t="shared" si="46"/>
        <v>1.4012079378774805E-2</v>
      </c>
    </row>
    <row r="758" spans="7:30" x14ac:dyDescent="0.25">
      <c r="G758" s="45">
        <f t="shared" si="44"/>
        <v>0</v>
      </c>
      <c r="H758" s="44" t="str">
        <f t="shared" si="45"/>
        <v/>
      </c>
      <c r="I758" s="44"/>
      <c r="AA758" s="21" t="s">
        <v>2282</v>
      </c>
      <c r="AB758" s="45"/>
      <c r="AC758" s="45"/>
      <c r="AD758" s="44" t="str">
        <f t="shared" si="46"/>
        <v/>
      </c>
    </row>
    <row r="759" spans="7:30" x14ac:dyDescent="0.25">
      <c r="G759" s="45">
        <f t="shared" si="44"/>
        <v>0</v>
      </c>
      <c r="H759" s="44" t="str">
        <f t="shared" si="45"/>
        <v/>
      </c>
      <c r="I759" s="44"/>
      <c r="AA759" s="46" t="s">
        <v>2279</v>
      </c>
      <c r="AB759" s="45">
        <v>18002000</v>
      </c>
      <c r="AC759" s="45">
        <v>16749000</v>
      </c>
      <c r="AD759" s="44">
        <f t="shared" si="46"/>
        <v>-6.9603377402510838E-2</v>
      </c>
    </row>
    <row r="760" spans="7:30" x14ac:dyDescent="0.25">
      <c r="G760" s="45">
        <f t="shared" si="44"/>
        <v>0</v>
      </c>
      <c r="H760" s="44" t="str">
        <f t="shared" si="45"/>
        <v/>
      </c>
      <c r="I760" s="44"/>
      <c r="AA760" s="21" t="s">
        <v>3525</v>
      </c>
      <c r="AB760" s="45"/>
      <c r="AC760" s="45"/>
      <c r="AD760" s="44" t="str">
        <f t="shared" si="46"/>
        <v/>
      </c>
    </row>
    <row r="761" spans="7:30" x14ac:dyDescent="0.25">
      <c r="G761" s="45">
        <f t="shared" si="44"/>
        <v>0</v>
      </c>
      <c r="H761" s="44" t="str">
        <f t="shared" si="45"/>
        <v/>
      </c>
      <c r="I761" s="44"/>
      <c r="AA761" s="46" t="s">
        <v>3523</v>
      </c>
      <c r="AB761" s="45">
        <v>62559000</v>
      </c>
      <c r="AC761" s="45">
        <v>62483000</v>
      </c>
      <c r="AD761" s="44">
        <f t="shared" si="46"/>
        <v>-1.2148531785994021E-3</v>
      </c>
    </row>
    <row r="762" spans="7:30" x14ac:dyDescent="0.25">
      <c r="G762" s="45">
        <f t="shared" si="44"/>
        <v>0</v>
      </c>
      <c r="H762" s="44" t="str">
        <f t="shared" si="45"/>
        <v/>
      </c>
      <c r="I762" s="44"/>
      <c r="AA762" s="21" t="s">
        <v>3185</v>
      </c>
      <c r="AB762" s="45"/>
      <c r="AC762" s="45"/>
      <c r="AD762" s="44" t="str">
        <f t="shared" si="46"/>
        <v/>
      </c>
    </row>
    <row r="763" spans="7:30" x14ac:dyDescent="0.25">
      <c r="G763" s="45">
        <f t="shared" si="44"/>
        <v>0</v>
      </c>
      <c r="H763" s="44" t="str">
        <f t="shared" si="45"/>
        <v/>
      </c>
      <c r="I763" s="44"/>
      <c r="AA763" s="46" t="s">
        <v>3616</v>
      </c>
      <c r="AB763" s="45">
        <v>78787000</v>
      </c>
      <c r="AC763" s="45">
        <v>75634000</v>
      </c>
      <c r="AD763" s="44">
        <f t="shared" si="46"/>
        <v>-4.0019292522878142E-2</v>
      </c>
    </row>
    <row r="764" spans="7:30" x14ac:dyDescent="0.25">
      <c r="G764" s="45">
        <f t="shared" si="44"/>
        <v>0</v>
      </c>
      <c r="H764" s="44" t="str">
        <f t="shared" si="45"/>
        <v/>
      </c>
      <c r="I764" s="44"/>
      <c r="AA764" s="46" t="s">
        <v>3183</v>
      </c>
      <c r="AB764" s="45">
        <v>40850000</v>
      </c>
      <c r="AC764" s="45">
        <v>39044000</v>
      </c>
      <c r="AD764" s="44">
        <f t="shared" si="46"/>
        <v>-4.4210526315789471E-2</v>
      </c>
    </row>
    <row r="765" spans="7:30" x14ac:dyDescent="0.25">
      <c r="G765" s="45">
        <f t="shared" si="44"/>
        <v>0</v>
      </c>
      <c r="H765" s="44" t="str">
        <f t="shared" si="45"/>
        <v/>
      </c>
      <c r="I765" s="44"/>
      <c r="AA765" s="46" t="s">
        <v>3629</v>
      </c>
      <c r="AB765" s="45">
        <v>83378000</v>
      </c>
      <c r="AC765" s="45">
        <v>79846000</v>
      </c>
      <c r="AD765" s="44">
        <f t="shared" si="46"/>
        <v>-4.236129434623042E-2</v>
      </c>
    </row>
    <row r="766" spans="7:30" x14ac:dyDescent="0.25">
      <c r="G766" s="45">
        <f t="shared" si="44"/>
        <v>0</v>
      </c>
      <c r="H766" s="44" t="str">
        <f t="shared" si="45"/>
        <v/>
      </c>
      <c r="I766" s="44"/>
      <c r="AA766" s="21" t="s">
        <v>3086</v>
      </c>
      <c r="AB766" s="45"/>
      <c r="AC766" s="45"/>
      <c r="AD766" s="44" t="str">
        <f t="shared" si="46"/>
        <v/>
      </c>
    </row>
    <row r="767" spans="7:30" x14ac:dyDescent="0.25">
      <c r="G767" s="45">
        <f t="shared" si="44"/>
        <v>0</v>
      </c>
      <c r="H767" s="44" t="str">
        <f t="shared" si="45"/>
        <v/>
      </c>
      <c r="I767" s="44"/>
      <c r="AA767" s="46" t="s">
        <v>3083</v>
      </c>
      <c r="AB767" s="45">
        <v>36419000</v>
      </c>
      <c r="AC767" s="45">
        <v>36147000</v>
      </c>
      <c r="AD767" s="44">
        <f t="shared" si="46"/>
        <v>-7.4686290123287292E-3</v>
      </c>
    </row>
    <row r="768" spans="7:30" x14ac:dyDescent="0.25">
      <c r="G768" s="45">
        <f t="shared" si="44"/>
        <v>0</v>
      </c>
      <c r="H768" s="44" t="str">
        <f t="shared" si="45"/>
        <v/>
      </c>
      <c r="I768" s="44"/>
      <c r="AA768" s="21" t="s">
        <v>3528</v>
      </c>
      <c r="AB768" s="45"/>
      <c r="AC768" s="45"/>
      <c r="AD768" s="44" t="str">
        <f t="shared" si="46"/>
        <v/>
      </c>
    </row>
    <row r="769" spans="7:30" x14ac:dyDescent="0.25">
      <c r="G769" s="45">
        <f t="shared" si="44"/>
        <v>0</v>
      </c>
      <c r="H769" s="44" t="str">
        <f t="shared" si="45"/>
        <v/>
      </c>
      <c r="I769" s="44"/>
      <c r="AA769" s="46" t="s">
        <v>3526</v>
      </c>
      <c r="AB769" s="45">
        <v>62585000</v>
      </c>
      <c r="AC769" s="45">
        <v>62595227</v>
      </c>
      <c r="AD769" s="44">
        <f t="shared" si="46"/>
        <v>1.6340976272269714E-4</v>
      </c>
    </row>
    <row r="770" spans="7:30" x14ac:dyDescent="0.25">
      <c r="G770" s="45">
        <f t="shared" si="44"/>
        <v>0</v>
      </c>
      <c r="H770" s="44" t="str">
        <f t="shared" si="45"/>
        <v/>
      </c>
      <c r="I770" s="44"/>
      <c r="AA770" s="21" t="s">
        <v>3492</v>
      </c>
      <c r="AB770" s="45"/>
      <c r="AC770" s="45"/>
      <c r="AD770" s="44" t="str">
        <f t="shared" si="46"/>
        <v/>
      </c>
    </row>
    <row r="771" spans="7:30" x14ac:dyDescent="0.25">
      <c r="G771" s="45">
        <f t="shared" si="44"/>
        <v>0</v>
      </c>
      <c r="H771" s="44" t="str">
        <f t="shared" si="45"/>
        <v/>
      </c>
      <c r="I771" s="44"/>
      <c r="AA771" s="46" t="s">
        <v>3490</v>
      </c>
      <c r="AB771" s="45">
        <v>59383000</v>
      </c>
      <c r="AC771" s="45">
        <v>64476000</v>
      </c>
      <c r="AD771" s="44">
        <f t="shared" si="46"/>
        <v>8.5765286361416573E-2</v>
      </c>
    </row>
    <row r="772" spans="7:30" x14ac:dyDescent="0.25">
      <c r="G772" s="45">
        <f t="shared" si="44"/>
        <v>0</v>
      </c>
      <c r="H772" s="44" t="str">
        <f t="shared" si="45"/>
        <v/>
      </c>
      <c r="I772" s="44"/>
      <c r="AA772" s="21" t="s">
        <v>3543</v>
      </c>
      <c r="AB772" s="45"/>
      <c r="AC772" s="45"/>
      <c r="AD772" s="44" t="str">
        <f t="shared" si="46"/>
        <v/>
      </c>
    </row>
    <row r="773" spans="7:30" x14ac:dyDescent="0.25">
      <c r="G773" s="45">
        <f t="shared" ref="G773:G836" si="47">E773</f>
        <v>0</v>
      </c>
      <c r="H773" s="44" t="str">
        <f t="shared" ref="H773:H836" si="48">IF(OR(E773=0,E773="",F773=0,F773=""),"",(F773-E773)/E773)</f>
        <v/>
      </c>
      <c r="I773" s="44"/>
      <c r="AA773" s="46" t="s">
        <v>3540</v>
      </c>
      <c r="AB773" s="45">
        <v>64705000</v>
      </c>
      <c r="AC773" s="45">
        <v>69905000</v>
      </c>
      <c r="AD773" s="44">
        <f t="shared" si="46"/>
        <v>8.0364732246348811E-2</v>
      </c>
    </row>
    <row r="774" spans="7:30" x14ac:dyDescent="0.25">
      <c r="G774" s="45">
        <f t="shared" si="47"/>
        <v>0</v>
      </c>
      <c r="H774" s="44" t="str">
        <f t="shared" si="48"/>
        <v/>
      </c>
      <c r="I774" s="44"/>
      <c r="AA774" s="21" t="s">
        <v>2677</v>
      </c>
      <c r="AB774" s="45"/>
      <c r="AC774" s="45"/>
      <c r="AD774" s="44" t="str">
        <f t="shared" ref="AD774:AD837" si="49">IF(OR(AB774=0,AB774="",AC774=0,AC774=""),"",(AC774-AB774)/AB774)</f>
        <v/>
      </c>
    </row>
    <row r="775" spans="7:30" x14ac:dyDescent="0.25">
      <c r="G775" s="45">
        <f t="shared" si="47"/>
        <v>0</v>
      </c>
      <c r="H775" s="44" t="str">
        <f t="shared" si="48"/>
        <v/>
      </c>
      <c r="I775" s="44"/>
      <c r="AA775" s="46" t="s">
        <v>2675</v>
      </c>
      <c r="AB775" s="45">
        <v>25137000</v>
      </c>
      <c r="AC775" s="45">
        <v>26399000</v>
      </c>
      <c r="AD775" s="44">
        <f t="shared" si="49"/>
        <v>5.0204877272546446E-2</v>
      </c>
    </row>
    <row r="776" spans="7:30" x14ac:dyDescent="0.25">
      <c r="G776" s="45">
        <f t="shared" si="47"/>
        <v>0</v>
      </c>
      <c r="H776" s="44" t="str">
        <f t="shared" si="48"/>
        <v/>
      </c>
      <c r="I776" s="44"/>
      <c r="AA776" s="21" t="s">
        <v>2308</v>
      </c>
      <c r="AB776" s="45"/>
      <c r="AC776" s="45"/>
      <c r="AD776" s="44" t="str">
        <f t="shared" si="49"/>
        <v/>
      </c>
    </row>
    <row r="777" spans="7:30" x14ac:dyDescent="0.25">
      <c r="G777" s="45">
        <f t="shared" si="47"/>
        <v>0</v>
      </c>
      <c r="H777" s="44" t="str">
        <f t="shared" si="48"/>
        <v/>
      </c>
      <c r="I777" s="44"/>
      <c r="AA777" s="46" t="s">
        <v>2305</v>
      </c>
      <c r="AB777" s="45">
        <v>18697000</v>
      </c>
      <c r="AC777" s="45">
        <v>19344000</v>
      </c>
      <c r="AD777" s="44">
        <f t="shared" si="49"/>
        <v>3.4604482002460288E-2</v>
      </c>
    </row>
    <row r="778" spans="7:30" x14ac:dyDescent="0.25">
      <c r="G778" s="45">
        <f t="shared" si="47"/>
        <v>0</v>
      </c>
      <c r="H778" s="44" t="str">
        <f t="shared" si="48"/>
        <v/>
      </c>
      <c r="I778" s="44"/>
      <c r="AA778" s="21" t="s">
        <v>3360</v>
      </c>
      <c r="AB778" s="45"/>
      <c r="AC778" s="45"/>
      <c r="AD778" s="44" t="str">
        <f t="shared" si="49"/>
        <v/>
      </c>
    </row>
    <row r="779" spans="7:30" x14ac:dyDescent="0.25">
      <c r="G779" s="45">
        <f t="shared" si="47"/>
        <v>0</v>
      </c>
      <c r="H779" s="44" t="str">
        <f t="shared" si="48"/>
        <v/>
      </c>
      <c r="I779" s="44"/>
      <c r="AA779" s="46" t="s">
        <v>3357</v>
      </c>
      <c r="AB779" s="45">
        <v>50514009</v>
      </c>
      <c r="AC779" s="45">
        <v>54163000</v>
      </c>
      <c r="AD779" s="44">
        <f t="shared" si="49"/>
        <v>7.2237208493984309E-2</v>
      </c>
    </row>
    <row r="780" spans="7:30" x14ac:dyDescent="0.25">
      <c r="G780" s="45">
        <f t="shared" si="47"/>
        <v>0</v>
      </c>
      <c r="H780" s="44" t="str">
        <f t="shared" si="48"/>
        <v/>
      </c>
      <c r="I780" s="44"/>
      <c r="AA780" s="21" t="s">
        <v>3105</v>
      </c>
      <c r="AB780" s="45"/>
      <c r="AC780" s="45"/>
      <c r="AD780" s="44" t="str">
        <f t="shared" si="49"/>
        <v/>
      </c>
    </row>
    <row r="781" spans="7:30" x14ac:dyDescent="0.25">
      <c r="G781" s="45">
        <f t="shared" si="47"/>
        <v>0</v>
      </c>
      <c r="H781" s="44" t="str">
        <f t="shared" si="48"/>
        <v/>
      </c>
      <c r="I781" s="44"/>
      <c r="AA781" s="46" t="s">
        <v>3102</v>
      </c>
      <c r="AB781" s="45">
        <v>36571666</v>
      </c>
      <c r="AC781" s="45">
        <v>41359000</v>
      </c>
      <c r="AD781" s="44">
        <f t="shared" si="49"/>
        <v>0.13090281421688582</v>
      </c>
    </row>
    <row r="782" spans="7:30" x14ac:dyDescent="0.25">
      <c r="G782" s="45">
        <f t="shared" si="47"/>
        <v>0</v>
      </c>
      <c r="H782" s="44" t="str">
        <f t="shared" si="48"/>
        <v/>
      </c>
      <c r="I782" s="44"/>
      <c r="AA782" s="21" t="s">
        <v>2259</v>
      </c>
      <c r="AB782" s="45"/>
      <c r="AC782" s="45"/>
      <c r="AD782" s="44" t="str">
        <f t="shared" si="49"/>
        <v/>
      </c>
    </row>
    <row r="783" spans="7:30" x14ac:dyDescent="0.25">
      <c r="G783" s="45">
        <f t="shared" si="47"/>
        <v>0</v>
      </c>
      <c r="H783" s="44" t="str">
        <f t="shared" si="48"/>
        <v/>
      </c>
      <c r="I783" s="44"/>
      <c r="AA783" s="46" t="s">
        <v>2256</v>
      </c>
      <c r="AB783" s="45">
        <v>17683000</v>
      </c>
      <c r="AC783" s="45">
        <v>17949000</v>
      </c>
      <c r="AD783" s="44">
        <f t="shared" si="49"/>
        <v>1.5042696375049482E-2</v>
      </c>
    </row>
    <row r="784" spans="7:30" x14ac:dyDescent="0.25">
      <c r="G784" s="45">
        <f t="shared" si="47"/>
        <v>0</v>
      </c>
      <c r="H784" s="44" t="str">
        <f t="shared" si="48"/>
        <v/>
      </c>
      <c r="I784" s="44"/>
      <c r="AA784" s="21" t="s">
        <v>2767</v>
      </c>
      <c r="AB784" s="45"/>
      <c r="AC784" s="45"/>
      <c r="AD784" s="44" t="str">
        <f t="shared" si="49"/>
        <v/>
      </c>
    </row>
    <row r="785" spans="7:30" x14ac:dyDescent="0.25">
      <c r="G785" s="45">
        <f t="shared" si="47"/>
        <v>0</v>
      </c>
      <c r="H785" s="44" t="str">
        <f t="shared" si="48"/>
        <v/>
      </c>
      <c r="I785" s="44"/>
      <c r="AA785" s="46" t="s">
        <v>2764</v>
      </c>
      <c r="AB785" s="45">
        <v>27191000</v>
      </c>
      <c r="AC785" s="45">
        <v>25408000</v>
      </c>
      <c r="AD785" s="44">
        <f t="shared" si="49"/>
        <v>-6.5573167592218012E-2</v>
      </c>
    </row>
    <row r="786" spans="7:30" x14ac:dyDescent="0.25">
      <c r="G786" s="45">
        <f t="shared" si="47"/>
        <v>0</v>
      </c>
      <c r="H786" s="44" t="str">
        <f t="shared" si="48"/>
        <v/>
      </c>
      <c r="I786" s="44"/>
      <c r="AA786" s="21" t="s">
        <v>2794</v>
      </c>
      <c r="AB786" s="45"/>
      <c r="AC786" s="45"/>
      <c r="AD786" s="44" t="str">
        <f t="shared" si="49"/>
        <v/>
      </c>
    </row>
    <row r="787" spans="7:30" x14ac:dyDescent="0.25">
      <c r="G787" s="45">
        <f t="shared" si="47"/>
        <v>0</v>
      </c>
      <c r="H787" s="44" t="str">
        <f t="shared" si="48"/>
        <v/>
      </c>
      <c r="I787" s="44"/>
      <c r="AA787" s="46" t="s">
        <v>2792</v>
      </c>
      <c r="AB787" s="45">
        <v>27795000</v>
      </c>
      <c r="AC787" s="45">
        <v>28047000</v>
      </c>
      <c r="AD787" s="44">
        <f t="shared" si="49"/>
        <v>9.0663788451160274E-3</v>
      </c>
    </row>
    <row r="788" spans="7:30" x14ac:dyDescent="0.25">
      <c r="G788" s="45">
        <f t="shared" si="47"/>
        <v>0</v>
      </c>
      <c r="H788" s="44" t="str">
        <f t="shared" si="48"/>
        <v/>
      </c>
      <c r="I788" s="44"/>
      <c r="AA788" s="21" t="s">
        <v>1752</v>
      </c>
      <c r="AB788" s="45"/>
      <c r="AC788" s="45"/>
      <c r="AD788" s="44" t="str">
        <f t="shared" si="49"/>
        <v/>
      </c>
    </row>
    <row r="789" spans="7:30" x14ac:dyDescent="0.25">
      <c r="G789" s="45">
        <f t="shared" si="47"/>
        <v>0</v>
      </c>
      <c r="H789" s="44" t="str">
        <f t="shared" si="48"/>
        <v/>
      </c>
      <c r="I789" s="44"/>
      <c r="AA789" s="46" t="s">
        <v>1750</v>
      </c>
      <c r="AB789" s="45">
        <v>10310997</v>
      </c>
      <c r="AC789" s="45">
        <v>10421366</v>
      </c>
      <c r="AD789" s="44">
        <f t="shared" si="49"/>
        <v>1.0704008545439398E-2</v>
      </c>
    </row>
    <row r="790" spans="7:30" x14ac:dyDescent="0.25">
      <c r="G790" s="45">
        <f t="shared" si="47"/>
        <v>0</v>
      </c>
      <c r="H790" s="44" t="str">
        <f t="shared" si="48"/>
        <v/>
      </c>
      <c r="I790" s="44"/>
      <c r="AA790" s="21" t="s">
        <v>3022</v>
      </c>
      <c r="AB790" s="45"/>
      <c r="AC790" s="45"/>
      <c r="AD790" s="44" t="str">
        <f t="shared" si="49"/>
        <v/>
      </c>
    </row>
    <row r="791" spans="7:30" x14ac:dyDescent="0.25">
      <c r="G791" s="45">
        <f t="shared" si="47"/>
        <v>0</v>
      </c>
      <c r="H791" s="44" t="str">
        <f t="shared" si="48"/>
        <v/>
      </c>
      <c r="I791" s="44"/>
      <c r="AA791" s="46" t="s">
        <v>3019</v>
      </c>
      <c r="AB791" s="45">
        <v>34513000</v>
      </c>
      <c r="AC791" s="45">
        <v>18250000</v>
      </c>
      <c r="AD791" s="44">
        <f t="shared" si="49"/>
        <v>-0.47121374554515688</v>
      </c>
    </row>
    <row r="792" spans="7:30" x14ac:dyDescent="0.25">
      <c r="G792" s="45">
        <f t="shared" si="47"/>
        <v>0</v>
      </c>
      <c r="H792" s="44" t="str">
        <f t="shared" si="48"/>
        <v/>
      </c>
      <c r="I792" s="44"/>
      <c r="AA792" s="21" t="s">
        <v>3345</v>
      </c>
      <c r="AB792" s="45"/>
      <c r="AC792" s="45"/>
      <c r="AD792" s="44" t="str">
        <f t="shared" si="49"/>
        <v/>
      </c>
    </row>
    <row r="793" spans="7:30" x14ac:dyDescent="0.25">
      <c r="G793" s="45">
        <f t="shared" si="47"/>
        <v>0</v>
      </c>
      <c r="H793" s="44" t="str">
        <f t="shared" si="48"/>
        <v/>
      </c>
      <c r="I793" s="44"/>
      <c r="AA793" s="46" t="s">
        <v>3343</v>
      </c>
      <c r="AB793" s="45">
        <v>49677730</v>
      </c>
      <c r="AC793" s="45">
        <v>49677730</v>
      </c>
      <c r="AD793" s="44">
        <f t="shared" si="49"/>
        <v>0</v>
      </c>
    </row>
    <row r="794" spans="7:30" x14ac:dyDescent="0.25">
      <c r="G794" s="45">
        <f t="shared" si="47"/>
        <v>0</v>
      </c>
      <c r="H794" s="44" t="str">
        <f t="shared" si="48"/>
        <v/>
      </c>
      <c r="I794" s="44"/>
      <c r="AA794" s="21" t="s">
        <v>132</v>
      </c>
      <c r="AB794" s="45"/>
      <c r="AC794" s="45"/>
      <c r="AD794" s="44" t="str">
        <f t="shared" si="49"/>
        <v/>
      </c>
    </row>
    <row r="795" spans="7:30" x14ac:dyDescent="0.25">
      <c r="G795" s="45">
        <f t="shared" si="47"/>
        <v>0</v>
      </c>
      <c r="H795" s="44" t="str">
        <f t="shared" si="48"/>
        <v/>
      </c>
      <c r="I795" s="44"/>
      <c r="AA795" s="46" t="s">
        <v>129</v>
      </c>
      <c r="AB795" s="45">
        <v>0</v>
      </c>
      <c r="AC795" s="45">
        <v>9380000</v>
      </c>
      <c r="AD795" s="44" t="str">
        <f t="shared" si="49"/>
        <v/>
      </c>
    </row>
    <row r="796" spans="7:30" x14ac:dyDescent="0.25">
      <c r="G796" s="45">
        <f t="shared" si="47"/>
        <v>0</v>
      </c>
      <c r="H796" s="44" t="str">
        <f t="shared" si="48"/>
        <v/>
      </c>
      <c r="I796" s="44"/>
      <c r="AA796" s="21" t="s">
        <v>3071</v>
      </c>
      <c r="AB796" s="45"/>
      <c r="AC796" s="45"/>
      <c r="AD796" s="44" t="str">
        <f t="shared" si="49"/>
        <v/>
      </c>
    </row>
    <row r="797" spans="7:30" x14ac:dyDescent="0.25">
      <c r="G797" s="45">
        <f t="shared" si="47"/>
        <v>0</v>
      </c>
      <c r="H797" s="44" t="str">
        <f t="shared" si="48"/>
        <v/>
      </c>
      <c r="I797" s="44"/>
      <c r="AA797" s="46" t="s">
        <v>3069</v>
      </c>
      <c r="AB797" s="45">
        <v>36105000</v>
      </c>
      <c r="AC797" s="45">
        <v>36105000</v>
      </c>
      <c r="AD797" s="44">
        <f t="shared" si="49"/>
        <v>0</v>
      </c>
    </row>
    <row r="798" spans="7:30" x14ac:dyDescent="0.25">
      <c r="G798" s="45">
        <f t="shared" si="47"/>
        <v>0</v>
      </c>
      <c r="H798" s="44" t="str">
        <f t="shared" si="48"/>
        <v/>
      </c>
      <c r="I798" s="44"/>
      <c r="AA798" s="21" t="s">
        <v>3199</v>
      </c>
      <c r="AB798" s="45"/>
      <c r="AC798" s="45"/>
      <c r="AD798" s="44" t="str">
        <f t="shared" si="49"/>
        <v/>
      </c>
    </row>
    <row r="799" spans="7:30" x14ac:dyDescent="0.25">
      <c r="G799" s="45">
        <f t="shared" si="47"/>
        <v>0</v>
      </c>
      <c r="H799" s="44" t="str">
        <f t="shared" si="48"/>
        <v/>
      </c>
      <c r="I799" s="44"/>
      <c r="AA799" s="46" t="s">
        <v>382</v>
      </c>
      <c r="AB799" s="45">
        <v>41944700</v>
      </c>
      <c r="AC799" s="45">
        <v>42937637</v>
      </c>
      <c r="AD799" s="44">
        <f t="shared" si="49"/>
        <v>2.3672525968715951E-2</v>
      </c>
    </row>
    <row r="800" spans="7:30" x14ac:dyDescent="0.25">
      <c r="G800" s="45">
        <f t="shared" si="47"/>
        <v>0</v>
      </c>
      <c r="H800" s="44" t="str">
        <f t="shared" si="48"/>
        <v/>
      </c>
      <c r="I800" s="44"/>
      <c r="AA800" s="21" t="s">
        <v>384</v>
      </c>
      <c r="AB800" s="45"/>
      <c r="AC800" s="45"/>
      <c r="AD800" s="44" t="str">
        <f t="shared" si="49"/>
        <v/>
      </c>
    </row>
    <row r="801" spans="7:30" x14ac:dyDescent="0.25">
      <c r="G801" s="45">
        <f t="shared" si="47"/>
        <v>0</v>
      </c>
      <c r="H801" s="44" t="str">
        <f t="shared" si="48"/>
        <v/>
      </c>
      <c r="I801" s="44"/>
      <c r="AA801" s="46" t="s">
        <v>382</v>
      </c>
      <c r="AB801" s="45">
        <v>66610</v>
      </c>
      <c r="AC801" s="45">
        <v>66610</v>
      </c>
      <c r="AD801" s="44">
        <f t="shared" si="49"/>
        <v>0</v>
      </c>
    </row>
    <row r="802" spans="7:30" x14ac:dyDescent="0.25">
      <c r="G802" s="45">
        <f t="shared" si="47"/>
        <v>0</v>
      </c>
      <c r="H802" s="44" t="str">
        <f t="shared" si="48"/>
        <v/>
      </c>
      <c r="I802" s="44"/>
      <c r="AA802" s="21" t="s">
        <v>136</v>
      </c>
      <c r="AB802" s="45"/>
      <c r="AC802" s="45"/>
      <c r="AD802" s="44" t="str">
        <f t="shared" si="49"/>
        <v/>
      </c>
    </row>
    <row r="803" spans="7:30" x14ac:dyDescent="0.25">
      <c r="G803" s="45">
        <f t="shared" si="47"/>
        <v>0</v>
      </c>
      <c r="H803" s="44" t="str">
        <f t="shared" si="48"/>
        <v/>
      </c>
      <c r="I803" s="44"/>
      <c r="AA803" s="46" t="s">
        <v>133</v>
      </c>
      <c r="AB803" s="45">
        <v>0</v>
      </c>
      <c r="AC803" s="45">
        <v>6003000</v>
      </c>
      <c r="AD803" s="44" t="str">
        <f t="shared" si="49"/>
        <v/>
      </c>
    </row>
    <row r="804" spans="7:30" x14ac:dyDescent="0.25">
      <c r="G804" s="45">
        <f t="shared" si="47"/>
        <v>0</v>
      </c>
      <c r="H804" s="44" t="str">
        <f t="shared" si="48"/>
        <v/>
      </c>
      <c r="I804" s="44"/>
      <c r="AA804" s="46" t="s">
        <v>3707</v>
      </c>
      <c r="AB804" s="45">
        <v>122137577.15000001</v>
      </c>
      <c r="AC804" s="45">
        <v>85174000</v>
      </c>
      <c r="AD804" s="44">
        <f t="shared" si="49"/>
        <v>-0.30263886031245057</v>
      </c>
    </row>
    <row r="805" spans="7:30" x14ac:dyDescent="0.25">
      <c r="G805" s="45">
        <f t="shared" si="47"/>
        <v>0</v>
      </c>
      <c r="H805" s="44" t="str">
        <f t="shared" si="48"/>
        <v/>
      </c>
      <c r="I805" s="44"/>
      <c r="AA805" s="21" t="s">
        <v>1580</v>
      </c>
      <c r="AB805" s="45"/>
      <c r="AC805" s="45"/>
      <c r="AD805" s="44" t="str">
        <f t="shared" si="49"/>
        <v/>
      </c>
    </row>
    <row r="806" spans="7:30" x14ac:dyDescent="0.25">
      <c r="G806" s="45">
        <f t="shared" si="47"/>
        <v>0</v>
      </c>
      <c r="H806" s="44" t="str">
        <f t="shared" si="48"/>
        <v/>
      </c>
      <c r="I806" s="44"/>
      <c r="AA806" s="46" t="s">
        <v>1577</v>
      </c>
      <c r="AB806" s="45">
        <v>8783275</v>
      </c>
      <c r="AC806" s="45">
        <v>8783275</v>
      </c>
      <c r="AD806" s="44">
        <f t="shared" si="49"/>
        <v>0</v>
      </c>
    </row>
    <row r="807" spans="7:30" x14ac:dyDescent="0.25">
      <c r="G807" s="45">
        <f t="shared" si="47"/>
        <v>0</v>
      </c>
      <c r="H807" s="44" t="str">
        <f t="shared" si="48"/>
        <v/>
      </c>
      <c r="I807" s="44"/>
      <c r="AA807" s="21" t="s">
        <v>1667</v>
      </c>
      <c r="AB807" s="45"/>
      <c r="AC807" s="45"/>
      <c r="AD807" s="44" t="str">
        <f t="shared" si="49"/>
        <v/>
      </c>
    </row>
    <row r="808" spans="7:30" x14ac:dyDescent="0.25">
      <c r="G808" s="45">
        <f t="shared" si="47"/>
        <v>0</v>
      </c>
      <c r="H808" s="44" t="str">
        <f t="shared" si="48"/>
        <v/>
      </c>
      <c r="I808" s="44"/>
      <c r="AA808" s="46" t="s">
        <v>1665</v>
      </c>
      <c r="AB808" s="45">
        <v>9548000</v>
      </c>
      <c r="AC808" s="45">
        <v>2026000</v>
      </c>
      <c r="AD808" s="44">
        <f t="shared" si="49"/>
        <v>-0.78780896522832011</v>
      </c>
    </row>
    <row r="809" spans="7:30" x14ac:dyDescent="0.25">
      <c r="G809" s="45">
        <f t="shared" si="47"/>
        <v>0</v>
      </c>
      <c r="H809" s="44" t="str">
        <f t="shared" si="48"/>
        <v/>
      </c>
      <c r="I809" s="44"/>
      <c r="AA809" s="21" t="s">
        <v>3144</v>
      </c>
      <c r="AB809" s="45"/>
      <c r="AC809" s="45"/>
      <c r="AD809" s="44" t="str">
        <f t="shared" si="49"/>
        <v/>
      </c>
    </row>
    <row r="810" spans="7:30" x14ac:dyDescent="0.25">
      <c r="G810" s="45">
        <f t="shared" si="47"/>
        <v>0</v>
      </c>
      <c r="H810" s="44" t="str">
        <f t="shared" si="48"/>
        <v/>
      </c>
      <c r="I810" s="44"/>
      <c r="AA810" s="46" t="s">
        <v>3143</v>
      </c>
      <c r="AB810" s="45">
        <v>38744000</v>
      </c>
      <c r="AC810" s="45">
        <v>46104000</v>
      </c>
      <c r="AD810" s="44">
        <f t="shared" si="49"/>
        <v>0.18996489779062564</v>
      </c>
    </row>
    <row r="811" spans="7:30" x14ac:dyDescent="0.25">
      <c r="G811" s="45">
        <f t="shared" si="47"/>
        <v>0</v>
      </c>
      <c r="H811" s="44" t="str">
        <f t="shared" si="48"/>
        <v/>
      </c>
      <c r="I811" s="44"/>
      <c r="AA811" s="21" t="s">
        <v>2062</v>
      </c>
      <c r="AB811" s="45"/>
      <c r="AC811" s="45"/>
      <c r="AD811" s="44" t="str">
        <f t="shared" si="49"/>
        <v/>
      </c>
    </row>
    <row r="812" spans="7:30" x14ac:dyDescent="0.25">
      <c r="G812" s="45">
        <f t="shared" si="47"/>
        <v>0</v>
      </c>
      <c r="H812" s="44" t="str">
        <f t="shared" si="48"/>
        <v/>
      </c>
      <c r="I812" s="44"/>
      <c r="AA812" s="46" t="s">
        <v>2060</v>
      </c>
      <c r="AB812" s="45">
        <v>14151000</v>
      </c>
      <c r="AC812" s="45">
        <v>14261000</v>
      </c>
      <c r="AD812" s="44">
        <f t="shared" si="49"/>
        <v>7.7733022401243728E-3</v>
      </c>
    </row>
    <row r="813" spans="7:30" x14ac:dyDescent="0.25">
      <c r="G813" s="45">
        <f t="shared" si="47"/>
        <v>0</v>
      </c>
      <c r="H813" s="44" t="str">
        <f t="shared" si="48"/>
        <v/>
      </c>
      <c r="I813" s="44"/>
      <c r="AA813" s="21" t="s">
        <v>2731</v>
      </c>
      <c r="AB813" s="45"/>
      <c r="AC813" s="45"/>
      <c r="AD813" s="44" t="str">
        <f t="shared" si="49"/>
        <v/>
      </c>
    </row>
    <row r="814" spans="7:30" x14ac:dyDescent="0.25">
      <c r="G814" s="45">
        <f t="shared" si="47"/>
        <v>0</v>
      </c>
      <c r="H814" s="44" t="str">
        <f t="shared" si="48"/>
        <v/>
      </c>
      <c r="I814" s="44"/>
      <c r="AA814" s="46" t="s">
        <v>2729</v>
      </c>
      <c r="AB814" s="45">
        <v>26418933</v>
      </c>
      <c r="AC814" s="45">
        <v>26418933</v>
      </c>
      <c r="AD814" s="44">
        <f t="shared" si="49"/>
        <v>0</v>
      </c>
    </row>
    <row r="815" spans="7:30" x14ac:dyDescent="0.25">
      <c r="G815" s="45">
        <f t="shared" si="47"/>
        <v>0</v>
      </c>
      <c r="H815" s="44" t="str">
        <f t="shared" si="48"/>
        <v/>
      </c>
      <c r="I815" s="44"/>
      <c r="AA815" s="21" t="s">
        <v>3160</v>
      </c>
      <c r="AB815" s="45"/>
      <c r="AC815" s="45"/>
      <c r="AD815" s="44" t="str">
        <f t="shared" si="49"/>
        <v/>
      </c>
    </row>
    <row r="816" spans="7:30" x14ac:dyDescent="0.25">
      <c r="G816" s="45">
        <f t="shared" si="47"/>
        <v>0</v>
      </c>
      <c r="H816" s="44" t="str">
        <f t="shared" si="48"/>
        <v/>
      </c>
      <c r="I816" s="44"/>
      <c r="AA816" s="46" t="s">
        <v>3157</v>
      </c>
      <c r="AB816" s="45">
        <v>39730000</v>
      </c>
      <c r="AC816" s="45">
        <v>41372000</v>
      </c>
      <c r="AD816" s="44">
        <f t="shared" si="49"/>
        <v>4.1328970551220742E-2</v>
      </c>
    </row>
    <row r="817" spans="7:30" x14ac:dyDescent="0.25">
      <c r="G817" s="45">
        <f t="shared" si="47"/>
        <v>0</v>
      </c>
      <c r="H817" s="44" t="str">
        <f t="shared" si="48"/>
        <v/>
      </c>
      <c r="I817" s="44"/>
      <c r="AA817" s="21" t="s">
        <v>233</v>
      </c>
      <c r="AB817" s="45"/>
      <c r="AC817" s="45"/>
      <c r="AD817" s="44" t="str">
        <f t="shared" si="49"/>
        <v/>
      </c>
    </row>
    <row r="818" spans="7:30" x14ac:dyDescent="0.25">
      <c r="G818" s="45">
        <f t="shared" si="47"/>
        <v>0</v>
      </c>
      <c r="H818" s="44" t="str">
        <f t="shared" si="48"/>
        <v/>
      </c>
      <c r="I818" s="44"/>
      <c r="AA818" s="46" t="s">
        <v>230</v>
      </c>
      <c r="AB818" s="45">
        <v>10593</v>
      </c>
      <c r="AC818" s="45">
        <v>10431</v>
      </c>
      <c r="AD818" s="44">
        <f t="shared" si="49"/>
        <v>-1.5293118096856415E-2</v>
      </c>
    </row>
    <row r="819" spans="7:30" x14ac:dyDescent="0.25">
      <c r="G819" s="45">
        <f t="shared" si="47"/>
        <v>0</v>
      </c>
      <c r="H819" s="44" t="str">
        <f t="shared" si="48"/>
        <v/>
      </c>
      <c r="I819" s="44"/>
      <c r="AA819" s="21" t="s">
        <v>3602</v>
      </c>
      <c r="AB819" s="45"/>
      <c r="AC819" s="45"/>
      <c r="AD819" s="44" t="str">
        <f t="shared" si="49"/>
        <v/>
      </c>
    </row>
    <row r="820" spans="7:30" x14ac:dyDescent="0.25">
      <c r="G820" s="45">
        <f t="shared" si="47"/>
        <v>0</v>
      </c>
      <c r="H820" s="44" t="str">
        <f t="shared" si="48"/>
        <v/>
      </c>
      <c r="I820" s="44"/>
      <c r="AA820" s="46" t="s">
        <v>3600</v>
      </c>
      <c r="AB820" s="45">
        <v>76123000</v>
      </c>
      <c r="AC820" s="45">
        <v>73246000</v>
      </c>
      <c r="AD820" s="44">
        <f t="shared" si="49"/>
        <v>-3.7794096396621256E-2</v>
      </c>
    </row>
    <row r="821" spans="7:30" x14ac:dyDescent="0.25">
      <c r="G821" s="45">
        <f t="shared" si="47"/>
        <v>0</v>
      </c>
      <c r="H821" s="44" t="str">
        <f t="shared" si="48"/>
        <v/>
      </c>
      <c r="I821" s="44"/>
      <c r="AA821" s="21" t="s">
        <v>3181</v>
      </c>
      <c r="AB821" s="45"/>
      <c r="AC821" s="45"/>
      <c r="AD821" s="44" t="str">
        <f t="shared" si="49"/>
        <v/>
      </c>
    </row>
    <row r="822" spans="7:30" x14ac:dyDescent="0.25">
      <c r="G822" s="45">
        <f t="shared" si="47"/>
        <v>0</v>
      </c>
      <c r="H822" s="44" t="str">
        <f t="shared" si="48"/>
        <v/>
      </c>
      <c r="I822" s="44"/>
      <c r="AA822" s="46" t="s">
        <v>3178</v>
      </c>
      <c r="AB822" s="45">
        <v>40518000</v>
      </c>
      <c r="AC822" s="45">
        <v>40483000</v>
      </c>
      <c r="AD822" s="44">
        <f t="shared" si="49"/>
        <v>-8.6381361370255194E-4</v>
      </c>
    </row>
    <row r="823" spans="7:30" x14ac:dyDescent="0.25">
      <c r="G823" s="45">
        <f t="shared" si="47"/>
        <v>0</v>
      </c>
      <c r="H823" s="44" t="str">
        <f t="shared" si="48"/>
        <v/>
      </c>
      <c r="I823" s="44"/>
      <c r="AA823" s="21" t="s">
        <v>196</v>
      </c>
      <c r="AB823" s="45"/>
      <c r="AC823" s="45"/>
      <c r="AD823" s="44" t="str">
        <f t="shared" si="49"/>
        <v/>
      </c>
    </row>
    <row r="824" spans="7:30" x14ac:dyDescent="0.25">
      <c r="G824" s="45">
        <f t="shared" si="47"/>
        <v>0</v>
      </c>
      <c r="H824" s="44" t="str">
        <f t="shared" si="48"/>
        <v/>
      </c>
      <c r="I824" s="44"/>
      <c r="AA824" s="46" t="s">
        <v>193</v>
      </c>
      <c r="AB824" s="45">
        <v>4140</v>
      </c>
      <c r="AC824" s="45">
        <v>4085</v>
      </c>
      <c r="AD824" s="44">
        <f t="shared" si="49"/>
        <v>-1.3285024154589372E-2</v>
      </c>
    </row>
    <row r="825" spans="7:30" x14ac:dyDescent="0.25">
      <c r="G825" s="45">
        <f t="shared" si="47"/>
        <v>0</v>
      </c>
      <c r="H825" s="44" t="str">
        <f t="shared" si="48"/>
        <v/>
      </c>
      <c r="I825" s="44"/>
      <c r="AA825" s="21" t="s">
        <v>695</v>
      </c>
      <c r="AB825" s="45"/>
      <c r="AC825" s="45"/>
      <c r="AD825" s="44" t="str">
        <f t="shared" si="49"/>
        <v/>
      </c>
    </row>
    <row r="826" spans="7:30" x14ac:dyDescent="0.25">
      <c r="G826" s="45">
        <f t="shared" si="47"/>
        <v>0</v>
      </c>
      <c r="H826" s="44" t="str">
        <f t="shared" si="48"/>
        <v/>
      </c>
      <c r="I826" s="44"/>
      <c r="AA826" s="46" t="s">
        <v>692</v>
      </c>
      <c r="AB826" s="45">
        <v>2500000</v>
      </c>
      <c r="AC826" s="45">
        <v>2480000</v>
      </c>
      <c r="AD826" s="44">
        <f t="shared" si="49"/>
        <v>-8.0000000000000002E-3</v>
      </c>
    </row>
    <row r="827" spans="7:30" x14ac:dyDescent="0.25">
      <c r="G827" s="45">
        <f t="shared" si="47"/>
        <v>0</v>
      </c>
      <c r="H827" s="44" t="str">
        <f t="shared" si="48"/>
        <v/>
      </c>
      <c r="I827" s="44"/>
      <c r="AA827" s="21" t="s">
        <v>3101</v>
      </c>
      <c r="AB827" s="45"/>
      <c r="AC827" s="45"/>
      <c r="AD827" s="44" t="str">
        <f t="shared" si="49"/>
        <v/>
      </c>
    </row>
    <row r="828" spans="7:30" x14ac:dyDescent="0.25">
      <c r="G828" s="45">
        <f t="shared" si="47"/>
        <v>0</v>
      </c>
      <c r="H828" s="44" t="str">
        <f t="shared" si="48"/>
        <v/>
      </c>
      <c r="I828" s="44"/>
      <c r="AA828" s="46" t="s">
        <v>3091</v>
      </c>
      <c r="AB828" s="45">
        <v>36565000</v>
      </c>
      <c r="AC828" s="45">
        <v>57832172</v>
      </c>
      <c r="AD828" s="44">
        <f t="shared" si="49"/>
        <v>0.58162647340352791</v>
      </c>
    </row>
    <row r="829" spans="7:30" x14ac:dyDescent="0.25">
      <c r="G829" s="45">
        <f t="shared" si="47"/>
        <v>0</v>
      </c>
      <c r="H829" s="44" t="str">
        <f t="shared" si="48"/>
        <v/>
      </c>
      <c r="I829" s="44"/>
      <c r="AA829" s="21" t="s">
        <v>3531</v>
      </c>
      <c r="AB829" s="45"/>
      <c r="AC829" s="45"/>
      <c r="AD829" s="44" t="str">
        <f t="shared" si="49"/>
        <v/>
      </c>
    </row>
    <row r="830" spans="7:30" x14ac:dyDescent="0.25">
      <c r="G830" s="45">
        <f t="shared" si="47"/>
        <v>0</v>
      </c>
      <c r="H830" s="44" t="str">
        <f t="shared" si="48"/>
        <v/>
      </c>
      <c r="I830" s="44"/>
      <c r="AA830" s="46" t="s">
        <v>3529</v>
      </c>
      <c r="AB830" s="45">
        <v>63028574</v>
      </c>
      <c r="AC830" s="45">
        <v>70507000</v>
      </c>
      <c r="AD830" s="44">
        <f t="shared" si="49"/>
        <v>0.1186513596198448</v>
      </c>
    </row>
    <row r="831" spans="7:30" x14ac:dyDescent="0.25">
      <c r="G831" s="45">
        <f t="shared" si="47"/>
        <v>0</v>
      </c>
      <c r="H831" s="44" t="str">
        <f t="shared" si="48"/>
        <v/>
      </c>
      <c r="I831" s="44"/>
      <c r="AA831" s="21" t="s">
        <v>1614</v>
      </c>
      <c r="AB831" s="45"/>
      <c r="AC831" s="45"/>
      <c r="AD831" s="44" t="str">
        <f t="shared" si="49"/>
        <v/>
      </c>
    </row>
    <row r="832" spans="7:30" x14ac:dyDescent="0.25">
      <c r="G832" s="45">
        <f t="shared" si="47"/>
        <v>0</v>
      </c>
      <c r="H832" s="44" t="str">
        <f t="shared" si="48"/>
        <v/>
      </c>
      <c r="I832" s="44"/>
      <c r="AA832" s="46" t="s">
        <v>1611</v>
      </c>
      <c r="AB832" s="45">
        <v>9097000</v>
      </c>
      <c r="AC832" s="45">
        <v>8772000</v>
      </c>
      <c r="AD832" s="44">
        <f t="shared" si="49"/>
        <v>-3.5726063537429922E-2</v>
      </c>
    </row>
    <row r="833" spans="7:30" x14ac:dyDescent="0.25">
      <c r="G833" s="45">
        <f t="shared" si="47"/>
        <v>0</v>
      </c>
      <c r="H833" s="44" t="str">
        <f t="shared" si="48"/>
        <v/>
      </c>
      <c r="I833" s="44"/>
      <c r="AA833" s="21" t="s">
        <v>1077</v>
      </c>
      <c r="AB833" s="45"/>
      <c r="AC833" s="45"/>
      <c r="AD833" s="44" t="str">
        <f t="shared" si="49"/>
        <v/>
      </c>
    </row>
    <row r="834" spans="7:30" x14ac:dyDescent="0.25">
      <c r="G834" s="45">
        <f t="shared" si="47"/>
        <v>0</v>
      </c>
      <c r="H834" s="44" t="str">
        <f t="shared" si="48"/>
        <v/>
      </c>
      <c r="I834" s="44"/>
      <c r="AA834" s="46" t="s">
        <v>1074</v>
      </c>
      <c r="AB834" s="45">
        <v>4213000</v>
      </c>
      <c r="AC834" s="45">
        <v>4597000</v>
      </c>
      <c r="AD834" s="44">
        <f t="shared" si="49"/>
        <v>9.114645145976738E-2</v>
      </c>
    </row>
    <row r="835" spans="7:30" x14ac:dyDescent="0.25">
      <c r="G835" s="45">
        <f t="shared" si="47"/>
        <v>0</v>
      </c>
      <c r="H835" s="44" t="str">
        <f t="shared" si="48"/>
        <v/>
      </c>
      <c r="I835" s="44"/>
      <c r="AA835" s="21" t="s">
        <v>2075</v>
      </c>
      <c r="AB835" s="45"/>
      <c r="AC835" s="45"/>
      <c r="AD835" s="44" t="str">
        <f t="shared" si="49"/>
        <v/>
      </c>
    </row>
    <row r="836" spans="7:30" x14ac:dyDescent="0.25">
      <c r="G836" s="45">
        <f t="shared" si="47"/>
        <v>0</v>
      </c>
      <c r="H836" s="44" t="str">
        <f t="shared" si="48"/>
        <v/>
      </c>
      <c r="I836" s="44"/>
      <c r="AA836" s="46" t="s">
        <v>2072</v>
      </c>
      <c r="AB836" s="45">
        <v>14616000</v>
      </c>
      <c r="AC836" s="45">
        <v>15831000</v>
      </c>
      <c r="AD836" s="44">
        <f t="shared" si="49"/>
        <v>8.3128078817733986E-2</v>
      </c>
    </row>
    <row r="837" spans="7:30" x14ac:dyDescent="0.25">
      <c r="G837" s="45">
        <f t="shared" ref="G837:G898" si="50">E837</f>
        <v>0</v>
      </c>
      <c r="H837" s="44" t="str">
        <f t="shared" ref="H837:H900" si="51">IF(OR(E837=0,E837="",F837=0,F837=""),"",(F837-E837)/E837)</f>
        <v/>
      </c>
      <c r="I837" s="44"/>
      <c r="AA837" s="21" t="s">
        <v>826</v>
      </c>
      <c r="AB837" s="45"/>
      <c r="AC837" s="45"/>
      <c r="AD837" s="44" t="str">
        <f t="shared" si="49"/>
        <v/>
      </c>
    </row>
    <row r="838" spans="7:30" x14ac:dyDescent="0.25">
      <c r="G838" s="45">
        <f t="shared" si="50"/>
        <v>0</v>
      </c>
      <c r="H838" s="44" t="str">
        <f t="shared" si="51"/>
        <v/>
      </c>
      <c r="I838" s="44"/>
      <c r="AA838" s="46" t="s">
        <v>857</v>
      </c>
      <c r="AB838" s="45">
        <v>3036000</v>
      </c>
      <c r="AC838" s="45">
        <v>3084000</v>
      </c>
      <c r="AD838" s="44">
        <f t="shared" ref="AD838:AD901" si="52">IF(OR(AB838=0,AB838="",AC838=0,AC838=""),"",(AC838-AB838)/AB838)</f>
        <v>1.5810276679841896E-2</v>
      </c>
    </row>
    <row r="839" spans="7:30" x14ac:dyDescent="0.25">
      <c r="G839" s="45">
        <f t="shared" si="50"/>
        <v>0</v>
      </c>
      <c r="H839" s="44" t="str">
        <f t="shared" si="51"/>
        <v/>
      </c>
      <c r="I839" s="44"/>
      <c r="AA839" s="46" t="s">
        <v>824</v>
      </c>
      <c r="AB839" s="45">
        <v>2979000</v>
      </c>
      <c r="AC839" s="45">
        <v>2988000</v>
      </c>
      <c r="AD839" s="44">
        <f t="shared" si="52"/>
        <v>3.0211480362537764E-3</v>
      </c>
    </row>
    <row r="840" spans="7:30" x14ac:dyDescent="0.25">
      <c r="G840" s="45">
        <f t="shared" si="50"/>
        <v>0</v>
      </c>
      <c r="H840" s="44" t="str">
        <f t="shared" si="51"/>
        <v/>
      </c>
      <c r="I840" s="44"/>
      <c r="AA840" s="46" t="s">
        <v>1817</v>
      </c>
      <c r="AB840" s="45">
        <v>11062000</v>
      </c>
      <c r="AC840" s="45">
        <v>11655000</v>
      </c>
      <c r="AD840" s="44">
        <f t="shared" si="52"/>
        <v>5.3606942686675103E-2</v>
      </c>
    </row>
    <row r="841" spans="7:30" x14ac:dyDescent="0.25">
      <c r="G841" s="45">
        <f t="shared" si="50"/>
        <v>0</v>
      </c>
      <c r="H841" s="44" t="str">
        <f t="shared" si="51"/>
        <v/>
      </c>
      <c r="I841" s="44"/>
      <c r="AA841" s="21" t="s">
        <v>975</v>
      </c>
      <c r="AB841" s="45"/>
      <c r="AC841" s="45"/>
      <c r="AD841" s="44" t="str">
        <f t="shared" si="52"/>
        <v/>
      </c>
    </row>
    <row r="842" spans="7:30" x14ac:dyDescent="0.25">
      <c r="G842" s="45">
        <f t="shared" si="50"/>
        <v>0</v>
      </c>
      <c r="H842" s="44" t="str">
        <f t="shared" si="51"/>
        <v/>
      </c>
      <c r="I842" s="44"/>
      <c r="AA842" s="46" t="s">
        <v>1565</v>
      </c>
      <c r="AB842" s="45">
        <v>8625000</v>
      </c>
      <c r="AC842" s="45">
        <v>8378000</v>
      </c>
      <c r="AD842" s="44">
        <f t="shared" si="52"/>
        <v>-2.8637681159420291E-2</v>
      </c>
    </row>
    <row r="843" spans="7:30" x14ac:dyDescent="0.25">
      <c r="G843" s="45">
        <f t="shared" si="50"/>
        <v>0</v>
      </c>
      <c r="H843" s="44" t="str">
        <f t="shared" si="51"/>
        <v/>
      </c>
      <c r="I843" s="44"/>
      <c r="AA843" s="46" t="s">
        <v>972</v>
      </c>
      <c r="AB843" s="45">
        <v>3600000</v>
      </c>
      <c r="AC843" s="45">
        <v>3750000</v>
      </c>
      <c r="AD843" s="44">
        <f t="shared" si="52"/>
        <v>4.1666666666666664E-2</v>
      </c>
    </row>
    <row r="844" spans="7:30" x14ac:dyDescent="0.25">
      <c r="G844" s="45">
        <f t="shared" si="50"/>
        <v>0</v>
      </c>
      <c r="H844" s="44" t="str">
        <f t="shared" si="51"/>
        <v/>
      </c>
      <c r="I844" s="44"/>
      <c r="AA844" s="21" t="s">
        <v>2069</v>
      </c>
      <c r="AB844" s="45"/>
      <c r="AC844" s="45"/>
      <c r="AD844" s="44" t="str">
        <f t="shared" si="52"/>
        <v/>
      </c>
    </row>
    <row r="845" spans="7:30" x14ac:dyDescent="0.25">
      <c r="G845" s="45">
        <f t="shared" si="50"/>
        <v>0</v>
      </c>
      <c r="H845" s="44" t="str">
        <f t="shared" si="51"/>
        <v/>
      </c>
      <c r="I845" s="44"/>
      <c r="AA845" s="46" t="s">
        <v>2066</v>
      </c>
      <c r="AB845" s="45">
        <v>14240000</v>
      </c>
      <c r="AC845" s="45">
        <v>15692000</v>
      </c>
      <c r="AD845" s="44">
        <f t="shared" si="52"/>
        <v>0.10196629213483147</v>
      </c>
    </row>
    <row r="846" spans="7:30" x14ac:dyDescent="0.25">
      <c r="G846" s="45">
        <f t="shared" si="50"/>
        <v>0</v>
      </c>
      <c r="H846" s="44" t="str">
        <f t="shared" si="51"/>
        <v/>
      </c>
      <c r="I846" s="44"/>
      <c r="AA846" s="21" t="s">
        <v>1880</v>
      </c>
      <c r="AB846" s="45"/>
      <c r="AC846" s="45"/>
      <c r="AD846" s="44" t="str">
        <f t="shared" si="52"/>
        <v/>
      </c>
    </row>
    <row r="847" spans="7:30" x14ac:dyDescent="0.25">
      <c r="G847" s="45">
        <f t="shared" si="50"/>
        <v>0</v>
      </c>
      <c r="H847" s="44" t="str">
        <f t="shared" si="51"/>
        <v/>
      </c>
      <c r="I847" s="44"/>
      <c r="AA847" s="46" t="s">
        <v>1878</v>
      </c>
      <c r="AB847" s="45">
        <v>11589000</v>
      </c>
      <c r="AC847" s="45">
        <v>12630000</v>
      </c>
      <c r="AD847" s="44">
        <f t="shared" si="52"/>
        <v>8.9826559668651301E-2</v>
      </c>
    </row>
    <row r="848" spans="7:30" x14ac:dyDescent="0.25">
      <c r="G848" s="45">
        <f t="shared" si="50"/>
        <v>0</v>
      </c>
      <c r="H848" s="44" t="str">
        <f t="shared" si="51"/>
        <v/>
      </c>
      <c r="I848" s="44"/>
      <c r="AA848" s="21" t="s">
        <v>2419</v>
      </c>
      <c r="AB848" s="45"/>
      <c r="AC848" s="45"/>
      <c r="AD848" s="44" t="str">
        <f t="shared" si="52"/>
        <v/>
      </c>
    </row>
    <row r="849" spans="7:30" x14ac:dyDescent="0.25">
      <c r="G849" s="45">
        <f t="shared" si="50"/>
        <v>0</v>
      </c>
      <c r="H849" s="44" t="str">
        <f t="shared" si="51"/>
        <v/>
      </c>
      <c r="I849" s="44"/>
      <c r="AA849" s="46" t="s">
        <v>2417</v>
      </c>
      <c r="AB849" s="45">
        <v>20056000</v>
      </c>
      <c r="AC849" s="45">
        <v>19270000</v>
      </c>
      <c r="AD849" s="44">
        <f t="shared" si="52"/>
        <v>-3.9190267251695256E-2</v>
      </c>
    </row>
    <row r="850" spans="7:30" x14ac:dyDescent="0.25">
      <c r="G850" s="45">
        <f t="shared" si="50"/>
        <v>0</v>
      </c>
      <c r="H850" s="44" t="str">
        <f t="shared" si="51"/>
        <v/>
      </c>
      <c r="I850" s="44"/>
      <c r="AA850" s="46" t="s">
        <v>2479</v>
      </c>
      <c r="AB850" s="45">
        <v>21022000</v>
      </c>
      <c r="AC850" s="45">
        <v>21246000</v>
      </c>
      <c r="AD850" s="44">
        <f t="shared" si="52"/>
        <v>1.0655503757967843E-2</v>
      </c>
    </row>
    <row r="851" spans="7:30" x14ac:dyDescent="0.25">
      <c r="G851" s="45">
        <f t="shared" si="50"/>
        <v>0</v>
      </c>
      <c r="H851" s="44" t="str">
        <f t="shared" si="51"/>
        <v/>
      </c>
      <c r="I851" s="44"/>
      <c r="AA851" s="21" t="s">
        <v>998</v>
      </c>
      <c r="AB851" s="45"/>
      <c r="AC851" s="45"/>
      <c r="AD851" s="44" t="str">
        <f t="shared" si="52"/>
        <v/>
      </c>
    </row>
    <row r="852" spans="7:30" x14ac:dyDescent="0.25">
      <c r="G852" s="45">
        <f t="shared" si="50"/>
        <v>0</v>
      </c>
      <c r="H852" s="44" t="str">
        <f t="shared" si="51"/>
        <v/>
      </c>
      <c r="I852" s="44"/>
      <c r="AA852" s="46" t="s">
        <v>995</v>
      </c>
      <c r="AB852" s="45">
        <v>3774341</v>
      </c>
      <c r="AC852" s="45">
        <v>3774341</v>
      </c>
      <c r="AD852" s="44">
        <f t="shared" si="52"/>
        <v>0</v>
      </c>
    </row>
    <row r="853" spans="7:30" x14ac:dyDescent="0.25">
      <c r="G853" s="45">
        <f t="shared" si="50"/>
        <v>0</v>
      </c>
      <c r="H853" s="44" t="str">
        <f t="shared" si="51"/>
        <v/>
      </c>
      <c r="I853" s="44"/>
      <c r="AA853" s="21" t="s">
        <v>1966</v>
      </c>
      <c r="AB853" s="45"/>
      <c r="AC853" s="45"/>
      <c r="AD853" s="44" t="str">
        <f t="shared" si="52"/>
        <v/>
      </c>
    </row>
    <row r="854" spans="7:30" x14ac:dyDescent="0.25">
      <c r="G854" s="45">
        <f t="shared" si="50"/>
        <v>0</v>
      </c>
      <c r="H854" s="44" t="str">
        <f t="shared" si="51"/>
        <v/>
      </c>
      <c r="I854" s="44"/>
      <c r="AA854" s="46" t="s">
        <v>1963</v>
      </c>
      <c r="AB854" s="45">
        <v>12440000</v>
      </c>
      <c r="AC854" s="45">
        <v>11911000</v>
      </c>
      <c r="AD854" s="44">
        <f t="shared" si="52"/>
        <v>-4.2524115755627007E-2</v>
      </c>
    </row>
    <row r="855" spans="7:30" x14ac:dyDescent="0.25">
      <c r="G855" s="45">
        <f t="shared" si="50"/>
        <v>0</v>
      </c>
      <c r="H855" s="44" t="str">
        <f t="shared" si="51"/>
        <v/>
      </c>
      <c r="I855" s="44"/>
      <c r="AA855" s="21" t="s">
        <v>1273</v>
      </c>
      <c r="AB855" s="45"/>
      <c r="AC855" s="45"/>
      <c r="AD855" s="44" t="str">
        <f t="shared" si="52"/>
        <v/>
      </c>
    </row>
    <row r="856" spans="7:30" x14ac:dyDescent="0.25">
      <c r="G856" s="45">
        <f t="shared" si="50"/>
        <v>0</v>
      </c>
      <c r="H856" s="44" t="str">
        <f t="shared" si="51"/>
        <v/>
      </c>
      <c r="I856" s="44"/>
      <c r="AA856" s="46" t="s">
        <v>1271</v>
      </c>
      <c r="AB856" s="45">
        <v>5634000</v>
      </c>
      <c r="AC856" s="45">
        <v>5634000</v>
      </c>
      <c r="AD856" s="44">
        <f t="shared" si="52"/>
        <v>0</v>
      </c>
    </row>
    <row r="857" spans="7:30" x14ac:dyDescent="0.25">
      <c r="G857" s="45">
        <f t="shared" si="50"/>
        <v>0</v>
      </c>
      <c r="H857" s="44" t="str">
        <f t="shared" si="51"/>
        <v/>
      </c>
      <c r="I857" s="44"/>
      <c r="AA857" s="21" t="s">
        <v>689</v>
      </c>
      <c r="AB857" s="45"/>
      <c r="AC857" s="45"/>
      <c r="AD857" s="44" t="str">
        <f t="shared" si="52"/>
        <v/>
      </c>
    </row>
    <row r="858" spans="7:30" x14ac:dyDescent="0.25">
      <c r="G858" s="45">
        <f t="shared" si="50"/>
        <v>0</v>
      </c>
      <c r="H858" s="44" t="str">
        <f t="shared" si="51"/>
        <v/>
      </c>
      <c r="I858" s="44"/>
      <c r="AA858" s="46" t="s">
        <v>686</v>
      </c>
      <c r="AB858" s="45">
        <v>2466000</v>
      </c>
      <c r="AC858" s="45">
        <v>4583000</v>
      </c>
      <c r="AD858" s="44">
        <f t="shared" si="52"/>
        <v>0.85847526358475268</v>
      </c>
    </row>
    <row r="859" spans="7:30" x14ac:dyDescent="0.25">
      <c r="G859" s="45">
        <f t="shared" si="50"/>
        <v>0</v>
      </c>
      <c r="H859" s="44" t="str">
        <f t="shared" si="51"/>
        <v/>
      </c>
      <c r="I859" s="44"/>
      <c r="AA859" s="46" t="s">
        <v>1849</v>
      </c>
      <c r="AB859" s="45">
        <v>11343000</v>
      </c>
      <c r="AC859" s="45">
        <v>11156000</v>
      </c>
      <c r="AD859" s="44">
        <f t="shared" si="52"/>
        <v>-1.6485938464251081E-2</v>
      </c>
    </row>
    <row r="860" spans="7:30" x14ac:dyDescent="0.25">
      <c r="G860" s="45">
        <f t="shared" si="50"/>
        <v>0</v>
      </c>
      <c r="H860" s="44" t="str">
        <f t="shared" si="51"/>
        <v/>
      </c>
      <c r="I860" s="44"/>
      <c r="AA860" s="21" t="s">
        <v>1130</v>
      </c>
      <c r="AB860" s="45"/>
      <c r="AC860" s="45"/>
      <c r="AD860" s="44" t="str">
        <f t="shared" si="52"/>
        <v/>
      </c>
    </row>
    <row r="861" spans="7:30" x14ac:dyDescent="0.25">
      <c r="G861" s="45">
        <f t="shared" si="50"/>
        <v>0</v>
      </c>
      <c r="H861" s="44" t="str">
        <f t="shared" si="51"/>
        <v/>
      </c>
      <c r="I861" s="44"/>
      <c r="AA861" s="46" t="s">
        <v>1127</v>
      </c>
      <c r="AB861" s="45">
        <v>4632000</v>
      </c>
      <c r="AC861" s="45">
        <v>4478000</v>
      </c>
      <c r="AD861" s="44">
        <f t="shared" si="52"/>
        <v>-3.3246977547495685E-2</v>
      </c>
    </row>
    <row r="862" spans="7:30" x14ac:dyDescent="0.25">
      <c r="G862" s="45">
        <f t="shared" si="50"/>
        <v>0</v>
      </c>
      <c r="H862" s="44" t="str">
        <f t="shared" si="51"/>
        <v/>
      </c>
      <c r="I862" s="44"/>
      <c r="AA862" s="21" t="s">
        <v>140</v>
      </c>
      <c r="AB862" s="45"/>
      <c r="AC862" s="45"/>
      <c r="AD862" s="44" t="str">
        <f t="shared" si="52"/>
        <v/>
      </c>
    </row>
    <row r="863" spans="7:30" x14ac:dyDescent="0.25">
      <c r="G863" s="45">
        <f t="shared" si="50"/>
        <v>0</v>
      </c>
      <c r="H863" s="44" t="str">
        <f t="shared" si="51"/>
        <v/>
      </c>
      <c r="I863" s="44"/>
      <c r="AA863" s="46" t="s">
        <v>137</v>
      </c>
      <c r="AB863" s="45">
        <v>0</v>
      </c>
      <c r="AC863" s="45">
        <v>6328</v>
      </c>
      <c r="AD863" s="44" t="str">
        <f t="shared" si="52"/>
        <v/>
      </c>
    </row>
    <row r="864" spans="7:30" x14ac:dyDescent="0.25">
      <c r="G864" s="45">
        <f t="shared" si="50"/>
        <v>0</v>
      </c>
      <c r="H864" s="44" t="str">
        <f t="shared" si="51"/>
        <v/>
      </c>
      <c r="I864" s="44"/>
      <c r="AA864" s="21" t="s">
        <v>3555</v>
      </c>
      <c r="AB864" s="45"/>
      <c r="AC864" s="45"/>
      <c r="AD864" s="44" t="str">
        <f t="shared" si="52"/>
        <v/>
      </c>
    </row>
    <row r="865" spans="7:30" x14ac:dyDescent="0.25">
      <c r="G865" s="45">
        <f t="shared" si="50"/>
        <v>0</v>
      </c>
      <c r="H865" s="44" t="str">
        <f t="shared" si="51"/>
        <v/>
      </c>
      <c r="I865" s="44"/>
      <c r="AA865" s="46" t="s">
        <v>3553</v>
      </c>
      <c r="AB865" s="45">
        <v>66357000</v>
      </c>
      <c r="AC865" s="45">
        <v>62810000</v>
      </c>
      <c r="AD865" s="44">
        <f t="shared" si="52"/>
        <v>-5.3453290534532905E-2</v>
      </c>
    </row>
    <row r="866" spans="7:30" x14ac:dyDescent="0.25">
      <c r="G866" s="45">
        <f t="shared" si="50"/>
        <v>0</v>
      </c>
      <c r="H866" s="44" t="str">
        <f t="shared" si="51"/>
        <v/>
      </c>
      <c r="I866" s="44"/>
      <c r="AA866" s="21" t="s">
        <v>3536</v>
      </c>
      <c r="AB866" s="45"/>
      <c r="AC866" s="45"/>
      <c r="AD866" s="44" t="str">
        <f t="shared" si="52"/>
        <v/>
      </c>
    </row>
    <row r="867" spans="7:30" x14ac:dyDescent="0.25">
      <c r="G867" s="45">
        <f t="shared" si="50"/>
        <v>0</v>
      </c>
      <c r="H867" s="44" t="str">
        <f t="shared" si="51"/>
        <v/>
      </c>
      <c r="I867" s="44"/>
      <c r="AA867" s="46" t="s">
        <v>3534</v>
      </c>
      <c r="AB867" s="45">
        <v>63582000</v>
      </c>
      <c r="AC867" s="45">
        <v>61720000</v>
      </c>
      <c r="AD867" s="44">
        <f t="shared" si="52"/>
        <v>-2.9285017772325502E-2</v>
      </c>
    </row>
    <row r="868" spans="7:30" x14ac:dyDescent="0.25">
      <c r="G868" s="45">
        <f t="shared" si="50"/>
        <v>0</v>
      </c>
      <c r="H868" s="44" t="str">
        <f t="shared" si="51"/>
        <v/>
      </c>
      <c r="I868" s="44"/>
      <c r="AA868" s="21" t="s">
        <v>2438</v>
      </c>
      <c r="AB868" s="45"/>
      <c r="AC868" s="45"/>
      <c r="AD868" s="44" t="str">
        <f t="shared" si="52"/>
        <v/>
      </c>
    </row>
    <row r="869" spans="7:30" x14ac:dyDescent="0.25">
      <c r="G869" s="45">
        <f t="shared" si="50"/>
        <v>0</v>
      </c>
      <c r="H869" s="44" t="str">
        <f t="shared" si="51"/>
        <v/>
      </c>
      <c r="I869" s="44"/>
      <c r="AA869" s="46" t="s">
        <v>2435</v>
      </c>
      <c r="AB869" s="45">
        <v>20334000</v>
      </c>
      <c r="AC869" s="45">
        <v>20334000</v>
      </c>
      <c r="AD869" s="44">
        <f t="shared" si="52"/>
        <v>0</v>
      </c>
    </row>
    <row r="870" spans="7:30" x14ac:dyDescent="0.25">
      <c r="G870" s="45">
        <f t="shared" si="50"/>
        <v>0</v>
      </c>
      <c r="H870" s="44" t="str">
        <f t="shared" si="51"/>
        <v/>
      </c>
      <c r="I870" s="44"/>
      <c r="AA870" s="21" t="s">
        <v>811</v>
      </c>
      <c r="AB870" s="45"/>
      <c r="AC870" s="45"/>
      <c r="AD870" s="44" t="str">
        <f t="shared" si="52"/>
        <v/>
      </c>
    </row>
    <row r="871" spans="7:30" x14ac:dyDescent="0.25">
      <c r="G871" s="45">
        <f t="shared" si="50"/>
        <v>0</v>
      </c>
      <c r="H871" s="44" t="str">
        <f t="shared" si="51"/>
        <v/>
      </c>
      <c r="I871" s="44"/>
      <c r="AA871" s="46" t="s">
        <v>809</v>
      </c>
      <c r="AB871" s="45">
        <v>2907892</v>
      </c>
      <c r="AC871" s="45">
        <v>2907892</v>
      </c>
      <c r="AD871" s="44">
        <f t="shared" si="52"/>
        <v>0</v>
      </c>
    </row>
    <row r="872" spans="7:30" x14ac:dyDescent="0.25">
      <c r="G872" s="45">
        <f t="shared" si="50"/>
        <v>0</v>
      </c>
      <c r="H872" s="44" t="str">
        <f t="shared" si="51"/>
        <v/>
      </c>
      <c r="I872" s="44"/>
      <c r="AA872" s="21" t="s">
        <v>305</v>
      </c>
      <c r="AB872" s="45"/>
      <c r="AC872" s="45"/>
      <c r="AD872" s="44" t="str">
        <f t="shared" si="52"/>
        <v/>
      </c>
    </row>
    <row r="873" spans="7:30" x14ac:dyDescent="0.25">
      <c r="G873" s="45">
        <f t="shared" si="50"/>
        <v>0</v>
      </c>
      <c r="H873" s="44" t="str">
        <f t="shared" si="51"/>
        <v/>
      </c>
      <c r="I873" s="44"/>
      <c r="AA873" s="46" t="s">
        <v>304</v>
      </c>
      <c r="AB873" s="45">
        <v>18436</v>
      </c>
      <c r="AC873" s="45">
        <v>16982</v>
      </c>
      <c r="AD873" s="44">
        <f t="shared" si="52"/>
        <v>-7.8867433282707747E-2</v>
      </c>
    </row>
    <row r="874" spans="7:30" x14ac:dyDescent="0.25">
      <c r="G874" s="45">
        <f t="shared" si="50"/>
        <v>0</v>
      </c>
      <c r="H874" s="44" t="str">
        <f t="shared" si="51"/>
        <v/>
      </c>
      <c r="I874" s="44"/>
      <c r="AA874" s="21" t="s">
        <v>649</v>
      </c>
      <c r="AB874" s="45"/>
      <c r="AC874" s="45"/>
      <c r="AD874" s="44" t="str">
        <f t="shared" si="52"/>
        <v/>
      </c>
    </row>
    <row r="875" spans="7:30" x14ac:dyDescent="0.25">
      <c r="G875" s="45">
        <f t="shared" si="50"/>
        <v>0</v>
      </c>
      <c r="H875" s="44" t="str">
        <f t="shared" si="51"/>
        <v/>
      </c>
      <c r="I875" s="44"/>
      <c r="AA875" s="46" t="s">
        <v>646</v>
      </c>
      <c r="AB875" s="45">
        <v>2323000</v>
      </c>
      <c r="AC875" s="45">
        <v>2212000</v>
      </c>
      <c r="AD875" s="44">
        <f t="shared" si="52"/>
        <v>-4.7783039173482568E-2</v>
      </c>
    </row>
    <row r="876" spans="7:30" x14ac:dyDescent="0.25">
      <c r="G876" s="45">
        <f t="shared" si="50"/>
        <v>0</v>
      </c>
      <c r="H876" s="44" t="str">
        <f t="shared" si="51"/>
        <v/>
      </c>
      <c r="I876" s="44"/>
      <c r="AA876" s="21" t="s">
        <v>1387</v>
      </c>
      <c r="AB876" s="45"/>
      <c r="AC876" s="45"/>
      <c r="AD876" s="44" t="str">
        <f t="shared" si="52"/>
        <v/>
      </c>
    </row>
    <row r="877" spans="7:30" x14ac:dyDescent="0.25">
      <c r="G877" s="45">
        <f t="shared" si="50"/>
        <v>0</v>
      </c>
      <c r="H877" s="44" t="str">
        <f t="shared" si="51"/>
        <v/>
      </c>
      <c r="I877" s="44"/>
      <c r="AA877" s="46" t="s">
        <v>1384</v>
      </c>
      <c r="AB877" s="45">
        <v>6796000</v>
      </c>
      <c r="AC877" s="45">
        <v>26130000</v>
      </c>
      <c r="AD877" s="44">
        <f t="shared" si="52"/>
        <v>2.844908769864626</v>
      </c>
    </row>
    <row r="878" spans="7:30" x14ac:dyDescent="0.25">
      <c r="G878" s="45">
        <f t="shared" si="50"/>
        <v>0</v>
      </c>
      <c r="H878" s="44" t="str">
        <f t="shared" si="51"/>
        <v/>
      </c>
      <c r="I878" s="44"/>
      <c r="AA878" s="21" t="s">
        <v>2903</v>
      </c>
      <c r="AB878" s="45"/>
      <c r="AC878" s="45"/>
      <c r="AD878" s="44" t="str">
        <f t="shared" si="52"/>
        <v/>
      </c>
    </row>
    <row r="879" spans="7:30" x14ac:dyDescent="0.25">
      <c r="G879" s="45">
        <f t="shared" si="50"/>
        <v>0</v>
      </c>
      <c r="H879" s="44" t="str">
        <f t="shared" si="51"/>
        <v/>
      </c>
      <c r="I879" s="44"/>
      <c r="AA879" s="46" t="s">
        <v>2901</v>
      </c>
      <c r="AB879" s="45">
        <v>30995000</v>
      </c>
      <c r="AC879" s="45">
        <v>29632000</v>
      </c>
      <c r="AD879" s="44">
        <f t="shared" si="52"/>
        <v>-4.3974834650750118E-2</v>
      </c>
    </row>
    <row r="880" spans="7:30" x14ac:dyDescent="0.25">
      <c r="G880" s="45">
        <f t="shared" si="50"/>
        <v>0</v>
      </c>
      <c r="H880" s="44" t="str">
        <f t="shared" si="51"/>
        <v/>
      </c>
      <c r="I880" s="44"/>
      <c r="AA880" s="21" t="s">
        <v>2532</v>
      </c>
      <c r="AB880" s="45"/>
      <c r="AC880" s="45"/>
      <c r="AD880" s="44" t="str">
        <f t="shared" si="52"/>
        <v/>
      </c>
    </row>
    <row r="881" spans="7:30" x14ac:dyDescent="0.25">
      <c r="G881" s="45">
        <f t="shared" si="50"/>
        <v>0</v>
      </c>
      <c r="H881" s="44" t="str">
        <f t="shared" si="51"/>
        <v/>
      </c>
      <c r="I881" s="44"/>
      <c r="AA881" s="46" t="s">
        <v>2530</v>
      </c>
      <c r="AB881" s="45">
        <v>21895000</v>
      </c>
      <c r="AC881" s="45">
        <v>22895000</v>
      </c>
      <c r="AD881" s="44">
        <f t="shared" si="52"/>
        <v>4.5672527974423387E-2</v>
      </c>
    </row>
    <row r="882" spans="7:30" x14ac:dyDescent="0.25">
      <c r="G882" s="45">
        <f t="shared" si="50"/>
        <v>0</v>
      </c>
      <c r="H882" s="44" t="str">
        <f t="shared" si="51"/>
        <v/>
      </c>
      <c r="I882" s="44"/>
      <c r="AA882" s="21" t="s">
        <v>1813</v>
      </c>
      <c r="AB882" s="45"/>
      <c r="AC882" s="45"/>
      <c r="AD882" s="44" t="str">
        <f t="shared" si="52"/>
        <v/>
      </c>
    </row>
    <row r="883" spans="7:30" x14ac:dyDescent="0.25">
      <c r="G883" s="45">
        <f t="shared" si="50"/>
        <v>0</v>
      </c>
      <c r="H883" s="44" t="str">
        <f t="shared" si="51"/>
        <v/>
      </c>
      <c r="I883" s="44"/>
      <c r="AA883" s="46" t="s">
        <v>1810</v>
      </c>
      <c r="AB883" s="45">
        <v>10933245</v>
      </c>
      <c r="AC883" s="45">
        <v>12625000</v>
      </c>
      <c r="AD883" s="44">
        <f t="shared" si="52"/>
        <v>0.15473493916947806</v>
      </c>
    </row>
    <row r="884" spans="7:30" x14ac:dyDescent="0.25">
      <c r="G884" s="45">
        <f t="shared" si="50"/>
        <v>0</v>
      </c>
      <c r="H884" s="44" t="str">
        <f t="shared" si="51"/>
        <v/>
      </c>
      <c r="I884" s="44"/>
      <c r="AA884" s="21" t="s">
        <v>293</v>
      </c>
      <c r="AB884" s="45"/>
      <c r="AC884" s="45"/>
      <c r="AD884" s="44" t="str">
        <f t="shared" si="52"/>
        <v/>
      </c>
    </row>
    <row r="885" spans="7:30" x14ac:dyDescent="0.25">
      <c r="G885" s="45">
        <f t="shared" si="50"/>
        <v>0</v>
      </c>
      <c r="H885" s="44" t="str">
        <f t="shared" si="51"/>
        <v/>
      </c>
      <c r="I885" s="44"/>
      <c r="AA885" s="46" t="s">
        <v>290</v>
      </c>
      <c r="AB885" s="45">
        <v>17165</v>
      </c>
      <c r="AC885" s="45">
        <v>18219</v>
      </c>
      <c r="AD885" s="44">
        <f t="shared" si="52"/>
        <v>6.1404019807748324E-2</v>
      </c>
    </row>
    <row r="886" spans="7:30" x14ac:dyDescent="0.25">
      <c r="G886" s="45">
        <f t="shared" si="50"/>
        <v>0</v>
      </c>
      <c r="H886" s="44" t="str">
        <f t="shared" si="51"/>
        <v/>
      </c>
      <c r="I886" s="44"/>
      <c r="AA886" s="46" t="s">
        <v>301</v>
      </c>
      <c r="AB886" s="45">
        <v>18408</v>
      </c>
      <c r="AC886" s="45">
        <v>18219</v>
      </c>
      <c r="AD886" s="44">
        <f t="shared" si="52"/>
        <v>-1.0267275097783572E-2</v>
      </c>
    </row>
    <row r="887" spans="7:30" x14ac:dyDescent="0.25">
      <c r="G887" s="45">
        <f t="shared" si="50"/>
        <v>0</v>
      </c>
      <c r="H887" s="44" t="str">
        <f t="shared" si="51"/>
        <v/>
      </c>
      <c r="I887" s="44"/>
      <c r="AA887" s="21" t="s">
        <v>1014</v>
      </c>
      <c r="AB887" s="45"/>
      <c r="AC887" s="45"/>
      <c r="AD887" s="44" t="str">
        <f t="shared" si="52"/>
        <v/>
      </c>
    </row>
    <row r="888" spans="7:30" x14ac:dyDescent="0.25">
      <c r="G888" s="45">
        <f t="shared" si="50"/>
        <v>0</v>
      </c>
      <c r="H888" s="44" t="str">
        <f t="shared" si="51"/>
        <v/>
      </c>
      <c r="I888" s="44"/>
      <c r="AA888" s="46" t="s">
        <v>1012</v>
      </c>
      <c r="AB888" s="45">
        <v>3859000</v>
      </c>
      <c r="AC888" s="45">
        <v>3910000</v>
      </c>
      <c r="AD888" s="44">
        <f t="shared" si="52"/>
        <v>1.3215859030837005E-2</v>
      </c>
    </row>
    <row r="889" spans="7:30" x14ac:dyDescent="0.25">
      <c r="G889" s="45">
        <f t="shared" si="50"/>
        <v>0</v>
      </c>
      <c r="H889" s="44" t="str">
        <f t="shared" si="51"/>
        <v/>
      </c>
      <c r="I889" s="44"/>
      <c r="AA889" s="21" t="s">
        <v>971</v>
      </c>
      <c r="AB889" s="45"/>
      <c r="AC889" s="45"/>
      <c r="AD889" s="44" t="str">
        <f t="shared" si="52"/>
        <v/>
      </c>
    </row>
    <row r="890" spans="7:30" x14ac:dyDescent="0.25">
      <c r="G890" s="45">
        <f t="shared" si="50"/>
        <v>0</v>
      </c>
      <c r="H890" s="44" t="str">
        <f t="shared" si="51"/>
        <v/>
      </c>
      <c r="I890" s="44"/>
      <c r="AA890" s="46" t="s">
        <v>969</v>
      </c>
      <c r="AB890" s="45">
        <v>3591891</v>
      </c>
      <c r="AC890" s="45">
        <v>3591891</v>
      </c>
      <c r="AD890" s="44">
        <f t="shared" si="52"/>
        <v>0</v>
      </c>
    </row>
    <row r="891" spans="7:30" x14ac:dyDescent="0.25">
      <c r="G891" s="45">
        <f t="shared" si="50"/>
        <v>0</v>
      </c>
      <c r="H891" s="44" t="str">
        <f t="shared" si="51"/>
        <v/>
      </c>
      <c r="I891" s="44"/>
      <c r="AA891" s="46" t="s">
        <v>1048</v>
      </c>
      <c r="AB891" s="45">
        <v>4007591</v>
      </c>
      <c r="AC891" s="45">
        <v>4007591</v>
      </c>
      <c r="AD891" s="44">
        <f t="shared" si="52"/>
        <v>0</v>
      </c>
    </row>
    <row r="892" spans="7:30" x14ac:dyDescent="0.25">
      <c r="G892" s="45">
        <f t="shared" si="50"/>
        <v>0</v>
      </c>
      <c r="H892" s="44" t="str">
        <f t="shared" si="51"/>
        <v/>
      </c>
      <c r="I892" s="44"/>
      <c r="AA892" s="21" t="s">
        <v>1835</v>
      </c>
      <c r="AB892" s="45"/>
      <c r="AC892" s="45"/>
      <c r="AD892" s="44" t="str">
        <f t="shared" si="52"/>
        <v/>
      </c>
    </row>
    <row r="893" spans="7:30" x14ac:dyDescent="0.25">
      <c r="G893" s="45">
        <f t="shared" si="50"/>
        <v>0</v>
      </c>
      <c r="H893" s="44" t="str">
        <f t="shared" si="51"/>
        <v/>
      </c>
      <c r="I893" s="44"/>
      <c r="AA893" s="46" t="s">
        <v>1832</v>
      </c>
      <c r="AB893" s="45">
        <v>11207000</v>
      </c>
      <c r="AC893" s="45">
        <v>11489000</v>
      </c>
      <c r="AD893" s="44">
        <f t="shared" si="52"/>
        <v>2.5162844650664762E-2</v>
      </c>
    </row>
    <row r="894" spans="7:30" x14ac:dyDescent="0.25">
      <c r="G894" s="45">
        <f t="shared" si="50"/>
        <v>0</v>
      </c>
      <c r="H894" s="44" t="str">
        <f t="shared" si="51"/>
        <v/>
      </c>
      <c r="I894" s="44"/>
      <c r="AA894" s="21" t="s">
        <v>1772</v>
      </c>
      <c r="AB894" s="45"/>
      <c r="AC894" s="45"/>
      <c r="AD894" s="44" t="str">
        <f t="shared" si="52"/>
        <v/>
      </c>
    </row>
    <row r="895" spans="7:30" x14ac:dyDescent="0.25">
      <c r="G895" s="45">
        <f t="shared" si="50"/>
        <v>0</v>
      </c>
      <c r="H895" s="44" t="str">
        <f t="shared" si="51"/>
        <v/>
      </c>
      <c r="I895" s="44"/>
      <c r="AA895" s="46" t="s">
        <v>1769</v>
      </c>
      <c r="AB895" s="45">
        <v>10500000</v>
      </c>
      <c r="AC895" s="45">
        <v>16343000</v>
      </c>
      <c r="AD895" s="44">
        <f t="shared" si="52"/>
        <v>0.55647619047619046</v>
      </c>
    </row>
    <row r="896" spans="7:30" x14ac:dyDescent="0.25">
      <c r="G896" s="45">
        <f t="shared" si="50"/>
        <v>0</v>
      </c>
      <c r="H896" s="44" t="str">
        <f t="shared" si="51"/>
        <v/>
      </c>
      <c r="I896" s="44"/>
      <c r="AA896" s="21" t="s">
        <v>2780</v>
      </c>
      <c r="AB896" s="45"/>
      <c r="AC896" s="45"/>
      <c r="AD896" s="44" t="str">
        <f t="shared" si="52"/>
        <v/>
      </c>
    </row>
    <row r="897" spans="7:30" x14ac:dyDescent="0.25">
      <c r="G897" s="45">
        <f t="shared" si="50"/>
        <v>0</v>
      </c>
      <c r="H897" s="44" t="str">
        <f t="shared" si="51"/>
        <v/>
      </c>
      <c r="I897" s="44"/>
      <c r="AA897" s="46" t="s">
        <v>2779</v>
      </c>
      <c r="AB897" s="45">
        <v>27496000</v>
      </c>
      <c r="AC897" s="45">
        <v>26493000</v>
      </c>
      <c r="AD897" s="44">
        <f t="shared" si="52"/>
        <v>-3.647803316846087E-2</v>
      </c>
    </row>
    <row r="898" spans="7:30" x14ac:dyDescent="0.25">
      <c r="G898" s="45">
        <f t="shared" si="50"/>
        <v>0</v>
      </c>
      <c r="H898" s="44" t="str">
        <f t="shared" si="51"/>
        <v/>
      </c>
      <c r="I898" s="44"/>
      <c r="AA898" s="21" t="s">
        <v>627</v>
      </c>
      <c r="AB898" s="45"/>
      <c r="AC898" s="45"/>
      <c r="AD898" s="44" t="str">
        <f t="shared" si="52"/>
        <v/>
      </c>
    </row>
    <row r="899" spans="7:30" x14ac:dyDescent="0.25">
      <c r="G899" s="45"/>
      <c r="H899" s="44" t="str">
        <f t="shared" si="51"/>
        <v/>
      </c>
      <c r="I899" s="44"/>
      <c r="AA899" s="46" t="s">
        <v>625</v>
      </c>
      <c r="AB899" s="45">
        <v>2179491</v>
      </c>
      <c r="AC899" s="45">
        <v>2179491</v>
      </c>
      <c r="AD899" s="44">
        <f t="shared" si="52"/>
        <v>0</v>
      </c>
    </row>
    <row r="900" spans="7:30" x14ac:dyDescent="0.25">
      <c r="G900" s="45"/>
      <c r="H900" s="44" t="str">
        <f t="shared" si="51"/>
        <v/>
      </c>
      <c r="I900" s="44"/>
      <c r="AA900" s="21" t="s">
        <v>569</v>
      </c>
      <c r="AB900" s="45"/>
      <c r="AC900" s="45"/>
      <c r="AD900" s="44" t="str">
        <f t="shared" si="52"/>
        <v/>
      </c>
    </row>
    <row r="901" spans="7:30" x14ac:dyDescent="0.25">
      <c r="H901" s="44" t="str">
        <f t="shared" ref="H901:H964" si="53">IF(OR(E901=0,E901="",F901=0,F901=""),"",(F901-E901)/E901)</f>
        <v/>
      </c>
      <c r="I901" s="44"/>
      <c r="AA901" s="46" t="s">
        <v>567</v>
      </c>
      <c r="AB901" s="45">
        <v>1763000</v>
      </c>
      <c r="AC901" s="45">
        <v>1921000</v>
      </c>
      <c r="AD901" s="44">
        <f t="shared" si="52"/>
        <v>8.9619965967101534E-2</v>
      </c>
    </row>
    <row r="902" spans="7:30" x14ac:dyDescent="0.25">
      <c r="H902" s="44" t="str">
        <f t="shared" si="53"/>
        <v/>
      </c>
      <c r="I902" s="44"/>
      <c r="AA902" s="21" t="s">
        <v>88</v>
      </c>
      <c r="AB902" s="45"/>
      <c r="AC902" s="45"/>
      <c r="AD902" s="44" t="str">
        <f t="shared" ref="AD902:AD965" si="54">IF(OR(AB902=0,AB902="",AC902=0,AC902=""),"",(AC902-AB902)/AB902)</f>
        <v/>
      </c>
    </row>
    <row r="903" spans="7:30" x14ac:dyDescent="0.25">
      <c r="H903" s="44" t="str">
        <f t="shared" si="53"/>
        <v/>
      </c>
      <c r="I903" s="44"/>
      <c r="AA903" s="46" t="s">
        <v>85</v>
      </c>
      <c r="AB903" s="45">
        <v>0</v>
      </c>
      <c r="AC903" s="45">
        <v>1101000</v>
      </c>
      <c r="AD903" s="44" t="str">
        <f t="shared" si="54"/>
        <v/>
      </c>
    </row>
    <row r="904" spans="7:30" x14ac:dyDescent="0.25">
      <c r="H904" s="44" t="str">
        <f t="shared" si="53"/>
        <v/>
      </c>
      <c r="I904" s="44"/>
      <c r="AA904" s="21" t="s">
        <v>1202</v>
      </c>
      <c r="AB904" s="45"/>
      <c r="AC904" s="45"/>
      <c r="AD904" s="44" t="str">
        <f t="shared" si="54"/>
        <v/>
      </c>
    </row>
    <row r="905" spans="7:30" x14ac:dyDescent="0.25">
      <c r="H905" s="44" t="str">
        <f t="shared" si="53"/>
        <v/>
      </c>
      <c r="I905" s="44"/>
      <c r="AA905" s="46" t="s">
        <v>1200</v>
      </c>
      <c r="AB905" s="45">
        <v>5057057</v>
      </c>
      <c r="AC905" s="45">
        <v>5057057</v>
      </c>
      <c r="AD905" s="44">
        <f t="shared" si="54"/>
        <v>0</v>
      </c>
    </row>
    <row r="906" spans="7:30" x14ac:dyDescent="0.25">
      <c r="H906" s="44" t="str">
        <f t="shared" si="53"/>
        <v/>
      </c>
      <c r="I906" s="44"/>
      <c r="AA906" s="21" t="s">
        <v>3284</v>
      </c>
      <c r="AB906" s="45"/>
      <c r="AC906" s="45"/>
      <c r="AD906" s="44" t="str">
        <f t="shared" si="54"/>
        <v/>
      </c>
    </row>
    <row r="907" spans="7:30" x14ac:dyDescent="0.25">
      <c r="H907" s="44" t="str">
        <f t="shared" si="53"/>
        <v/>
      </c>
      <c r="I907" s="44"/>
      <c r="AA907" s="46" t="s">
        <v>3282</v>
      </c>
      <c r="AB907" s="45">
        <v>46487791</v>
      </c>
      <c r="AC907" s="45">
        <v>46487791</v>
      </c>
      <c r="AD907" s="44">
        <f t="shared" si="54"/>
        <v>0</v>
      </c>
    </row>
    <row r="908" spans="7:30" x14ac:dyDescent="0.25">
      <c r="H908" s="44" t="str">
        <f t="shared" si="53"/>
        <v/>
      </c>
      <c r="I908" s="44"/>
      <c r="AA908" s="21" t="s">
        <v>1442</v>
      </c>
      <c r="AB908" s="45"/>
      <c r="AC908" s="45"/>
      <c r="AD908" s="44" t="str">
        <f t="shared" si="54"/>
        <v/>
      </c>
    </row>
    <row r="909" spans="7:30" x14ac:dyDescent="0.25">
      <c r="H909" s="44" t="str">
        <f t="shared" si="53"/>
        <v/>
      </c>
      <c r="I909" s="44"/>
      <c r="AA909" s="46" t="s">
        <v>1441</v>
      </c>
      <c r="AB909" s="45">
        <v>7261649</v>
      </c>
      <c r="AC909" s="45">
        <v>6401000</v>
      </c>
      <c r="AD909" s="44">
        <f t="shared" si="54"/>
        <v>-0.11851977422758936</v>
      </c>
    </row>
    <row r="910" spans="7:30" x14ac:dyDescent="0.25">
      <c r="H910" s="44" t="str">
        <f t="shared" si="53"/>
        <v/>
      </c>
      <c r="I910" s="44"/>
      <c r="AA910" s="46" t="s">
        <v>2522</v>
      </c>
      <c r="AB910" s="45">
        <v>21831459</v>
      </c>
      <c r="AC910" s="45">
        <v>19244906</v>
      </c>
      <c r="AD910" s="44">
        <f t="shared" si="54"/>
        <v>-0.11847824737687022</v>
      </c>
    </row>
    <row r="911" spans="7:30" x14ac:dyDescent="0.25">
      <c r="H911" s="44" t="str">
        <f t="shared" si="53"/>
        <v/>
      </c>
      <c r="I911" s="44"/>
      <c r="AA911" s="21" t="s">
        <v>3385</v>
      </c>
      <c r="AB911" s="45"/>
      <c r="AC911" s="45"/>
      <c r="AD911" s="44" t="str">
        <f t="shared" si="54"/>
        <v/>
      </c>
    </row>
    <row r="912" spans="7:30" x14ac:dyDescent="0.25">
      <c r="H912" s="44" t="str">
        <f t="shared" si="53"/>
        <v/>
      </c>
      <c r="I912" s="44"/>
      <c r="AA912" s="46" t="s">
        <v>3383</v>
      </c>
      <c r="AB912" s="45">
        <v>52266000</v>
      </c>
      <c r="AC912" s="45">
        <v>51919000</v>
      </c>
      <c r="AD912" s="44">
        <f t="shared" si="54"/>
        <v>-6.6391152948379441E-3</v>
      </c>
    </row>
    <row r="913" spans="8:30" x14ac:dyDescent="0.25">
      <c r="H913" s="44" t="str">
        <f t="shared" si="53"/>
        <v/>
      </c>
      <c r="I913" s="44"/>
      <c r="AA913" s="21" t="s">
        <v>1620</v>
      </c>
      <c r="AB913" s="45"/>
      <c r="AC913" s="45"/>
      <c r="AD913" s="44" t="str">
        <f t="shared" si="54"/>
        <v/>
      </c>
    </row>
    <row r="914" spans="8:30" x14ac:dyDescent="0.25">
      <c r="H914" s="44" t="str">
        <f t="shared" si="53"/>
        <v/>
      </c>
      <c r="I914" s="44"/>
      <c r="AA914" s="46" t="s">
        <v>1618</v>
      </c>
      <c r="AB914" s="45">
        <v>9201235</v>
      </c>
      <c r="AC914" s="45">
        <v>7791000</v>
      </c>
      <c r="AD914" s="44">
        <f t="shared" si="54"/>
        <v>-0.15326583877055636</v>
      </c>
    </row>
    <row r="915" spans="8:30" x14ac:dyDescent="0.25">
      <c r="H915" s="44" t="str">
        <f t="shared" si="53"/>
        <v/>
      </c>
      <c r="I915" s="44"/>
      <c r="AA915" s="46" t="s">
        <v>2923</v>
      </c>
      <c r="AB915" s="45">
        <v>31741307</v>
      </c>
      <c r="AC915" s="45">
        <v>27230000</v>
      </c>
      <c r="AD915" s="44">
        <f t="shared" si="54"/>
        <v>-0.14212732323845392</v>
      </c>
    </row>
    <row r="916" spans="8:30" x14ac:dyDescent="0.25">
      <c r="H916" s="44" t="str">
        <f t="shared" si="53"/>
        <v/>
      </c>
      <c r="I916" s="44"/>
      <c r="AA916" s="21" t="s">
        <v>1842</v>
      </c>
      <c r="AB916" s="45"/>
      <c r="AC916" s="45"/>
      <c r="AD916" s="44" t="str">
        <f t="shared" si="54"/>
        <v/>
      </c>
    </row>
    <row r="917" spans="8:30" x14ac:dyDescent="0.25">
      <c r="H917" s="44" t="str">
        <f t="shared" si="53"/>
        <v/>
      </c>
      <c r="I917" s="44"/>
      <c r="AA917" s="46" t="s">
        <v>1840</v>
      </c>
      <c r="AB917" s="45">
        <v>11259595</v>
      </c>
      <c r="AC917" s="45">
        <v>11259595</v>
      </c>
      <c r="AD917" s="44">
        <f t="shared" si="54"/>
        <v>0</v>
      </c>
    </row>
    <row r="918" spans="8:30" x14ac:dyDescent="0.25">
      <c r="H918" s="44" t="str">
        <f t="shared" si="53"/>
        <v/>
      </c>
      <c r="I918" s="44"/>
      <c r="AA918" s="46" t="s">
        <v>2233</v>
      </c>
      <c r="AB918" s="45">
        <v>16788096</v>
      </c>
      <c r="AC918" s="45">
        <v>16788096</v>
      </c>
      <c r="AD918" s="44">
        <f t="shared" si="54"/>
        <v>0</v>
      </c>
    </row>
    <row r="919" spans="8:30" x14ac:dyDescent="0.25">
      <c r="H919" s="44" t="str">
        <f t="shared" si="53"/>
        <v/>
      </c>
      <c r="I919" s="44"/>
      <c r="AA919" s="21" t="s">
        <v>1003</v>
      </c>
      <c r="AB919" s="45"/>
      <c r="AC919" s="45"/>
      <c r="AD919" s="44" t="str">
        <f t="shared" si="54"/>
        <v/>
      </c>
    </row>
    <row r="920" spans="8:30" x14ac:dyDescent="0.25">
      <c r="H920" s="44" t="str">
        <f t="shared" si="53"/>
        <v/>
      </c>
      <c r="I920" s="44"/>
      <c r="AA920" s="46" t="s">
        <v>1000</v>
      </c>
      <c r="AB920" s="45">
        <v>3788549</v>
      </c>
      <c r="AC920" s="45">
        <v>3788549</v>
      </c>
      <c r="AD920" s="44">
        <f t="shared" si="54"/>
        <v>0</v>
      </c>
    </row>
    <row r="921" spans="8:30" x14ac:dyDescent="0.25">
      <c r="H921" s="44" t="str">
        <f t="shared" si="53"/>
        <v/>
      </c>
      <c r="I921" s="44"/>
      <c r="AA921" s="21" t="s">
        <v>849</v>
      </c>
      <c r="AB921" s="45"/>
      <c r="AC921" s="45"/>
      <c r="AD921" s="44" t="str">
        <f t="shared" si="54"/>
        <v/>
      </c>
    </row>
    <row r="922" spans="8:30" x14ac:dyDescent="0.25">
      <c r="H922" s="44" t="str">
        <f t="shared" si="53"/>
        <v/>
      </c>
      <c r="I922" s="44"/>
      <c r="AA922" s="46" t="s">
        <v>846</v>
      </c>
      <c r="AB922" s="45">
        <v>3000000</v>
      </c>
      <c r="AC922" s="45">
        <v>2895000</v>
      </c>
      <c r="AD922" s="44">
        <f t="shared" si="54"/>
        <v>-3.5000000000000003E-2</v>
      </c>
    </row>
    <row r="923" spans="8:30" x14ac:dyDescent="0.25">
      <c r="H923" s="44" t="str">
        <f t="shared" si="53"/>
        <v/>
      </c>
      <c r="I923" s="44"/>
      <c r="AA923" s="21" t="s">
        <v>1503</v>
      </c>
      <c r="AB923" s="45"/>
      <c r="AC923" s="45"/>
      <c r="AD923" s="44" t="str">
        <f t="shared" si="54"/>
        <v/>
      </c>
    </row>
    <row r="924" spans="8:30" x14ac:dyDescent="0.25">
      <c r="H924" s="44" t="str">
        <f t="shared" si="53"/>
        <v/>
      </c>
      <c r="I924" s="44"/>
      <c r="AA924" s="46" t="s">
        <v>1500</v>
      </c>
      <c r="AB924" s="45">
        <v>8100000</v>
      </c>
      <c r="AC924" s="45">
        <v>6069000</v>
      </c>
      <c r="AD924" s="44">
        <f t="shared" si="54"/>
        <v>-0.25074074074074076</v>
      </c>
    </row>
    <row r="925" spans="8:30" x14ac:dyDescent="0.25">
      <c r="H925" s="44" t="str">
        <f t="shared" si="53"/>
        <v/>
      </c>
      <c r="I925" s="44"/>
      <c r="AA925" s="21" t="s">
        <v>839</v>
      </c>
      <c r="AB925" s="45"/>
      <c r="AC925" s="45"/>
      <c r="AD925" s="44" t="str">
        <f t="shared" si="54"/>
        <v/>
      </c>
    </row>
    <row r="926" spans="8:30" x14ac:dyDescent="0.25">
      <c r="H926" s="44" t="str">
        <f t="shared" si="53"/>
        <v/>
      </c>
      <c r="I926" s="44"/>
      <c r="AA926" s="46" t="s">
        <v>836</v>
      </c>
      <c r="AB926" s="45">
        <v>3000000</v>
      </c>
      <c r="AC926" s="45">
        <v>2430000</v>
      </c>
      <c r="AD926" s="44">
        <f t="shared" si="54"/>
        <v>-0.19</v>
      </c>
    </row>
    <row r="927" spans="8:30" x14ac:dyDescent="0.25">
      <c r="H927" s="44" t="str">
        <f t="shared" si="53"/>
        <v/>
      </c>
      <c r="I927" s="44"/>
      <c r="AA927" s="21" t="s">
        <v>2104</v>
      </c>
      <c r="AB927" s="45"/>
      <c r="AC927" s="45"/>
      <c r="AD927" s="44" t="str">
        <f t="shared" si="54"/>
        <v/>
      </c>
    </row>
    <row r="928" spans="8:30" x14ac:dyDescent="0.25">
      <c r="H928" s="44" t="str">
        <f t="shared" si="53"/>
        <v/>
      </c>
      <c r="I928" s="44"/>
      <c r="AA928" s="46" t="s">
        <v>2101</v>
      </c>
      <c r="AB928" s="45">
        <v>15000000</v>
      </c>
      <c r="AC928" s="45">
        <v>16999000</v>
      </c>
      <c r="AD928" s="44">
        <f t="shared" si="54"/>
        <v>0.13326666666666667</v>
      </c>
    </row>
    <row r="929" spans="8:30" x14ac:dyDescent="0.25">
      <c r="H929" s="44" t="str">
        <f t="shared" si="53"/>
        <v/>
      </c>
      <c r="I929" s="44"/>
      <c r="AA929" s="21" t="s">
        <v>1341</v>
      </c>
      <c r="AB929" s="45"/>
      <c r="AC929" s="45"/>
      <c r="AD929" s="44" t="str">
        <f t="shared" si="54"/>
        <v/>
      </c>
    </row>
    <row r="930" spans="8:30" x14ac:dyDescent="0.25">
      <c r="H930" s="44" t="str">
        <f t="shared" si="53"/>
        <v/>
      </c>
      <c r="I930" s="44"/>
      <c r="AA930" s="46" t="s">
        <v>1338</v>
      </c>
      <c r="AB930" s="45">
        <v>6193389</v>
      </c>
      <c r="AC930" s="45">
        <v>7190107</v>
      </c>
      <c r="AD930" s="44">
        <f t="shared" si="54"/>
        <v>0.16093256858240296</v>
      </c>
    </row>
    <row r="931" spans="8:30" x14ac:dyDescent="0.25">
      <c r="H931" s="44" t="str">
        <f t="shared" si="53"/>
        <v/>
      </c>
      <c r="I931" s="44"/>
      <c r="AA931" s="21" t="s">
        <v>222</v>
      </c>
      <c r="AB931" s="45"/>
      <c r="AC931" s="45"/>
      <c r="AD931" s="44" t="str">
        <f t="shared" si="54"/>
        <v/>
      </c>
    </row>
    <row r="932" spans="8:30" x14ac:dyDescent="0.25">
      <c r="H932" s="44" t="str">
        <f t="shared" si="53"/>
        <v/>
      </c>
      <c r="I932" s="44"/>
      <c r="AA932" s="46" t="s">
        <v>219</v>
      </c>
      <c r="AB932" s="45">
        <v>1072907</v>
      </c>
      <c r="AC932" s="45">
        <v>1072907</v>
      </c>
      <c r="AD932" s="44">
        <f t="shared" si="54"/>
        <v>0</v>
      </c>
    </row>
    <row r="933" spans="8:30" x14ac:dyDescent="0.25">
      <c r="H933" s="44" t="str">
        <f t="shared" si="53"/>
        <v/>
      </c>
      <c r="I933" s="44"/>
      <c r="AA933" s="21" t="s">
        <v>3148</v>
      </c>
      <c r="AB933" s="45"/>
      <c r="AC933" s="45"/>
      <c r="AD933" s="44" t="str">
        <f t="shared" si="54"/>
        <v/>
      </c>
    </row>
    <row r="934" spans="8:30" x14ac:dyDescent="0.25">
      <c r="H934" s="44" t="str">
        <f t="shared" si="53"/>
        <v/>
      </c>
      <c r="I934" s="44"/>
      <c r="AA934" s="46" t="s">
        <v>3145</v>
      </c>
      <c r="AB934" s="45">
        <v>39000000</v>
      </c>
      <c r="AC934" s="45">
        <v>40487000</v>
      </c>
      <c r="AD934" s="44">
        <f t="shared" si="54"/>
        <v>3.8128205128205125E-2</v>
      </c>
    </row>
    <row r="935" spans="8:30" x14ac:dyDescent="0.25">
      <c r="H935" s="44" t="str">
        <f t="shared" si="53"/>
        <v/>
      </c>
      <c r="I935" s="44"/>
      <c r="AA935" s="21" t="s">
        <v>1913</v>
      </c>
      <c r="AB935" s="45"/>
      <c r="AC935" s="45"/>
      <c r="AD935" s="44" t="str">
        <f t="shared" si="54"/>
        <v/>
      </c>
    </row>
    <row r="936" spans="8:30" x14ac:dyDescent="0.25">
      <c r="H936" s="44" t="str">
        <f t="shared" si="53"/>
        <v/>
      </c>
      <c r="I936" s="44"/>
      <c r="AA936" s="46" t="s">
        <v>1910</v>
      </c>
      <c r="AB936" s="45">
        <v>12000000</v>
      </c>
      <c r="AC936" s="45">
        <v>9934000</v>
      </c>
      <c r="AD936" s="44">
        <f t="shared" si="54"/>
        <v>-0.17216666666666666</v>
      </c>
    </row>
    <row r="937" spans="8:30" x14ac:dyDescent="0.25">
      <c r="H937" s="44" t="str">
        <f t="shared" si="53"/>
        <v/>
      </c>
      <c r="I937" s="44"/>
      <c r="AA937" s="21" t="s">
        <v>2930</v>
      </c>
      <c r="AB937" s="45"/>
      <c r="AC937" s="45"/>
      <c r="AD937" s="44" t="str">
        <f t="shared" si="54"/>
        <v/>
      </c>
    </row>
    <row r="938" spans="8:30" x14ac:dyDescent="0.25">
      <c r="H938" s="44" t="str">
        <f t="shared" si="53"/>
        <v/>
      </c>
      <c r="I938" s="44"/>
      <c r="AA938" s="46" t="s">
        <v>2927</v>
      </c>
      <c r="AB938" s="45">
        <v>32000000</v>
      </c>
      <c r="AC938" s="45">
        <v>24564000</v>
      </c>
      <c r="AD938" s="44">
        <f t="shared" si="54"/>
        <v>-0.232375</v>
      </c>
    </row>
    <row r="939" spans="8:30" x14ac:dyDescent="0.25">
      <c r="H939" s="44" t="str">
        <f t="shared" si="53"/>
        <v/>
      </c>
      <c r="I939" s="44"/>
      <c r="AA939" s="21" t="s">
        <v>1896</v>
      </c>
      <c r="AB939" s="45"/>
      <c r="AC939" s="45"/>
      <c r="AD939" s="44" t="str">
        <f t="shared" si="54"/>
        <v/>
      </c>
    </row>
    <row r="940" spans="8:30" x14ac:dyDescent="0.25">
      <c r="H940" s="44" t="str">
        <f t="shared" si="53"/>
        <v/>
      </c>
      <c r="I940" s="44"/>
      <c r="AA940" s="46" t="s">
        <v>1895</v>
      </c>
      <c r="AB940" s="45">
        <v>11741000</v>
      </c>
      <c r="AC940" s="45">
        <v>11065000</v>
      </c>
      <c r="AD940" s="44">
        <f t="shared" si="54"/>
        <v>-5.7576015671578232E-2</v>
      </c>
    </row>
    <row r="941" spans="8:30" x14ac:dyDescent="0.25">
      <c r="H941" s="44" t="str">
        <f t="shared" si="53"/>
        <v/>
      </c>
      <c r="I941" s="44"/>
      <c r="AA941" s="21" t="s">
        <v>2452</v>
      </c>
      <c r="AB941" s="45"/>
      <c r="AC941" s="45"/>
      <c r="AD941" s="44" t="str">
        <f t="shared" si="54"/>
        <v/>
      </c>
    </row>
    <row r="942" spans="8:30" x14ac:dyDescent="0.25">
      <c r="H942" s="44" t="str">
        <f t="shared" si="53"/>
        <v/>
      </c>
      <c r="I942" s="44"/>
      <c r="AA942" s="46" t="s">
        <v>2448</v>
      </c>
      <c r="AB942" s="45">
        <v>20577000</v>
      </c>
      <c r="AC942" s="45">
        <v>20577000</v>
      </c>
      <c r="AD942" s="44">
        <f t="shared" si="54"/>
        <v>0</v>
      </c>
    </row>
    <row r="943" spans="8:30" x14ac:dyDescent="0.25">
      <c r="H943" s="44" t="str">
        <f t="shared" si="53"/>
        <v/>
      </c>
      <c r="I943" s="44"/>
      <c r="AA943" s="21" t="s">
        <v>1093</v>
      </c>
      <c r="AB943" s="45"/>
      <c r="AC943" s="45"/>
      <c r="AD943" s="44" t="str">
        <f t="shared" si="54"/>
        <v/>
      </c>
    </row>
    <row r="944" spans="8:30" x14ac:dyDescent="0.25">
      <c r="H944" s="44" t="str">
        <f t="shared" si="53"/>
        <v/>
      </c>
      <c r="I944" s="44"/>
      <c r="AA944" s="46" t="s">
        <v>1091</v>
      </c>
      <c r="AB944" s="45">
        <v>4378953</v>
      </c>
      <c r="AC944" s="45">
        <v>4378953</v>
      </c>
      <c r="AD944" s="44">
        <f t="shared" si="54"/>
        <v>0</v>
      </c>
    </row>
    <row r="945" spans="8:30" x14ac:dyDescent="0.25">
      <c r="H945" s="44" t="str">
        <f t="shared" si="53"/>
        <v/>
      </c>
      <c r="I945" s="44"/>
      <c r="AA945" s="21" t="s">
        <v>1509</v>
      </c>
      <c r="AB945" s="45"/>
      <c r="AC945" s="45"/>
      <c r="AD945" s="44" t="str">
        <f t="shared" si="54"/>
        <v/>
      </c>
    </row>
    <row r="946" spans="8:30" x14ac:dyDescent="0.25">
      <c r="H946" s="44" t="str">
        <f t="shared" si="53"/>
        <v/>
      </c>
      <c r="I946" s="44"/>
      <c r="AA946" s="46" t="s">
        <v>1507</v>
      </c>
      <c r="AB946" s="45">
        <v>8176132</v>
      </c>
      <c r="AC946" s="45">
        <v>7902831</v>
      </c>
      <c r="AD946" s="44">
        <f t="shared" si="54"/>
        <v>-3.3426686359760337E-2</v>
      </c>
    </row>
    <row r="947" spans="8:30" x14ac:dyDescent="0.25">
      <c r="H947" s="44" t="str">
        <f t="shared" si="53"/>
        <v/>
      </c>
      <c r="I947" s="44"/>
      <c r="AA947" s="21" t="s">
        <v>2424</v>
      </c>
      <c r="AB947" s="45"/>
      <c r="AC947" s="45"/>
      <c r="AD947" s="44" t="str">
        <f t="shared" si="54"/>
        <v/>
      </c>
    </row>
    <row r="948" spans="8:30" x14ac:dyDescent="0.25">
      <c r="H948" s="44" t="str">
        <f t="shared" si="53"/>
        <v/>
      </c>
      <c r="I948" s="44"/>
      <c r="AA948" s="46" t="s">
        <v>2422</v>
      </c>
      <c r="AB948" s="45">
        <v>20213955</v>
      </c>
      <c r="AC948" s="45">
        <v>20422750</v>
      </c>
      <c r="AD948" s="44">
        <f t="shared" si="54"/>
        <v>1.0329250262999003E-2</v>
      </c>
    </row>
    <row r="949" spans="8:30" x14ac:dyDescent="0.25">
      <c r="H949" s="44" t="str">
        <f t="shared" si="53"/>
        <v/>
      </c>
      <c r="I949" s="44"/>
      <c r="AA949" s="21" t="s">
        <v>1302</v>
      </c>
      <c r="AB949" s="45"/>
      <c r="AC949" s="45"/>
      <c r="AD949" s="44" t="str">
        <f t="shared" si="54"/>
        <v/>
      </c>
    </row>
    <row r="950" spans="8:30" x14ac:dyDescent="0.25">
      <c r="H950" s="44" t="str">
        <f t="shared" si="53"/>
        <v/>
      </c>
      <c r="I950" s="44"/>
      <c r="AA950" s="46" t="s">
        <v>1300</v>
      </c>
      <c r="AB950" s="45">
        <v>5962100</v>
      </c>
      <c r="AC950" s="45">
        <v>5653014</v>
      </c>
      <c r="AD950" s="44">
        <f t="shared" si="54"/>
        <v>-5.1841800707804295E-2</v>
      </c>
    </row>
    <row r="951" spans="8:30" x14ac:dyDescent="0.25">
      <c r="H951" s="44" t="str">
        <f t="shared" si="53"/>
        <v/>
      </c>
      <c r="I951" s="44"/>
      <c r="AA951" s="21" t="s">
        <v>924</v>
      </c>
      <c r="AB951" s="45"/>
      <c r="AC951" s="45"/>
      <c r="AD951" s="44" t="str">
        <f t="shared" si="54"/>
        <v/>
      </c>
    </row>
    <row r="952" spans="8:30" x14ac:dyDescent="0.25">
      <c r="H952" s="44" t="str">
        <f t="shared" si="53"/>
        <v/>
      </c>
      <c r="I952" s="44"/>
      <c r="AA952" s="46" t="s">
        <v>922</v>
      </c>
      <c r="AB952" s="45">
        <v>3279911</v>
      </c>
      <c r="AC952" s="45">
        <v>3216900</v>
      </c>
      <c r="AD952" s="44">
        <f t="shared" si="54"/>
        <v>-1.9211192011002739E-2</v>
      </c>
    </row>
    <row r="953" spans="8:30" x14ac:dyDescent="0.25">
      <c r="H953" s="44" t="str">
        <f t="shared" si="53"/>
        <v/>
      </c>
      <c r="I953" s="44"/>
      <c r="AA953" s="21" t="s">
        <v>1139</v>
      </c>
      <c r="AB953" s="45"/>
      <c r="AC953" s="45"/>
      <c r="AD953" s="44" t="str">
        <f t="shared" si="54"/>
        <v/>
      </c>
    </row>
    <row r="954" spans="8:30" x14ac:dyDescent="0.25">
      <c r="H954" s="44" t="str">
        <f t="shared" si="53"/>
        <v/>
      </c>
      <c r="I954" s="44"/>
      <c r="AA954" s="46" t="s">
        <v>1137</v>
      </c>
      <c r="AB954" s="45">
        <v>4690132</v>
      </c>
      <c r="AC954" s="45">
        <v>4598700</v>
      </c>
      <c r="AD954" s="44">
        <f t="shared" si="54"/>
        <v>-1.9494547275002067E-2</v>
      </c>
    </row>
    <row r="955" spans="8:30" x14ac:dyDescent="0.25">
      <c r="H955" s="44" t="str">
        <f t="shared" si="53"/>
        <v/>
      </c>
      <c r="I955" s="44"/>
      <c r="AA955" s="21" t="s">
        <v>957</v>
      </c>
      <c r="AB955" s="45"/>
      <c r="AC955" s="45"/>
      <c r="AD955" s="44" t="str">
        <f t="shared" si="54"/>
        <v/>
      </c>
    </row>
    <row r="956" spans="8:30" x14ac:dyDescent="0.25">
      <c r="H956" s="44" t="str">
        <f t="shared" si="53"/>
        <v/>
      </c>
      <c r="I956" s="44"/>
      <c r="AA956" s="46" t="s">
        <v>955</v>
      </c>
      <c r="AB956" s="45">
        <v>3428805</v>
      </c>
      <c r="AC956" s="45">
        <v>3325800</v>
      </c>
      <c r="AD956" s="44">
        <f t="shared" si="54"/>
        <v>-3.0041078451530489E-2</v>
      </c>
    </row>
    <row r="957" spans="8:30" x14ac:dyDescent="0.25">
      <c r="H957" s="44" t="str">
        <f t="shared" si="53"/>
        <v/>
      </c>
      <c r="I957" s="44"/>
      <c r="AA957" s="21" t="s">
        <v>1755</v>
      </c>
      <c r="AB957" s="45"/>
      <c r="AC957" s="45"/>
      <c r="AD957" s="44" t="str">
        <f t="shared" si="54"/>
        <v/>
      </c>
    </row>
    <row r="958" spans="8:30" x14ac:dyDescent="0.25">
      <c r="H958" s="44" t="str">
        <f t="shared" si="53"/>
        <v/>
      </c>
      <c r="I958" s="44"/>
      <c r="AA958" s="46" t="s">
        <v>1753</v>
      </c>
      <c r="AB958" s="45">
        <v>10316495</v>
      </c>
      <c r="AC958" s="45">
        <v>10365100</v>
      </c>
      <c r="AD958" s="44">
        <f t="shared" si="54"/>
        <v>4.7113869584582751E-3</v>
      </c>
    </row>
    <row r="959" spans="8:30" x14ac:dyDescent="0.25">
      <c r="H959" s="44" t="str">
        <f t="shared" si="53"/>
        <v/>
      </c>
      <c r="I959" s="44"/>
      <c r="AA959" s="21" t="s">
        <v>645</v>
      </c>
      <c r="AB959" s="45"/>
      <c r="AC959" s="45"/>
      <c r="AD959" s="44" t="str">
        <f t="shared" si="54"/>
        <v/>
      </c>
    </row>
    <row r="960" spans="8:30" x14ac:dyDescent="0.25">
      <c r="H960" s="44" t="str">
        <f t="shared" si="53"/>
        <v/>
      </c>
      <c r="I960" s="44"/>
      <c r="AA960" s="46" t="s">
        <v>643</v>
      </c>
      <c r="AB960" s="45">
        <v>2279117</v>
      </c>
      <c r="AC960" s="45">
        <v>2160653</v>
      </c>
      <c r="AD960" s="44">
        <f t="shared" si="54"/>
        <v>-5.1978024822771272E-2</v>
      </c>
    </row>
    <row r="961" spans="8:30" x14ac:dyDescent="0.25">
      <c r="H961" s="44" t="str">
        <f t="shared" si="53"/>
        <v/>
      </c>
      <c r="I961" s="44"/>
      <c r="AA961" s="21" t="s">
        <v>1259</v>
      </c>
      <c r="AB961" s="45"/>
      <c r="AC961" s="45"/>
      <c r="AD961" s="44" t="str">
        <f t="shared" si="54"/>
        <v/>
      </c>
    </row>
    <row r="962" spans="8:30" x14ac:dyDescent="0.25">
      <c r="H962" s="44" t="str">
        <f t="shared" si="53"/>
        <v/>
      </c>
      <c r="I962" s="44"/>
      <c r="AA962" s="46" t="s">
        <v>1257</v>
      </c>
      <c r="AB962" s="45">
        <v>5527675</v>
      </c>
      <c r="AC962" s="45">
        <v>5375875</v>
      </c>
      <c r="AD962" s="44">
        <f t="shared" si="54"/>
        <v>-2.7461817129263207E-2</v>
      </c>
    </row>
    <row r="963" spans="8:30" x14ac:dyDescent="0.25">
      <c r="H963" s="44" t="str">
        <f t="shared" si="53"/>
        <v/>
      </c>
      <c r="I963" s="44"/>
      <c r="AA963" s="21" t="s">
        <v>3458</v>
      </c>
      <c r="AB963" s="45"/>
      <c r="AC963" s="45"/>
      <c r="AD963" s="44" t="str">
        <f t="shared" si="54"/>
        <v/>
      </c>
    </row>
    <row r="964" spans="8:30" x14ac:dyDescent="0.25">
      <c r="H964" s="44" t="str">
        <f t="shared" si="53"/>
        <v/>
      </c>
      <c r="I964" s="44"/>
      <c r="AA964" s="46" t="s">
        <v>3456</v>
      </c>
      <c r="AB964" s="45">
        <v>55702065</v>
      </c>
      <c r="AC964" s="45">
        <v>54219500</v>
      </c>
      <c r="AD964" s="44">
        <f t="shared" si="54"/>
        <v>-2.6615979138295859E-2</v>
      </c>
    </row>
    <row r="965" spans="8:30" x14ac:dyDescent="0.25">
      <c r="H965" s="44" t="str">
        <f t="shared" ref="H965:H1028" si="55">IF(OR(E965=0,E965="",F965=0,F965=""),"",(F965-E965)/E965)</f>
        <v/>
      </c>
      <c r="I965" s="44"/>
      <c r="AA965" s="21" t="s">
        <v>1940</v>
      </c>
      <c r="AB965" s="45"/>
      <c r="AC965" s="45"/>
      <c r="AD965" s="44" t="str">
        <f t="shared" si="54"/>
        <v/>
      </c>
    </row>
    <row r="966" spans="8:30" x14ac:dyDescent="0.25">
      <c r="H966" s="44" t="str">
        <f t="shared" si="55"/>
        <v/>
      </c>
      <c r="I966" s="44"/>
      <c r="AA966" s="46" t="s">
        <v>1938</v>
      </c>
      <c r="AB966" s="45">
        <v>12181613</v>
      </c>
      <c r="AC966" s="45">
        <v>11876137</v>
      </c>
      <c r="AD966" s="44">
        <f t="shared" ref="AD966:AD1029" si="56">IF(OR(AB966=0,AB966="",AC966=0,AC966=""),"",(AC966-AB966)/AB966)</f>
        <v>-2.5076810435530991E-2</v>
      </c>
    </row>
    <row r="967" spans="8:30" x14ac:dyDescent="0.25">
      <c r="H967" s="44" t="str">
        <f t="shared" si="55"/>
        <v/>
      </c>
      <c r="I967" s="44"/>
      <c r="AA967" s="21" t="s">
        <v>1477</v>
      </c>
      <c r="AB967" s="45"/>
      <c r="AC967" s="45"/>
      <c r="AD967" s="44" t="str">
        <f t="shared" si="56"/>
        <v/>
      </c>
    </row>
    <row r="968" spans="8:30" x14ac:dyDescent="0.25">
      <c r="H968" s="44" t="str">
        <f t="shared" si="55"/>
        <v/>
      </c>
      <c r="I968" s="44"/>
      <c r="AA968" s="46" t="s">
        <v>1475</v>
      </c>
      <c r="AB968" s="45">
        <v>7873129</v>
      </c>
      <c r="AC968" s="45">
        <v>7697582</v>
      </c>
      <c r="AD968" s="44">
        <f t="shared" si="56"/>
        <v>-2.22969800189988E-2</v>
      </c>
    </row>
    <row r="969" spans="8:30" x14ac:dyDescent="0.25">
      <c r="H969" s="44" t="str">
        <f t="shared" si="55"/>
        <v/>
      </c>
      <c r="I969" s="44"/>
      <c r="AA969" s="21" t="s">
        <v>1778</v>
      </c>
      <c r="AB969" s="45"/>
      <c r="AC969" s="45"/>
      <c r="AD969" s="44" t="str">
        <f t="shared" si="56"/>
        <v/>
      </c>
    </row>
    <row r="970" spans="8:30" x14ac:dyDescent="0.25">
      <c r="H970" s="44" t="str">
        <f t="shared" si="55"/>
        <v/>
      </c>
      <c r="I970" s="44"/>
      <c r="AA970" s="46" t="s">
        <v>1776</v>
      </c>
      <c r="AB970" s="45">
        <v>10552313</v>
      </c>
      <c r="AC970" s="45">
        <v>9135750</v>
      </c>
      <c r="AD970" s="44">
        <f t="shared" si="56"/>
        <v>-0.13424194297496672</v>
      </c>
    </row>
    <row r="971" spans="8:30" x14ac:dyDescent="0.25">
      <c r="H971" s="44" t="str">
        <f t="shared" si="55"/>
        <v/>
      </c>
      <c r="I971" s="44"/>
      <c r="AA971" s="21" t="s">
        <v>2031</v>
      </c>
      <c r="AB971" s="45"/>
      <c r="AC971" s="45"/>
      <c r="AD971" s="44" t="str">
        <f t="shared" si="56"/>
        <v/>
      </c>
    </row>
    <row r="972" spans="8:30" x14ac:dyDescent="0.25">
      <c r="H972" s="44" t="str">
        <f t="shared" si="55"/>
        <v/>
      </c>
      <c r="I972" s="44"/>
      <c r="AA972" s="46" t="s">
        <v>2029</v>
      </c>
      <c r="AB972" s="45">
        <v>13557321</v>
      </c>
      <c r="AC972" s="45">
        <v>13039500</v>
      </c>
      <c r="AD972" s="44">
        <f t="shared" si="56"/>
        <v>-3.819493541533759E-2</v>
      </c>
    </row>
    <row r="973" spans="8:30" x14ac:dyDescent="0.25">
      <c r="H973" s="44" t="str">
        <f t="shared" si="55"/>
        <v/>
      </c>
      <c r="I973" s="44"/>
      <c r="AA973" s="21" t="s">
        <v>2007</v>
      </c>
      <c r="AB973" s="45"/>
      <c r="AC973" s="45"/>
      <c r="AD973" s="44" t="str">
        <f t="shared" si="56"/>
        <v/>
      </c>
    </row>
    <row r="974" spans="8:30" x14ac:dyDescent="0.25">
      <c r="H974" s="44" t="str">
        <f t="shared" si="55"/>
        <v/>
      </c>
      <c r="I974" s="44"/>
      <c r="AA974" s="46" t="s">
        <v>2004</v>
      </c>
      <c r="AB974" s="45">
        <v>13300000</v>
      </c>
      <c r="AC974" s="45">
        <v>15604000</v>
      </c>
      <c r="AD974" s="44">
        <f t="shared" si="56"/>
        <v>0.17323308270676691</v>
      </c>
    </row>
    <row r="975" spans="8:30" x14ac:dyDescent="0.25">
      <c r="H975" s="44" t="str">
        <f t="shared" si="55"/>
        <v/>
      </c>
      <c r="I975" s="44"/>
      <c r="AA975" s="21" t="s">
        <v>3685</v>
      </c>
      <c r="AB975" s="45"/>
      <c r="AC975" s="45"/>
      <c r="AD975" s="44" t="str">
        <f t="shared" si="56"/>
        <v/>
      </c>
    </row>
    <row r="976" spans="8:30" x14ac:dyDescent="0.25">
      <c r="H976" s="44" t="str">
        <f t="shared" si="55"/>
        <v/>
      </c>
      <c r="I976" s="44"/>
      <c r="AA976" s="46" t="s">
        <v>2008</v>
      </c>
      <c r="AB976" s="45">
        <v>112949720</v>
      </c>
      <c r="AC976" s="45">
        <v>119078184</v>
      </c>
      <c r="AD976" s="44">
        <f t="shared" si="56"/>
        <v>5.4258337249530143E-2</v>
      </c>
    </row>
    <row r="977" spans="8:30" x14ac:dyDescent="0.25">
      <c r="H977" s="44" t="str">
        <f t="shared" si="55"/>
        <v/>
      </c>
      <c r="I977" s="44"/>
      <c r="AA977" s="21" t="s">
        <v>2275</v>
      </c>
      <c r="AB977" s="45"/>
      <c r="AC977" s="45"/>
      <c r="AD977" s="44" t="str">
        <f t="shared" si="56"/>
        <v/>
      </c>
    </row>
    <row r="978" spans="8:30" x14ac:dyDescent="0.25">
      <c r="H978" s="44" t="str">
        <f t="shared" si="55"/>
        <v/>
      </c>
      <c r="I978" s="44"/>
      <c r="AA978" s="46" t="s">
        <v>279</v>
      </c>
      <c r="AB978" s="45">
        <v>17956192</v>
      </c>
      <c r="AC978" s="45">
        <v>18837872</v>
      </c>
      <c r="AD978" s="44">
        <f t="shared" si="56"/>
        <v>4.9101724909156687E-2</v>
      </c>
    </row>
    <row r="979" spans="8:30" x14ac:dyDescent="0.25">
      <c r="H979" s="44" t="str">
        <f t="shared" si="55"/>
        <v/>
      </c>
      <c r="I979" s="44"/>
      <c r="AA979" s="21" t="s">
        <v>1401</v>
      </c>
      <c r="AB979" s="45"/>
      <c r="AC979" s="45"/>
      <c r="AD979" s="44" t="str">
        <f t="shared" si="56"/>
        <v/>
      </c>
    </row>
    <row r="980" spans="8:30" x14ac:dyDescent="0.25">
      <c r="H980" s="44" t="str">
        <f t="shared" si="55"/>
        <v/>
      </c>
      <c r="I980" s="44"/>
      <c r="AA980" s="46" t="s">
        <v>1398</v>
      </c>
      <c r="AB980" s="45">
        <v>6954581</v>
      </c>
      <c r="AC980" s="45">
        <v>8191098</v>
      </c>
      <c r="AD980" s="44">
        <f t="shared" si="56"/>
        <v>0.17779892131531719</v>
      </c>
    </row>
    <row r="981" spans="8:30" x14ac:dyDescent="0.25">
      <c r="H981" s="44" t="str">
        <f t="shared" si="55"/>
        <v/>
      </c>
      <c r="I981" s="44"/>
      <c r="AA981" s="21" t="s">
        <v>1057</v>
      </c>
      <c r="AB981" s="45"/>
      <c r="AC981" s="45"/>
      <c r="AD981" s="44" t="str">
        <f t="shared" si="56"/>
        <v/>
      </c>
    </row>
    <row r="982" spans="8:30" x14ac:dyDescent="0.25">
      <c r="H982" s="44" t="str">
        <f t="shared" si="55"/>
        <v/>
      </c>
      <c r="I982" s="44"/>
      <c r="AA982" s="46" t="s">
        <v>1054</v>
      </c>
      <c r="AB982" s="45">
        <v>4088355</v>
      </c>
      <c r="AC982" s="45">
        <v>4129621</v>
      </c>
      <c r="AD982" s="44">
        <f t="shared" si="56"/>
        <v>1.0093546181777267E-2</v>
      </c>
    </row>
    <row r="983" spans="8:30" x14ac:dyDescent="0.25">
      <c r="H983" s="44" t="str">
        <f t="shared" si="55"/>
        <v/>
      </c>
      <c r="I983" s="44"/>
      <c r="AA983" s="21" t="s">
        <v>1356</v>
      </c>
      <c r="AB983" s="45"/>
      <c r="AC983" s="45"/>
      <c r="AD983" s="44" t="str">
        <f t="shared" si="56"/>
        <v/>
      </c>
    </row>
    <row r="984" spans="8:30" x14ac:dyDescent="0.25">
      <c r="H984" s="44" t="str">
        <f t="shared" si="55"/>
        <v/>
      </c>
      <c r="I984" s="44"/>
      <c r="AA984" s="46" t="s">
        <v>1353</v>
      </c>
      <c r="AB984" s="45">
        <v>6390000</v>
      </c>
      <c r="AC984" s="45">
        <v>6770000</v>
      </c>
      <c r="AD984" s="44">
        <f t="shared" si="56"/>
        <v>5.9467918622848198E-2</v>
      </c>
    </row>
    <row r="985" spans="8:30" x14ac:dyDescent="0.25">
      <c r="H985" s="44" t="str">
        <f t="shared" si="55"/>
        <v/>
      </c>
      <c r="I985" s="44"/>
      <c r="AA985" s="21" t="s">
        <v>1244</v>
      </c>
      <c r="AB985" s="45"/>
      <c r="AC985" s="45"/>
      <c r="AD985" s="44" t="str">
        <f t="shared" si="56"/>
        <v/>
      </c>
    </row>
    <row r="986" spans="8:30" x14ac:dyDescent="0.25">
      <c r="H986" s="44" t="str">
        <f t="shared" si="55"/>
        <v/>
      </c>
      <c r="I986" s="44"/>
      <c r="AA986" s="46" t="s">
        <v>1241</v>
      </c>
      <c r="AB986" s="45">
        <v>5379000</v>
      </c>
      <c r="AC986" s="45">
        <v>6563000</v>
      </c>
      <c r="AD986" s="44">
        <f t="shared" si="56"/>
        <v>0.22011526306004833</v>
      </c>
    </row>
    <row r="987" spans="8:30" x14ac:dyDescent="0.25">
      <c r="H987" s="44" t="str">
        <f t="shared" si="55"/>
        <v/>
      </c>
      <c r="I987" s="44"/>
      <c r="AA987" s="21" t="s">
        <v>313</v>
      </c>
      <c r="AB987" s="45"/>
      <c r="AC987" s="45"/>
      <c r="AD987" s="44" t="str">
        <f t="shared" si="56"/>
        <v/>
      </c>
    </row>
    <row r="988" spans="8:30" x14ac:dyDescent="0.25">
      <c r="H988" s="44" t="str">
        <f t="shared" si="55"/>
        <v/>
      </c>
      <c r="I988" s="44"/>
      <c r="AA988" s="46" t="s">
        <v>279</v>
      </c>
      <c r="AB988" s="45">
        <v>37199</v>
      </c>
      <c r="AC988" s="45">
        <v>37199</v>
      </c>
      <c r="AD988" s="44">
        <f t="shared" si="56"/>
        <v>0</v>
      </c>
    </row>
    <row r="989" spans="8:30" x14ac:dyDescent="0.25">
      <c r="H989" s="44" t="str">
        <f t="shared" si="55"/>
        <v/>
      </c>
      <c r="I989" s="44"/>
      <c r="AA989" s="46" t="s">
        <v>298</v>
      </c>
      <c r="AB989" s="45">
        <v>22546</v>
      </c>
      <c r="AC989" s="45">
        <v>22546</v>
      </c>
      <c r="AD989" s="44">
        <f t="shared" si="56"/>
        <v>0</v>
      </c>
    </row>
    <row r="990" spans="8:30" x14ac:dyDescent="0.25">
      <c r="H990" s="44" t="str">
        <f t="shared" si="55"/>
        <v/>
      </c>
      <c r="I990" s="44"/>
      <c r="AA990" s="46" t="s">
        <v>341</v>
      </c>
      <c r="AB990" s="45">
        <v>692488</v>
      </c>
      <c r="AC990" s="45">
        <v>692488</v>
      </c>
      <c r="AD990" s="44">
        <f t="shared" si="56"/>
        <v>0</v>
      </c>
    </row>
    <row r="991" spans="8:30" x14ac:dyDescent="0.25">
      <c r="H991" s="44" t="str">
        <f t="shared" si="55"/>
        <v/>
      </c>
      <c r="I991" s="44"/>
      <c r="AA991" s="21" t="s">
        <v>2368</v>
      </c>
      <c r="AB991" s="45"/>
      <c r="AC991" s="45"/>
      <c r="AD991" s="44" t="str">
        <f t="shared" si="56"/>
        <v/>
      </c>
    </row>
    <row r="992" spans="8:30" x14ac:dyDescent="0.25">
      <c r="H992" s="44" t="str">
        <f t="shared" si="55"/>
        <v/>
      </c>
      <c r="I992" s="44"/>
      <c r="AA992" s="46" t="s">
        <v>2366</v>
      </c>
      <c r="AB992" s="45">
        <v>19278001</v>
      </c>
      <c r="AC992" s="45">
        <v>20221652</v>
      </c>
      <c r="AD992" s="44">
        <f t="shared" si="56"/>
        <v>4.8949629165389086E-2</v>
      </c>
    </row>
    <row r="993" spans="8:30" x14ac:dyDescent="0.25">
      <c r="H993" s="44" t="str">
        <f t="shared" si="55"/>
        <v/>
      </c>
      <c r="I993" s="44"/>
      <c r="AA993" s="21" t="s">
        <v>2645</v>
      </c>
      <c r="AB993" s="45"/>
      <c r="AC993" s="45"/>
      <c r="AD993" s="44" t="str">
        <f t="shared" si="56"/>
        <v/>
      </c>
    </row>
    <row r="994" spans="8:30" x14ac:dyDescent="0.25">
      <c r="H994" s="44" t="str">
        <f t="shared" si="55"/>
        <v/>
      </c>
      <c r="I994" s="44"/>
      <c r="AA994" s="46" t="s">
        <v>2008</v>
      </c>
      <c r="AB994" s="45">
        <v>24399601</v>
      </c>
      <c r="AC994" s="45">
        <v>24558572</v>
      </c>
      <c r="AD994" s="44">
        <f t="shared" si="56"/>
        <v>6.5153114593964057E-3</v>
      </c>
    </row>
    <row r="995" spans="8:30" x14ac:dyDescent="0.25">
      <c r="H995" s="44" t="str">
        <f t="shared" si="55"/>
        <v/>
      </c>
      <c r="I995" s="44"/>
      <c r="AA995" s="21" t="s">
        <v>2356</v>
      </c>
      <c r="AB995" s="45"/>
      <c r="AC995" s="45"/>
      <c r="AD995" s="44" t="str">
        <f t="shared" si="56"/>
        <v/>
      </c>
    </row>
    <row r="996" spans="8:30" x14ac:dyDescent="0.25">
      <c r="H996" s="44" t="str">
        <f t="shared" si="55"/>
        <v/>
      </c>
      <c r="I996" s="44"/>
      <c r="AA996" s="46" t="s">
        <v>298</v>
      </c>
      <c r="AB996" s="45">
        <v>19051000</v>
      </c>
      <c r="AC996" s="45">
        <v>24167601</v>
      </c>
      <c r="AD996" s="44">
        <f t="shared" si="56"/>
        <v>0.26857388063618709</v>
      </c>
    </row>
    <row r="997" spans="8:30" x14ac:dyDescent="0.25">
      <c r="H997" s="44" t="str">
        <f t="shared" si="55"/>
        <v/>
      </c>
      <c r="I997" s="44"/>
      <c r="AA997" s="21" t="s">
        <v>729</v>
      </c>
      <c r="AB997" s="45"/>
      <c r="AC997" s="45"/>
      <c r="AD997" s="44" t="str">
        <f t="shared" si="56"/>
        <v/>
      </c>
    </row>
    <row r="998" spans="8:30" x14ac:dyDescent="0.25">
      <c r="H998" s="44" t="str">
        <f t="shared" si="55"/>
        <v/>
      </c>
      <c r="I998" s="44"/>
      <c r="AA998" s="46" t="s">
        <v>669</v>
      </c>
      <c r="AB998" s="45">
        <v>5201420</v>
      </c>
      <c r="AC998" s="45">
        <v>5098000</v>
      </c>
      <c r="AD998" s="44">
        <f t="shared" si="56"/>
        <v>-1.9883031941277576E-2</v>
      </c>
    </row>
    <row r="999" spans="8:30" x14ac:dyDescent="0.25">
      <c r="H999" s="44" t="str">
        <f t="shared" si="55"/>
        <v/>
      </c>
      <c r="I999" s="44"/>
      <c r="AA999" s="21" t="s">
        <v>3628</v>
      </c>
      <c r="AB999" s="45"/>
      <c r="AC999" s="45"/>
      <c r="AD999" s="44" t="str">
        <f t="shared" si="56"/>
        <v/>
      </c>
    </row>
    <row r="1000" spans="8:30" x14ac:dyDescent="0.25">
      <c r="H1000" s="44" t="str">
        <f t="shared" si="55"/>
        <v/>
      </c>
      <c r="I1000" s="44"/>
      <c r="AA1000" s="46" t="s">
        <v>341</v>
      </c>
      <c r="AB1000" s="45">
        <v>82125000</v>
      </c>
      <c r="AC1000" s="45">
        <v>84396009</v>
      </c>
      <c r="AD1000" s="44">
        <f t="shared" si="56"/>
        <v>2.7653077625570777E-2</v>
      </c>
    </row>
    <row r="1001" spans="8:30" x14ac:dyDescent="0.25">
      <c r="H1001" s="44" t="str">
        <f t="shared" si="55"/>
        <v/>
      </c>
      <c r="I1001" s="44"/>
      <c r="AA1001" s="21" t="s">
        <v>2339</v>
      </c>
      <c r="AB1001" s="45"/>
      <c r="AC1001" s="45"/>
      <c r="AD1001" s="44" t="str">
        <f t="shared" si="56"/>
        <v/>
      </c>
    </row>
    <row r="1002" spans="8:30" x14ac:dyDescent="0.25">
      <c r="H1002" s="44" t="str">
        <f t="shared" si="55"/>
        <v/>
      </c>
      <c r="I1002" s="44"/>
      <c r="AA1002" s="46" t="s">
        <v>669</v>
      </c>
      <c r="AB1002" s="45">
        <v>37930620</v>
      </c>
      <c r="AC1002" s="45">
        <v>39050000</v>
      </c>
      <c r="AD1002" s="44">
        <f t="shared" si="56"/>
        <v>2.9511249750201817E-2</v>
      </c>
    </row>
    <row r="1003" spans="8:30" x14ac:dyDescent="0.25">
      <c r="H1003" s="44" t="str">
        <f t="shared" si="55"/>
        <v/>
      </c>
      <c r="I1003" s="44"/>
      <c r="AA1003" s="21" t="s">
        <v>2823</v>
      </c>
      <c r="AB1003" s="45"/>
      <c r="AC1003" s="45"/>
      <c r="AD1003" s="44" t="str">
        <f t="shared" si="56"/>
        <v/>
      </c>
    </row>
    <row r="1004" spans="8:30" x14ac:dyDescent="0.25">
      <c r="H1004" s="44" t="str">
        <f t="shared" si="55"/>
        <v/>
      </c>
      <c r="I1004" s="44"/>
      <c r="AA1004" s="46" t="s">
        <v>669</v>
      </c>
      <c r="AB1004" s="45">
        <v>57614000</v>
      </c>
      <c r="AC1004" s="45">
        <v>64248876</v>
      </c>
      <c r="AD1004" s="44">
        <f t="shared" si="56"/>
        <v>0.11516082896518208</v>
      </c>
    </row>
    <row r="1005" spans="8:30" x14ac:dyDescent="0.25">
      <c r="H1005" s="44" t="str">
        <f t="shared" si="55"/>
        <v/>
      </c>
      <c r="I1005" s="44"/>
      <c r="AA1005" s="21" t="s">
        <v>2011</v>
      </c>
      <c r="AB1005" s="45"/>
      <c r="AC1005" s="45"/>
      <c r="AD1005" s="44" t="str">
        <f t="shared" si="56"/>
        <v/>
      </c>
    </row>
    <row r="1006" spans="8:30" x14ac:dyDescent="0.25">
      <c r="H1006" s="44" t="str">
        <f t="shared" si="55"/>
        <v/>
      </c>
      <c r="I1006" s="44"/>
      <c r="AA1006" s="46" t="s">
        <v>2008</v>
      </c>
      <c r="AB1006" s="45">
        <v>13335000</v>
      </c>
      <c r="AC1006" s="45">
        <v>14660442</v>
      </c>
      <c r="AD1006" s="44">
        <f t="shared" si="56"/>
        <v>9.9395725534308213E-2</v>
      </c>
    </row>
    <row r="1007" spans="8:30" x14ac:dyDescent="0.25">
      <c r="H1007" s="44" t="str">
        <f t="shared" si="55"/>
        <v/>
      </c>
      <c r="I1007" s="44"/>
      <c r="AA1007" s="21" t="s">
        <v>3721</v>
      </c>
      <c r="AB1007" s="45"/>
      <c r="AC1007" s="45"/>
      <c r="AD1007" s="44" t="str">
        <f t="shared" si="56"/>
        <v/>
      </c>
    </row>
    <row r="1008" spans="8:30" x14ac:dyDescent="0.25">
      <c r="H1008" s="44" t="str">
        <f t="shared" si="55"/>
        <v/>
      </c>
      <c r="I1008" s="44"/>
      <c r="AA1008" s="46" t="s">
        <v>2039</v>
      </c>
      <c r="AB1008" s="45">
        <v>257315000</v>
      </c>
      <c r="AC1008" s="45">
        <v>266664022</v>
      </c>
      <c r="AD1008" s="44">
        <f t="shared" si="56"/>
        <v>3.633298486291122E-2</v>
      </c>
    </row>
    <row r="1009" spans="8:30" x14ac:dyDescent="0.25">
      <c r="H1009" s="44" t="str">
        <f t="shared" si="55"/>
        <v/>
      </c>
      <c r="I1009" s="44"/>
      <c r="AA1009" s="21" t="s">
        <v>3631</v>
      </c>
      <c r="AB1009" s="45"/>
      <c r="AC1009" s="45"/>
      <c r="AD1009" s="44" t="str">
        <f t="shared" si="56"/>
        <v/>
      </c>
    </row>
    <row r="1010" spans="8:30" x14ac:dyDescent="0.25">
      <c r="H1010" s="44" t="str">
        <f t="shared" si="55"/>
        <v/>
      </c>
      <c r="I1010" s="44"/>
      <c r="AA1010" s="46" t="s">
        <v>669</v>
      </c>
      <c r="AB1010" s="45">
        <v>167982000</v>
      </c>
      <c r="AC1010" s="45">
        <v>199283270</v>
      </c>
      <c r="AD1010" s="44">
        <f t="shared" si="56"/>
        <v>0.18633704801704945</v>
      </c>
    </row>
    <row r="1011" spans="8:30" x14ac:dyDescent="0.25">
      <c r="H1011" s="44" t="str">
        <f t="shared" si="55"/>
        <v/>
      </c>
      <c r="I1011" s="44"/>
      <c r="AA1011" s="21" t="s">
        <v>2398</v>
      </c>
      <c r="AB1011" s="45"/>
      <c r="AC1011" s="45"/>
      <c r="AD1011" s="44" t="str">
        <f t="shared" si="56"/>
        <v/>
      </c>
    </row>
    <row r="1012" spans="8:30" x14ac:dyDescent="0.25">
      <c r="H1012" s="44" t="str">
        <f t="shared" si="55"/>
        <v/>
      </c>
      <c r="I1012" s="44"/>
      <c r="AA1012" s="46" t="s">
        <v>2396</v>
      </c>
      <c r="AB1012" s="45">
        <v>19794920</v>
      </c>
      <c r="AC1012" s="45">
        <v>20495551</v>
      </c>
      <c r="AD1012" s="44">
        <f t="shared" si="56"/>
        <v>3.5394485049699623E-2</v>
      </c>
    </row>
    <row r="1013" spans="8:30" x14ac:dyDescent="0.25">
      <c r="H1013" s="44" t="str">
        <f t="shared" si="55"/>
        <v/>
      </c>
      <c r="I1013" s="44"/>
      <c r="AA1013" s="21" t="s">
        <v>2144</v>
      </c>
      <c r="AB1013" s="45"/>
      <c r="AC1013" s="45"/>
      <c r="AD1013" s="44" t="str">
        <f t="shared" si="56"/>
        <v/>
      </c>
    </row>
    <row r="1014" spans="8:30" x14ac:dyDescent="0.25">
      <c r="H1014" s="44" t="str">
        <f t="shared" si="55"/>
        <v/>
      </c>
      <c r="I1014" s="44"/>
      <c r="AA1014" s="46" t="s">
        <v>2142</v>
      </c>
      <c r="AB1014" s="45">
        <v>15241345</v>
      </c>
      <c r="AC1014" s="45">
        <v>15241345</v>
      </c>
      <c r="AD1014" s="44">
        <f t="shared" si="56"/>
        <v>0</v>
      </c>
    </row>
    <row r="1015" spans="8:30" x14ac:dyDescent="0.25">
      <c r="H1015" s="44" t="str">
        <f t="shared" si="55"/>
        <v/>
      </c>
      <c r="I1015" s="44"/>
      <c r="AA1015" s="21" t="s">
        <v>300</v>
      </c>
      <c r="AB1015" s="45"/>
      <c r="AC1015" s="45"/>
      <c r="AD1015" s="44" t="str">
        <f t="shared" si="56"/>
        <v/>
      </c>
    </row>
    <row r="1016" spans="8:30" x14ac:dyDescent="0.25">
      <c r="H1016" s="44" t="str">
        <f t="shared" si="55"/>
        <v/>
      </c>
      <c r="I1016" s="44"/>
      <c r="AA1016" s="46" t="s">
        <v>279</v>
      </c>
      <c r="AB1016" s="45">
        <v>30099</v>
      </c>
      <c r="AC1016" s="45">
        <v>30099</v>
      </c>
      <c r="AD1016" s="44">
        <f t="shared" si="56"/>
        <v>0</v>
      </c>
    </row>
    <row r="1017" spans="8:30" x14ac:dyDescent="0.25">
      <c r="H1017" s="44" t="str">
        <f t="shared" si="55"/>
        <v/>
      </c>
      <c r="I1017" s="44"/>
      <c r="AA1017" s="46" t="s">
        <v>298</v>
      </c>
      <c r="AB1017" s="45">
        <v>18242</v>
      </c>
      <c r="AC1017" s="45">
        <v>18242</v>
      </c>
      <c r="AD1017" s="44">
        <f t="shared" si="56"/>
        <v>0</v>
      </c>
    </row>
    <row r="1018" spans="8:30" x14ac:dyDescent="0.25">
      <c r="H1018" s="44" t="str">
        <f t="shared" si="55"/>
        <v/>
      </c>
      <c r="I1018" s="44"/>
      <c r="AA1018" s="46" t="s">
        <v>341</v>
      </c>
      <c r="AB1018" s="45">
        <v>560312</v>
      </c>
      <c r="AC1018" s="45">
        <v>560312</v>
      </c>
      <c r="AD1018" s="44">
        <f t="shared" si="56"/>
        <v>0</v>
      </c>
    </row>
    <row r="1019" spans="8:30" x14ac:dyDescent="0.25">
      <c r="H1019" s="44" t="str">
        <f t="shared" si="55"/>
        <v/>
      </c>
      <c r="I1019" s="44"/>
      <c r="AA1019" s="21" t="s">
        <v>1633</v>
      </c>
      <c r="AB1019" s="45"/>
      <c r="AC1019" s="45"/>
      <c r="AD1019" s="44" t="str">
        <f t="shared" si="56"/>
        <v/>
      </c>
    </row>
    <row r="1020" spans="8:30" x14ac:dyDescent="0.25">
      <c r="H1020" s="44" t="str">
        <f t="shared" si="55"/>
        <v/>
      </c>
      <c r="I1020" s="44"/>
      <c r="AA1020" s="46" t="s">
        <v>1631</v>
      </c>
      <c r="AB1020" s="45">
        <v>9258084</v>
      </c>
      <c r="AC1020" s="45">
        <v>9258084</v>
      </c>
      <c r="AD1020" s="44">
        <f t="shared" si="56"/>
        <v>0</v>
      </c>
    </row>
    <row r="1021" spans="8:30" x14ac:dyDescent="0.25">
      <c r="H1021" s="44" t="str">
        <f t="shared" si="55"/>
        <v/>
      </c>
      <c r="I1021" s="44"/>
      <c r="AA1021" s="21" t="s">
        <v>2041</v>
      </c>
      <c r="AB1021" s="45"/>
      <c r="AC1021" s="45"/>
      <c r="AD1021" s="44" t="str">
        <f t="shared" si="56"/>
        <v/>
      </c>
    </row>
    <row r="1022" spans="8:30" x14ac:dyDescent="0.25">
      <c r="H1022" s="44" t="str">
        <f t="shared" si="55"/>
        <v/>
      </c>
      <c r="I1022" s="44"/>
      <c r="AA1022" s="46" t="s">
        <v>2039</v>
      </c>
      <c r="AB1022" s="45">
        <v>27640000</v>
      </c>
      <c r="AC1022" s="45">
        <v>30614914</v>
      </c>
      <c r="AD1022" s="44">
        <f t="shared" si="56"/>
        <v>0.1076307525325615</v>
      </c>
    </row>
    <row r="1023" spans="8:30" x14ac:dyDescent="0.25">
      <c r="H1023" s="44" t="str">
        <f t="shared" si="55"/>
        <v/>
      </c>
      <c r="I1023" s="44"/>
      <c r="AA1023" s="21" t="s">
        <v>3372</v>
      </c>
      <c r="AB1023" s="45"/>
      <c r="AC1023" s="45"/>
      <c r="AD1023" s="44" t="str">
        <f t="shared" si="56"/>
        <v/>
      </c>
    </row>
    <row r="1024" spans="8:30" x14ac:dyDescent="0.25">
      <c r="H1024" s="44" t="str">
        <f t="shared" si="55"/>
        <v/>
      </c>
      <c r="I1024" s="44"/>
      <c r="AA1024" s="46" t="s">
        <v>3370</v>
      </c>
      <c r="AB1024" s="45">
        <v>51446741</v>
      </c>
      <c r="AC1024" s="45">
        <v>51446741</v>
      </c>
      <c r="AD1024" s="44">
        <f t="shared" si="56"/>
        <v>0</v>
      </c>
    </row>
    <row r="1025" spans="8:30" x14ac:dyDescent="0.25">
      <c r="H1025" s="44" t="str">
        <f t="shared" si="55"/>
        <v/>
      </c>
      <c r="I1025" s="44"/>
      <c r="AA1025" s="21" t="s">
        <v>3256</v>
      </c>
      <c r="AB1025" s="45"/>
      <c r="AC1025" s="45"/>
      <c r="AD1025" s="44" t="str">
        <f t="shared" si="56"/>
        <v/>
      </c>
    </row>
    <row r="1026" spans="8:30" x14ac:dyDescent="0.25">
      <c r="H1026" s="44" t="str">
        <f t="shared" si="55"/>
        <v/>
      </c>
      <c r="I1026" s="44"/>
      <c r="AA1026" s="46" t="s">
        <v>3254</v>
      </c>
      <c r="AB1026" s="45">
        <v>90974126</v>
      </c>
      <c r="AC1026" s="45">
        <v>91294126</v>
      </c>
      <c r="AD1026" s="44">
        <f t="shared" si="56"/>
        <v>3.5174836414476793E-3</v>
      </c>
    </row>
    <row r="1027" spans="8:30" x14ac:dyDescent="0.25">
      <c r="H1027" s="44" t="str">
        <f t="shared" si="55"/>
        <v/>
      </c>
      <c r="I1027" s="44"/>
      <c r="AA1027" s="21" t="s">
        <v>472</v>
      </c>
      <c r="AB1027" s="45"/>
      <c r="AC1027" s="45"/>
      <c r="AD1027" s="44" t="str">
        <f t="shared" si="56"/>
        <v/>
      </c>
    </row>
    <row r="1028" spans="8:30" x14ac:dyDescent="0.25">
      <c r="H1028" s="44" t="str">
        <f t="shared" si="55"/>
        <v/>
      </c>
      <c r="I1028" s="44"/>
      <c r="AA1028" s="46" t="s">
        <v>279</v>
      </c>
      <c r="AB1028" s="45">
        <v>1174838</v>
      </c>
      <c r="AC1028" s="45">
        <v>1174838</v>
      </c>
      <c r="AD1028" s="44">
        <f t="shared" si="56"/>
        <v>0</v>
      </c>
    </row>
    <row r="1029" spans="8:30" x14ac:dyDescent="0.25">
      <c r="H1029" s="44" t="str">
        <f t="shared" ref="H1029:H1092" si="57">IF(OR(E1029=0,E1029="",F1029=0,F1029=""),"",(F1029-E1029)/E1029)</f>
        <v/>
      </c>
      <c r="I1029" s="44"/>
      <c r="AA1029" s="21" t="s">
        <v>281</v>
      </c>
      <c r="AB1029" s="45"/>
      <c r="AC1029" s="45"/>
      <c r="AD1029" s="44" t="str">
        <f t="shared" si="56"/>
        <v/>
      </c>
    </row>
    <row r="1030" spans="8:30" x14ac:dyDescent="0.25">
      <c r="H1030" s="44" t="str">
        <f t="shared" si="57"/>
        <v/>
      </c>
      <c r="I1030" s="44"/>
      <c r="AA1030" s="46" t="s">
        <v>279</v>
      </c>
      <c r="AB1030" s="45">
        <v>15588</v>
      </c>
      <c r="AC1030" s="45">
        <v>15588</v>
      </c>
      <c r="AD1030" s="44">
        <f t="shared" ref="AD1030:AD1093" si="58">IF(OR(AB1030=0,AB1030="",AC1030=0,AC1030=""),"",(AC1030-AB1030)/AB1030)</f>
        <v>0</v>
      </c>
    </row>
    <row r="1031" spans="8:30" x14ac:dyDescent="0.25">
      <c r="H1031" s="44" t="str">
        <f t="shared" si="57"/>
        <v/>
      </c>
      <c r="I1031" s="44"/>
      <c r="AA1031" s="46" t="s">
        <v>298</v>
      </c>
      <c r="AB1031" s="45">
        <v>26041</v>
      </c>
      <c r="AC1031" s="45">
        <v>26041</v>
      </c>
      <c r="AD1031" s="44">
        <f t="shared" si="58"/>
        <v>0</v>
      </c>
    </row>
    <row r="1032" spans="8:30" x14ac:dyDescent="0.25">
      <c r="H1032" s="44" t="str">
        <f t="shared" si="57"/>
        <v/>
      </c>
      <c r="I1032" s="44"/>
      <c r="AA1032" s="46" t="s">
        <v>341</v>
      </c>
      <c r="AB1032" s="45">
        <v>31412</v>
      </c>
      <c r="AC1032" s="45">
        <v>31412</v>
      </c>
      <c r="AD1032" s="44">
        <f t="shared" si="58"/>
        <v>0</v>
      </c>
    </row>
    <row r="1033" spans="8:30" x14ac:dyDescent="0.25">
      <c r="H1033" s="44" t="str">
        <f t="shared" si="57"/>
        <v/>
      </c>
      <c r="I1033" s="44"/>
      <c r="AA1033" s="21" t="s">
        <v>1352</v>
      </c>
      <c r="AB1033" s="45"/>
      <c r="AC1033" s="45"/>
      <c r="AD1033" s="44" t="str">
        <f t="shared" si="58"/>
        <v/>
      </c>
    </row>
    <row r="1034" spans="8:30" x14ac:dyDescent="0.25">
      <c r="H1034" s="44" t="str">
        <f t="shared" si="57"/>
        <v/>
      </c>
      <c r="I1034" s="44"/>
      <c r="AA1034" s="46" t="s">
        <v>1350</v>
      </c>
      <c r="AB1034" s="45">
        <v>6346208</v>
      </c>
      <c r="AC1034" s="45">
        <v>6410955</v>
      </c>
      <c r="AD1034" s="44">
        <f t="shared" si="58"/>
        <v>1.020247051467585E-2</v>
      </c>
    </row>
    <row r="1035" spans="8:30" x14ac:dyDescent="0.25">
      <c r="H1035" s="44" t="str">
        <f t="shared" si="57"/>
        <v/>
      </c>
      <c r="I1035" s="44"/>
      <c r="AA1035" s="21" t="s">
        <v>853</v>
      </c>
      <c r="AB1035" s="45"/>
      <c r="AC1035" s="45"/>
      <c r="AD1035" s="44" t="str">
        <f t="shared" si="58"/>
        <v/>
      </c>
    </row>
    <row r="1036" spans="8:30" x14ac:dyDescent="0.25">
      <c r="H1036" s="44" t="str">
        <f t="shared" si="57"/>
        <v/>
      </c>
      <c r="I1036" s="44"/>
      <c r="AA1036" s="46" t="s">
        <v>850</v>
      </c>
      <c r="AB1036" s="45">
        <v>3000000</v>
      </c>
      <c r="AC1036" s="45">
        <v>3000000</v>
      </c>
      <c r="AD1036" s="44">
        <f t="shared" si="58"/>
        <v>0</v>
      </c>
    </row>
    <row r="1037" spans="8:30" x14ac:dyDescent="0.25">
      <c r="H1037" s="44" t="str">
        <f t="shared" si="57"/>
        <v/>
      </c>
      <c r="I1037" s="44"/>
      <c r="AA1037" s="21" t="s">
        <v>2459</v>
      </c>
      <c r="AB1037" s="45"/>
      <c r="AC1037" s="45"/>
      <c r="AD1037" s="44" t="str">
        <f t="shared" si="58"/>
        <v/>
      </c>
    </row>
    <row r="1038" spans="8:30" x14ac:dyDescent="0.25">
      <c r="H1038" s="44" t="str">
        <f t="shared" si="57"/>
        <v/>
      </c>
      <c r="I1038" s="44"/>
      <c r="AA1038" s="46" t="s">
        <v>2456</v>
      </c>
      <c r="AB1038" s="45">
        <v>20646000</v>
      </c>
      <c r="AC1038" s="45">
        <v>21280000</v>
      </c>
      <c r="AD1038" s="44">
        <f t="shared" si="58"/>
        <v>3.0708127482321032E-2</v>
      </c>
    </row>
    <row r="1039" spans="8:30" x14ac:dyDescent="0.25">
      <c r="H1039" s="44" t="str">
        <f t="shared" si="57"/>
        <v/>
      </c>
      <c r="I1039" s="44"/>
      <c r="AA1039" s="21" t="s">
        <v>2461</v>
      </c>
      <c r="AB1039" s="45"/>
      <c r="AC1039" s="45"/>
      <c r="AD1039" s="44" t="str">
        <f t="shared" si="58"/>
        <v/>
      </c>
    </row>
    <row r="1040" spans="8:30" x14ac:dyDescent="0.25">
      <c r="H1040" s="44" t="str">
        <f t="shared" si="57"/>
        <v/>
      </c>
      <c r="I1040" s="44"/>
      <c r="AA1040" s="46" t="s">
        <v>2456</v>
      </c>
      <c r="AB1040" s="45">
        <v>20646000</v>
      </c>
      <c r="AC1040" s="45">
        <v>21088000</v>
      </c>
      <c r="AD1040" s="44">
        <f t="shared" si="58"/>
        <v>2.1408505279473022E-2</v>
      </c>
    </row>
    <row r="1041" spans="8:30" x14ac:dyDescent="0.25">
      <c r="H1041" s="44" t="str">
        <f t="shared" si="57"/>
        <v/>
      </c>
      <c r="I1041" s="44"/>
      <c r="AA1041" s="21" t="s">
        <v>1349</v>
      </c>
      <c r="AB1041" s="45"/>
      <c r="AC1041" s="45"/>
      <c r="AD1041" s="44" t="str">
        <f t="shared" si="58"/>
        <v/>
      </c>
    </row>
    <row r="1042" spans="8:30" x14ac:dyDescent="0.25">
      <c r="H1042" s="44" t="str">
        <f t="shared" si="57"/>
        <v/>
      </c>
      <c r="I1042" s="44"/>
      <c r="AA1042" s="46" t="s">
        <v>1346</v>
      </c>
      <c r="AB1042" s="45">
        <v>6253160</v>
      </c>
      <c r="AC1042" s="45">
        <v>7509000</v>
      </c>
      <c r="AD1042" s="44">
        <f t="shared" si="58"/>
        <v>0.20083285890653685</v>
      </c>
    </row>
    <row r="1043" spans="8:30" x14ac:dyDescent="0.25">
      <c r="H1043" s="44" t="str">
        <f t="shared" si="57"/>
        <v/>
      </c>
      <c r="I1043" s="44"/>
      <c r="AA1043" s="21" t="s">
        <v>3348</v>
      </c>
      <c r="AB1043" s="45"/>
      <c r="AC1043" s="45"/>
      <c r="AD1043" s="44" t="str">
        <f t="shared" si="58"/>
        <v/>
      </c>
    </row>
    <row r="1044" spans="8:30" x14ac:dyDescent="0.25">
      <c r="H1044" s="44" t="str">
        <f t="shared" si="57"/>
        <v/>
      </c>
      <c r="I1044" s="44"/>
      <c r="AA1044" s="46" t="s">
        <v>3346</v>
      </c>
      <c r="AB1044" s="45">
        <v>50257000</v>
      </c>
      <c r="AC1044" s="45">
        <v>51308106</v>
      </c>
      <c r="AD1044" s="44">
        <f t="shared" si="58"/>
        <v>2.0914618859064409E-2</v>
      </c>
    </row>
    <row r="1045" spans="8:30" x14ac:dyDescent="0.25">
      <c r="H1045" s="44" t="str">
        <f t="shared" si="57"/>
        <v/>
      </c>
      <c r="I1045" s="44"/>
      <c r="AA1045" s="21" t="s">
        <v>3177</v>
      </c>
      <c r="AB1045" s="45"/>
      <c r="AC1045" s="45"/>
      <c r="AD1045" s="44" t="str">
        <f t="shared" si="58"/>
        <v/>
      </c>
    </row>
    <row r="1046" spans="8:30" x14ac:dyDescent="0.25">
      <c r="H1046" s="44" t="str">
        <f t="shared" si="57"/>
        <v/>
      </c>
      <c r="I1046" s="44"/>
      <c r="AA1046" s="46" t="s">
        <v>3175</v>
      </c>
      <c r="AB1046" s="45">
        <v>40458000</v>
      </c>
      <c r="AC1046" s="45">
        <v>40771000</v>
      </c>
      <c r="AD1046" s="44">
        <f t="shared" si="58"/>
        <v>7.7364180137426469E-3</v>
      </c>
    </row>
    <row r="1047" spans="8:30" x14ac:dyDescent="0.25">
      <c r="H1047" s="44" t="str">
        <f t="shared" si="57"/>
        <v/>
      </c>
      <c r="I1047" s="44"/>
      <c r="AA1047" s="21" t="s">
        <v>1177</v>
      </c>
      <c r="AB1047" s="45"/>
      <c r="AC1047" s="45"/>
      <c r="AD1047" s="44" t="str">
        <f t="shared" si="58"/>
        <v/>
      </c>
    </row>
    <row r="1048" spans="8:30" x14ac:dyDescent="0.25">
      <c r="H1048" s="44" t="str">
        <f t="shared" si="57"/>
        <v/>
      </c>
      <c r="I1048" s="44"/>
      <c r="AA1048" s="46" t="s">
        <v>1174</v>
      </c>
      <c r="AB1048" s="45">
        <v>4917000</v>
      </c>
      <c r="AC1048" s="45">
        <v>5048000</v>
      </c>
      <c r="AD1048" s="44">
        <f t="shared" si="58"/>
        <v>2.6642261541590401E-2</v>
      </c>
    </row>
    <row r="1049" spans="8:30" x14ac:dyDescent="0.25">
      <c r="H1049" s="44" t="str">
        <f t="shared" si="57"/>
        <v/>
      </c>
      <c r="I1049" s="44"/>
      <c r="AA1049" s="21" t="s">
        <v>1525</v>
      </c>
      <c r="AB1049" s="45"/>
      <c r="AC1049" s="45"/>
      <c r="AD1049" s="44" t="str">
        <f t="shared" si="58"/>
        <v/>
      </c>
    </row>
    <row r="1050" spans="8:30" x14ac:dyDescent="0.25">
      <c r="H1050" s="44" t="str">
        <f t="shared" si="57"/>
        <v/>
      </c>
      <c r="I1050" s="44"/>
      <c r="AA1050" s="46" t="s">
        <v>1522</v>
      </c>
      <c r="AB1050" s="45">
        <v>8330000</v>
      </c>
      <c r="AC1050" s="45">
        <v>8453000</v>
      </c>
      <c r="AD1050" s="44">
        <f t="shared" si="58"/>
        <v>1.4765906362545019E-2</v>
      </c>
    </row>
    <row r="1051" spans="8:30" x14ac:dyDescent="0.25">
      <c r="H1051" s="44" t="str">
        <f t="shared" si="57"/>
        <v/>
      </c>
      <c r="I1051" s="44"/>
      <c r="AA1051" s="21" t="s">
        <v>3666</v>
      </c>
      <c r="AB1051" s="45"/>
      <c r="AC1051" s="45"/>
      <c r="AD1051" s="44" t="str">
        <f t="shared" si="58"/>
        <v/>
      </c>
    </row>
    <row r="1052" spans="8:30" x14ac:dyDescent="0.25">
      <c r="H1052" s="44" t="str">
        <f t="shared" si="57"/>
        <v/>
      </c>
      <c r="I1052" s="44"/>
      <c r="AA1052" s="46" t="s">
        <v>3664</v>
      </c>
      <c r="AB1052" s="45">
        <v>104543631</v>
      </c>
      <c r="AC1052" s="45">
        <v>104914693</v>
      </c>
      <c r="AD1052" s="44">
        <f t="shared" si="58"/>
        <v>3.549350605585911E-3</v>
      </c>
    </row>
    <row r="1053" spans="8:30" x14ac:dyDescent="0.25">
      <c r="H1053" s="44" t="str">
        <f t="shared" si="57"/>
        <v/>
      </c>
      <c r="I1053" s="44"/>
      <c r="AA1053" s="21" t="s">
        <v>3309</v>
      </c>
      <c r="AB1053" s="45"/>
      <c r="AC1053" s="45"/>
      <c r="AD1053" s="44" t="str">
        <f t="shared" si="58"/>
        <v/>
      </c>
    </row>
    <row r="1054" spans="8:30" x14ac:dyDescent="0.25">
      <c r="H1054" s="44" t="str">
        <f t="shared" si="57"/>
        <v/>
      </c>
      <c r="I1054" s="44"/>
      <c r="AA1054" s="46" t="s">
        <v>3307</v>
      </c>
      <c r="AB1054" s="45">
        <v>47269000</v>
      </c>
      <c r="AC1054" s="45">
        <v>46831000</v>
      </c>
      <c r="AD1054" s="44">
        <f t="shared" si="58"/>
        <v>-9.2661152129302499E-3</v>
      </c>
    </row>
    <row r="1055" spans="8:30" x14ac:dyDescent="0.25">
      <c r="H1055" s="44" t="str">
        <f t="shared" si="57"/>
        <v/>
      </c>
      <c r="I1055" s="44"/>
      <c r="AA1055" s="21" t="s">
        <v>3278</v>
      </c>
      <c r="AB1055" s="45"/>
      <c r="AC1055" s="45"/>
      <c r="AD1055" s="44" t="str">
        <f t="shared" si="58"/>
        <v/>
      </c>
    </row>
    <row r="1056" spans="8:30" x14ac:dyDescent="0.25">
      <c r="H1056" s="44" t="str">
        <f t="shared" si="57"/>
        <v/>
      </c>
      <c r="I1056" s="44"/>
      <c r="AA1056" s="46" t="s">
        <v>3276</v>
      </c>
      <c r="AB1056" s="45">
        <v>46375000</v>
      </c>
      <c r="AC1056" s="45">
        <v>46375000</v>
      </c>
      <c r="AD1056" s="44">
        <f t="shared" si="58"/>
        <v>0</v>
      </c>
    </row>
    <row r="1057" spans="8:30" x14ac:dyDescent="0.25">
      <c r="H1057" s="44" t="str">
        <f t="shared" si="57"/>
        <v/>
      </c>
      <c r="I1057" s="44"/>
      <c r="AA1057" s="21" t="s">
        <v>1462</v>
      </c>
      <c r="AB1057" s="45"/>
      <c r="AC1057" s="45"/>
      <c r="AD1057" s="44" t="str">
        <f t="shared" si="58"/>
        <v/>
      </c>
    </row>
    <row r="1058" spans="8:30" x14ac:dyDescent="0.25">
      <c r="H1058" s="44" t="str">
        <f t="shared" si="57"/>
        <v/>
      </c>
      <c r="I1058" s="44"/>
      <c r="AA1058" s="46" t="s">
        <v>1460</v>
      </c>
      <c r="AB1058" s="45">
        <v>7644604</v>
      </c>
      <c r="AC1058" s="45">
        <v>6748367</v>
      </c>
      <c r="AD1058" s="44">
        <f t="shared" si="58"/>
        <v>-0.11723785823307525</v>
      </c>
    </row>
    <row r="1059" spans="8:30" x14ac:dyDescent="0.25">
      <c r="H1059" s="44" t="str">
        <f t="shared" si="57"/>
        <v/>
      </c>
      <c r="I1059" s="44"/>
      <c r="AA1059" s="21" t="s">
        <v>3539</v>
      </c>
      <c r="AB1059" s="45"/>
      <c r="AC1059" s="45"/>
      <c r="AD1059" s="44" t="str">
        <f t="shared" si="58"/>
        <v/>
      </c>
    </row>
    <row r="1060" spans="8:30" x14ac:dyDescent="0.25">
      <c r="H1060" s="44" t="str">
        <f t="shared" si="57"/>
        <v/>
      </c>
      <c r="I1060" s="44"/>
      <c r="AA1060" s="46" t="s">
        <v>3537</v>
      </c>
      <c r="AB1060" s="45">
        <v>63845000</v>
      </c>
      <c r="AC1060" s="45">
        <v>64004000</v>
      </c>
      <c r="AD1060" s="44">
        <f t="shared" si="58"/>
        <v>2.490406453128671E-3</v>
      </c>
    </row>
    <row r="1061" spans="8:30" x14ac:dyDescent="0.25">
      <c r="H1061" s="44" t="str">
        <f t="shared" si="57"/>
        <v/>
      </c>
      <c r="I1061" s="44"/>
      <c r="AA1061" s="21" t="s">
        <v>3639</v>
      </c>
      <c r="AB1061" s="45"/>
      <c r="AC1061" s="45"/>
      <c r="AD1061" s="44" t="str">
        <f t="shared" si="58"/>
        <v/>
      </c>
    </row>
    <row r="1062" spans="8:30" x14ac:dyDescent="0.25">
      <c r="H1062" s="44" t="str">
        <f t="shared" si="57"/>
        <v/>
      </c>
      <c r="I1062" s="44"/>
      <c r="AA1062" s="46" t="s">
        <v>3637</v>
      </c>
      <c r="AB1062" s="45">
        <v>87549000</v>
      </c>
      <c r="AC1062" s="45">
        <v>98782000</v>
      </c>
      <c r="AD1062" s="44">
        <f t="shared" si="58"/>
        <v>0.12830529189368239</v>
      </c>
    </row>
    <row r="1063" spans="8:30" x14ac:dyDescent="0.25">
      <c r="H1063" s="44" t="str">
        <f t="shared" si="57"/>
        <v/>
      </c>
      <c r="I1063" s="44"/>
      <c r="AA1063" s="21" t="s">
        <v>1487</v>
      </c>
      <c r="AB1063" s="45"/>
      <c r="AC1063" s="45"/>
      <c r="AD1063" s="44" t="str">
        <f t="shared" si="58"/>
        <v/>
      </c>
    </row>
    <row r="1064" spans="8:30" x14ac:dyDescent="0.25">
      <c r="H1064" s="44" t="str">
        <f t="shared" si="57"/>
        <v/>
      </c>
      <c r="I1064" s="44"/>
      <c r="AA1064" s="46" t="s">
        <v>1485</v>
      </c>
      <c r="AB1064" s="45">
        <v>7970000</v>
      </c>
      <c r="AC1064" s="45">
        <v>10413000</v>
      </c>
      <c r="AD1064" s="44">
        <f t="shared" si="58"/>
        <v>0.3065244667503137</v>
      </c>
    </row>
    <row r="1065" spans="8:30" x14ac:dyDescent="0.25">
      <c r="H1065" s="44" t="str">
        <f t="shared" si="57"/>
        <v/>
      </c>
      <c r="I1065" s="44"/>
      <c r="AA1065" s="21" t="s">
        <v>2385</v>
      </c>
      <c r="AB1065" s="45"/>
      <c r="AC1065" s="45"/>
      <c r="AD1065" s="44" t="str">
        <f t="shared" si="58"/>
        <v/>
      </c>
    </row>
    <row r="1066" spans="8:30" x14ac:dyDescent="0.25">
      <c r="H1066" s="44" t="str">
        <f t="shared" si="57"/>
        <v/>
      </c>
      <c r="I1066" s="44"/>
      <c r="AA1066" s="46" t="s">
        <v>2383</v>
      </c>
      <c r="AB1066" s="45">
        <v>19480000</v>
      </c>
      <c r="AC1066" s="45">
        <v>20000032</v>
      </c>
      <c r="AD1066" s="44">
        <f t="shared" si="58"/>
        <v>2.6695687885010266E-2</v>
      </c>
    </row>
    <row r="1067" spans="8:30" x14ac:dyDescent="0.25">
      <c r="H1067" s="44" t="str">
        <f t="shared" si="57"/>
        <v/>
      </c>
      <c r="I1067" s="44"/>
      <c r="AA1067" s="21" t="s">
        <v>1598</v>
      </c>
      <c r="AB1067" s="45"/>
      <c r="AC1067" s="45"/>
      <c r="AD1067" s="44" t="str">
        <f t="shared" si="58"/>
        <v/>
      </c>
    </row>
    <row r="1068" spans="8:30" x14ac:dyDescent="0.25">
      <c r="H1068" s="44" t="str">
        <f t="shared" si="57"/>
        <v/>
      </c>
      <c r="I1068" s="44"/>
      <c r="AA1068" s="46" t="s">
        <v>1596</v>
      </c>
      <c r="AB1068" s="45">
        <v>8916000</v>
      </c>
      <c r="AC1068" s="45">
        <v>10402000</v>
      </c>
      <c r="AD1068" s="44">
        <f t="shared" si="58"/>
        <v>0.16666666666666666</v>
      </c>
    </row>
    <row r="1069" spans="8:30" x14ac:dyDescent="0.25">
      <c r="H1069" s="44" t="str">
        <f t="shared" si="57"/>
        <v/>
      </c>
      <c r="I1069" s="44"/>
      <c r="AA1069" s="21" t="s">
        <v>3659</v>
      </c>
      <c r="AB1069" s="45"/>
      <c r="AC1069" s="45"/>
      <c r="AD1069" s="44" t="str">
        <f t="shared" si="58"/>
        <v/>
      </c>
    </row>
    <row r="1070" spans="8:30" x14ac:dyDescent="0.25">
      <c r="H1070" s="44" t="str">
        <f t="shared" si="57"/>
        <v/>
      </c>
      <c r="I1070" s="44"/>
      <c r="AA1070" s="46" t="s">
        <v>3657</v>
      </c>
      <c r="AB1070" s="45">
        <v>100809955</v>
      </c>
      <c r="AC1070" s="45">
        <v>100809955</v>
      </c>
      <c r="AD1070" s="44">
        <f t="shared" si="58"/>
        <v>0</v>
      </c>
    </row>
    <row r="1071" spans="8:30" x14ac:dyDescent="0.25">
      <c r="H1071" s="44" t="str">
        <f t="shared" si="57"/>
        <v/>
      </c>
      <c r="I1071" s="44"/>
      <c r="AA1071" s="21" t="s">
        <v>1027</v>
      </c>
      <c r="AB1071" s="45"/>
      <c r="AC1071" s="45"/>
      <c r="AD1071" s="44" t="str">
        <f t="shared" si="58"/>
        <v/>
      </c>
    </row>
    <row r="1072" spans="8:30" x14ac:dyDescent="0.25">
      <c r="H1072" s="44" t="str">
        <f t="shared" si="57"/>
        <v/>
      </c>
      <c r="I1072" s="44"/>
      <c r="AA1072" s="46" t="s">
        <v>1025</v>
      </c>
      <c r="AB1072" s="45">
        <v>3892900</v>
      </c>
      <c r="AC1072" s="45">
        <v>3892900</v>
      </c>
      <c r="AD1072" s="44">
        <f t="shared" si="58"/>
        <v>0</v>
      </c>
    </row>
    <row r="1073" spans="8:30" x14ac:dyDescent="0.25">
      <c r="H1073" s="44" t="str">
        <f t="shared" si="57"/>
        <v/>
      </c>
      <c r="I1073" s="44"/>
      <c r="AA1073" s="21" t="s">
        <v>2024</v>
      </c>
      <c r="AB1073" s="45"/>
      <c r="AC1073" s="45"/>
      <c r="AD1073" s="44" t="str">
        <f t="shared" si="58"/>
        <v/>
      </c>
    </row>
    <row r="1074" spans="8:30" x14ac:dyDescent="0.25">
      <c r="H1074" s="44" t="str">
        <f t="shared" si="57"/>
        <v/>
      </c>
      <c r="I1074" s="44"/>
      <c r="AA1074" s="46" t="s">
        <v>2022</v>
      </c>
      <c r="AB1074" s="45">
        <v>13438000</v>
      </c>
      <c r="AC1074" s="45">
        <v>13438000</v>
      </c>
      <c r="AD1074" s="44">
        <f t="shared" si="58"/>
        <v>0</v>
      </c>
    </row>
    <row r="1075" spans="8:30" x14ac:dyDescent="0.25">
      <c r="H1075" s="44" t="str">
        <f t="shared" si="57"/>
        <v/>
      </c>
      <c r="I1075" s="44"/>
      <c r="AA1075" s="21" t="s">
        <v>2174</v>
      </c>
      <c r="AB1075" s="45"/>
      <c r="AC1075" s="45"/>
      <c r="AD1075" s="44" t="str">
        <f t="shared" si="58"/>
        <v/>
      </c>
    </row>
    <row r="1076" spans="8:30" x14ac:dyDescent="0.25">
      <c r="H1076" s="44" t="str">
        <f t="shared" si="57"/>
        <v/>
      </c>
      <c r="I1076" s="44"/>
      <c r="AA1076" s="46" t="s">
        <v>2171</v>
      </c>
      <c r="AB1076" s="45">
        <v>15729000</v>
      </c>
      <c r="AC1076" s="45">
        <v>16942000</v>
      </c>
      <c r="AD1076" s="44">
        <f t="shared" si="58"/>
        <v>7.7118697946468306E-2</v>
      </c>
    </row>
    <row r="1077" spans="8:30" x14ac:dyDescent="0.25">
      <c r="H1077" s="44" t="str">
        <f t="shared" si="57"/>
        <v/>
      </c>
      <c r="I1077" s="44"/>
      <c r="AA1077" s="21" t="s">
        <v>588</v>
      </c>
      <c r="AB1077" s="45"/>
      <c r="AC1077" s="45"/>
      <c r="AD1077" s="44" t="str">
        <f t="shared" si="58"/>
        <v/>
      </c>
    </row>
    <row r="1078" spans="8:30" x14ac:dyDescent="0.25">
      <c r="H1078" s="44" t="str">
        <f t="shared" si="57"/>
        <v/>
      </c>
      <c r="I1078" s="44"/>
      <c r="AA1078" s="46" t="s">
        <v>585</v>
      </c>
      <c r="AB1078" s="45">
        <v>1950000</v>
      </c>
      <c r="AC1078" s="45">
        <v>4760000</v>
      </c>
      <c r="AD1078" s="44">
        <f t="shared" si="58"/>
        <v>1.441025641025641</v>
      </c>
    </row>
    <row r="1079" spans="8:30" x14ac:dyDescent="0.25">
      <c r="H1079" s="44" t="str">
        <f t="shared" si="57"/>
        <v/>
      </c>
      <c r="I1079" s="44"/>
      <c r="AA1079" s="21" t="s">
        <v>2471</v>
      </c>
      <c r="AB1079" s="45"/>
      <c r="AC1079" s="45"/>
      <c r="AD1079" s="44" t="str">
        <f t="shared" si="58"/>
        <v/>
      </c>
    </row>
    <row r="1080" spans="8:30" x14ac:dyDescent="0.25">
      <c r="H1080" s="44" t="str">
        <f t="shared" si="57"/>
        <v/>
      </c>
      <c r="I1080" s="44"/>
      <c r="AA1080" s="46" t="s">
        <v>2469</v>
      </c>
      <c r="AB1080" s="45">
        <v>20879519</v>
      </c>
      <c r="AC1080" s="45">
        <v>20323383</v>
      </c>
      <c r="AD1080" s="44">
        <f t="shared" si="58"/>
        <v>-2.6635479485901951E-2</v>
      </c>
    </row>
    <row r="1081" spans="8:30" x14ac:dyDescent="0.25">
      <c r="H1081" s="44" t="str">
        <f t="shared" si="57"/>
        <v/>
      </c>
      <c r="I1081" s="44"/>
      <c r="AA1081" s="21" t="s">
        <v>2848</v>
      </c>
      <c r="AB1081" s="45"/>
      <c r="AC1081" s="45"/>
      <c r="AD1081" s="44" t="str">
        <f t="shared" si="58"/>
        <v/>
      </c>
    </row>
    <row r="1082" spans="8:30" x14ac:dyDescent="0.25">
      <c r="H1082" s="44" t="str">
        <f t="shared" si="57"/>
        <v/>
      </c>
      <c r="I1082" s="44"/>
      <c r="AA1082" s="46" t="s">
        <v>2846</v>
      </c>
      <c r="AB1082" s="45">
        <v>29161433</v>
      </c>
      <c r="AC1082" s="45">
        <v>28170000</v>
      </c>
      <c r="AD1082" s="44">
        <f t="shared" si="58"/>
        <v>-3.3998089188552565E-2</v>
      </c>
    </row>
    <row r="1083" spans="8:30" x14ac:dyDescent="0.25">
      <c r="H1083" s="44" t="str">
        <f t="shared" si="57"/>
        <v/>
      </c>
      <c r="I1083" s="44"/>
      <c r="AA1083" s="21" t="s">
        <v>1220</v>
      </c>
      <c r="AB1083" s="45"/>
      <c r="AC1083" s="45"/>
      <c r="AD1083" s="44" t="str">
        <f t="shared" si="58"/>
        <v/>
      </c>
    </row>
    <row r="1084" spans="8:30" x14ac:dyDescent="0.25">
      <c r="H1084" s="44" t="str">
        <f t="shared" si="57"/>
        <v/>
      </c>
      <c r="I1084" s="44"/>
      <c r="AA1084" s="46" t="s">
        <v>1218</v>
      </c>
      <c r="AB1084" s="45">
        <v>5224985</v>
      </c>
      <c r="AC1084" s="45">
        <v>5049432</v>
      </c>
      <c r="AD1084" s="44">
        <f t="shared" si="58"/>
        <v>-3.3598756742842323E-2</v>
      </c>
    </row>
    <row r="1085" spans="8:30" x14ac:dyDescent="0.25">
      <c r="H1085" s="44" t="str">
        <f t="shared" si="57"/>
        <v/>
      </c>
      <c r="I1085" s="44"/>
      <c r="AA1085" s="21" t="s">
        <v>1640</v>
      </c>
      <c r="AB1085" s="45"/>
      <c r="AC1085" s="45"/>
      <c r="AD1085" s="44" t="str">
        <f t="shared" si="58"/>
        <v/>
      </c>
    </row>
    <row r="1086" spans="8:30" x14ac:dyDescent="0.25">
      <c r="H1086" s="44" t="str">
        <f t="shared" si="57"/>
        <v/>
      </c>
      <c r="I1086" s="44"/>
      <c r="AA1086" s="46" t="s">
        <v>1637</v>
      </c>
      <c r="AB1086" s="45">
        <v>9300000</v>
      </c>
      <c r="AC1086" s="45">
        <v>8685000</v>
      </c>
      <c r="AD1086" s="44">
        <f t="shared" si="58"/>
        <v>-6.6129032258064518E-2</v>
      </c>
    </row>
    <row r="1087" spans="8:30" x14ac:dyDescent="0.25">
      <c r="H1087" s="44" t="str">
        <f t="shared" si="57"/>
        <v/>
      </c>
      <c r="I1087" s="44"/>
      <c r="AA1087" s="21" t="s">
        <v>3037</v>
      </c>
      <c r="AB1087" s="45"/>
      <c r="AC1087" s="45"/>
      <c r="AD1087" s="44" t="str">
        <f t="shared" si="58"/>
        <v/>
      </c>
    </row>
    <row r="1088" spans="8:30" x14ac:dyDescent="0.25">
      <c r="H1088" s="44" t="str">
        <f t="shared" si="57"/>
        <v/>
      </c>
      <c r="I1088" s="44"/>
      <c r="AA1088" s="46" t="s">
        <v>3034</v>
      </c>
      <c r="AB1088" s="45">
        <v>35000000</v>
      </c>
      <c r="AC1088" s="45">
        <v>27225000</v>
      </c>
      <c r="AD1088" s="44">
        <f t="shared" si="58"/>
        <v>-0.22214285714285714</v>
      </c>
    </row>
    <row r="1089" spans="8:30" x14ac:dyDescent="0.25">
      <c r="H1089" s="44" t="str">
        <f t="shared" si="57"/>
        <v/>
      </c>
      <c r="I1089" s="44"/>
      <c r="AA1089" s="21" t="s">
        <v>1981</v>
      </c>
      <c r="AB1089" s="45"/>
      <c r="AC1089" s="45"/>
      <c r="AD1089" s="44" t="str">
        <f t="shared" si="58"/>
        <v/>
      </c>
    </row>
    <row r="1090" spans="8:30" x14ac:dyDescent="0.25">
      <c r="H1090" s="44" t="str">
        <f t="shared" si="57"/>
        <v/>
      </c>
      <c r="I1090" s="44"/>
      <c r="AA1090" s="46" t="s">
        <v>1978</v>
      </c>
      <c r="AB1090" s="45">
        <v>12806888</v>
      </c>
      <c r="AC1090" s="45">
        <v>16905621</v>
      </c>
      <c r="AD1090" s="44">
        <f t="shared" si="58"/>
        <v>0.32004129340398696</v>
      </c>
    </row>
    <row r="1091" spans="8:30" x14ac:dyDescent="0.25">
      <c r="H1091" s="44" t="str">
        <f t="shared" si="57"/>
        <v/>
      </c>
      <c r="I1091" s="44"/>
      <c r="AA1091" s="21" t="s">
        <v>3261</v>
      </c>
      <c r="AB1091" s="45"/>
      <c r="AC1091" s="45"/>
      <c r="AD1091" s="44" t="str">
        <f t="shared" si="58"/>
        <v/>
      </c>
    </row>
    <row r="1092" spans="8:30" x14ac:dyDescent="0.25">
      <c r="H1092" s="44" t="str">
        <f t="shared" si="57"/>
        <v/>
      </c>
      <c r="I1092" s="44"/>
      <c r="AA1092" s="46" t="s">
        <v>3258</v>
      </c>
      <c r="AB1092" s="45">
        <v>45536000</v>
      </c>
      <c r="AC1092" s="45">
        <v>47478000</v>
      </c>
      <c r="AD1092" s="44">
        <f t="shared" si="58"/>
        <v>4.2647575544624033E-2</v>
      </c>
    </row>
    <row r="1093" spans="8:30" x14ac:dyDescent="0.25">
      <c r="H1093" s="44" t="str">
        <f t="shared" ref="H1093:H1111" si="59">IF(OR(E1093=0,E1093="",F1093=0,F1093=""),"",(F1093-E1093)/E1093)</f>
        <v/>
      </c>
      <c r="I1093" s="44"/>
      <c r="AA1093" s="21" t="s">
        <v>1768</v>
      </c>
      <c r="AB1093" s="45"/>
      <c r="AC1093" s="45"/>
      <c r="AD1093" s="44" t="str">
        <f t="shared" si="58"/>
        <v/>
      </c>
    </row>
    <row r="1094" spans="8:30" x14ac:dyDescent="0.25">
      <c r="H1094" s="44" t="str">
        <f t="shared" si="59"/>
        <v/>
      </c>
      <c r="I1094" s="44"/>
      <c r="AA1094" s="46" t="s">
        <v>355</v>
      </c>
      <c r="AB1094" s="45">
        <v>10488000</v>
      </c>
      <c r="AC1094" s="45">
        <v>10634000</v>
      </c>
      <c r="AD1094" s="44">
        <f t="shared" ref="AD1094:AD1157" si="60">IF(OR(AB1094=0,AB1094="",AC1094=0,AC1094=""),"",(AC1094-AB1094)/AB1094)</f>
        <v>1.3920671243325706E-2</v>
      </c>
    </row>
    <row r="1095" spans="8:30" x14ac:dyDescent="0.25">
      <c r="H1095" s="44" t="str">
        <f t="shared" si="59"/>
        <v/>
      </c>
      <c r="I1095" s="44"/>
      <c r="AA1095" s="21" t="s">
        <v>359</v>
      </c>
      <c r="AB1095" s="45"/>
      <c r="AC1095" s="45"/>
      <c r="AD1095" s="44" t="str">
        <f t="shared" si="60"/>
        <v/>
      </c>
    </row>
    <row r="1096" spans="8:30" x14ac:dyDescent="0.25">
      <c r="H1096" s="44" t="str">
        <f t="shared" si="59"/>
        <v/>
      </c>
      <c r="I1096" s="44"/>
      <c r="AA1096" s="46" t="s">
        <v>355</v>
      </c>
      <c r="AB1096" s="45">
        <v>46000</v>
      </c>
      <c r="AC1096" s="45">
        <v>46000</v>
      </c>
      <c r="AD1096" s="44">
        <f t="shared" si="60"/>
        <v>0</v>
      </c>
    </row>
    <row r="1097" spans="8:30" x14ac:dyDescent="0.25">
      <c r="H1097" s="44" t="str">
        <f t="shared" si="59"/>
        <v/>
      </c>
      <c r="I1097" s="44"/>
      <c r="AA1097" s="21" t="s">
        <v>1011</v>
      </c>
      <c r="AB1097" s="45"/>
      <c r="AC1097" s="45"/>
      <c r="AD1097" s="44" t="str">
        <f t="shared" si="60"/>
        <v/>
      </c>
    </row>
    <row r="1098" spans="8:30" x14ac:dyDescent="0.25">
      <c r="H1098" s="44" t="str">
        <f t="shared" si="59"/>
        <v/>
      </c>
      <c r="I1098" s="44"/>
      <c r="AA1098" s="46" t="s">
        <v>355</v>
      </c>
      <c r="AB1098" s="45">
        <v>3848000</v>
      </c>
      <c r="AC1098" s="45">
        <v>3879000</v>
      </c>
      <c r="AD1098" s="44">
        <f t="shared" si="60"/>
        <v>8.0561330561330566E-3</v>
      </c>
    </row>
    <row r="1099" spans="8:30" x14ac:dyDescent="0.25">
      <c r="H1099" s="44" t="str">
        <f t="shared" si="59"/>
        <v/>
      </c>
      <c r="I1099" s="44"/>
      <c r="AA1099" s="21" t="s">
        <v>2198</v>
      </c>
      <c r="AB1099" s="45"/>
      <c r="AC1099" s="45"/>
      <c r="AD1099" s="44" t="str">
        <f t="shared" si="60"/>
        <v/>
      </c>
    </row>
    <row r="1100" spans="8:30" x14ac:dyDescent="0.25">
      <c r="H1100" s="44" t="str">
        <f t="shared" si="59"/>
        <v/>
      </c>
      <c r="I1100" s="44"/>
      <c r="AA1100" s="46" t="s">
        <v>2195</v>
      </c>
      <c r="AB1100" s="45">
        <v>16319000</v>
      </c>
      <c r="AC1100" s="45">
        <v>22835000</v>
      </c>
      <c r="AD1100" s="44">
        <f t="shared" si="60"/>
        <v>0.39928917213064524</v>
      </c>
    </row>
    <row r="1101" spans="8:30" x14ac:dyDescent="0.25">
      <c r="H1101" s="44" t="str">
        <f t="shared" si="59"/>
        <v/>
      </c>
      <c r="I1101" s="44"/>
      <c r="AA1101" s="21" t="s">
        <v>1053</v>
      </c>
      <c r="AB1101" s="45"/>
      <c r="AC1101" s="45"/>
      <c r="AD1101" s="44" t="str">
        <f t="shared" si="60"/>
        <v/>
      </c>
    </row>
    <row r="1102" spans="8:30" x14ac:dyDescent="0.25">
      <c r="H1102" s="44" t="str">
        <f t="shared" si="59"/>
        <v/>
      </c>
      <c r="I1102" s="44"/>
      <c r="AA1102" s="46" t="s">
        <v>355</v>
      </c>
      <c r="AB1102" s="45">
        <v>4047000</v>
      </c>
      <c r="AC1102" s="45">
        <v>4047000</v>
      </c>
      <c r="AD1102" s="44">
        <f t="shared" si="60"/>
        <v>0</v>
      </c>
    </row>
    <row r="1103" spans="8:30" x14ac:dyDescent="0.25">
      <c r="H1103" s="44" t="str">
        <f t="shared" si="59"/>
        <v/>
      </c>
      <c r="I1103" s="44"/>
      <c r="AA1103" s="21" t="s">
        <v>3480</v>
      </c>
      <c r="AB1103" s="45"/>
      <c r="AC1103" s="45"/>
      <c r="AD1103" s="44" t="str">
        <f t="shared" si="60"/>
        <v/>
      </c>
    </row>
    <row r="1104" spans="8:30" x14ac:dyDescent="0.25">
      <c r="H1104" s="44" t="str">
        <f t="shared" si="59"/>
        <v/>
      </c>
      <c r="I1104" s="44"/>
      <c r="AA1104" s="46" t="s">
        <v>355</v>
      </c>
      <c r="AB1104" s="45">
        <v>308188000</v>
      </c>
      <c r="AC1104" s="45">
        <v>461117000</v>
      </c>
      <c r="AD1104" s="44">
        <f t="shared" si="60"/>
        <v>0.49621983983802093</v>
      </c>
    </row>
    <row r="1105" spans="8:30" x14ac:dyDescent="0.25">
      <c r="H1105" s="44" t="str">
        <f t="shared" si="59"/>
        <v/>
      </c>
      <c r="I1105" s="44"/>
      <c r="AA1105" s="21" t="s">
        <v>541</v>
      </c>
      <c r="AB1105" s="45"/>
      <c r="AC1105" s="45"/>
      <c r="AD1105" s="44" t="str">
        <f t="shared" si="60"/>
        <v/>
      </c>
    </row>
    <row r="1106" spans="8:30" x14ac:dyDescent="0.25">
      <c r="H1106" s="44" t="str">
        <f t="shared" si="59"/>
        <v/>
      </c>
      <c r="I1106" s="44"/>
      <c r="AA1106" s="46" t="s">
        <v>355</v>
      </c>
      <c r="AB1106" s="45">
        <v>1540000</v>
      </c>
      <c r="AC1106" s="45">
        <v>623000</v>
      </c>
      <c r="AD1106" s="44">
        <f t="shared" si="60"/>
        <v>-0.59545454545454546</v>
      </c>
    </row>
    <row r="1107" spans="8:30" x14ac:dyDescent="0.25">
      <c r="H1107" s="44" t="str">
        <f t="shared" si="59"/>
        <v/>
      </c>
      <c r="I1107" s="44"/>
      <c r="AA1107" s="21" t="s">
        <v>3129</v>
      </c>
      <c r="AB1107" s="45"/>
      <c r="AC1107" s="45"/>
      <c r="AD1107" s="44" t="str">
        <f t="shared" si="60"/>
        <v/>
      </c>
    </row>
    <row r="1108" spans="8:30" x14ac:dyDescent="0.25">
      <c r="H1108" s="44" t="str">
        <f t="shared" si="59"/>
        <v/>
      </c>
      <c r="I1108" s="44"/>
      <c r="AA1108" s="46" t="s">
        <v>3127</v>
      </c>
      <c r="AB1108" s="45">
        <v>37657000</v>
      </c>
      <c r="AC1108" s="45">
        <v>55028000</v>
      </c>
      <c r="AD1108" s="44">
        <f t="shared" si="60"/>
        <v>0.46129537668959292</v>
      </c>
    </row>
    <row r="1109" spans="8:30" x14ac:dyDescent="0.25">
      <c r="H1109" s="44" t="str">
        <f t="shared" si="59"/>
        <v/>
      </c>
      <c r="I1109" s="44"/>
      <c r="AA1109" s="21" t="s">
        <v>1318</v>
      </c>
      <c r="AB1109" s="45"/>
      <c r="AC1109" s="45"/>
      <c r="AD1109" s="44" t="str">
        <f t="shared" si="60"/>
        <v/>
      </c>
    </row>
    <row r="1110" spans="8:30" x14ac:dyDescent="0.25">
      <c r="H1110" s="44" t="str">
        <f t="shared" si="59"/>
        <v/>
      </c>
      <c r="I1110" s="44"/>
      <c r="AA1110" s="46" t="s">
        <v>1316</v>
      </c>
      <c r="AB1110" s="45">
        <v>6077000</v>
      </c>
      <c r="AC1110" s="45">
        <v>6133616</v>
      </c>
      <c r="AD1110" s="44">
        <f t="shared" si="60"/>
        <v>9.3164390324173112E-3</v>
      </c>
    </row>
    <row r="1111" spans="8:30" x14ac:dyDescent="0.25">
      <c r="H1111" s="44" t="str">
        <f t="shared" si="59"/>
        <v/>
      </c>
      <c r="I1111" s="44"/>
      <c r="AA1111" s="21" t="s">
        <v>921</v>
      </c>
      <c r="AB1111" s="45"/>
      <c r="AC1111" s="45"/>
      <c r="AD1111" s="44" t="str">
        <f t="shared" si="60"/>
        <v/>
      </c>
    </row>
    <row r="1112" spans="8:30" x14ac:dyDescent="0.25">
      <c r="AA1112" s="46" t="s">
        <v>355</v>
      </c>
      <c r="AB1112" s="45">
        <v>3279420</v>
      </c>
      <c r="AC1112" s="45">
        <v>1538000</v>
      </c>
      <c r="AD1112" s="44">
        <f t="shared" si="60"/>
        <v>-0.53101463063590515</v>
      </c>
    </row>
    <row r="1113" spans="8:30" x14ac:dyDescent="0.25">
      <c r="AA1113" s="21" t="s">
        <v>719</v>
      </c>
      <c r="AB1113" s="45"/>
      <c r="AC1113" s="45"/>
      <c r="AD1113" s="44" t="str">
        <f t="shared" si="60"/>
        <v/>
      </c>
    </row>
    <row r="1114" spans="8:30" x14ac:dyDescent="0.25">
      <c r="AA1114" s="46" t="s">
        <v>716</v>
      </c>
      <c r="AB1114" s="45">
        <v>2580000</v>
      </c>
      <c r="AC1114" s="45">
        <v>2708000</v>
      </c>
      <c r="AD1114" s="44">
        <f t="shared" si="60"/>
        <v>4.9612403100775193E-2</v>
      </c>
    </row>
    <row r="1115" spans="8:30" x14ac:dyDescent="0.25">
      <c r="AA1115" s="21" t="s">
        <v>3075</v>
      </c>
      <c r="AB1115" s="45"/>
      <c r="AC1115" s="45"/>
      <c r="AD1115" s="44" t="str">
        <f t="shared" si="60"/>
        <v/>
      </c>
    </row>
    <row r="1116" spans="8:30" x14ac:dyDescent="0.25">
      <c r="AA1116" s="46" t="s">
        <v>3072</v>
      </c>
      <c r="AB1116" s="45">
        <v>36159560</v>
      </c>
      <c r="AC1116" s="45">
        <v>36510784</v>
      </c>
      <c r="AD1116" s="44">
        <f t="shared" si="60"/>
        <v>9.713171288588689E-3</v>
      </c>
    </row>
    <row r="1117" spans="8:30" x14ac:dyDescent="0.25">
      <c r="AA1117" s="21" t="s">
        <v>1024</v>
      </c>
      <c r="AB1117" s="45"/>
      <c r="AC1117" s="45"/>
      <c r="AD1117" s="44" t="str">
        <f t="shared" si="60"/>
        <v/>
      </c>
    </row>
    <row r="1118" spans="8:30" x14ac:dyDescent="0.25">
      <c r="AA1118" s="46" t="s">
        <v>1021</v>
      </c>
      <c r="AB1118" s="45">
        <v>3881804</v>
      </c>
      <c r="AC1118" s="45">
        <v>3881804</v>
      </c>
      <c r="AD1118" s="44">
        <f t="shared" si="60"/>
        <v>0</v>
      </c>
    </row>
    <row r="1119" spans="8:30" x14ac:dyDescent="0.25">
      <c r="AA1119" s="21" t="s">
        <v>3174</v>
      </c>
      <c r="AB1119" s="45"/>
      <c r="AC1119" s="45"/>
      <c r="AD1119" s="44" t="str">
        <f t="shared" si="60"/>
        <v/>
      </c>
    </row>
    <row r="1120" spans="8:30" x14ac:dyDescent="0.25">
      <c r="AA1120" s="46" t="s">
        <v>3171</v>
      </c>
      <c r="AB1120" s="45">
        <v>40138000</v>
      </c>
      <c r="AC1120" s="45">
        <v>48168000</v>
      </c>
      <c r="AD1120" s="44">
        <f t="shared" si="60"/>
        <v>0.20005979371169466</v>
      </c>
    </row>
    <row r="1121" spans="27:30" x14ac:dyDescent="0.25">
      <c r="AA1121" s="21" t="s">
        <v>3455</v>
      </c>
      <c r="AB1121" s="45"/>
      <c r="AC1121" s="45"/>
      <c r="AD1121" s="44" t="str">
        <f t="shared" si="60"/>
        <v/>
      </c>
    </row>
    <row r="1122" spans="27:30" x14ac:dyDescent="0.25">
      <c r="AA1122" s="46" t="s">
        <v>1260</v>
      </c>
      <c r="AB1122" s="45">
        <v>98410381</v>
      </c>
      <c r="AC1122" s="45">
        <v>98410381</v>
      </c>
      <c r="AD1122" s="44">
        <f t="shared" si="60"/>
        <v>0</v>
      </c>
    </row>
    <row r="1123" spans="27:30" x14ac:dyDescent="0.25">
      <c r="AA1123" s="46" t="s">
        <v>3453</v>
      </c>
      <c r="AB1123" s="45">
        <v>55663720</v>
      </c>
      <c r="AC1123" s="45">
        <v>55663720</v>
      </c>
      <c r="AD1123" s="44">
        <f t="shared" si="60"/>
        <v>0</v>
      </c>
    </row>
    <row r="1124" spans="27:30" x14ac:dyDescent="0.25">
      <c r="AA1124" s="21" t="s">
        <v>796</v>
      </c>
      <c r="AB1124" s="45"/>
      <c r="AC1124" s="45"/>
      <c r="AD1124" s="44" t="str">
        <f t="shared" si="60"/>
        <v/>
      </c>
    </row>
    <row r="1125" spans="27:30" x14ac:dyDescent="0.25">
      <c r="AA1125" s="46" t="s">
        <v>794</v>
      </c>
      <c r="AB1125" s="45">
        <v>2872000</v>
      </c>
      <c r="AC1125" s="45">
        <v>2872000</v>
      </c>
      <c r="AD1125" s="44">
        <f t="shared" si="60"/>
        <v>0</v>
      </c>
    </row>
    <row r="1126" spans="27:30" x14ac:dyDescent="0.25">
      <c r="AA1126" s="21" t="s">
        <v>2582</v>
      </c>
      <c r="AB1126" s="45"/>
      <c r="AC1126" s="45"/>
      <c r="AD1126" s="44" t="str">
        <f t="shared" si="60"/>
        <v/>
      </c>
    </row>
    <row r="1127" spans="27:30" x14ac:dyDescent="0.25">
      <c r="AA1127" s="46" t="s">
        <v>2580</v>
      </c>
      <c r="AB1127" s="45">
        <v>22822000</v>
      </c>
      <c r="AC1127" s="45">
        <v>23434000</v>
      </c>
      <c r="AD1127" s="44">
        <f t="shared" si="60"/>
        <v>2.6816229953553587E-2</v>
      </c>
    </row>
    <row r="1128" spans="27:30" x14ac:dyDescent="0.25">
      <c r="AA1128" s="21" t="s">
        <v>3663</v>
      </c>
      <c r="AB1128" s="45"/>
      <c r="AC1128" s="45"/>
      <c r="AD1128" s="44" t="str">
        <f t="shared" si="60"/>
        <v/>
      </c>
    </row>
    <row r="1129" spans="27:30" x14ac:dyDescent="0.25">
      <c r="AA1129" s="46" t="s">
        <v>3661</v>
      </c>
      <c r="AB1129" s="45">
        <v>103001487</v>
      </c>
      <c r="AC1129" s="45">
        <v>103001487</v>
      </c>
      <c r="AD1129" s="44">
        <f t="shared" si="60"/>
        <v>0</v>
      </c>
    </row>
    <row r="1130" spans="27:30" x14ac:dyDescent="0.25">
      <c r="AA1130" s="21" t="s">
        <v>1529</v>
      </c>
      <c r="AB1130" s="45"/>
      <c r="AC1130" s="45"/>
      <c r="AD1130" s="44" t="str">
        <f t="shared" si="60"/>
        <v/>
      </c>
    </row>
    <row r="1131" spans="27:30" x14ac:dyDescent="0.25">
      <c r="AA1131" s="46" t="s">
        <v>1526</v>
      </c>
      <c r="AB1131" s="45">
        <v>8330000</v>
      </c>
      <c r="AC1131" s="45">
        <v>8453000</v>
      </c>
      <c r="AD1131" s="44">
        <f t="shared" si="60"/>
        <v>1.4765906362545019E-2</v>
      </c>
    </row>
    <row r="1132" spans="27:30" x14ac:dyDescent="0.25">
      <c r="AA1132" s="21" t="s">
        <v>1262</v>
      </c>
      <c r="AB1132" s="45"/>
      <c r="AC1132" s="45"/>
      <c r="AD1132" s="44" t="str">
        <f t="shared" si="60"/>
        <v/>
      </c>
    </row>
    <row r="1133" spans="27:30" x14ac:dyDescent="0.25">
      <c r="AA1133" s="46" t="s">
        <v>1260</v>
      </c>
      <c r="AB1133" s="45">
        <v>5546178</v>
      </c>
      <c r="AC1133" s="45">
        <v>5546178</v>
      </c>
      <c r="AD1133" s="44">
        <f t="shared" si="60"/>
        <v>0</v>
      </c>
    </row>
    <row r="1134" spans="27:30" x14ac:dyDescent="0.25">
      <c r="AA1134" s="21" t="s">
        <v>2891</v>
      </c>
      <c r="AB1134" s="45"/>
      <c r="AC1134" s="45"/>
      <c r="AD1134" s="44" t="str">
        <f t="shared" si="60"/>
        <v/>
      </c>
    </row>
    <row r="1135" spans="27:30" x14ac:dyDescent="0.25">
      <c r="AA1135" s="46" t="s">
        <v>2889</v>
      </c>
      <c r="AB1135" s="45">
        <v>30477000</v>
      </c>
      <c r="AC1135" s="45">
        <v>36023000</v>
      </c>
      <c r="AD1135" s="44">
        <f t="shared" si="60"/>
        <v>0.18197329133444892</v>
      </c>
    </row>
    <row r="1136" spans="27:30" x14ac:dyDescent="0.25">
      <c r="AA1136" s="21" t="s">
        <v>662</v>
      </c>
      <c r="AB1136" s="45"/>
      <c r="AC1136" s="45"/>
      <c r="AD1136" s="44" t="str">
        <f t="shared" si="60"/>
        <v/>
      </c>
    </row>
    <row r="1137" spans="27:30" x14ac:dyDescent="0.25">
      <c r="AA1137" s="46" t="s">
        <v>660</v>
      </c>
      <c r="AB1137" s="45">
        <v>2404000</v>
      </c>
      <c r="AC1137" s="45">
        <v>2469000</v>
      </c>
      <c r="AD1137" s="44">
        <f t="shared" si="60"/>
        <v>2.7038269550748752E-2</v>
      </c>
    </row>
    <row r="1138" spans="27:30" x14ac:dyDescent="0.25">
      <c r="AA1138" s="21" t="s">
        <v>3117</v>
      </c>
      <c r="AB1138" s="45"/>
      <c r="AC1138" s="45"/>
      <c r="AD1138" s="44" t="str">
        <f t="shared" si="60"/>
        <v/>
      </c>
    </row>
    <row r="1139" spans="27:30" x14ac:dyDescent="0.25">
      <c r="AA1139" s="46" t="s">
        <v>3115</v>
      </c>
      <c r="AB1139" s="45">
        <v>37106000</v>
      </c>
      <c r="AC1139" s="45">
        <v>47319000</v>
      </c>
      <c r="AD1139" s="44">
        <f t="shared" si="60"/>
        <v>0.27523850590201043</v>
      </c>
    </row>
    <row r="1140" spans="27:30" x14ac:dyDescent="0.25">
      <c r="AA1140" s="46" t="s">
        <v>3723</v>
      </c>
      <c r="AB1140" s="45">
        <v>130750000</v>
      </c>
      <c r="AC1140" s="45">
        <v>178637000</v>
      </c>
      <c r="AD1140" s="44">
        <f t="shared" si="60"/>
        <v>0.36624856596558319</v>
      </c>
    </row>
    <row r="1141" spans="27:30" x14ac:dyDescent="0.25">
      <c r="AA1141" s="46" t="s">
        <v>3235</v>
      </c>
      <c r="AB1141" s="45">
        <v>43620000</v>
      </c>
      <c r="AC1141" s="45">
        <v>66268000</v>
      </c>
      <c r="AD1141" s="44">
        <f t="shared" si="60"/>
        <v>0.51921137093076575</v>
      </c>
    </row>
    <row r="1142" spans="27:30" x14ac:dyDescent="0.25">
      <c r="AA1142" s="21" t="s">
        <v>3465</v>
      </c>
      <c r="AB1142" s="45"/>
      <c r="AC1142" s="45"/>
      <c r="AD1142" s="44" t="str">
        <f t="shared" si="60"/>
        <v/>
      </c>
    </row>
    <row r="1143" spans="27:30" x14ac:dyDescent="0.25">
      <c r="AA1143" s="46" t="s">
        <v>3463</v>
      </c>
      <c r="AB1143" s="45">
        <v>55842000</v>
      </c>
      <c r="AC1143" s="45">
        <v>121858000</v>
      </c>
      <c r="AD1143" s="44">
        <f t="shared" si="60"/>
        <v>1.1821926148776907</v>
      </c>
    </row>
    <row r="1144" spans="27:30" x14ac:dyDescent="0.25">
      <c r="AA1144" s="21" t="s">
        <v>1043</v>
      </c>
      <c r="AB1144" s="45"/>
      <c r="AC1144" s="45"/>
      <c r="AD1144" s="44" t="str">
        <f t="shared" si="60"/>
        <v/>
      </c>
    </row>
    <row r="1145" spans="27:30" x14ac:dyDescent="0.25">
      <c r="AA1145" s="46" t="s">
        <v>1041</v>
      </c>
      <c r="AB1145" s="45">
        <v>3999000</v>
      </c>
      <c r="AC1145" s="45">
        <v>3999000</v>
      </c>
      <c r="AD1145" s="44">
        <f t="shared" si="60"/>
        <v>0</v>
      </c>
    </row>
    <row r="1146" spans="27:30" x14ac:dyDescent="0.25">
      <c r="AA1146" s="21" t="s">
        <v>1521</v>
      </c>
      <c r="AB1146" s="45"/>
      <c r="AC1146" s="45"/>
      <c r="AD1146" s="44" t="str">
        <f t="shared" si="60"/>
        <v/>
      </c>
    </row>
    <row r="1147" spans="27:30" x14ac:dyDescent="0.25">
      <c r="AA1147" s="46" t="s">
        <v>1519</v>
      </c>
      <c r="AB1147" s="45">
        <v>8315000</v>
      </c>
      <c r="AC1147" s="45">
        <v>8403000</v>
      </c>
      <c r="AD1147" s="44">
        <f t="shared" si="60"/>
        <v>1.05832832230908E-2</v>
      </c>
    </row>
    <row r="1148" spans="27:30" x14ac:dyDescent="0.25">
      <c r="AA1148" s="21" t="s">
        <v>1602</v>
      </c>
      <c r="AB1148" s="45"/>
      <c r="AC1148" s="45"/>
      <c r="AD1148" s="44" t="str">
        <f t="shared" si="60"/>
        <v/>
      </c>
    </row>
    <row r="1149" spans="27:30" x14ac:dyDescent="0.25">
      <c r="AA1149" s="46" t="s">
        <v>1599</v>
      </c>
      <c r="AB1149" s="45">
        <v>8996000</v>
      </c>
      <c r="AC1149" s="45">
        <v>9321000</v>
      </c>
      <c r="AD1149" s="44">
        <f t="shared" si="60"/>
        <v>3.6127167630057806E-2</v>
      </c>
    </row>
    <row r="1150" spans="27:30" x14ac:dyDescent="0.25">
      <c r="AA1150" s="21" t="s">
        <v>2017</v>
      </c>
      <c r="AB1150" s="45"/>
      <c r="AC1150" s="45"/>
      <c r="AD1150" s="44" t="str">
        <f t="shared" si="60"/>
        <v/>
      </c>
    </row>
    <row r="1151" spans="27:30" x14ac:dyDescent="0.25">
      <c r="AA1151" s="46" t="s">
        <v>2015</v>
      </c>
      <c r="AB1151" s="45">
        <v>13350000</v>
      </c>
      <c r="AC1151" s="45">
        <v>13141000</v>
      </c>
      <c r="AD1151" s="44">
        <f t="shared" si="60"/>
        <v>-1.5655430711610487E-2</v>
      </c>
    </row>
    <row r="1152" spans="27:30" x14ac:dyDescent="0.25">
      <c r="AA1152" s="21" t="s">
        <v>3247</v>
      </c>
      <c r="AB1152" s="45"/>
      <c r="AC1152" s="45"/>
      <c r="AD1152" s="44" t="str">
        <f t="shared" si="60"/>
        <v/>
      </c>
    </row>
    <row r="1153" spans="27:30" x14ac:dyDescent="0.25">
      <c r="AA1153" s="46" t="s">
        <v>3246</v>
      </c>
      <c r="AB1153" s="45">
        <v>44927000</v>
      </c>
      <c r="AC1153" s="45">
        <v>44928000</v>
      </c>
      <c r="AD1153" s="44">
        <f t="shared" si="60"/>
        <v>2.2258330180069893E-5</v>
      </c>
    </row>
    <row r="1154" spans="27:30" x14ac:dyDescent="0.25">
      <c r="AA1154" s="21" t="s">
        <v>3099</v>
      </c>
      <c r="AB1154" s="45"/>
      <c r="AC1154" s="45"/>
      <c r="AD1154" s="44" t="str">
        <f t="shared" si="60"/>
        <v/>
      </c>
    </row>
    <row r="1155" spans="27:30" x14ac:dyDescent="0.25">
      <c r="AA1155" s="46" t="s">
        <v>3098</v>
      </c>
      <c r="AB1155" s="45">
        <v>36514000</v>
      </c>
      <c r="AC1155" s="45">
        <v>36525000</v>
      </c>
      <c r="AD1155" s="44">
        <f t="shared" si="60"/>
        <v>3.0125431341403299E-4</v>
      </c>
    </row>
    <row r="1156" spans="27:30" x14ac:dyDescent="0.25">
      <c r="AA1156" s="21" t="s">
        <v>1425</v>
      </c>
      <c r="AB1156" s="45"/>
      <c r="AC1156" s="45"/>
      <c r="AD1156" s="44" t="str">
        <f t="shared" si="60"/>
        <v/>
      </c>
    </row>
    <row r="1157" spans="27:30" x14ac:dyDescent="0.25">
      <c r="AA1157" s="46" t="s">
        <v>1422</v>
      </c>
      <c r="AB1157" s="45">
        <v>7175815</v>
      </c>
      <c r="AC1157" s="45">
        <v>9584934</v>
      </c>
      <c r="AD1157" s="44">
        <f t="shared" si="60"/>
        <v>0.33572757937600117</v>
      </c>
    </row>
    <row r="1158" spans="27:30" x14ac:dyDescent="0.25">
      <c r="AA1158" s="21" t="s">
        <v>2118</v>
      </c>
      <c r="AB1158" s="45"/>
      <c r="AC1158" s="45"/>
      <c r="AD1158" s="44" t="str">
        <f t="shared" ref="AD1158:AD1221" si="61">IF(OR(AB1158=0,AB1158="",AC1158=0,AC1158=""),"",(AC1158-AB1158)/AB1158)</f>
        <v/>
      </c>
    </row>
    <row r="1159" spans="27:30" x14ac:dyDescent="0.25">
      <c r="AA1159" s="46" t="s">
        <v>2116</v>
      </c>
      <c r="AB1159" s="45">
        <v>15072000</v>
      </c>
      <c r="AC1159" s="45">
        <v>15260312</v>
      </c>
      <c r="AD1159" s="44">
        <f t="shared" si="61"/>
        <v>1.249416135881104E-2</v>
      </c>
    </row>
    <row r="1160" spans="27:30" x14ac:dyDescent="0.25">
      <c r="AA1160" s="21" t="s">
        <v>1627</v>
      </c>
      <c r="AB1160" s="45"/>
      <c r="AC1160" s="45"/>
      <c r="AD1160" s="44" t="str">
        <f t="shared" si="61"/>
        <v/>
      </c>
    </row>
    <row r="1161" spans="27:30" x14ac:dyDescent="0.25">
      <c r="AA1161" s="46" t="s">
        <v>1624</v>
      </c>
      <c r="AB1161" s="45">
        <v>9243000</v>
      </c>
      <c r="AC1161" s="45">
        <v>9544521</v>
      </c>
      <c r="AD1161" s="44">
        <f t="shared" si="61"/>
        <v>3.2621551444336254E-2</v>
      </c>
    </row>
    <row r="1162" spans="27:30" x14ac:dyDescent="0.25">
      <c r="AA1162" s="21" t="s">
        <v>1227</v>
      </c>
      <c r="AB1162" s="45"/>
      <c r="AC1162" s="45"/>
      <c r="AD1162" s="44" t="str">
        <f t="shared" si="61"/>
        <v/>
      </c>
    </row>
    <row r="1163" spans="27:30" x14ac:dyDescent="0.25">
      <c r="AA1163" s="46" t="s">
        <v>1224</v>
      </c>
      <c r="AB1163" s="45">
        <v>5240500</v>
      </c>
      <c r="AC1163" s="45">
        <v>6602985</v>
      </c>
      <c r="AD1163" s="44">
        <f t="shared" si="61"/>
        <v>0.25999141303310752</v>
      </c>
    </row>
    <row r="1164" spans="27:30" x14ac:dyDescent="0.25">
      <c r="AA1164" s="21" t="s">
        <v>38</v>
      </c>
      <c r="AB1164" s="45"/>
      <c r="AC1164" s="45"/>
      <c r="AD1164" s="44" t="str">
        <f t="shared" si="61"/>
        <v/>
      </c>
    </row>
    <row r="1165" spans="27:30" x14ac:dyDescent="0.25">
      <c r="AA1165" s="46" t="s">
        <v>34</v>
      </c>
      <c r="AB1165" s="45">
        <v>0</v>
      </c>
      <c r="AC1165" s="45">
        <v>39068176</v>
      </c>
      <c r="AD1165" s="44" t="str">
        <f t="shared" si="61"/>
        <v/>
      </c>
    </row>
    <row r="1166" spans="27:30" x14ac:dyDescent="0.25">
      <c r="AA1166" s="21" t="s">
        <v>2213</v>
      </c>
      <c r="AB1166" s="45"/>
      <c r="AC1166" s="45"/>
      <c r="AD1166" s="44" t="str">
        <f t="shared" si="61"/>
        <v/>
      </c>
    </row>
    <row r="1167" spans="27:30" x14ac:dyDescent="0.25">
      <c r="AA1167" s="46" t="s">
        <v>2211</v>
      </c>
      <c r="AB1167" s="45">
        <v>16624000</v>
      </c>
      <c r="AC1167" s="45">
        <v>16614000</v>
      </c>
      <c r="AD1167" s="44">
        <f t="shared" si="61"/>
        <v>-6.0153994225216551E-4</v>
      </c>
    </row>
    <row r="1168" spans="27:30" x14ac:dyDescent="0.25">
      <c r="AA1168" s="21" t="s">
        <v>748</v>
      </c>
      <c r="AB1168" s="45"/>
      <c r="AC1168" s="45"/>
      <c r="AD1168" s="44" t="str">
        <f t="shared" si="61"/>
        <v/>
      </c>
    </row>
    <row r="1169" spans="27:30" x14ac:dyDescent="0.25">
      <c r="AA1169" s="46" t="s">
        <v>745</v>
      </c>
      <c r="AB1169" s="45">
        <v>2643455</v>
      </c>
      <c r="AC1169" s="45">
        <v>3157424</v>
      </c>
      <c r="AD1169" s="44">
        <f t="shared" si="61"/>
        <v>0.19443077336289061</v>
      </c>
    </row>
    <row r="1170" spans="27:30" x14ac:dyDescent="0.25">
      <c r="AA1170" s="21" t="s">
        <v>1794</v>
      </c>
      <c r="AB1170" s="45"/>
      <c r="AC1170" s="45"/>
      <c r="AD1170" s="44" t="str">
        <f t="shared" si="61"/>
        <v/>
      </c>
    </row>
    <row r="1171" spans="27:30" x14ac:dyDescent="0.25">
      <c r="AA1171" s="46" t="s">
        <v>1792</v>
      </c>
      <c r="AB1171" s="45">
        <v>10815034</v>
      </c>
      <c r="AC1171" s="45">
        <v>12431294</v>
      </c>
      <c r="AD1171" s="44">
        <f t="shared" si="61"/>
        <v>0.14944566979632243</v>
      </c>
    </row>
    <row r="1172" spans="27:30" x14ac:dyDescent="0.25">
      <c r="AA1172" s="21" t="s">
        <v>1061</v>
      </c>
      <c r="AB1172" s="45"/>
      <c r="AC1172" s="45"/>
      <c r="AD1172" s="44" t="str">
        <f t="shared" si="61"/>
        <v/>
      </c>
    </row>
    <row r="1173" spans="27:30" x14ac:dyDescent="0.25">
      <c r="AA1173" s="46" t="s">
        <v>1058</v>
      </c>
      <c r="AB1173" s="45">
        <v>4110280</v>
      </c>
      <c r="AC1173" s="45">
        <v>4984696</v>
      </c>
      <c r="AD1173" s="44">
        <f t="shared" si="61"/>
        <v>0.2127387915178528</v>
      </c>
    </row>
    <row r="1174" spans="27:30" x14ac:dyDescent="0.25">
      <c r="AA1174" s="21" t="s">
        <v>1720</v>
      </c>
      <c r="AB1174" s="45"/>
      <c r="AC1174" s="45"/>
      <c r="AD1174" s="44" t="str">
        <f t="shared" si="61"/>
        <v/>
      </c>
    </row>
    <row r="1175" spans="27:30" x14ac:dyDescent="0.25">
      <c r="AA1175" s="46" t="s">
        <v>1718</v>
      </c>
      <c r="AB1175" s="45">
        <v>9981550</v>
      </c>
      <c r="AC1175" s="45">
        <v>10581450</v>
      </c>
      <c r="AD1175" s="44">
        <f t="shared" si="61"/>
        <v>6.0100886134918922E-2</v>
      </c>
    </row>
    <row r="1176" spans="27:30" x14ac:dyDescent="0.25">
      <c r="AA1176" s="21" t="s">
        <v>1433</v>
      </c>
      <c r="AB1176" s="45"/>
      <c r="AC1176" s="45"/>
      <c r="AD1176" s="44" t="str">
        <f t="shared" si="61"/>
        <v/>
      </c>
    </row>
    <row r="1177" spans="27:30" x14ac:dyDescent="0.25">
      <c r="AA1177" s="46" t="s">
        <v>444</v>
      </c>
      <c r="AB1177" s="45">
        <v>13951000</v>
      </c>
      <c r="AC1177" s="45">
        <v>14300613</v>
      </c>
      <c r="AD1177" s="44">
        <f t="shared" si="61"/>
        <v>2.5060067378682532E-2</v>
      </c>
    </row>
    <row r="1178" spans="27:30" x14ac:dyDescent="0.25">
      <c r="AA1178" s="46" t="s">
        <v>1430</v>
      </c>
      <c r="AB1178" s="45">
        <v>7193631</v>
      </c>
      <c r="AC1178" s="45">
        <v>7896819</v>
      </c>
      <c r="AD1178" s="44">
        <f t="shared" si="61"/>
        <v>9.7751469320569814E-2</v>
      </c>
    </row>
    <row r="1179" spans="27:30" x14ac:dyDescent="0.25">
      <c r="AA1179" s="21" t="s">
        <v>2777</v>
      </c>
      <c r="AB1179" s="45"/>
      <c r="AC1179" s="45"/>
      <c r="AD1179" s="44" t="str">
        <f t="shared" si="61"/>
        <v/>
      </c>
    </row>
    <row r="1180" spans="27:30" x14ac:dyDescent="0.25">
      <c r="AA1180" s="46" t="s">
        <v>2775</v>
      </c>
      <c r="AB1180" s="45">
        <v>27358000</v>
      </c>
      <c r="AC1180" s="45">
        <v>29794432</v>
      </c>
      <c r="AD1180" s="44">
        <f t="shared" si="61"/>
        <v>8.9057387235909058E-2</v>
      </c>
    </row>
    <row r="1181" spans="27:30" x14ac:dyDescent="0.25">
      <c r="AA1181" s="21" t="s">
        <v>2707</v>
      </c>
      <c r="AB1181" s="45"/>
      <c r="AC1181" s="45"/>
      <c r="AD1181" s="44" t="str">
        <f t="shared" si="61"/>
        <v/>
      </c>
    </row>
    <row r="1182" spans="27:30" x14ac:dyDescent="0.25">
      <c r="AA1182" s="46" t="s">
        <v>2704</v>
      </c>
      <c r="AB1182" s="45">
        <v>25816000</v>
      </c>
      <c r="AC1182" s="45">
        <v>28305680</v>
      </c>
      <c r="AD1182" s="44">
        <f t="shared" si="61"/>
        <v>9.6439417415556242E-2</v>
      </c>
    </row>
    <row r="1183" spans="27:30" x14ac:dyDescent="0.25">
      <c r="AA1183" s="21" t="s">
        <v>2153</v>
      </c>
      <c r="AB1183" s="45"/>
      <c r="AC1183" s="45"/>
      <c r="AD1183" s="44" t="str">
        <f t="shared" si="61"/>
        <v/>
      </c>
    </row>
    <row r="1184" spans="27:30" x14ac:dyDescent="0.25">
      <c r="AA1184" s="46" t="s">
        <v>2151</v>
      </c>
      <c r="AB1184" s="45">
        <v>15404000</v>
      </c>
      <c r="AC1184" s="45">
        <v>25866356</v>
      </c>
      <c r="AD1184" s="44">
        <f t="shared" si="61"/>
        <v>0.67919735133731496</v>
      </c>
    </row>
    <row r="1185" spans="27:30" x14ac:dyDescent="0.25">
      <c r="AA1185" s="21" t="s">
        <v>2217</v>
      </c>
      <c r="AB1185" s="45"/>
      <c r="AC1185" s="45"/>
      <c r="AD1185" s="44" t="str">
        <f t="shared" si="61"/>
        <v/>
      </c>
    </row>
    <row r="1186" spans="27:30" x14ac:dyDescent="0.25">
      <c r="AA1186" s="46" t="s">
        <v>2214</v>
      </c>
      <c r="AB1186" s="45">
        <v>16664200</v>
      </c>
      <c r="AC1186" s="45">
        <v>19188822</v>
      </c>
      <c r="AD1186" s="44">
        <f t="shared" si="61"/>
        <v>0.15149974196181035</v>
      </c>
    </row>
    <row r="1187" spans="27:30" x14ac:dyDescent="0.25">
      <c r="AA1187" s="46" t="s">
        <v>2357</v>
      </c>
      <c r="AB1187" s="45">
        <v>19092800</v>
      </c>
      <c r="AC1187" s="45">
        <v>20598546</v>
      </c>
      <c r="AD1187" s="44">
        <f t="shared" si="61"/>
        <v>7.8864598173133321E-2</v>
      </c>
    </row>
    <row r="1188" spans="27:30" x14ac:dyDescent="0.25">
      <c r="AA1188" s="21" t="s">
        <v>2899</v>
      </c>
      <c r="AB1188" s="45"/>
      <c r="AC1188" s="45"/>
      <c r="AD1188" s="44" t="str">
        <f t="shared" si="61"/>
        <v/>
      </c>
    </row>
    <row r="1189" spans="27:30" x14ac:dyDescent="0.25">
      <c r="AA1189" s="46" t="s">
        <v>2151</v>
      </c>
      <c r="AB1189" s="45">
        <v>30907435</v>
      </c>
      <c r="AC1189" s="45">
        <v>33877211</v>
      </c>
      <c r="AD1189" s="44">
        <f t="shared" si="61"/>
        <v>9.6086135908722281E-2</v>
      </c>
    </row>
    <row r="1190" spans="27:30" x14ac:dyDescent="0.25">
      <c r="AA1190" s="46" t="s">
        <v>3373</v>
      </c>
      <c r="AB1190" s="45">
        <v>51696668</v>
      </c>
      <c r="AC1190" s="45">
        <v>61769562</v>
      </c>
      <c r="AD1190" s="44">
        <f t="shared" si="61"/>
        <v>0.19484609723783358</v>
      </c>
    </row>
    <row r="1191" spans="27:30" x14ac:dyDescent="0.25">
      <c r="AA1191" s="21" t="s">
        <v>1086</v>
      </c>
      <c r="AB1191" s="45"/>
      <c r="AC1191" s="45"/>
      <c r="AD1191" s="44" t="str">
        <f t="shared" si="61"/>
        <v/>
      </c>
    </row>
    <row r="1192" spans="27:30" x14ac:dyDescent="0.25">
      <c r="AA1192" s="46" t="s">
        <v>1082</v>
      </c>
      <c r="AB1192" s="45">
        <v>45415526</v>
      </c>
      <c r="AC1192" s="45">
        <v>47090618</v>
      </c>
      <c r="AD1192" s="44">
        <f t="shared" si="61"/>
        <v>3.6883685988795989E-2</v>
      </c>
    </row>
    <row r="1193" spans="27:30" x14ac:dyDescent="0.25">
      <c r="AA1193" s="46" t="s">
        <v>1819</v>
      </c>
      <c r="AB1193" s="45">
        <v>39010686</v>
      </c>
      <c r="AC1193" s="45">
        <v>48637745</v>
      </c>
      <c r="AD1193" s="44">
        <f t="shared" si="61"/>
        <v>0.24678004893325894</v>
      </c>
    </row>
    <row r="1194" spans="27:30" x14ac:dyDescent="0.25">
      <c r="AA1194" s="46" t="s">
        <v>2864</v>
      </c>
      <c r="AB1194" s="45">
        <v>29942300</v>
      </c>
      <c r="AC1194" s="45">
        <v>32051388</v>
      </c>
      <c r="AD1194" s="44">
        <f t="shared" si="61"/>
        <v>7.0438409874992905E-2</v>
      </c>
    </row>
    <row r="1195" spans="27:30" x14ac:dyDescent="0.25">
      <c r="AA1195" s="21" t="s">
        <v>3005</v>
      </c>
      <c r="AB1195" s="45"/>
      <c r="AC1195" s="45"/>
      <c r="AD1195" s="44" t="str">
        <f t="shared" si="61"/>
        <v/>
      </c>
    </row>
    <row r="1196" spans="27:30" x14ac:dyDescent="0.25">
      <c r="AA1196" s="46" t="s">
        <v>3003</v>
      </c>
      <c r="AB1196" s="45">
        <v>34157000</v>
      </c>
      <c r="AC1196" s="45">
        <v>38234191</v>
      </c>
      <c r="AD1196" s="44">
        <f t="shared" si="61"/>
        <v>0.11936619141025266</v>
      </c>
    </row>
    <row r="1197" spans="27:30" x14ac:dyDescent="0.25">
      <c r="AA1197" s="21" t="s">
        <v>2947</v>
      </c>
      <c r="AB1197" s="45"/>
      <c r="AC1197" s="45"/>
      <c r="AD1197" s="44" t="str">
        <f t="shared" si="61"/>
        <v/>
      </c>
    </row>
    <row r="1198" spans="27:30" x14ac:dyDescent="0.25">
      <c r="AA1198" s="46" t="s">
        <v>3067</v>
      </c>
      <c r="AB1198" s="45">
        <v>36061000</v>
      </c>
      <c r="AC1198" s="45">
        <v>39828403</v>
      </c>
      <c r="AD1198" s="44">
        <f t="shared" si="61"/>
        <v>0.10447305953800505</v>
      </c>
    </row>
    <row r="1199" spans="27:30" x14ac:dyDescent="0.25">
      <c r="AA1199" s="46" t="s">
        <v>3140</v>
      </c>
      <c r="AB1199" s="45">
        <v>38659000</v>
      </c>
      <c r="AC1199" s="45">
        <v>53691548</v>
      </c>
      <c r="AD1199" s="44">
        <f t="shared" si="61"/>
        <v>0.38884989265112913</v>
      </c>
    </row>
    <row r="1200" spans="27:30" x14ac:dyDescent="0.25">
      <c r="AA1200" s="46" t="s">
        <v>2944</v>
      </c>
      <c r="AB1200" s="45">
        <v>32124000</v>
      </c>
      <c r="AC1200" s="45">
        <v>33068283</v>
      </c>
      <c r="AD1200" s="44">
        <f t="shared" si="61"/>
        <v>2.939493836384012E-2</v>
      </c>
    </row>
    <row r="1201" spans="27:30" x14ac:dyDescent="0.25">
      <c r="AA1201" s="21" t="s">
        <v>2711</v>
      </c>
      <c r="AB1201" s="45"/>
      <c r="AC1201" s="45"/>
      <c r="AD1201" s="44" t="str">
        <f t="shared" si="61"/>
        <v/>
      </c>
    </row>
    <row r="1202" spans="27:30" x14ac:dyDescent="0.25">
      <c r="AA1202" s="46" t="s">
        <v>2708</v>
      </c>
      <c r="AB1202" s="45">
        <v>25870100</v>
      </c>
      <c r="AC1202" s="45">
        <v>29269603</v>
      </c>
      <c r="AD1202" s="44">
        <f t="shared" si="61"/>
        <v>0.13140664319040127</v>
      </c>
    </row>
    <row r="1203" spans="27:30" x14ac:dyDescent="0.25">
      <c r="AA1203" s="21" t="s">
        <v>2189</v>
      </c>
      <c r="AB1203" s="45"/>
      <c r="AC1203" s="45"/>
      <c r="AD1203" s="44" t="str">
        <f t="shared" si="61"/>
        <v/>
      </c>
    </row>
    <row r="1204" spans="27:30" x14ac:dyDescent="0.25">
      <c r="AA1204" s="46" t="s">
        <v>2186</v>
      </c>
      <c r="AB1204" s="45">
        <v>16065430</v>
      </c>
      <c r="AC1204" s="45">
        <v>16483443</v>
      </c>
      <c r="AD1204" s="44">
        <f t="shared" si="61"/>
        <v>2.6019409377775759E-2</v>
      </c>
    </row>
    <row r="1205" spans="27:30" x14ac:dyDescent="0.25">
      <c r="AA1205" s="21" t="s">
        <v>1506</v>
      </c>
      <c r="AB1205" s="45"/>
      <c r="AC1205" s="45"/>
      <c r="AD1205" s="44" t="str">
        <f t="shared" si="61"/>
        <v/>
      </c>
    </row>
    <row r="1206" spans="27:30" x14ac:dyDescent="0.25">
      <c r="AA1206" s="46" t="s">
        <v>2372</v>
      </c>
      <c r="AB1206" s="45">
        <v>19344000</v>
      </c>
      <c r="AC1206" s="45">
        <v>20218608</v>
      </c>
      <c r="AD1206" s="44">
        <f t="shared" si="61"/>
        <v>4.5213399503722086E-2</v>
      </c>
    </row>
    <row r="1207" spans="27:30" x14ac:dyDescent="0.25">
      <c r="AA1207" s="46" t="s">
        <v>1504</v>
      </c>
      <c r="AB1207" s="45">
        <v>8163765</v>
      </c>
      <c r="AC1207" s="45">
        <v>8163765</v>
      </c>
      <c r="AD1207" s="44">
        <f t="shared" si="61"/>
        <v>0</v>
      </c>
    </row>
    <row r="1208" spans="27:30" x14ac:dyDescent="0.25">
      <c r="AA1208" s="21" t="s">
        <v>1925</v>
      </c>
      <c r="AB1208" s="45"/>
      <c r="AC1208" s="45"/>
      <c r="AD1208" s="44" t="str">
        <f t="shared" si="61"/>
        <v/>
      </c>
    </row>
    <row r="1209" spans="27:30" x14ac:dyDescent="0.25">
      <c r="AA1209" s="46" t="s">
        <v>249</v>
      </c>
      <c r="AB1209" s="45">
        <v>12034000</v>
      </c>
      <c r="AC1209" s="45">
        <v>12208303</v>
      </c>
      <c r="AD1209" s="44">
        <f t="shared" si="61"/>
        <v>1.4484211401030414E-2</v>
      </c>
    </row>
    <row r="1210" spans="27:30" x14ac:dyDescent="0.25">
      <c r="AA1210" s="21" t="s">
        <v>2542</v>
      </c>
      <c r="AB1210" s="45"/>
      <c r="AC1210" s="45"/>
      <c r="AD1210" s="44" t="str">
        <f t="shared" si="61"/>
        <v/>
      </c>
    </row>
    <row r="1211" spans="27:30" x14ac:dyDescent="0.25">
      <c r="AA1211" s="46" t="s">
        <v>2540</v>
      </c>
      <c r="AB1211" s="45">
        <v>21993000</v>
      </c>
      <c r="AC1211" s="45">
        <v>23127000</v>
      </c>
      <c r="AD1211" s="44">
        <f t="shared" si="61"/>
        <v>5.1561860592006549E-2</v>
      </c>
    </row>
    <row r="1212" spans="27:30" x14ac:dyDescent="0.25">
      <c r="AA1212" s="21" t="s">
        <v>1465</v>
      </c>
      <c r="AB1212" s="45"/>
      <c r="AC1212" s="45"/>
      <c r="AD1212" s="44" t="str">
        <f t="shared" si="61"/>
        <v/>
      </c>
    </row>
    <row r="1213" spans="27:30" x14ac:dyDescent="0.25">
      <c r="AA1213" s="46" t="s">
        <v>1463</v>
      </c>
      <c r="AB1213" s="45">
        <v>7687194</v>
      </c>
      <c r="AC1213" s="45">
        <v>7712303</v>
      </c>
      <c r="AD1213" s="44">
        <f t="shared" si="61"/>
        <v>3.2663413984348514E-3</v>
      </c>
    </row>
    <row r="1214" spans="27:30" x14ac:dyDescent="0.25">
      <c r="AA1214" s="21" t="s">
        <v>1789</v>
      </c>
      <c r="AB1214" s="45"/>
      <c r="AC1214" s="45"/>
      <c r="AD1214" s="44" t="str">
        <f t="shared" si="61"/>
        <v/>
      </c>
    </row>
    <row r="1215" spans="27:30" x14ac:dyDescent="0.25">
      <c r="AA1215" s="46" t="s">
        <v>2222</v>
      </c>
      <c r="AB1215" s="45">
        <v>16707000</v>
      </c>
      <c r="AC1215" s="45">
        <v>18188000</v>
      </c>
      <c r="AD1215" s="44">
        <f t="shared" si="61"/>
        <v>8.864547794337703E-2</v>
      </c>
    </row>
    <row r="1216" spans="27:30" x14ac:dyDescent="0.25">
      <c r="AA1216" s="46" t="s">
        <v>1786</v>
      </c>
      <c r="AB1216" s="45">
        <v>10689719</v>
      </c>
      <c r="AC1216" s="45">
        <v>11218212</v>
      </c>
      <c r="AD1216" s="44">
        <f t="shared" si="61"/>
        <v>4.9439372541036856E-2</v>
      </c>
    </row>
    <row r="1217" spans="27:30" x14ac:dyDescent="0.25">
      <c r="AA1217" s="46" t="s">
        <v>1961</v>
      </c>
      <c r="AB1217" s="45">
        <v>12383350</v>
      </c>
      <c r="AC1217" s="45">
        <v>12447196</v>
      </c>
      <c r="AD1217" s="44">
        <f t="shared" si="61"/>
        <v>5.1557938683797194E-3</v>
      </c>
    </row>
    <row r="1218" spans="27:30" x14ac:dyDescent="0.25">
      <c r="AA1218" s="21" t="s">
        <v>1031</v>
      </c>
      <c r="AB1218" s="45"/>
      <c r="AC1218" s="45"/>
      <c r="AD1218" s="44" t="str">
        <f t="shared" si="61"/>
        <v/>
      </c>
    </row>
    <row r="1219" spans="27:30" x14ac:dyDescent="0.25">
      <c r="AA1219" s="46" t="s">
        <v>1028</v>
      </c>
      <c r="AB1219" s="45">
        <v>3929000</v>
      </c>
      <c r="AC1219" s="45">
        <v>3929000</v>
      </c>
      <c r="AD1219" s="44">
        <f t="shared" si="61"/>
        <v>0</v>
      </c>
    </row>
    <row r="1220" spans="27:30" x14ac:dyDescent="0.25">
      <c r="AA1220" s="21" t="s">
        <v>1499</v>
      </c>
      <c r="AB1220" s="45"/>
      <c r="AC1220" s="45"/>
      <c r="AD1220" s="44" t="str">
        <f t="shared" si="61"/>
        <v/>
      </c>
    </row>
    <row r="1221" spans="27:30" x14ac:dyDescent="0.25">
      <c r="AA1221" s="46" t="s">
        <v>1497</v>
      </c>
      <c r="AB1221" s="45">
        <v>8007902</v>
      </c>
      <c r="AC1221" s="45">
        <v>8052184</v>
      </c>
      <c r="AD1221" s="44">
        <f t="shared" si="61"/>
        <v>5.5297879519504607E-3</v>
      </c>
    </row>
    <row r="1222" spans="27:30" x14ac:dyDescent="0.25">
      <c r="AA1222" s="21" t="s">
        <v>3494</v>
      </c>
      <c r="AB1222" s="45"/>
      <c r="AC1222" s="45"/>
      <c r="AD1222" s="44" t="str">
        <f t="shared" ref="AD1222:AD1285" si="62">IF(OR(AB1222=0,AB1222="",AC1222=0,AC1222=""),"",(AC1222-AB1222)/AB1222)</f>
        <v/>
      </c>
    </row>
    <row r="1223" spans="27:30" x14ac:dyDescent="0.25">
      <c r="AA1223" s="46" t="s">
        <v>1463</v>
      </c>
      <c r="AB1223" s="45">
        <v>59456363</v>
      </c>
      <c r="AC1223" s="45">
        <v>59676833</v>
      </c>
      <c r="AD1223" s="44">
        <f t="shared" si="62"/>
        <v>3.7080976513817368E-3</v>
      </c>
    </row>
    <row r="1224" spans="27:30" x14ac:dyDescent="0.25">
      <c r="AA1224" s="21" t="s">
        <v>2728</v>
      </c>
      <c r="AB1224" s="45"/>
      <c r="AC1224" s="45"/>
      <c r="AD1224" s="44" t="str">
        <f t="shared" si="62"/>
        <v/>
      </c>
    </row>
    <row r="1225" spans="27:30" x14ac:dyDescent="0.25">
      <c r="AA1225" s="46" t="s">
        <v>2726</v>
      </c>
      <c r="AB1225" s="45">
        <v>26376465</v>
      </c>
      <c r="AC1225" s="45">
        <v>26387419</v>
      </c>
      <c r="AD1225" s="44">
        <f t="shared" si="62"/>
        <v>4.1529446800395734E-4</v>
      </c>
    </row>
    <row r="1226" spans="27:30" x14ac:dyDescent="0.25">
      <c r="AA1226" s="21" t="s">
        <v>2922</v>
      </c>
      <c r="AB1226" s="45"/>
      <c r="AC1226" s="45"/>
      <c r="AD1226" s="44" t="str">
        <f t="shared" si="62"/>
        <v/>
      </c>
    </row>
    <row r="1227" spans="27:30" x14ac:dyDescent="0.25">
      <c r="AA1227" s="46" t="s">
        <v>2920</v>
      </c>
      <c r="AB1227" s="45">
        <v>31295038</v>
      </c>
      <c r="AC1227" s="45">
        <v>31286284</v>
      </c>
      <c r="AD1227" s="44">
        <f t="shared" si="62"/>
        <v>-2.79724856061846E-4</v>
      </c>
    </row>
    <row r="1228" spans="27:30" x14ac:dyDescent="0.25">
      <c r="AA1228" s="21" t="s">
        <v>2014</v>
      </c>
      <c r="AB1228" s="45"/>
      <c r="AC1228" s="45"/>
      <c r="AD1228" s="44" t="str">
        <f t="shared" si="62"/>
        <v/>
      </c>
    </row>
    <row r="1229" spans="27:30" x14ac:dyDescent="0.25">
      <c r="AA1229" s="46" t="s">
        <v>2012</v>
      </c>
      <c r="AB1229" s="45">
        <v>13341000</v>
      </c>
      <c r="AC1229" s="45">
        <v>13341000</v>
      </c>
      <c r="AD1229" s="44">
        <f t="shared" si="62"/>
        <v>0</v>
      </c>
    </row>
    <row r="1230" spans="27:30" x14ac:dyDescent="0.25">
      <c r="AA1230" s="21" t="s">
        <v>2326</v>
      </c>
      <c r="AB1230" s="45"/>
      <c r="AC1230" s="45"/>
      <c r="AD1230" s="44" t="str">
        <f t="shared" si="62"/>
        <v/>
      </c>
    </row>
    <row r="1231" spans="27:30" x14ac:dyDescent="0.25">
      <c r="AA1231" s="46" t="s">
        <v>2324</v>
      </c>
      <c r="AB1231" s="45">
        <v>18881000</v>
      </c>
      <c r="AC1231" s="45">
        <v>18977000</v>
      </c>
      <c r="AD1231" s="44">
        <f t="shared" si="62"/>
        <v>5.0844764578147341E-3</v>
      </c>
    </row>
    <row r="1232" spans="27:30" x14ac:dyDescent="0.25">
      <c r="AA1232" s="21" t="s">
        <v>2972</v>
      </c>
      <c r="AB1232" s="45"/>
      <c r="AC1232" s="45"/>
      <c r="AD1232" s="44" t="str">
        <f t="shared" si="62"/>
        <v/>
      </c>
    </row>
    <row r="1233" spans="27:30" x14ac:dyDescent="0.25">
      <c r="AA1233" s="46" t="s">
        <v>2970</v>
      </c>
      <c r="AB1233" s="45">
        <v>32995000</v>
      </c>
      <c r="AC1233" s="45">
        <v>34056000</v>
      </c>
      <c r="AD1233" s="44">
        <f t="shared" si="62"/>
        <v>3.2156387331413849E-2</v>
      </c>
    </row>
    <row r="1234" spans="27:30" x14ac:dyDescent="0.25">
      <c r="AA1234" s="21" t="s">
        <v>3264</v>
      </c>
      <c r="AB1234" s="45"/>
      <c r="AC1234" s="45"/>
      <c r="AD1234" s="44" t="str">
        <f t="shared" si="62"/>
        <v/>
      </c>
    </row>
    <row r="1235" spans="27:30" x14ac:dyDescent="0.25">
      <c r="AA1235" s="46" t="s">
        <v>3262</v>
      </c>
      <c r="AB1235" s="45">
        <v>45719464</v>
      </c>
      <c r="AC1235" s="45">
        <v>45719464</v>
      </c>
      <c r="AD1235" s="44">
        <f t="shared" si="62"/>
        <v>0</v>
      </c>
    </row>
    <row r="1236" spans="27:30" x14ac:dyDescent="0.25">
      <c r="AA1236" s="21" t="s">
        <v>1977</v>
      </c>
      <c r="AB1236" s="45"/>
      <c r="AC1236" s="45"/>
      <c r="AD1236" s="44" t="str">
        <f t="shared" si="62"/>
        <v/>
      </c>
    </row>
    <row r="1237" spans="27:30" x14ac:dyDescent="0.25">
      <c r="AA1237" s="46" t="s">
        <v>1975</v>
      </c>
      <c r="AB1237" s="45">
        <v>12768107</v>
      </c>
      <c r="AC1237" s="45">
        <v>12768107</v>
      </c>
      <c r="AD1237" s="44">
        <f t="shared" si="62"/>
        <v>0</v>
      </c>
    </row>
    <row r="1238" spans="27:30" x14ac:dyDescent="0.25">
      <c r="AA1238" s="21" t="s">
        <v>1960</v>
      </c>
      <c r="AB1238" s="45"/>
      <c r="AC1238" s="45"/>
      <c r="AD1238" s="44" t="str">
        <f t="shared" si="62"/>
        <v/>
      </c>
    </row>
    <row r="1239" spans="27:30" x14ac:dyDescent="0.25">
      <c r="AA1239" s="46" t="s">
        <v>1958</v>
      </c>
      <c r="AB1239" s="45">
        <v>12369134</v>
      </c>
      <c r="AC1239" s="45">
        <v>12369134</v>
      </c>
      <c r="AD1239" s="44">
        <f t="shared" si="62"/>
        <v>0</v>
      </c>
    </row>
    <row r="1240" spans="27:30" x14ac:dyDescent="0.25">
      <c r="AA1240" s="21" t="s">
        <v>1238</v>
      </c>
      <c r="AB1240" s="45"/>
      <c r="AC1240" s="45"/>
      <c r="AD1240" s="44" t="str">
        <f t="shared" si="62"/>
        <v/>
      </c>
    </row>
    <row r="1241" spans="27:30" x14ac:dyDescent="0.25">
      <c r="AA1241" s="46" t="s">
        <v>1236</v>
      </c>
      <c r="AB1241" s="45">
        <v>5292000</v>
      </c>
      <c r="AC1241" s="45">
        <v>5551000</v>
      </c>
      <c r="AD1241" s="44">
        <f t="shared" si="62"/>
        <v>4.8941798941798939E-2</v>
      </c>
    </row>
    <row r="1242" spans="27:30" x14ac:dyDescent="0.25">
      <c r="AA1242" s="21" t="s">
        <v>2880</v>
      </c>
      <c r="AB1242" s="45"/>
      <c r="AC1242" s="45"/>
      <c r="AD1242" s="44" t="str">
        <f t="shared" si="62"/>
        <v/>
      </c>
    </row>
    <row r="1243" spans="27:30" x14ac:dyDescent="0.25">
      <c r="AA1243" s="46" t="s">
        <v>2878</v>
      </c>
      <c r="AB1243" s="45">
        <v>30127950</v>
      </c>
      <c r="AC1243" s="45">
        <v>29857715</v>
      </c>
      <c r="AD1243" s="44">
        <f t="shared" si="62"/>
        <v>-8.9695780828101482E-3</v>
      </c>
    </row>
    <row r="1244" spans="27:30" x14ac:dyDescent="0.25">
      <c r="AA1244" s="21" t="s">
        <v>933</v>
      </c>
      <c r="AB1244" s="45"/>
      <c r="AC1244" s="45"/>
      <c r="AD1244" s="44" t="str">
        <f t="shared" si="62"/>
        <v/>
      </c>
    </row>
    <row r="1245" spans="27:30" x14ac:dyDescent="0.25">
      <c r="AA1245" s="46" t="s">
        <v>931</v>
      </c>
      <c r="AB1245" s="45">
        <v>3351127</v>
      </c>
      <c r="AC1245" s="45">
        <v>3351127</v>
      </c>
      <c r="AD1245" s="44">
        <f t="shared" si="62"/>
        <v>0</v>
      </c>
    </row>
    <row r="1246" spans="27:30" x14ac:dyDescent="0.25">
      <c r="AA1246" s="21" t="s">
        <v>1996</v>
      </c>
      <c r="AB1246" s="45"/>
      <c r="AC1246" s="45"/>
      <c r="AD1246" s="44" t="str">
        <f t="shared" si="62"/>
        <v/>
      </c>
    </row>
    <row r="1247" spans="27:30" x14ac:dyDescent="0.25">
      <c r="AA1247" s="46" t="s">
        <v>1993</v>
      </c>
      <c r="AB1247" s="45">
        <v>13051000</v>
      </c>
      <c r="AC1247" s="45">
        <v>13051000</v>
      </c>
      <c r="AD1247" s="44">
        <f t="shared" si="62"/>
        <v>0</v>
      </c>
    </row>
    <row r="1248" spans="27:30" x14ac:dyDescent="0.25">
      <c r="AA1248" s="21" t="s">
        <v>91</v>
      </c>
      <c r="AB1248" s="45"/>
      <c r="AC1248" s="45"/>
      <c r="AD1248" s="44" t="str">
        <f t="shared" si="62"/>
        <v/>
      </c>
    </row>
    <row r="1249" spans="27:30" x14ac:dyDescent="0.25">
      <c r="AA1249" s="46" t="s">
        <v>89</v>
      </c>
      <c r="AB1249" s="45">
        <v>0</v>
      </c>
      <c r="AC1249" s="45">
        <v>0</v>
      </c>
      <c r="AD1249" s="44" t="str">
        <f t="shared" si="62"/>
        <v/>
      </c>
    </row>
    <row r="1250" spans="27:30" x14ac:dyDescent="0.25">
      <c r="AA1250" s="21" t="s">
        <v>3002</v>
      </c>
      <c r="AB1250" s="45"/>
      <c r="AC1250" s="45"/>
      <c r="AD1250" s="44" t="str">
        <f t="shared" si="62"/>
        <v/>
      </c>
    </row>
    <row r="1251" spans="27:30" x14ac:dyDescent="0.25">
      <c r="AA1251" s="46" t="s">
        <v>3000</v>
      </c>
      <c r="AB1251" s="45">
        <v>34050000</v>
      </c>
      <c r="AC1251" s="45">
        <v>34762000</v>
      </c>
      <c r="AD1251" s="44">
        <f t="shared" si="62"/>
        <v>2.0910425844346551E-2</v>
      </c>
    </row>
    <row r="1252" spans="27:30" x14ac:dyDescent="0.25">
      <c r="AA1252" s="21" t="s">
        <v>2086</v>
      </c>
      <c r="AB1252" s="45"/>
      <c r="AC1252" s="45"/>
      <c r="AD1252" s="44" t="str">
        <f t="shared" si="62"/>
        <v/>
      </c>
    </row>
    <row r="1253" spans="27:30" x14ac:dyDescent="0.25">
      <c r="AA1253" s="46" t="s">
        <v>497</v>
      </c>
      <c r="AB1253" s="45">
        <v>14758000</v>
      </c>
      <c r="AC1253" s="45">
        <v>14809000</v>
      </c>
      <c r="AD1253" s="44">
        <f t="shared" si="62"/>
        <v>3.4557528120341512E-3</v>
      </c>
    </row>
    <row r="1254" spans="27:30" x14ac:dyDescent="0.25">
      <c r="AA1254" s="21" t="s">
        <v>1440</v>
      </c>
      <c r="AB1254" s="45"/>
      <c r="AC1254" s="45"/>
      <c r="AD1254" s="44" t="str">
        <f t="shared" si="62"/>
        <v/>
      </c>
    </row>
    <row r="1255" spans="27:30" x14ac:dyDescent="0.25">
      <c r="AA1255" s="46" t="s">
        <v>1438</v>
      </c>
      <c r="AB1255" s="45">
        <v>7233035</v>
      </c>
      <c r="AC1255" s="45">
        <v>7123500</v>
      </c>
      <c r="AD1255" s="44">
        <f t="shared" si="62"/>
        <v>-1.5143712148496448E-2</v>
      </c>
    </row>
    <row r="1256" spans="27:30" x14ac:dyDescent="0.25">
      <c r="AA1256" s="21" t="s">
        <v>3379</v>
      </c>
      <c r="AB1256" s="45"/>
      <c r="AC1256" s="45"/>
      <c r="AD1256" s="44" t="str">
        <f t="shared" si="62"/>
        <v/>
      </c>
    </row>
    <row r="1257" spans="27:30" x14ac:dyDescent="0.25">
      <c r="AA1257" s="46" t="s">
        <v>3376</v>
      </c>
      <c r="AB1257" s="45">
        <v>52181000</v>
      </c>
      <c r="AC1257" s="45">
        <v>56349000</v>
      </c>
      <c r="AD1257" s="44">
        <f t="shared" si="62"/>
        <v>7.9875816868208729E-2</v>
      </c>
    </row>
    <row r="1258" spans="27:30" x14ac:dyDescent="0.25">
      <c r="AA1258" s="21" t="s">
        <v>3043</v>
      </c>
      <c r="AB1258" s="45"/>
      <c r="AC1258" s="45"/>
      <c r="AD1258" s="44" t="str">
        <f t="shared" si="62"/>
        <v/>
      </c>
    </row>
    <row r="1259" spans="27:30" x14ac:dyDescent="0.25">
      <c r="AA1259" s="46" t="s">
        <v>3041</v>
      </c>
      <c r="AB1259" s="45">
        <v>35396600</v>
      </c>
      <c r="AC1259" s="45">
        <v>35396600</v>
      </c>
      <c r="AD1259" s="44">
        <f t="shared" si="62"/>
        <v>0</v>
      </c>
    </row>
    <row r="1260" spans="27:30" x14ac:dyDescent="0.25">
      <c r="AA1260" s="21" t="s">
        <v>699</v>
      </c>
      <c r="AB1260" s="45"/>
      <c r="AC1260" s="45"/>
      <c r="AD1260" s="44" t="str">
        <f t="shared" si="62"/>
        <v/>
      </c>
    </row>
    <row r="1261" spans="27:30" x14ac:dyDescent="0.25">
      <c r="AA1261" s="46" t="s">
        <v>696</v>
      </c>
      <c r="AB1261" s="45">
        <v>2523000</v>
      </c>
      <c r="AC1261" s="45">
        <v>2591000</v>
      </c>
      <c r="AD1261" s="44">
        <f t="shared" si="62"/>
        <v>2.6952041220768927E-2</v>
      </c>
    </row>
    <row r="1262" spans="27:30" x14ac:dyDescent="0.25">
      <c r="AA1262" s="21" t="s">
        <v>2722</v>
      </c>
      <c r="AB1262" s="45"/>
      <c r="AC1262" s="45"/>
      <c r="AD1262" s="44" t="str">
        <f t="shared" si="62"/>
        <v/>
      </c>
    </row>
    <row r="1263" spans="27:30" x14ac:dyDescent="0.25">
      <c r="AA1263" s="46" t="s">
        <v>519</v>
      </c>
      <c r="AB1263" s="45">
        <v>26084000</v>
      </c>
      <c r="AC1263" s="45">
        <v>27183000</v>
      </c>
      <c r="AD1263" s="44">
        <f t="shared" si="62"/>
        <v>4.2133108418954152E-2</v>
      </c>
    </row>
    <row r="1264" spans="27:30" x14ac:dyDescent="0.25">
      <c r="AA1264" s="21" t="s">
        <v>3440</v>
      </c>
      <c r="AB1264" s="45"/>
      <c r="AC1264" s="45"/>
      <c r="AD1264" s="44" t="str">
        <f t="shared" si="62"/>
        <v/>
      </c>
    </row>
    <row r="1265" spans="27:30" x14ac:dyDescent="0.25">
      <c r="AA1265" s="46" t="s">
        <v>3437</v>
      </c>
      <c r="AB1265" s="45">
        <v>54844000</v>
      </c>
      <c r="AC1265" s="45">
        <v>57844000</v>
      </c>
      <c r="AD1265" s="44">
        <f t="shared" si="62"/>
        <v>5.4700605353365912E-2</v>
      </c>
    </row>
    <row r="1266" spans="27:30" x14ac:dyDescent="0.25">
      <c r="AA1266" s="21" t="s">
        <v>1287</v>
      </c>
      <c r="AB1266" s="45"/>
      <c r="AC1266" s="45"/>
      <c r="AD1266" s="44" t="str">
        <f t="shared" si="62"/>
        <v/>
      </c>
    </row>
    <row r="1267" spans="27:30" x14ac:dyDescent="0.25">
      <c r="AA1267" s="46" t="s">
        <v>1284</v>
      </c>
      <c r="AB1267" s="45">
        <v>5827000</v>
      </c>
      <c r="AC1267" s="45">
        <v>5827000</v>
      </c>
      <c r="AD1267" s="44">
        <f t="shared" si="62"/>
        <v>0</v>
      </c>
    </row>
    <row r="1268" spans="27:30" x14ac:dyDescent="0.25">
      <c r="AA1268" s="21" t="s">
        <v>523</v>
      </c>
      <c r="AB1268" s="45"/>
      <c r="AC1268" s="45"/>
      <c r="AD1268" s="44" t="str">
        <f t="shared" si="62"/>
        <v/>
      </c>
    </row>
    <row r="1269" spans="27:30" x14ac:dyDescent="0.25">
      <c r="AA1269" s="46" t="s">
        <v>519</v>
      </c>
      <c r="AB1269" s="45">
        <v>1484000</v>
      </c>
      <c r="AC1269" s="45">
        <v>1484000</v>
      </c>
      <c r="AD1269" s="44">
        <f t="shared" si="62"/>
        <v>0</v>
      </c>
    </row>
    <row r="1270" spans="27:30" x14ac:dyDescent="0.25">
      <c r="AA1270" s="21" t="s">
        <v>3755</v>
      </c>
      <c r="AB1270" s="45"/>
      <c r="AC1270" s="45"/>
      <c r="AD1270" s="44" t="str">
        <f t="shared" si="62"/>
        <v/>
      </c>
    </row>
    <row r="1271" spans="27:30" x14ac:dyDescent="0.25">
      <c r="AA1271" s="46" t="s">
        <v>3754</v>
      </c>
      <c r="AB1271" s="45">
        <v>1137760000</v>
      </c>
      <c r="AC1271" s="45">
        <v>1339628000</v>
      </c>
      <c r="AD1271" s="44">
        <f t="shared" si="62"/>
        <v>0.17742581915342429</v>
      </c>
    </row>
    <row r="1272" spans="27:30" x14ac:dyDescent="0.25">
      <c r="AA1272" s="21" t="s">
        <v>3596</v>
      </c>
      <c r="AB1272" s="45"/>
      <c r="AC1272" s="45"/>
      <c r="AD1272" s="44" t="str">
        <f t="shared" si="62"/>
        <v/>
      </c>
    </row>
    <row r="1273" spans="27:30" x14ac:dyDescent="0.25">
      <c r="AA1273" s="46" t="s">
        <v>519</v>
      </c>
      <c r="AB1273" s="45">
        <v>74987000</v>
      </c>
      <c r="AC1273" s="45">
        <v>73999000</v>
      </c>
      <c r="AD1273" s="44">
        <f t="shared" si="62"/>
        <v>-1.3175617106965208E-2</v>
      </c>
    </row>
    <row r="1274" spans="27:30" x14ac:dyDescent="0.25">
      <c r="AA1274" s="21" t="s">
        <v>3192</v>
      </c>
      <c r="AB1274" s="45"/>
      <c r="AC1274" s="45"/>
      <c r="AD1274" s="44" t="str">
        <f t="shared" si="62"/>
        <v/>
      </c>
    </row>
    <row r="1275" spans="27:30" x14ac:dyDescent="0.25">
      <c r="AA1275" s="46" t="s">
        <v>3190</v>
      </c>
      <c r="AB1275" s="45">
        <v>41476374</v>
      </c>
      <c r="AC1275" s="45">
        <v>44043580</v>
      </c>
      <c r="AD1275" s="44">
        <f t="shared" si="62"/>
        <v>6.1895622794798794E-2</v>
      </c>
    </row>
    <row r="1276" spans="27:30" x14ac:dyDescent="0.25">
      <c r="AA1276" s="21" t="s">
        <v>1155</v>
      </c>
      <c r="AB1276" s="45"/>
      <c r="AC1276" s="45"/>
      <c r="AD1276" s="44" t="str">
        <f t="shared" si="62"/>
        <v/>
      </c>
    </row>
    <row r="1277" spans="27:30" x14ac:dyDescent="0.25">
      <c r="AA1277" s="46" t="s">
        <v>1152</v>
      </c>
      <c r="AB1277" s="45">
        <v>4800000</v>
      </c>
      <c r="AC1277" s="45">
        <v>4800000</v>
      </c>
      <c r="AD1277" s="44">
        <f t="shared" si="62"/>
        <v>0</v>
      </c>
    </row>
    <row r="1278" spans="27:30" x14ac:dyDescent="0.25">
      <c r="AA1278" s="21" t="s">
        <v>2065</v>
      </c>
      <c r="AB1278" s="45"/>
      <c r="AC1278" s="45"/>
      <c r="AD1278" s="44" t="str">
        <f t="shared" si="62"/>
        <v/>
      </c>
    </row>
    <row r="1279" spans="27:30" x14ac:dyDescent="0.25">
      <c r="AA1279" s="46" t="s">
        <v>2063</v>
      </c>
      <c r="AB1279" s="45">
        <v>14200000</v>
      </c>
      <c r="AC1279" s="45">
        <v>15266000</v>
      </c>
      <c r="AD1279" s="44">
        <f t="shared" si="62"/>
        <v>7.5070422535211262E-2</v>
      </c>
    </row>
    <row r="1280" spans="27:30" x14ac:dyDescent="0.25">
      <c r="AA1280" s="21" t="s">
        <v>3245</v>
      </c>
      <c r="AB1280" s="45"/>
      <c r="AC1280" s="45"/>
      <c r="AD1280" s="44" t="str">
        <f t="shared" si="62"/>
        <v/>
      </c>
    </row>
    <row r="1281" spans="27:30" x14ac:dyDescent="0.25">
      <c r="AA1281" s="46" t="s">
        <v>3243</v>
      </c>
      <c r="AB1281" s="45">
        <v>44925000</v>
      </c>
      <c r="AC1281" s="45">
        <v>45597000</v>
      </c>
      <c r="AD1281" s="44">
        <f t="shared" si="62"/>
        <v>1.4958263772954925E-2</v>
      </c>
    </row>
    <row r="1282" spans="27:30" x14ac:dyDescent="0.25">
      <c r="AA1282" s="21" t="s">
        <v>3608</v>
      </c>
      <c r="AB1282" s="45"/>
      <c r="AC1282" s="45"/>
      <c r="AD1282" s="44" t="str">
        <f t="shared" si="62"/>
        <v/>
      </c>
    </row>
    <row r="1283" spans="27:30" x14ac:dyDescent="0.25">
      <c r="AA1283" s="46" t="s">
        <v>3607</v>
      </c>
      <c r="AB1283" s="45">
        <v>76594000</v>
      </c>
      <c r="AC1283" s="45">
        <v>78551000</v>
      </c>
      <c r="AD1283" s="44">
        <f t="shared" si="62"/>
        <v>2.5550304201373476E-2</v>
      </c>
    </row>
    <row r="1284" spans="27:30" x14ac:dyDescent="0.25">
      <c r="AA1284" s="21" t="s">
        <v>2814</v>
      </c>
      <c r="AB1284" s="45"/>
      <c r="AC1284" s="45"/>
      <c r="AD1284" s="44" t="str">
        <f t="shared" si="62"/>
        <v/>
      </c>
    </row>
    <row r="1285" spans="27:30" x14ac:dyDescent="0.25">
      <c r="AA1285" s="46" t="s">
        <v>2811</v>
      </c>
      <c r="AB1285" s="45">
        <v>28586634</v>
      </c>
      <c r="AC1285" s="45">
        <v>33108929</v>
      </c>
      <c r="AD1285" s="44">
        <f t="shared" si="62"/>
        <v>0.15819613459912768</v>
      </c>
    </row>
    <row r="1286" spans="27:30" x14ac:dyDescent="0.25">
      <c r="AA1286" s="21" t="s">
        <v>968</v>
      </c>
      <c r="AB1286" s="45"/>
      <c r="AC1286" s="45"/>
      <c r="AD1286" s="44" t="str">
        <f t="shared" ref="AD1286:AD1349" si="63">IF(OR(AB1286=0,AB1286="",AC1286=0,AC1286=""),"",(AC1286-AB1286)/AB1286)</f>
        <v/>
      </c>
    </row>
    <row r="1287" spans="27:30" x14ac:dyDescent="0.25">
      <c r="AA1287" s="46" t="s">
        <v>965</v>
      </c>
      <c r="AB1287" s="45">
        <v>3505997</v>
      </c>
      <c r="AC1287" s="45">
        <v>3578435</v>
      </c>
      <c r="AD1287" s="44">
        <f t="shared" si="63"/>
        <v>2.066116998959212E-2</v>
      </c>
    </row>
    <row r="1288" spans="27:30" x14ac:dyDescent="0.25">
      <c r="AA1288" s="21" t="s">
        <v>530</v>
      </c>
      <c r="AB1288" s="45"/>
      <c r="AC1288" s="45"/>
      <c r="AD1288" s="44" t="str">
        <f t="shared" si="63"/>
        <v/>
      </c>
    </row>
    <row r="1289" spans="27:30" x14ac:dyDescent="0.25">
      <c r="AA1289" s="46" t="s">
        <v>527</v>
      </c>
      <c r="AB1289" s="45">
        <v>1513371</v>
      </c>
      <c r="AC1289" s="45">
        <v>1642769</v>
      </c>
      <c r="AD1289" s="44">
        <f t="shared" si="63"/>
        <v>8.5503158181305175E-2</v>
      </c>
    </row>
    <row r="1290" spans="27:30" x14ac:dyDescent="0.25">
      <c r="AA1290" s="21" t="s">
        <v>3090</v>
      </c>
      <c r="AB1290" s="45"/>
      <c r="AC1290" s="45"/>
      <c r="AD1290" s="44" t="str">
        <f t="shared" si="63"/>
        <v/>
      </c>
    </row>
    <row r="1291" spans="27:30" x14ac:dyDescent="0.25">
      <c r="AA1291" s="46" t="s">
        <v>3087</v>
      </c>
      <c r="AB1291" s="45">
        <v>36441000</v>
      </c>
      <c r="AC1291" s="45">
        <v>33300649</v>
      </c>
      <c r="AD1291" s="44">
        <f t="shared" si="63"/>
        <v>-8.6176312395378832E-2</v>
      </c>
    </row>
    <row r="1292" spans="27:30" x14ac:dyDescent="0.25">
      <c r="AA1292" s="21" t="s">
        <v>2122</v>
      </c>
      <c r="AB1292" s="45"/>
      <c r="AC1292" s="45"/>
      <c r="AD1292" s="44" t="str">
        <f t="shared" si="63"/>
        <v/>
      </c>
    </row>
    <row r="1293" spans="27:30" x14ac:dyDescent="0.25">
      <c r="AA1293" s="46" t="s">
        <v>2119</v>
      </c>
      <c r="AB1293" s="45">
        <v>15083965</v>
      </c>
      <c r="AC1293" s="45">
        <v>16145285</v>
      </c>
      <c r="AD1293" s="44">
        <f t="shared" si="63"/>
        <v>7.0360810304187255E-2</v>
      </c>
    </row>
    <row r="1294" spans="27:30" x14ac:dyDescent="0.25">
      <c r="AA1294" s="21" t="s">
        <v>1554</v>
      </c>
      <c r="AB1294" s="45"/>
      <c r="AC1294" s="45"/>
      <c r="AD1294" s="44" t="str">
        <f t="shared" si="63"/>
        <v/>
      </c>
    </row>
    <row r="1295" spans="27:30" x14ac:dyDescent="0.25">
      <c r="AA1295" s="46" t="s">
        <v>1551</v>
      </c>
      <c r="AB1295" s="45">
        <v>8518820</v>
      </c>
      <c r="AC1295" s="45">
        <v>8267000</v>
      </c>
      <c r="AD1295" s="44">
        <f t="shared" si="63"/>
        <v>-2.9560432078621218E-2</v>
      </c>
    </row>
    <row r="1296" spans="27:30" x14ac:dyDescent="0.25">
      <c r="AA1296" s="46" t="s">
        <v>2240</v>
      </c>
      <c r="AB1296" s="45">
        <v>17178089</v>
      </c>
      <c r="AC1296" s="45">
        <v>17906802</v>
      </c>
      <c r="AD1296" s="44">
        <f t="shared" si="63"/>
        <v>4.2421074893720719E-2</v>
      </c>
    </row>
    <row r="1297" spans="27:30" x14ac:dyDescent="0.25">
      <c r="AA1297" s="21" t="s">
        <v>1610</v>
      </c>
      <c r="AB1297" s="45"/>
      <c r="AC1297" s="45"/>
      <c r="AD1297" s="44" t="str">
        <f t="shared" si="63"/>
        <v/>
      </c>
    </row>
    <row r="1298" spans="27:30" x14ac:dyDescent="0.25">
      <c r="AA1298" s="46" t="s">
        <v>1607</v>
      </c>
      <c r="AB1298" s="45">
        <v>9065868</v>
      </c>
      <c r="AC1298" s="45">
        <v>9433554</v>
      </c>
      <c r="AD1298" s="44">
        <f t="shared" si="63"/>
        <v>4.0557175551199288E-2</v>
      </c>
    </row>
    <row r="1299" spans="27:30" x14ac:dyDescent="0.25">
      <c r="AA1299" s="21" t="s">
        <v>1217</v>
      </c>
      <c r="AB1299" s="45"/>
      <c r="AC1299" s="45"/>
      <c r="AD1299" s="44" t="str">
        <f t="shared" si="63"/>
        <v/>
      </c>
    </row>
    <row r="1300" spans="27:30" x14ac:dyDescent="0.25">
      <c r="AA1300" s="46" t="s">
        <v>1215</v>
      </c>
      <c r="AB1300" s="45">
        <v>5168580</v>
      </c>
      <c r="AC1300" s="45">
        <v>5168580</v>
      </c>
      <c r="AD1300" s="44">
        <f t="shared" si="63"/>
        <v>0</v>
      </c>
    </row>
    <row r="1301" spans="27:30" x14ac:dyDescent="0.25">
      <c r="AA1301" s="21" t="s">
        <v>3511</v>
      </c>
      <c r="AB1301" s="45"/>
      <c r="AC1301" s="45"/>
      <c r="AD1301" s="44" t="str">
        <f t="shared" si="63"/>
        <v/>
      </c>
    </row>
    <row r="1302" spans="27:30" x14ac:dyDescent="0.25">
      <c r="AA1302" s="46" t="s">
        <v>3508</v>
      </c>
      <c r="AB1302" s="45">
        <v>61936000</v>
      </c>
      <c r="AC1302" s="45">
        <v>62889000</v>
      </c>
      <c r="AD1302" s="44">
        <f t="shared" si="63"/>
        <v>1.5386850942908809E-2</v>
      </c>
    </row>
    <row r="1303" spans="27:30" x14ac:dyDescent="0.25">
      <c r="AA1303" s="21" t="s">
        <v>1858</v>
      </c>
      <c r="AB1303" s="45"/>
      <c r="AC1303" s="45"/>
      <c r="AD1303" s="44" t="str">
        <f t="shared" si="63"/>
        <v/>
      </c>
    </row>
    <row r="1304" spans="27:30" x14ac:dyDescent="0.25">
      <c r="AA1304" s="46" t="s">
        <v>1855</v>
      </c>
      <c r="AB1304" s="45">
        <v>11396000</v>
      </c>
      <c r="AC1304" s="45">
        <v>13579000</v>
      </c>
      <c r="AD1304" s="44">
        <f t="shared" si="63"/>
        <v>0.19155844155844157</v>
      </c>
    </row>
    <row r="1305" spans="27:30" x14ac:dyDescent="0.25">
      <c r="AA1305" s="21" t="s">
        <v>2673</v>
      </c>
      <c r="AB1305" s="45"/>
      <c r="AC1305" s="45"/>
      <c r="AD1305" s="44" t="str">
        <f t="shared" si="63"/>
        <v/>
      </c>
    </row>
    <row r="1306" spans="27:30" x14ac:dyDescent="0.25">
      <c r="AA1306" s="46" t="s">
        <v>2671</v>
      </c>
      <c r="AB1306" s="45">
        <v>24993526</v>
      </c>
      <c r="AC1306" s="45">
        <v>24993526</v>
      </c>
      <c r="AD1306" s="44">
        <f t="shared" si="63"/>
        <v>0</v>
      </c>
    </row>
    <row r="1307" spans="27:30" x14ac:dyDescent="0.25">
      <c r="AA1307" s="21" t="s">
        <v>2337</v>
      </c>
      <c r="AB1307" s="45"/>
      <c r="AC1307" s="45"/>
      <c r="AD1307" s="44" t="str">
        <f t="shared" si="63"/>
        <v/>
      </c>
    </row>
    <row r="1308" spans="27:30" x14ac:dyDescent="0.25">
      <c r="AA1308" s="46" t="s">
        <v>2335</v>
      </c>
      <c r="AB1308" s="45">
        <v>18943000</v>
      </c>
      <c r="AC1308" s="45">
        <v>19040000</v>
      </c>
      <c r="AD1308" s="44">
        <f t="shared" si="63"/>
        <v>5.1206250329937182E-3</v>
      </c>
    </row>
    <row r="1309" spans="27:30" x14ac:dyDescent="0.25">
      <c r="AA1309" s="21" t="s">
        <v>3011</v>
      </c>
      <c r="AB1309" s="45"/>
      <c r="AC1309" s="45"/>
      <c r="AD1309" s="44" t="str">
        <f t="shared" si="63"/>
        <v/>
      </c>
    </row>
    <row r="1310" spans="27:30" x14ac:dyDescent="0.25">
      <c r="AA1310" s="46" t="s">
        <v>3009</v>
      </c>
      <c r="AB1310" s="45">
        <v>34249000</v>
      </c>
      <c r="AC1310" s="45">
        <v>34971796</v>
      </c>
      <c r="AD1310" s="44">
        <f t="shared" si="63"/>
        <v>2.1104149026248943E-2</v>
      </c>
    </row>
    <row r="1311" spans="27:30" x14ac:dyDescent="0.25">
      <c r="AA1311" s="21" t="s">
        <v>3731</v>
      </c>
      <c r="AB1311" s="45"/>
      <c r="AC1311" s="45"/>
      <c r="AD1311" s="44" t="str">
        <f t="shared" si="63"/>
        <v/>
      </c>
    </row>
    <row r="1312" spans="27:30" x14ac:dyDescent="0.25">
      <c r="AA1312" s="46" t="s">
        <v>3729</v>
      </c>
      <c r="AB1312" s="45">
        <v>154671056</v>
      </c>
      <c r="AC1312" s="45">
        <v>154671056</v>
      </c>
      <c r="AD1312" s="44">
        <f t="shared" si="63"/>
        <v>0</v>
      </c>
    </row>
    <row r="1313" spans="27:30" x14ac:dyDescent="0.25">
      <c r="AA1313" s="21" t="s">
        <v>1587</v>
      </c>
      <c r="AB1313" s="45"/>
      <c r="AC1313" s="45"/>
      <c r="AD1313" s="44" t="str">
        <f t="shared" si="63"/>
        <v/>
      </c>
    </row>
    <row r="1314" spans="27:30" x14ac:dyDescent="0.25">
      <c r="AA1314" s="46" t="s">
        <v>1585</v>
      </c>
      <c r="AB1314" s="45">
        <v>8794325</v>
      </c>
      <c r="AC1314" s="45">
        <v>9276699</v>
      </c>
      <c r="AD1314" s="44">
        <f t="shared" si="63"/>
        <v>5.4850599676495922E-2</v>
      </c>
    </row>
    <row r="1315" spans="27:30" x14ac:dyDescent="0.25">
      <c r="AA1315" s="21" t="s">
        <v>1957</v>
      </c>
      <c r="AB1315" s="45"/>
      <c r="AC1315" s="45"/>
      <c r="AD1315" s="44" t="str">
        <f t="shared" si="63"/>
        <v/>
      </c>
    </row>
    <row r="1316" spans="27:30" x14ac:dyDescent="0.25">
      <c r="AA1316" s="46" t="s">
        <v>1956</v>
      </c>
      <c r="AB1316" s="45">
        <v>12309817</v>
      </c>
      <c r="AC1316" s="45">
        <v>13873974</v>
      </c>
      <c r="AD1316" s="44">
        <f t="shared" si="63"/>
        <v>0.12706582071853709</v>
      </c>
    </row>
    <row r="1317" spans="27:30" x14ac:dyDescent="0.25">
      <c r="AA1317" s="21" t="s">
        <v>1370</v>
      </c>
      <c r="AB1317" s="45"/>
      <c r="AC1317" s="45"/>
      <c r="AD1317" s="44" t="str">
        <f t="shared" si="63"/>
        <v/>
      </c>
    </row>
    <row r="1318" spans="27:30" x14ac:dyDescent="0.25">
      <c r="AA1318" s="46" t="s">
        <v>1368</v>
      </c>
      <c r="AB1318" s="45">
        <v>6560000</v>
      </c>
      <c r="AC1318" s="45">
        <v>6633000</v>
      </c>
      <c r="AD1318" s="44">
        <f t="shared" si="63"/>
        <v>1.1128048780487804E-2</v>
      </c>
    </row>
    <row r="1319" spans="27:30" x14ac:dyDescent="0.25">
      <c r="AA1319" s="21" t="s">
        <v>1617</v>
      </c>
      <c r="AB1319" s="45"/>
      <c r="AC1319" s="45"/>
      <c r="AD1319" s="44" t="str">
        <f t="shared" si="63"/>
        <v/>
      </c>
    </row>
    <row r="1320" spans="27:30" x14ac:dyDescent="0.25">
      <c r="AA1320" s="46" t="s">
        <v>1615</v>
      </c>
      <c r="AB1320" s="45">
        <v>9132924</v>
      </c>
      <c r="AC1320" s="45">
        <v>9132924</v>
      </c>
      <c r="AD1320" s="44">
        <f t="shared" si="63"/>
        <v>0</v>
      </c>
    </row>
    <row r="1321" spans="27:30" x14ac:dyDescent="0.25">
      <c r="AA1321" s="21" t="s">
        <v>3568</v>
      </c>
      <c r="AB1321" s="45"/>
      <c r="AC1321" s="45"/>
      <c r="AD1321" s="44" t="str">
        <f t="shared" si="63"/>
        <v/>
      </c>
    </row>
    <row r="1322" spans="27:30" x14ac:dyDescent="0.25">
      <c r="AA1322" s="46" t="s">
        <v>3566</v>
      </c>
      <c r="AB1322" s="45">
        <v>69147000</v>
      </c>
      <c r="AC1322" s="45">
        <v>70917000</v>
      </c>
      <c r="AD1322" s="44">
        <f t="shared" si="63"/>
        <v>2.5597639810837781E-2</v>
      </c>
    </row>
    <row r="1323" spans="27:30" x14ac:dyDescent="0.25">
      <c r="AA1323" s="21" t="s">
        <v>1457</v>
      </c>
      <c r="AB1323" s="45"/>
      <c r="AC1323" s="45"/>
      <c r="AD1323" s="44" t="str">
        <f t="shared" si="63"/>
        <v/>
      </c>
    </row>
    <row r="1324" spans="27:30" x14ac:dyDescent="0.25">
      <c r="AA1324" s="46" t="s">
        <v>1454</v>
      </c>
      <c r="AB1324" s="45">
        <v>7499541</v>
      </c>
      <c r="AC1324" s="45">
        <v>7716000</v>
      </c>
      <c r="AD1324" s="44">
        <f t="shared" si="63"/>
        <v>2.8862966413544508E-2</v>
      </c>
    </row>
    <row r="1325" spans="27:30" x14ac:dyDescent="0.25">
      <c r="AA1325" s="21" t="s">
        <v>937</v>
      </c>
      <c r="AB1325" s="45"/>
      <c r="AC1325" s="45"/>
      <c r="AD1325" s="44" t="str">
        <f t="shared" si="63"/>
        <v/>
      </c>
    </row>
    <row r="1326" spans="27:30" x14ac:dyDescent="0.25">
      <c r="AA1326" s="46" t="s">
        <v>934</v>
      </c>
      <c r="AB1326" s="45">
        <v>3384000</v>
      </c>
      <c r="AC1326" s="45">
        <v>3384000</v>
      </c>
      <c r="AD1326" s="44">
        <f t="shared" si="63"/>
        <v>0</v>
      </c>
    </row>
    <row r="1327" spans="27:30" x14ac:dyDescent="0.25">
      <c r="AA1327" s="21" t="s">
        <v>3275</v>
      </c>
      <c r="AB1327" s="45"/>
      <c r="AC1327" s="45"/>
      <c r="AD1327" s="44" t="str">
        <f t="shared" si="63"/>
        <v/>
      </c>
    </row>
    <row r="1328" spans="27:30" x14ac:dyDescent="0.25">
      <c r="AA1328" s="46" t="s">
        <v>3273</v>
      </c>
      <c r="AB1328" s="45">
        <v>46209000</v>
      </c>
      <c r="AC1328" s="45">
        <v>46745000</v>
      </c>
      <c r="AD1328" s="44">
        <f t="shared" si="63"/>
        <v>1.1599471964335951E-2</v>
      </c>
    </row>
    <row r="1329" spans="27:30" x14ac:dyDescent="0.25">
      <c r="AA1329" s="21" t="s">
        <v>2743</v>
      </c>
      <c r="AB1329" s="45"/>
      <c r="AC1329" s="45"/>
      <c r="AD1329" s="44" t="str">
        <f t="shared" si="63"/>
        <v/>
      </c>
    </row>
    <row r="1330" spans="27:30" x14ac:dyDescent="0.25">
      <c r="AA1330" s="46" t="s">
        <v>2741</v>
      </c>
      <c r="AB1330" s="45">
        <v>26744525</v>
      </c>
      <c r="AC1330" s="45">
        <v>26827768</v>
      </c>
      <c r="AD1330" s="44">
        <f t="shared" si="63"/>
        <v>3.1125248999561593E-3</v>
      </c>
    </row>
    <row r="1331" spans="27:30" x14ac:dyDescent="0.25">
      <c r="AA1331" s="21" t="s">
        <v>2550</v>
      </c>
      <c r="AB1331" s="45"/>
      <c r="AC1331" s="45"/>
      <c r="AD1331" s="44" t="str">
        <f t="shared" si="63"/>
        <v/>
      </c>
    </row>
    <row r="1332" spans="27:30" x14ac:dyDescent="0.25">
      <c r="AA1332" s="46" t="s">
        <v>2547</v>
      </c>
      <c r="AB1332" s="45">
        <v>22124000</v>
      </c>
      <c r="AC1332" s="45">
        <v>22201000</v>
      </c>
      <c r="AD1332" s="44">
        <f t="shared" si="63"/>
        <v>3.480383294160188E-3</v>
      </c>
    </row>
    <row r="1333" spans="27:30" x14ac:dyDescent="0.25">
      <c r="AA1333" s="21" t="s">
        <v>1147</v>
      </c>
      <c r="AB1333" s="45"/>
      <c r="AC1333" s="45"/>
      <c r="AD1333" s="44" t="str">
        <f t="shared" si="63"/>
        <v/>
      </c>
    </row>
    <row r="1334" spans="27:30" x14ac:dyDescent="0.25">
      <c r="AA1334" s="46" t="s">
        <v>1145</v>
      </c>
      <c r="AB1334" s="45">
        <v>4763991</v>
      </c>
      <c r="AC1334" s="45">
        <v>4849127</v>
      </c>
      <c r="AD1334" s="44">
        <f t="shared" si="63"/>
        <v>1.787073065419309E-2</v>
      </c>
    </row>
    <row r="1335" spans="27:30" x14ac:dyDescent="0.25">
      <c r="AA1335" s="21" t="s">
        <v>1199</v>
      </c>
      <c r="AB1335" s="45"/>
      <c r="AC1335" s="45"/>
      <c r="AD1335" s="44" t="str">
        <f t="shared" si="63"/>
        <v/>
      </c>
    </row>
    <row r="1336" spans="27:30" x14ac:dyDescent="0.25">
      <c r="AA1336" s="46" t="s">
        <v>1197</v>
      </c>
      <c r="AB1336" s="45">
        <v>5040100</v>
      </c>
      <c r="AC1336" s="45">
        <v>5040100</v>
      </c>
      <c r="AD1336" s="44">
        <f t="shared" si="63"/>
        <v>0</v>
      </c>
    </row>
    <row r="1337" spans="27:30" x14ac:dyDescent="0.25">
      <c r="AA1337" s="21" t="s">
        <v>3241</v>
      </c>
      <c r="AB1337" s="45"/>
      <c r="AC1337" s="45"/>
      <c r="AD1337" s="44" t="str">
        <f t="shared" si="63"/>
        <v/>
      </c>
    </row>
    <row r="1338" spans="27:30" x14ac:dyDescent="0.25">
      <c r="AA1338" s="46" t="s">
        <v>3239</v>
      </c>
      <c r="AB1338" s="45">
        <v>43789430</v>
      </c>
      <c r="AC1338" s="45">
        <v>43789430</v>
      </c>
      <c r="AD1338" s="44">
        <f t="shared" si="63"/>
        <v>0</v>
      </c>
    </row>
    <row r="1339" spans="27:30" x14ac:dyDescent="0.25">
      <c r="AA1339" s="21" t="s">
        <v>2535</v>
      </c>
      <c r="AB1339" s="45"/>
      <c r="AC1339" s="45"/>
      <c r="AD1339" s="44" t="str">
        <f t="shared" si="63"/>
        <v/>
      </c>
    </row>
    <row r="1340" spans="27:30" x14ac:dyDescent="0.25">
      <c r="AA1340" s="46" t="s">
        <v>2533</v>
      </c>
      <c r="AB1340" s="45">
        <v>21978910</v>
      </c>
      <c r="AC1340" s="45">
        <v>19678800</v>
      </c>
      <c r="AD1340" s="44">
        <f t="shared" si="63"/>
        <v>-0.10465077658537207</v>
      </c>
    </row>
    <row r="1341" spans="27:30" x14ac:dyDescent="0.25">
      <c r="AA1341" s="21" t="s">
        <v>1493</v>
      </c>
      <c r="AB1341" s="45"/>
      <c r="AC1341" s="45"/>
      <c r="AD1341" s="44" t="str">
        <f t="shared" si="63"/>
        <v/>
      </c>
    </row>
    <row r="1342" spans="27:30" x14ac:dyDescent="0.25">
      <c r="AA1342" s="46" t="s">
        <v>1491</v>
      </c>
      <c r="AB1342" s="45">
        <v>8000000</v>
      </c>
      <c r="AC1342" s="45">
        <v>8000000</v>
      </c>
      <c r="AD1342" s="44">
        <f t="shared" si="63"/>
        <v>0</v>
      </c>
    </row>
    <row r="1343" spans="27:30" x14ac:dyDescent="0.25">
      <c r="AA1343" s="21" t="s">
        <v>3706</v>
      </c>
      <c r="AB1343" s="45"/>
      <c r="AC1343" s="45"/>
      <c r="AD1343" s="44" t="str">
        <f t="shared" si="63"/>
        <v/>
      </c>
    </row>
    <row r="1344" spans="27:30" x14ac:dyDescent="0.25">
      <c r="AA1344" s="46" t="s">
        <v>3705</v>
      </c>
      <c r="AB1344" s="45">
        <v>121968000</v>
      </c>
      <c r="AC1344" s="45">
        <v>121968000</v>
      </c>
      <c r="AD1344" s="44">
        <f t="shared" si="63"/>
        <v>0</v>
      </c>
    </row>
    <row r="1345" spans="27:30" x14ac:dyDescent="0.25">
      <c r="AA1345" s="21" t="s">
        <v>2478</v>
      </c>
      <c r="AB1345" s="45"/>
      <c r="AC1345" s="45"/>
      <c r="AD1345" s="44" t="str">
        <f t="shared" si="63"/>
        <v/>
      </c>
    </row>
    <row r="1346" spans="27:30" x14ac:dyDescent="0.25">
      <c r="AA1346" s="46" t="s">
        <v>2475</v>
      </c>
      <c r="AB1346" s="45">
        <v>20973000</v>
      </c>
      <c r="AC1346" s="45">
        <v>21083000</v>
      </c>
      <c r="AD1346" s="44">
        <f t="shared" si="63"/>
        <v>5.2448386020121111E-3</v>
      </c>
    </row>
    <row r="1347" spans="27:30" x14ac:dyDescent="0.25">
      <c r="AA1347" s="21" t="s">
        <v>2597</v>
      </c>
      <c r="AB1347" s="45"/>
      <c r="AC1347" s="45"/>
      <c r="AD1347" s="44" t="str">
        <f t="shared" si="63"/>
        <v/>
      </c>
    </row>
    <row r="1348" spans="27:30" x14ac:dyDescent="0.25">
      <c r="AA1348" s="46" t="s">
        <v>2595</v>
      </c>
      <c r="AB1348" s="45">
        <v>23170900</v>
      </c>
      <c r="AC1348" s="45">
        <v>23170900</v>
      </c>
      <c r="AD1348" s="44">
        <f t="shared" si="63"/>
        <v>0</v>
      </c>
    </row>
    <row r="1349" spans="27:30" x14ac:dyDescent="0.25">
      <c r="AA1349" s="21" t="s">
        <v>3327</v>
      </c>
      <c r="AB1349" s="45"/>
      <c r="AC1349" s="45"/>
      <c r="AD1349" s="44" t="str">
        <f t="shared" si="63"/>
        <v/>
      </c>
    </row>
    <row r="1350" spans="27:30" x14ac:dyDescent="0.25">
      <c r="AA1350" s="46" t="s">
        <v>3324</v>
      </c>
      <c r="AB1350" s="45">
        <v>47962590</v>
      </c>
      <c r="AC1350" s="45">
        <v>49780896</v>
      </c>
      <c r="AD1350" s="44">
        <f t="shared" ref="AD1350:AD1413" si="64">IF(OR(AB1350=0,AB1350="",AC1350=0,AC1350=""),"",(AC1350-AB1350)/AB1350)</f>
        <v>3.7910921824697123E-2</v>
      </c>
    </row>
    <row r="1351" spans="27:30" x14ac:dyDescent="0.25">
      <c r="AA1351" s="21" t="s">
        <v>3306</v>
      </c>
      <c r="AB1351" s="45"/>
      <c r="AC1351" s="45"/>
      <c r="AD1351" s="44" t="str">
        <f t="shared" si="64"/>
        <v/>
      </c>
    </row>
    <row r="1352" spans="27:30" x14ac:dyDescent="0.25">
      <c r="AA1352" s="46" t="s">
        <v>3304</v>
      </c>
      <c r="AB1352" s="45">
        <v>47042000</v>
      </c>
      <c r="AC1352" s="45">
        <v>47042000</v>
      </c>
      <c r="AD1352" s="44">
        <f t="shared" si="64"/>
        <v>0</v>
      </c>
    </row>
    <row r="1353" spans="27:30" x14ac:dyDescent="0.25">
      <c r="AA1353" s="21" t="s">
        <v>950</v>
      </c>
      <c r="AB1353" s="45"/>
      <c r="AC1353" s="45"/>
      <c r="AD1353" s="44" t="str">
        <f t="shared" si="64"/>
        <v/>
      </c>
    </row>
    <row r="1354" spans="27:30" x14ac:dyDescent="0.25">
      <c r="AA1354" s="46" t="s">
        <v>948</v>
      </c>
      <c r="AB1354" s="45">
        <v>3408000</v>
      </c>
      <c r="AC1354" s="45">
        <v>3452000</v>
      </c>
      <c r="AD1354" s="44">
        <f t="shared" si="64"/>
        <v>1.2910798122065728E-2</v>
      </c>
    </row>
    <row r="1355" spans="27:30" x14ac:dyDescent="0.25">
      <c r="AA1355" s="21" t="s">
        <v>2941</v>
      </c>
      <c r="AB1355" s="45"/>
      <c r="AC1355" s="45"/>
      <c r="AD1355" s="44" t="str">
        <f t="shared" si="64"/>
        <v/>
      </c>
    </row>
    <row r="1356" spans="27:30" x14ac:dyDescent="0.25">
      <c r="AA1356" s="46" t="s">
        <v>2938</v>
      </c>
      <c r="AB1356" s="45">
        <v>32060100</v>
      </c>
      <c r="AC1356" s="45">
        <v>32532000</v>
      </c>
      <c r="AD1356" s="44">
        <f t="shared" si="64"/>
        <v>1.4719230445319883E-2</v>
      </c>
    </row>
    <row r="1357" spans="27:30" x14ac:dyDescent="0.25">
      <c r="AA1357" s="21" t="s">
        <v>1112</v>
      </c>
      <c r="AB1357" s="45"/>
      <c r="AC1357" s="45"/>
      <c r="AD1357" s="44" t="str">
        <f t="shared" si="64"/>
        <v/>
      </c>
    </row>
    <row r="1358" spans="27:30" x14ac:dyDescent="0.25">
      <c r="AA1358" s="46" t="s">
        <v>1108</v>
      </c>
      <c r="AB1358" s="45">
        <v>4556371</v>
      </c>
      <c r="AC1358" s="45">
        <v>4733000</v>
      </c>
      <c r="AD1358" s="44">
        <f t="shared" si="64"/>
        <v>3.8765280526980792E-2</v>
      </c>
    </row>
    <row r="1359" spans="27:30" x14ac:dyDescent="0.25">
      <c r="AA1359" s="46" t="s">
        <v>2251</v>
      </c>
      <c r="AB1359" s="45">
        <v>17410000</v>
      </c>
      <c r="AC1359" s="45">
        <v>17410000</v>
      </c>
      <c r="AD1359" s="44">
        <f t="shared" si="64"/>
        <v>0</v>
      </c>
    </row>
    <row r="1360" spans="27:30" x14ac:dyDescent="0.25">
      <c r="AA1360" s="21" t="s">
        <v>3655</v>
      </c>
      <c r="AB1360" s="45"/>
      <c r="AC1360" s="45"/>
      <c r="AD1360" s="44" t="str">
        <f t="shared" si="64"/>
        <v/>
      </c>
    </row>
    <row r="1361" spans="27:30" x14ac:dyDescent="0.25">
      <c r="AA1361" s="46" t="s">
        <v>3653</v>
      </c>
      <c r="AB1361" s="45">
        <v>97939000</v>
      </c>
      <c r="AC1361" s="45">
        <v>98825383</v>
      </c>
      <c r="AD1361" s="44">
        <f t="shared" si="64"/>
        <v>9.0503578758206644E-3</v>
      </c>
    </row>
    <row r="1362" spans="27:30" x14ac:dyDescent="0.25">
      <c r="AA1362" s="21" t="s">
        <v>1969</v>
      </c>
      <c r="AB1362" s="45"/>
      <c r="AC1362" s="45"/>
      <c r="AD1362" s="44" t="str">
        <f t="shared" si="64"/>
        <v/>
      </c>
    </row>
    <row r="1363" spans="27:30" x14ac:dyDescent="0.25">
      <c r="AA1363" s="46" t="s">
        <v>1967</v>
      </c>
      <c r="AB1363" s="45">
        <v>12472000</v>
      </c>
      <c r="AC1363" s="45">
        <v>12809463</v>
      </c>
      <c r="AD1363" s="44">
        <f t="shared" si="64"/>
        <v>2.7057649134060294E-2</v>
      </c>
    </row>
    <row r="1364" spans="27:30" x14ac:dyDescent="0.25">
      <c r="AA1364" s="21" t="s">
        <v>1760</v>
      </c>
      <c r="AB1364" s="45"/>
      <c r="AC1364" s="45"/>
      <c r="AD1364" s="44" t="str">
        <f t="shared" si="64"/>
        <v/>
      </c>
    </row>
    <row r="1365" spans="27:30" x14ac:dyDescent="0.25">
      <c r="AA1365" s="46" t="s">
        <v>1759</v>
      </c>
      <c r="AB1365" s="45">
        <v>10428748</v>
      </c>
      <c r="AC1365" s="45">
        <v>10774827</v>
      </c>
      <c r="AD1365" s="44">
        <f t="shared" si="64"/>
        <v>3.3185095660572102E-2</v>
      </c>
    </row>
    <row r="1366" spans="27:30" x14ac:dyDescent="0.25">
      <c r="AA1366" s="21" t="s">
        <v>3564</v>
      </c>
      <c r="AB1366" s="45"/>
      <c r="AC1366" s="45"/>
      <c r="AD1366" s="44" t="str">
        <f t="shared" si="64"/>
        <v/>
      </c>
    </row>
    <row r="1367" spans="27:30" x14ac:dyDescent="0.25">
      <c r="AA1367" s="46" t="s">
        <v>3562</v>
      </c>
      <c r="AB1367" s="45">
        <v>67487000</v>
      </c>
      <c r="AC1367" s="45">
        <v>67762000</v>
      </c>
      <c r="AD1367" s="44">
        <f t="shared" si="64"/>
        <v>4.0748588617066988E-3</v>
      </c>
    </row>
    <row r="1368" spans="27:30" x14ac:dyDescent="0.25">
      <c r="AA1368" s="21" t="s">
        <v>1123</v>
      </c>
      <c r="AB1368" s="45"/>
      <c r="AC1368" s="45"/>
      <c r="AD1368" s="44" t="str">
        <f t="shared" si="64"/>
        <v/>
      </c>
    </row>
    <row r="1369" spans="27:30" x14ac:dyDescent="0.25">
      <c r="AA1369" s="46" t="s">
        <v>1121</v>
      </c>
      <c r="AB1369" s="45">
        <v>4623000</v>
      </c>
      <c r="AC1369" s="45">
        <v>4623000</v>
      </c>
      <c r="AD1369" s="44">
        <f t="shared" si="64"/>
        <v>0</v>
      </c>
    </row>
    <row r="1370" spans="27:30" x14ac:dyDescent="0.25">
      <c r="AA1370" s="21" t="s">
        <v>2665</v>
      </c>
      <c r="AB1370" s="45"/>
      <c r="AC1370" s="45"/>
      <c r="AD1370" s="44" t="str">
        <f t="shared" si="64"/>
        <v/>
      </c>
    </row>
    <row r="1371" spans="27:30" x14ac:dyDescent="0.25">
      <c r="AA1371" s="46" t="s">
        <v>2663</v>
      </c>
      <c r="AB1371" s="45">
        <v>24873819</v>
      </c>
      <c r="AC1371" s="45">
        <v>24873819</v>
      </c>
      <c r="AD1371" s="44">
        <f t="shared" si="64"/>
        <v>0</v>
      </c>
    </row>
    <row r="1372" spans="27:30" x14ac:dyDescent="0.25">
      <c r="AA1372" s="21" t="s">
        <v>3497</v>
      </c>
      <c r="AB1372" s="45"/>
      <c r="AC1372" s="45"/>
      <c r="AD1372" s="44" t="str">
        <f t="shared" si="64"/>
        <v/>
      </c>
    </row>
    <row r="1373" spans="27:30" x14ac:dyDescent="0.25">
      <c r="AA1373" s="46" t="s">
        <v>3495</v>
      </c>
      <c r="AB1373" s="45">
        <v>59467000</v>
      </c>
      <c r="AC1373" s="45">
        <v>59467000</v>
      </c>
      <c r="AD1373" s="44">
        <f t="shared" si="64"/>
        <v>0</v>
      </c>
    </row>
    <row r="1374" spans="27:30" x14ac:dyDescent="0.25">
      <c r="AA1374" s="21" t="s">
        <v>1949</v>
      </c>
      <c r="AB1374" s="45"/>
      <c r="AC1374" s="45"/>
      <c r="AD1374" s="44" t="str">
        <f t="shared" si="64"/>
        <v/>
      </c>
    </row>
    <row r="1375" spans="27:30" x14ac:dyDescent="0.25">
      <c r="AA1375" s="46" t="s">
        <v>1947</v>
      </c>
      <c r="AB1375" s="45">
        <v>12250972</v>
      </c>
      <c r="AC1375" s="45">
        <v>12250972</v>
      </c>
      <c r="AD1375" s="44">
        <f t="shared" si="64"/>
        <v>0</v>
      </c>
    </row>
    <row r="1376" spans="27:30" x14ac:dyDescent="0.25">
      <c r="AA1376" s="21" t="s">
        <v>3571</v>
      </c>
      <c r="AB1376" s="45"/>
      <c r="AC1376" s="45"/>
      <c r="AD1376" s="44" t="str">
        <f t="shared" si="64"/>
        <v/>
      </c>
    </row>
    <row r="1377" spans="27:30" x14ac:dyDescent="0.25">
      <c r="AA1377" s="46" t="s">
        <v>3569</v>
      </c>
      <c r="AB1377" s="45">
        <v>69771792</v>
      </c>
      <c r="AC1377" s="45">
        <v>69771792</v>
      </c>
      <c r="AD1377" s="44">
        <f t="shared" si="64"/>
        <v>0</v>
      </c>
    </row>
    <row r="1378" spans="27:30" x14ac:dyDescent="0.25">
      <c r="AA1378" s="21" t="s">
        <v>3577</v>
      </c>
      <c r="AB1378" s="45"/>
      <c r="AC1378" s="45"/>
      <c r="AD1378" s="44" t="str">
        <f t="shared" si="64"/>
        <v/>
      </c>
    </row>
    <row r="1379" spans="27:30" x14ac:dyDescent="0.25">
      <c r="AA1379" s="46" t="s">
        <v>3575</v>
      </c>
      <c r="AB1379" s="45">
        <v>71921672</v>
      </c>
      <c r="AC1379" s="45">
        <v>71921672</v>
      </c>
      <c r="AD1379" s="44">
        <f t="shared" si="64"/>
        <v>0</v>
      </c>
    </row>
    <row r="1380" spans="27:30" x14ac:dyDescent="0.25">
      <c r="AA1380" s="21" t="s">
        <v>1334</v>
      </c>
      <c r="AB1380" s="45"/>
      <c r="AC1380" s="45"/>
      <c r="AD1380" s="44" t="str">
        <f t="shared" si="64"/>
        <v/>
      </c>
    </row>
    <row r="1381" spans="27:30" x14ac:dyDescent="0.25">
      <c r="AA1381" s="46" t="s">
        <v>1331</v>
      </c>
      <c r="AB1381" s="45">
        <v>6186000</v>
      </c>
      <c r="AC1381" s="45">
        <v>6717000</v>
      </c>
      <c r="AD1381" s="44">
        <f t="shared" si="64"/>
        <v>8.5838991270611051E-2</v>
      </c>
    </row>
    <row r="1382" spans="27:30" x14ac:dyDescent="0.25">
      <c r="AA1382" s="21" t="s">
        <v>71</v>
      </c>
      <c r="AB1382" s="45"/>
      <c r="AC1382" s="45"/>
      <c r="AD1382" s="44" t="str">
        <f t="shared" si="64"/>
        <v/>
      </c>
    </row>
    <row r="1383" spans="27:30" x14ac:dyDescent="0.25">
      <c r="AA1383" s="46" t="s">
        <v>69</v>
      </c>
      <c r="AB1383" s="45">
        <v>0</v>
      </c>
      <c r="AC1383" s="45">
        <v>0</v>
      </c>
      <c r="AD1383" s="44" t="str">
        <f t="shared" si="64"/>
        <v/>
      </c>
    </row>
    <row r="1384" spans="27:30" x14ac:dyDescent="0.25">
      <c r="AA1384" s="21" t="s">
        <v>401</v>
      </c>
      <c r="AB1384" s="45"/>
      <c r="AC1384" s="45"/>
      <c r="AD1384" s="44" t="str">
        <f t="shared" si="64"/>
        <v/>
      </c>
    </row>
    <row r="1385" spans="27:30" x14ac:dyDescent="0.25">
      <c r="AA1385" s="46" t="s">
        <v>399</v>
      </c>
      <c r="AB1385" s="45">
        <v>183861</v>
      </c>
      <c r="AC1385" s="45">
        <v>183861</v>
      </c>
      <c r="AD1385" s="44">
        <f t="shared" si="64"/>
        <v>0</v>
      </c>
    </row>
    <row r="1386" spans="27:30" x14ac:dyDescent="0.25">
      <c r="AA1386" s="21" t="s">
        <v>890</v>
      </c>
      <c r="AB1386" s="45"/>
      <c r="AC1386" s="45"/>
      <c r="AD1386" s="44" t="str">
        <f t="shared" si="64"/>
        <v/>
      </c>
    </row>
    <row r="1387" spans="27:30" x14ac:dyDescent="0.25">
      <c r="AA1387" s="46" t="s">
        <v>887</v>
      </c>
      <c r="AB1387" s="45">
        <v>3146064</v>
      </c>
      <c r="AC1387" s="45">
        <v>3152406</v>
      </c>
      <c r="AD1387" s="44">
        <f t="shared" si="64"/>
        <v>2.0158521886395192E-3</v>
      </c>
    </row>
    <row r="1388" spans="27:30" x14ac:dyDescent="0.25">
      <c r="AA1388" s="21" t="s">
        <v>593</v>
      </c>
      <c r="AB1388" s="45"/>
      <c r="AC1388" s="45"/>
      <c r="AD1388" s="44" t="str">
        <f t="shared" si="64"/>
        <v/>
      </c>
    </row>
    <row r="1389" spans="27:30" x14ac:dyDescent="0.25">
      <c r="AA1389" s="46" t="s">
        <v>591</v>
      </c>
      <c r="AB1389" s="45">
        <v>1979000</v>
      </c>
      <c r="AC1389" s="45">
        <v>1990000</v>
      </c>
      <c r="AD1389" s="44">
        <f t="shared" si="64"/>
        <v>5.5583628094997475E-3</v>
      </c>
    </row>
    <row r="1390" spans="27:30" x14ac:dyDescent="0.25">
      <c r="AA1390" s="21" t="s">
        <v>3768</v>
      </c>
      <c r="AB1390" s="45"/>
      <c r="AC1390" s="45"/>
      <c r="AD1390" s="44" t="str">
        <f t="shared" si="64"/>
        <v/>
      </c>
    </row>
    <row r="1391" spans="27:30" x14ac:dyDescent="0.25">
      <c r="AA1391" s="46" t="s">
        <v>3769</v>
      </c>
      <c r="AB1391" s="45">
        <v>319965869</v>
      </c>
      <c r="AC1391" s="45">
        <v>336914829</v>
      </c>
      <c r="AD1391" s="44">
        <f t="shared" si="64"/>
        <v>5.2971149869738138E-2</v>
      </c>
    </row>
    <row r="1392" spans="27:30" x14ac:dyDescent="0.25">
      <c r="AA1392" s="46" t="s">
        <v>3765</v>
      </c>
      <c r="AB1392" s="45">
        <v>315507977</v>
      </c>
      <c r="AC1392" s="45">
        <v>345771897</v>
      </c>
      <c r="AD1392" s="44">
        <f t="shared" si="64"/>
        <v>9.5921251461734039E-2</v>
      </c>
    </row>
    <row r="1393" spans="27:30" x14ac:dyDescent="0.25">
      <c r="AA1393" s="21" t="s">
        <v>74</v>
      </c>
      <c r="AB1393" s="45"/>
      <c r="AC1393" s="45"/>
      <c r="AD1393" s="44" t="str">
        <f t="shared" si="64"/>
        <v/>
      </c>
    </row>
    <row r="1394" spans="27:30" x14ac:dyDescent="0.25">
      <c r="AA1394" s="46" t="s">
        <v>72</v>
      </c>
      <c r="AB1394" s="45">
        <v>0</v>
      </c>
      <c r="AC1394" s="45">
        <v>0</v>
      </c>
      <c r="AD1394" s="44" t="str">
        <f t="shared" si="64"/>
        <v/>
      </c>
    </row>
    <row r="1395" spans="27:30" x14ac:dyDescent="0.25">
      <c r="AA1395" s="21" t="s">
        <v>1573</v>
      </c>
      <c r="AB1395" s="45"/>
      <c r="AC1395" s="45"/>
      <c r="AD1395" s="44" t="str">
        <f t="shared" si="64"/>
        <v/>
      </c>
    </row>
    <row r="1396" spans="27:30" x14ac:dyDescent="0.25">
      <c r="AA1396" s="46" t="s">
        <v>1571</v>
      </c>
      <c r="AB1396" s="45">
        <v>8690000</v>
      </c>
      <c r="AC1396" s="45">
        <v>9023000</v>
      </c>
      <c r="AD1396" s="44">
        <f t="shared" si="64"/>
        <v>3.8319907940161102E-2</v>
      </c>
    </row>
    <row r="1397" spans="27:30" x14ac:dyDescent="0.25">
      <c r="AA1397" s="21" t="s">
        <v>407</v>
      </c>
      <c r="AB1397" s="45"/>
      <c r="AC1397" s="45"/>
      <c r="AD1397" s="44" t="str">
        <f t="shared" si="64"/>
        <v/>
      </c>
    </row>
    <row r="1398" spans="27:30" x14ac:dyDescent="0.25">
      <c r="AA1398" s="46" t="s">
        <v>405</v>
      </c>
      <c r="AB1398" s="45">
        <v>224178</v>
      </c>
      <c r="AC1398" s="45">
        <v>224178</v>
      </c>
      <c r="AD1398" s="44">
        <f t="shared" si="64"/>
        <v>0</v>
      </c>
    </row>
    <row r="1399" spans="27:30" x14ac:dyDescent="0.25">
      <c r="AA1399" s="21" t="s">
        <v>3762</v>
      </c>
      <c r="AB1399" s="45"/>
      <c r="AC1399" s="45"/>
      <c r="AD1399" s="44" t="str">
        <f t="shared" si="64"/>
        <v/>
      </c>
    </row>
    <row r="1400" spans="27:30" x14ac:dyDescent="0.25">
      <c r="AA1400" s="46" t="s">
        <v>3759</v>
      </c>
      <c r="AB1400" s="45">
        <v>890697000</v>
      </c>
      <c r="AC1400" s="45">
        <v>906600000</v>
      </c>
      <c r="AD1400" s="44">
        <f t="shared" si="64"/>
        <v>1.7854556600055912E-2</v>
      </c>
    </row>
    <row r="1401" spans="27:30" x14ac:dyDescent="0.25">
      <c r="AA1401" s="21" t="s">
        <v>722</v>
      </c>
      <c r="AB1401" s="45"/>
      <c r="AC1401" s="45"/>
      <c r="AD1401" s="44" t="str">
        <f t="shared" si="64"/>
        <v/>
      </c>
    </row>
    <row r="1402" spans="27:30" x14ac:dyDescent="0.25">
      <c r="AA1402" s="46" t="s">
        <v>720</v>
      </c>
      <c r="AB1402" s="45">
        <v>2595000</v>
      </c>
      <c r="AC1402" s="45">
        <v>2599000</v>
      </c>
      <c r="AD1402" s="44">
        <f t="shared" si="64"/>
        <v>1.5414258188824663E-3</v>
      </c>
    </row>
    <row r="1403" spans="27:30" x14ac:dyDescent="0.25">
      <c r="AA1403" s="21" t="s">
        <v>1781</v>
      </c>
      <c r="AB1403" s="45"/>
      <c r="AC1403" s="45"/>
      <c r="AD1403" s="44" t="str">
        <f t="shared" si="64"/>
        <v/>
      </c>
    </row>
    <row r="1404" spans="27:30" x14ac:dyDescent="0.25">
      <c r="AA1404" s="46" t="s">
        <v>1779</v>
      </c>
      <c r="AB1404" s="45">
        <v>10585000</v>
      </c>
      <c r="AC1404" s="45">
        <v>10530000</v>
      </c>
      <c r="AD1404" s="44">
        <f t="shared" si="64"/>
        <v>-5.1960321209258385E-3</v>
      </c>
    </row>
    <row r="1405" spans="27:30" x14ac:dyDescent="0.25">
      <c r="AA1405" s="21" t="s">
        <v>760</v>
      </c>
      <c r="AB1405" s="45"/>
      <c r="AC1405" s="45"/>
      <c r="AD1405" s="44" t="str">
        <f t="shared" si="64"/>
        <v/>
      </c>
    </row>
    <row r="1406" spans="27:30" x14ac:dyDescent="0.25">
      <c r="AA1406" s="46" t="s">
        <v>758</v>
      </c>
      <c r="AB1406" s="45">
        <v>2714000</v>
      </c>
      <c r="AC1406" s="45">
        <v>4499000</v>
      </c>
      <c r="AD1406" s="44">
        <f t="shared" si="64"/>
        <v>0.65770081061164332</v>
      </c>
    </row>
    <row r="1407" spans="27:30" x14ac:dyDescent="0.25">
      <c r="AA1407" s="21" t="s">
        <v>750</v>
      </c>
      <c r="AB1407" s="45"/>
      <c r="AC1407" s="45"/>
      <c r="AD1407" s="44" t="str">
        <f t="shared" si="64"/>
        <v/>
      </c>
    </row>
    <row r="1408" spans="27:30" x14ac:dyDescent="0.25">
      <c r="AA1408" s="46" t="s">
        <v>40</v>
      </c>
      <c r="AB1408" s="45">
        <v>2657000</v>
      </c>
      <c r="AC1408" s="45">
        <v>2657000</v>
      </c>
      <c r="AD1408" s="44">
        <f t="shared" si="64"/>
        <v>0</v>
      </c>
    </row>
    <row r="1409" spans="27:30" x14ac:dyDescent="0.25">
      <c r="AA1409" s="21" t="s">
        <v>436</v>
      </c>
      <c r="AB1409" s="45"/>
      <c r="AC1409" s="45"/>
      <c r="AD1409" s="44" t="str">
        <f t="shared" si="64"/>
        <v/>
      </c>
    </row>
    <row r="1410" spans="27:30" x14ac:dyDescent="0.25">
      <c r="AA1410" s="46" t="s">
        <v>40</v>
      </c>
      <c r="AB1410" s="45">
        <v>603000</v>
      </c>
      <c r="AC1410" s="45">
        <v>604000</v>
      </c>
      <c r="AD1410" s="44">
        <f t="shared" si="64"/>
        <v>1.658374792703151E-3</v>
      </c>
    </row>
    <row r="1411" spans="27:30" x14ac:dyDescent="0.25">
      <c r="AA1411" s="21" t="s">
        <v>518</v>
      </c>
      <c r="AB1411" s="45"/>
      <c r="AC1411" s="45"/>
      <c r="AD1411" s="44" t="str">
        <f t="shared" si="64"/>
        <v/>
      </c>
    </row>
    <row r="1412" spans="27:30" x14ac:dyDescent="0.25">
      <c r="AA1412" s="46" t="s">
        <v>40</v>
      </c>
      <c r="AB1412" s="45">
        <v>1472000</v>
      </c>
      <c r="AC1412" s="45">
        <v>1472000</v>
      </c>
      <c r="AD1412" s="44">
        <f t="shared" si="64"/>
        <v>0</v>
      </c>
    </row>
    <row r="1413" spans="27:30" x14ac:dyDescent="0.25">
      <c r="AA1413" s="21" t="s">
        <v>685</v>
      </c>
      <c r="AB1413" s="45"/>
      <c r="AC1413" s="45"/>
      <c r="AD1413" s="44" t="str">
        <f t="shared" si="64"/>
        <v/>
      </c>
    </row>
    <row r="1414" spans="27:30" x14ac:dyDescent="0.25">
      <c r="AA1414" s="46" t="s">
        <v>40</v>
      </c>
      <c r="AB1414" s="45">
        <v>2465000</v>
      </c>
      <c r="AC1414" s="45">
        <v>2465000</v>
      </c>
      <c r="AD1414" s="44">
        <f t="shared" ref="AD1414:AD1477" si="65">IF(OR(AB1414=0,AB1414="",AC1414=0,AC1414=""),"",(AC1414-AB1414)/AB1414)</f>
        <v>0</v>
      </c>
    </row>
    <row r="1415" spans="27:30" x14ac:dyDescent="0.25">
      <c r="AA1415" s="21" t="s">
        <v>443</v>
      </c>
      <c r="AB1415" s="45"/>
      <c r="AC1415" s="45"/>
      <c r="AD1415" s="44" t="str">
        <f t="shared" si="65"/>
        <v/>
      </c>
    </row>
    <row r="1416" spans="27:30" x14ac:dyDescent="0.25">
      <c r="AA1416" s="46" t="s">
        <v>40</v>
      </c>
      <c r="AB1416" s="45">
        <v>706000</v>
      </c>
      <c r="AC1416" s="45">
        <v>706000</v>
      </c>
      <c r="AD1416" s="44">
        <f t="shared" si="65"/>
        <v>0</v>
      </c>
    </row>
    <row r="1417" spans="27:30" x14ac:dyDescent="0.25">
      <c r="AA1417" s="21" t="s">
        <v>44</v>
      </c>
      <c r="AB1417" s="45"/>
      <c r="AC1417" s="45"/>
      <c r="AD1417" s="44" t="str">
        <f t="shared" si="65"/>
        <v/>
      </c>
    </row>
    <row r="1418" spans="27:30" x14ac:dyDescent="0.25">
      <c r="AA1418" s="46" t="s">
        <v>40</v>
      </c>
      <c r="AB1418" s="45">
        <v>3200000</v>
      </c>
      <c r="AC1418" s="45">
        <v>7149000</v>
      </c>
      <c r="AD1418" s="44">
        <f t="shared" si="65"/>
        <v>1.2340625000000001</v>
      </c>
    </row>
    <row r="1419" spans="27:30" x14ac:dyDescent="0.25">
      <c r="AA1419" s="21" t="s">
        <v>428</v>
      </c>
      <c r="AB1419" s="45"/>
      <c r="AC1419" s="45"/>
      <c r="AD1419" s="44" t="str">
        <f t="shared" si="65"/>
        <v/>
      </c>
    </row>
    <row r="1420" spans="27:30" x14ac:dyDescent="0.25">
      <c r="AA1420" s="46" t="s">
        <v>412</v>
      </c>
      <c r="AB1420" s="45">
        <v>436000</v>
      </c>
      <c r="AC1420" s="45">
        <v>436000</v>
      </c>
      <c r="AD1420" s="44">
        <f t="shared" si="65"/>
        <v>0</v>
      </c>
    </row>
    <row r="1421" spans="27:30" x14ac:dyDescent="0.25">
      <c r="AA1421" s="21" t="s">
        <v>1481</v>
      </c>
      <c r="AB1421" s="45"/>
      <c r="AC1421" s="45"/>
      <c r="AD1421" s="44" t="str">
        <f t="shared" si="65"/>
        <v/>
      </c>
    </row>
    <row r="1422" spans="27:30" x14ac:dyDescent="0.25">
      <c r="AA1422" s="46" t="s">
        <v>2070</v>
      </c>
      <c r="AB1422" s="45">
        <v>14398000</v>
      </c>
      <c r="AC1422" s="45">
        <v>17919000</v>
      </c>
      <c r="AD1422" s="44">
        <f t="shared" si="65"/>
        <v>0.24454785386859287</v>
      </c>
    </row>
    <row r="1423" spans="27:30" x14ac:dyDescent="0.25">
      <c r="AA1423" s="46" t="s">
        <v>412</v>
      </c>
      <c r="AB1423" s="45">
        <v>7915345</v>
      </c>
      <c r="AC1423" s="45">
        <v>37771000</v>
      </c>
      <c r="AD1423" s="44">
        <f t="shared" si="65"/>
        <v>3.7718703354054686</v>
      </c>
    </row>
    <row r="1424" spans="27:30" x14ac:dyDescent="0.25">
      <c r="AA1424" s="21" t="s">
        <v>1929</v>
      </c>
      <c r="AB1424" s="45"/>
      <c r="AC1424" s="45"/>
      <c r="AD1424" s="44" t="str">
        <f t="shared" si="65"/>
        <v/>
      </c>
    </row>
    <row r="1425" spans="27:30" x14ac:dyDescent="0.25">
      <c r="AA1425" s="46" t="s">
        <v>3686</v>
      </c>
      <c r="AB1425" s="45">
        <v>113223000</v>
      </c>
      <c r="AC1425" s="45">
        <v>129078000</v>
      </c>
      <c r="AD1425" s="44">
        <f t="shared" si="65"/>
        <v>0.14003338544288704</v>
      </c>
    </row>
    <row r="1426" spans="27:30" x14ac:dyDescent="0.25">
      <c r="AA1426" s="46" t="s">
        <v>1926</v>
      </c>
      <c r="AB1426" s="45">
        <v>12060000</v>
      </c>
      <c r="AC1426" s="45">
        <v>13760000</v>
      </c>
      <c r="AD1426" s="44">
        <f t="shared" si="65"/>
        <v>0.14096185737976782</v>
      </c>
    </row>
    <row r="1427" spans="27:30" x14ac:dyDescent="0.25">
      <c r="AA1427" s="21" t="s">
        <v>1103</v>
      </c>
      <c r="AB1427" s="45"/>
      <c r="AC1427" s="45"/>
      <c r="AD1427" s="44" t="str">
        <f t="shared" si="65"/>
        <v/>
      </c>
    </row>
    <row r="1428" spans="27:30" x14ac:dyDescent="0.25">
      <c r="AA1428" s="46" t="s">
        <v>1100</v>
      </c>
      <c r="AB1428" s="45">
        <v>4443000</v>
      </c>
      <c r="AC1428" s="45">
        <v>4201000</v>
      </c>
      <c r="AD1428" s="44">
        <f t="shared" si="65"/>
        <v>-5.4467702003151021E-2</v>
      </c>
    </row>
    <row r="1429" spans="27:30" x14ac:dyDescent="0.25">
      <c r="AA1429" s="21" t="s">
        <v>1890</v>
      </c>
      <c r="AB1429" s="45"/>
      <c r="AC1429" s="45"/>
      <c r="AD1429" s="44" t="str">
        <f t="shared" si="65"/>
        <v/>
      </c>
    </row>
    <row r="1430" spans="27:30" x14ac:dyDescent="0.25">
      <c r="AA1430" s="46" t="s">
        <v>1887</v>
      </c>
      <c r="AB1430" s="45">
        <v>11700000</v>
      </c>
      <c r="AC1430" s="45">
        <v>11700000</v>
      </c>
      <c r="AD1430" s="44">
        <f t="shared" si="65"/>
        <v>0</v>
      </c>
    </row>
    <row r="1431" spans="27:30" x14ac:dyDescent="0.25">
      <c r="AA1431" s="21" t="s">
        <v>416</v>
      </c>
      <c r="AB1431" s="45"/>
      <c r="AC1431" s="45"/>
      <c r="AD1431" s="44" t="str">
        <f t="shared" si="65"/>
        <v/>
      </c>
    </row>
    <row r="1432" spans="27:30" x14ac:dyDescent="0.25">
      <c r="AA1432" s="46" t="s">
        <v>412</v>
      </c>
      <c r="AB1432" s="45">
        <v>280922</v>
      </c>
      <c r="AC1432" s="45">
        <v>280922</v>
      </c>
      <c r="AD1432" s="44">
        <f t="shared" si="65"/>
        <v>0</v>
      </c>
    </row>
    <row r="1433" spans="27:30" x14ac:dyDescent="0.25">
      <c r="AA1433" s="21" t="s">
        <v>905</v>
      </c>
      <c r="AB1433" s="45"/>
      <c r="AC1433" s="45"/>
      <c r="AD1433" s="44" t="str">
        <f t="shared" si="65"/>
        <v/>
      </c>
    </row>
    <row r="1434" spans="27:30" x14ac:dyDescent="0.25">
      <c r="AA1434" s="46" t="s">
        <v>902</v>
      </c>
      <c r="AB1434" s="45">
        <v>3200000</v>
      </c>
      <c r="AC1434" s="45">
        <v>3200000</v>
      </c>
      <c r="AD1434" s="44">
        <f t="shared" si="65"/>
        <v>0</v>
      </c>
    </row>
    <row r="1435" spans="27:30" x14ac:dyDescent="0.25">
      <c r="AA1435" s="21" t="s">
        <v>3719</v>
      </c>
      <c r="AB1435" s="45"/>
      <c r="AC1435" s="45"/>
      <c r="AD1435" s="44" t="str">
        <f t="shared" si="65"/>
        <v/>
      </c>
    </row>
    <row r="1436" spans="27:30" x14ac:dyDescent="0.25">
      <c r="AA1436" s="46" t="s">
        <v>3717</v>
      </c>
      <c r="AB1436" s="45">
        <v>125900000</v>
      </c>
      <c r="AC1436" s="45">
        <v>131089216</v>
      </c>
      <c r="AD1436" s="44">
        <f t="shared" si="65"/>
        <v>4.1216965845909455E-2</v>
      </c>
    </row>
    <row r="1437" spans="27:30" x14ac:dyDescent="0.25">
      <c r="AA1437" s="21" t="s">
        <v>3695</v>
      </c>
      <c r="AB1437" s="45"/>
      <c r="AC1437" s="45"/>
      <c r="AD1437" s="44" t="str">
        <f t="shared" si="65"/>
        <v/>
      </c>
    </row>
    <row r="1438" spans="27:30" x14ac:dyDescent="0.25">
      <c r="AA1438" s="46" t="s">
        <v>1266</v>
      </c>
      <c r="AB1438" s="45">
        <v>116975000</v>
      </c>
      <c r="AC1438" s="45">
        <v>132008057</v>
      </c>
      <c r="AD1438" s="44">
        <f t="shared" si="65"/>
        <v>0.12851512716392391</v>
      </c>
    </row>
    <row r="1439" spans="27:30" x14ac:dyDescent="0.25">
      <c r="AA1439" s="21" t="s">
        <v>1270</v>
      </c>
      <c r="AB1439" s="45"/>
      <c r="AC1439" s="45"/>
      <c r="AD1439" s="44" t="str">
        <f t="shared" si="65"/>
        <v/>
      </c>
    </row>
    <row r="1440" spans="27:30" x14ac:dyDescent="0.25">
      <c r="AA1440" s="46" t="s">
        <v>1266</v>
      </c>
      <c r="AB1440" s="45">
        <v>5621000</v>
      </c>
      <c r="AC1440" s="45">
        <v>5621000</v>
      </c>
      <c r="AD1440" s="44">
        <f t="shared" si="65"/>
        <v>0</v>
      </c>
    </row>
    <row r="1441" spans="27:30" x14ac:dyDescent="0.25">
      <c r="AA1441" s="21" t="s">
        <v>3784</v>
      </c>
      <c r="AB1441" s="45"/>
      <c r="AC1441" s="45"/>
      <c r="AD1441" s="44" t="str">
        <f t="shared" si="65"/>
        <v/>
      </c>
    </row>
    <row r="1442" spans="27:30" x14ac:dyDescent="0.25">
      <c r="AA1442" s="46" t="s">
        <v>3781</v>
      </c>
      <c r="AB1442" s="45">
        <v>564589000</v>
      </c>
      <c r="AC1442" s="45">
        <v>608357051</v>
      </c>
      <c r="AD1442" s="44">
        <f t="shared" si="65"/>
        <v>7.7521969078391539E-2</v>
      </c>
    </row>
    <row r="1443" spans="27:30" x14ac:dyDescent="0.25">
      <c r="AA1443" s="21" t="s">
        <v>1231</v>
      </c>
      <c r="AB1443" s="45"/>
      <c r="AC1443" s="45"/>
      <c r="AD1443" s="44" t="str">
        <f t="shared" si="65"/>
        <v/>
      </c>
    </row>
    <row r="1444" spans="27:30" x14ac:dyDescent="0.25">
      <c r="AA1444" s="46" t="s">
        <v>1228</v>
      </c>
      <c r="AB1444" s="45">
        <v>5253000</v>
      </c>
      <c r="AC1444" s="45">
        <v>5792000</v>
      </c>
      <c r="AD1444" s="44">
        <f t="shared" si="65"/>
        <v>0.10260803350466401</v>
      </c>
    </row>
    <row r="1445" spans="27:30" x14ac:dyDescent="0.25">
      <c r="AA1445" s="21" t="s">
        <v>3710</v>
      </c>
      <c r="AB1445" s="45"/>
      <c r="AC1445" s="45"/>
      <c r="AD1445" s="44" t="str">
        <f t="shared" si="65"/>
        <v/>
      </c>
    </row>
    <row r="1446" spans="27:30" x14ac:dyDescent="0.25">
      <c r="AA1446" s="46" t="s">
        <v>3708</v>
      </c>
      <c r="AB1446" s="45">
        <v>123058382</v>
      </c>
      <c r="AC1446" s="45">
        <v>171004789</v>
      </c>
      <c r="AD1446" s="44">
        <f t="shared" si="65"/>
        <v>0.38962325215685023</v>
      </c>
    </row>
    <row r="1447" spans="27:30" x14ac:dyDescent="0.25">
      <c r="AA1447" s="21" t="s">
        <v>3743</v>
      </c>
      <c r="AB1447" s="45"/>
      <c r="AC1447" s="45"/>
      <c r="AD1447" s="44" t="str">
        <f t="shared" si="65"/>
        <v/>
      </c>
    </row>
    <row r="1448" spans="27:30" x14ac:dyDescent="0.25">
      <c r="AA1448" s="46" t="s">
        <v>864</v>
      </c>
      <c r="AB1448" s="45">
        <v>206445000</v>
      </c>
      <c r="AC1448" s="45">
        <v>218443000</v>
      </c>
      <c r="AD1448" s="44">
        <f t="shared" si="65"/>
        <v>5.8117174065731796E-2</v>
      </c>
    </row>
    <row r="1449" spans="27:30" x14ac:dyDescent="0.25">
      <c r="AA1449" s="21" t="s">
        <v>56</v>
      </c>
      <c r="AB1449" s="45"/>
      <c r="AC1449" s="45"/>
      <c r="AD1449" s="44" t="str">
        <f t="shared" si="65"/>
        <v/>
      </c>
    </row>
    <row r="1450" spans="27:30" x14ac:dyDescent="0.25">
      <c r="AA1450" s="46" t="s">
        <v>40</v>
      </c>
      <c r="AB1450" s="45">
        <v>7750000</v>
      </c>
      <c r="AC1450" s="45">
        <v>7476000</v>
      </c>
      <c r="AD1450" s="44">
        <f t="shared" si="65"/>
        <v>-3.5354838709677421E-2</v>
      </c>
    </row>
    <row r="1451" spans="27:30" x14ac:dyDescent="0.25">
      <c r="AA1451" s="21" t="s">
        <v>2652</v>
      </c>
      <c r="AB1451" s="45"/>
      <c r="AC1451" s="45"/>
      <c r="AD1451" s="44" t="str">
        <f t="shared" si="65"/>
        <v/>
      </c>
    </row>
    <row r="1452" spans="27:30" x14ac:dyDescent="0.25">
      <c r="AA1452" s="46" t="s">
        <v>2649</v>
      </c>
      <c r="AB1452" s="45">
        <v>24554985</v>
      </c>
      <c r="AC1452" s="45">
        <v>26455691</v>
      </c>
      <c r="AD1452" s="44">
        <f t="shared" si="65"/>
        <v>7.7406115295936856E-2</v>
      </c>
    </row>
    <row r="1453" spans="27:30" x14ac:dyDescent="0.25">
      <c r="AA1453" s="21" t="s">
        <v>2049</v>
      </c>
      <c r="AB1453" s="45"/>
      <c r="AC1453" s="45"/>
      <c r="AD1453" s="44" t="str">
        <f t="shared" si="65"/>
        <v/>
      </c>
    </row>
    <row r="1454" spans="27:30" x14ac:dyDescent="0.25">
      <c r="AA1454" s="46" t="s">
        <v>3169</v>
      </c>
      <c r="AB1454" s="45">
        <v>40081050</v>
      </c>
      <c r="AC1454" s="45">
        <v>45544834</v>
      </c>
      <c r="AD1454" s="44">
        <f t="shared" si="65"/>
        <v>0.1363183848726518</v>
      </c>
    </row>
    <row r="1455" spans="27:30" x14ac:dyDescent="0.25">
      <c r="AA1455" s="46" t="s">
        <v>2892</v>
      </c>
      <c r="AB1455" s="45">
        <v>30538350</v>
      </c>
      <c r="AC1455" s="45">
        <v>33305344</v>
      </c>
      <c r="AD1455" s="44">
        <f t="shared" si="65"/>
        <v>9.060718735622586E-2</v>
      </c>
    </row>
    <row r="1456" spans="27:30" x14ac:dyDescent="0.25">
      <c r="AA1456" s="46" t="s">
        <v>2046</v>
      </c>
      <c r="AB1456" s="45">
        <v>13900000</v>
      </c>
      <c r="AC1456" s="45">
        <v>14104547</v>
      </c>
      <c r="AD1456" s="44">
        <f t="shared" si="65"/>
        <v>1.4715611510791368E-2</v>
      </c>
    </row>
    <row r="1457" spans="27:30" x14ac:dyDescent="0.25">
      <c r="AA1457" s="21" t="s">
        <v>3792</v>
      </c>
      <c r="AB1457" s="45"/>
      <c r="AC1457" s="45"/>
      <c r="AD1457" s="44" t="str">
        <f t="shared" si="65"/>
        <v/>
      </c>
    </row>
    <row r="1458" spans="27:30" x14ac:dyDescent="0.25">
      <c r="AA1458" s="46" t="s">
        <v>3789</v>
      </c>
      <c r="AB1458" s="45">
        <v>616311000</v>
      </c>
      <c r="AC1458" s="45">
        <v>711463223</v>
      </c>
      <c r="AD1458" s="44">
        <f t="shared" si="65"/>
        <v>0.15438994760762018</v>
      </c>
    </row>
    <row r="1459" spans="27:30" x14ac:dyDescent="0.25">
      <c r="AA1459" s="21" t="s">
        <v>727</v>
      </c>
      <c r="AB1459" s="45"/>
      <c r="AC1459" s="45"/>
      <c r="AD1459" s="44" t="str">
        <f t="shared" si="65"/>
        <v/>
      </c>
    </row>
    <row r="1460" spans="27:30" x14ac:dyDescent="0.25">
      <c r="AA1460" s="46" t="s">
        <v>724</v>
      </c>
      <c r="AB1460" s="45">
        <v>2597449</v>
      </c>
      <c r="AC1460" s="45">
        <v>2768000</v>
      </c>
      <c r="AD1460" s="44">
        <f t="shared" si="65"/>
        <v>6.5660961966914455E-2</v>
      </c>
    </row>
    <row r="1461" spans="27:30" x14ac:dyDescent="0.25">
      <c r="AA1461" s="21" t="s">
        <v>1437</v>
      </c>
      <c r="AB1461" s="45"/>
      <c r="AC1461" s="45"/>
      <c r="AD1461" s="44" t="str">
        <f t="shared" si="65"/>
        <v/>
      </c>
    </row>
    <row r="1462" spans="27:30" x14ac:dyDescent="0.25">
      <c r="AA1462" s="46" t="s">
        <v>1434</v>
      </c>
      <c r="AB1462" s="45">
        <v>7232827</v>
      </c>
      <c r="AC1462" s="45"/>
      <c r="AD1462" s="44" t="str">
        <f t="shared" si="65"/>
        <v/>
      </c>
    </row>
    <row r="1463" spans="27:30" x14ac:dyDescent="0.25">
      <c r="AA1463" s="21" t="s">
        <v>1162</v>
      </c>
      <c r="AB1463" s="45"/>
      <c r="AC1463" s="45"/>
      <c r="AD1463" s="44" t="str">
        <f t="shared" si="65"/>
        <v/>
      </c>
    </row>
    <row r="1464" spans="27:30" x14ac:dyDescent="0.25">
      <c r="AA1464" s="46" t="s">
        <v>1159</v>
      </c>
      <c r="AB1464" s="45">
        <v>4831000</v>
      </c>
      <c r="AC1464" s="45">
        <v>4865000</v>
      </c>
      <c r="AD1464" s="44">
        <f t="shared" si="65"/>
        <v>7.0378803560339478E-3</v>
      </c>
    </row>
    <row r="1465" spans="27:30" x14ac:dyDescent="0.25">
      <c r="AA1465" s="21" t="s">
        <v>2639</v>
      </c>
      <c r="AB1465" s="45"/>
      <c r="AC1465" s="45"/>
      <c r="AD1465" s="44" t="str">
        <f t="shared" si="65"/>
        <v/>
      </c>
    </row>
    <row r="1466" spans="27:30" x14ac:dyDescent="0.25">
      <c r="AA1466" s="46" t="s">
        <v>2637</v>
      </c>
      <c r="AB1466" s="45">
        <v>24006000</v>
      </c>
      <c r="AC1466" s="45">
        <v>24006000</v>
      </c>
      <c r="AD1466" s="44">
        <f t="shared" si="65"/>
        <v>0</v>
      </c>
    </row>
    <row r="1467" spans="27:30" x14ac:dyDescent="0.25">
      <c r="AA1467" s="21" t="s">
        <v>549</v>
      </c>
      <c r="AB1467" s="45"/>
      <c r="AC1467" s="45"/>
      <c r="AD1467" s="44" t="str">
        <f t="shared" si="65"/>
        <v/>
      </c>
    </row>
    <row r="1468" spans="27:30" x14ac:dyDescent="0.25">
      <c r="AA1468" s="46" t="s">
        <v>40</v>
      </c>
      <c r="AB1468" s="45">
        <v>1607000</v>
      </c>
      <c r="AC1468" s="45">
        <v>1580000</v>
      </c>
      <c r="AD1468" s="44">
        <f t="shared" si="65"/>
        <v>-1.6801493466085875E-2</v>
      </c>
    </row>
    <row r="1469" spans="27:30" x14ac:dyDescent="0.25">
      <c r="AA1469" s="21" t="s">
        <v>2416</v>
      </c>
      <c r="AB1469" s="45"/>
      <c r="AC1469" s="45"/>
      <c r="AD1469" s="44" t="str">
        <f t="shared" si="65"/>
        <v/>
      </c>
    </row>
    <row r="1470" spans="27:30" x14ac:dyDescent="0.25">
      <c r="AA1470" s="46" t="s">
        <v>2413</v>
      </c>
      <c r="AB1470" s="45">
        <v>20000000</v>
      </c>
      <c r="AC1470" s="45">
        <v>15725000</v>
      </c>
      <c r="AD1470" s="44">
        <f t="shared" si="65"/>
        <v>-0.21375</v>
      </c>
    </row>
    <row r="1471" spans="27:30" x14ac:dyDescent="0.25">
      <c r="AA1471" s="21" t="s">
        <v>1469</v>
      </c>
      <c r="AB1471" s="45"/>
      <c r="AC1471" s="45"/>
      <c r="AD1471" s="44" t="str">
        <f t="shared" si="65"/>
        <v/>
      </c>
    </row>
    <row r="1472" spans="27:30" x14ac:dyDescent="0.25">
      <c r="AA1472" s="46" t="s">
        <v>1466</v>
      </c>
      <c r="AB1472" s="45">
        <v>7745692</v>
      </c>
      <c r="AC1472" s="45">
        <v>8571497</v>
      </c>
      <c r="AD1472" s="44">
        <f t="shared" si="65"/>
        <v>0.10661474791406629</v>
      </c>
    </row>
    <row r="1473" spans="27:30" x14ac:dyDescent="0.25">
      <c r="AA1473" s="46" t="s">
        <v>1897</v>
      </c>
      <c r="AB1473" s="45">
        <v>11774418</v>
      </c>
      <c r="AC1473" s="45"/>
      <c r="AD1473" s="44" t="str">
        <f t="shared" si="65"/>
        <v/>
      </c>
    </row>
    <row r="1474" spans="27:30" x14ac:dyDescent="0.25">
      <c r="AA1474" s="21" t="s">
        <v>3795</v>
      </c>
      <c r="AB1474" s="45"/>
      <c r="AC1474" s="45"/>
      <c r="AD1474" s="44" t="str">
        <f t="shared" si="65"/>
        <v/>
      </c>
    </row>
    <row r="1475" spans="27:30" x14ac:dyDescent="0.25">
      <c r="AA1475" s="46" t="s">
        <v>3793</v>
      </c>
      <c r="AB1475" s="45">
        <v>650261000</v>
      </c>
      <c r="AC1475" s="45">
        <v>675303918</v>
      </c>
      <c r="AD1475" s="44">
        <f t="shared" si="65"/>
        <v>3.8512102063632911E-2</v>
      </c>
    </row>
    <row r="1476" spans="27:30" x14ac:dyDescent="0.25">
      <c r="AA1476" s="21" t="s">
        <v>1630</v>
      </c>
      <c r="AB1476" s="45"/>
      <c r="AC1476" s="45"/>
      <c r="AD1476" s="44" t="str">
        <f t="shared" si="65"/>
        <v/>
      </c>
    </row>
    <row r="1477" spans="27:30" x14ac:dyDescent="0.25">
      <c r="AA1477" s="46" t="s">
        <v>1628</v>
      </c>
      <c r="AB1477" s="45">
        <v>9255000</v>
      </c>
      <c r="AC1477" s="45">
        <v>9255000</v>
      </c>
      <c r="AD1477" s="44">
        <f t="shared" si="65"/>
        <v>0</v>
      </c>
    </row>
    <row r="1478" spans="27:30" x14ac:dyDescent="0.25">
      <c r="AA1478" s="21" t="s">
        <v>3008</v>
      </c>
      <c r="AB1478" s="45"/>
      <c r="AC1478" s="45"/>
      <c r="AD1478" s="44" t="str">
        <f t="shared" ref="AD1478:AD1541" si="66">IF(OR(AB1478=0,AB1478="",AC1478=0,AC1478=""),"",(AC1478-AB1478)/AB1478)</f>
        <v/>
      </c>
    </row>
    <row r="1479" spans="27:30" x14ac:dyDescent="0.25">
      <c r="AA1479" s="46" t="s">
        <v>3006</v>
      </c>
      <c r="AB1479" s="45">
        <v>34227105</v>
      </c>
      <c r="AC1479" s="45">
        <v>35707039</v>
      </c>
      <c r="AD1479" s="44">
        <f t="shared" si="66"/>
        <v>4.3238655445735186E-2</v>
      </c>
    </row>
    <row r="1480" spans="27:30" x14ac:dyDescent="0.25">
      <c r="AA1480" s="21" t="s">
        <v>3605</v>
      </c>
      <c r="AB1480" s="45"/>
      <c r="AC1480" s="45"/>
      <c r="AD1480" s="44" t="str">
        <f t="shared" si="66"/>
        <v/>
      </c>
    </row>
    <row r="1481" spans="27:30" x14ac:dyDescent="0.25">
      <c r="AA1481" s="46" t="s">
        <v>3603</v>
      </c>
      <c r="AB1481" s="45">
        <v>152798000</v>
      </c>
      <c r="AC1481" s="45">
        <v>161586000</v>
      </c>
      <c r="AD1481" s="44">
        <f t="shared" si="66"/>
        <v>5.7513841804212096E-2</v>
      </c>
    </row>
    <row r="1482" spans="27:30" x14ac:dyDescent="0.25">
      <c r="AA1482" s="21" t="s">
        <v>1688</v>
      </c>
      <c r="AB1482" s="45"/>
      <c r="AC1482" s="45"/>
      <c r="AD1482" s="44" t="str">
        <f t="shared" si="66"/>
        <v/>
      </c>
    </row>
    <row r="1483" spans="27:30" x14ac:dyDescent="0.25">
      <c r="AA1483" s="46" t="s">
        <v>1685</v>
      </c>
      <c r="AB1483" s="45">
        <v>9711000</v>
      </c>
      <c r="AC1483" s="45">
        <v>9711000</v>
      </c>
      <c r="AD1483" s="44">
        <f t="shared" si="66"/>
        <v>0</v>
      </c>
    </row>
    <row r="1484" spans="27:30" x14ac:dyDescent="0.25">
      <c r="AA1484" s="21" t="s">
        <v>2447</v>
      </c>
      <c r="AB1484" s="45"/>
      <c r="AC1484" s="45"/>
      <c r="AD1484" s="44" t="str">
        <f t="shared" si="66"/>
        <v/>
      </c>
    </row>
    <row r="1485" spans="27:30" x14ac:dyDescent="0.25">
      <c r="AA1485" s="46" t="s">
        <v>2445</v>
      </c>
      <c r="AB1485" s="45">
        <v>20553000</v>
      </c>
      <c r="AC1485" s="45">
        <v>20553000</v>
      </c>
      <c r="AD1485" s="44">
        <f t="shared" si="66"/>
        <v>0</v>
      </c>
    </row>
    <row r="1486" spans="27:30" x14ac:dyDescent="0.25">
      <c r="AA1486" s="21" t="s">
        <v>2648</v>
      </c>
      <c r="AB1486" s="45"/>
      <c r="AC1486" s="45"/>
      <c r="AD1486" s="44" t="str">
        <f t="shared" si="66"/>
        <v/>
      </c>
    </row>
    <row r="1487" spans="27:30" x14ac:dyDescent="0.25">
      <c r="AA1487" s="46" t="s">
        <v>2646</v>
      </c>
      <c r="AB1487" s="45">
        <v>24482000</v>
      </c>
      <c r="AC1487" s="45">
        <v>24603000</v>
      </c>
      <c r="AD1487" s="44">
        <f t="shared" si="66"/>
        <v>4.9424066661220489E-3</v>
      </c>
    </row>
    <row r="1488" spans="27:30" x14ac:dyDescent="0.25">
      <c r="AA1488" s="21" t="s">
        <v>2221</v>
      </c>
      <c r="AB1488" s="45"/>
      <c r="AC1488" s="45"/>
      <c r="AD1488" s="44" t="str">
        <f t="shared" si="66"/>
        <v/>
      </c>
    </row>
    <row r="1489" spans="27:30" x14ac:dyDescent="0.25">
      <c r="AA1489" s="46" t="s">
        <v>2218</v>
      </c>
      <c r="AB1489" s="45">
        <v>16690000</v>
      </c>
      <c r="AC1489" s="45">
        <v>16690000</v>
      </c>
      <c r="AD1489" s="44">
        <f t="shared" si="66"/>
        <v>0</v>
      </c>
    </row>
    <row r="1490" spans="27:30" x14ac:dyDescent="0.25">
      <c r="AA1490" s="21" t="s">
        <v>2500</v>
      </c>
      <c r="AB1490" s="45"/>
      <c r="AC1490" s="45"/>
      <c r="AD1490" s="44" t="str">
        <f t="shared" si="66"/>
        <v/>
      </c>
    </row>
    <row r="1491" spans="27:30" x14ac:dyDescent="0.25">
      <c r="AA1491" s="46" t="s">
        <v>2497</v>
      </c>
      <c r="AB1491" s="45">
        <v>21386000</v>
      </c>
      <c r="AC1491" s="45">
        <v>21386000</v>
      </c>
      <c r="AD1491" s="44">
        <f t="shared" si="66"/>
        <v>0</v>
      </c>
    </row>
    <row r="1492" spans="27:30" x14ac:dyDescent="0.25">
      <c r="AA1492" s="21" t="s">
        <v>868</v>
      </c>
      <c r="AB1492" s="45"/>
      <c r="AC1492" s="45"/>
      <c r="AD1492" s="44" t="str">
        <f t="shared" si="66"/>
        <v/>
      </c>
    </row>
    <row r="1493" spans="27:30" x14ac:dyDescent="0.25">
      <c r="AA1493" s="46" t="s">
        <v>864</v>
      </c>
      <c r="AB1493" s="45">
        <v>3052000</v>
      </c>
      <c r="AC1493" s="45">
        <v>3052000</v>
      </c>
      <c r="AD1493" s="44">
        <f t="shared" si="66"/>
        <v>0</v>
      </c>
    </row>
    <row r="1494" spans="27:30" x14ac:dyDescent="0.25">
      <c r="AA1494" s="21" t="s">
        <v>3670</v>
      </c>
      <c r="AB1494" s="45"/>
      <c r="AC1494" s="45"/>
      <c r="AD1494" s="44" t="str">
        <f t="shared" si="66"/>
        <v/>
      </c>
    </row>
    <row r="1495" spans="27:30" x14ac:dyDescent="0.25">
      <c r="AA1495" s="46" t="s">
        <v>3667</v>
      </c>
      <c r="AB1495" s="45">
        <v>105270000</v>
      </c>
      <c r="AC1495" s="45">
        <v>127708000</v>
      </c>
      <c r="AD1495" s="44">
        <f t="shared" si="66"/>
        <v>0.21314714543554669</v>
      </c>
    </row>
    <row r="1496" spans="27:30" x14ac:dyDescent="0.25">
      <c r="AA1496" s="21" t="s">
        <v>1570</v>
      </c>
      <c r="AB1496" s="45"/>
      <c r="AC1496" s="45"/>
      <c r="AD1496" s="44" t="str">
        <f t="shared" si="66"/>
        <v/>
      </c>
    </row>
    <row r="1497" spans="27:30" x14ac:dyDescent="0.25">
      <c r="AA1497" s="46" t="s">
        <v>1567</v>
      </c>
      <c r="AB1497" s="45">
        <v>8637000</v>
      </c>
      <c r="AC1497" s="45">
        <v>9333465</v>
      </c>
      <c r="AD1497" s="44">
        <f t="shared" si="66"/>
        <v>8.0637374088225078E-2</v>
      </c>
    </row>
    <row r="1498" spans="27:30" x14ac:dyDescent="0.25">
      <c r="AA1498" s="21" t="s">
        <v>3335</v>
      </c>
      <c r="AB1498" s="45"/>
      <c r="AC1498" s="45"/>
      <c r="AD1498" s="44" t="str">
        <f t="shared" si="66"/>
        <v/>
      </c>
    </row>
    <row r="1499" spans="27:30" x14ac:dyDescent="0.25">
      <c r="AA1499" s="46" t="s">
        <v>3332</v>
      </c>
      <c r="AB1499" s="45">
        <v>48535000</v>
      </c>
      <c r="AC1499" s="45">
        <v>50878598</v>
      </c>
      <c r="AD1499" s="44">
        <f t="shared" si="66"/>
        <v>4.8286762130421344E-2</v>
      </c>
    </row>
    <row r="1500" spans="27:30" x14ac:dyDescent="0.25">
      <c r="AA1500" s="21" t="s">
        <v>1099</v>
      </c>
      <c r="AB1500" s="45"/>
      <c r="AC1500" s="45"/>
      <c r="AD1500" s="44" t="str">
        <f t="shared" si="66"/>
        <v/>
      </c>
    </row>
    <row r="1501" spans="27:30" x14ac:dyDescent="0.25">
      <c r="AA1501" s="46" t="s">
        <v>1097</v>
      </c>
      <c r="AB1501" s="45">
        <v>4427200</v>
      </c>
      <c r="AC1501" s="45">
        <v>4557949</v>
      </c>
      <c r="AD1501" s="44">
        <f t="shared" si="66"/>
        <v>2.9533113480303578E-2</v>
      </c>
    </row>
    <row r="1502" spans="27:30" x14ac:dyDescent="0.25">
      <c r="AA1502" s="21" t="s">
        <v>893</v>
      </c>
      <c r="AB1502" s="45"/>
      <c r="AC1502" s="45"/>
      <c r="AD1502" s="44" t="str">
        <f t="shared" si="66"/>
        <v/>
      </c>
    </row>
    <row r="1503" spans="27:30" x14ac:dyDescent="0.25">
      <c r="AA1503" s="46" t="s">
        <v>891</v>
      </c>
      <c r="AB1503" s="45">
        <v>3159200</v>
      </c>
      <c r="AC1503" s="45">
        <v>3307588</v>
      </c>
      <c r="AD1503" s="44">
        <f t="shared" si="66"/>
        <v>4.6970119017472778E-2</v>
      </c>
    </row>
    <row r="1504" spans="27:30" x14ac:dyDescent="0.25">
      <c r="AA1504" s="21" t="s">
        <v>1490</v>
      </c>
      <c r="AB1504" s="45"/>
      <c r="AC1504" s="45"/>
      <c r="AD1504" s="44" t="str">
        <f t="shared" si="66"/>
        <v/>
      </c>
    </row>
    <row r="1505" spans="27:30" x14ac:dyDescent="0.25">
      <c r="AA1505" s="46" t="s">
        <v>1488</v>
      </c>
      <c r="AB1505" s="45">
        <v>7994996</v>
      </c>
      <c r="AC1505" s="45">
        <v>8056120</v>
      </c>
      <c r="AD1505" s="44">
        <f t="shared" si="66"/>
        <v>7.6452821239685427E-3</v>
      </c>
    </row>
    <row r="1506" spans="27:30" x14ac:dyDescent="0.25">
      <c r="AA1506" s="21" t="s">
        <v>1073</v>
      </c>
      <c r="AB1506" s="45"/>
      <c r="AC1506" s="45"/>
      <c r="AD1506" s="44" t="str">
        <f t="shared" si="66"/>
        <v/>
      </c>
    </row>
    <row r="1507" spans="27:30" x14ac:dyDescent="0.25">
      <c r="AA1507" s="46" t="s">
        <v>1071</v>
      </c>
      <c r="AB1507" s="45">
        <v>4185000</v>
      </c>
      <c r="AC1507" s="45">
        <v>5123000</v>
      </c>
      <c r="AD1507" s="44">
        <f t="shared" si="66"/>
        <v>0.22413381123058543</v>
      </c>
    </row>
    <row r="1508" spans="27:30" x14ac:dyDescent="0.25">
      <c r="AA1508" s="21" t="s">
        <v>3389</v>
      </c>
      <c r="AB1508" s="45"/>
      <c r="AC1508" s="45"/>
      <c r="AD1508" s="44" t="str">
        <f t="shared" si="66"/>
        <v/>
      </c>
    </row>
    <row r="1509" spans="27:30" x14ac:dyDescent="0.25">
      <c r="AA1509" s="46" t="s">
        <v>3388</v>
      </c>
      <c r="AB1509" s="45">
        <v>52324000</v>
      </c>
      <c r="AC1509" s="45">
        <v>52696600</v>
      </c>
      <c r="AD1509" s="44">
        <f t="shared" si="66"/>
        <v>7.1210152129042121E-3</v>
      </c>
    </row>
    <row r="1510" spans="27:30" x14ac:dyDescent="0.25">
      <c r="AA1510" s="21" t="s">
        <v>2100</v>
      </c>
      <c r="AB1510" s="45"/>
      <c r="AC1510" s="45"/>
      <c r="AD1510" s="44" t="str">
        <f t="shared" si="66"/>
        <v/>
      </c>
    </row>
    <row r="1511" spans="27:30" x14ac:dyDescent="0.25">
      <c r="AA1511" s="46" t="s">
        <v>2098</v>
      </c>
      <c r="AB1511" s="45">
        <v>14893000</v>
      </c>
      <c r="AC1511" s="45">
        <v>17784000</v>
      </c>
      <c r="AD1511" s="44">
        <f t="shared" si="66"/>
        <v>0.19411804203316996</v>
      </c>
    </row>
    <row r="1512" spans="27:30" x14ac:dyDescent="0.25">
      <c r="AA1512" s="21" t="s">
        <v>2683</v>
      </c>
      <c r="AB1512" s="45"/>
      <c r="AC1512" s="45"/>
      <c r="AD1512" s="44" t="str">
        <f t="shared" si="66"/>
        <v/>
      </c>
    </row>
    <row r="1513" spans="27:30" x14ac:dyDescent="0.25">
      <c r="AA1513" s="46" t="s">
        <v>2681</v>
      </c>
      <c r="AB1513" s="45">
        <v>25164000</v>
      </c>
      <c r="AC1513" s="45">
        <v>30295000</v>
      </c>
      <c r="AD1513" s="44">
        <f t="shared" si="66"/>
        <v>0.20390240025433159</v>
      </c>
    </row>
    <row r="1514" spans="27:30" x14ac:dyDescent="0.25">
      <c r="AA1514" s="21" t="s">
        <v>1999</v>
      </c>
      <c r="AB1514" s="45"/>
      <c r="AC1514" s="45"/>
      <c r="AD1514" s="44" t="str">
        <f t="shared" si="66"/>
        <v/>
      </c>
    </row>
    <row r="1515" spans="27:30" x14ac:dyDescent="0.25">
      <c r="AA1515" s="46" t="s">
        <v>1997</v>
      </c>
      <c r="AB1515" s="45">
        <v>13147968</v>
      </c>
      <c r="AC1515" s="45">
        <v>13147968</v>
      </c>
      <c r="AD1515" s="44">
        <f t="shared" si="66"/>
        <v>0</v>
      </c>
    </row>
    <row r="1516" spans="27:30" x14ac:dyDescent="0.25">
      <c r="AA1516" s="21" t="s">
        <v>2519</v>
      </c>
      <c r="AB1516" s="45"/>
      <c r="AC1516" s="45"/>
      <c r="AD1516" s="44" t="str">
        <f t="shared" si="66"/>
        <v/>
      </c>
    </row>
    <row r="1517" spans="27:30" x14ac:dyDescent="0.25">
      <c r="AA1517" s="46" t="s">
        <v>2517</v>
      </c>
      <c r="AB1517" s="45">
        <v>21732000</v>
      </c>
      <c r="AC1517" s="45">
        <v>21702000</v>
      </c>
      <c r="AD1517" s="44">
        <f t="shared" si="66"/>
        <v>-1.3804527885146328E-3</v>
      </c>
    </row>
    <row r="1518" spans="27:30" x14ac:dyDescent="0.25">
      <c r="AA1518" s="21" t="s">
        <v>3738</v>
      </c>
      <c r="AB1518" s="45"/>
      <c r="AC1518" s="45"/>
      <c r="AD1518" s="44" t="str">
        <f t="shared" si="66"/>
        <v/>
      </c>
    </row>
    <row r="1519" spans="27:30" x14ac:dyDescent="0.25">
      <c r="AA1519" s="46" t="s">
        <v>3736</v>
      </c>
      <c r="AB1519" s="45">
        <v>186676000</v>
      </c>
      <c r="AC1519" s="45">
        <v>187624000</v>
      </c>
      <c r="AD1519" s="44">
        <f t="shared" si="66"/>
        <v>5.0783175126957935E-3</v>
      </c>
    </row>
    <row r="1520" spans="27:30" x14ac:dyDescent="0.25">
      <c r="AA1520" s="21" t="s">
        <v>148</v>
      </c>
      <c r="AB1520" s="45"/>
      <c r="AC1520" s="45"/>
      <c r="AD1520" s="44" t="str">
        <f t="shared" si="66"/>
        <v/>
      </c>
    </row>
    <row r="1521" spans="27:30" x14ac:dyDescent="0.25">
      <c r="AA1521" s="46" t="s">
        <v>146</v>
      </c>
      <c r="AB1521" s="45">
        <v>0</v>
      </c>
      <c r="AC1521" s="45">
        <v>0</v>
      </c>
      <c r="AD1521" s="44" t="str">
        <f t="shared" si="66"/>
        <v/>
      </c>
    </row>
    <row r="1522" spans="27:30" x14ac:dyDescent="0.25">
      <c r="AA1522" s="21" t="s">
        <v>1107</v>
      </c>
      <c r="AB1522" s="45"/>
      <c r="AC1522" s="45"/>
      <c r="AD1522" s="44" t="str">
        <f t="shared" si="66"/>
        <v/>
      </c>
    </row>
    <row r="1523" spans="27:30" x14ac:dyDescent="0.25">
      <c r="AA1523" s="46" t="s">
        <v>1104</v>
      </c>
      <c r="AB1523" s="45">
        <v>4484160</v>
      </c>
      <c r="AC1523" s="45">
        <v>5129236</v>
      </c>
      <c r="AD1523" s="44">
        <f t="shared" si="66"/>
        <v>0.14385659744522944</v>
      </c>
    </row>
    <row r="1524" spans="27:30" x14ac:dyDescent="0.25">
      <c r="AA1524" s="21" t="s">
        <v>3250</v>
      </c>
      <c r="AB1524" s="45"/>
      <c r="AC1524" s="45"/>
      <c r="AD1524" s="44" t="str">
        <f t="shared" si="66"/>
        <v/>
      </c>
    </row>
    <row r="1525" spans="27:30" x14ac:dyDescent="0.25">
      <c r="AA1525" s="46" t="s">
        <v>3248</v>
      </c>
      <c r="AB1525" s="45">
        <v>45104149</v>
      </c>
      <c r="AC1525" s="45">
        <v>49614197</v>
      </c>
      <c r="AD1525" s="44">
        <f t="shared" si="66"/>
        <v>9.9991865493349624E-2</v>
      </c>
    </row>
    <row r="1526" spans="27:30" x14ac:dyDescent="0.25">
      <c r="AA1526" s="21" t="s">
        <v>2350</v>
      </c>
      <c r="AB1526" s="45"/>
      <c r="AC1526" s="45"/>
      <c r="AD1526" s="44" t="str">
        <f t="shared" si="66"/>
        <v/>
      </c>
    </row>
    <row r="1527" spans="27:30" x14ac:dyDescent="0.25">
      <c r="AA1527" s="46" t="s">
        <v>2348</v>
      </c>
      <c r="AB1527" s="45">
        <v>19000000</v>
      </c>
      <c r="AC1527" s="45">
        <v>20635000</v>
      </c>
      <c r="AD1527" s="44">
        <f t="shared" si="66"/>
        <v>8.6052631578947367E-2</v>
      </c>
    </row>
    <row r="1528" spans="27:30" x14ac:dyDescent="0.25">
      <c r="AA1528" s="21" t="s">
        <v>2610</v>
      </c>
      <c r="AB1528" s="45"/>
      <c r="AC1528" s="45"/>
      <c r="AD1528" s="44" t="str">
        <f t="shared" si="66"/>
        <v/>
      </c>
    </row>
    <row r="1529" spans="27:30" x14ac:dyDescent="0.25">
      <c r="AA1529" s="46" t="s">
        <v>2608</v>
      </c>
      <c r="AB1529" s="45">
        <v>23481000</v>
      </c>
      <c r="AC1529" s="45">
        <v>23481000</v>
      </c>
      <c r="AD1529" s="44">
        <f t="shared" si="66"/>
        <v>0</v>
      </c>
    </row>
    <row r="1530" spans="27:30" x14ac:dyDescent="0.25">
      <c r="AA1530" s="21" t="s">
        <v>2401</v>
      </c>
      <c r="AB1530" s="45"/>
      <c r="AC1530" s="45"/>
      <c r="AD1530" s="44" t="str">
        <f t="shared" si="66"/>
        <v/>
      </c>
    </row>
    <row r="1531" spans="27:30" x14ac:dyDescent="0.25">
      <c r="AA1531" s="46" t="s">
        <v>2399</v>
      </c>
      <c r="AB1531" s="45">
        <v>19868428</v>
      </c>
      <c r="AC1531" s="45">
        <v>19868428</v>
      </c>
      <c r="AD1531" s="44">
        <f t="shared" si="66"/>
        <v>0</v>
      </c>
    </row>
    <row r="1532" spans="27:30" x14ac:dyDescent="0.25">
      <c r="AA1532" s="21" t="s">
        <v>1205</v>
      </c>
      <c r="AB1532" s="45"/>
      <c r="AC1532" s="45"/>
      <c r="AD1532" s="44" t="str">
        <f t="shared" si="66"/>
        <v/>
      </c>
    </row>
    <row r="1533" spans="27:30" x14ac:dyDescent="0.25">
      <c r="AA1533" s="46" t="s">
        <v>1203</v>
      </c>
      <c r="AB1533" s="45">
        <v>5076000</v>
      </c>
      <c r="AC1533" s="45">
        <v>5223000</v>
      </c>
      <c r="AD1533" s="44">
        <f t="shared" si="66"/>
        <v>2.8959810874704492E-2</v>
      </c>
    </row>
    <row r="1534" spans="27:30" x14ac:dyDescent="0.25">
      <c r="AA1534" s="21" t="s">
        <v>782</v>
      </c>
      <c r="AB1534" s="45"/>
      <c r="AC1534" s="45"/>
      <c r="AD1534" s="44" t="str">
        <f t="shared" si="66"/>
        <v/>
      </c>
    </row>
    <row r="1535" spans="27:30" x14ac:dyDescent="0.25">
      <c r="AA1535" s="46" t="s">
        <v>780</v>
      </c>
      <c r="AB1535" s="45">
        <v>2844000</v>
      </c>
      <c r="AC1535" s="45">
        <v>2877000</v>
      </c>
      <c r="AD1535" s="44">
        <f t="shared" si="66"/>
        <v>1.1603375527426161E-2</v>
      </c>
    </row>
    <row r="1536" spans="27:30" x14ac:dyDescent="0.25">
      <c r="AA1536" s="21" t="s">
        <v>1020</v>
      </c>
      <c r="AB1536" s="45"/>
      <c r="AC1536" s="45"/>
      <c r="AD1536" s="44" t="str">
        <f t="shared" si="66"/>
        <v/>
      </c>
    </row>
    <row r="1537" spans="27:30" x14ac:dyDescent="0.25">
      <c r="AA1537" s="46" t="s">
        <v>1018</v>
      </c>
      <c r="AB1537" s="45">
        <v>3869000</v>
      </c>
      <c r="AC1537" s="45">
        <v>3909000</v>
      </c>
      <c r="AD1537" s="44">
        <f t="shared" si="66"/>
        <v>1.0338588782631171E-2</v>
      </c>
    </row>
    <row r="1538" spans="27:30" x14ac:dyDescent="0.25">
      <c r="AA1538" s="21" t="s">
        <v>2558</v>
      </c>
      <c r="AB1538" s="45"/>
      <c r="AC1538" s="45"/>
      <c r="AD1538" s="44" t="str">
        <f t="shared" si="66"/>
        <v/>
      </c>
    </row>
    <row r="1539" spans="27:30" x14ac:dyDescent="0.25">
      <c r="AA1539" s="46" t="s">
        <v>2556</v>
      </c>
      <c r="AB1539" s="45">
        <v>22312000</v>
      </c>
      <c r="AC1539" s="45">
        <v>23258000</v>
      </c>
      <c r="AD1539" s="44">
        <f t="shared" si="66"/>
        <v>4.2398709214772318E-2</v>
      </c>
    </row>
    <row r="1540" spans="27:30" x14ac:dyDescent="0.25">
      <c r="AA1540" s="21" t="s">
        <v>2404</v>
      </c>
      <c r="AB1540" s="45"/>
      <c r="AC1540" s="45"/>
      <c r="AD1540" s="44" t="str">
        <f t="shared" si="66"/>
        <v/>
      </c>
    </row>
    <row r="1541" spans="27:30" x14ac:dyDescent="0.25">
      <c r="AA1541" s="46" t="s">
        <v>2402</v>
      </c>
      <c r="AB1541" s="45">
        <v>19868428</v>
      </c>
      <c r="AC1541" s="45">
        <v>19868428</v>
      </c>
      <c r="AD1541" s="44">
        <f t="shared" si="66"/>
        <v>0</v>
      </c>
    </row>
    <row r="1542" spans="27:30" x14ac:dyDescent="0.25">
      <c r="AA1542" s="21" t="s">
        <v>2485</v>
      </c>
      <c r="AB1542" s="45"/>
      <c r="AC1542" s="45"/>
      <c r="AD1542" s="44" t="str">
        <f t="shared" ref="AD1542:AD1605" si="67">IF(OR(AB1542=0,AB1542="",AC1542=0,AC1542=""),"",(AC1542-AB1542)/AB1542)</f>
        <v/>
      </c>
    </row>
    <row r="1543" spans="27:30" x14ac:dyDescent="0.25">
      <c r="AA1543" s="46" t="s">
        <v>2483</v>
      </c>
      <c r="AB1543" s="45">
        <v>21087000</v>
      </c>
      <c r="AC1543" s="45">
        <v>21620000</v>
      </c>
      <c r="AD1543" s="44">
        <f t="shared" si="67"/>
        <v>2.5276236543842177E-2</v>
      </c>
    </row>
    <row r="1544" spans="27:30" x14ac:dyDescent="0.25">
      <c r="AA1544" s="21" t="s">
        <v>3611</v>
      </c>
      <c r="AB1544" s="45"/>
      <c r="AC1544" s="45"/>
      <c r="AD1544" s="44" t="str">
        <f t="shared" si="67"/>
        <v/>
      </c>
    </row>
    <row r="1545" spans="27:30" x14ac:dyDescent="0.25">
      <c r="AA1545" s="46" t="s">
        <v>3609</v>
      </c>
      <c r="AB1545" s="45">
        <v>77308000</v>
      </c>
      <c r="AC1545" s="45">
        <v>79376000</v>
      </c>
      <c r="AD1545" s="44">
        <f t="shared" si="67"/>
        <v>2.6750142287990893E-2</v>
      </c>
    </row>
    <row r="1546" spans="27:30" x14ac:dyDescent="0.25">
      <c r="AA1546" s="21" t="s">
        <v>3210</v>
      </c>
      <c r="AB1546" s="45"/>
      <c r="AC1546" s="45"/>
      <c r="AD1546" s="44" t="str">
        <f t="shared" si="67"/>
        <v/>
      </c>
    </row>
    <row r="1547" spans="27:30" x14ac:dyDescent="0.25">
      <c r="AA1547" s="46" t="s">
        <v>3208</v>
      </c>
      <c r="AB1547" s="45">
        <v>42743158</v>
      </c>
      <c r="AC1547" s="45">
        <v>44684710</v>
      </c>
      <c r="AD1547" s="44">
        <f t="shared" si="67"/>
        <v>4.5423690968271459E-2</v>
      </c>
    </row>
    <row r="1548" spans="27:30" x14ac:dyDescent="0.25">
      <c r="AA1548" s="21" t="s">
        <v>3135</v>
      </c>
      <c r="AB1548" s="45"/>
      <c r="AC1548" s="45"/>
      <c r="AD1548" s="44" t="str">
        <f t="shared" si="67"/>
        <v/>
      </c>
    </row>
    <row r="1549" spans="27:30" x14ac:dyDescent="0.25">
      <c r="AA1549" s="46" t="s">
        <v>3133</v>
      </c>
      <c r="AB1549" s="45">
        <v>38027000</v>
      </c>
      <c r="AC1549" s="45">
        <v>39097000</v>
      </c>
      <c r="AD1549" s="44">
        <f t="shared" si="67"/>
        <v>2.8137902016987931E-2</v>
      </c>
    </row>
    <row r="1550" spans="27:30" x14ac:dyDescent="0.25">
      <c r="AA1550" s="21" t="s">
        <v>1946</v>
      </c>
      <c r="AB1550" s="45"/>
      <c r="AC1550" s="45"/>
      <c r="AD1550" s="44" t="str">
        <f t="shared" si="67"/>
        <v/>
      </c>
    </row>
    <row r="1551" spans="27:30" x14ac:dyDescent="0.25">
      <c r="AA1551" s="46" t="s">
        <v>1944</v>
      </c>
      <c r="AB1551" s="45">
        <v>12230000</v>
      </c>
      <c r="AC1551" s="45">
        <v>12230000</v>
      </c>
      <c r="AD1551" s="44">
        <f t="shared" si="67"/>
        <v>0</v>
      </c>
    </row>
    <row r="1552" spans="27:30" x14ac:dyDescent="0.25">
      <c r="AA1552" s="21" t="s">
        <v>1702</v>
      </c>
      <c r="AB1552" s="45"/>
      <c r="AC1552" s="45"/>
      <c r="AD1552" s="44" t="str">
        <f t="shared" si="67"/>
        <v/>
      </c>
    </row>
    <row r="1553" spans="27:30" x14ac:dyDescent="0.25">
      <c r="AA1553" s="46" t="s">
        <v>1700</v>
      </c>
      <c r="AB1553" s="45">
        <v>9845000</v>
      </c>
      <c r="AC1553" s="45">
        <v>9845000</v>
      </c>
      <c r="AD1553" s="44">
        <f t="shared" si="67"/>
        <v>0</v>
      </c>
    </row>
    <row r="1554" spans="27:30" x14ac:dyDescent="0.25">
      <c r="AA1554" s="21" t="s">
        <v>1743</v>
      </c>
      <c r="AB1554" s="45"/>
      <c r="AC1554" s="45"/>
      <c r="AD1554" s="44" t="str">
        <f t="shared" si="67"/>
        <v/>
      </c>
    </row>
    <row r="1555" spans="27:30" x14ac:dyDescent="0.25">
      <c r="AA1555" s="46" t="s">
        <v>1742</v>
      </c>
      <c r="AB1555" s="45">
        <v>10279000</v>
      </c>
      <c r="AC1555" s="45">
        <v>10279000</v>
      </c>
      <c r="AD1555" s="44">
        <f t="shared" si="67"/>
        <v>0</v>
      </c>
    </row>
    <row r="1556" spans="27:30" x14ac:dyDescent="0.25">
      <c r="AA1556" s="21" t="s">
        <v>458</v>
      </c>
      <c r="AB1556" s="45"/>
      <c r="AC1556" s="45"/>
      <c r="AD1556" s="44" t="str">
        <f t="shared" si="67"/>
        <v/>
      </c>
    </row>
    <row r="1557" spans="27:30" x14ac:dyDescent="0.25">
      <c r="AA1557" s="46" t="s">
        <v>455</v>
      </c>
      <c r="AB1557" s="45">
        <v>877752</v>
      </c>
      <c r="AC1557" s="45">
        <v>1098939</v>
      </c>
      <c r="AD1557" s="44">
        <f t="shared" si="67"/>
        <v>0.25199259016214148</v>
      </c>
    </row>
    <row r="1558" spans="27:30" x14ac:dyDescent="0.25">
      <c r="AA1558" s="21" t="s">
        <v>1540</v>
      </c>
      <c r="AB1558" s="45"/>
      <c r="AC1558" s="45"/>
      <c r="AD1558" s="44" t="str">
        <f t="shared" si="67"/>
        <v/>
      </c>
    </row>
    <row r="1559" spans="27:30" x14ac:dyDescent="0.25">
      <c r="AA1559" s="46" t="s">
        <v>1537</v>
      </c>
      <c r="AB1559" s="45">
        <v>8465006</v>
      </c>
      <c r="AC1559" s="45">
        <v>9128867</v>
      </c>
      <c r="AD1559" s="44">
        <f t="shared" si="67"/>
        <v>7.8424161778503171E-2</v>
      </c>
    </row>
    <row r="1560" spans="27:30" x14ac:dyDescent="0.25">
      <c r="AA1560" s="21" t="s">
        <v>672</v>
      </c>
      <c r="AB1560" s="45"/>
      <c r="AC1560" s="45"/>
      <c r="AD1560" s="44" t="str">
        <f t="shared" si="67"/>
        <v/>
      </c>
    </row>
    <row r="1561" spans="27:30" x14ac:dyDescent="0.25">
      <c r="AA1561" s="46" t="s">
        <v>669</v>
      </c>
      <c r="AB1561" s="45">
        <v>2432439</v>
      </c>
      <c r="AC1561" s="45">
        <v>2432439</v>
      </c>
      <c r="AD1561" s="44">
        <f t="shared" si="67"/>
        <v>0</v>
      </c>
    </row>
    <row r="1562" spans="27:30" x14ac:dyDescent="0.25">
      <c r="AA1562" s="21" t="s">
        <v>471</v>
      </c>
      <c r="AB1562" s="45"/>
      <c r="AC1562" s="45"/>
      <c r="AD1562" s="44" t="str">
        <f t="shared" si="67"/>
        <v/>
      </c>
    </row>
    <row r="1563" spans="27:30" x14ac:dyDescent="0.25">
      <c r="AA1563" s="46" t="s">
        <v>467</v>
      </c>
      <c r="AB1563" s="45">
        <v>1118431</v>
      </c>
      <c r="AC1563" s="45">
        <v>1474000</v>
      </c>
      <c r="AD1563" s="44">
        <f t="shared" si="67"/>
        <v>0.31791769004972142</v>
      </c>
    </row>
    <row r="1564" spans="27:30" x14ac:dyDescent="0.25">
      <c r="AA1564" s="21" t="s">
        <v>500</v>
      </c>
      <c r="AB1564" s="45"/>
      <c r="AC1564" s="45"/>
      <c r="AD1564" s="44" t="str">
        <f t="shared" si="67"/>
        <v/>
      </c>
    </row>
    <row r="1565" spans="27:30" x14ac:dyDescent="0.25">
      <c r="AA1565" s="46" t="s">
        <v>497</v>
      </c>
      <c r="AB1565" s="45">
        <v>1300000</v>
      </c>
      <c r="AC1565" s="45">
        <v>4390000</v>
      </c>
      <c r="AD1565" s="44">
        <f t="shared" si="67"/>
        <v>2.3769230769230769</v>
      </c>
    </row>
    <row r="1566" spans="27:30" x14ac:dyDescent="0.25">
      <c r="AA1566" s="21" t="s">
        <v>1377</v>
      </c>
      <c r="AB1566" s="45"/>
      <c r="AC1566" s="45"/>
      <c r="AD1566" s="44" t="str">
        <f t="shared" si="67"/>
        <v/>
      </c>
    </row>
    <row r="1567" spans="27:30" x14ac:dyDescent="0.25">
      <c r="AA1567" s="46" t="s">
        <v>1374</v>
      </c>
      <c r="AB1567" s="45">
        <v>6639338</v>
      </c>
      <c r="AC1567" s="45">
        <v>6799124</v>
      </c>
      <c r="AD1567" s="44">
        <f t="shared" si="67"/>
        <v>2.4066556033146679E-2</v>
      </c>
    </row>
    <row r="1568" spans="27:30" x14ac:dyDescent="0.25">
      <c r="AA1568" s="21" t="s">
        <v>2799</v>
      </c>
      <c r="AB1568" s="45"/>
      <c r="AC1568" s="45"/>
      <c r="AD1568" s="44" t="str">
        <f t="shared" si="67"/>
        <v/>
      </c>
    </row>
    <row r="1569" spans="27:30" x14ac:dyDescent="0.25">
      <c r="AA1569" s="46" t="s">
        <v>2796</v>
      </c>
      <c r="AB1569" s="45">
        <v>27841952</v>
      </c>
      <c r="AC1569" s="45">
        <v>15889227</v>
      </c>
      <c r="AD1569" s="44">
        <f t="shared" si="67"/>
        <v>-0.42930628570870316</v>
      </c>
    </row>
    <row r="1570" spans="27:30" x14ac:dyDescent="0.25">
      <c r="AA1570" s="21" t="s">
        <v>1717</v>
      </c>
      <c r="AB1570" s="45"/>
      <c r="AC1570" s="45"/>
      <c r="AD1570" s="44" t="str">
        <f t="shared" si="67"/>
        <v/>
      </c>
    </row>
    <row r="1571" spans="27:30" x14ac:dyDescent="0.25">
      <c r="AA1571" s="46" t="s">
        <v>1714</v>
      </c>
      <c r="AB1571" s="45">
        <v>9978000</v>
      </c>
      <c r="AC1571" s="45">
        <v>10839492</v>
      </c>
      <c r="AD1571" s="44">
        <f t="shared" si="67"/>
        <v>8.6339146121467231E-2</v>
      </c>
    </row>
    <row r="1572" spans="27:30" x14ac:dyDescent="0.25">
      <c r="AA1572" s="21" t="s">
        <v>2659</v>
      </c>
      <c r="AB1572" s="45"/>
      <c r="AC1572" s="45"/>
      <c r="AD1572" s="44" t="str">
        <f t="shared" si="67"/>
        <v/>
      </c>
    </row>
    <row r="1573" spans="27:30" x14ac:dyDescent="0.25">
      <c r="AA1573" s="46" t="s">
        <v>2656</v>
      </c>
      <c r="AB1573" s="45">
        <v>24784000</v>
      </c>
      <c r="AC1573" s="45">
        <v>26972000</v>
      </c>
      <c r="AD1573" s="44">
        <f t="shared" si="67"/>
        <v>8.8282763072950285E-2</v>
      </c>
    </row>
    <row r="1574" spans="27:30" x14ac:dyDescent="0.25">
      <c r="AA1574" s="21" t="s">
        <v>815</v>
      </c>
      <c r="AB1574" s="45"/>
      <c r="AC1574" s="45"/>
      <c r="AD1574" s="44" t="str">
        <f t="shared" si="67"/>
        <v/>
      </c>
    </row>
    <row r="1575" spans="27:30" x14ac:dyDescent="0.25">
      <c r="AA1575" s="46" t="s">
        <v>1113</v>
      </c>
      <c r="AB1575" s="45">
        <v>4574738</v>
      </c>
      <c r="AC1575" s="45">
        <v>5123284</v>
      </c>
      <c r="AD1575" s="44">
        <f t="shared" si="67"/>
        <v>0.11990763186875401</v>
      </c>
    </row>
    <row r="1576" spans="27:30" x14ac:dyDescent="0.25">
      <c r="AA1576" s="46" t="s">
        <v>976</v>
      </c>
      <c r="AB1576" s="45">
        <v>3603251</v>
      </c>
      <c r="AC1576" s="45">
        <v>3763908</v>
      </c>
      <c r="AD1576" s="44">
        <f t="shared" si="67"/>
        <v>4.4586680195190402E-2</v>
      </c>
    </row>
    <row r="1577" spans="27:30" x14ac:dyDescent="0.25">
      <c r="AA1577" s="46" t="s">
        <v>812</v>
      </c>
      <c r="AB1577" s="45">
        <v>2930589</v>
      </c>
      <c r="AC1577" s="45">
        <v>3076695</v>
      </c>
      <c r="AD1577" s="44">
        <f t="shared" si="67"/>
        <v>4.9855506862272393E-2</v>
      </c>
    </row>
    <row r="1578" spans="27:30" x14ac:dyDescent="0.25">
      <c r="AA1578" s="46" t="s">
        <v>2228</v>
      </c>
      <c r="AB1578" s="45">
        <v>16750710</v>
      </c>
      <c r="AC1578" s="45">
        <v>17544730</v>
      </c>
      <c r="AD1578" s="44">
        <f t="shared" si="67"/>
        <v>4.7402169818473366E-2</v>
      </c>
    </row>
    <row r="1579" spans="27:30" x14ac:dyDescent="0.25">
      <c r="AA1579" s="21" t="s">
        <v>2128</v>
      </c>
      <c r="AB1579" s="45"/>
      <c r="AC1579" s="45"/>
      <c r="AD1579" s="44" t="str">
        <f t="shared" si="67"/>
        <v/>
      </c>
    </row>
    <row r="1580" spans="27:30" x14ac:dyDescent="0.25">
      <c r="AA1580" s="46" t="s">
        <v>390</v>
      </c>
      <c r="AB1580" s="45">
        <v>15147990</v>
      </c>
      <c r="AC1580" s="45">
        <v>16339259</v>
      </c>
      <c r="AD1580" s="44">
        <f t="shared" si="67"/>
        <v>7.8642050859552989E-2</v>
      </c>
    </row>
    <row r="1581" spans="27:30" x14ac:dyDescent="0.25">
      <c r="AA1581" s="21" t="s">
        <v>994</v>
      </c>
      <c r="AB1581" s="45"/>
      <c r="AC1581" s="45"/>
      <c r="AD1581" s="44" t="str">
        <f t="shared" si="67"/>
        <v/>
      </c>
    </row>
    <row r="1582" spans="27:30" x14ac:dyDescent="0.25">
      <c r="AA1582" s="46" t="s">
        <v>992</v>
      </c>
      <c r="AB1582" s="45">
        <v>3705150</v>
      </c>
      <c r="AC1582" s="45">
        <v>3769955</v>
      </c>
      <c r="AD1582" s="44">
        <f t="shared" si="67"/>
        <v>1.7490519951958761E-2</v>
      </c>
    </row>
    <row r="1583" spans="27:30" x14ac:dyDescent="0.25">
      <c r="AA1583" s="21" t="s">
        <v>395</v>
      </c>
      <c r="AB1583" s="45"/>
      <c r="AC1583" s="45"/>
      <c r="AD1583" s="44" t="str">
        <f t="shared" si="67"/>
        <v/>
      </c>
    </row>
    <row r="1584" spans="27:30" x14ac:dyDescent="0.25">
      <c r="AA1584" s="46" t="s">
        <v>1761</v>
      </c>
      <c r="AB1584" s="45">
        <v>10434344</v>
      </c>
      <c r="AC1584" s="45">
        <v>10393609</v>
      </c>
      <c r="AD1584" s="44">
        <f t="shared" si="67"/>
        <v>-3.9039349287315044E-3</v>
      </c>
    </row>
    <row r="1585" spans="27:30" x14ac:dyDescent="0.25">
      <c r="AA1585" s="46" t="s">
        <v>390</v>
      </c>
      <c r="AB1585" s="45">
        <v>118048</v>
      </c>
      <c r="AC1585" s="45">
        <v>118048</v>
      </c>
      <c r="AD1585" s="44">
        <f t="shared" si="67"/>
        <v>0</v>
      </c>
    </row>
    <row r="1586" spans="27:30" x14ac:dyDescent="0.25">
      <c r="AA1586" s="21" t="s">
        <v>2680</v>
      </c>
      <c r="AB1586" s="45"/>
      <c r="AC1586" s="45"/>
      <c r="AD1586" s="44" t="str">
        <f t="shared" si="67"/>
        <v/>
      </c>
    </row>
    <row r="1587" spans="27:30" x14ac:dyDescent="0.25">
      <c r="AA1587" s="46" t="s">
        <v>2678</v>
      </c>
      <c r="AB1587" s="45">
        <v>25152460</v>
      </c>
      <c r="AC1587" s="45">
        <v>25528019</v>
      </c>
      <c r="AD1587" s="44">
        <f t="shared" si="67"/>
        <v>1.4931302942137667E-2</v>
      </c>
    </row>
    <row r="1588" spans="27:30" x14ac:dyDescent="0.25">
      <c r="AA1588" s="21" t="s">
        <v>2045</v>
      </c>
      <c r="AB1588" s="45"/>
      <c r="AC1588" s="45"/>
      <c r="AD1588" s="44" t="str">
        <f t="shared" si="67"/>
        <v/>
      </c>
    </row>
    <row r="1589" spans="27:30" x14ac:dyDescent="0.25">
      <c r="AA1589" s="46" t="s">
        <v>2043</v>
      </c>
      <c r="AB1589" s="45">
        <v>13890460</v>
      </c>
      <c r="AC1589" s="45">
        <v>13734951</v>
      </c>
      <c r="AD1589" s="44">
        <f t="shared" si="67"/>
        <v>-1.1195381578435847E-2</v>
      </c>
    </row>
    <row r="1590" spans="27:30" x14ac:dyDescent="0.25">
      <c r="AA1590" s="21" t="s">
        <v>2693</v>
      </c>
      <c r="AB1590" s="45"/>
      <c r="AC1590" s="45"/>
      <c r="AD1590" s="44" t="str">
        <f t="shared" si="67"/>
        <v/>
      </c>
    </row>
    <row r="1591" spans="27:30" x14ac:dyDescent="0.25">
      <c r="AA1591" s="46" t="s">
        <v>2691</v>
      </c>
      <c r="AB1591" s="45">
        <v>25397000</v>
      </c>
      <c r="AC1591" s="45">
        <v>25452000</v>
      </c>
      <c r="AD1591" s="44">
        <f t="shared" si="67"/>
        <v>2.1656101114304839E-3</v>
      </c>
    </row>
    <row r="1592" spans="27:30" x14ac:dyDescent="0.25">
      <c r="AA1592" s="21" t="s">
        <v>392</v>
      </c>
      <c r="AB1592" s="45"/>
      <c r="AC1592" s="45"/>
      <c r="AD1592" s="44" t="str">
        <f t="shared" si="67"/>
        <v/>
      </c>
    </row>
    <row r="1593" spans="27:30" x14ac:dyDescent="0.25">
      <c r="AA1593" s="46" t="s">
        <v>390</v>
      </c>
      <c r="AB1593" s="45">
        <v>100000</v>
      </c>
      <c r="AC1593" s="45">
        <v>350000</v>
      </c>
      <c r="AD1593" s="44">
        <f t="shared" si="67"/>
        <v>2.5</v>
      </c>
    </row>
    <row r="1594" spans="27:30" x14ac:dyDescent="0.25">
      <c r="AA1594" s="21" t="s">
        <v>450</v>
      </c>
      <c r="AB1594" s="45"/>
      <c r="AC1594" s="45"/>
      <c r="AD1594" s="44" t="str">
        <f t="shared" si="67"/>
        <v/>
      </c>
    </row>
    <row r="1595" spans="27:30" x14ac:dyDescent="0.25">
      <c r="AA1595" s="46" t="s">
        <v>2948</v>
      </c>
      <c r="AB1595" s="45">
        <v>32474636</v>
      </c>
      <c r="AC1595" s="45">
        <v>32474636</v>
      </c>
      <c r="AD1595" s="44">
        <f t="shared" si="67"/>
        <v>0</v>
      </c>
    </row>
    <row r="1596" spans="27:30" x14ac:dyDescent="0.25">
      <c r="AA1596" s="46" t="s">
        <v>1703</v>
      </c>
      <c r="AB1596" s="45">
        <v>9862845</v>
      </c>
      <c r="AC1596" s="45">
        <v>9856753</v>
      </c>
      <c r="AD1596" s="44">
        <f t="shared" si="67"/>
        <v>-6.1767167587040053E-4</v>
      </c>
    </row>
    <row r="1597" spans="27:30" x14ac:dyDescent="0.25">
      <c r="AA1597" s="46" t="s">
        <v>1513</v>
      </c>
      <c r="AB1597" s="45">
        <v>8267668</v>
      </c>
      <c r="AC1597" s="45">
        <v>8267668</v>
      </c>
      <c r="AD1597" s="44">
        <f t="shared" si="67"/>
        <v>0</v>
      </c>
    </row>
    <row r="1598" spans="27:30" x14ac:dyDescent="0.25">
      <c r="AA1598" s="46" t="s">
        <v>448</v>
      </c>
      <c r="AB1598" s="45">
        <v>804821</v>
      </c>
      <c r="AC1598" s="45">
        <v>806055</v>
      </c>
      <c r="AD1598" s="44">
        <f t="shared" si="67"/>
        <v>1.53326019077534E-3</v>
      </c>
    </row>
    <row r="1599" spans="27:30" x14ac:dyDescent="0.25">
      <c r="AA1599" s="46" t="s">
        <v>390</v>
      </c>
      <c r="AB1599" s="45">
        <v>28401350</v>
      </c>
      <c r="AC1599" s="45">
        <v>28167704</v>
      </c>
      <c r="AD1599" s="44">
        <f t="shared" si="67"/>
        <v>-8.2265807787305877E-3</v>
      </c>
    </row>
    <row r="1600" spans="27:30" x14ac:dyDescent="0.25">
      <c r="AA1600" s="21" t="s">
        <v>3152</v>
      </c>
      <c r="AB1600" s="45"/>
      <c r="AC1600" s="45"/>
      <c r="AD1600" s="44" t="str">
        <f t="shared" si="67"/>
        <v/>
      </c>
    </row>
    <row r="1601" spans="27:30" x14ac:dyDescent="0.25">
      <c r="AA1601" s="46" t="s">
        <v>355</v>
      </c>
      <c r="AB1601" s="45">
        <v>39345000</v>
      </c>
      <c r="AC1601" s="45">
        <v>47508000</v>
      </c>
      <c r="AD1601" s="44">
        <f t="shared" si="67"/>
        <v>0.207472359893252</v>
      </c>
    </row>
    <row r="1602" spans="27:30" x14ac:dyDescent="0.25">
      <c r="AA1602" s="21" t="s">
        <v>3409</v>
      </c>
      <c r="AB1602" s="45"/>
      <c r="AC1602" s="45"/>
      <c r="AD1602" s="44" t="str">
        <f t="shared" si="67"/>
        <v/>
      </c>
    </row>
    <row r="1603" spans="27:30" x14ac:dyDescent="0.25">
      <c r="AA1603" s="46" t="s">
        <v>3406</v>
      </c>
      <c r="AB1603" s="45">
        <v>53186000</v>
      </c>
      <c r="AC1603" s="45">
        <v>55561000</v>
      </c>
      <c r="AD1603" s="44">
        <f t="shared" si="67"/>
        <v>4.4654608355582298E-2</v>
      </c>
    </row>
    <row r="1604" spans="27:30" x14ac:dyDescent="0.25">
      <c r="AA1604" s="21" t="s">
        <v>2717</v>
      </c>
      <c r="AB1604" s="45"/>
      <c r="AC1604" s="45"/>
      <c r="AD1604" s="44" t="str">
        <f t="shared" si="67"/>
        <v/>
      </c>
    </row>
    <row r="1605" spans="27:30" x14ac:dyDescent="0.25">
      <c r="AA1605" s="46" t="s">
        <v>2715</v>
      </c>
      <c r="AB1605" s="45">
        <v>25929000</v>
      </c>
      <c r="AC1605" s="45">
        <v>28027000</v>
      </c>
      <c r="AD1605" s="44">
        <f t="shared" si="67"/>
        <v>8.0913263141656061E-2</v>
      </c>
    </row>
    <row r="1606" spans="27:30" x14ac:dyDescent="0.25">
      <c r="AA1606" s="21" t="s">
        <v>2874</v>
      </c>
      <c r="AB1606" s="45"/>
      <c r="AC1606" s="45"/>
      <c r="AD1606" s="44" t="str">
        <f t="shared" ref="AD1606:AD1669" si="68">IF(OR(AB1606=0,AB1606="",AC1606=0,AC1606=""),"",(AC1606-AB1606)/AB1606)</f>
        <v/>
      </c>
    </row>
    <row r="1607" spans="27:30" x14ac:dyDescent="0.25">
      <c r="AA1607" s="46" t="s">
        <v>2872</v>
      </c>
      <c r="AB1607" s="45">
        <v>30080000</v>
      </c>
      <c r="AC1607" s="45">
        <v>31830000</v>
      </c>
      <c r="AD1607" s="44">
        <f t="shared" si="68"/>
        <v>5.8178191489361701E-2</v>
      </c>
    </row>
    <row r="1608" spans="27:30" x14ac:dyDescent="0.25">
      <c r="AA1608" s="21" t="s">
        <v>3799</v>
      </c>
      <c r="AB1608" s="45"/>
      <c r="AC1608" s="45"/>
      <c r="AD1608" s="44" t="str">
        <f t="shared" si="68"/>
        <v/>
      </c>
    </row>
    <row r="1609" spans="27:30" x14ac:dyDescent="0.25">
      <c r="AA1609" s="46" t="s">
        <v>157</v>
      </c>
      <c r="AB1609" s="45">
        <v>913702000</v>
      </c>
      <c r="AC1609" s="45">
        <v>913702000</v>
      </c>
      <c r="AD1609" s="44">
        <f t="shared" si="68"/>
        <v>0</v>
      </c>
    </row>
    <row r="1610" spans="27:30" x14ac:dyDescent="0.25">
      <c r="AA1610" s="21" t="s">
        <v>161</v>
      </c>
      <c r="AB1610" s="45"/>
      <c r="AC1610" s="45"/>
      <c r="AD1610" s="44" t="str">
        <f t="shared" si="68"/>
        <v/>
      </c>
    </row>
    <row r="1611" spans="27:30" x14ac:dyDescent="0.25">
      <c r="AA1611" s="46" t="s">
        <v>157</v>
      </c>
      <c r="AB1611" s="45">
        <v>126360947</v>
      </c>
      <c r="AC1611" s="45">
        <v>132311713</v>
      </c>
      <c r="AD1611" s="44">
        <f t="shared" si="68"/>
        <v>4.7093395081947272E-2</v>
      </c>
    </row>
    <row r="1612" spans="27:30" x14ac:dyDescent="0.25">
      <c r="AA1612" s="21" t="s">
        <v>2858</v>
      </c>
      <c r="AB1612" s="45"/>
      <c r="AC1612" s="45"/>
      <c r="AD1612" s="44" t="str">
        <f t="shared" si="68"/>
        <v/>
      </c>
    </row>
    <row r="1613" spans="27:30" x14ac:dyDescent="0.25">
      <c r="AA1613" s="46" t="s">
        <v>2856</v>
      </c>
      <c r="AB1613" s="45">
        <v>29541693</v>
      </c>
      <c r="AC1613" s="45">
        <v>29662433</v>
      </c>
      <c r="AD1613" s="44">
        <f t="shared" si="68"/>
        <v>4.0871049604367634E-3</v>
      </c>
    </row>
    <row r="1614" spans="27:30" x14ac:dyDescent="0.25">
      <c r="AA1614" s="21" t="s">
        <v>67</v>
      </c>
      <c r="AB1614" s="45"/>
      <c r="AC1614" s="45"/>
      <c r="AD1614" s="44" t="str">
        <f t="shared" si="68"/>
        <v/>
      </c>
    </row>
    <row r="1615" spans="27:30" x14ac:dyDescent="0.25">
      <c r="AA1615" s="46" t="s">
        <v>63</v>
      </c>
      <c r="AB1615" s="45">
        <v>77816984</v>
      </c>
      <c r="AC1615" s="45">
        <v>90497815</v>
      </c>
      <c r="AD1615" s="44">
        <f t="shared" si="68"/>
        <v>0.16295711229312099</v>
      </c>
    </row>
    <row r="1616" spans="27:30" x14ac:dyDescent="0.25">
      <c r="AA1616" s="21" t="s">
        <v>62</v>
      </c>
      <c r="AB1616" s="45"/>
      <c r="AC1616" s="45"/>
      <c r="AD1616" s="44" t="str">
        <f t="shared" si="68"/>
        <v/>
      </c>
    </row>
    <row r="1617" spans="27:30" x14ac:dyDescent="0.25">
      <c r="AA1617" s="46" t="s">
        <v>58</v>
      </c>
      <c r="AB1617" s="45">
        <v>41569129</v>
      </c>
      <c r="AC1617" s="45">
        <v>44309247</v>
      </c>
      <c r="AD1617" s="44">
        <f t="shared" si="68"/>
        <v>6.5917137691290095E-2</v>
      </c>
    </row>
    <row r="1618" spans="27:30" x14ac:dyDescent="0.25">
      <c r="AA1618" s="21" t="s">
        <v>2441</v>
      </c>
      <c r="AB1618" s="45"/>
      <c r="AC1618" s="45"/>
      <c r="AD1618" s="44" t="str">
        <f t="shared" si="68"/>
        <v/>
      </c>
    </row>
    <row r="1619" spans="27:30" x14ac:dyDescent="0.25">
      <c r="AA1619" s="46" t="s">
        <v>2439</v>
      </c>
      <c r="AB1619" s="45">
        <v>20384000</v>
      </c>
      <c r="AC1619" s="45">
        <v>20400000</v>
      </c>
      <c r="AD1619" s="44">
        <f t="shared" si="68"/>
        <v>7.8492935635792783E-4</v>
      </c>
    </row>
    <row r="1620" spans="27:30" x14ac:dyDescent="0.25">
      <c r="AA1620" s="21" t="s">
        <v>289</v>
      </c>
      <c r="AB1620" s="45"/>
      <c r="AC1620" s="45"/>
      <c r="AD1620" s="44" t="str">
        <f t="shared" si="68"/>
        <v/>
      </c>
    </row>
    <row r="1621" spans="27:30" x14ac:dyDescent="0.25">
      <c r="AA1621" s="46" t="s">
        <v>285</v>
      </c>
      <c r="AB1621" s="45">
        <v>51059927</v>
      </c>
      <c r="AC1621" s="45">
        <v>53113428</v>
      </c>
      <c r="AD1621" s="44">
        <f t="shared" si="68"/>
        <v>4.0217468387684925E-2</v>
      </c>
    </row>
    <row r="1622" spans="27:30" x14ac:dyDescent="0.25">
      <c r="AA1622" s="21" t="s">
        <v>3643</v>
      </c>
      <c r="AB1622" s="45"/>
      <c r="AC1622" s="45"/>
      <c r="AD1622" s="44" t="str">
        <f t="shared" si="68"/>
        <v/>
      </c>
    </row>
    <row r="1623" spans="27:30" x14ac:dyDescent="0.25">
      <c r="AA1623" s="46" t="s">
        <v>3640</v>
      </c>
      <c r="AB1623" s="45">
        <v>89535967</v>
      </c>
      <c r="AC1623" s="45">
        <v>97631490</v>
      </c>
      <c r="AD1623" s="44">
        <f t="shared" si="68"/>
        <v>9.0416435665457207E-2</v>
      </c>
    </row>
    <row r="1624" spans="27:30" x14ac:dyDescent="0.25">
      <c r="AA1624" s="21" t="s">
        <v>3218</v>
      </c>
      <c r="AB1624" s="45"/>
      <c r="AC1624" s="45"/>
      <c r="AD1624" s="44" t="str">
        <f t="shared" si="68"/>
        <v/>
      </c>
    </row>
    <row r="1625" spans="27:30" x14ac:dyDescent="0.25">
      <c r="AA1625" s="46" t="s">
        <v>3215</v>
      </c>
      <c r="AB1625" s="45">
        <v>43000974</v>
      </c>
      <c r="AC1625" s="45">
        <v>49730554</v>
      </c>
      <c r="AD1625" s="44">
        <f t="shared" si="68"/>
        <v>0.15649831559629324</v>
      </c>
    </row>
    <row r="1626" spans="27:30" x14ac:dyDescent="0.25">
      <c r="AA1626" s="21" t="s">
        <v>3297</v>
      </c>
      <c r="AB1626" s="45"/>
      <c r="AC1626" s="45"/>
      <c r="AD1626" s="44" t="str">
        <f t="shared" si="68"/>
        <v/>
      </c>
    </row>
    <row r="1627" spans="27:30" x14ac:dyDescent="0.25">
      <c r="AA1627" s="46" t="s">
        <v>3293</v>
      </c>
      <c r="AB1627" s="45">
        <v>46915286</v>
      </c>
      <c r="AC1627" s="45">
        <v>53161479</v>
      </c>
      <c r="AD1627" s="44">
        <f t="shared" si="68"/>
        <v>0.13313769418351196</v>
      </c>
    </row>
    <row r="1628" spans="27:30" x14ac:dyDescent="0.25">
      <c r="AA1628" s="21" t="s">
        <v>2986</v>
      </c>
      <c r="AB1628" s="45"/>
      <c r="AC1628" s="45"/>
      <c r="AD1628" s="44" t="str">
        <f t="shared" si="68"/>
        <v/>
      </c>
    </row>
    <row r="1629" spans="27:30" x14ac:dyDescent="0.25">
      <c r="AA1629" s="46" t="s">
        <v>2984</v>
      </c>
      <c r="AB1629" s="45">
        <v>33667431</v>
      </c>
      <c r="AC1629" s="45">
        <v>37180306</v>
      </c>
      <c r="AD1629" s="44">
        <f t="shared" si="68"/>
        <v>0.10434045294397425</v>
      </c>
    </row>
    <row r="1630" spans="27:30" x14ac:dyDescent="0.25">
      <c r="AA1630" s="21" t="s">
        <v>3477</v>
      </c>
      <c r="AB1630" s="45"/>
      <c r="AC1630" s="45"/>
      <c r="AD1630" s="44" t="str">
        <f t="shared" si="68"/>
        <v/>
      </c>
    </row>
    <row r="1631" spans="27:30" x14ac:dyDescent="0.25">
      <c r="AA1631" s="46" t="s">
        <v>3475</v>
      </c>
      <c r="AB1631" s="45">
        <v>56357984</v>
      </c>
      <c r="AC1631" s="45">
        <v>57356183</v>
      </c>
      <c r="AD1631" s="44">
        <f t="shared" si="68"/>
        <v>1.7711758461764707E-2</v>
      </c>
    </row>
    <row r="1632" spans="27:30" x14ac:dyDescent="0.25">
      <c r="AA1632" s="21" t="s">
        <v>2620</v>
      </c>
      <c r="AB1632" s="45"/>
      <c r="AC1632" s="45"/>
      <c r="AD1632" s="44" t="str">
        <f t="shared" si="68"/>
        <v/>
      </c>
    </row>
    <row r="1633" spans="27:30" x14ac:dyDescent="0.25">
      <c r="AA1633" s="46" t="s">
        <v>2618</v>
      </c>
      <c r="AB1633" s="45">
        <v>23667000</v>
      </c>
      <c r="AC1633" s="45">
        <v>27070000</v>
      </c>
      <c r="AD1633" s="44">
        <f t="shared" si="68"/>
        <v>0.14378670722947565</v>
      </c>
    </row>
    <row r="1634" spans="27:30" x14ac:dyDescent="0.25">
      <c r="AA1634" s="21" t="s">
        <v>3699</v>
      </c>
      <c r="AB1634" s="45"/>
      <c r="AC1634" s="45"/>
      <c r="AD1634" s="44" t="str">
        <f t="shared" si="68"/>
        <v/>
      </c>
    </row>
    <row r="1635" spans="27:30" x14ac:dyDescent="0.25">
      <c r="AA1635" s="46" t="s">
        <v>3696</v>
      </c>
      <c r="AB1635" s="45">
        <v>236600000</v>
      </c>
      <c r="AC1635" s="45">
        <v>181290000</v>
      </c>
      <c r="AD1635" s="44">
        <f t="shared" si="68"/>
        <v>-0.2337700760777684</v>
      </c>
    </row>
    <row r="1636" spans="27:30" x14ac:dyDescent="0.25">
      <c r="AA1636" s="21" t="s">
        <v>1330</v>
      </c>
      <c r="AB1636" s="45"/>
      <c r="AC1636" s="45"/>
      <c r="AD1636" s="44" t="str">
        <f t="shared" si="68"/>
        <v/>
      </c>
    </row>
    <row r="1637" spans="27:30" x14ac:dyDescent="0.25">
      <c r="AA1637" s="46" t="s">
        <v>1327</v>
      </c>
      <c r="AB1637" s="45">
        <v>6125000</v>
      </c>
      <c r="AC1637" s="45">
        <v>6125000</v>
      </c>
      <c r="AD1637" s="44">
        <f t="shared" si="68"/>
        <v>0</v>
      </c>
    </row>
    <row r="1638" spans="27:30" x14ac:dyDescent="0.25">
      <c r="AA1638" s="21" t="s">
        <v>3202</v>
      </c>
      <c r="AB1638" s="45"/>
      <c r="AC1638" s="45"/>
      <c r="AD1638" s="44" t="str">
        <f t="shared" si="68"/>
        <v/>
      </c>
    </row>
    <row r="1639" spans="27:30" x14ac:dyDescent="0.25">
      <c r="AA1639" s="46" t="s">
        <v>3200</v>
      </c>
      <c r="AB1639" s="45">
        <v>42195000</v>
      </c>
      <c r="AC1639" s="45">
        <v>44125000</v>
      </c>
      <c r="AD1639" s="44">
        <f t="shared" si="68"/>
        <v>4.5740016589643322E-2</v>
      </c>
    </row>
    <row r="1640" spans="27:30" x14ac:dyDescent="0.25">
      <c r="AA1640" s="21" t="s">
        <v>3330</v>
      </c>
      <c r="AB1640" s="45"/>
      <c r="AC1640" s="45"/>
      <c r="AD1640" s="44" t="str">
        <f t="shared" si="68"/>
        <v/>
      </c>
    </row>
    <row r="1641" spans="27:30" x14ac:dyDescent="0.25">
      <c r="AA1641" s="46" t="s">
        <v>3328</v>
      </c>
      <c r="AB1641" s="45">
        <v>48012330</v>
      </c>
      <c r="AC1641" s="45">
        <v>48330200</v>
      </c>
      <c r="AD1641" s="44">
        <f t="shared" si="68"/>
        <v>6.6205910023529376E-3</v>
      </c>
    </row>
    <row r="1642" spans="27:30" x14ac:dyDescent="0.25">
      <c r="AA1642" s="21" t="s">
        <v>642</v>
      </c>
      <c r="AB1642" s="45"/>
      <c r="AC1642" s="45"/>
      <c r="AD1642" s="44" t="str">
        <f t="shared" si="68"/>
        <v/>
      </c>
    </row>
    <row r="1643" spans="27:30" x14ac:dyDescent="0.25">
      <c r="AA1643" s="46" t="s">
        <v>639</v>
      </c>
      <c r="AB1643" s="45">
        <v>2219820</v>
      </c>
      <c r="AC1643" s="45">
        <v>2219820</v>
      </c>
      <c r="AD1643" s="44">
        <f t="shared" si="68"/>
        <v>0</v>
      </c>
    </row>
    <row r="1644" spans="27:30" x14ac:dyDescent="0.25">
      <c r="AA1644" s="21" t="s">
        <v>488</v>
      </c>
      <c r="AB1644" s="45"/>
      <c r="AC1644" s="45"/>
      <c r="AD1644" s="44" t="str">
        <f t="shared" si="68"/>
        <v/>
      </c>
    </row>
    <row r="1645" spans="27:30" x14ac:dyDescent="0.25">
      <c r="AA1645" s="46" t="s">
        <v>515</v>
      </c>
      <c r="AB1645" s="45">
        <v>1451631</v>
      </c>
      <c r="AC1645" s="45">
        <v>1451631</v>
      </c>
      <c r="AD1645" s="44">
        <f t="shared" si="68"/>
        <v>0</v>
      </c>
    </row>
    <row r="1646" spans="27:30" x14ac:dyDescent="0.25">
      <c r="AA1646" s="46" t="s">
        <v>486</v>
      </c>
      <c r="AB1646" s="45">
        <v>1210326</v>
      </c>
      <c r="AC1646" s="45">
        <v>1210326</v>
      </c>
      <c r="AD1646" s="44">
        <f t="shared" si="68"/>
        <v>0</v>
      </c>
    </row>
    <row r="1647" spans="27:30" x14ac:dyDescent="0.25">
      <c r="AA1647" s="21" t="s">
        <v>1413</v>
      </c>
      <c r="AB1647" s="45"/>
      <c r="AC1647" s="45"/>
      <c r="AD1647" s="44" t="str">
        <f t="shared" si="68"/>
        <v/>
      </c>
    </row>
    <row r="1648" spans="27:30" x14ac:dyDescent="0.25">
      <c r="AA1648" s="46" t="s">
        <v>531</v>
      </c>
      <c r="AB1648" s="45">
        <v>7097718</v>
      </c>
      <c r="AC1648" s="45">
        <v>7097718</v>
      </c>
      <c r="AD1648" s="44">
        <f t="shared" si="68"/>
        <v>0</v>
      </c>
    </row>
    <row r="1649" spans="27:30" x14ac:dyDescent="0.25">
      <c r="AA1649" s="21" t="s">
        <v>533</v>
      </c>
      <c r="AB1649" s="45"/>
      <c r="AC1649" s="45"/>
      <c r="AD1649" s="44" t="str">
        <f t="shared" si="68"/>
        <v/>
      </c>
    </row>
    <row r="1650" spans="27:30" x14ac:dyDescent="0.25">
      <c r="AA1650" s="46" t="s">
        <v>531</v>
      </c>
      <c r="AB1650" s="45">
        <v>1515821</v>
      </c>
      <c r="AC1650" s="45">
        <v>1515821</v>
      </c>
      <c r="AD1650" s="44">
        <f t="shared" si="68"/>
        <v>0</v>
      </c>
    </row>
    <row r="1651" spans="27:30" x14ac:dyDescent="0.25">
      <c r="AA1651" s="21" t="s">
        <v>681</v>
      </c>
      <c r="AB1651" s="45"/>
      <c r="AC1651" s="45"/>
      <c r="AD1651" s="44" t="str">
        <f t="shared" si="68"/>
        <v/>
      </c>
    </row>
    <row r="1652" spans="27:30" x14ac:dyDescent="0.25">
      <c r="AA1652" s="46" t="s">
        <v>679</v>
      </c>
      <c r="AB1652" s="45">
        <v>2463632</v>
      </c>
      <c r="AC1652" s="45">
        <v>2463632</v>
      </c>
      <c r="AD1652" s="44">
        <f t="shared" si="68"/>
        <v>0</v>
      </c>
    </row>
    <row r="1653" spans="27:30" x14ac:dyDescent="0.25">
      <c r="AA1653" s="21" t="s">
        <v>1047</v>
      </c>
      <c r="AB1653" s="45"/>
      <c r="AC1653" s="45"/>
      <c r="AD1653" s="44" t="str">
        <f t="shared" si="68"/>
        <v/>
      </c>
    </row>
    <row r="1654" spans="27:30" x14ac:dyDescent="0.25">
      <c r="AA1654" s="46" t="s">
        <v>1044</v>
      </c>
      <c r="AB1654" s="45">
        <v>4004000</v>
      </c>
      <c r="AC1654" s="45">
        <v>9904000</v>
      </c>
      <c r="AD1654" s="44">
        <f t="shared" si="68"/>
        <v>1.4735264735264735</v>
      </c>
    </row>
    <row r="1655" spans="27:30" x14ac:dyDescent="0.25">
      <c r="AA1655" s="21" t="s">
        <v>715</v>
      </c>
      <c r="AB1655" s="45"/>
      <c r="AC1655" s="45"/>
      <c r="AD1655" s="44" t="str">
        <f t="shared" si="68"/>
        <v/>
      </c>
    </row>
    <row r="1656" spans="27:30" x14ac:dyDescent="0.25">
      <c r="AA1656" s="46" t="s">
        <v>712</v>
      </c>
      <c r="AB1656" s="45">
        <v>2579000</v>
      </c>
      <c r="AC1656" s="45">
        <v>2740000</v>
      </c>
      <c r="AD1656" s="44">
        <f t="shared" si="68"/>
        <v>6.2427297402093837E-2</v>
      </c>
    </row>
    <row r="1657" spans="27:30" x14ac:dyDescent="0.25">
      <c r="AA1657" s="21" t="s">
        <v>3728</v>
      </c>
      <c r="AB1657" s="45"/>
      <c r="AC1657" s="45"/>
      <c r="AD1657" s="44" t="str">
        <f t="shared" si="68"/>
        <v/>
      </c>
    </row>
    <row r="1658" spans="27:30" x14ac:dyDescent="0.25">
      <c r="AA1658" s="46" t="s">
        <v>3725</v>
      </c>
      <c r="AB1658" s="45">
        <v>141906057</v>
      </c>
      <c r="AC1658" s="45">
        <v>171152000</v>
      </c>
      <c r="AD1658" s="44">
        <f t="shared" si="68"/>
        <v>0.20609369056036839</v>
      </c>
    </row>
    <row r="1659" spans="27:30" x14ac:dyDescent="0.25">
      <c r="AA1659" s="21" t="s">
        <v>668</v>
      </c>
      <c r="AB1659" s="45"/>
      <c r="AC1659" s="45"/>
      <c r="AD1659" s="44" t="str">
        <f t="shared" si="68"/>
        <v/>
      </c>
    </row>
    <row r="1660" spans="27:30" x14ac:dyDescent="0.25">
      <c r="AA1660" s="46" t="s">
        <v>666</v>
      </c>
      <c r="AB1660" s="45">
        <v>2418000</v>
      </c>
      <c r="AC1660" s="45">
        <v>2835000</v>
      </c>
      <c r="AD1660" s="44">
        <f t="shared" si="68"/>
        <v>0.17245657568238212</v>
      </c>
    </row>
    <row r="1661" spans="27:30" x14ac:dyDescent="0.25">
      <c r="AA1661" s="21" t="s">
        <v>2474</v>
      </c>
      <c r="AB1661" s="45"/>
      <c r="AC1661" s="45"/>
      <c r="AD1661" s="44" t="str">
        <f t="shared" si="68"/>
        <v/>
      </c>
    </row>
    <row r="1662" spans="27:30" x14ac:dyDescent="0.25">
      <c r="AA1662" s="46" t="s">
        <v>2472</v>
      </c>
      <c r="AB1662" s="45">
        <v>20950000</v>
      </c>
      <c r="AC1662" s="45">
        <v>23278000</v>
      </c>
      <c r="AD1662" s="44">
        <f t="shared" si="68"/>
        <v>0.1111217183770883</v>
      </c>
    </row>
    <row r="1663" spans="27:30" x14ac:dyDescent="0.25">
      <c r="AA1663" s="21" t="s">
        <v>2539</v>
      </c>
      <c r="AB1663" s="45"/>
      <c r="AC1663" s="45"/>
      <c r="AD1663" s="44" t="str">
        <f t="shared" si="68"/>
        <v/>
      </c>
    </row>
    <row r="1664" spans="27:30" x14ac:dyDescent="0.25">
      <c r="AA1664" s="46" t="s">
        <v>157</v>
      </c>
      <c r="AB1664" s="45">
        <v>21988000</v>
      </c>
      <c r="AC1664" s="45">
        <v>24175000</v>
      </c>
      <c r="AD1664" s="44">
        <f t="shared" si="68"/>
        <v>9.9463343641986543E-2</v>
      </c>
    </row>
    <row r="1665" spans="27:30" x14ac:dyDescent="0.25">
      <c r="AA1665" s="21" t="s">
        <v>3230</v>
      </c>
      <c r="AB1665" s="45"/>
      <c r="AC1665" s="45"/>
      <c r="AD1665" s="44" t="str">
        <f t="shared" si="68"/>
        <v/>
      </c>
    </row>
    <row r="1666" spans="27:30" x14ac:dyDescent="0.25">
      <c r="AA1666" s="46" t="s">
        <v>3227</v>
      </c>
      <c r="AB1666" s="45">
        <v>43508000</v>
      </c>
      <c r="AC1666" s="45">
        <v>43874000</v>
      </c>
      <c r="AD1666" s="44">
        <f t="shared" si="68"/>
        <v>8.4122460237197761E-3</v>
      </c>
    </row>
    <row r="1667" spans="27:30" x14ac:dyDescent="0.25">
      <c r="AA1667" s="21" t="s">
        <v>404</v>
      </c>
      <c r="AB1667" s="45"/>
      <c r="AC1667" s="45"/>
      <c r="AD1667" s="44" t="str">
        <f t="shared" si="68"/>
        <v/>
      </c>
    </row>
    <row r="1668" spans="27:30" x14ac:dyDescent="0.25">
      <c r="AA1668" s="46" t="s">
        <v>402</v>
      </c>
      <c r="AB1668" s="45">
        <v>2103000</v>
      </c>
      <c r="AC1668" s="45">
        <v>2103000</v>
      </c>
      <c r="AD1668" s="44">
        <f t="shared" si="68"/>
        <v>0</v>
      </c>
    </row>
    <row r="1669" spans="27:30" x14ac:dyDescent="0.25">
      <c r="AA1669" s="21" t="s">
        <v>2821</v>
      </c>
      <c r="AB1669" s="45"/>
      <c r="AC1669" s="45"/>
      <c r="AD1669" s="44" t="str">
        <f t="shared" si="68"/>
        <v/>
      </c>
    </row>
    <row r="1670" spans="27:30" x14ac:dyDescent="0.25">
      <c r="AA1670" s="46" t="s">
        <v>2818</v>
      </c>
      <c r="AB1670" s="45">
        <v>28765482</v>
      </c>
      <c r="AC1670" s="45">
        <v>29107109</v>
      </c>
      <c r="AD1670" s="44">
        <f t="shared" ref="AD1670:AD1733" si="69">IF(OR(AB1670=0,AB1670="",AC1670=0,AC1670=""),"",(AC1670-AB1670)/AB1670)</f>
        <v>1.1876282830929098E-2</v>
      </c>
    </row>
    <row r="1671" spans="27:30" x14ac:dyDescent="0.25">
      <c r="AA1671" s="21" t="s">
        <v>2138</v>
      </c>
      <c r="AB1671" s="45"/>
      <c r="AC1671" s="45"/>
      <c r="AD1671" s="44" t="str">
        <f t="shared" si="69"/>
        <v/>
      </c>
    </row>
    <row r="1672" spans="27:30" x14ac:dyDescent="0.25">
      <c r="AA1672" s="46" t="s">
        <v>2136</v>
      </c>
      <c r="AB1672" s="45">
        <v>15238000</v>
      </c>
      <c r="AC1672" s="45">
        <v>18732000</v>
      </c>
      <c r="AD1672" s="44">
        <f t="shared" si="69"/>
        <v>0.22929518309489436</v>
      </c>
    </row>
    <row r="1673" spans="27:30" x14ac:dyDescent="0.25">
      <c r="AA1673" s="21" t="s">
        <v>503</v>
      </c>
      <c r="AB1673" s="45"/>
      <c r="AC1673" s="45"/>
      <c r="AD1673" s="44" t="str">
        <f t="shared" si="69"/>
        <v/>
      </c>
    </row>
    <row r="1674" spans="27:30" x14ac:dyDescent="0.25">
      <c r="AA1674" s="46" t="s">
        <v>501</v>
      </c>
      <c r="AB1674" s="45">
        <v>2609290</v>
      </c>
      <c r="AC1674" s="45">
        <v>2811865</v>
      </c>
      <c r="AD1674" s="44">
        <f t="shared" si="69"/>
        <v>7.7636061917226523E-2</v>
      </c>
    </row>
    <row r="1675" spans="27:30" x14ac:dyDescent="0.25">
      <c r="AA1675" s="21" t="s">
        <v>453</v>
      </c>
      <c r="AB1675" s="45"/>
      <c r="AC1675" s="45"/>
      <c r="AD1675" s="44" t="str">
        <f t="shared" si="69"/>
        <v/>
      </c>
    </row>
    <row r="1676" spans="27:30" x14ac:dyDescent="0.25">
      <c r="AA1676" s="46" t="s">
        <v>1326</v>
      </c>
      <c r="AB1676" s="45">
        <v>6121000</v>
      </c>
      <c r="AC1676" s="45">
        <v>6783000</v>
      </c>
      <c r="AD1676" s="44">
        <f t="shared" si="69"/>
        <v>0.10815226270217285</v>
      </c>
    </row>
    <row r="1677" spans="27:30" x14ac:dyDescent="0.25">
      <c r="AA1677" s="46" t="s">
        <v>451</v>
      </c>
      <c r="AB1677" s="45">
        <v>844000</v>
      </c>
      <c r="AC1677" s="45">
        <v>1038000</v>
      </c>
      <c r="AD1677" s="44">
        <f t="shared" si="69"/>
        <v>0.22985781990521326</v>
      </c>
    </row>
    <row r="1678" spans="27:30" x14ac:dyDescent="0.25">
      <c r="AA1678" s="21" t="s">
        <v>552</v>
      </c>
      <c r="AB1678" s="45"/>
      <c r="AC1678" s="45"/>
      <c r="AD1678" s="44" t="str">
        <f t="shared" si="69"/>
        <v/>
      </c>
    </row>
    <row r="1679" spans="27:30" x14ac:dyDescent="0.25">
      <c r="AA1679" s="46" t="s">
        <v>550</v>
      </c>
      <c r="AB1679" s="45">
        <v>1611283</v>
      </c>
      <c r="AC1679" s="45">
        <v>1611283</v>
      </c>
      <c r="AD1679" s="44">
        <f t="shared" si="69"/>
        <v>0</v>
      </c>
    </row>
    <row r="1680" spans="27:30" x14ac:dyDescent="0.25">
      <c r="AA1680" s="21" t="s">
        <v>590</v>
      </c>
      <c r="AB1680" s="45"/>
      <c r="AC1680" s="45"/>
      <c r="AD1680" s="44" t="str">
        <f t="shared" si="69"/>
        <v/>
      </c>
    </row>
    <row r="1681" spans="27:30" x14ac:dyDescent="0.25">
      <c r="AA1681" s="46" t="s">
        <v>589</v>
      </c>
      <c r="AB1681" s="45">
        <v>1978602</v>
      </c>
      <c r="AC1681" s="45">
        <v>1978602</v>
      </c>
      <c r="AD1681" s="44">
        <f t="shared" si="69"/>
        <v>0</v>
      </c>
    </row>
    <row r="1682" spans="27:30" x14ac:dyDescent="0.25">
      <c r="AA1682" s="21" t="s">
        <v>151</v>
      </c>
      <c r="AB1682" s="45"/>
      <c r="AC1682" s="45"/>
      <c r="AD1682" s="44" t="str">
        <f t="shared" si="69"/>
        <v/>
      </c>
    </row>
    <row r="1683" spans="27:30" x14ac:dyDescent="0.25">
      <c r="AA1683" s="46" t="s">
        <v>149</v>
      </c>
      <c r="AB1683" s="45">
        <v>0</v>
      </c>
      <c r="AC1683" s="45">
        <v>0</v>
      </c>
      <c r="AD1683" s="44" t="str">
        <f t="shared" si="69"/>
        <v/>
      </c>
    </row>
    <row r="1684" spans="27:30" x14ac:dyDescent="0.25">
      <c r="AA1684" s="21" t="s">
        <v>1741</v>
      </c>
      <c r="AB1684" s="45"/>
      <c r="AC1684" s="45"/>
      <c r="AD1684" s="44" t="str">
        <f t="shared" si="69"/>
        <v/>
      </c>
    </row>
    <row r="1685" spans="27:30" x14ac:dyDescent="0.25">
      <c r="AA1685" s="46" t="s">
        <v>1739</v>
      </c>
      <c r="AB1685" s="45">
        <v>10199660</v>
      </c>
      <c r="AC1685" s="45">
        <v>10199660</v>
      </c>
      <c r="AD1685" s="44">
        <f t="shared" si="69"/>
        <v>0</v>
      </c>
    </row>
    <row r="1686" spans="27:30" x14ac:dyDescent="0.25">
      <c r="AA1686" s="21" t="s">
        <v>153</v>
      </c>
      <c r="AB1686" s="45"/>
      <c r="AC1686" s="45"/>
      <c r="AD1686" s="44" t="str">
        <f t="shared" si="69"/>
        <v/>
      </c>
    </row>
    <row r="1687" spans="27:30" x14ac:dyDescent="0.25">
      <c r="AA1687" s="46" t="s">
        <v>152</v>
      </c>
      <c r="AB1687" s="45">
        <v>0</v>
      </c>
      <c r="AC1687" s="45">
        <v>0</v>
      </c>
      <c r="AD1687" s="44" t="str">
        <f t="shared" si="69"/>
        <v/>
      </c>
    </row>
    <row r="1688" spans="27:30" x14ac:dyDescent="0.25">
      <c r="AA1688" s="21" t="s">
        <v>608</v>
      </c>
      <c r="AB1688" s="45"/>
      <c r="AC1688" s="45"/>
      <c r="AD1688" s="44" t="str">
        <f t="shared" si="69"/>
        <v/>
      </c>
    </row>
    <row r="1689" spans="27:30" x14ac:dyDescent="0.25">
      <c r="AA1689" s="46" t="s">
        <v>711</v>
      </c>
      <c r="AB1689" s="45">
        <v>2575083</v>
      </c>
      <c r="AC1689" s="45">
        <v>2575083</v>
      </c>
      <c r="AD1689" s="44">
        <f t="shared" si="69"/>
        <v>0</v>
      </c>
    </row>
    <row r="1690" spans="27:30" x14ac:dyDescent="0.25">
      <c r="AA1690" s="46" t="s">
        <v>653</v>
      </c>
      <c r="AB1690" s="45">
        <v>2356785</v>
      </c>
      <c r="AC1690" s="45">
        <v>2356785</v>
      </c>
      <c r="AD1690" s="44">
        <f t="shared" si="69"/>
        <v>0</v>
      </c>
    </row>
    <row r="1691" spans="27:30" x14ac:dyDescent="0.25">
      <c r="AA1691" s="46" t="s">
        <v>607</v>
      </c>
      <c r="AB1691" s="45">
        <v>2021357</v>
      </c>
      <c r="AC1691" s="45">
        <v>2021357</v>
      </c>
      <c r="AD1691" s="44">
        <f t="shared" si="69"/>
        <v>0</v>
      </c>
    </row>
    <row r="1692" spans="27:30" x14ac:dyDescent="0.25">
      <c r="AA1692" s="21" t="s">
        <v>563</v>
      </c>
      <c r="AB1692" s="45"/>
      <c r="AC1692" s="45"/>
      <c r="AD1692" s="44" t="str">
        <f t="shared" si="69"/>
        <v/>
      </c>
    </row>
    <row r="1693" spans="27:30" x14ac:dyDescent="0.25">
      <c r="AA1693" s="46" t="s">
        <v>561</v>
      </c>
      <c r="AB1693" s="45">
        <v>1711902</v>
      </c>
      <c r="AC1693" s="45">
        <v>1711902</v>
      </c>
      <c r="AD1693" s="44">
        <f t="shared" si="69"/>
        <v>0</v>
      </c>
    </row>
    <row r="1694" spans="27:30" x14ac:dyDescent="0.25">
      <c r="AA1694" s="21" t="s">
        <v>917</v>
      </c>
      <c r="AB1694" s="45"/>
      <c r="AC1694" s="45"/>
      <c r="AD1694" s="44" t="str">
        <f t="shared" si="69"/>
        <v/>
      </c>
    </row>
    <row r="1695" spans="27:30" x14ac:dyDescent="0.25">
      <c r="AA1695" s="46" t="s">
        <v>914</v>
      </c>
      <c r="AB1695" s="45">
        <v>3260896</v>
      </c>
      <c r="AC1695" s="45">
        <v>0</v>
      </c>
      <c r="AD1695" s="44" t="str">
        <f t="shared" si="69"/>
        <v/>
      </c>
    </row>
    <row r="1696" spans="27:30" x14ac:dyDescent="0.25">
      <c r="AA1696" s="21" t="s">
        <v>1861</v>
      </c>
      <c r="AB1696" s="45"/>
      <c r="AC1696" s="45"/>
      <c r="AD1696" s="44" t="str">
        <f t="shared" si="69"/>
        <v/>
      </c>
    </row>
    <row r="1697" spans="27:30" x14ac:dyDescent="0.25">
      <c r="AA1697" s="46" t="s">
        <v>1859</v>
      </c>
      <c r="AB1697" s="45">
        <v>11399000</v>
      </c>
      <c r="AC1697" s="45">
        <v>11717000</v>
      </c>
      <c r="AD1697" s="44">
        <f t="shared" si="69"/>
        <v>2.7897183963505569E-2</v>
      </c>
    </row>
    <row r="1698" spans="27:30" x14ac:dyDescent="0.25">
      <c r="AA1698" s="21" t="s">
        <v>1006</v>
      </c>
      <c r="AB1698" s="45"/>
      <c r="AC1698" s="45"/>
      <c r="AD1698" s="44" t="str">
        <f t="shared" si="69"/>
        <v/>
      </c>
    </row>
    <row r="1699" spans="27:30" x14ac:dyDescent="0.25">
      <c r="AA1699" s="46" t="s">
        <v>1004</v>
      </c>
      <c r="AB1699" s="45">
        <v>3795142</v>
      </c>
      <c r="AC1699" s="45">
        <v>3795142</v>
      </c>
      <c r="AD1699" s="44">
        <f t="shared" si="69"/>
        <v>0</v>
      </c>
    </row>
    <row r="1700" spans="27:30" x14ac:dyDescent="0.25">
      <c r="AA1700" s="21" t="s">
        <v>1972</v>
      </c>
      <c r="AB1700" s="45"/>
      <c r="AC1700" s="45"/>
      <c r="AD1700" s="44" t="str">
        <f t="shared" si="69"/>
        <v/>
      </c>
    </row>
    <row r="1701" spans="27:30" x14ac:dyDescent="0.25">
      <c r="AA1701" s="46" t="s">
        <v>1970</v>
      </c>
      <c r="AB1701" s="45">
        <v>12482193</v>
      </c>
      <c r="AC1701" s="45">
        <v>12482193</v>
      </c>
      <c r="AD1701" s="44">
        <f t="shared" si="69"/>
        <v>0</v>
      </c>
    </row>
    <row r="1702" spans="27:30" x14ac:dyDescent="0.25">
      <c r="AA1702" s="21" t="s">
        <v>1801</v>
      </c>
      <c r="AB1702" s="45"/>
      <c r="AC1702" s="45"/>
      <c r="AD1702" s="44" t="str">
        <f t="shared" si="69"/>
        <v/>
      </c>
    </row>
    <row r="1703" spans="27:30" x14ac:dyDescent="0.25">
      <c r="AA1703" s="46" t="s">
        <v>1799</v>
      </c>
      <c r="AB1703" s="45">
        <v>10852364</v>
      </c>
      <c r="AC1703" s="45">
        <v>10852364</v>
      </c>
      <c r="AD1703" s="44">
        <f t="shared" si="69"/>
        <v>0</v>
      </c>
    </row>
    <row r="1704" spans="27:30" x14ac:dyDescent="0.25">
      <c r="AA1704" s="21" t="s">
        <v>1932</v>
      </c>
      <c r="AB1704" s="45"/>
      <c r="AC1704" s="45"/>
      <c r="AD1704" s="44" t="str">
        <f t="shared" si="69"/>
        <v/>
      </c>
    </row>
    <row r="1705" spans="27:30" x14ac:dyDescent="0.25">
      <c r="AA1705" s="46" t="s">
        <v>2778</v>
      </c>
      <c r="AB1705" s="45">
        <v>27388762</v>
      </c>
      <c r="AC1705" s="45">
        <v>27388762</v>
      </c>
      <c r="AD1705" s="44">
        <f t="shared" si="69"/>
        <v>0</v>
      </c>
    </row>
    <row r="1706" spans="27:30" x14ac:dyDescent="0.25">
      <c r="AA1706" s="46" t="s">
        <v>1930</v>
      </c>
      <c r="AB1706" s="45">
        <v>12163401</v>
      </c>
      <c r="AC1706" s="45">
        <v>12163401</v>
      </c>
      <c r="AD1706" s="44">
        <f t="shared" si="69"/>
        <v>0</v>
      </c>
    </row>
    <row r="1707" spans="27:30" x14ac:dyDescent="0.25">
      <c r="AA1707" s="21" t="s">
        <v>422</v>
      </c>
      <c r="AB1707" s="45"/>
      <c r="AC1707" s="45"/>
      <c r="AD1707" s="44" t="str">
        <f t="shared" si="69"/>
        <v/>
      </c>
    </row>
    <row r="1708" spans="27:30" x14ac:dyDescent="0.25">
      <c r="AA1708" s="46" t="s">
        <v>419</v>
      </c>
      <c r="AB1708" s="45">
        <v>323348</v>
      </c>
      <c r="AC1708" s="45">
        <v>343221</v>
      </c>
      <c r="AD1708" s="44">
        <f t="shared" si="69"/>
        <v>6.1460098717171591E-2</v>
      </c>
    </row>
    <row r="1709" spans="27:30" x14ac:dyDescent="0.25">
      <c r="AA1709" s="46" t="s">
        <v>925</v>
      </c>
      <c r="AB1709" s="45">
        <v>3292508</v>
      </c>
      <c r="AC1709" s="45">
        <v>4036729</v>
      </c>
      <c r="AD1709" s="44">
        <f t="shared" si="69"/>
        <v>0.22603468237586666</v>
      </c>
    </row>
    <row r="1710" spans="27:30" x14ac:dyDescent="0.25">
      <c r="AA1710" s="21" t="s">
        <v>1429</v>
      </c>
      <c r="AB1710" s="45"/>
      <c r="AC1710" s="45"/>
      <c r="AD1710" s="44" t="str">
        <f t="shared" si="69"/>
        <v/>
      </c>
    </row>
    <row r="1711" spans="27:30" x14ac:dyDescent="0.25">
      <c r="AA1711" s="46" t="s">
        <v>2207</v>
      </c>
      <c r="AB1711" s="45">
        <v>16571575</v>
      </c>
      <c r="AC1711" s="45">
        <v>16883761</v>
      </c>
      <c r="AD1711" s="44">
        <f t="shared" si="69"/>
        <v>1.883864388267259E-2</v>
      </c>
    </row>
    <row r="1712" spans="27:30" x14ac:dyDescent="0.25">
      <c r="AA1712" s="46" t="s">
        <v>1426</v>
      </c>
      <c r="AB1712" s="45">
        <v>7184356</v>
      </c>
      <c r="AC1712" s="45">
        <v>7193709</v>
      </c>
      <c r="AD1712" s="44">
        <f t="shared" si="69"/>
        <v>1.3018564224824049E-3</v>
      </c>
    </row>
    <row r="1713" spans="27:30" x14ac:dyDescent="0.25">
      <c r="AA1713" s="21" t="s">
        <v>1212</v>
      </c>
      <c r="AB1713" s="45"/>
      <c r="AC1713" s="45"/>
      <c r="AD1713" s="44" t="str">
        <f t="shared" si="69"/>
        <v/>
      </c>
    </row>
    <row r="1714" spans="27:30" x14ac:dyDescent="0.25">
      <c r="AA1714" s="46" t="s">
        <v>419</v>
      </c>
      <c r="AB1714" s="45">
        <v>13354750</v>
      </c>
      <c r="AC1714" s="45">
        <v>13733299</v>
      </c>
      <c r="AD1714" s="44">
        <f t="shared" si="69"/>
        <v>2.8345644808027107E-2</v>
      </c>
    </row>
    <row r="1715" spans="27:30" x14ac:dyDescent="0.25">
      <c r="AA1715" s="46" t="s">
        <v>1209</v>
      </c>
      <c r="AB1715" s="45">
        <v>5143000</v>
      </c>
      <c r="AC1715" s="45">
        <v>5507227</v>
      </c>
      <c r="AD1715" s="44">
        <f t="shared" si="69"/>
        <v>7.0819949445848726E-2</v>
      </c>
    </row>
    <row r="1716" spans="27:30" x14ac:dyDescent="0.25">
      <c r="AA1716" s="21" t="s">
        <v>1894</v>
      </c>
      <c r="AB1716" s="45"/>
      <c r="AC1716" s="45"/>
      <c r="AD1716" s="44" t="str">
        <f t="shared" si="69"/>
        <v/>
      </c>
    </row>
    <row r="1717" spans="27:30" x14ac:dyDescent="0.25">
      <c r="AA1717" s="46" t="s">
        <v>1891</v>
      </c>
      <c r="AB1717" s="45">
        <v>11713000</v>
      </c>
      <c r="AC1717" s="45">
        <v>12285692</v>
      </c>
      <c r="AD1717" s="44">
        <f t="shared" si="69"/>
        <v>4.8893707845983098E-2</v>
      </c>
    </row>
    <row r="1718" spans="27:30" x14ac:dyDescent="0.25">
      <c r="AA1718" s="21" t="s">
        <v>1166</v>
      </c>
      <c r="AB1718" s="45"/>
      <c r="AC1718" s="45"/>
      <c r="AD1718" s="44" t="str">
        <f t="shared" si="69"/>
        <v/>
      </c>
    </row>
    <row r="1719" spans="27:30" x14ac:dyDescent="0.25">
      <c r="AA1719" s="46" t="s">
        <v>1163</v>
      </c>
      <c r="AB1719" s="45">
        <v>4847000</v>
      </c>
      <c r="AC1719" s="45">
        <v>5753585</v>
      </c>
      <c r="AD1719" s="44">
        <f t="shared" si="69"/>
        <v>0.18704043738394882</v>
      </c>
    </row>
    <row r="1720" spans="27:30" x14ac:dyDescent="0.25">
      <c r="AA1720" s="21" t="s">
        <v>1955</v>
      </c>
      <c r="AB1720" s="45"/>
      <c r="AC1720" s="45"/>
      <c r="AD1720" s="44" t="str">
        <f t="shared" si="69"/>
        <v/>
      </c>
    </row>
    <row r="1721" spans="27:30" x14ac:dyDescent="0.25">
      <c r="AA1721" s="46" t="s">
        <v>1952</v>
      </c>
      <c r="AB1721" s="45">
        <v>12273879</v>
      </c>
      <c r="AC1721" s="45">
        <v>13140227</v>
      </c>
      <c r="AD1721" s="44">
        <f t="shared" si="69"/>
        <v>7.0584694537073403E-2</v>
      </c>
    </row>
    <row r="1722" spans="27:30" x14ac:dyDescent="0.25">
      <c r="AA1722" s="21" t="s">
        <v>1901</v>
      </c>
      <c r="AB1722" s="45"/>
      <c r="AC1722" s="45"/>
      <c r="AD1722" s="44" t="str">
        <f t="shared" si="69"/>
        <v/>
      </c>
    </row>
    <row r="1723" spans="27:30" x14ac:dyDescent="0.25">
      <c r="AA1723" s="46" t="s">
        <v>1898</v>
      </c>
      <c r="AB1723" s="45">
        <v>11777057</v>
      </c>
      <c r="AC1723" s="45">
        <v>12749904</v>
      </c>
      <c r="AD1723" s="44">
        <f t="shared" si="69"/>
        <v>8.2605272267935875E-2</v>
      </c>
    </row>
    <row r="1724" spans="27:30" x14ac:dyDescent="0.25">
      <c r="AA1724" s="21" t="s">
        <v>48</v>
      </c>
      <c r="AB1724" s="45"/>
      <c r="AC1724" s="45"/>
      <c r="AD1724" s="44" t="str">
        <f t="shared" si="69"/>
        <v/>
      </c>
    </row>
    <row r="1725" spans="27:30" x14ac:dyDescent="0.25">
      <c r="AA1725" s="46" t="s">
        <v>45</v>
      </c>
      <c r="AB1725" s="45">
        <v>0</v>
      </c>
      <c r="AC1725" s="45">
        <v>0</v>
      </c>
      <c r="AD1725" s="44" t="str">
        <f t="shared" si="69"/>
        <v/>
      </c>
    </row>
    <row r="1726" spans="27:30" x14ac:dyDescent="0.25">
      <c r="AA1726" s="21" t="s">
        <v>823</v>
      </c>
      <c r="AB1726" s="45"/>
      <c r="AC1726" s="45"/>
      <c r="AD1726" s="44" t="str">
        <f t="shared" si="69"/>
        <v/>
      </c>
    </row>
    <row r="1727" spans="27:30" x14ac:dyDescent="0.25">
      <c r="AA1727" s="46" t="s">
        <v>820</v>
      </c>
      <c r="AB1727" s="45">
        <v>2954015</v>
      </c>
      <c r="AC1727" s="45">
        <v>3091827</v>
      </c>
      <c r="AD1727" s="44">
        <f t="shared" si="69"/>
        <v>4.665243744530749E-2</v>
      </c>
    </row>
    <row r="1728" spans="27:30" x14ac:dyDescent="0.25">
      <c r="AA1728" s="21" t="s">
        <v>764</v>
      </c>
      <c r="AB1728" s="45"/>
      <c r="AC1728" s="45"/>
      <c r="AD1728" s="44" t="str">
        <f t="shared" si="69"/>
        <v/>
      </c>
    </row>
    <row r="1729" spans="27:30" x14ac:dyDescent="0.25">
      <c r="AA1729" s="46" t="s">
        <v>761</v>
      </c>
      <c r="AB1729" s="45">
        <v>2717800</v>
      </c>
      <c r="AC1729" s="45">
        <v>3068801</v>
      </c>
      <c r="AD1729" s="44">
        <f t="shared" si="69"/>
        <v>0.12914894399882257</v>
      </c>
    </row>
    <row r="1730" spans="27:30" x14ac:dyDescent="0.25">
      <c r="AA1730" s="21" t="s">
        <v>2301</v>
      </c>
      <c r="AB1730" s="45"/>
      <c r="AC1730" s="45"/>
      <c r="AD1730" s="44" t="str">
        <f t="shared" si="69"/>
        <v/>
      </c>
    </row>
    <row r="1731" spans="27:30" x14ac:dyDescent="0.25">
      <c r="AA1731" s="46" t="s">
        <v>2298</v>
      </c>
      <c r="AB1731" s="45">
        <v>18649100</v>
      </c>
      <c r="AC1731" s="45">
        <v>22880316</v>
      </c>
      <c r="AD1731" s="44">
        <f t="shared" si="69"/>
        <v>0.22688580145958787</v>
      </c>
    </row>
    <row r="1732" spans="27:30" x14ac:dyDescent="0.25">
      <c r="AA1732" s="21" t="s">
        <v>1381</v>
      </c>
      <c r="AB1732" s="45"/>
      <c r="AC1732" s="45"/>
      <c r="AD1732" s="44" t="str">
        <f t="shared" si="69"/>
        <v/>
      </c>
    </row>
    <row r="1733" spans="27:30" x14ac:dyDescent="0.25">
      <c r="AA1733" s="46" t="s">
        <v>1378</v>
      </c>
      <c r="AB1733" s="45">
        <v>6661700</v>
      </c>
      <c r="AC1733" s="45">
        <v>7560146</v>
      </c>
      <c r="AD1733" s="44">
        <f t="shared" si="69"/>
        <v>0.13486737619526548</v>
      </c>
    </row>
    <row r="1734" spans="27:30" x14ac:dyDescent="0.25">
      <c r="AA1734" s="21" t="s">
        <v>466</v>
      </c>
      <c r="AB1734" s="45"/>
      <c r="AC1734" s="45"/>
      <c r="AD1734" s="44" t="str">
        <f t="shared" ref="AD1734:AD1797" si="70">IF(OR(AB1734=0,AB1734="",AC1734=0,AC1734=""),"",(AC1734-AB1734)/AB1734)</f>
        <v/>
      </c>
    </row>
    <row r="1735" spans="27:30" x14ac:dyDescent="0.25">
      <c r="AA1735" s="46" t="s">
        <v>463</v>
      </c>
      <c r="AB1735" s="45">
        <v>1007935</v>
      </c>
      <c r="AC1735" s="45">
        <v>1024285</v>
      </c>
      <c r="AD1735" s="44">
        <f t="shared" si="70"/>
        <v>1.6221284110582528E-2</v>
      </c>
    </row>
    <row r="1736" spans="27:30" x14ac:dyDescent="0.25">
      <c r="AA1736" s="21" t="s">
        <v>1518</v>
      </c>
      <c r="AB1736" s="45"/>
      <c r="AC1736" s="45"/>
      <c r="AD1736" s="44" t="str">
        <f t="shared" si="70"/>
        <v/>
      </c>
    </row>
    <row r="1737" spans="27:30" x14ac:dyDescent="0.25">
      <c r="AA1737" s="46" t="s">
        <v>1515</v>
      </c>
      <c r="AB1737" s="45">
        <v>8290317</v>
      </c>
      <c r="AC1737" s="45">
        <v>8465679</v>
      </c>
      <c r="AD1737" s="44">
        <f t="shared" si="70"/>
        <v>2.1152629024921484E-2</v>
      </c>
    </row>
    <row r="1738" spans="27:30" x14ac:dyDescent="0.25">
      <c r="AA1738" s="46" t="s">
        <v>1692</v>
      </c>
      <c r="AB1738" s="45">
        <v>9771161</v>
      </c>
      <c r="AC1738" s="45">
        <v>11158105</v>
      </c>
      <c r="AD1738" s="44">
        <f t="shared" si="70"/>
        <v>0.14194260027032612</v>
      </c>
    </row>
    <row r="1739" spans="27:30" x14ac:dyDescent="0.25">
      <c r="AA1739" s="21" t="s">
        <v>2232</v>
      </c>
      <c r="AB1739" s="45"/>
      <c r="AC1739" s="45"/>
      <c r="AD1739" s="44" t="str">
        <f t="shared" si="70"/>
        <v/>
      </c>
    </row>
    <row r="1740" spans="27:30" x14ac:dyDescent="0.25">
      <c r="AA1740" s="46" t="s">
        <v>2229</v>
      </c>
      <c r="AB1740" s="45">
        <v>16772305</v>
      </c>
      <c r="AC1740" s="45">
        <v>19445395</v>
      </c>
      <c r="AD1740" s="44">
        <f t="shared" si="70"/>
        <v>0.15937523196722217</v>
      </c>
    </row>
    <row r="1741" spans="27:30" x14ac:dyDescent="0.25">
      <c r="AA1741" s="21" t="s">
        <v>735</v>
      </c>
      <c r="AB1741" s="45"/>
      <c r="AC1741" s="45"/>
      <c r="AD1741" s="44" t="str">
        <f t="shared" si="70"/>
        <v/>
      </c>
    </row>
    <row r="1742" spans="27:30" x14ac:dyDescent="0.25">
      <c r="AA1742" s="46" t="s">
        <v>732</v>
      </c>
      <c r="AB1742" s="45">
        <v>2620000</v>
      </c>
      <c r="AC1742" s="45">
        <v>2657000</v>
      </c>
      <c r="AD1742" s="44">
        <f t="shared" si="70"/>
        <v>1.4122137404580152E-2</v>
      </c>
    </row>
    <row r="1743" spans="27:30" x14ac:dyDescent="0.25">
      <c r="AA1743" s="21" t="s">
        <v>2150</v>
      </c>
      <c r="AB1743" s="45"/>
      <c r="AC1743" s="45"/>
      <c r="AD1743" s="44" t="str">
        <f t="shared" si="70"/>
        <v/>
      </c>
    </row>
    <row r="1744" spans="27:30" x14ac:dyDescent="0.25">
      <c r="AA1744" s="46" t="s">
        <v>2148</v>
      </c>
      <c r="AB1744" s="45">
        <v>15391578</v>
      </c>
      <c r="AC1744" s="45">
        <v>15637173</v>
      </c>
      <c r="AD1744" s="44">
        <f t="shared" si="70"/>
        <v>1.595645358779977E-2</v>
      </c>
    </row>
    <row r="1745" spans="27:30" x14ac:dyDescent="0.25">
      <c r="AA1745" s="21" t="s">
        <v>1544</v>
      </c>
      <c r="AB1745" s="45"/>
      <c r="AC1745" s="45"/>
      <c r="AD1745" s="44" t="str">
        <f t="shared" si="70"/>
        <v/>
      </c>
    </row>
    <row r="1746" spans="27:30" x14ac:dyDescent="0.25">
      <c r="AA1746" s="46" t="s">
        <v>1541</v>
      </c>
      <c r="AB1746" s="45">
        <v>8487000</v>
      </c>
      <c r="AC1746" s="45">
        <v>9279066</v>
      </c>
      <c r="AD1746" s="44">
        <f t="shared" si="70"/>
        <v>9.3326970661010963E-2</v>
      </c>
    </row>
    <row r="1747" spans="27:30" x14ac:dyDescent="0.25">
      <c r="AA1747" s="21" t="s">
        <v>1644</v>
      </c>
      <c r="AB1747" s="45"/>
      <c r="AC1747" s="45"/>
      <c r="AD1747" s="44" t="str">
        <f t="shared" si="70"/>
        <v/>
      </c>
    </row>
    <row r="1748" spans="27:30" x14ac:dyDescent="0.25">
      <c r="AA1748" s="46" t="s">
        <v>1641</v>
      </c>
      <c r="AB1748" s="45">
        <v>9327304</v>
      </c>
      <c r="AC1748" s="45">
        <v>12372455</v>
      </c>
      <c r="AD1748" s="44">
        <f t="shared" si="70"/>
        <v>0.32647708276689597</v>
      </c>
    </row>
    <row r="1749" spans="27:30" x14ac:dyDescent="0.25">
      <c r="AA1749" s="21" t="s">
        <v>1785</v>
      </c>
      <c r="AB1749" s="45"/>
      <c r="AC1749" s="45"/>
      <c r="AD1749" s="44" t="str">
        <f t="shared" si="70"/>
        <v/>
      </c>
    </row>
    <row r="1750" spans="27:30" x14ac:dyDescent="0.25">
      <c r="AA1750" s="46" t="s">
        <v>1782</v>
      </c>
      <c r="AB1750" s="45">
        <v>10605000</v>
      </c>
      <c r="AC1750" s="45">
        <v>10926290</v>
      </c>
      <c r="AD1750" s="44">
        <f t="shared" si="70"/>
        <v>3.0296086751532295E-2</v>
      </c>
    </row>
    <row r="1751" spans="27:30" x14ac:dyDescent="0.25">
      <c r="AA1751" s="21" t="s">
        <v>2594</v>
      </c>
      <c r="AB1751" s="45"/>
      <c r="AC1751" s="45"/>
      <c r="AD1751" s="44" t="str">
        <f t="shared" si="70"/>
        <v/>
      </c>
    </row>
    <row r="1752" spans="27:30" x14ac:dyDescent="0.25">
      <c r="AA1752" s="46" t="s">
        <v>2591</v>
      </c>
      <c r="AB1752" s="45">
        <v>23085000</v>
      </c>
      <c r="AC1752" s="45">
        <v>26553696</v>
      </c>
      <c r="AD1752" s="44">
        <f t="shared" si="70"/>
        <v>0.1502575698505523</v>
      </c>
    </row>
    <row r="1753" spans="27:30" x14ac:dyDescent="0.25">
      <c r="AA1753" s="21" t="s">
        <v>1151</v>
      </c>
      <c r="AB1753" s="45"/>
      <c r="AC1753" s="45"/>
      <c r="AD1753" s="44" t="str">
        <f t="shared" si="70"/>
        <v/>
      </c>
    </row>
    <row r="1754" spans="27:30" x14ac:dyDescent="0.25">
      <c r="AA1754" s="46" t="s">
        <v>2145</v>
      </c>
      <c r="AB1754" s="45">
        <v>15315000</v>
      </c>
      <c r="AC1754" s="45">
        <v>16526000</v>
      </c>
      <c r="AD1754" s="44">
        <f t="shared" si="70"/>
        <v>7.9072804440091418E-2</v>
      </c>
    </row>
    <row r="1755" spans="27:30" x14ac:dyDescent="0.25">
      <c r="AA1755" s="46" t="s">
        <v>1148</v>
      </c>
      <c r="AB1755" s="45">
        <v>4773799</v>
      </c>
      <c r="AC1755" s="45">
        <v>5344212</v>
      </c>
      <c r="AD1755" s="44">
        <f t="shared" si="70"/>
        <v>0.11948827338562013</v>
      </c>
    </row>
    <row r="1756" spans="27:30" x14ac:dyDescent="0.25">
      <c r="AA1756" s="46" t="s">
        <v>2161</v>
      </c>
      <c r="AB1756" s="45">
        <v>15649974</v>
      </c>
      <c r="AC1756" s="45">
        <v>19104823</v>
      </c>
      <c r="AD1756" s="44">
        <f t="shared" si="70"/>
        <v>0.22075749135429873</v>
      </c>
    </row>
    <row r="1757" spans="27:30" x14ac:dyDescent="0.25">
      <c r="AA1757" s="21" t="s">
        <v>1684</v>
      </c>
      <c r="AB1757" s="45"/>
      <c r="AC1757" s="45"/>
      <c r="AD1757" s="44" t="str">
        <f t="shared" si="70"/>
        <v/>
      </c>
    </row>
    <row r="1758" spans="27:30" x14ac:dyDescent="0.25">
      <c r="AA1758" s="46" t="s">
        <v>1681</v>
      </c>
      <c r="AB1758" s="45">
        <v>9674000</v>
      </c>
      <c r="AC1758" s="45">
        <v>9864411</v>
      </c>
      <c r="AD1758" s="44">
        <f t="shared" si="70"/>
        <v>1.9682757907794089E-2</v>
      </c>
    </row>
    <row r="1759" spans="27:30" x14ac:dyDescent="0.25">
      <c r="AA1759" s="21" t="s">
        <v>2021</v>
      </c>
      <c r="AB1759" s="45"/>
      <c r="AC1759" s="45"/>
      <c r="AD1759" s="44" t="str">
        <f t="shared" si="70"/>
        <v/>
      </c>
    </row>
    <row r="1760" spans="27:30" x14ac:dyDescent="0.25">
      <c r="AA1760" s="46" t="s">
        <v>2018</v>
      </c>
      <c r="AB1760" s="45">
        <v>13388000</v>
      </c>
      <c r="AC1760" s="45">
        <v>15616478</v>
      </c>
      <c r="AD1760" s="44">
        <f t="shared" si="70"/>
        <v>0.16645339109650434</v>
      </c>
    </row>
    <row r="1761" spans="27:30" x14ac:dyDescent="0.25">
      <c r="AA1761" s="21" t="s">
        <v>776</v>
      </c>
      <c r="AB1761" s="45"/>
      <c r="AC1761" s="45"/>
      <c r="AD1761" s="44" t="str">
        <f t="shared" si="70"/>
        <v/>
      </c>
    </row>
    <row r="1762" spans="27:30" x14ac:dyDescent="0.25">
      <c r="AA1762" s="46" t="s">
        <v>773</v>
      </c>
      <c r="AB1762" s="45">
        <v>2818574</v>
      </c>
      <c r="AC1762" s="45">
        <v>2836413</v>
      </c>
      <c r="AD1762" s="44">
        <f t="shared" si="70"/>
        <v>6.3290869780250579E-3</v>
      </c>
    </row>
    <row r="1763" spans="27:30" x14ac:dyDescent="0.25">
      <c r="AA1763" s="21" t="s">
        <v>2828</v>
      </c>
      <c r="AB1763" s="45"/>
      <c r="AC1763" s="45"/>
      <c r="AD1763" s="44" t="str">
        <f t="shared" si="70"/>
        <v/>
      </c>
    </row>
    <row r="1764" spans="27:30" x14ac:dyDescent="0.25">
      <c r="AA1764" s="46" t="s">
        <v>2825</v>
      </c>
      <c r="AB1764" s="45">
        <v>28900000</v>
      </c>
      <c r="AC1764" s="45">
        <v>30484390</v>
      </c>
      <c r="AD1764" s="44">
        <f t="shared" si="70"/>
        <v>5.4823183391003463E-2</v>
      </c>
    </row>
    <row r="1765" spans="27:30" x14ac:dyDescent="0.25">
      <c r="AA1765" s="21" t="s">
        <v>872</v>
      </c>
      <c r="AB1765" s="45"/>
      <c r="AC1765" s="45"/>
      <c r="AD1765" s="44" t="str">
        <f t="shared" si="70"/>
        <v/>
      </c>
    </row>
    <row r="1766" spans="27:30" x14ac:dyDescent="0.25">
      <c r="AA1766" s="46" t="s">
        <v>869</v>
      </c>
      <c r="AB1766" s="45">
        <v>3103928</v>
      </c>
      <c r="AC1766" s="45">
        <v>3227443</v>
      </c>
      <c r="AD1766" s="44">
        <f t="shared" si="70"/>
        <v>3.9793126644690209E-2</v>
      </c>
    </row>
    <row r="1767" spans="27:30" x14ac:dyDescent="0.25">
      <c r="AA1767" s="21" t="s">
        <v>2297</v>
      </c>
      <c r="AB1767" s="45"/>
      <c r="AC1767" s="45"/>
      <c r="AD1767" s="44" t="str">
        <f t="shared" si="70"/>
        <v/>
      </c>
    </row>
    <row r="1768" spans="27:30" x14ac:dyDescent="0.25">
      <c r="AA1768" s="46" t="s">
        <v>2294</v>
      </c>
      <c r="AB1768" s="45">
        <v>18525847</v>
      </c>
      <c r="AC1768" s="45">
        <v>23524962</v>
      </c>
      <c r="AD1768" s="44">
        <f t="shared" si="70"/>
        <v>0.26984542191242322</v>
      </c>
    </row>
    <row r="1769" spans="27:30" x14ac:dyDescent="0.25">
      <c r="AA1769" s="46" t="s">
        <v>2849</v>
      </c>
      <c r="AB1769" s="45">
        <v>29232386</v>
      </c>
      <c r="AC1769" s="45">
        <v>33465310</v>
      </c>
      <c r="AD1769" s="44">
        <f t="shared" si="70"/>
        <v>0.14480254878955143</v>
      </c>
    </row>
    <row r="1770" spans="27:30" x14ac:dyDescent="0.25">
      <c r="AA1770" s="21" t="s">
        <v>900</v>
      </c>
      <c r="AB1770" s="45"/>
      <c r="AC1770" s="45"/>
      <c r="AD1770" s="44" t="str">
        <f t="shared" si="70"/>
        <v/>
      </c>
    </row>
    <row r="1771" spans="27:30" x14ac:dyDescent="0.25">
      <c r="AA1771" s="46" t="s">
        <v>897</v>
      </c>
      <c r="AB1771" s="45">
        <v>3199999</v>
      </c>
      <c r="AC1771" s="45">
        <v>3271762</v>
      </c>
      <c r="AD1771" s="44">
        <f t="shared" si="70"/>
        <v>2.242594450810766E-2</v>
      </c>
    </row>
    <row r="1772" spans="27:30" x14ac:dyDescent="0.25">
      <c r="AA1772" s="46" t="s">
        <v>1672</v>
      </c>
      <c r="AB1772" s="45">
        <v>9591000</v>
      </c>
      <c r="AC1772" s="45">
        <v>10179482</v>
      </c>
      <c r="AD1772" s="44">
        <f t="shared" si="70"/>
        <v>6.1357731206339278E-2</v>
      </c>
    </row>
    <row r="1773" spans="27:30" x14ac:dyDescent="0.25">
      <c r="AA1773" s="21" t="s">
        <v>3189</v>
      </c>
      <c r="AB1773" s="45"/>
      <c r="AC1773" s="45"/>
      <c r="AD1773" s="44" t="str">
        <f t="shared" si="70"/>
        <v/>
      </c>
    </row>
    <row r="1774" spans="27:30" x14ac:dyDescent="0.25">
      <c r="AA1774" s="46" t="s">
        <v>3187</v>
      </c>
      <c r="AB1774" s="45">
        <v>41446000</v>
      </c>
      <c r="AC1774" s="45">
        <v>44338384</v>
      </c>
      <c r="AD1774" s="44">
        <f t="shared" si="70"/>
        <v>6.9786806929498624E-2</v>
      </c>
    </row>
    <row r="1775" spans="27:30" x14ac:dyDescent="0.25">
      <c r="AA1775" s="21" t="s">
        <v>2170</v>
      </c>
      <c r="AB1775" s="45"/>
      <c r="AC1775" s="45"/>
      <c r="AD1775" s="44" t="str">
        <f t="shared" si="70"/>
        <v/>
      </c>
    </row>
    <row r="1776" spans="27:30" x14ac:dyDescent="0.25">
      <c r="AA1776" s="46" t="s">
        <v>2167</v>
      </c>
      <c r="AB1776" s="45">
        <v>15685100</v>
      </c>
      <c r="AC1776" s="45">
        <v>16568000</v>
      </c>
      <c r="AD1776" s="44">
        <f t="shared" si="70"/>
        <v>5.6289089645587216E-2</v>
      </c>
    </row>
    <row r="1777" spans="27:30" x14ac:dyDescent="0.25">
      <c r="AA1777" s="21" t="s">
        <v>537</v>
      </c>
      <c r="AB1777" s="45"/>
      <c r="AC1777" s="45"/>
      <c r="AD1777" s="44" t="str">
        <f t="shared" si="70"/>
        <v/>
      </c>
    </row>
    <row r="1778" spans="27:30" x14ac:dyDescent="0.25">
      <c r="AA1778" s="46" t="s">
        <v>534</v>
      </c>
      <c r="AB1778" s="45">
        <v>1531765</v>
      </c>
      <c r="AC1778" s="45">
        <v>1570203</v>
      </c>
      <c r="AD1778" s="44">
        <f t="shared" si="70"/>
        <v>2.5093927593331875E-2</v>
      </c>
    </row>
    <row r="1779" spans="27:30" x14ac:dyDescent="0.25">
      <c r="AA1779" s="21" t="s">
        <v>1306</v>
      </c>
      <c r="AB1779" s="45"/>
      <c r="AC1779" s="45"/>
      <c r="AD1779" s="44" t="str">
        <f t="shared" si="70"/>
        <v/>
      </c>
    </row>
    <row r="1780" spans="27:30" x14ac:dyDescent="0.25">
      <c r="AA1780" s="46" t="s">
        <v>1303</v>
      </c>
      <c r="AB1780" s="45">
        <v>5997470</v>
      </c>
      <c r="AC1780" s="45">
        <v>6178195</v>
      </c>
      <c r="AD1780" s="44">
        <f t="shared" si="70"/>
        <v>3.0133539642549275E-2</v>
      </c>
    </row>
    <row r="1781" spans="27:30" x14ac:dyDescent="0.25">
      <c r="AA1781" s="21" t="s">
        <v>1671</v>
      </c>
      <c r="AB1781" s="45"/>
      <c r="AC1781" s="45"/>
      <c r="AD1781" s="44" t="str">
        <f t="shared" si="70"/>
        <v/>
      </c>
    </row>
    <row r="1782" spans="27:30" x14ac:dyDescent="0.25">
      <c r="AA1782" s="46" t="s">
        <v>1668</v>
      </c>
      <c r="AB1782" s="45">
        <v>9568000</v>
      </c>
      <c r="AC1782" s="45">
        <v>10447000</v>
      </c>
      <c r="AD1782" s="44">
        <f t="shared" si="70"/>
        <v>9.1868729096989968E-2</v>
      </c>
    </row>
    <row r="1783" spans="27:30" x14ac:dyDescent="0.25">
      <c r="AA1783" s="21" t="s">
        <v>2774</v>
      </c>
      <c r="AB1783" s="45"/>
      <c r="AC1783" s="45"/>
      <c r="AD1783" s="44" t="str">
        <f t="shared" si="70"/>
        <v/>
      </c>
    </row>
    <row r="1784" spans="27:30" x14ac:dyDescent="0.25">
      <c r="AA1784" s="46" t="s">
        <v>2771</v>
      </c>
      <c r="AB1784" s="45">
        <v>27223000</v>
      </c>
      <c r="AC1784" s="45">
        <v>27209938</v>
      </c>
      <c r="AD1784" s="44">
        <f t="shared" si="70"/>
        <v>-4.7981486243250194E-4</v>
      </c>
    </row>
    <row r="1785" spans="27:30" x14ac:dyDescent="0.25">
      <c r="AA1785" s="21" t="s">
        <v>1536</v>
      </c>
      <c r="AB1785" s="45"/>
      <c r="AC1785" s="45"/>
      <c r="AD1785" s="44" t="str">
        <f t="shared" si="70"/>
        <v/>
      </c>
    </row>
    <row r="1786" spans="27:30" x14ac:dyDescent="0.25">
      <c r="AA1786" s="46" t="s">
        <v>1533</v>
      </c>
      <c r="AB1786" s="45">
        <v>8456354</v>
      </c>
      <c r="AC1786" s="45">
        <v>8826862</v>
      </c>
      <c r="AD1786" s="44">
        <f t="shared" si="70"/>
        <v>4.3814154421633722E-2</v>
      </c>
    </row>
    <row r="1787" spans="27:30" x14ac:dyDescent="0.25">
      <c r="AA1787" s="21" t="s">
        <v>1120</v>
      </c>
      <c r="AB1787" s="45"/>
      <c r="AC1787" s="45"/>
      <c r="AD1787" s="44" t="str">
        <f t="shared" si="70"/>
        <v/>
      </c>
    </row>
    <row r="1788" spans="27:30" x14ac:dyDescent="0.25">
      <c r="AA1788" s="46" t="s">
        <v>1118</v>
      </c>
      <c r="AB1788" s="45">
        <v>4609000</v>
      </c>
      <c r="AC1788" s="45">
        <v>5099620</v>
      </c>
      <c r="AD1788" s="44">
        <f t="shared" si="70"/>
        <v>0.10644825341722716</v>
      </c>
    </row>
    <row r="1789" spans="27:30" x14ac:dyDescent="0.25">
      <c r="AA1789" s="21" t="s">
        <v>2863</v>
      </c>
      <c r="AB1789" s="45"/>
      <c r="AC1789" s="45"/>
      <c r="AD1789" s="44" t="str">
        <f t="shared" si="70"/>
        <v/>
      </c>
    </row>
    <row r="1790" spans="27:30" x14ac:dyDescent="0.25">
      <c r="AA1790" s="46" t="s">
        <v>2862</v>
      </c>
      <c r="AB1790" s="45">
        <v>29857000</v>
      </c>
      <c r="AC1790" s="45">
        <v>33153000</v>
      </c>
      <c r="AD1790" s="44">
        <f t="shared" si="70"/>
        <v>0.11039287269317079</v>
      </c>
    </row>
    <row r="1791" spans="27:30" x14ac:dyDescent="0.25">
      <c r="AA1791" s="21" t="s">
        <v>1951</v>
      </c>
      <c r="AB1791" s="45"/>
      <c r="AC1791" s="45"/>
      <c r="AD1791" s="44" t="str">
        <f t="shared" si="70"/>
        <v/>
      </c>
    </row>
    <row r="1792" spans="27:30" x14ac:dyDescent="0.25">
      <c r="AA1792" s="46" t="s">
        <v>1950</v>
      </c>
      <c r="AB1792" s="45">
        <v>12255000</v>
      </c>
      <c r="AC1792" s="45">
        <v>12784000</v>
      </c>
      <c r="AD1792" s="44">
        <f t="shared" si="70"/>
        <v>4.3166054671562627E-2</v>
      </c>
    </row>
    <row r="1793" spans="27:30" x14ac:dyDescent="0.25">
      <c r="AA1793" s="21" t="s">
        <v>2052</v>
      </c>
      <c r="AB1793" s="45"/>
      <c r="AC1793" s="45"/>
      <c r="AD1793" s="44" t="str">
        <f t="shared" si="70"/>
        <v/>
      </c>
    </row>
    <row r="1794" spans="27:30" x14ac:dyDescent="0.25">
      <c r="AA1794" s="46" t="s">
        <v>2050</v>
      </c>
      <c r="AB1794" s="45">
        <v>14000000</v>
      </c>
      <c r="AC1794" s="45">
        <v>14777000</v>
      </c>
      <c r="AD1794" s="44">
        <f t="shared" si="70"/>
        <v>5.5500000000000001E-2</v>
      </c>
    </row>
    <row r="1795" spans="27:30" x14ac:dyDescent="0.25">
      <c r="AA1795" s="21" t="s">
        <v>787</v>
      </c>
      <c r="AB1795" s="45"/>
      <c r="AC1795" s="45"/>
      <c r="AD1795" s="44" t="str">
        <f t="shared" si="70"/>
        <v/>
      </c>
    </row>
    <row r="1796" spans="27:30" x14ac:dyDescent="0.25">
      <c r="AA1796" s="46" t="s">
        <v>215</v>
      </c>
      <c r="AB1796" s="45">
        <v>2854000</v>
      </c>
      <c r="AC1796" s="45">
        <v>2889000</v>
      </c>
      <c r="AD1796" s="44">
        <f t="shared" si="70"/>
        <v>1.2263489838822705E-2</v>
      </c>
    </row>
    <row r="1797" spans="27:30" x14ac:dyDescent="0.25">
      <c r="AA1797" s="21" t="s">
        <v>1731</v>
      </c>
      <c r="AB1797" s="45"/>
      <c r="AC1797" s="45"/>
      <c r="AD1797" s="44" t="str">
        <f t="shared" si="70"/>
        <v/>
      </c>
    </row>
    <row r="1798" spans="27:30" x14ac:dyDescent="0.25">
      <c r="AA1798" s="46" t="s">
        <v>1728</v>
      </c>
      <c r="AB1798" s="45">
        <v>10042000</v>
      </c>
      <c r="AC1798" s="45">
        <v>2562000</v>
      </c>
      <c r="AD1798" s="44">
        <f t="shared" ref="AD1798:AD1861" si="71">IF(OR(AB1798=0,AB1798="",AC1798=0,AC1798=""),"",(AC1798-AB1798)/AB1798)</f>
        <v>-0.74487153953395735</v>
      </c>
    </row>
    <row r="1799" spans="27:30" x14ac:dyDescent="0.25">
      <c r="AA1799" s="21" t="s">
        <v>2506</v>
      </c>
      <c r="AB1799" s="45"/>
      <c r="AC1799" s="45"/>
      <c r="AD1799" s="44" t="str">
        <f t="shared" si="71"/>
        <v/>
      </c>
    </row>
    <row r="1800" spans="27:30" x14ac:dyDescent="0.25">
      <c r="AA1800" s="46" t="s">
        <v>2505</v>
      </c>
      <c r="AB1800" s="45">
        <v>21437000</v>
      </c>
      <c r="AC1800" s="45">
        <v>22385000</v>
      </c>
      <c r="AD1800" s="44">
        <f t="shared" si="71"/>
        <v>4.4222605775061812E-2</v>
      </c>
    </row>
    <row r="1801" spans="27:30" x14ac:dyDescent="0.25">
      <c r="AA1801" s="21" t="s">
        <v>943</v>
      </c>
      <c r="AB1801" s="45"/>
      <c r="AC1801" s="45"/>
      <c r="AD1801" s="44" t="str">
        <f t="shared" si="71"/>
        <v/>
      </c>
    </row>
    <row r="1802" spans="27:30" x14ac:dyDescent="0.25">
      <c r="AA1802" s="46" t="s">
        <v>942</v>
      </c>
      <c r="AB1802" s="45">
        <v>3402000</v>
      </c>
      <c r="AC1802" s="45">
        <v>3548000</v>
      </c>
      <c r="AD1802" s="44">
        <f t="shared" si="71"/>
        <v>4.2915931804820694E-2</v>
      </c>
    </row>
    <row r="1803" spans="27:30" x14ac:dyDescent="0.25">
      <c r="AA1803" s="21" t="s">
        <v>2623</v>
      </c>
      <c r="AB1803" s="45"/>
      <c r="AC1803" s="45"/>
      <c r="AD1803" s="44" t="str">
        <f t="shared" si="71"/>
        <v/>
      </c>
    </row>
    <row r="1804" spans="27:30" x14ac:dyDescent="0.25">
      <c r="AA1804" s="46" t="s">
        <v>2621</v>
      </c>
      <c r="AB1804" s="45">
        <v>23716745</v>
      </c>
      <c r="AC1804" s="45">
        <v>23716745</v>
      </c>
      <c r="AD1804" s="44">
        <f t="shared" si="71"/>
        <v>0</v>
      </c>
    </row>
    <row r="1805" spans="27:30" x14ac:dyDescent="0.25">
      <c r="AA1805" s="21" t="s">
        <v>1133</v>
      </c>
      <c r="AB1805" s="45"/>
      <c r="AC1805" s="45"/>
      <c r="AD1805" s="44" t="str">
        <f t="shared" si="71"/>
        <v/>
      </c>
    </row>
    <row r="1806" spans="27:30" x14ac:dyDescent="0.25">
      <c r="AA1806" s="46" t="s">
        <v>1131</v>
      </c>
      <c r="AB1806" s="45">
        <v>4635000</v>
      </c>
      <c r="AC1806" s="45">
        <v>4775000</v>
      </c>
      <c r="AD1806" s="44">
        <f t="shared" si="71"/>
        <v>3.0204962243797196E-2</v>
      </c>
    </row>
    <row r="1807" spans="27:30" x14ac:dyDescent="0.25">
      <c r="AA1807" s="21" t="s">
        <v>1397</v>
      </c>
      <c r="AB1807" s="45"/>
      <c r="AC1807" s="45"/>
      <c r="AD1807" s="44" t="str">
        <f t="shared" si="71"/>
        <v/>
      </c>
    </row>
    <row r="1808" spans="27:30" x14ac:dyDescent="0.25">
      <c r="AA1808" s="46" t="s">
        <v>1395</v>
      </c>
      <c r="AB1808" s="45">
        <v>6927000</v>
      </c>
      <c r="AC1808" s="45">
        <v>6943000</v>
      </c>
      <c r="AD1808" s="44">
        <f t="shared" si="71"/>
        <v>2.3098022231846397E-3</v>
      </c>
    </row>
    <row r="1809" spans="27:30" x14ac:dyDescent="0.25">
      <c r="AA1809" s="21" t="s">
        <v>1214</v>
      </c>
      <c r="AB1809" s="45"/>
      <c r="AC1809" s="45"/>
      <c r="AD1809" s="44" t="str">
        <f t="shared" si="71"/>
        <v/>
      </c>
    </row>
    <row r="1810" spans="27:30" x14ac:dyDescent="0.25">
      <c r="AA1810" s="46" t="s">
        <v>1213</v>
      </c>
      <c r="AB1810" s="45">
        <v>5155000</v>
      </c>
      <c r="AC1810" s="45">
        <v>5230000</v>
      </c>
      <c r="AD1810" s="44">
        <f t="shared" si="71"/>
        <v>1.4548981571290009E-2</v>
      </c>
    </row>
    <row r="1811" spans="27:30" x14ac:dyDescent="0.25">
      <c r="AA1811" s="21" t="s">
        <v>1192</v>
      </c>
      <c r="AB1811" s="45"/>
      <c r="AC1811" s="45"/>
      <c r="AD1811" s="44" t="str">
        <f t="shared" si="71"/>
        <v/>
      </c>
    </row>
    <row r="1812" spans="27:30" x14ac:dyDescent="0.25">
      <c r="AA1812" s="46" t="s">
        <v>1190</v>
      </c>
      <c r="AB1812" s="45">
        <v>4996000</v>
      </c>
      <c r="AC1812" s="45">
        <v>5081000</v>
      </c>
      <c r="AD1812" s="44">
        <f t="shared" si="71"/>
        <v>1.7013610888710968E-2</v>
      </c>
    </row>
    <row r="1813" spans="27:30" x14ac:dyDescent="0.25">
      <c r="AA1813" s="21" t="s">
        <v>1337</v>
      </c>
      <c r="AB1813" s="45"/>
      <c r="AC1813" s="45"/>
      <c r="AD1813" s="44" t="str">
        <f t="shared" si="71"/>
        <v/>
      </c>
    </row>
    <row r="1814" spans="27:30" x14ac:dyDescent="0.25">
      <c r="AA1814" s="46" t="s">
        <v>1335</v>
      </c>
      <c r="AB1814" s="45">
        <v>6187000</v>
      </c>
      <c r="AC1814" s="45">
        <v>10773000</v>
      </c>
      <c r="AD1814" s="44">
        <f t="shared" si="71"/>
        <v>0.74123161467593346</v>
      </c>
    </row>
    <row r="1815" spans="27:30" x14ac:dyDescent="0.25">
      <c r="AA1815" s="21" t="s">
        <v>3740</v>
      </c>
      <c r="AB1815" s="45"/>
      <c r="AC1815" s="45"/>
      <c r="AD1815" s="44" t="str">
        <f t="shared" si="71"/>
        <v/>
      </c>
    </row>
    <row r="1816" spans="27:30" x14ac:dyDescent="0.25">
      <c r="AA1816" s="46" t="s">
        <v>3739</v>
      </c>
      <c r="AB1816" s="45">
        <v>193807000</v>
      </c>
      <c r="AC1816" s="45">
        <v>195853000</v>
      </c>
      <c r="AD1816" s="44">
        <f t="shared" si="71"/>
        <v>1.055689422982658E-2</v>
      </c>
    </row>
    <row r="1817" spans="27:30" x14ac:dyDescent="0.25">
      <c r="AA1817" s="21" t="s">
        <v>2607</v>
      </c>
      <c r="AB1817" s="45"/>
      <c r="AC1817" s="45"/>
      <c r="AD1817" s="44" t="str">
        <f t="shared" si="71"/>
        <v/>
      </c>
    </row>
    <row r="1818" spans="27:30" x14ac:dyDescent="0.25">
      <c r="AA1818" s="46" t="s">
        <v>2605</v>
      </c>
      <c r="AB1818" s="45">
        <v>23471929</v>
      </c>
      <c r="AC1818" s="45">
        <v>23471929</v>
      </c>
      <c r="AD1818" s="44">
        <f t="shared" si="71"/>
        <v>0</v>
      </c>
    </row>
    <row r="1819" spans="27:30" x14ac:dyDescent="0.25">
      <c r="AA1819" s="21" t="s">
        <v>1407</v>
      </c>
      <c r="AB1819" s="45"/>
      <c r="AC1819" s="45"/>
      <c r="AD1819" s="44" t="str">
        <f t="shared" si="71"/>
        <v/>
      </c>
    </row>
    <row r="1820" spans="27:30" x14ac:dyDescent="0.25">
      <c r="AA1820" s="46" t="s">
        <v>1405</v>
      </c>
      <c r="AB1820" s="45">
        <v>7034000</v>
      </c>
      <c r="AC1820" s="45">
        <v>7027000</v>
      </c>
      <c r="AD1820" s="44">
        <f t="shared" si="71"/>
        <v>-9.9516633494455497E-4</v>
      </c>
    </row>
    <row r="1821" spans="27:30" x14ac:dyDescent="0.25">
      <c r="AA1821" s="21" t="s">
        <v>2719</v>
      </c>
      <c r="AB1821" s="45"/>
      <c r="AC1821" s="45"/>
      <c r="AD1821" s="44" t="str">
        <f t="shared" si="71"/>
        <v/>
      </c>
    </row>
    <row r="1822" spans="27:30" x14ac:dyDescent="0.25">
      <c r="AA1822" s="46" t="s">
        <v>219</v>
      </c>
      <c r="AB1822" s="45">
        <v>25994000</v>
      </c>
      <c r="AC1822" s="45">
        <v>25994000</v>
      </c>
      <c r="AD1822" s="44">
        <f t="shared" si="71"/>
        <v>0</v>
      </c>
    </row>
    <row r="1823" spans="27:30" x14ac:dyDescent="0.25">
      <c r="AA1823" s="21" t="s">
        <v>1797</v>
      </c>
      <c r="AB1823" s="45"/>
      <c r="AC1823" s="45"/>
      <c r="AD1823" s="44" t="str">
        <f t="shared" si="71"/>
        <v/>
      </c>
    </row>
    <row r="1824" spans="27:30" x14ac:dyDescent="0.25">
      <c r="AA1824" s="46" t="s">
        <v>1795</v>
      </c>
      <c r="AB1824" s="45">
        <v>10827560</v>
      </c>
      <c r="AC1824" s="45">
        <v>10827560</v>
      </c>
      <c r="AD1824" s="44">
        <f t="shared" si="71"/>
        <v>0</v>
      </c>
    </row>
    <row r="1825" spans="27:30" x14ac:dyDescent="0.25">
      <c r="AA1825" s="21" t="s">
        <v>3682</v>
      </c>
      <c r="AB1825" s="45"/>
      <c r="AC1825" s="45"/>
      <c r="AD1825" s="44" t="str">
        <f t="shared" si="71"/>
        <v/>
      </c>
    </row>
    <row r="1826" spans="27:30" x14ac:dyDescent="0.25">
      <c r="AA1826" s="46" t="s">
        <v>3680</v>
      </c>
      <c r="AB1826" s="45">
        <v>112377000</v>
      </c>
      <c r="AC1826" s="45">
        <v>112360000</v>
      </c>
      <c r="AD1826" s="44">
        <f t="shared" si="71"/>
        <v>-1.5127650675850042E-4</v>
      </c>
    </row>
    <row r="1827" spans="27:30" x14ac:dyDescent="0.25">
      <c r="AA1827" s="21" t="s">
        <v>3513</v>
      </c>
      <c r="AB1827" s="45"/>
      <c r="AC1827" s="45"/>
      <c r="AD1827" s="44" t="str">
        <f t="shared" si="71"/>
        <v/>
      </c>
    </row>
    <row r="1828" spans="27:30" x14ac:dyDescent="0.25">
      <c r="AA1828" s="46" t="s">
        <v>3512</v>
      </c>
      <c r="AB1828" s="45">
        <v>62212000</v>
      </c>
      <c r="AC1828" s="45">
        <v>62212000</v>
      </c>
      <c r="AD1828" s="44">
        <f t="shared" si="71"/>
        <v>0</v>
      </c>
    </row>
    <row r="1829" spans="27:30" x14ac:dyDescent="0.25">
      <c r="AA1829" s="21" t="s">
        <v>3474</v>
      </c>
      <c r="AB1829" s="45"/>
      <c r="AC1829" s="45"/>
      <c r="AD1829" s="44" t="str">
        <f t="shared" si="71"/>
        <v/>
      </c>
    </row>
    <row r="1830" spans="27:30" x14ac:dyDescent="0.25">
      <c r="AA1830" s="46" t="s">
        <v>3472</v>
      </c>
      <c r="AB1830" s="45">
        <v>56295000</v>
      </c>
      <c r="AC1830" s="45">
        <v>56295000</v>
      </c>
      <c r="AD1830" s="44">
        <f t="shared" si="71"/>
        <v>0</v>
      </c>
    </row>
    <row r="1831" spans="27:30" x14ac:dyDescent="0.25">
      <c r="AA1831" s="21" t="s">
        <v>631</v>
      </c>
      <c r="AB1831" s="45"/>
      <c r="AC1831" s="45"/>
      <c r="AD1831" s="44" t="str">
        <f t="shared" si="71"/>
        <v/>
      </c>
    </row>
    <row r="1832" spans="27:30" x14ac:dyDescent="0.25">
      <c r="AA1832" s="46" t="s">
        <v>628</v>
      </c>
      <c r="AB1832" s="45">
        <v>2196113</v>
      </c>
      <c r="AC1832" s="45">
        <v>2270078</v>
      </c>
      <c r="AD1832" s="44">
        <f t="shared" si="71"/>
        <v>3.3679960912758135E-2</v>
      </c>
    </row>
    <row r="1833" spans="27:30" x14ac:dyDescent="0.25">
      <c r="AA1833" s="21" t="s">
        <v>3636</v>
      </c>
      <c r="AB1833" s="45"/>
      <c r="AC1833" s="45"/>
      <c r="AD1833" s="44" t="str">
        <f t="shared" si="71"/>
        <v/>
      </c>
    </row>
    <row r="1834" spans="27:30" x14ac:dyDescent="0.25">
      <c r="AA1834" s="46" t="s">
        <v>3633</v>
      </c>
      <c r="AB1834" s="45">
        <v>84367000</v>
      </c>
      <c r="AC1834" s="45">
        <v>86073000</v>
      </c>
      <c r="AD1834" s="44">
        <f t="shared" si="71"/>
        <v>2.0221176526366944E-2</v>
      </c>
    </row>
    <row r="1835" spans="27:30" x14ac:dyDescent="0.25">
      <c r="AA1835" s="21" t="s">
        <v>3287</v>
      </c>
      <c r="AB1835" s="45"/>
      <c r="AC1835" s="45"/>
      <c r="AD1835" s="44" t="str">
        <f t="shared" si="71"/>
        <v/>
      </c>
    </row>
    <row r="1836" spans="27:30" x14ac:dyDescent="0.25">
      <c r="AA1836" s="46" t="s">
        <v>3285</v>
      </c>
      <c r="AB1836" s="45">
        <v>46555863</v>
      </c>
      <c r="AC1836" s="45">
        <v>63212524</v>
      </c>
      <c r="AD1836" s="44">
        <f t="shared" si="71"/>
        <v>0.35777794517524031</v>
      </c>
    </row>
    <row r="1837" spans="27:30" x14ac:dyDescent="0.25">
      <c r="AA1837" s="21" t="s">
        <v>2957</v>
      </c>
      <c r="AB1837" s="45"/>
      <c r="AC1837" s="45"/>
      <c r="AD1837" s="44" t="str">
        <f t="shared" si="71"/>
        <v/>
      </c>
    </row>
    <row r="1838" spans="27:30" x14ac:dyDescent="0.25">
      <c r="AA1838" s="46" t="s">
        <v>2954</v>
      </c>
      <c r="AB1838" s="45">
        <v>32623000</v>
      </c>
      <c r="AC1838" s="45">
        <v>33122640</v>
      </c>
      <c r="AD1838" s="44">
        <f t="shared" si="71"/>
        <v>1.5315574901143365E-2</v>
      </c>
    </row>
    <row r="1839" spans="27:30" x14ac:dyDescent="0.25">
      <c r="AA1839" s="21" t="s">
        <v>2959</v>
      </c>
      <c r="AB1839" s="45"/>
      <c r="AC1839" s="45"/>
      <c r="AD1839" s="44" t="str">
        <f t="shared" si="71"/>
        <v/>
      </c>
    </row>
    <row r="1840" spans="27:30" x14ac:dyDescent="0.25">
      <c r="AA1840" s="46" t="s">
        <v>2954</v>
      </c>
      <c r="AB1840" s="45">
        <v>32623000</v>
      </c>
      <c r="AC1840" s="45">
        <v>42122640</v>
      </c>
      <c r="AD1840" s="44">
        <f t="shared" si="71"/>
        <v>0.29119455598810656</v>
      </c>
    </row>
    <row r="1841" spans="27:30" x14ac:dyDescent="0.25">
      <c r="AA1841" s="21" t="s">
        <v>964</v>
      </c>
      <c r="AB1841" s="45"/>
      <c r="AC1841" s="45"/>
      <c r="AD1841" s="44" t="str">
        <f t="shared" si="71"/>
        <v/>
      </c>
    </row>
    <row r="1842" spans="27:30" x14ac:dyDescent="0.25">
      <c r="AA1842" s="46" t="s">
        <v>962</v>
      </c>
      <c r="AB1842" s="45">
        <v>3470750</v>
      </c>
      <c r="AC1842" s="45">
        <v>3587463</v>
      </c>
      <c r="AD1842" s="44">
        <f t="shared" si="71"/>
        <v>3.3627602103291798E-2</v>
      </c>
    </row>
    <row r="1843" spans="27:30" x14ac:dyDescent="0.25">
      <c r="AA1843" s="21" t="s">
        <v>2989</v>
      </c>
      <c r="AB1843" s="45"/>
      <c r="AC1843" s="45"/>
      <c r="AD1843" s="44" t="str">
        <f t="shared" si="71"/>
        <v/>
      </c>
    </row>
    <row r="1844" spans="27:30" x14ac:dyDescent="0.25">
      <c r="AA1844" s="46" t="s">
        <v>2987</v>
      </c>
      <c r="AB1844" s="45">
        <v>33751828</v>
      </c>
      <c r="AC1844" s="45">
        <v>34992358</v>
      </c>
      <c r="AD1844" s="44">
        <f t="shared" si="71"/>
        <v>3.6754453714329192E-2</v>
      </c>
    </row>
    <row r="1845" spans="27:30" x14ac:dyDescent="0.25">
      <c r="AA1845" s="21" t="s">
        <v>2227</v>
      </c>
      <c r="AB1845" s="45"/>
      <c r="AC1845" s="45"/>
      <c r="AD1845" s="44" t="str">
        <f t="shared" si="71"/>
        <v/>
      </c>
    </row>
    <row r="1846" spans="27:30" x14ac:dyDescent="0.25">
      <c r="AA1846" s="46" t="s">
        <v>2290</v>
      </c>
      <c r="AB1846" s="45">
        <v>18324000</v>
      </c>
      <c r="AC1846" s="45">
        <v>18905000</v>
      </c>
      <c r="AD1846" s="44">
        <f t="shared" si="71"/>
        <v>3.1707050862257148E-2</v>
      </c>
    </row>
    <row r="1847" spans="27:30" x14ac:dyDescent="0.25">
      <c r="AA1847" s="46" t="s">
        <v>2224</v>
      </c>
      <c r="AB1847" s="45">
        <v>16739026</v>
      </c>
      <c r="AC1847" s="45">
        <v>17190622</v>
      </c>
      <c r="AD1847" s="44">
        <f t="shared" si="71"/>
        <v>2.6978630656287885E-2</v>
      </c>
    </row>
    <row r="1848" spans="27:30" x14ac:dyDescent="0.25">
      <c r="AA1848" s="46" t="s">
        <v>2978</v>
      </c>
      <c r="AB1848" s="45">
        <v>33322662</v>
      </c>
      <c r="AC1848" s="45">
        <v>33322662</v>
      </c>
      <c r="AD1848" s="44">
        <f t="shared" si="71"/>
        <v>0</v>
      </c>
    </row>
    <row r="1849" spans="27:30" x14ac:dyDescent="0.25">
      <c r="AA1849" s="46" t="s">
        <v>2738</v>
      </c>
      <c r="AB1849" s="45">
        <v>26546290</v>
      </c>
      <c r="AC1849" s="45">
        <v>26546290</v>
      </c>
      <c r="AD1849" s="44">
        <f t="shared" si="71"/>
        <v>0</v>
      </c>
    </row>
    <row r="1850" spans="27:30" x14ac:dyDescent="0.25">
      <c r="AA1850" s="21" t="s">
        <v>2788</v>
      </c>
      <c r="AB1850" s="45"/>
      <c r="AC1850" s="45"/>
      <c r="AD1850" s="44" t="str">
        <f t="shared" si="71"/>
        <v/>
      </c>
    </row>
    <row r="1851" spans="27:30" x14ac:dyDescent="0.25">
      <c r="AA1851" s="46" t="s">
        <v>2785</v>
      </c>
      <c r="AB1851" s="45">
        <v>27722277</v>
      </c>
      <c r="AC1851" s="45">
        <v>30649314</v>
      </c>
      <c r="AD1851" s="44">
        <f t="shared" si="71"/>
        <v>0.10558429237252048</v>
      </c>
    </row>
    <row r="1852" spans="27:30" x14ac:dyDescent="0.25">
      <c r="AA1852" s="21" t="s">
        <v>3500</v>
      </c>
      <c r="AB1852" s="45"/>
      <c r="AC1852" s="45"/>
      <c r="AD1852" s="44" t="str">
        <f t="shared" si="71"/>
        <v/>
      </c>
    </row>
    <row r="1853" spans="27:30" x14ac:dyDescent="0.25">
      <c r="AA1853" s="46" t="s">
        <v>3498</v>
      </c>
      <c r="AB1853" s="45">
        <v>61521811</v>
      </c>
      <c r="AC1853" s="45">
        <v>88578226</v>
      </c>
      <c r="AD1853" s="44">
        <f t="shared" si="71"/>
        <v>0.4397857371266265</v>
      </c>
    </row>
    <row r="1854" spans="27:30" x14ac:dyDescent="0.25">
      <c r="AA1854" s="21" t="s">
        <v>2747</v>
      </c>
      <c r="AB1854" s="45"/>
      <c r="AC1854" s="45"/>
      <c r="AD1854" s="44" t="str">
        <f t="shared" si="71"/>
        <v/>
      </c>
    </row>
    <row r="1855" spans="27:30" x14ac:dyDescent="0.25">
      <c r="AA1855" s="46" t="s">
        <v>2744</v>
      </c>
      <c r="AB1855" s="45">
        <v>26840313</v>
      </c>
      <c r="AC1855" s="45">
        <v>28001030</v>
      </c>
      <c r="AD1855" s="44">
        <f t="shared" si="71"/>
        <v>4.3245285552370422E-2</v>
      </c>
    </row>
    <row r="1856" spans="27:30" x14ac:dyDescent="0.25">
      <c r="AA1856" s="21" t="s">
        <v>1391</v>
      </c>
      <c r="AB1856" s="45"/>
      <c r="AC1856" s="45"/>
      <c r="AD1856" s="44" t="str">
        <f t="shared" si="71"/>
        <v/>
      </c>
    </row>
    <row r="1857" spans="27:30" x14ac:dyDescent="0.25">
      <c r="AA1857" s="46" t="s">
        <v>1388</v>
      </c>
      <c r="AB1857" s="45">
        <v>6804938</v>
      </c>
      <c r="AC1857" s="45">
        <v>6817433</v>
      </c>
      <c r="AD1857" s="44">
        <f t="shared" si="71"/>
        <v>1.8361666190051988E-3</v>
      </c>
    </row>
    <row r="1858" spans="27:30" x14ac:dyDescent="0.25">
      <c r="AA1858" s="21" t="s">
        <v>3489</v>
      </c>
      <c r="AB1858" s="45"/>
      <c r="AC1858" s="45"/>
      <c r="AD1858" s="44" t="str">
        <f t="shared" si="71"/>
        <v/>
      </c>
    </row>
    <row r="1859" spans="27:30" x14ac:dyDescent="0.25">
      <c r="AA1859" s="46" t="s">
        <v>3486</v>
      </c>
      <c r="AB1859" s="45">
        <v>58908000</v>
      </c>
      <c r="AC1859" s="45">
        <v>65889000</v>
      </c>
      <c r="AD1859" s="44">
        <f t="shared" si="71"/>
        <v>0.11850682420044815</v>
      </c>
    </row>
    <row r="1860" spans="27:30" x14ac:dyDescent="0.25">
      <c r="AA1860" s="21" t="s">
        <v>2090</v>
      </c>
      <c r="AB1860" s="45"/>
      <c r="AC1860" s="45"/>
      <c r="AD1860" s="44" t="str">
        <f t="shared" si="71"/>
        <v/>
      </c>
    </row>
    <row r="1861" spans="27:30" x14ac:dyDescent="0.25">
      <c r="AA1861" s="46" t="s">
        <v>2087</v>
      </c>
      <c r="AB1861" s="45">
        <v>14781000</v>
      </c>
      <c r="AC1861" s="45">
        <v>15015000</v>
      </c>
      <c r="AD1861" s="44">
        <f t="shared" si="71"/>
        <v>1.5831134564643801E-2</v>
      </c>
    </row>
    <row r="1862" spans="27:30" x14ac:dyDescent="0.25">
      <c r="AA1862" s="21" t="s">
        <v>3533</v>
      </c>
      <c r="AB1862" s="45"/>
      <c r="AC1862" s="45"/>
      <c r="AD1862" s="44" t="str">
        <f t="shared" ref="AD1862:AD1925" si="72">IF(OR(AB1862=0,AB1862="",AC1862=0,AC1862=""),"",(AC1862-AB1862)/AB1862)</f>
        <v/>
      </c>
    </row>
    <row r="1863" spans="27:30" x14ac:dyDescent="0.25">
      <c r="AA1863" s="46" t="s">
        <v>962</v>
      </c>
      <c r="AB1863" s="45">
        <v>63052343</v>
      </c>
      <c r="AC1863" s="45">
        <v>67048014</v>
      </c>
      <c r="AD1863" s="44">
        <f t="shared" si="72"/>
        <v>6.3370698214973556E-2</v>
      </c>
    </row>
    <row r="1864" spans="27:30" x14ac:dyDescent="0.25">
      <c r="AA1864" s="21" t="s">
        <v>1738</v>
      </c>
      <c r="AB1864" s="45"/>
      <c r="AC1864" s="45"/>
      <c r="AD1864" s="44" t="str">
        <f t="shared" si="72"/>
        <v/>
      </c>
    </row>
    <row r="1865" spans="27:30" x14ac:dyDescent="0.25">
      <c r="AA1865" s="46" t="s">
        <v>1736</v>
      </c>
      <c r="AB1865" s="45">
        <v>10150068</v>
      </c>
      <c r="AC1865" s="45">
        <v>10150068</v>
      </c>
      <c r="AD1865" s="44">
        <f t="shared" si="72"/>
        <v>0</v>
      </c>
    </row>
    <row r="1866" spans="27:30" x14ac:dyDescent="0.25">
      <c r="AA1866" s="21" t="s">
        <v>3583</v>
      </c>
      <c r="AB1866" s="45"/>
      <c r="AC1866" s="45"/>
      <c r="AD1866" s="44" t="str">
        <f t="shared" si="72"/>
        <v/>
      </c>
    </row>
    <row r="1867" spans="27:30" x14ac:dyDescent="0.25">
      <c r="AA1867" s="46" t="s">
        <v>3581</v>
      </c>
      <c r="AB1867" s="45">
        <v>72844929</v>
      </c>
      <c r="AC1867" s="45">
        <v>80209599</v>
      </c>
      <c r="AD1867" s="44">
        <f t="shared" si="72"/>
        <v>0.10110065451501779</v>
      </c>
    </row>
    <row r="1868" spans="27:30" x14ac:dyDescent="0.25">
      <c r="AA1868" s="21" t="s">
        <v>2983</v>
      </c>
      <c r="AB1868" s="45"/>
      <c r="AC1868" s="45"/>
      <c r="AD1868" s="44" t="str">
        <f t="shared" si="72"/>
        <v/>
      </c>
    </row>
    <row r="1869" spans="27:30" x14ac:dyDescent="0.25">
      <c r="AA1869" s="46" t="s">
        <v>2980</v>
      </c>
      <c r="AB1869" s="45">
        <v>33455000</v>
      </c>
      <c r="AC1869" s="45">
        <v>33455000</v>
      </c>
      <c r="AD1869" s="44">
        <f t="shared" si="72"/>
        <v>0</v>
      </c>
    </row>
    <row r="1870" spans="27:30" x14ac:dyDescent="0.25">
      <c r="AA1870" s="21" t="s">
        <v>2236</v>
      </c>
      <c r="AB1870" s="45"/>
      <c r="AC1870" s="45"/>
      <c r="AD1870" s="44" t="str">
        <f t="shared" si="72"/>
        <v/>
      </c>
    </row>
    <row r="1871" spans="27:30" x14ac:dyDescent="0.25">
      <c r="AA1871" s="46" t="s">
        <v>2234</v>
      </c>
      <c r="AB1871" s="45">
        <v>16975565</v>
      </c>
      <c r="AC1871" s="45">
        <v>17857223</v>
      </c>
      <c r="AD1871" s="44">
        <f t="shared" si="72"/>
        <v>5.1936886931303904E-2</v>
      </c>
    </row>
    <row r="1872" spans="27:30" x14ac:dyDescent="0.25">
      <c r="AA1872" s="21" t="s">
        <v>1065</v>
      </c>
      <c r="AB1872" s="45"/>
      <c r="AC1872" s="45"/>
      <c r="AD1872" s="44" t="str">
        <f t="shared" si="72"/>
        <v/>
      </c>
    </row>
    <row r="1873" spans="27:30" x14ac:dyDescent="0.25">
      <c r="AA1873" s="46" t="s">
        <v>1062</v>
      </c>
      <c r="AB1873" s="45">
        <v>4111000</v>
      </c>
      <c r="AC1873" s="45">
        <v>4265000</v>
      </c>
      <c r="AD1873" s="44">
        <f t="shared" si="72"/>
        <v>3.7460471904646069E-2</v>
      </c>
    </row>
    <row r="1874" spans="27:30" x14ac:dyDescent="0.25">
      <c r="AA1874" s="21" t="s">
        <v>3392</v>
      </c>
      <c r="AB1874" s="45"/>
      <c r="AC1874" s="45"/>
      <c r="AD1874" s="44" t="str">
        <f t="shared" si="72"/>
        <v/>
      </c>
    </row>
    <row r="1875" spans="27:30" x14ac:dyDescent="0.25">
      <c r="AA1875" s="46" t="s">
        <v>3390</v>
      </c>
      <c r="AB1875" s="45">
        <v>52447552</v>
      </c>
      <c r="AC1875" s="45">
        <v>50699295</v>
      </c>
      <c r="AD1875" s="44">
        <f t="shared" si="72"/>
        <v>-3.3333433751111967E-2</v>
      </c>
    </row>
    <row r="1876" spans="27:30" x14ac:dyDescent="0.25">
      <c r="AA1876" s="21" t="s">
        <v>3404</v>
      </c>
      <c r="AB1876" s="45"/>
      <c r="AC1876" s="45"/>
      <c r="AD1876" s="44" t="str">
        <f t="shared" si="72"/>
        <v/>
      </c>
    </row>
    <row r="1877" spans="27:30" x14ac:dyDescent="0.25">
      <c r="AA1877" s="46" t="s">
        <v>3402</v>
      </c>
      <c r="AB1877" s="45">
        <v>52649852</v>
      </c>
      <c r="AC1877" s="45">
        <v>52649852</v>
      </c>
      <c r="AD1877" s="44">
        <f t="shared" si="72"/>
        <v>0</v>
      </c>
    </row>
    <row r="1878" spans="27:30" x14ac:dyDescent="0.25">
      <c r="AA1878" s="21" t="s">
        <v>665</v>
      </c>
      <c r="AB1878" s="45"/>
      <c r="AC1878" s="45"/>
      <c r="AD1878" s="44" t="str">
        <f t="shared" si="72"/>
        <v/>
      </c>
    </row>
    <row r="1879" spans="27:30" x14ac:dyDescent="0.25">
      <c r="AA1879" s="46" t="s">
        <v>663</v>
      </c>
      <c r="AB1879" s="45">
        <v>2413198</v>
      </c>
      <c r="AC1879" s="45">
        <v>2428538</v>
      </c>
      <c r="AD1879" s="44">
        <f t="shared" si="72"/>
        <v>6.3567100586027336E-3</v>
      </c>
    </row>
    <row r="1880" spans="27:30" x14ac:dyDescent="0.25">
      <c r="AA1880" s="21" t="s">
        <v>3339</v>
      </c>
      <c r="AB1880" s="45"/>
      <c r="AC1880" s="45"/>
      <c r="AD1880" s="44" t="str">
        <f t="shared" si="72"/>
        <v/>
      </c>
    </row>
    <row r="1881" spans="27:30" x14ac:dyDescent="0.25">
      <c r="AA1881" s="46" t="s">
        <v>3337</v>
      </c>
      <c r="AB1881" s="45">
        <v>49607160</v>
      </c>
      <c r="AC1881" s="45">
        <v>49607160</v>
      </c>
      <c r="AD1881" s="44">
        <f t="shared" si="72"/>
        <v>0</v>
      </c>
    </row>
    <row r="1882" spans="27:30" x14ac:dyDescent="0.25">
      <c r="AA1882" s="21" t="s">
        <v>1791</v>
      </c>
      <c r="AB1882" s="45"/>
      <c r="AC1882" s="45"/>
      <c r="AD1882" s="44" t="str">
        <f t="shared" si="72"/>
        <v/>
      </c>
    </row>
    <row r="1883" spans="27:30" x14ac:dyDescent="0.25">
      <c r="AA1883" s="46" t="s">
        <v>1790</v>
      </c>
      <c r="AB1883" s="45">
        <v>10759517</v>
      </c>
      <c r="AC1883" s="45">
        <v>10759517</v>
      </c>
      <c r="AD1883" s="44">
        <f t="shared" si="72"/>
        <v>0</v>
      </c>
    </row>
    <row r="1884" spans="27:30" x14ac:dyDescent="0.25">
      <c r="AA1884" s="21" t="s">
        <v>1884</v>
      </c>
      <c r="AB1884" s="45"/>
      <c r="AC1884" s="45"/>
      <c r="AD1884" s="44" t="str">
        <f t="shared" si="72"/>
        <v/>
      </c>
    </row>
    <row r="1885" spans="27:30" x14ac:dyDescent="0.25">
      <c r="AA1885" s="46" t="s">
        <v>1881</v>
      </c>
      <c r="AB1885" s="45">
        <v>11600000</v>
      </c>
      <c r="AC1885" s="45">
        <v>9051000</v>
      </c>
      <c r="AD1885" s="44">
        <f t="shared" si="72"/>
        <v>-0.21974137931034482</v>
      </c>
    </row>
    <row r="1886" spans="27:30" x14ac:dyDescent="0.25">
      <c r="AA1886" s="21" t="s">
        <v>1564</v>
      </c>
      <c r="AB1886" s="45"/>
      <c r="AC1886" s="45"/>
      <c r="AD1886" s="44" t="str">
        <f t="shared" si="72"/>
        <v/>
      </c>
    </row>
    <row r="1887" spans="27:30" x14ac:dyDescent="0.25">
      <c r="AA1887" s="46" t="s">
        <v>1561</v>
      </c>
      <c r="AB1887" s="45">
        <v>8600000</v>
      </c>
      <c r="AC1887" s="45">
        <v>10566000</v>
      </c>
      <c r="AD1887" s="44">
        <f t="shared" si="72"/>
        <v>0.22860465116279069</v>
      </c>
    </row>
    <row r="1888" spans="27:30" x14ac:dyDescent="0.25">
      <c r="AA1888" s="21" t="s">
        <v>2907</v>
      </c>
      <c r="AB1888" s="45"/>
      <c r="AC1888" s="45"/>
      <c r="AD1888" s="44" t="str">
        <f t="shared" si="72"/>
        <v/>
      </c>
    </row>
    <row r="1889" spans="27:30" x14ac:dyDescent="0.25">
      <c r="AA1889" s="46" t="s">
        <v>2904</v>
      </c>
      <c r="AB1889" s="45">
        <v>31000000</v>
      </c>
      <c r="AC1889" s="45">
        <v>28565000</v>
      </c>
      <c r="AD1889" s="44">
        <f t="shared" si="72"/>
        <v>-7.8548387096774197E-2</v>
      </c>
    </row>
    <row r="1890" spans="27:30" x14ac:dyDescent="0.25">
      <c r="AA1890" s="21" t="s">
        <v>878</v>
      </c>
      <c r="AB1890" s="45"/>
      <c r="AC1890" s="45"/>
      <c r="AD1890" s="44" t="str">
        <f t="shared" si="72"/>
        <v/>
      </c>
    </row>
    <row r="1891" spans="27:30" x14ac:dyDescent="0.25">
      <c r="AA1891" s="46" t="s">
        <v>876</v>
      </c>
      <c r="AB1891" s="45">
        <v>3126987</v>
      </c>
      <c r="AC1891" s="45">
        <v>2868023</v>
      </c>
      <c r="AD1891" s="44">
        <f t="shared" si="72"/>
        <v>-8.2815822387493132E-2</v>
      </c>
    </row>
    <row r="1892" spans="27:30" x14ac:dyDescent="0.25">
      <c r="AA1892" s="21" t="s">
        <v>2430</v>
      </c>
      <c r="AB1892" s="45"/>
      <c r="AC1892" s="45"/>
      <c r="AD1892" s="44" t="str">
        <f t="shared" si="72"/>
        <v/>
      </c>
    </row>
    <row r="1893" spans="27:30" x14ac:dyDescent="0.25">
      <c r="AA1893" s="46" t="s">
        <v>2428</v>
      </c>
      <c r="AB1893" s="45">
        <v>20236741</v>
      </c>
      <c r="AC1893" s="45">
        <v>18275318</v>
      </c>
      <c r="AD1893" s="44">
        <f t="shared" si="72"/>
        <v>-9.6923857453134379E-2</v>
      </c>
    </row>
    <row r="1894" spans="27:30" x14ac:dyDescent="0.25">
      <c r="AA1894" s="21" t="s">
        <v>2845</v>
      </c>
      <c r="AB1894" s="45"/>
      <c r="AC1894" s="45"/>
      <c r="AD1894" s="44" t="str">
        <f t="shared" si="72"/>
        <v/>
      </c>
    </row>
    <row r="1895" spans="27:30" x14ac:dyDescent="0.25">
      <c r="AA1895" s="46" t="s">
        <v>2842</v>
      </c>
      <c r="AB1895" s="45">
        <v>29000000</v>
      </c>
      <c r="AC1895" s="45">
        <v>30185000</v>
      </c>
      <c r="AD1895" s="44">
        <f t="shared" si="72"/>
        <v>4.0862068965517244E-2</v>
      </c>
    </row>
    <row r="1896" spans="27:30" x14ac:dyDescent="0.25">
      <c r="AA1896" s="21" t="s">
        <v>1310</v>
      </c>
      <c r="AB1896" s="45"/>
      <c r="AC1896" s="45"/>
      <c r="AD1896" s="44" t="str">
        <f t="shared" si="72"/>
        <v/>
      </c>
    </row>
    <row r="1897" spans="27:30" x14ac:dyDescent="0.25">
      <c r="AA1897" s="46" t="s">
        <v>1307</v>
      </c>
      <c r="AB1897" s="45">
        <v>6000000</v>
      </c>
      <c r="AC1897" s="45">
        <v>5515000</v>
      </c>
      <c r="AD1897" s="44">
        <f t="shared" si="72"/>
        <v>-8.0833333333333326E-2</v>
      </c>
    </row>
    <row r="1898" spans="27:30" x14ac:dyDescent="0.25">
      <c r="AA1898" s="21" t="s">
        <v>2354</v>
      </c>
      <c r="AB1898" s="45"/>
      <c r="AC1898" s="45"/>
      <c r="AD1898" s="44" t="str">
        <f t="shared" si="72"/>
        <v/>
      </c>
    </row>
    <row r="1899" spans="27:30" x14ac:dyDescent="0.25">
      <c r="AA1899" s="46" t="s">
        <v>2351</v>
      </c>
      <c r="AB1899" s="45">
        <v>19000000</v>
      </c>
      <c r="AC1899" s="45">
        <v>18828000</v>
      </c>
      <c r="AD1899" s="44">
        <f t="shared" si="72"/>
        <v>-9.0526315789473677E-3</v>
      </c>
    </row>
    <row r="1900" spans="27:30" x14ac:dyDescent="0.25">
      <c r="AA1900" s="21" t="s">
        <v>988</v>
      </c>
      <c r="AB1900" s="45"/>
      <c r="AC1900" s="45"/>
      <c r="AD1900" s="44" t="str">
        <f t="shared" si="72"/>
        <v/>
      </c>
    </row>
    <row r="1901" spans="27:30" x14ac:dyDescent="0.25">
      <c r="AA1901" s="46" t="s">
        <v>985</v>
      </c>
      <c r="AB1901" s="45">
        <v>3700000</v>
      </c>
      <c r="AC1901" s="45">
        <v>3408000</v>
      </c>
      <c r="AD1901" s="44">
        <f t="shared" si="72"/>
        <v>-7.8918918918918918E-2</v>
      </c>
    </row>
    <row r="1902" spans="27:30" x14ac:dyDescent="0.25">
      <c r="AA1902" s="21" t="s">
        <v>779</v>
      </c>
      <c r="AB1902" s="45"/>
      <c r="AC1902" s="45"/>
      <c r="AD1902" s="44" t="str">
        <f t="shared" si="72"/>
        <v/>
      </c>
    </row>
    <row r="1903" spans="27:30" x14ac:dyDescent="0.25">
      <c r="AA1903" s="46" t="s">
        <v>777</v>
      </c>
      <c r="AB1903" s="45">
        <v>2842543</v>
      </c>
      <c r="AC1903" s="45">
        <v>2930507</v>
      </c>
      <c r="AD1903" s="44">
        <f t="shared" si="72"/>
        <v>3.094553011159374E-2</v>
      </c>
    </row>
    <row r="1904" spans="27:30" x14ac:dyDescent="0.25">
      <c r="AA1904" s="21" t="s">
        <v>707</v>
      </c>
      <c r="AB1904" s="45"/>
      <c r="AC1904" s="45"/>
      <c r="AD1904" s="44" t="str">
        <f t="shared" si="72"/>
        <v/>
      </c>
    </row>
    <row r="1905" spans="27:30" x14ac:dyDescent="0.25">
      <c r="AA1905" s="46" t="s">
        <v>704</v>
      </c>
      <c r="AB1905" s="45">
        <v>2567000</v>
      </c>
      <c r="AC1905" s="45">
        <v>3382000</v>
      </c>
      <c r="AD1905" s="44">
        <f t="shared" si="72"/>
        <v>0.31749123490455783</v>
      </c>
    </row>
    <row r="1906" spans="27:30" x14ac:dyDescent="0.25">
      <c r="AA1906" s="21" t="s">
        <v>2115</v>
      </c>
      <c r="AB1906" s="45"/>
      <c r="AC1906" s="45"/>
      <c r="AD1906" s="44" t="str">
        <f t="shared" si="72"/>
        <v/>
      </c>
    </row>
    <row r="1907" spans="27:30" x14ac:dyDescent="0.25">
      <c r="AA1907" s="46" t="s">
        <v>2112</v>
      </c>
      <c r="AB1907" s="45">
        <v>15000000</v>
      </c>
      <c r="AC1907" s="45">
        <v>13530000</v>
      </c>
      <c r="AD1907" s="44">
        <f t="shared" si="72"/>
        <v>-9.8000000000000004E-2</v>
      </c>
    </row>
    <row r="1908" spans="27:30" x14ac:dyDescent="0.25">
      <c r="AA1908" s="21" t="s">
        <v>1547</v>
      </c>
      <c r="AB1908" s="45"/>
      <c r="AC1908" s="45"/>
      <c r="AD1908" s="44" t="str">
        <f t="shared" si="72"/>
        <v/>
      </c>
    </row>
    <row r="1909" spans="27:30" x14ac:dyDescent="0.25">
      <c r="AA1909" s="46" t="s">
        <v>1545</v>
      </c>
      <c r="AB1909" s="45">
        <v>8489791</v>
      </c>
      <c r="AC1909" s="45">
        <v>7662000</v>
      </c>
      <c r="AD1909" s="44">
        <f t="shared" si="72"/>
        <v>-9.750428485224194E-2</v>
      </c>
    </row>
    <row r="1910" spans="27:30" x14ac:dyDescent="0.25">
      <c r="AA1910" s="21" t="s">
        <v>1474</v>
      </c>
      <c r="AB1910" s="45"/>
      <c r="AC1910" s="45"/>
      <c r="AD1910" s="44" t="str">
        <f t="shared" si="72"/>
        <v/>
      </c>
    </row>
    <row r="1911" spans="27:30" x14ac:dyDescent="0.25">
      <c r="AA1911" s="46" t="s">
        <v>1471</v>
      </c>
      <c r="AB1911" s="45">
        <v>7800000</v>
      </c>
      <c r="AC1911" s="45">
        <v>9228000</v>
      </c>
      <c r="AD1911" s="44">
        <f t="shared" si="72"/>
        <v>0.18307692307692308</v>
      </c>
    </row>
    <row r="1912" spans="27:30" x14ac:dyDescent="0.25">
      <c r="AA1912" s="21" t="s">
        <v>1494</v>
      </c>
      <c r="AB1912" s="45"/>
      <c r="AC1912" s="45"/>
      <c r="AD1912" s="44" t="str">
        <f t="shared" si="72"/>
        <v/>
      </c>
    </row>
    <row r="1913" spans="27:30" x14ac:dyDescent="0.25">
      <c r="AA1913" s="46" t="s">
        <v>1491</v>
      </c>
      <c r="AB1913" s="45">
        <v>8000000</v>
      </c>
      <c r="AC1913" s="45">
        <v>8000000</v>
      </c>
      <c r="AD1913" s="44">
        <f t="shared" si="72"/>
        <v>0</v>
      </c>
    </row>
    <row r="1914" spans="27:30" x14ac:dyDescent="0.25">
      <c r="AA1914" s="21" t="s">
        <v>1699</v>
      </c>
      <c r="AB1914" s="45"/>
      <c r="AC1914" s="45"/>
      <c r="AD1914" s="44" t="str">
        <f t="shared" si="72"/>
        <v/>
      </c>
    </row>
    <row r="1915" spans="27:30" x14ac:dyDescent="0.25">
      <c r="AA1915" s="46" t="s">
        <v>1696</v>
      </c>
      <c r="AB1915" s="45">
        <v>9800000</v>
      </c>
      <c r="AC1915" s="45">
        <v>9323000</v>
      </c>
      <c r="AD1915" s="44">
        <f t="shared" si="72"/>
        <v>-4.8673469387755103E-2</v>
      </c>
    </row>
    <row r="1916" spans="27:30" x14ac:dyDescent="0.25">
      <c r="AA1916" s="21" t="s">
        <v>1496</v>
      </c>
      <c r="AB1916" s="45"/>
      <c r="AC1916" s="45"/>
      <c r="AD1916" s="44" t="str">
        <f t="shared" si="72"/>
        <v/>
      </c>
    </row>
    <row r="1917" spans="27:30" x14ac:dyDescent="0.25">
      <c r="AA1917" s="46" t="s">
        <v>1491</v>
      </c>
      <c r="AB1917" s="45">
        <v>8000000</v>
      </c>
      <c r="AC1917" s="45">
        <v>8000000</v>
      </c>
      <c r="AD1917" s="44">
        <f t="shared" si="72"/>
        <v>0</v>
      </c>
    </row>
    <row r="1918" spans="27:30" x14ac:dyDescent="0.25">
      <c r="AA1918" s="21" t="s">
        <v>545</v>
      </c>
      <c r="AB1918" s="45"/>
      <c r="AC1918" s="45"/>
      <c r="AD1918" s="44" t="str">
        <f t="shared" si="72"/>
        <v/>
      </c>
    </row>
    <row r="1919" spans="27:30" x14ac:dyDescent="0.25">
      <c r="AA1919" s="46" t="s">
        <v>542</v>
      </c>
      <c r="AB1919" s="45">
        <v>1606000</v>
      </c>
      <c r="AC1919" s="45">
        <v>1536000</v>
      </c>
      <c r="AD1919" s="44">
        <f t="shared" si="72"/>
        <v>-4.3586550435865505E-2</v>
      </c>
    </row>
    <row r="1920" spans="27:30" x14ac:dyDescent="0.25">
      <c r="AA1920" s="21" t="s">
        <v>1831</v>
      </c>
      <c r="AB1920" s="45"/>
      <c r="AC1920" s="45"/>
      <c r="AD1920" s="44" t="str">
        <f t="shared" si="72"/>
        <v/>
      </c>
    </row>
    <row r="1921" spans="27:30" x14ac:dyDescent="0.25">
      <c r="AA1921" s="46" t="s">
        <v>1828</v>
      </c>
      <c r="AB1921" s="45">
        <v>11200000</v>
      </c>
      <c r="AC1921" s="45">
        <v>12806000</v>
      </c>
      <c r="AD1921" s="44">
        <f t="shared" si="72"/>
        <v>0.14339285714285716</v>
      </c>
    </row>
    <row r="1922" spans="27:30" x14ac:dyDescent="0.25">
      <c r="AA1922" s="21" t="s">
        <v>2861</v>
      </c>
      <c r="AB1922" s="45"/>
      <c r="AC1922" s="45"/>
      <c r="AD1922" s="44" t="str">
        <f t="shared" si="72"/>
        <v/>
      </c>
    </row>
    <row r="1923" spans="27:30" x14ac:dyDescent="0.25">
      <c r="AA1923" s="46" t="s">
        <v>2859</v>
      </c>
      <c r="AB1923" s="45">
        <v>29613217</v>
      </c>
      <c r="AC1923" s="45">
        <v>30218917</v>
      </c>
      <c r="AD1923" s="44">
        <f t="shared" si="72"/>
        <v>2.0453704844022855E-2</v>
      </c>
    </row>
    <row r="1924" spans="27:30" x14ac:dyDescent="0.25">
      <c r="AA1924" s="21" t="s">
        <v>1256</v>
      </c>
      <c r="AB1924" s="45"/>
      <c r="AC1924" s="45"/>
      <c r="AD1924" s="44" t="str">
        <f t="shared" si="72"/>
        <v/>
      </c>
    </row>
    <row r="1925" spans="27:30" x14ac:dyDescent="0.25">
      <c r="AA1925" s="46" t="s">
        <v>1254</v>
      </c>
      <c r="AB1925" s="45">
        <v>5519955</v>
      </c>
      <c r="AC1925" s="45">
        <v>6000000</v>
      </c>
      <c r="AD1925" s="44">
        <f t="shared" si="72"/>
        <v>8.6965382869969049E-2</v>
      </c>
    </row>
    <row r="1926" spans="27:30" x14ac:dyDescent="0.25">
      <c r="AA1926" s="21" t="s">
        <v>2412</v>
      </c>
      <c r="AB1926" s="45"/>
      <c r="AC1926" s="45"/>
      <c r="AD1926" s="44" t="str">
        <f t="shared" ref="AD1926:AD1989" si="73">IF(OR(AB1926=0,AB1926="",AC1926=0,AC1926=""),"",(AC1926-AB1926)/AB1926)</f>
        <v/>
      </c>
    </row>
    <row r="1927" spans="27:30" x14ac:dyDescent="0.25">
      <c r="AA1927" s="46" t="s">
        <v>2409</v>
      </c>
      <c r="AB1927" s="45">
        <v>20000000</v>
      </c>
      <c r="AC1927" s="45">
        <v>20595000</v>
      </c>
      <c r="AD1927" s="44">
        <f t="shared" si="73"/>
        <v>2.9749999999999999E-2</v>
      </c>
    </row>
    <row r="1928" spans="27:30" x14ac:dyDescent="0.25">
      <c r="AA1928" s="21" t="s">
        <v>808</v>
      </c>
      <c r="AB1928" s="45"/>
      <c r="AC1928" s="45"/>
      <c r="AD1928" s="44" t="str">
        <f t="shared" si="73"/>
        <v/>
      </c>
    </row>
    <row r="1929" spans="27:30" x14ac:dyDescent="0.25">
      <c r="AA1929" s="46" t="s">
        <v>805</v>
      </c>
      <c r="AB1929" s="45">
        <v>2900000</v>
      </c>
      <c r="AC1929" s="45">
        <v>3515000</v>
      </c>
      <c r="AD1929" s="44">
        <f t="shared" si="73"/>
        <v>0.21206896551724139</v>
      </c>
    </row>
    <row r="1930" spans="27:30" x14ac:dyDescent="0.25">
      <c r="AA1930" s="21" t="s">
        <v>675</v>
      </c>
      <c r="AB1930" s="45"/>
      <c r="AC1930" s="45"/>
      <c r="AD1930" s="44" t="str">
        <f t="shared" si="73"/>
        <v/>
      </c>
    </row>
    <row r="1931" spans="27:30" x14ac:dyDescent="0.25">
      <c r="AA1931" s="46" t="s">
        <v>673</v>
      </c>
      <c r="AB1931" s="45">
        <v>2439785</v>
      </c>
      <c r="AC1931" s="45">
        <v>2352600</v>
      </c>
      <c r="AD1931" s="44">
        <f t="shared" si="73"/>
        <v>-3.5734706131892773E-2</v>
      </c>
    </row>
    <row r="1932" spans="27:30" x14ac:dyDescent="0.25">
      <c r="AA1932" s="21" t="s">
        <v>1358</v>
      </c>
      <c r="AB1932" s="45"/>
      <c r="AC1932" s="45"/>
      <c r="AD1932" s="44" t="str">
        <f t="shared" si="73"/>
        <v/>
      </c>
    </row>
    <row r="1933" spans="27:30" x14ac:dyDescent="0.25">
      <c r="AA1933" s="46" t="s">
        <v>1357</v>
      </c>
      <c r="AB1933" s="45">
        <v>6397054</v>
      </c>
      <c r="AC1933" s="45">
        <v>6232840</v>
      </c>
      <c r="AD1933" s="44">
        <f t="shared" si="73"/>
        <v>-2.5670253838720136E-2</v>
      </c>
    </row>
    <row r="1934" spans="27:30" x14ac:dyDescent="0.25">
      <c r="AA1934" s="21" t="s">
        <v>2108</v>
      </c>
      <c r="AB1934" s="45"/>
      <c r="AC1934" s="45"/>
      <c r="AD1934" s="44" t="str">
        <f t="shared" si="73"/>
        <v/>
      </c>
    </row>
    <row r="1935" spans="27:30" x14ac:dyDescent="0.25">
      <c r="AA1935" s="46" t="s">
        <v>2105</v>
      </c>
      <c r="AB1935" s="45">
        <v>15000000</v>
      </c>
      <c r="AC1935" s="45">
        <v>13023000</v>
      </c>
      <c r="AD1935" s="44">
        <f t="shared" si="73"/>
        <v>-0.1318</v>
      </c>
    </row>
    <row r="1936" spans="27:30" x14ac:dyDescent="0.25">
      <c r="AA1936" s="21" t="s">
        <v>843</v>
      </c>
      <c r="AB1936" s="45"/>
      <c r="AC1936" s="45"/>
      <c r="AD1936" s="44" t="str">
        <f t="shared" si="73"/>
        <v/>
      </c>
    </row>
    <row r="1937" spans="27:30" x14ac:dyDescent="0.25">
      <c r="AA1937" s="46" t="s">
        <v>840</v>
      </c>
      <c r="AB1937" s="45">
        <v>3000000</v>
      </c>
      <c r="AC1937" s="45">
        <v>3593000</v>
      </c>
      <c r="AD1937" s="44">
        <f t="shared" si="73"/>
        <v>0.19766666666666666</v>
      </c>
    </row>
    <row r="1938" spans="27:30" x14ac:dyDescent="0.25">
      <c r="AA1938" s="21" t="s">
        <v>1315</v>
      </c>
      <c r="AB1938" s="45"/>
      <c r="AC1938" s="45"/>
      <c r="AD1938" s="44" t="str">
        <f t="shared" si="73"/>
        <v/>
      </c>
    </row>
    <row r="1939" spans="27:30" x14ac:dyDescent="0.25">
      <c r="AA1939" s="46" t="s">
        <v>854</v>
      </c>
      <c r="AB1939" s="45">
        <v>6052456</v>
      </c>
      <c r="AC1939" s="45">
        <v>6136064</v>
      </c>
      <c r="AD1939" s="44">
        <f t="shared" si="73"/>
        <v>1.3813896375289635E-2</v>
      </c>
    </row>
    <row r="1940" spans="27:30" x14ac:dyDescent="0.25">
      <c r="AA1940" s="21" t="s">
        <v>3734</v>
      </c>
      <c r="AB1940" s="45"/>
      <c r="AC1940" s="45"/>
      <c r="AD1940" s="44" t="str">
        <f t="shared" si="73"/>
        <v/>
      </c>
    </row>
    <row r="1941" spans="27:30" x14ac:dyDescent="0.25">
      <c r="AA1941" s="46" t="s">
        <v>467</v>
      </c>
      <c r="AB1941" s="45">
        <v>162257000</v>
      </c>
      <c r="AC1941" s="45">
        <v>213468000</v>
      </c>
      <c r="AD1941" s="44">
        <f t="shared" si="73"/>
        <v>0.31561658356804329</v>
      </c>
    </row>
    <row r="1942" spans="27:30" x14ac:dyDescent="0.25">
      <c r="AA1942" s="21" t="s">
        <v>1367</v>
      </c>
      <c r="AB1942" s="45"/>
      <c r="AC1942" s="45"/>
      <c r="AD1942" s="44" t="str">
        <f t="shared" si="73"/>
        <v/>
      </c>
    </row>
    <row r="1943" spans="27:30" x14ac:dyDescent="0.25">
      <c r="AA1943" s="46" t="s">
        <v>1364</v>
      </c>
      <c r="AB1943" s="45">
        <v>6546920</v>
      </c>
      <c r="AC1943" s="45">
        <v>6674183</v>
      </c>
      <c r="AD1943" s="44">
        <f t="shared" si="73"/>
        <v>1.9438606245379506E-2</v>
      </c>
    </row>
    <row r="1944" spans="27:30" x14ac:dyDescent="0.25">
      <c r="AA1944" s="21" t="s">
        <v>981</v>
      </c>
      <c r="AB1944" s="45"/>
      <c r="AC1944" s="45"/>
      <c r="AD1944" s="44" t="str">
        <f t="shared" si="73"/>
        <v/>
      </c>
    </row>
    <row r="1945" spans="27:30" x14ac:dyDescent="0.25">
      <c r="AA1945" s="46" t="s">
        <v>467</v>
      </c>
      <c r="AB1945" s="45">
        <v>3691544</v>
      </c>
      <c r="AC1945" s="45">
        <v>4392000</v>
      </c>
      <c r="AD1945" s="44">
        <f t="shared" si="73"/>
        <v>0.18974607914737032</v>
      </c>
    </row>
    <row r="1946" spans="27:30" x14ac:dyDescent="0.25">
      <c r="AA1946" s="21" t="s">
        <v>2194</v>
      </c>
      <c r="AB1946" s="45"/>
      <c r="AC1946" s="45"/>
      <c r="AD1946" s="44" t="str">
        <f t="shared" si="73"/>
        <v/>
      </c>
    </row>
    <row r="1947" spans="27:30" x14ac:dyDescent="0.25">
      <c r="AA1947" s="46" t="s">
        <v>2192</v>
      </c>
      <c r="AB1947" s="45">
        <v>16223496</v>
      </c>
      <c r="AC1947" s="45">
        <v>16246162</v>
      </c>
      <c r="AD1947" s="44">
        <f t="shared" si="73"/>
        <v>1.3971094762805748E-3</v>
      </c>
    </row>
    <row r="1948" spans="27:30" x14ac:dyDescent="0.25">
      <c r="AA1948" s="21" t="s">
        <v>2434</v>
      </c>
      <c r="AB1948" s="45"/>
      <c r="AC1948" s="45"/>
      <c r="AD1948" s="44" t="str">
        <f t="shared" si="73"/>
        <v/>
      </c>
    </row>
    <row r="1949" spans="27:30" x14ac:dyDescent="0.25">
      <c r="AA1949" s="46" t="s">
        <v>2431</v>
      </c>
      <c r="AB1949" s="45">
        <v>20265000</v>
      </c>
      <c r="AC1949" s="45">
        <v>23382000</v>
      </c>
      <c r="AD1949" s="44">
        <f t="shared" si="73"/>
        <v>0.15381199111769059</v>
      </c>
    </row>
    <row r="1950" spans="27:30" x14ac:dyDescent="0.25">
      <c r="AA1950" s="21" t="s">
        <v>1040</v>
      </c>
      <c r="AB1950" s="45"/>
      <c r="AC1950" s="45"/>
      <c r="AD1950" s="44" t="str">
        <f t="shared" si="73"/>
        <v/>
      </c>
    </row>
    <row r="1951" spans="27:30" x14ac:dyDescent="0.25">
      <c r="AA1951" s="46" t="s">
        <v>1038</v>
      </c>
      <c r="AB1951" s="45">
        <v>3994000</v>
      </c>
      <c r="AC1951" s="45">
        <v>3994000</v>
      </c>
      <c r="AD1951" s="44">
        <f t="shared" si="73"/>
        <v>0</v>
      </c>
    </row>
    <row r="1952" spans="27:30" x14ac:dyDescent="0.25">
      <c r="AA1952" s="21" t="s">
        <v>1208</v>
      </c>
      <c r="AB1952" s="45"/>
      <c r="AC1952" s="45"/>
      <c r="AD1952" s="44" t="str">
        <f t="shared" si="73"/>
        <v/>
      </c>
    </row>
    <row r="1953" spans="27:30" x14ac:dyDescent="0.25">
      <c r="AA1953" s="46" t="s">
        <v>1206</v>
      </c>
      <c r="AB1953" s="45">
        <v>5099000</v>
      </c>
      <c r="AC1953" s="45">
        <v>5443000</v>
      </c>
      <c r="AD1953" s="44">
        <f t="shared" si="73"/>
        <v>6.7464208668366346E-2</v>
      </c>
    </row>
    <row r="1954" spans="27:30" x14ac:dyDescent="0.25">
      <c r="AA1954" s="21" t="s">
        <v>2513</v>
      </c>
      <c r="AB1954" s="45"/>
      <c r="AC1954" s="45"/>
      <c r="AD1954" s="44" t="str">
        <f t="shared" si="73"/>
        <v/>
      </c>
    </row>
    <row r="1955" spans="27:30" x14ac:dyDescent="0.25">
      <c r="AA1955" s="46" t="s">
        <v>2511</v>
      </c>
      <c r="AB1955" s="45">
        <v>21623000</v>
      </c>
      <c r="AC1955" s="45">
        <v>22289225</v>
      </c>
      <c r="AD1955" s="44">
        <f t="shared" si="73"/>
        <v>3.0810942052444158E-2</v>
      </c>
    </row>
    <row r="1956" spans="27:30" x14ac:dyDescent="0.25">
      <c r="AA1956" s="21" t="s">
        <v>1265</v>
      </c>
      <c r="AB1956" s="45"/>
      <c r="AC1956" s="45"/>
      <c r="AD1956" s="44" t="str">
        <f t="shared" si="73"/>
        <v/>
      </c>
    </row>
    <row r="1957" spans="27:30" x14ac:dyDescent="0.25">
      <c r="AA1957" s="46" t="s">
        <v>1263</v>
      </c>
      <c r="AB1957" s="45">
        <v>5555674</v>
      </c>
      <c r="AC1957" s="45">
        <v>5822833</v>
      </c>
      <c r="AD1957" s="44">
        <f t="shared" si="73"/>
        <v>4.8087594772479453E-2</v>
      </c>
    </row>
    <row r="1958" spans="27:30" x14ac:dyDescent="0.25">
      <c r="AA1958" s="21" t="s">
        <v>2655</v>
      </c>
      <c r="AB1958" s="45"/>
      <c r="AC1958" s="45"/>
      <c r="AD1958" s="44" t="str">
        <f t="shared" si="73"/>
        <v/>
      </c>
    </row>
    <row r="1959" spans="27:30" x14ac:dyDescent="0.25">
      <c r="AA1959" s="46" t="s">
        <v>2674</v>
      </c>
      <c r="AB1959" s="45">
        <v>25007200</v>
      </c>
      <c r="AC1959" s="45">
        <v>25716568</v>
      </c>
      <c r="AD1959" s="44">
        <f t="shared" si="73"/>
        <v>2.8366550433475159E-2</v>
      </c>
    </row>
    <row r="1960" spans="27:30" x14ac:dyDescent="0.25">
      <c r="AA1960" s="46" t="s">
        <v>2653</v>
      </c>
      <c r="AB1960" s="45">
        <v>24652900</v>
      </c>
      <c r="AC1960" s="45">
        <v>25087883</v>
      </c>
      <c r="AD1960" s="44">
        <f t="shared" si="73"/>
        <v>1.7644293369137101E-2</v>
      </c>
    </row>
    <row r="1961" spans="27:30" x14ac:dyDescent="0.25">
      <c r="AA1961" s="21" t="s">
        <v>77</v>
      </c>
      <c r="AB1961" s="45"/>
      <c r="AC1961" s="45"/>
      <c r="AD1961" s="44" t="str">
        <f t="shared" si="73"/>
        <v/>
      </c>
    </row>
    <row r="1962" spans="27:30" x14ac:dyDescent="0.25">
      <c r="AA1962" s="46" t="s">
        <v>75</v>
      </c>
      <c r="AB1962" s="45">
        <v>0</v>
      </c>
      <c r="AC1962" s="45">
        <v>0</v>
      </c>
      <c r="AD1962" s="44" t="str">
        <f t="shared" si="73"/>
        <v/>
      </c>
    </row>
    <row r="1963" spans="27:30" x14ac:dyDescent="0.25">
      <c r="AA1963" s="21" t="s">
        <v>984</v>
      </c>
      <c r="AB1963" s="45"/>
      <c r="AC1963" s="45"/>
      <c r="AD1963" s="44" t="str">
        <f t="shared" si="73"/>
        <v/>
      </c>
    </row>
    <row r="1964" spans="27:30" x14ac:dyDescent="0.25">
      <c r="AA1964" s="46" t="s">
        <v>982</v>
      </c>
      <c r="AB1964" s="45">
        <v>3698666</v>
      </c>
      <c r="AC1964" s="45">
        <v>4146204</v>
      </c>
      <c r="AD1964" s="44">
        <f t="shared" si="73"/>
        <v>0.12099984156449919</v>
      </c>
    </row>
    <row r="1965" spans="27:30" x14ac:dyDescent="0.25">
      <c r="AA1965" s="21" t="s">
        <v>2135</v>
      </c>
      <c r="AB1965" s="45"/>
      <c r="AC1965" s="45"/>
      <c r="AD1965" s="44" t="str">
        <f t="shared" si="73"/>
        <v/>
      </c>
    </row>
    <row r="1966" spans="27:30" x14ac:dyDescent="0.25">
      <c r="AA1966" s="46" t="s">
        <v>2133</v>
      </c>
      <c r="AB1966" s="45">
        <v>15233000</v>
      </c>
      <c r="AC1966" s="45">
        <v>14906000</v>
      </c>
      <c r="AD1966" s="44">
        <f t="shared" si="73"/>
        <v>-2.1466552878618789E-2</v>
      </c>
    </row>
    <row r="1967" spans="27:30" x14ac:dyDescent="0.25">
      <c r="AA1967" s="46" t="s">
        <v>3749</v>
      </c>
      <c r="AB1967" s="45">
        <v>245241000</v>
      </c>
      <c r="AC1967" s="45">
        <v>404677000</v>
      </c>
      <c r="AD1967" s="44">
        <f t="shared" si="73"/>
        <v>0.65011967819410299</v>
      </c>
    </row>
    <row r="1968" spans="27:30" x14ac:dyDescent="0.25">
      <c r="AA1968" s="21" t="s">
        <v>3753</v>
      </c>
      <c r="AB1968" s="45"/>
      <c r="AC1968" s="45"/>
      <c r="AD1968" s="44" t="str">
        <f t="shared" si="73"/>
        <v/>
      </c>
    </row>
    <row r="1969" spans="27:30" x14ac:dyDescent="0.25">
      <c r="AA1969" s="46" t="s">
        <v>3751</v>
      </c>
      <c r="AB1969" s="45">
        <v>268073000</v>
      </c>
      <c r="AC1969" s="45">
        <v>419850000</v>
      </c>
      <c r="AD1969" s="44">
        <f t="shared" si="73"/>
        <v>0.56617786946093041</v>
      </c>
    </row>
    <row r="1970" spans="27:30" x14ac:dyDescent="0.25">
      <c r="AA1970" s="21" t="s">
        <v>753</v>
      </c>
      <c r="AB1970" s="45"/>
      <c r="AC1970" s="45"/>
      <c r="AD1970" s="44" t="str">
        <f t="shared" si="73"/>
        <v/>
      </c>
    </row>
    <row r="1971" spans="27:30" x14ac:dyDescent="0.25">
      <c r="AA1971" s="46" t="s">
        <v>751</v>
      </c>
      <c r="AB1971" s="45">
        <v>2667515</v>
      </c>
      <c r="AC1971" s="45">
        <v>5075675</v>
      </c>
      <c r="AD1971" s="44">
        <f t="shared" si="73"/>
        <v>0.90277280540128169</v>
      </c>
    </row>
    <row r="1972" spans="27:30" x14ac:dyDescent="0.25">
      <c r="AA1972" s="21" t="s">
        <v>94</v>
      </c>
      <c r="AB1972" s="45"/>
      <c r="AC1972" s="45"/>
      <c r="AD1972" s="44" t="str">
        <f t="shared" si="73"/>
        <v/>
      </c>
    </row>
    <row r="1973" spans="27:30" x14ac:dyDescent="0.25">
      <c r="AA1973" s="46" t="s">
        <v>92</v>
      </c>
      <c r="AB1973" s="45">
        <v>0</v>
      </c>
      <c r="AC1973" s="45">
        <v>0</v>
      </c>
      <c r="AD1973" s="44" t="str">
        <f t="shared" si="73"/>
        <v/>
      </c>
    </row>
    <row r="1974" spans="27:30" x14ac:dyDescent="0.25">
      <c r="AA1974" s="21" t="s">
        <v>2783</v>
      </c>
      <c r="AB1974" s="45"/>
      <c r="AC1974" s="45"/>
      <c r="AD1974" s="44" t="str">
        <f t="shared" si="73"/>
        <v/>
      </c>
    </row>
    <row r="1975" spans="27:30" x14ac:dyDescent="0.25">
      <c r="AA1975" s="46" t="s">
        <v>2781</v>
      </c>
      <c r="AB1975" s="45">
        <v>27554000</v>
      </c>
      <c r="AC1975" s="45">
        <v>27554000</v>
      </c>
      <c r="AD1975" s="44">
        <f t="shared" si="73"/>
        <v>0</v>
      </c>
    </row>
    <row r="1976" spans="27:30" x14ac:dyDescent="0.25">
      <c r="AA1976" s="21" t="s">
        <v>1253</v>
      </c>
      <c r="AB1976" s="45"/>
      <c r="AC1976" s="45"/>
      <c r="AD1976" s="44" t="str">
        <f t="shared" si="73"/>
        <v/>
      </c>
    </row>
    <row r="1977" spans="27:30" x14ac:dyDescent="0.25">
      <c r="AA1977" s="46" t="s">
        <v>1252</v>
      </c>
      <c r="AB1977" s="45">
        <v>5481000</v>
      </c>
      <c r="AC1977" s="45">
        <v>5800000</v>
      </c>
      <c r="AD1977" s="44">
        <f t="shared" si="73"/>
        <v>5.8201058201058198E-2</v>
      </c>
    </row>
    <row r="1978" spans="27:30" x14ac:dyDescent="0.25">
      <c r="AA1978" s="21" t="s">
        <v>3107</v>
      </c>
      <c r="AB1978" s="45"/>
      <c r="AC1978" s="45"/>
      <c r="AD1978" s="44" t="str">
        <f t="shared" si="73"/>
        <v/>
      </c>
    </row>
    <row r="1979" spans="27:30" x14ac:dyDescent="0.25">
      <c r="AA1979" s="46" t="s">
        <v>3106</v>
      </c>
      <c r="AB1979" s="45">
        <v>36685652</v>
      </c>
      <c r="AC1979" s="45">
        <v>37557368</v>
      </c>
      <c r="AD1979" s="44">
        <f t="shared" si="73"/>
        <v>2.3761769315153509E-2</v>
      </c>
    </row>
    <row r="1980" spans="27:30" x14ac:dyDescent="0.25">
      <c r="AA1980" s="21" t="s">
        <v>3016</v>
      </c>
      <c r="AB1980" s="45"/>
      <c r="AC1980" s="45"/>
      <c r="AD1980" s="44" t="str">
        <f t="shared" si="73"/>
        <v/>
      </c>
    </row>
    <row r="1981" spans="27:30" x14ac:dyDescent="0.25">
      <c r="AA1981" s="46" t="s">
        <v>3015</v>
      </c>
      <c r="AB1981" s="45">
        <v>34420210</v>
      </c>
      <c r="AC1981" s="45">
        <v>34420210</v>
      </c>
      <c r="AD1981" s="44">
        <f t="shared" si="73"/>
        <v>0</v>
      </c>
    </row>
    <row r="1982" spans="27:30" x14ac:dyDescent="0.25">
      <c r="AA1982" s="21" t="s">
        <v>1276</v>
      </c>
      <c r="AB1982" s="45"/>
      <c r="AC1982" s="45"/>
      <c r="AD1982" s="44" t="str">
        <f t="shared" si="73"/>
        <v/>
      </c>
    </row>
    <row r="1983" spans="27:30" x14ac:dyDescent="0.25">
      <c r="AA1983" s="46" t="s">
        <v>1274</v>
      </c>
      <c r="AB1983" s="45">
        <v>5659450</v>
      </c>
      <c r="AC1983" s="45">
        <v>5659450</v>
      </c>
      <c r="AD1983" s="44">
        <f t="shared" si="73"/>
        <v>0</v>
      </c>
    </row>
    <row r="1984" spans="27:30" x14ac:dyDescent="0.25">
      <c r="AA1984" s="21" t="s">
        <v>2737</v>
      </c>
      <c r="AB1984" s="45"/>
      <c r="AC1984" s="45"/>
      <c r="AD1984" s="44" t="str">
        <f t="shared" si="73"/>
        <v/>
      </c>
    </row>
    <row r="1985" spans="27:30" x14ac:dyDescent="0.25">
      <c r="AA1985" s="46" t="s">
        <v>2735</v>
      </c>
      <c r="AB1985" s="45">
        <v>26473000</v>
      </c>
      <c r="AC1985" s="45">
        <v>26518000</v>
      </c>
      <c r="AD1985" s="44">
        <f t="shared" si="73"/>
        <v>1.6998451252219242E-3</v>
      </c>
    </row>
    <row r="1986" spans="27:30" x14ac:dyDescent="0.25">
      <c r="AA1986" s="21" t="s">
        <v>2791</v>
      </c>
      <c r="AB1986" s="45"/>
      <c r="AC1986" s="45"/>
      <c r="AD1986" s="44" t="str">
        <f t="shared" si="73"/>
        <v/>
      </c>
    </row>
    <row r="1987" spans="27:30" x14ac:dyDescent="0.25">
      <c r="AA1987" s="46" t="s">
        <v>2789</v>
      </c>
      <c r="AB1987" s="45">
        <v>27737733</v>
      </c>
      <c r="AC1987" s="45">
        <v>27737733</v>
      </c>
      <c r="AD1987" s="44">
        <f t="shared" si="73"/>
        <v>0</v>
      </c>
    </row>
    <row r="1988" spans="27:30" x14ac:dyDescent="0.25">
      <c r="AA1988" s="21" t="s">
        <v>3253</v>
      </c>
      <c r="AB1988" s="45"/>
      <c r="AC1988" s="45"/>
      <c r="AD1988" s="44" t="str">
        <f t="shared" si="73"/>
        <v/>
      </c>
    </row>
    <row r="1989" spans="27:30" x14ac:dyDescent="0.25">
      <c r="AA1989" s="46" t="s">
        <v>3251</v>
      </c>
      <c r="AB1989" s="45">
        <v>45167317</v>
      </c>
      <c r="AC1989" s="45">
        <v>45167317</v>
      </c>
      <c r="AD1989" s="44">
        <f t="shared" si="73"/>
        <v>0</v>
      </c>
    </row>
    <row r="1990" spans="27:30" x14ac:dyDescent="0.25">
      <c r="AA1990" s="21" t="s">
        <v>2572</v>
      </c>
      <c r="AB1990" s="45"/>
      <c r="AC1990" s="45"/>
      <c r="AD1990" s="44" t="str">
        <f t="shared" ref="AD1990:AD2053" si="74">IF(OR(AB1990=0,AB1990="",AC1990=0,AC1990=""),"",(AC1990-AB1990)/AB1990)</f>
        <v/>
      </c>
    </row>
    <row r="1991" spans="27:30" x14ac:dyDescent="0.25">
      <c r="AA1991" s="46" t="s">
        <v>2570</v>
      </c>
      <c r="AB1991" s="45">
        <v>22414000</v>
      </c>
      <c r="AC1991" s="45">
        <v>22537509</v>
      </c>
      <c r="AD1991" s="44">
        <f t="shared" si="74"/>
        <v>5.5103506736860893E-3</v>
      </c>
    </row>
    <row r="1992" spans="27:30" x14ac:dyDescent="0.25">
      <c r="AA1992" s="21" t="s">
        <v>447</v>
      </c>
      <c r="AB1992" s="45"/>
      <c r="AC1992" s="45"/>
      <c r="AD1992" s="44" t="str">
        <f t="shared" si="74"/>
        <v/>
      </c>
    </row>
    <row r="1993" spans="27:30" x14ac:dyDescent="0.25">
      <c r="AA1993" s="46" t="s">
        <v>444</v>
      </c>
      <c r="AB1993" s="45">
        <v>770924</v>
      </c>
      <c r="AC1993" s="45">
        <v>786940</v>
      </c>
      <c r="AD1993" s="44">
        <f t="shared" si="74"/>
        <v>2.0775069916100678E-2</v>
      </c>
    </row>
    <row r="1994" spans="27:30" x14ac:dyDescent="0.25">
      <c r="AA1994" s="21" t="s">
        <v>2962</v>
      </c>
      <c r="AB1994" s="45"/>
      <c r="AC1994" s="45"/>
      <c r="AD1994" s="44" t="str">
        <f t="shared" si="74"/>
        <v/>
      </c>
    </row>
    <row r="1995" spans="27:30" x14ac:dyDescent="0.25">
      <c r="AA1995" s="46" t="s">
        <v>2960</v>
      </c>
      <c r="AB1995" s="45">
        <v>32661077</v>
      </c>
      <c r="AC1995" s="45">
        <v>33207816</v>
      </c>
      <c r="AD1995" s="44">
        <f t="shared" si="74"/>
        <v>1.6739772543324274E-2</v>
      </c>
    </row>
    <row r="1996" spans="27:30" x14ac:dyDescent="0.25">
      <c r="AA1996" s="21" t="s">
        <v>3205</v>
      </c>
      <c r="AB1996" s="45"/>
      <c r="AC1996" s="45"/>
      <c r="AD1996" s="44" t="str">
        <f t="shared" si="74"/>
        <v/>
      </c>
    </row>
    <row r="1997" spans="27:30" x14ac:dyDescent="0.25">
      <c r="AA1997" s="46" t="s">
        <v>3203</v>
      </c>
      <c r="AB1997" s="45">
        <v>42661500</v>
      </c>
      <c r="AC1997" s="45">
        <v>45640993</v>
      </c>
      <c r="AD1997" s="44">
        <f t="shared" si="74"/>
        <v>6.9840324414284546E-2</v>
      </c>
    </row>
    <row r="1998" spans="27:30" x14ac:dyDescent="0.25">
      <c r="AA1998" s="21" t="s">
        <v>3029</v>
      </c>
      <c r="AB1998" s="45"/>
      <c r="AC1998" s="45"/>
      <c r="AD1998" s="44" t="str">
        <f t="shared" si="74"/>
        <v/>
      </c>
    </row>
    <row r="1999" spans="27:30" x14ac:dyDescent="0.25">
      <c r="AA1999" s="46" t="s">
        <v>3027</v>
      </c>
      <c r="AB1999" s="45">
        <v>34937000</v>
      </c>
      <c r="AC1999" s="45">
        <v>36225167</v>
      </c>
      <c r="AD1999" s="44">
        <f t="shared" si="74"/>
        <v>3.6871139479634774E-2</v>
      </c>
    </row>
    <row r="2000" spans="27:30" x14ac:dyDescent="0.25">
      <c r="AA2000" s="21" t="s">
        <v>2141</v>
      </c>
      <c r="AB2000" s="45"/>
      <c r="AC2000" s="45"/>
      <c r="AD2000" s="44" t="str">
        <f t="shared" si="74"/>
        <v/>
      </c>
    </row>
    <row r="2001" spans="27:30" x14ac:dyDescent="0.25">
      <c r="AA2001" s="46" t="s">
        <v>2139</v>
      </c>
      <c r="AB2001" s="45">
        <v>15241121</v>
      </c>
      <c r="AC2001" s="45">
        <v>15194631</v>
      </c>
      <c r="AD2001" s="44">
        <f t="shared" si="74"/>
        <v>-3.0503005651618407E-3</v>
      </c>
    </row>
    <row r="2002" spans="27:30" x14ac:dyDescent="0.25">
      <c r="AA2002" s="21" t="s">
        <v>2278</v>
      </c>
      <c r="AB2002" s="45"/>
      <c r="AC2002" s="45"/>
      <c r="AD2002" s="44" t="str">
        <f t="shared" si="74"/>
        <v/>
      </c>
    </row>
    <row r="2003" spans="27:30" x14ac:dyDescent="0.25">
      <c r="AA2003" s="46" t="s">
        <v>2276</v>
      </c>
      <c r="AB2003" s="45">
        <v>17972005</v>
      </c>
      <c r="AC2003" s="45">
        <v>24165689</v>
      </c>
      <c r="AD2003" s="44">
        <f t="shared" si="74"/>
        <v>0.34462955023660408</v>
      </c>
    </row>
    <row r="2004" spans="27:30" x14ac:dyDescent="0.25">
      <c r="AA2004" s="21" t="s">
        <v>1943</v>
      </c>
      <c r="AB2004" s="45"/>
      <c r="AC2004" s="45"/>
      <c r="AD2004" s="44" t="str">
        <f t="shared" si="74"/>
        <v/>
      </c>
    </row>
    <row r="2005" spans="27:30" x14ac:dyDescent="0.25">
      <c r="AA2005" s="46" t="s">
        <v>1941</v>
      </c>
      <c r="AB2005" s="45">
        <v>12187034</v>
      </c>
      <c r="AC2005" s="45">
        <v>14781112</v>
      </c>
      <c r="AD2005" s="44">
        <f t="shared" si="74"/>
        <v>0.21285556436455336</v>
      </c>
    </row>
    <row r="2006" spans="27:30" x14ac:dyDescent="0.25">
      <c r="AA2006" s="21" t="s">
        <v>2670</v>
      </c>
      <c r="AB2006" s="45"/>
      <c r="AC2006" s="45"/>
      <c r="AD2006" s="44" t="str">
        <f t="shared" si="74"/>
        <v/>
      </c>
    </row>
    <row r="2007" spans="27:30" x14ac:dyDescent="0.25">
      <c r="AA2007" s="46" t="s">
        <v>2669</v>
      </c>
      <c r="AB2007" s="45">
        <v>24955000</v>
      </c>
      <c r="AC2007" s="45">
        <v>36737863</v>
      </c>
      <c r="AD2007" s="44">
        <f t="shared" si="74"/>
        <v>0.47216441594870767</v>
      </c>
    </row>
    <row r="2008" spans="27:30" x14ac:dyDescent="0.25">
      <c r="AA2008" s="21" t="s">
        <v>1068</v>
      </c>
      <c r="AB2008" s="45"/>
      <c r="AC2008" s="45"/>
      <c r="AD2008" s="44" t="str">
        <f t="shared" si="74"/>
        <v/>
      </c>
    </row>
    <row r="2009" spans="27:30" x14ac:dyDescent="0.25">
      <c r="AA2009" s="46" t="s">
        <v>1066</v>
      </c>
      <c r="AB2009" s="45">
        <v>4123177</v>
      </c>
      <c r="AC2009" s="45">
        <v>4581868</v>
      </c>
      <c r="AD2009" s="44">
        <f t="shared" si="74"/>
        <v>0.11124698260588861</v>
      </c>
    </row>
    <row r="2010" spans="27:30" x14ac:dyDescent="0.25">
      <c r="AA2010" s="21" t="s">
        <v>2202</v>
      </c>
      <c r="AB2010" s="45"/>
      <c r="AC2010" s="45"/>
      <c r="AD2010" s="44" t="str">
        <f t="shared" si="74"/>
        <v/>
      </c>
    </row>
    <row r="2011" spans="27:30" x14ac:dyDescent="0.25">
      <c r="AA2011" s="46" t="s">
        <v>2200</v>
      </c>
      <c r="AB2011" s="45">
        <v>16474525</v>
      </c>
      <c r="AC2011" s="45">
        <v>17708403</v>
      </c>
      <c r="AD2011" s="44">
        <f t="shared" si="74"/>
        <v>7.4896119918480206E-2</v>
      </c>
    </row>
    <row r="2012" spans="27:30" x14ac:dyDescent="0.25">
      <c r="AA2012" s="21" t="s">
        <v>2871</v>
      </c>
      <c r="AB2012" s="45"/>
      <c r="AC2012" s="45"/>
      <c r="AD2012" s="44" t="str">
        <f t="shared" si="74"/>
        <v/>
      </c>
    </row>
    <row r="2013" spans="27:30" x14ac:dyDescent="0.25">
      <c r="AA2013" s="46" t="s">
        <v>2870</v>
      </c>
      <c r="AB2013" s="45">
        <v>30006388</v>
      </c>
      <c r="AC2013" s="45">
        <v>31202082</v>
      </c>
      <c r="AD2013" s="44">
        <f t="shared" si="74"/>
        <v>3.9847981703096023E-2</v>
      </c>
    </row>
    <row r="2014" spans="27:30" x14ac:dyDescent="0.25">
      <c r="AA2014" s="21" t="s">
        <v>2482</v>
      </c>
      <c r="AB2014" s="45"/>
      <c r="AC2014" s="45"/>
      <c r="AD2014" s="44" t="str">
        <f t="shared" si="74"/>
        <v/>
      </c>
    </row>
    <row r="2015" spans="27:30" x14ac:dyDescent="0.25">
      <c r="AA2015" s="46" t="s">
        <v>2481</v>
      </c>
      <c r="AB2015" s="45">
        <v>21039018</v>
      </c>
      <c r="AC2015" s="45">
        <v>22062531</v>
      </c>
      <c r="AD2015" s="44">
        <f t="shared" si="74"/>
        <v>4.8648325696570058E-2</v>
      </c>
    </row>
    <row r="2016" spans="27:30" x14ac:dyDescent="0.25">
      <c r="AA2016" s="21" t="s">
        <v>1695</v>
      </c>
      <c r="AB2016" s="45"/>
      <c r="AC2016" s="45"/>
      <c r="AD2016" s="44" t="str">
        <f t="shared" si="74"/>
        <v/>
      </c>
    </row>
    <row r="2017" spans="27:30" x14ac:dyDescent="0.25">
      <c r="AA2017" s="46" t="s">
        <v>1693</v>
      </c>
      <c r="AB2017" s="45">
        <v>9776000</v>
      </c>
      <c r="AC2017" s="45">
        <v>9834566</v>
      </c>
      <c r="AD2017" s="44">
        <f t="shared" si="74"/>
        <v>5.9907937806873979E-3</v>
      </c>
    </row>
    <row r="2018" spans="27:30" x14ac:dyDescent="0.25">
      <c r="AA2018" s="21" t="s">
        <v>1876</v>
      </c>
      <c r="AB2018" s="45"/>
      <c r="AC2018" s="45"/>
      <c r="AD2018" s="44" t="str">
        <f t="shared" si="74"/>
        <v/>
      </c>
    </row>
    <row r="2019" spans="27:30" x14ac:dyDescent="0.25">
      <c r="AA2019" s="46" t="s">
        <v>1874</v>
      </c>
      <c r="AB2019" s="45">
        <v>11507959</v>
      </c>
      <c r="AC2019" s="45">
        <v>12710896</v>
      </c>
      <c r="AD2019" s="44">
        <f t="shared" si="74"/>
        <v>0.1045308729375904</v>
      </c>
    </row>
    <row r="2020" spans="27:30" x14ac:dyDescent="0.25">
      <c r="AA2020" s="21" t="s">
        <v>1017</v>
      </c>
      <c r="AB2020" s="45"/>
      <c r="AC2020" s="45"/>
      <c r="AD2020" s="44" t="str">
        <f t="shared" si="74"/>
        <v/>
      </c>
    </row>
    <row r="2021" spans="27:30" x14ac:dyDescent="0.25">
      <c r="AA2021" s="46" t="s">
        <v>1015</v>
      </c>
      <c r="AB2021" s="45">
        <v>3864000</v>
      </c>
      <c r="AC2021" s="45">
        <v>4141000</v>
      </c>
      <c r="AD2021" s="44">
        <f t="shared" si="74"/>
        <v>7.168737060041408E-2</v>
      </c>
    </row>
    <row r="2022" spans="27:30" x14ac:dyDescent="0.25">
      <c r="AA2022" s="21" t="s">
        <v>2238</v>
      </c>
      <c r="AB2022" s="45"/>
      <c r="AC2022" s="45"/>
      <c r="AD2022" s="44" t="str">
        <f t="shared" si="74"/>
        <v/>
      </c>
    </row>
    <row r="2023" spans="27:30" x14ac:dyDescent="0.25">
      <c r="AA2023" s="46" t="s">
        <v>2237</v>
      </c>
      <c r="AB2023" s="45">
        <v>17061326</v>
      </c>
      <c r="AC2023" s="45">
        <v>17061326</v>
      </c>
      <c r="AD2023" s="44">
        <f t="shared" si="74"/>
        <v>0</v>
      </c>
    </row>
    <row r="2024" spans="27:30" x14ac:dyDescent="0.25">
      <c r="AA2024" s="21" t="s">
        <v>1676</v>
      </c>
      <c r="AB2024" s="45"/>
      <c r="AC2024" s="45"/>
      <c r="AD2024" s="44" t="str">
        <f t="shared" si="74"/>
        <v/>
      </c>
    </row>
    <row r="2025" spans="27:30" x14ac:dyDescent="0.25">
      <c r="AA2025" s="46" t="s">
        <v>1674</v>
      </c>
      <c r="AB2025" s="45">
        <v>9649000</v>
      </c>
      <c r="AC2025" s="45">
        <v>9750000</v>
      </c>
      <c r="AD2025" s="44">
        <f t="shared" si="74"/>
        <v>1.0467405948802985E-2</v>
      </c>
    </row>
    <row r="2026" spans="27:30" x14ac:dyDescent="0.25">
      <c r="AA2026" s="21" t="s">
        <v>1764</v>
      </c>
      <c r="AB2026" s="45"/>
      <c r="AC2026" s="45"/>
      <c r="AD2026" s="44" t="str">
        <f t="shared" si="74"/>
        <v/>
      </c>
    </row>
    <row r="2027" spans="27:30" x14ac:dyDescent="0.25">
      <c r="AA2027" s="46" t="s">
        <v>1763</v>
      </c>
      <c r="AB2027" s="45">
        <v>10480000</v>
      </c>
      <c r="AC2027" s="45">
        <v>10674000</v>
      </c>
      <c r="AD2027" s="44">
        <f t="shared" si="74"/>
        <v>1.8511450381679388E-2</v>
      </c>
    </row>
    <row r="2028" spans="27:30" x14ac:dyDescent="0.25">
      <c r="AA2028" s="21" t="s">
        <v>2465</v>
      </c>
      <c r="AB2028" s="45"/>
      <c r="AC2028" s="45"/>
      <c r="AD2028" s="44" t="str">
        <f t="shared" si="74"/>
        <v/>
      </c>
    </row>
    <row r="2029" spans="27:30" x14ac:dyDescent="0.25">
      <c r="AA2029" s="46" t="s">
        <v>2464</v>
      </c>
      <c r="AB2029" s="45">
        <v>20768000</v>
      </c>
      <c r="AC2029" s="45">
        <v>22105601</v>
      </c>
      <c r="AD2029" s="44">
        <f t="shared" si="74"/>
        <v>6.4406827812018494E-2</v>
      </c>
    </row>
    <row r="2030" spans="27:30" x14ac:dyDescent="0.25">
      <c r="AA2030" s="21" t="s">
        <v>1746</v>
      </c>
      <c r="AB2030" s="45"/>
      <c r="AC2030" s="45"/>
      <c r="AD2030" s="44" t="str">
        <f t="shared" si="74"/>
        <v/>
      </c>
    </row>
    <row r="2031" spans="27:30" x14ac:dyDescent="0.25">
      <c r="AA2031" s="46" t="s">
        <v>1744</v>
      </c>
      <c r="AB2031" s="45">
        <v>10284300</v>
      </c>
      <c r="AC2031" s="45">
        <v>10681863</v>
      </c>
      <c r="AD2031" s="44">
        <f t="shared" si="74"/>
        <v>3.8657273708468248E-2</v>
      </c>
    </row>
    <row r="2032" spans="27:30" x14ac:dyDescent="0.25">
      <c r="AA2032" s="21" t="s">
        <v>2668</v>
      </c>
      <c r="AB2032" s="45"/>
      <c r="AC2032" s="45"/>
      <c r="AD2032" s="44" t="str">
        <f t="shared" si="74"/>
        <v/>
      </c>
    </row>
    <row r="2033" spans="27:30" x14ac:dyDescent="0.25">
      <c r="AA2033" s="46" t="s">
        <v>2666</v>
      </c>
      <c r="AB2033" s="45">
        <v>24885638</v>
      </c>
      <c r="AC2033" s="45">
        <v>25356619</v>
      </c>
      <c r="AD2033" s="44">
        <f t="shared" si="74"/>
        <v>1.8925815765703898E-2</v>
      </c>
    </row>
    <row r="2034" spans="27:30" x14ac:dyDescent="0.25">
      <c r="AA2034" s="21" t="s">
        <v>1295</v>
      </c>
      <c r="AB2034" s="45"/>
      <c r="AC2034" s="45"/>
      <c r="AD2034" s="44" t="str">
        <f t="shared" si="74"/>
        <v/>
      </c>
    </row>
    <row r="2035" spans="27:30" x14ac:dyDescent="0.25">
      <c r="AA2035" s="46" t="s">
        <v>1292</v>
      </c>
      <c r="AB2035" s="45">
        <v>5885533</v>
      </c>
      <c r="AC2035" s="45">
        <v>6043246</v>
      </c>
      <c r="AD2035" s="44">
        <f t="shared" si="74"/>
        <v>2.6796723423350103E-2</v>
      </c>
    </row>
    <row r="2036" spans="27:30" x14ac:dyDescent="0.25">
      <c r="AA2036" s="21" t="s">
        <v>1805</v>
      </c>
      <c r="AB2036" s="45"/>
      <c r="AC2036" s="45"/>
      <c r="AD2036" s="44" t="str">
        <f t="shared" si="74"/>
        <v/>
      </c>
    </row>
    <row r="2037" spans="27:30" x14ac:dyDescent="0.25">
      <c r="AA2037" s="46" t="s">
        <v>1802</v>
      </c>
      <c r="AB2037" s="45">
        <v>10882320</v>
      </c>
      <c r="AC2037" s="45">
        <v>16423555</v>
      </c>
      <c r="AD2037" s="44">
        <f t="shared" si="74"/>
        <v>0.50919610891795131</v>
      </c>
    </row>
    <row r="2038" spans="27:30" x14ac:dyDescent="0.25">
      <c r="AA2038" s="21" t="s">
        <v>52</v>
      </c>
      <c r="AB2038" s="45"/>
      <c r="AC2038" s="45"/>
      <c r="AD2038" s="44" t="str">
        <f t="shared" si="74"/>
        <v/>
      </c>
    </row>
    <row r="2039" spans="27:30" x14ac:dyDescent="0.25">
      <c r="AA2039" s="46" t="s">
        <v>49</v>
      </c>
      <c r="AB2039" s="45">
        <v>0</v>
      </c>
      <c r="AC2039" s="45">
        <v>4616078</v>
      </c>
      <c r="AD2039" s="44" t="str">
        <f t="shared" si="74"/>
        <v/>
      </c>
    </row>
    <row r="2040" spans="27:30" x14ac:dyDescent="0.25">
      <c r="AA2040" s="46" t="s">
        <v>2963</v>
      </c>
      <c r="AB2040" s="45">
        <v>32766000</v>
      </c>
      <c r="AC2040" s="45">
        <v>35162304</v>
      </c>
      <c r="AD2040" s="44">
        <f t="shared" si="74"/>
        <v>7.3133858267716539E-2</v>
      </c>
    </row>
    <row r="2041" spans="27:30" x14ac:dyDescent="0.25">
      <c r="AA2041" s="21" t="s">
        <v>1664</v>
      </c>
      <c r="AB2041" s="45"/>
      <c r="AC2041" s="45"/>
      <c r="AD2041" s="44" t="str">
        <f t="shared" si="74"/>
        <v/>
      </c>
    </row>
    <row r="2042" spans="27:30" x14ac:dyDescent="0.25">
      <c r="AA2042" s="46" t="s">
        <v>1661</v>
      </c>
      <c r="AB2042" s="45">
        <v>9529882</v>
      </c>
      <c r="AC2042" s="45">
        <v>14296126</v>
      </c>
      <c r="AD2042" s="44">
        <f t="shared" si="74"/>
        <v>0.50013672782097407</v>
      </c>
    </row>
    <row r="2043" spans="27:30" x14ac:dyDescent="0.25">
      <c r="AA2043" s="21" t="s">
        <v>2627</v>
      </c>
      <c r="AB2043" s="45"/>
      <c r="AC2043" s="45"/>
      <c r="AD2043" s="44" t="str">
        <f t="shared" si="74"/>
        <v/>
      </c>
    </row>
    <row r="2044" spans="27:30" x14ac:dyDescent="0.25">
      <c r="AA2044" s="46" t="s">
        <v>2624</v>
      </c>
      <c r="AB2044" s="45">
        <v>23743780</v>
      </c>
      <c r="AC2044" s="45">
        <v>24809756</v>
      </c>
      <c r="AD2044" s="44">
        <f t="shared" si="74"/>
        <v>4.4894957753146295E-2</v>
      </c>
    </row>
    <row r="2045" spans="27:30" x14ac:dyDescent="0.25">
      <c r="AA2045" s="21" t="s">
        <v>2377</v>
      </c>
      <c r="AB2045" s="45"/>
      <c r="AC2045" s="45"/>
      <c r="AD2045" s="44" t="str">
        <f t="shared" si="74"/>
        <v/>
      </c>
    </row>
    <row r="2046" spans="27:30" x14ac:dyDescent="0.25">
      <c r="AA2046" s="46" t="s">
        <v>2375</v>
      </c>
      <c r="AB2046" s="45">
        <v>19432000</v>
      </c>
      <c r="AC2046" s="45">
        <v>20310963</v>
      </c>
      <c r="AD2046" s="44">
        <f t="shared" si="74"/>
        <v>4.5232760395224371E-2</v>
      </c>
    </row>
    <row r="2047" spans="27:30" x14ac:dyDescent="0.25">
      <c r="AA2047" s="21" t="s">
        <v>2003</v>
      </c>
      <c r="AB2047" s="45"/>
      <c r="AC2047" s="45"/>
      <c r="AD2047" s="44" t="str">
        <f t="shared" si="74"/>
        <v/>
      </c>
    </row>
    <row r="2048" spans="27:30" x14ac:dyDescent="0.25">
      <c r="AA2048" s="46" t="s">
        <v>2000</v>
      </c>
      <c r="AB2048" s="45">
        <v>13260000</v>
      </c>
      <c r="AC2048" s="45">
        <v>16851420</v>
      </c>
      <c r="AD2048" s="44">
        <f t="shared" si="74"/>
        <v>0.27084615384615385</v>
      </c>
    </row>
    <row r="2049" spans="27:30" x14ac:dyDescent="0.25">
      <c r="AA2049" s="21" t="s">
        <v>2034</v>
      </c>
      <c r="AB2049" s="45"/>
      <c r="AC2049" s="45"/>
      <c r="AD2049" s="44" t="str">
        <f t="shared" si="74"/>
        <v/>
      </c>
    </row>
    <row r="2050" spans="27:30" x14ac:dyDescent="0.25">
      <c r="AA2050" s="46" t="s">
        <v>2000</v>
      </c>
      <c r="AB2050" s="45">
        <v>13613730</v>
      </c>
      <c r="AC2050" s="45">
        <v>13829042</v>
      </c>
      <c r="AD2050" s="44">
        <f t="shared" si="74"/>
        <v>1.581579772773516E-2</v>
      </c>
    </row>
    <row r="2051" spans="27:30" x14ac:dyDescent="0.25">
      <c r="AA2051" s="21" t="s">
        <v>2554</v>
      </c>
      <c r="AB2051" s="45"/>
      <c r="AC2051" s="45"/>
      <c r="AD2051" s="44" t="str">
        <f t="shared" si="74"/>
        <v/>
      </c>
    </row>
    <row r="2052" spans="27:30" x14ac:dyDescent="0.25">
      <c r="AA2052" s="46" t="s">
        <v>2552</v>
      </c>
      <c r="AB2052" s="45">
        <v>22227916</v>
      </c>
      <c r="AC2052" s="45">
        <v>24626857</v>
      </c>
      <c r="AD2052" s="44">
        <f t="shared" si="74"/>
        <v>0.10792469253527862</v>
      </c>
    </row>
    <row r="2053" spans="27:30" x14ac:dyDescent="0.25">
      <c r="AA2053" s="21" t="s">
        <v>1651</v>
      </c>
      <c r="AB2053" s="45"/>
      <c r="AC2053" s="45"/>
      <c r="AD2053" s="44" t="str">
        <f t="shared" si="74"/>
        <v/>
      </c>
    </row>
    <row r="2054" spans="27:30" x14ac:dyDescent="0.25">
      <c r="AA2054" s="46" t="s">
        <v>1649</v>
      </c>
      <c r="AB2054" s="45">
        <v>9329356</v>
      </c>
      <c r="AC2054" s="45">
        <v>9703739</v>
      </c>
      <c r="AD2054" s="44">
        <f t="shared" ref="AD2054:AD2117" si="75">IF(OR(AB2054=0,AB2054="",AC2054=0,AC2054=""),"",(AC2054-AB2054)/AB2054)</f>
        <v>4.0129565213290176E-2</v>
      </c>
    </row>
    <row r="2055" spans="27:30" x14ac:dyDescent="0.25">
      <c r="AA2055" s="21" t="s">
        <v>2805</v>
      </c>
      <c r="AB2055" s="45"/>
      <c r="AC2055" s="45"/>
      <c r="AD2055" s="44" t="str">
        <f t="shared" si="75"/>
        <v/>
      </c>
    </row>
    <row r="2056" spans="27:30" x14ac:dyDescent="0.25">
      <c r="AA2056" s="46" t="s">
        <v>2802</v>
      </c>
      <c r="AB2056" s="45">
        <v>28160000</v>
      </c>
      <c r="AC2056" s="45">
        <v>29398390</v>
      </c>
      <c r="AD2056" s="44">
        <f t="shared" si="75"/>
        <v>4.3976917613636361E-2</v>
      </c>
    </row>
    <row r="2057" spans="27:30" x14ac:dyDescent="0.25">
      <c r="AA2057" s="21" t="s">
        <v>2083</v>
      </c>
      <c r="AB2057" s="45"/>
      <c r="AC2057" s="45"/>
      <c r="AD2057" s="44" t="str">
        <f t="shared" si="75"/>
        <v/>
      </c>
    </row>
    <row r="2058" spans="27:30" x14ac:dyDescent="0.25">
      <c r="AA2058" s="46" t="s">
        <v>2080</v>
      </c>
      <c r="AB2058" s="45">
        <v>14700000</v>
      </c>
      <c r="AC2058" s="45">
        <v>15132847</v>
      </c>
      <c r="AD2058" s="44">
        <f t="shared" si="75"/>
        <v>2.9445374149659864E-2</v>
      </c>
    </row>
    <row r="2059" spans="27:30" x14ac:dyDescent="0.25">
      <c r="AA2059" s="21" t="s">
        <v>2389</v>
      </c>
      <c r="AB2059" s="45"/>
      <c r="AC2059" s="45"/>
      <c r="AD2059" s="44" t="str">
        <f t="shared" si="75"/>
        <v/>
      </c>
    </row>
    <row r="2060" spans="27:30" x14ac:dyDescent="0.25">
      <c r="AA2060" s="46" t="s">
        <v>2386</v>
      </c>
      <c r="AB2060" s="45">
        <v>19481987</v>
      </c>
      <c r="AC2060" s="45">
        <v>19876398</v>
      </c>
      <c r="AD2060" s="44">
        <f t="shared" si="75"/>
        <v>2.0244906230560567E-2</v>
      </c>
    </row>
    <row r="2061" spans="27:30" x14ac:dyDescent="0.25">
      <c r="AA2061" s="21" t="s">
        <v>1905</v>
      </c>
      <c r="AB2061" s="45"/>
      <c r="AC2061" s="45"/>
      <c r="AD2061" s="44" t="str">
        <f t="shared" si="75"/>
        <v/>
      </c>
    </row>
    <row r="2062" spans="27:30" x14ac:dyDescent="0.25">
      <c r="AA2062" s="46" t="s">
        <v>1902</v>
      </c>
      <c r="AB2062" s="45">
        <v>11900000</v>
      </c>
      <c r="AC2062" s="45">
        <v>11940630</v>
      </c>
      <c r="AD2062" s="44">
        <f t="shared" si="75"/>
        <v>3.4142857142857143E-3</v>
      </c>
    </row>
    <row r="2063" spans="27:30" x14ac:dyDescent="0.25">
      <c r="AA2063" s="21" t="s">
        <v>2496</v>
      </c>
      <c r="AB2063" s="45"/>
      <c r="AC2063" s="45"/>
      <c r="AD2063" s="44" t="str">
        <f t="shared" si="75"/>
        <v/>
      </c>
    </row>
    <row r="2064" spans="27:30" x14ac:dyDescent="0.25">
      <c r="AA2064" s="46" t="s">
        <v>2493</v>
      </c>
      <c r="AB2064" s="45">
        <v>21288300</v>
      </c>
      <c r="AC2064" s="45">
        <v>22083000</v>
      </c>
      <c r="AD2064" s="44">
        <f t="shared" si="75"/>
        <v>3.7330364566451994E-2</v>
      </c>
    </row>
    <row r="2065" spans="27:30" x14ac:dyDescent="0.25">
      <c r="AA2065" s="21" t="s">
        <v>1279</v>
      </c>
      <c r="AB2065" s="45"/>
      <c r="AC2065" s="45"/>
      <c r="AD2065" s="44" t="str">
        <f t="shared" si="75"/>
        <v/>
      </c>
    </row>
    <row r="2066" spans="27:30" x14ac:dyDescent="0.25">
      <c r="AA2066" s="46" t="s">
        <v>1277</v>
      </c>
      <c r="AB2066" s="45">
        <v>5732950</v>
      </c>
      <c r="AC2066" s="45">
        <v>5868773</v>
      </c>
      <c r="AD2066" s="44">
        <f t="shared" si="75"/>
        <v>2.3691642173749989E-2</v>
      </c>
    </row>
    <row r="2067" spans="27:30" x14ac:dyDescent="0.25">
      <c r="AA2067" s="21" t="s">
        <v>2210</v>
      </c>
      <c r="AB2067" s="45"/>
      <c r="AC2067" s="45"/>
      <c r="AD2067" s="44" t="str">
        <f t="shared" si="75"/>
        <v/>
      </c>
    </row>
    <row r="2068" spans="27:30" x14ac:dyDescent="0.25">
      <c r="AA2068" s="46" t="s">
        <v>3077</v>
      </c>
      <c r="AB2068" s="45">
        <v>36206044</v>
      </c>
      <c r="AC2068" s="45">
        <v>38176680</v>
      </c>
      <c r="AD2068" s="44">
        <f t="shared" si="75"/>
        <v>5.4428371130521742E-2</v>
      </c>
    </row>
    <row r="2069" spans="27:30" x14ac:dyDescent="0.25">
      <c r="AA2069" s="46" t="s">
        <v>2208</v>
      </c>
      <c r="AB2069" s="45">
        <v>16606634</v>
      </c>
      <c r="AC2069" s="45">
        <v>16964180</v>
      </c>
      <c r="AD2069" s="44">
        <f t="shared" si="75"/>
        <v>2.1530311320162775E-2</v>
      </c>
    </row>
    <row r="2070" spans="27:30" x14ac:dyDescent="0.25">
      <c r="AA2070" s="21" t="s">
        <v>97</v>
      </c>
      <c r="AB2070" s="45"/>
      <c r="AC2070" s="45"/>
      <c r="AD2070" s="44" t="str">
        <f t="shared" si="75"/>
        <v/>
      </c>
    </row>
    <row r="2071" spans="27:30" x14ac:dyDescent="0.25">
      <c r="AA2071" s="46" t="s">
        <v>95</v>
      </c>
      <c r="AB2071" s="45">
        <v>0</v>
      </c>
      <c r="AC2071" s="45">
        <v>0</v>
      </c>
      <c r="AD2071" s="44" t="str">
        <f t="shared" si="75"/>
        <v/>
      </c>
    </row>
    <row r="2072" spans="27:30" x14ac:dyDescent="0.25">
      <c r="AA2072" s="21" t="s">
        <v>790</v>
      </c>
      <c r="AB2072" s="45"/>
      <c r="AC2072" s="45"/>
      <c r="AD2072" s="44" t="str">
        <f t="shared" si="75"/>
        <v/>
      </c>
    </row>
    <row r="2073" spans="27:30" x14ac:dyDescent="0.25">
      <c r="AA2073" s="46" t="s">
        <v>788</v>
      </c>
      <c r="AB2073" s="45">
        <v>2855784</v>
      </c>
      <c r="AC2073" s="45">
        <v>2855784</v>
      </c>
      <c r="AD2073" s="44">
        <f t="shared" si="75"/>
        <v>0</v>
      </c>
    </row>
    <row r="2074" spans="27:30" x14ac:dyDescent="0.25">
      <c r="AA2074" s="21" t="s">
        <v>1532</v>
      </c>
      <c r="AB2074" s="45"/>
      <c r="AC2074" s="45"/>
      <c r="AD2074" s="44" t="str">
        <f t="shared" si="75"/>
        <v/>
      </c>
    </row>
    <row r="2075" spans="27:30" x14ac:dyDescent="0.25">
      <c r="AA2075" s="46" t="s">
        <v>1530</v>
      </c>
      <c r="AB2075" s="45">
        <v>8427275</v>
      </c>
      <c r="AC2075" s="45">
        <v>8427275</v>
      </c>
      <c r="AD2075" s="44">
        <f t="shared" si="75"/>
        <v>0</v>
      </c>
    </row>
    <row r="2076" spans="27:30" x14ac:dyDescent="0.25">
      <c r="AA2076" s="21" t="s">
        <v>875</v>
      </c>
      <c r="AB2076" s="45"/>
      <c r="AC2076" s="45"/>
      <c r="AD2076" s="44" t="str">
        <f t="shared" si="75"/>
        <v/>
      </c>
    </row>
    <row r="2077" spans="27:30" x14ac:dyDescent="0.25">
      <c r="AA2077" s="46" t="s">
        <v>873</v>
      </c>
      <c r="AB2077" s="45">
        <v>3123581</v>
      </c>
      <c r="AC2077" s="45">
        <v>3035885</v>
      </c>
      <c r="AD2077" s="44">
        <f t="shared" si="75"/>
        <v>-2.8075468508740448E-2</v>
      </c>
    </row>
    <row r="2078" spans="27:30" x14ac:dyDescent="0.25">
      <c r="AA2078" s="21" t="s">
        <v>1142</v>
      </c>
      <c r="AB2078" s="45"/>
      <c r="AC2078" s="45"/>
      <c r="AD2078" s="44" t="str">
        <f t="shared" si="75"/>
        <v/>
      </c>
    </row>
    <row r="2079" spans="27:30" x14ac:dyDescent="0.25">
      <c r="AA2079" s="46" t="s">
        <v>1140</v>
      </c>
      <c r="AB2079" s="45">
        <v>4748809</v>
      </c>
      <c r="AC2079" s="45">
        <v>4571407</v>
      </c>
      <c r="AD2079" s="44">
        <f t="shared" si="75"/>
        <v>-3.735715628908217E-2</v>
      </c>
    </row>
    <row r="2080" spans="27:30" x14ac:dyDescent="0.25">
      <c r="AA2080" s="21" t="s">
        <v>2714</v>
      </c>
      <c r="AB2080" s="45"/>
      <c r="AC2080" s="45"/>
      <c r="AD2080" s="44" t="str">
        <f t="shared" si="75"/>
        <v/>
      </c>
    </row>
    <row r="2081" spans="27:30" x14ac:dyDescent="0.25">
      <c r="AA2081" s="46" t="s">
        <v>2712</v>
      </c>
      <c r="AB2081" s="45">
        <v>25906995</v>
      </c>
      <c r="AC2081" s="45">
        <v>26435895</v>
      </c>
      <c r="AD2081" s="44">
        <f t="shared" si="75"/>
        <v>2.0415335703735611E-2</v>
      </c>
    </row>
    <row r="2082" spans="27:30" x14ac:dyDescent="0.25">
      <c r="AA2082" s="21" t="s">
        <v>2132</v>
      </c>
      <c r="AB2082" s="45"/>
      <c r="AC2082" s="45"/>
      <c r="AD2082" s="44" t="str">
        <f t="shared" si="75"/>
        <v/>
      </c>
    </row>
    <row r="2083" spans="27:30" x14ac:dyDescent="0.25">
      <c r="AA2083" s="46" t="s">
        <v>2129</v>
      </c>
      <c r="AB2083" s="45">
        <v>15161429</v>
      </c>
      <c r="AC2083" s="45">
        <v>15519395</v>
      </c>
      <c r="AD2083" s="44">
        <f t="shared" si="75"/>
        <v>2.3610307445294239E-2</v>
      </c>
    </row>
    <row r="2084" spans="27:30" x14ac:dyDescent="0.25">
      <c r="AA2084" s="21" t="s">
        <v>1985</v>
      </c>
      <c r="AB2084" s="45"/>
      <c r="AC2084" s="45"/>
      <c r="AD2084" s="44" t="str">
        <f t="shared" si="75"/>
        <v/>
      </c>
    </row>
    <row r="2085" spans="27:30" x14ac:dyDescent="0.25">
      <c r="AA2085" s="46" t="s">
        <v>1982</v>
      </c>
      <c r="AB2085" s="45">
        <v>12824050</v>
      </c>
      <c r="AC2085" s="45">
        <v>13455100</v>
      </c>
      <c r="AD2085" s="44">
        <f t="shared" si="75"/>
        <v>4.9208323423567436E-2</v>
      </c>
    </row>
    <row r="2086" spans="27:30" x14ac:dyDescent="0.25">
      <c r="AA2086" s="21" t="s">
        <v>800</v>
      </c>
      <c r="AB2086" s="45"/>
      <c r="AC2086" s="45"/>
      <c r="AD2086" s="44" t="str">
        <f t="shared" si="75"/>
        <v/>
      </c>
    </row>
    <row r="2087" spans="27:30" x14ac:dyDescent="0.25">
      <c r="AA2087" s="46" t="s">
        <v>797</v>
      </c>
      <c r="AB2087" s="45">
        <v>2885585</v>
      </c>
      <c r="AC2087" s="45">
        <v>3257458</v>
      </c>
      <c r="AD2087" s="44">
        <f t="shared" si="75"/>
        <v>0.12887265493825342</v>
      </c>
    </row>
    <row r="2088" spans="27:30" x14ac:dyDescent="0.25">
      <c r="AA2088" s="21" t="s">
        <v>3551</v>
      </c>
      <c r="AB2088" s="45"/>
      <c r="AC2088" s="45"/>
      <c r="AD2088" s="44" t="str">
        <f t="shared" si="75"/>
        <v/>
      </c>
    </row>
    <row r="2089" spans="27:30" x14ac:dyDescent="0.25">
      <c r="AA2089" s="46" t="s">
        <v>3548</v>
      </c>
      <c r="AB2089" s="45">
        <v>65994000</v>
      </c>
      <c r="AC2089" s="45">
        <v>65994000</v>
      </c>
      <c r="AD2089" s="44">
        <f t="shared" si="75"/>
        <v>0</v>
      </c>
    </row>
    <row r="2090" spans="27:30" x14ac:dyDescent="0.25">
      <c r="AA2090" s="21" t="s">
        <v>2546</v>
      </c>
      <c r="AB2090" s="45"/>
      <c r="AC2090" s="45"/>
      <c r="AD2090" s="44" t="str">
        <f t="shared" si="75"/>
        <v/>
      </c>
    </row>
    <row r="2091" spans="27:30" x14ac:dyDescent="0.25">
      <c r="AA2091" s="46" t="s">
        <v>2543</v>
      </c>
      <c r="AB2091" s="45">
        <v>22123180</v>
      </c>
      <c r="AC2091" s="45">
        <v>22825995</v>
      </c>
      <c r="AD2091" s="44">
        <f t="shared" si="75"/>
        <v>3.1768262971236506E-2</v>
      </c>
    </row>
    <row r="2092" spans="27:30" x14ac:dyDescent="0.25">
      <c r="AA2092" s="21" t="s">
        <v>941</v>
      </c>
      <c r="AB2092" s="45"/>
      <c r="AC2092" s="45"/>
      <c r="AD2092" s="44" t="str">
        <f t="shared" si="75"/>
        <v/>
      </c>
    </row>
    <row r="2093" spans="27:30" x14ac:dyDescent="0.25">
      <c r="AA2093" s="46" t="s">
        <v>938</v>
      </c>
      <c r="AB2093" s="45">
        <v>3384894</v>
      </c>
      <c r="AC2093" s="45">
        <v>3480791</v>
      </c>
      <c r="AD2093" s="44">
        <f t="shared" si="75"/>
        <v>2.8330872399549293E-2</v>
      </c>
    </row>
    <row r="2094" spans="27:30" x14ac:dyDescent="0.25">
      <c r="AA2094" s="21" t="s">
        <v>2097</v>
      </c>
      <c r="AB2094" s="45"/>
      <c r="AC2094" s="45"/>
      <c r="AD2094" s="44" t="str">
        <f t="shared" si="75"/>
        <v/>
      </c>
    </row>
    <row r="2095" spans="27:30" x14ac:dyDescent="0.25">
      <c r="AA2095" s="46" t="s">
        <v>2094</v>
      </c>
      <c r="AB2095" s="45">
        <v>14851238</v>
      </c>
      <c r="AC2095" s="45">
        <v>15516050</v>
      </c>
      <c r="AD2095" s="44">
        <f t="shared" si="75"/>
        <v>4.4764752945175346E-2</v>
      </c>
    </row>
    <row r="2096" spans="27:30" x14ac:dyDescent="0.25">
      <c r="AA2096" s="21" t="s">
        <v>3096</v>
      </c>
      <c r="AB2096" s="45"/>
      <c r="AC2096" s="45"/>
      <c r="AD2096" s="44" t="str">
        <f t="shared" si="75"/>
        <v/>
      </c>
    </row>
    <row r="2097" spans="27:30" x14ac:dyDescent="0.25">
      <c r="AA2097" s="46" t="s">
        <v>3094</v>
      </c>
      <c r="AB2097" s="45">
        <v>36448000</v>
      </c>
      <c r="AC2097" s="45">
        <v>37081000</v>
      </c>
      <c r="AD2097" s="44">
        <f t="shared" si="75"/>
        <v>1.7367208077260755E-2</v>
      </c>
    </row>
    <row r="2098" spans="27:30" x14ac:dyDescent="0.25">
      <c r="AA2098" s="21" t="s">
        <v>1248</v>
      </c>
      <c r="AB2098" s="45"/>
      <c r="AC2098" s="45"/>
      <c r="AD2098" s="44" t="str">
        <f t="shared" si="75"/>
        <v/>
      </c>
    </row>
    <row r="2099" spans="27:30" x14ac:dyDescent="0.25">
      <c r="AA2099" s="46" t="s">
        <v>1245</v>
      </c>
      <c r="AB2099" s="45">
        <v>5405390</v>
      </c>
      <c r="AC2099" s="45">
        <v>5682502</v>
      </c>
      <c r="AD2099" s="44">
        <f t="shared" si="75"/>
        <v>5.1265866107718404E-2</v>
      </c>
    </row>
    <row r="2100" spans="27:30" x14ac:dyDescent="0.25">
      <c r="AA2100" s="21" t="s">
        <v>2579</v>
      </c>
      <c r="AB2100" s="45"/>
      <c r="AC2100" s="45"/>
      <c r="AD2100" s="44" t="str">
        <f t="shared" si="75"/>
        <v/>
      </c>
    </row>
    <row r="2101" spans="27:30" x14ac:dyDescent="0.25">
      <c r="AA2101" s="46" t="s">
        <v>2576</v>
      </c>
      <c r="AB2101" s="45">
        <v>22740000</v>
      </c>
      <c r="AC2101" s="45">
        <v>23868765</v>
      </c>
      <c r="AD2101" s="44">
        <f t="shared" si="75"/>
        <v>4.963786279683377E-2</v>
      </c>
    </row>
    <row r="2102" spans="27:30" x14ac:dyDescent="0.25">
      <c r="AA2102" s="21" t="s">
        <v>1909</v>
      </c>
      <c r="AB2102" s="45"/>
      <c r="AC2102" s="45"/>
      <c r="AD2102" s="44" t="str">
        <f t="shared" si="75"/>
        <v/>
      </c>
    </row>
    <row r="2103" spans="27:30" x14ac:dyDescent="0.25">
      <c r="AA2103" s="46" t="s">
        <v>1906</v>
      </c>
      <c r="AB2103" s="45">
        <v>11975000</v>
      </c>
      <c r="AC2103" s="45">
        <v>12544449</v>
      </c>
      <c r="AD2103" s="44">
        <f t="shared" si="75"/>
        <v>4.7553152400835075E-2</v>
      </c>
    </row>
    <row r="2104" spans="27:30" x14ac:dyDescent="0.25">
      <c r="AA2104" s="21" t="s">
        <v>3436</v>
      </c>
      <c r="AB2104" s="45"/>
      <c r="AC2104" s="45"/>
      <c r="AD2104" s="44" t="str">
        <f t="shared" si="75"/>
        <v/>
      </c>
    </row>
    <row r="2105" spans="27:30" x14ac:dyDescent="0.25">
      <c r="AA2105" s="46" t="s">
        <v>3434</v>
      </c>
      <c r="AB2105" s="45">
        <v>54817000</v>
      </c>
      <c r="AC2105" s="45">
        <v>56042000</v>
      </c>
      <c r="AD2105" s="44">
        <f t="shared" si="75"/>
        <v>2.2347082109564553E-2</v>
      </c>
    </row>
    <row r="2106" spans="27:30" x14ac:dyDescent="0.25">
      <c r="AA2106" s="21" t="s">
        <v>638</v>
      </c>
      <c r="AB2106" s="45"/>
      <c r="AC2106" s="45"/>
      <c r="AD2106" s="44" t="str">
        <f t="shared" si="75"/>
        <v/>
      </c>
    </row>
    <row r="2107" spans="27:30" x14ac:dyDescent="0.25">
      <c r="AA2107" s="46" t="s">
        <v>635</v>
      </c>
      <c r="AB2107" s="45">
        <v>2202000</v>
      </c>
      <c r="AC2107" s="45">
        <v>2192000</v>
      </c>
      <c r="AD2107" s="44">
        <f t="shared" si="75"/>
        <v>-4.5413260672116261E-3</v>
      </c>
    </row>
    <row r="2108" spans="27:30" x14ac:dyDescent="0.25">
      <c r="AA2108" s="21" t="s">
        <v>2371</v>
      </c>
      <c r="AB2108" s="45"/>
      <c r="AC2108" s="45"/>
      <c r="AD2108" s="44" t="str">
        <f t="shared" si="75"/>
        <v/>
      </c>
    </row>
    <row r="2109" spans="27:30" x14ac:dyDescent="0.25">
      <c r="AA2109" s="46" t="s">
        <v>2369</v>
      </c>
      <c r="AB2109" s="45">
        <v>19332000</v>
      </c>
      <c r="AC2109" s="45">
        <v>19415000</v>
      </c>
      <c r="AD2109" s="44">
        <f t="shared" si="75"/>
        <v>4.2933995447961932E-3</v>
      </c>
    </row>
    <row r="2110" spans="27:30" x14ac:dyDescent="0.25">
      <c r="AA2110" s="21" t="s">
        <v>3395</v>
      </c>
      <c r="AB2110" s="45"/>
      <c r="AC2110" s="45"/>
      <c r="AD2110" s="44" t="str">
        <f t="shared" si="75"/>
        <v/>
      </c>
    </row>
    <row r="2111" spans="27:30" x14ac:dyDescent="0.25">
      <c r="AA2111" s="46" t="s">
        <v>3393</v>
      </c>
      <c r="AB2111" s="45">
        <v>52493799</v>
      </c>
      <c r="AC2111" s="45">
        <v>58903514</v>
      </c>
      <c r="AD2111" s="44">
        <f t="shared" si="75"/>
        <v>0.12210423177792866</v>
      </c>
    </row>
    <row r="2112" spans="27:30" x14ac:dyDescent="0.25">
      <c r="AA2112" s="21" t="s">
        <v>1654</v>
      </c>
      <c r="AB2112" s="45"/>
      <c r="AC2112" s="45"/>
      <c r="AD2112" s="44" t="str">
        <f t="shared" si="75"/>
        <v/>
      </c>
    </row>
    <row r="2113" spans="27:30" x14ac:dyDescent="0.25">
      <c r="AA2113" s="46" t="s">
        <v>1652</v>
      </c>
      <c r="AB2113" s="45">
        <v>9397411</v>
      </c>
      <c r="AC2113" s="45">
        <v>10249989</v>
      </c>
      <c r="AD2113" s="44">
        <f t="shared" si="75"/>
        <v>9.072477515349707E-2</v>
      </c>
    </row>
    <row r="2114" spans="27:30" x14ac:dyDescent="0.25">
      <c r="AA2114" s="21" t="s">
        <v>3342</v>
      </c>
      <c r="AB2114" s="45"/>
      <c r="AC2114" s="45"/>
      <c r="AD2114" s="44" t="str">
        <f t="shared" si="75"/>
        <v/>
      </c>
    </row>
    <row r="2115" spans="27:30" x14ac:dyDescent="0.25">
      <c r="AA2115" s="46" t="s">
        <v>3340</v>
      </c>
      <c r="AB2115" s="45">
        <v>49643000</v>
      </c>
      <c r="AC2115" s="45">
        <v>52023000</v>
      </c>
      <c r="AD2115" s="44">
        <f t="shared" si="75"/>
        <v>4.7942308079688981E-2</v>
      </c>
    </row>
    <row r="2116" spans="27:30" x14ac:dyDescent="0.25">
      <c r="AA2116" s="21" t="s">
        <v>793</v>
      </c>
      <c r="AB2116" s="45"/>
      <c r="AC2116" s="45"/>
      <c r="AD2116" s="44" t="str">
        <f t="shared" si="75"/>
        <v/>
      </c>
    </row>
    <row r="2117" spans="27:30" x14ac:dyDescent="0.25">
      <c r="AA2117" s="46" t="s">
        <v>791</v>
      </c>
      <c r="AB2117" s="45">
        <v>2863596</v>
      </c>
      <c r="AC2117" s="45">
        <v>2863596</v>
      </c>
      <c r="AD2117" s="44">
        <f t="shared" si="75"/>
        <v>0</v>
      </c>
    </row>
    <row r="2118" spans="27:30" x14ac:dyDescent="0.25">
      <c r="AA2118" s="21" t="s">
        <v>2488</v>
      </c>
      <c r="AB2118" s="45"/>
      <c r="AC2118" s="45"/>
      <c r="AD2118" s="44" t="str">
        <f t="shared" ref="AD2118:AD2181" si="76">IF(OR(AB2118=0,AB2118="",AC2118=0,AC2118=""),"",(AC2118-AB2118)/AB2118)</f>
        <v/>
      </c>
    </row>
    <row r="2119" spans="27:30" x14ac:dyDescent="0.25">
      <c r="AA2119" s="46" t="s">
        <v>2486</v>
      </c>
      <c r="AB2119" s="45">
        <v>21180000</v>
      </c>
      <c r="AC2119" s="45">
        <v>24451000</v>
      </c>
      <c r="AD2119" s="44">
        <f t="shared" si="76"/>
        <v>0.15443814919735599</v>
      </c>
    </row>
    <row r="2120" spans="27:30" x14ac:dyDescent="0.25">
      <c r="AA2120" s="21" t="s">
        <v>1691</v>
      </c>
      <c r="AB2120" s="45"/>
      <c r="AC2120" s="45"/>
      <c r="AD2120" s="44" t="str">
        <f t="shared" si="76"/>
        <v/>
      </c>
    </row>
    <row r="2121" spans="27:30" x14ac:dyDescent="0.25">
      <c r="AA2121" s="46" t="s">
        <v>1689</v>
      </c>
      <c r="AB2121" s="45">
        <v>9745000</v>
      </c>
      <c r="AC2121" s="45">
        <v>10726000</v>
      </c>
      <c r="AD2121" s="44">
        <f t="shared" si="76"/>
        <v>0.10066700872242175</v>
      </c>
    </row>
    <row r="2122" spans="27:30" x14ac:dyDescent="0.25">
      <c r="AA2122" s="21" t="s">
        <v>2630</v>
      </c>
      <c r="AB2122" s="45"/>
      <c r="AC2122" s="45"/>
      <c r="AD2122" s="44" t="str">
        <f t="shared" si="76"/>
        <v/>
      </c>
    </row>
    <row r="2123" spans="27:30" x14ac:dyDescent="0.25">
      <c r="AA2123" s="46" t="s">
        <v>2628</v>
      </c>
      <c r="AB2123" s="45">
        <v>23840000</v>
      </c>
      <c r="AC2123" s="45">
        <v>24589000</v>
      </c>
      <c r="AD2123" s="44">
        <f t="shared" si="76"/>
        <v>3.1417785234899326E-2</v>
      </c>
    </row>
    <row r="2124" spans="27:30" x14ac:dyDescent="0.25">
      <c r="AA2124" s="21" t="s">
        <v>2690</v>
      </c>
      <c r="AB2124" s="45"/>
      <c r="AC2124" s="45"/>
      <c r="AD2124" s="44" t="str">
        <f t="shared" si="76"/>
        <v/>
      </c>
    </row>
    <row r="2125" spans="27:30" x14ac:dyDescent="0.25">
      <c r="AA2125" s="46" t="s">
        <v>2688</v>
      </c>
      <c r="AB2125" s="45">
        <v>25242688</v>
      </c>
      <c r="AC2125" s="45">
        <v>22626925</v>
      </c>
      <c r="AD2125" s="44">
        <f t="shared" si="76"/>
        <v>-0.10362458229488079</v>
      </c>
    </row>
    <row r="2126" spans="27:30" x14ac:dyDescent="0.25">
      <c r="AA2126" s="21" t="s">
        <v>1404</v>
      </c>
      <c r="AB2126" s="45"/>
      <c r="AC2126" s="45"/>
      <c r="AD2126" s="44" t="str">
        <f t="shared" si="76"/>
        <v/>
      </c>
    </row>
    <row r="2127" spans="27:30" x14ac:dyDescent="0.25">
      <c r="AA2127" s="46" t="s">
        <v>1402</v>
      </c>
      <c r="AB2127" s="45">
        <v>7030000</v>
      </c>
      <c r="AC2127" s="45">
        <v>7358000</v>
      </c>
      <c r="AD2127" s="44">
        <f t="shared" si="76"/>
        <v>4.6657183499288761E-2</v>
      </c>
    </row>
    <row r="2128" spans="27:30" x14ac:dyDescent="0.25">
      <c r="AA2128" s="21" t="s">
        <v>1183</v>
      </c>
      <c r="AB2128" s="45"/>
      <c r="AC2128" s="45"/>
      <c r="AD2128" s="44" t="str">
        <f t="shared" si="76"/>
        <v/>
      </c>
    </row>
    <row r="2129" spans="27:30" x14ac:dyDescent="0.25">
      <c r="AA2129" s="46" t="s">
        <v>1181</v>
      </c>
      <c r="AB2129" s="45">
        <v>4968200</v>
      </c>
      <c r="AC2129" s="45">
        <v>5056600</v>
      </c>
      <c r="AD2129" s="44">
        <f t="shared" si="76"/>
        <v>1.7793164526387826E-2</v>
      </c>
    </row>
    <row r="2130" spans="27:30" x14ac:dyDescent="0.25">
      <c r="AA2130" s="21" t="s">
        <v>560</v>
      </c>
      <c r="AB2130" s="45"/>
      <c r="AC2130" s="45"/>
      <c r="AD2130" s="44" t="str">
        <f t="shared" si="76"/>
        <v/>
      </c>
    </row>
    <row r="2131" spans="27:30" x14ac:dyDescent="0.25">
      <c r="AA2131" s="46" t="s">
        <v>558</v>
      </c>
      <c r="AB2131" s="45">
        <v>1692000</v>
      </c>
      <c r="AC2131" s="45">
        <v>1717000</v>
      </c>
      <c r="AD2131" s="44">
        <f t="shared" si="76"/>
        <v>1.4775413711583925E-2</v>
      </c>
    </row>
    <row r="2132" spans="27:30" x14ac:dyDescent="0.25">
      <c r="AA2132" s="21" t="s">
        <v>678</v>
      </c>
      <c r="AB2132" s="45"/>
      <c r="AC2132" s="45"/>
      <c r="AD2132" s="44" t="str">
        <f t="shared" si="76"/>
        <v/>
      </c>
    </row>
    <row r="2133" spans="27:30" x14ac:dyDescent="0.25">
      <c r="AA2133" s="46" t="s">
        <v>676</v>
      </c>
      <c r="AB2133" s="45">
        <v>2459000</v>
      </c>
      <c r="AC2133" s="45">
        <v>2644000</v>
      </c>
      <c r="AD2133" s="44">
        <f t="shared" si="76"/>
        <v>7.5233834892232621E-2</v>
      </c>
    </row>
    <row r="2134" spans="27:30" x14ac:dyDescent="0.25">
      <c r="AA2134" s="21" t="s">
        <v>1172</v>
      </c>
      <c r="AB2134" s="45"/>
      <c r="AC2134" s="45"/>
      <c r="AD2134" s="44" t="str">
        <f t="shared" si="76"/>
        <v/>
      </c>
    </row>
    <row r="2135" spans="27:30" x14ac:dyDescent="0.25">
      <c r="AA2135" s="46" t="s">
        <v>621</v>
      </c>
      <c r="AB2135" s="45">
        <v>4911384</v>
      </c>
      <c r="AC2135" s="45">
        <v>4911384</v>
      </c>
      <c r="AD2135" s="44">
        <f t="shared" si="76"/>
        <v>0</v>
      </c>
    </row>
    <row r="2136" spans="27:30" x14ac:dyDescent="0.25">
      <c r="AA2136" s="21" t="s">
        <v>576</v>
      </c>
      <c r="AB2136" s="45"/>
      <c r="AC2136" s="45"/>
      <c r="AD2136" s="44" t="str">
        <f t="shared" si="76"/>
        <v/>
      </c>
    </row>
    <row r="2137" spans="27:30" x14ac:dyDescent="0.25">
      <c r="AA2137" s="46" t="s">
        <v>574</v>
      </c>
      <c r="AB2137" s="45">
        <v>1831000</v>
      </c>
      <c r="AC2137" s="45">
        <v>1819000</v>
      </c>
      <c r="AD2137" s="44">
        <f t="shared" si="76"/>
        <v>-6.5537957400327689E-3</v>
      </c>
    </row>
    <row r="2138" spans="27:30" x14ac:dyDescent="0.25">
      <c r="AA2138" s="46" t="s">
        <v>2919</v>
      </c>
      <c r="AB2138" s="45">
        <v>31229066</v>
      </c>
      <c r="AC2138" s="45">
        <v>31229066</v>
      </c>
      <c r="AD2138" s="44">
        <f t="shared" si="76"/>
        <v>0</v>
      </c>
    </row>
    <row r="2139" spans="27:30" x14ac:dyDescent="0.25">
      <c r="AA2139" s="21" t="s">
        <v>2831</v>
      </c>
      <c r="AB2139" s="45"/>
      <c r="AC2139" s="45"/>
      <c r="AD2139" s="44" t="str">
        <f t="shared" si="76"/>
        <v/>
      </c>
    </row>
    <row r="2140" spans="27:30" x14ac:dyDescent="0.25">
      <c r="AA2140" s="46" t="s">
        <v>2829</v>
      </c>
      <c r="AB2140" s="45">
        <v>28937000</v>
      </c>
      <c r="AC2140" s="45">
        <v>30632000</v>
      </c>
      <c r="AD2140" s="44">
        <f t="shared" si="76"/>
        <v>5.8575526143000309E-2</v>
      </c>
    </row>
    <row r="2141" spans="27:30" x14ac:dyDescent="0.25">
      <c r="AA2141" s="21" t="s">
        <v>1592</v>
      </c>
      <c r="AB2141" s="45"/>
      <c r="AC2141" s="45"/>
      <c r="AD2141" s="44" t="str">
        <f t="shared" si="76"/>
        <v/>
      </c>
    </row>
    <row r="2142" spans="27:30" x14ac:dyDescent="0.25">
      <c r="AA2142" s="46" t="s">
        <v>1591</v>
      </c>
      <c r="AB2142" s="45">
        <v>8825159</v>
      </c>
      <c r="AC2142" s="45">
        <v>9122816</v>
      </c>
      <c r="AD2142" s="44">
        <f t="shared" si="76"/>
        <v>3.3728230845472586E-2</v>
      </c>
    </row>
    <row r="2143" spans="27:30" x14ac:dyDescent="0.25">
      <c r="AA2143" s="21" t="s">
        <v>2250</v>
      </c>
      <c r="AB2143" s="45"/>
      <c r="AC2143" s="45"/>
      <c r="AD2143" s="44" t="str">
        <f t="shared" si="76"/>
        <v/>
      </c>
    </row>
    <row r="2144" spans="27:30" x14ac:dyDescent="0.25">
      <c r="AA2144" s="46" t="s">
        <v>2248</v>
      </c>
      <c r="AB2144" s="45">
        <v>17399000</v>
      </c>
      <c r="AC2144" s="45">
        <v>18625000</v>
      </c>
      <c r="AD2144" s="44">
        <f t="shared" si="76"/>
        <v>7.046381975975631E-2</v>
      </c>
    </row>
    <row r="2145" spans="27:30" x14ac:dyDescent="0.25">
      <c r="AA2145" s="21" t="s">
        <v>1758</v>
      </c>
      <c r="AB2145" s="45"/>
      <c r="AC2145" s="45"/>
      <c r="AD2145" s="44" t="str">
        <f t="shared" si="76"/>
        <v/>
      </c>
    </row>
    <row r="2146" spans="27:30" x14ac:dyDescent="0.25">
      <c r="AA2146" s="46" t="s">
        <v>1756</v>
      </c>
      <c r="AB2146" s="45">
        <v>10383981</v>
      </c>
      <c r="AC2146" s="45">
        <v>9832232</v>
      </c>
      <c r="AD2146" s="44">
        <f t="shared" si="76"/>
        <v>-5.3134631120761874E-2</v>
      </c>
    </row>
    <row r="2147" spans="27:30" x14ac:dyDescent="0.25">
      <c r="AA2147" s="21" t="s">
        <v>1844</v>
      </c>
      <c r="AB2147" s="45"/>
      <c r="AC2147" s="45"/>
      <c r="AD2147" s="44" t="str">
        <f t="shared" si="76"/>
        <v/>
      </c>
    </row>
    <row r="2148" spans="27:30" x14ac:dyDescent="0.25">
      <c r="AA2148" s="46" t="s">
        <v>1843</v>
      </c>
      <c r="AB2148" s="45">
        <v>11311046</v>
      </c>
      <c r="AC2148" s="45">
        <v>11333785</v>
      </c>
      <c r="AD2148" s="44">
        <f t="shared" si="76"/>
        <v>2.0103357372960907E-3</v>
      </c>
    </row>
    <row r="2149" spans="27:30" x14ac:dyDescent="0.25">
      <c r="AA2149" s="21" t="s">
        <v>1706</v>
      </c>
      <c r="AB2149" s="45"/>
      <c r="AC2149" s="45"/>
      <c r="AD2149" s="44" t="str">
        <f t="shared" si="76"/>
        <v/>
      </c>
    </row>
    <row r="2150" spans="27:30" x14ac:dyDescent="0.25">
      <c r="AA2150" s="46" t="s">
        <v>1704</v>
      </c>
      <c r="AB2150" s="45">
        <v>9928185</v>
      </c>
      <c r="AC2150" s="45">
        <v>9928185</v>
      </c>
      <c r="AD2150" s="44">
        <f t="shared" si="76"/>
        <v>0</v>
      </c>
    </row>
    <row r="2151" spans="27:30" x14ac:dyDescent="0.25">
      <c r="AA2151" s="21" t="s">
        <v>623</v>
      </c>
      <c r="AB2151" s="45"/>
      <c r="AC2151" s="45"/>
      <c r="AD2151" s="44" t="str">
        <f t="shared" si="76"/>
        <v/>
      </c>
    </row>
    <row r="2152" spans="27:30" x14ac:dyDescent="0.25">
      <c r="AA2152" s="46" t="s">
        <v>621</v>
      </c>
      <c r="AB2152" s="45">
        <v>2173425</v>
      </c>
      <c r="AC2152" s="45">
        <v>2173425</v>
      </c>
      <c r="AD2152" s="44">
        <f t="shared" si="76"/>
        <v>0</v>
      </c>
    </row>
    <row r="2153" spans="27:30" x14ac:dyDescent="0.25">
      <c r="AA2153" s="21" t="s">
        <v>3267</v>
      </c>
      <c r="AB2153" s="45"/>
      <c r="AC2153" s="45"/>
      <c r="AD2153" s="44" t="str">
        <f t="shared" si="76"/>
        <v/>
      </c>
    </row>
    <row r="2154" spans="27:30" x14ac:dyDescent="0.25">
      <c r="AA2154" s="46" t="s">
        <v>3265</v>
      </c>
      <c r="AB2154" s="45">
        <v>45794000</v>
      </c>
      <c r="AC2154" s="45">
        <v>46183000</v>
      </c>
      <c r="AD2154" s="44">
        <f t="shared" si="76"/>
        <v>8.4945626064549945E-3</v>
      </c>
    </row>
    <row r="2155" spans="27:30" x14ac:dyDescent="0.25">
      <c r="AA2155" s="21" t="s">
        <v>2943</v>
      </c>
      <c r="AB2155" s="45"/>
      <c r="AC2155" s="45"/>
      <c r="AD2155" s="44" t="str">
        <f t="shared" si="76"/>
        <v/>
      </c>
    </row>
    <row r="2156" spans="27:30" x14ac:dyDescent="0.25">
      <c r="AA2156" s="46" t="s">
        <v>2942</v>
      </c>
      <c r="AB2156" s="45">
        <v>32093710</v>
      </c>
      <c r="AC2156" s="45">
        <v>28917160</v>
      </c>
      <c r="AD2156" s="44">
        <f t="shared" si="76"/>
        <v>-9.8977338550139571E-2</v>
      </c>
    </row>
    <row r="2157" spans="27:30" x14ac:dyDescent="0.25">
      <c r="AA2157" s="21" t="s">
        <v>1749</v>
      </c>
      <c r="AB2157" s="45"/>
      <c r="AC2157" s="45"/>
      <c r="AD2157" s="44" t="str">
        <f t="shared" si="76"/>
        <v/>
      </c>
    </row>
    <row r="2158" spans="27:30" x14ac:dyDescent="0.25">
      <c r="AA2158" s="46" t="s">
        <v>1747</v>
      </c>
      <c r="AB2158" s="45">
        <v>10304000</v>
      </c>
      <c r="AC2158" s="45">
        <v>10389000</v>
      </c>
      <c r="AD2158" s="44">
        <f t="shared" si="76"/>
        <v>8.249223602484472E-3</v>
      </c>
    </row>
    <row r="2159" spans="27:30" x14ac:dyDescent="0.25">
      <c r="AA2159" s="21" t="s">
        <v>2322</v>
      </c>
      <c r="AB2159" s="45"/>
      <c r="AC2159" s="45"/>
      <c r="AD2159" s="44" t="str">
        <f t="shared" si="76"/>
        <v/>
      </c>
    </row>
    <row r="2160" spans="27:30" x14ac:dyDescent="0.25">
      <c r="AA2160" s="46" t="s">
        <v>2320</v>
      </c>
      <c r="AB2160" s="45">
        <v>18838000</v>
      </c>
      <c r="AC2160" s="45">
        <v>19063000</v>
      </c>
      <c r="AD2160" s="44">
        <f t="shared" si="76"/>
        <v>1.1943943093746683E-2</v>
      </c>
    </row>
    <row r="2161" spans="27:30" x14ac:dyDescent="0.25">
      <c r="AA2161" s="21" t="s">
        <v>2463</v>
      </c>
      <c r="AB2161" s="45"/>
      <c r="AC2161" s="45"/>
      <c r="AD2161" s="44" t="str">
        <f t="shared" si="76"/>
        <v/>
      </c>
    </row>
    <row r="2162" spans="27:30" x14ac:dyDescent="0.25">
      <c r="AA2162" s="46" t="s">
        <v>2462</v>
      </c>
      <c r="AB2162" s="45">
        <v>20684000</v>
      </c>
      <c r="AC2162" s="45">
        <v>21581000</v>
      </c>
      <c r="AD2162" s="44">
        <f t="shared" si="76"/>
        <v>4.3366853606652482E-2</v>
      </c>
    </row>
    <row r="2163" spans="27:30" x14ac:dyDescent="0.25">
      <c r="AA2163" s="21" t="s">
        <v>991</v>
      </c>
      <c r="AB2163" s="45"/>
      <c r="AC2163" s="45"/>
      <c r="AD2163" s="44" t="str">
        <f t="shared" si="76"/>
        <v/>
      </c>
    </row>
    <row r="2164" spans="27:30" x14ac:dyDescent="0.25">
      <c r="AA2164" s="46" t="s">
        <v>989</v>
      </c>
      <c r="AB2164" s="45">
        <v>3703000</v>
      </c>
      <c r="AC2164" s="45">
        <v>4862000</v>
      </c>
      <c r="AD2164" s="44">
        <f t="shared" si="76"/>
        <v>0.3129894679989198</v>
      </c>
    </row>
    <row r="2165" spans="27:30" x14ac:dyDescent="0.25">
      <c r="AA2165" s="21" t="s">
        <v>1373</v>
      </c>
      <c r="AB2165" s="45"/>
      <c r="AC2165" s="45"/>
      <c r="AD2165" s="44" t="str">
        <f t="shared" si="76"/>
        <v/>
      </c>
    </row>
    <row r="2166" spans="27:30" x14ac:dyDescent="0.25">
      <c r="AA2166" s="46" t="s">
        <v>1371</v>
      </c>
      <c r="AB2166" s="45">
        <v>6610000</v>
      </c>
      <c r="AC2166" s="45">
        <v>6610000</v>
      </c>
      <c r="AD2166" s="44">
        <f t="shared" si="76"/>
        <v>0</v>
      </c>
    </row>
    <row r="2167" spans="27:30" x14ac:dyDescent="0.25">
      <c r="AA2167" s="21" t="s">
        <v>2394</v>
      </c>
      <c r="AB2167" s="45"/>
      <c r="AC2167" s="45"/>
      <c r="AD2167" s="44" t="str">
        <f t="shared" si="76"/>
        <v/>
      </c>
    </row>
    <row r="2168" spans="27:30" x14ac:dyDescent="0.25">
      <c r="AA2168" s="46" t="s">
        <v>2392</v>
      </c>
      <c r="AB2168" s="45">
        <v>19751000</v>
      </c>
      <c r="AC2168" s="45">
        <v>20351000</v>
      </c>
      <c r="AD2168" s="44">
        <f t="shared" si="76"/>
        <v>3.0378208698293756E-2</v>
      </c>
    </row>
    <row r="2169" spans="27:30" x14ac:dyDescent="0.25">
      <c r="AA2169" s="21" t="s">
        <v>1325</v>
      </c>
      <c r="AB2169" s="45"/>
      <c r="AC2169" s="45"/>
      <c r="AD2169" s="44" t="str">
        <f t="shared" si="76"/>
        <v/>
      </c>
    </row>
    <row r="2170" spans="27:30" x14ac:dyDescent="0.25">
      <c r="AA2170" s="46" t="s">
        <v>1323</v>
      </c>
      <c r="AB2170" s="45">
        <v>6106000</v>
      </c>
      <c r="AC2170" s="45">
        <v>6333000</v>
      </c>
      <c r="AD2170" s="44">
        <f t="shared" si="76"/>
        <v>3.7176547658041272E-2</v>
      </c>
    </row>
    <row r="2171" spans="27:30" x14ac:dyDescent="0.25">
      <c r="AA2171" s="21" t="s">
        <v>3120</v>
      </c>
      <c r="AB2171" s="45"/>
      <c r="AC2171" s="45"/>
      <c r="AD2171" s="44" t="str">
        <f t="shared" si="76"/>
        <v/>
      </c>
    </row>
    <row r="2172" spans="27:30" x14ac:dyDescent="0.25">
      <c r="AA2172" s="46" t="s">
        <v>3118</v>
      </c>
      <c r="AB2172" s="45">
        <v>37142000</v>
      </c>
      <c r="AC2172" s="45">
        <v>39788000</v>
      </c>
      <c r="AD2172" s="44">
        <f t="shared" si="76"/>
        <v>7.1240105540897103E-2</v>
      </c>
    </row>
    <row r="2173" spans="27:30" x14ac:dyDescent="0.25">
      <c r="AA2173" s="21" t="s">
        <v>2561</v>
      </c>
      <c r="AB2173" s="45"/>
      <c r="AC2173" s="45"/>
      <c r="AD2173" s="44" t="str">
        <f t="shared" si="76"/>
        <v/>
      </c>
    </row>
    <row r="2174" spans="27:30" x14ac:dyDescent="0.25">
      <c r="AA2174" s="46" t="s">
        <v>2559</v>
      </c>
      <c r="AB2174" s="45">
        <v>22344000</v>
      </c>
      <c r="AC2174" s="45">
        <v>23010000</v>
      </c>
      <c r="AD2174" s="44">
        <f t="shared" si="76"/>
        <v>2.9806659505907628E-2</v>
      </c>
    </row>
    <row r="2175" spans="27:30" x14ac:dyDescent="0.25">
      <c r="AA2175" s="21" t="s">
        <v>2877</v>
      </c>
      <c r="AB2175" s="45"/>
      <c r="AC2175" s="45"/>
      <c r="AD2175" s="44" t="str">
        <f t="shared" si="76"/>
        <v/>
      </c>
    </row>
    <row r="2176" spans="27:30" x14ac:dyDescent="0.25">
      <c r="AA2176" s="46" t="s">
        <v>2875</v>
      </c>
      <c r="AB2176" s="45">
        <v>30100000</v>
      </c>
      <c r="AC2176" s="45">
        <v>30100000</v>
      </c>
      <c r="AD2176" s="44">
        <f t="shared" si="76"/>
        <v>0</v>
      </c>
    </row>
    <row r="2177" spans="27:30" x14ac:dyDescent="0.25">
      <c r="AA2177" s="21" t="s">
        <v>2427</v>
      </c>
      <c r="AB2177" s="45"/>
      <c r="AC2177" s="45"/>
      <c r="AD2177" s="44" t="str">
        <f t="shared" si="76"/>
        <v/>
      </c>
    </row>
    <row r="2178" spans="27:30" x14ac:dyDescent="0.25">
      <c r="AA2178" s="46" t="s">
        <v>2425</v>
      </c>
      <c r="AB2178" s="45">
        <v>20217000</v>
      </c>
      <c r="AC2178" s="45">
        <v>20217000</v>
      </c>
      <c r="AD2178" s="44">
        <f t="shared" si="76"/>
        <v>0</v>
      </c>
    </row>
    <row r="2179" spans="27:30" x14ac:dyDescent="0.25">
      <c r="AA2179" s="21" t="s">
        <v>1873</v>
      </c>
      <c r="AB2179" s="45"/>
      <c r="AC2179" s="45"/>
      <c r="AD2179" s="44" t="str">
        <f t="shared" si="76"/>
        <v/>
      </c>
    </row>
    <row r="2180" spans="27:30" x14ac:dyDescent="0.25">
      <c r="AA2180" s="46" t="s">
        <v>1871</v>
      </c>
      <c r="AB2180" s="45">
        <v>11471000</v>
      </c>
      <c r="AC2180" s="45">
        <v>11471000</v>
      </c>
      <c r="AD2180" s="44">
        <f t="shared" si="76"/>
        <v>0</v>
      </c>
    </row>
    <row r="2181" spans="27:30" x14ac:dyDescent="0.25">
      <c r="AA2181" s="21" t="s">
        <v>1723</v>
      </c>
      <c r="AB2181" s="45"/>
      <c r="AC2181" s="45"/>
      <c r="AD2181" s="44" t="str">
        <f t="shared" si="76"/>
        <v/>
      </c>
    </row>
    <row r="2182" spans="27:30" x14ac:dyDescent="0.25">
      <c r="AA2182" s="46" t="s">
        <v>1721</v>
      </c>
      <c r="AB2182" s="45">
        <v>9992147</v>
      </c>
      <c r="AC2182" s="45">
        <v>9992147</v>
      </c>
      <c r="AD2182" s="44">
        <f t="shared" ref="AD2182:AD2245" si="77">IF(OR(AB2182=0,AB2182="",AC2182=0,AC2182=""),"",(AC2182-AB2182)/AB2182)</f>
        <v>0</v>
      </c>
    </row>
    <row r="2183" spans="27:30" x14ac:dyDescent="0.25">
      <c r="AA2183" s="21" t="s">
        <v>2444</v>
      </c>
      <c r="AB2183" s="45"/>
      <c r="AC2183" s="45"/>
      <c r="AD2183" s="44" t="str">
        <f t="shared" si="77"/>
        <v/>
      </c>
    </row>
    <row r="2184" spans="27:30" x14ac:dyDescent="0.25">
      <c r="AA2184" s="46" t="s">
        <v>2442</v>
      </c>
      <c r="AB2184" s="45">
        <v>20438870</v>
      </c>
      <c r="AC2184" s="45">
        <v>20438870</v>
      </c>
      <c r="AD2184" s="44">
        <f t="shared" si="77"/>
        <v>0</v>
      </c>
    </row>
    <row r="2185" spans="27:30" x14ac:dyDescent="0.25">
      <c r="AA2185" s="21" t="s">
        <v>2319</v>
      </c>
      <c r="AB2185" s="45"/>
      <c r="AC2185" s="45"/>
      <c r="AD2185" s="44" t="str">
        <f t="shared" si="77"/>
        <v/>
      </c>
    </row>
    <row r="2186" spans="27:30" x14ac:dyDescent="0.25">
      <c r="AA2186" s="46" t="s">
        <v>2317</v>
      </c>
      <c r="AB2186" s="45">
        <v>18824000</v>
      </c>
      <c r="AC2186" s="45">
        <v>19077000</v>
      </c>
      <c r="AD2186" s="44">
        <f t="shared" si="77"/>
        <v>1.3440288992775181E-2</v>
      </c>
    </row>
    <row r="2187" spans="27:30" x14ac:dyDescent="0.25">
      <c r="AA2187" s="21" t="s">
        <v>3471</v>
      </c>
      <c r="AB2187" s="45"/>
      <c r="AC2187" s="45"/>
      <c r="AD2187" s="44" t="str">
        <f t="shared" si="77"/>
        <v/>
      </c>
    </row>
    <row r="2188" spans="27:30" x14ac:dyDescent="0.25">
      <c r="AA2188" s="46" t="s">
        <v>3468</v>
      </c>
      <c r="AB2188" s="45">
        <v>56070000</v>
      </c>
      <c r="AC2188" s="45">
        <v>57548931</v>
      </c>
      <c r="AD2188" s="44">
        <f t="shared" si="77"/>
        <v>2.6376511503477796E-2</v>
      </c>
    </row>
    <row r="2189" spans="27:30" x14ac:dyDescent="0.25">
      <c r="AA2189" s="21" t="s">
        <v>1126</v>
      </c>
      <c r="AB2189" s="45"/>
      <c r="AC2189" s="45"/>
      <c r="AD2189" s="44" t="str">
        <f t="shared" si="77"/>
        <v/>
      </c>
    </row>
    <row r="2190" spans="27:30" x14ac:dyDescent="0.25">
      <c r="AA2190" s="46" t="s">
        <v>1124</v>
      </c>
      <c r="AB2190" s="45">
        <v>4628152</v>
      </c>
      <c r="AC2190" s="45">
        <v>4628152</v>
      </c>
      <c r="AD2190" s="44">
        <f t="shared" si="77"/>
        <v>0</v>
      </c>
    </row>
    <row r="2191" spans="27:30" x14ac:dyDescent="0.25">
      <c r="AA2191" s="21" t="s">
        <v>1180</v>
      </c>
      <c r="AB2191" s="45"/>
      <c r="AC2191" s="45"/>
      <c r="AD2191" s="44" t="str">
        <f t="shared" si="77"/>
        <v/>
      </c>
    </row>
    <row r="2192" spans="27:30" x14ac:dyDescent="0.25">
      <c r="AA2192" s="46" t="s">
        <v>1178</v>
      </c>
      <c r="AB2192" s="45">
        <v>4924000</v>
      </c>
      <c r="AC2192" s="45">
        <v>4924000</v>
      </c>
      <c r="AD2192" s="44">
        <f t="shared" si="77"/>
        <v>0</v>
      </c>
    </row>
    <row r="2193" spans="27:30" x14ac:dyDescent="0.25">
      <c r="AA2193" s="21" t="s">
        <v>1186</v>
      </c>
      <c r="AB2193" s="45"/>
      <c r="AC2193" s="45"/>
      <c r="AD2193" s="44" t="str">
        <f t="shared" si="77"/>
        <v/>
      </c>
    </row>
    <row r="2194" spans="27:30" x14ac:dyDescent="0.25">
      <c r="AA2194" s="46" t="s">
        <v>1184</v>
      </c>
      <c r="AB2194" s="45">
        <v>4970375</v>
      </c>
      <c r="AC2194" s="45">
        <v>5035427</v>
      </c>
      <c r="AD2194" s="44">
        <f t="shared" si="77"/>
        <v>1.3087946080527123E-2</v>
      </c>
    </row>
    <row r="2195" spans="27:30" x14ac:dyDescent="0.25">
      <c r="AA2195" s="21" t="s">
        <v>3281</v>
      </c>
      <c r="AB2195" s="45"/>
      <c r="AC2195" s="45"/>
      <c r="AD2195" s="44" t="str">
        <f t="shared" si="77"/>
        <v/>
      </c>
    </row>
    <row r="2196" spans="27:30" x14ac:dyDescent="0.25">
      <c r="AA2196" s="46" t="s">
        <v>3279</v>
      </c>
      <c r="AB2196" s="45">
        <v>46421000</v>
      </c>
      <c r="AC2196" s="45">
        <v>46421000</v>
      </c>
      <c r="AD2196" s="44">
        <f t="shared" si="77"/>
        <v>0</v>
      </c>
    </row>
    <row r="2197" spans="27:30" x14ac:dyDescent="0.25">
      <c r="AA2197" s="21" t="s">
        <v>1034</v>
      </c>
      <c r="AB2197" s="45"/>
      <c r="AC2197" s="45"/>
      <c r="AD2197" s="44" t="str">
        <f t="shared" si="77"/>
        <v/>
      </c>
    </row>
    <row r="2198" spans="27:30" x14ac:dyDescent="0.25">
      <c r="AA2198" s="46" t="s">
        <v>1032</v>
      </c>
      <c r="AB2198" s="45">
        <v>3962000</v>
      </c>
      <c r="AC2198" s="45">
        <v>3962000</v>
      </c>
      <c r="AD2198" s="44">
        <f t="shared" si="77"/>
        <v>0</v>
      </c>
    </row>
    <row r="2199" spans="27:30" x14ac:dyDescent="0.25">
      <c r="AA2199" s="21" t="s">
        <v>376</v>
      </c>
      <c r="AB2199" s="45"/>
      <c r="AC2199" s="45"/>
      <c r="AD2199" s="44" t="str">
        <f t="shared" si="77"/>
        <v/>
      </c>
    </row>
    <row r="2200" spans="27:30" x14ac:dyDescent="0.25">
      <c r="AA2200" s="46" t="s">
        <v>373</v>
      </c>
      <c r="AB2200" s="45">
        <v>58989</v>
      </c>
      <c r="AC2200" s="45">
        <v>58989</v>
      </c>
      <c r="AD2200" s="44">
        <f t="shared" si="77"/>
        <v>0</v>
      </c>
    </row>
    <row r="2201" spans="27:30" x14ac:dyDescent="0.25">
      <c r="AA2201" s="21" t="s">
        <v>1775</v>
      </c>
      <c r="AB2201" s="45"/>
      <c r="AC2201" s="45"/>
      <c r="AD2201" s="44" t="str">
        <f t="shared" si="77"/>
        <v/>
      </c>
    </row>
    <row r="2202" spans="27:30" x14ac:dyDescent="0.25">
      <c r="AA2202" s="46" t="s">
        <v>1773</v>
      </c>
      <c r="AB2202" s="45">
        <v>10511086</v>
      </c>
      <c r="AC2202" s="45">
        <v>10511086</v>
      </c>
      <c r="AD2202" s="44">
        <f t="shared" si="77"/>
        <v>0</v>
      </c>
    </row>
    <row r="2203" spans="27:30" x14ac:dyDescent="0.25">
      <c r="AA2203" s="21" t="s">
        <v>1713</v>
      </c>
      <c r="AB2203" s="45"/>
      <c r="AC2203" s="45"/>
      <c r="AD2203" s="44" t="str">
        <f t="shared" si="77"/>
        <v/>
      </c>
    </row>
    <row r="2204" spans="27:30" x14ac:dyDescent="0.25">
      <c r="AA2204" s="46" t="s">
        <v>1711</v>
      </c>
      <c r="AB2204" s="45">
        <v>9972000</v>
      </c>
      <c r="AC2204" s="45">
        <v>9972000</v>
      </c>
      <c r="AD2204" s="44">
        <f t="shared" si="77"/>
        <v>0</v>
      </c>
    </row>
    <row r="2205" spans="27:30" x14ac:dyDescent="0.25">
      <c r="AA2205" s="21" t="s">
        <v>2977</v>
      </c>
      <c r="AB2205" s="45"/>
      <c r="AC2205" s="45"/>
      <c r="AD2205" s="44" t="str">
        <f t="shared" si="77"/>
        <v/>
      </c>
    </row>
    <row r="2206" spans="27:30" x14ac:dyDescent="0.25">
      <c r="AA2206" s="46" t="s">
        <v>2975</v>
      </c>
      <c r="AB2206" s="45">
        <v>33126000</v>
      </c>
      <c r="AC2206" s="45">
        <v>33126000</v>
      </c>
      <c r="AD2206" s="44">
        <f t="shared" si="77"/>
        <v>0</v>
      </c>
    </row>
    <row r="2207" spans="27:30" x14ac:dyDescent="0.25">
      <c r="AA2207" s="21" t="s">
        <v>1484</v>
      </c>
      <c r="AB2207" s="45"/>
      <c r="AC2207" s="45"/>
      <c r="AD2207" s="44" t="str">
        <f t="shared" si="77"/>
        <v/>
      </c>
    </row>
    <row r="2208" spans="27:30" x14ac:dyDescent="0.25">
      <c r="AA2208" s="46" t="s">
        <v>1482</v>
      </c>
      <c r="AB2208" s="45">
        <v>7933000</v>
      </c>
      <c r="AC2208" s="45">
        <v>7933000</v>
      </c>
      <c r="AD2208" s="44">
        <f t="shared" si="77"/>
        <v>0</v>
      </c>
    </row>
    <row r="2209" spans="27:30" x14ac:dyDescent="0.25">
      <c r="AA2209" s="21" t="s">
        <v>2492</v>
      </c>
      <c r="AB2209" s="45"/>
      <c r="AC2209" s="45"/>
      <c r="AD2209" s="44" t="str">
        <f t="shared" si="77"/>
        <v/>
      </c>
    </row>
    <row r="2210" spans="27:30" x14ac:dyDescent="0.25">
      <c r="AA2210" s="46" t="s">
        <v>2489</v>
      </c>
      <c r="AB2210" s="45">
        <v>21279000</v>
      </c>
      <c r="AC2210" s="45">
        <v>21661000</v>
      </c>
      <c r="AD2210" s="44">
        <f t="shared" si="77"/>
        <v>1.7951971427228722E-2</v>
      </c>
    </row>
    <row r="2211" spans="27:30" x14ac:dyDescent="0.25">
      <c r="AA2211" s="21" t="s">
        <v>1299</v>
      </c>
      <c r="AB2211" s="45"/>
      <c r="AC2211" s="45"/>
      <c r="AD2211" s="44" t="str">
        <f t="shared" si="77"/>
        <v/>
      </c>
    </row>
    <row r="2212" spans="27:30" x14ac:dyDescent="0.25">
      <c r="AA2212" s="46" t="s">
        <v>1296</v>
      </c>
      <c r="AB2212" s="45">
        <v>5950000</v>
      </c>
      <c r="AC2212" s="45">
        <v>6539000</v>
      </c>
      <c r="AD2212" s="44">
        <f t="shared" si="77"/>
        <v>9.8991596638655463E-2</v>
      </c>
    </row>
    <row r="2213" spans="27:30" x14ac:dyDescent="0.25">
      <c r="AA2213" s="21" t="s">
        <v>2565</v>
      </c>
      <c r="AB2213" s="45"/>
      <c r="AC2213" s="45"/>
      <c r="AD2213" s="44" t="str">
        <f t="shared" si="77"/>
        <v/>
      </c>
    </row>
    <row r="2214" spans="27:30" x14ac:dyDescent="0.25">
      <c r="AA2214" s="46" t="s">
        <v>2562</v>
      </c>
      <c r="AB2214" s="45">
        <v>22361000</v>
      </c>
      <c r="AC2214" s="45">
        <v>24475000</v>
      </c>
      <c r="AD2214" s="44">
        <f t="shared" si="77"/>
        <v>9.453960019677117E-2</v>
      </c>
    </row>
    <row r="2215" spans="27:30" x14ac:dyDescent="0.25">
      <c r="AA2215" s="21" t="s">
        <v>3772</v>
      </c>
      <c r="AB2215" s="45"/>
      <c r="AC2215" s="45"/>
      <c r="AD2215" s="44" t="str">
        <f t="shared" si="77"/>
        <v/>
      </c>
    </row>
    <row r="2216" spans="27:30" x14ac:dyDescent="0.25">
      <c r="AA2216" s="46" t="s">
        <v>3770</v>
      </c>
      <c r="AB2216" s="45">
        <v>1146615000</v>
      </c>
      <c r="AC2216" s="45">
        <v>1168995000</v>
      </c>
      <c r="AD2216" s="44">
        <f t="shared" si="77"/>
        <v>1.9518321319710628E-2</v>
      </c>
    </row>
    <row r="2217" spans="27:30" x14ac:dyDescent="0.25">
      <c r="AA2217" s="21" t="s">
        <v>3776</v>
      </c>
      <c r="AB2217" s="45"/>
      <c r="AC2217" s="45"/>
      <c r="AD2217" s="44" t="str">
        <f t="shared" si="77"/>
        <v/>
      </c>
    </row>
    <row r="2218" spans="27:30" x14ac:dyDescent="0.25">
      <c r="AA2218" s="46" t="s">
        <v>3770</v>
      </c>
      <c r="AB2218" s="45">
        <v>1146615000</v>
      </c>
      <c r="AC2218" s="45">
        <v>1168995000</v>
      </c>
      <c r="AD2218" s="44">
        <f t="shared" si="77"/>
        <v>1.9518321319710628E-2</v>
      </c>
    </row>
    <row r="2219" spans="27:30" x14ac:dyDescent="0.25">
      <c r="AA2219" s="21" t="s">
        <v>3223</v>
      </c>
      <c r="AB2219" s="45"/>
      <c r="AC2219" s="45"/>
      <c r="AD2219" s="44" t="str">
        <f t="shared" si="77"/>
        <v/>
      </c>
    </row>
    <row r="2220" spans="27:30" x14ac:dyDescent="0.25">
      <c r="AA2220" s="46" t="s">
        <v>3221</v>
      </c>
      <c r="AB2220" s="45">
        <v>43171000</v>
      </c>
      <c r="AC2220" s="45">
        <v>50468000</v>
      </c>
      <c r="AD2220" s="44">
        <f t="shared" si="77"/>
        <v>0.16902550323133586</v>
      </c>
    </row>
    <row r="2221" spans="27:30" x14ac:dyDescent="0.25">
      <c r="AA2221" s="21" t="s">
        <v>491</v>
      </c>
      <c r="AB2221" s="45"/>
      <c r="AC2221" s="45"/>
      <c r="AD2221" s="44" t="str">
        <f t="shared" si="77"/>
        <v/>
      </c>
    </row>
    <row r="2222" spans="27:30" x14ac:dyDescent="0.25">
      <c r="AA2222" s="46" t="s">
        <v>489</v>
      </c>
      <c r="AB2222" s="45">
        <v>1227670</v>
      </c>
      <c r="AC2222" s="45">
        <v>1227670</v>
      </c>
      <c r="AD2222" s="44">
        <f t="shared" si="77"/>
        <v>0</v>
      </c>
    </row>
    <row r="2223" spans="27:30" x14ac:dyDescent="0.25">
      <c r="AA2223" s="21" t="s">
        <v>3443</v>
      </c>
      <c r="AB2223" s="45"/>
      <c r="AC2223" s="45"/>
      <c r="AD2223" s="44" t="str">
        <f t="shared" si="77"/>
        <v/>
      </c>
    </row>
    <row r="2224" spans="27:30" x14ac:dyDescent="0.25">
      <c r="AA2224" s="46" t="s">
        <v>3441</v>
      </c>
      <c r="AB2224" s="45">
        <v>54939000</v>
      </c>
      <c r="AC2224" s="45">
        <v>55670000</v>
      </c>
      <c r="AD2224" s="44">
        <f t="shared" si="77"/>
        <v>1.3305666284424544E-2</v>
      </c>
    </row>
    <row r="2225" spans="27:30" x14ac:dyDescent="0.25">
      <c r="AA2225" s="21" t="s">
        <v>3060</v>
      </c>
      <c r="AB2225" s="45"/>
      <c r="AC2225" s="45"/>
      <c r="AD2225" s="44" t="str">
        <f t="shared" si="77"/>
        <v/>
      </c>
    </row>
    <row r="2226" spans="27:30" x14ac:dyDescent="0.25">
      <c r="AA2226" s="46" t="s">
        <v>3056</v>
      </c>
      <c r="AB2226" s="45">
        <v>35970000</v>
      </c>
      <c r="AC2226" s="45">
        <v>37442688</v>
      </c>
      <c r="AD2226" s="44">
        <f t="shared" si="77"/>
        <v>4.0942118432026692E-2</v>
      </c>
    </row>
    <row r="2227" spans="27:30" x14ac:dyDescent="0.25">
      <c r="AA2227" s="21" t="s">
        <v>2455</v>
      </c>
      <c r="AB2227" s="45"/>
      <c r="AC2227" s="45"/>
      <c r="AD2227" s="44" t="str">
        <f t="shared" si="77"/>
        <v/>
      </c>
    </row>
    <row r="2228" spans="27:30" x14ac:dyDescent="0.25">
      <c r="AA2228" s="46" t="s">
        <v>2453</v>
      </c>
      <c r="AB2228" s="45">
        <v>20612000</v>
      </c>
      <c r="AC2228" s="45">
        <v>26382000</v>
      </c>
      <c r="AD2228" s="44">
        <f t="shared" si="77"/>
        <v>0.27993401901804776</v>
      </c>
    </row>
    <row r="2229" spans="27:30" x14ac:dyDescent="0.25">
      <c r="AA2229" s="21" t="s">
        <v>652</v>
      </c>
      <c r="AB2229" s="45"/>
      <c r="AC2229" s="45"/>
      <c r="AD2229" s="44" t="str">
        <f t="shared" si="77"/>
        <v/>
      </c>
    </row>
    <row r="2230" spans="27:30" x14ac:dyDescent="0.25">
      <c r="AA2230" s="46" t="s">
        <v>650</v>
      </c>
      <c r="AB2230" s="45">
        <v>2347000</v>
      </c>
      <c r="AC2230" s="45">
        <v>2347000</v>
      </c>
      <c r="AD2230" s="44">
        <f t="shared" si="77"/>
        <v>0</v>
      </c>
    </row>
    <row r="2231" spans="27:30" x14ac:dyDescent="0.25">
      <c r="AA2231" s="21" t="s">
        <v>3801</v>
      </c>
      <c r="AB2231" s="45"/>
      <c r="AC2231" s="45"/>
      <c r="AD2231" s="44" t="str">
        <f t="shared" si="77"/>
        <v/>
      </c>
    </row>
    <row r="2232" spans="27:30" x14ac:dyDescent="0.25">
      <c r="AA2232" s="46" t="s">
        <v>3800</v>
      </c>
      <c r="AB2232" s="45">
        <v>1162500000</v>
      </c>
      <c r="AC2232" s="45">
        <v>1162500000</v>
      </c>
      <c r="AD2232" s="44">
        <f t="shared" si="77"/>
        <v>0</v>
      </c>
    </row>
    <row r="2233" spans="27:30" x14ac:dyDescent="0.25">
      <c r="AA2233" s="21" t="s">
        <v>1451</v>
      </c>
      <c r="AB2233" s="45"/>
      <c r="AC2233" s="45"/>
      <c r="AD2233" s="44" t="str">
        <f t="shared" si="77"/>
        <v/>
      </c>
    </row>
    <row r="2234" spans="27:30" x14ac:dyDescent="0.25">
      <c r="AA2234" s="46" t="s">
        <v>1448</v>
      </c>
      <c r="AB2234" s="45">
        <v>7400000</v>
      </c>
      <c r="AC2234" s="45">
        <v>6945000</v>
      </c>
      <c r="AD2234" s="44">
        <f t="shared" si="77"/>
        <v>-6.148648648648649E-2</v>
      </c>
    </row>
    <row r="2235" spans="27:30" x14ac:dyDescent="0.25">
      <c r="AA2235" s="21" t="s">
        <v>1453</v>
      </c>
      <c r="AB2235" s="45"/>
      <c r="AC2235" s="45"/>
      <c r="AD2235" s="44" t="str">
        <f t="shared" si="77"/>
        <v/>
      </c>
    </row>
    <row r="2236" spans="27:30" x14ac:dyDescent="0.25">
      <c r="AA2236" s="46" t="s">
        <v>1448</v>
      </c>
      <c r="AB2236" s="45">
        <v>7400000</v>
      </c>
      <c r="AC2236" s="45">
        <v>6945000</v>
      </c>
      <c r="AD2236" s="44">
        <f t="shared" si="77"/>
        <v>-6.148648648648649E-2</v>
      </c>
    </row>
    <row r="2237" spans="27:30" x14ac:dyDescent="0.25">
      <c r="AA2237" s="21" t="s">
        <v>1196</v>
      </c>
      <c r="AB2237" s="45"/>
      <c r="AC2237" s="45"/>
      <c r="AD2237" s="44" t="str">
        <f t="shared" si="77"/>
        <v/>
      </c>
    </row>
    <row r="2238" spans="27:30" x14ac:dyDescent="0.25">
      <c r="AA2238" s="46" t="s">
        <v>1193</v>
      </c>
      <c r="AB2238" s="45">
        <v>5000000</v>
      </c>
      <c r="AC2238" s="45">
        <v>4555000</v>
      </c>
      <c r="AD2238" s="44">
        <f t="shared" si="77"/>
        <v>-8.8999999999999996E-2</v>
      </c>
    </row>
    <row r="2239" spans="27:30" x14ac:dyDescent="0.25">
      <c r="AA2239" s="21" t="s">
        <v>1512</v>
      </c>
      <c r="AB2239" s="45"/>
      <c r="AC2239" s="45"/>
      <c r="AD2239" s="44" t="str">
        <f t="shared" si="77"/>
        <v/>
      </c>
    </row>
    <row r="2240" spans="27:30" x14ac:dyDescent="0.25">
      <c r="AA2240" s="46" t="s">
        <v>1510</v>
      </c>
      <c r="AB2240" s="45">
        <v>8184676</v>
      </c>
      <c r="AC2240" s="45">
        <v>7901690</v>
      </c>
      <c r="AD2240" s="44">
        <f t="shared" si="77"/>
        <v>-3.4575101079138623E-2</v>
      </c>
    </row>
    <row r="2241" spans="27:30" x14ac:dyDescent="0.25">
      <c r="AA2241" s="21" t="s">
        <v>1383</v>
      </c>
      <c r="AB2241" s="45"/>
      <c r="AC2241" s="45"/>
      <c r="AD2241" s="44" t="str">
        <f t="shared" si="77"/>
        <v/>
      </c>
    </row>
    <row r="2242" spans="27:30" x14ac:dyDescent="0.25">
      <c r="AA2242" s="46" t="s">
        <v>1382</v>
      </c>
      <c r="AB2242" s="45">
        <v>6707992</v>
      </c>
      <c r="AC2242" s="45">
        <v>6353569</v>
      </c>
      <c r="AD2242" s="44">
        <f t="shared" si="77"/>
        <v>-5.2835930633190975E-2</v>
      </c>
    </row>
    <row r="2243" spans="27:30" x14ac:dyDescent="0.25">
      <c r="AA2243" s="21" t="s">
        <v>1189</v>
      </c>
      <c r="AB2243" s="45"/>
      <c r="AC2243" s="45"/>
      <c r="AD2243" s="44" t="str">
        <f t="shared" si="77"/>
        <v/>
      </c>
    </row>
    <row r="2244" spans="27:30" x14ac:dyDescent="0.25">
      <c r="AA2244" s="46" t="s">
        <v>1187</v>
      </c>
      <c r="AB2244" s="45">
        <v>4979466</v>
      </c>
      <c r="AC2244" s="45">
        <v>4990118</v>
      </c>
      <c r="AD2244" s="44">
        <f t="shared" si="77"/>
        <v>2.1391852058031927E-3</v>
      </c>
    </row>
    <row r="2245" spans="27:30" x14ac:dyDescent="0.25">
      <c r="AA2245" s="21" t="s">
        <v>2758</v>
      </c>
      <c r="AB2245" s="45"/>
      <c r="AC2245" s="45"/>
      <c r="AD2245" s="44" t="str">
        <f t="shared" si="77"/>
        <v/>
      </c>
    </row>
    <row r="2246" spans="27:30" x14ac:dyDescent="0.25">
      <c r="AA2246" s="46" t="s">
        <v>2756</v>
      </c>
      <c r="AB2246" s="45">
        <v>27000000</v>
      </c>
      <c r="AC2246" s="45">
        <v>22489000</v>
      </c>
      <c r="AD2246" s="44">
        <f t="shared" ref="AD2246:AD2309" si="78">IF(OR(AB2246=0,AB2246="",AC2246=0,AC2246=""),"",(AC2246-AB2246)/AB2246)</f>
        <v>-0.16707407407407407</v>
      </c>
    </row>
    <row r="2247" spans="27:30" x14ac:dyDescent="0.25">
      <c r="AA2247" s="21" t="s">
        <v>2569</v>
      </c>
      <c r="AB2247" s="45"/>
      <c r="AC2247" s="45"/>
      <c r="AD2247" s="44" t="str">
        <f t="shared" si="78"/>
        <v/>
      </c>
    </row>
    <row r="2248" spans="27:30" x14ac:dyDescent="0.25">
      <c r="AA2248" s="46" t="s">
        <v>2566</v>
      </c>
      <c r="AB2248" s="45">
        <v>22375000</v>
      </c>
      <c r="AC2248" s="45">
        <v>31400000</v>
      </c>
      <c r="AD2248" s="44">
        <f t="shared" si="78"/>
        <v>0.40335195530726259</v>
      </c>
    </row>
    <row r="2249" spans="27:30" x14ac:dyDescent="0.25">
      <c r="AA2249" s="21" t="s">
        <v>481</v>
      </c>
      <c r="AB2249" s="45"/>
      <c r="AC2249" s="45"/>
      <c r="AD2249" s="44" t="str">
        <f t="shared" si="78"/>
        <v/>
      </c>
    </row>
    <row r="2250" spans="27:30" x14ac:dyDescent="0.25">
      <c r="AA2250" s="46" t="s">
        <v>479</v>
      </c>
      <c r="AB2250" s="45">
        <v>1200000</v>
      </c>
      <c r="AC2250" s="45">
        <v>1777000</v>
      </c>
      <c r="AD2250" s="44">
        <f t="shared" si="78"/>
        <v>0.48083333333333333</v>
      </c>
    </row>
    <row r="2251" spans="27:30" x14ac:dyDescent="0.25">
      <c r="AA2251" s="21" t="s">
        <v>845</v>
      </c>
      <c r="AB2251" s="45"/>
      <c r="AC2251" s="45"/>
      <c r="AD2251" s="44" t="str">
        <f t="shared" si="78"/>
        <v/>
      </c>
    </row>
    <row r="2252" spans="27:30" x14ac:dyDescent="0.25">
      <c r="AA2252" s="46" t="s">
        <v>844</v>
      </c>
      <c r="AB2252" s="45">
        <v>3000000</v>
      </c>
      <c r="AC2252" s="45">
        <v>2904000</v>
      </c>
      <c r="AD2252" s="44">
        <f t="shared" si="78"/>
        <v>-3.2000000000000001E-2</v>
      </c>
    </row>
    <row r="2253" spans="27:30" x14ac:dyDescent="0.25">
      <c r="AA2253" s="21" t="s">
        <v>1070</v>
      </c>
      <c r="AB2253" s="45"/>
      <c r="AC2253" s="45"/>
      <c r="AD2253" s="44" t="str">
        <f t="shared" si="78"/>
        <v/>
      </c>
    </row>
    <row r="2254" spans="27:30" x14ac:dyDescent="0.25">
      <c r="AA2254" s="46" t="s">
        <v>1069</v>
      </c>
      <c r="AB2254" s="45">
        <v>4141000</v>
      </c>
      <c r="AC2254" s="45">
        <v>4055000</v>
      </c>
      <c r="AD2254" s="44">
        <f t="shared" si="78"/>
        <v>-2.0767930451581745E-2</v>
      </c>
    </row>
    <row r="2255" spans="27:30" x14ac:dyDescent="0.25">
      <c r="AA2255" s="21" t="s">
        <v>3856</v>
      </c>
      <c r="AB2255" s="45"/>
      <c r="AC2255" s="45"/>
      <c r="AD2255" s="44" t="str">
        <f t="shared" si="78"/>
        <v/>
      </c>
    </row>
    <row r="2256" spans="27:30" x14ac:dyDescent="0.25">
      <c r="AA2256" s="46" t="s">
        <v>3812</v>
      </c>
      <c r="AB2256" s="45"/>
      <c r="AC2256" s="45"/>
      <c r="AD2256" s="44" t="str">
        <f t="shared" si="78"/>
        <v/>
      </c>
    </row>
    <row r="2257" spans="27:30" x14ac:dyDescent="0.25">
      <c r="AA2257" s="46" t="s">
        <v>3832</v>
      </c>
      <c r="AB2257" s="45"/>
      <c r="AC2257" s="45"/>
      <c r="AD2257" s="44" t="str">
        <f t="shared" si="78"/>
        <v/>
      </c>
    </row>
    <row r="2258" spans="27:30" x14ac:dyDescent="0.25">
      <c r="AA2258" s="46" t="s">
        <v>3833</v>
      </c>
      <c r="AB2258" s="45"/>
      <c r="AC2258" s="45"/>
      <c r="AD2258" s="44" t="str">
        <f t="shared" si="78"/>
        <v/>
      </c>
    </row>
    <row r="2259" spans="27:30" x14ac:dyDescent="0.25">
      <c r="AA2259" s="46" t="s">
        <v>3834</v>
      </c>
      <c r="AB2259" s="45"/>
      <c r="AC2259" s="45"/>
      <c r="AD2259" s="44" t="str">
        <f t="shared" si="78"/>
        <v/>
      </c>
    </row>
    <row r="2260" spans="27:30" x14ac:dyDescent="0.25">
      <c r="AA2260" s="46" t="s">
        <v>3835</v>
      </c>
      <c r="AB2260" s="45"/>
      <c r="AC2260" s="45"/>
      <c r="AD2260" s="44" t="str">
        <f t="shared" si="78"/>
        <v/>
      </c>
    </row>
    <row r="2261" spans="27:30" x14ac:dyDescent="0.25">
      <c r="AA2261" s="46" t="s">
        <v>121</v>
      </c>
      <c r="AB2261" s="45"/>
      <c r="AC2261" s="45"/>
      <c r="AD2261" s="44" t="str">
        <f t="shared" si="78"/>
        <v/>
      </c>
    </row>
    <row r="2262" spans="27:30" x14ac:dyDescent="0.25">
      <c r="AA2262" s="46" t="s">
        <v>3802</v>
      </c>
      <c r="AB2262" s="45"/>
      <c r="AC2262" s="45"/>
      <c r="AD2262" s="44" t="str">
        <f t="shared" si="78"/>
        <v/>
      </c>
    </row>
    <row r="2263" spans="27:30" x14ac:dyDescent="0.25">
      <c r="AA2263" s="46" t="s">
        <v>3803</v>
      </c>
      <c r="AB2263" s="45"/>
      <c r="AC2263" s="45"/>
      <c r="AD2263" s="44" t="str">
        <f t="shared" si="78"/>
        <v/>
      </c>
    </row>
    <row r="2264" spans="27:30" x14ac:dyDescent="0.25">
      <c r="AA2264" s="46" t="s">
        <v>3804</v>
      </c>
      <c r="AB2264" s="45"/>
      <c r="AC2264" s="45"/>
      <c r="AD2264" s="44" t="str">
        <f t="shared" si="78"/>
        <v/>
      </c>
    </row>
    <row r="2265" spans="27:30" x14ac:dyDescent="0.25">
      <c r="AA2265" s="46" t="s">
        <v>3805</v>
      </c>
      <c r="AB2265" s="45"/>
      <c r="AC2265" s="45"/>
      <c r="AD2265" s="44" t="str">
        <f t="shared" si="78"/>
        <v/>
      </c>
    </row>
    <row r="2266" spans="27:30" x14ac:dyDescent="0.25">
      <c r="AA2266" s="46" t="s">
        <v>3806</v>
      </c>
      <c r="AB2266" s="45"/>
      <c r="AC2266" s="45"/>
      <c r="AD2266" s="44" t="str">
        <f t="shared" si="78"/>
        <v/>
      </c>
    </row>
    <row r="2267" spans="27:30" x14ac:dyDescent="0.25">
      <c r="AA2267" s="46" t="s">
        <v>3807</v>
      </c>
      <c r="AB2267" s="45"/>
      <c r="AC2267" s="45"/>
      <c r="AD2267" s="44" t="str">
        <f t="shared" si="78"/>
        <v/>
      </c>
    </row>
    <row r="2268" spans="27:30" x14ac:dyDescent="0.25">
      <c r="AA2268" s="46" t="s">
        <v>3809</v>
      </c>
      <c r="AB2268" s="45"/>
      <c r="AC2268" s="45"/>
      <c r="AD2268" s="44" t="str">
        <f t="shared" si="78"/>
        <v/>
      </c>
    </row>
    <row r="2269" spans="27:30" x14ac:dyDescent="0.25">
      <c r="AA2269" s="46" t="s">
        <v>3810</v>
      </c>
      <c r="AB2269" s="45"/>
      <c r="AC2269" s="45"/>
      <c r="AD2269" s="44" t="str">
        <f t="shared" si="78"/>
        <v/>
      </c>
    </row>
    <row r="2270" spans="27:30" x14ac:dyDescent="0.25">
      <c r="AA2270" s="46" t="s">
        <v>1127</v>
      </c>
      <c r="AB2270" s="45"/>
      <c r="AC2270" s="45"/>
      <c r="AD2270" s="44" t="str">
        <f t="shared" si="78"/>
        <v/>
      </c>
    </row>
    <row r="2271" spans="27:30" x14ac:dyDescent="0.25">
      <c r="AA2271" s="46" t="s">
        <v>3383</v>
      </c>
      <c r="AB2271" s="45"/>
      <c r="AC2271" s="45"/>
      <c r="AD2271" s="44" t="str">
        <f t="shared" si="78"/>
        <v/>
      </c>
    </row>
    <row r="2272" spans="27:30" x14ac:dyDescent="0.25">
      <c r="AA2272" s="46" t="s">
        <v>3813</v>
      </c>
      <c r="AB2272" s="45"/>
      <c r="AC2272" s="45"/>
      <c r="AD2272" s="44" t="str">
        <f t="shared" si="78"/>
        <v/>
      </c>
    </row>
    <row r="2273" spans="27:30" x14ac:dyDescent="0.25">
      <c r="AA2273" s="46" t="s">
        <v>3814</v>
      </c>
      <c r="AB2273" s="45"/>
      <c r="AC2273" s="45"/>
      <c r="AD2273" s="44" t="str">
        <f t="shared" si="78"/>
        <v/>
      </c>
    </row>
    <row r="2274" spans="27:30" x14ac:dyDescent="0.25">
      <c r="AA2274" s="46" t="s">
        <v>2601</v>
      </c>
      <c r="AB2274" s="45"/>
      <c r="AC2274" s="45"/>
      <c r="AD2274" s="44" t="str">
        <f t="shared" si="78"/>
        <v/>
      </c>
    </row>
    <row r="2275" spans="27:30" x14ac:dyDescent="0.25">
      <c r="AA2275" s="46" t="s">
        <v>133</v>
      </c>
      <c r="AB2275" s="45"/>
      <c r="AC2275" s="45"/>
      <c r="AD2275" s="44" t="str">
        <f t="shared" si="78"/>
        <v/>
      </c>
    </row>
    <row r="2276" spans="27:30" x14ac:dyDescent="0.25">
      <c r="AA2276" s="46" t="s">
        <v>3707</v>
      </c>
      <c r="AB2276" s="45"/>
      <c r="AC2276" s="45"/>
      <c r="AD2276" s="44" t="str">
        <f t="shared" si="78"/>
        <v/>
      </c>
    </row>
    <row r="2277" spans="27:30" x14ac:dyDescent="0.25">
      <c r="AA2277" s="46" t="s">
        <v>3815</v>
      </c>
      <c r="AB2277" s="45"/>
      <c r="AC2277" s="45"/>
      <c r="AD2277" s="44" t="str">
        <f t="shared" si="78"/>
        <v/>
      </c>
    </row>
    <row r="2278" spans="27:30" x14ac:dyDescent="0.25">
      <c r="AA2278" s="46" t="s">
        <v>3816</v>
      </c>
      <c r="AB2278" s="45"/>
      <c r="AC2278" s="45"/>
      <c r="AD2278" s="44" t="str">
        <f t="shared" si="78"/>
        <v/>
      </c>
    </row>
    <row r="2279" spans="27:30" x14ac:dyDescent="0.25">
      <c r="AA2279" s="46" t="s">
        <v>3817</v>
      </c>
      <c r="AB2279" s="45"/>
      <c r="AC2279" s="45"/>
      <c r="AD2279" s="44" t="str">
        <f t="shared" si="78"/>
        <v/>
      </c>
    </row>
    <row r="2280" spans="27:30" x14ac:dyDescent="0.25">
      <c r="AA2280" s="46" t="s">
        <v>3818</v>
      </c>
      <c r="AB2280" s="45"/>
      <c r="AC2280" s="45"/>
      <c r="AD2280" s="44" t="str">
        <f t="shared" si="78"/>
        <v/>
      </c>
    </row>
    <row r="2281" spans="27:30" x14ac:dyDescent="0.25">
      <c r="AA2281" s="46" t="s">
        <v>3819</v>
      </c>
      <c r="AB2281" s="45"/>
      <c r="AC2281" s="45"/>
      <c r="AD2281" s="44" t="str">
        <f t="shared" si="78"/>
        <v/>
      </c>
    </row>
    <row r="2282" spans="27:30" x14ac:dyDescent="0.25">
      <c r="AA2282" s="46" t="s">
        <v>3820</v>
      </c>
      <c r="AB2282" s="45"/>
      <c r="AC2282" s="45"/>
      <c r="AD2282" s="44" t="str">
        <f t="shared" si="78"/>
        <v/>
      </c>
    </row>
    <row r="2283" spans="27:30" x14ac:dyDescent="0.25">
      <c r="AA2283" s="46" t="s">
        <v>3821</v>
      </c>
      <c r="AB2283" s="45"/>
      <c r="AC2283" s="45"/>
      <c r="AD2283" s="44" t="str">
        <f t="shared" si="78"/>
        <v/>
      </c>
    </row>
    <row r="2284" spans="27:30" x14ac:dyDescent="0.25">
      <c r="AA2284" s="46" t="s">
        <v>3822</v>
      </c>
      <c r="AB2284" s="45"/>
      <c r="AC2284" s="45"/>
      <c r="AD2284" s="44" t="str">
        <f t="shared" si="78"/>
        <v/>
      </c>
    </row>
    <row r="2285" spans="27:30" x14ac:dyDescent="0.25">
      <c r="AA2285" s="46" t="s">
        <v>3823</v>
      </c>
      <c r="AB2285" s="45"/>
      <c r="AC2285" s="45"/>
      <c r="AD2285" s="44" t="str">
        <f t="shared" si="78"/>
        <v/>
      </c>
    </row>
    <row r="2286" spans="27:30" x14ac:dyDescent="0.25">
      <c r="AA2286" s="46" t="s">
        <v>3824</v>
      </c>
      <c r="AB2286" s="45"/>
      <c r="AC2286" s="45"/>
      <c r="AD2286" s="44" t="str">
        <f t="shared" si="78"/>
        <v/>
      </c>
    </row>
    <row r="2287" spans="27:30" x14ac:dyDescent="0.25">
      <c r="AA2287" s="46" t="s">
        <v>3808</v>
      </c>
      <c r="AB2287" s="45"/>
      <c r="AC2287" s="45"/>
      <c r="AD2287" s="44" t="str">
        <f t="shared" si="78"/>
        <v/>
      </c>
    </row>
    <row r="2288" spans="27:30" x14ac:dyDescent="0.25">
      <c r="AA2288" s="46" t="s">
        <v>3825</v>
      </c>
      <c r="AB2288" s="45"/>
      <c r="AC2288" s="45"/>
      <c r="AD2288" s="44" t="str">
        <f t="shared" si="78"/>
        <v/>
      </c>
    </row>
    <row r="2289" spans="27:30" x14ac:dyDescent="0.25">
      <c r="AA2289" s="46" t="s">
        <v>3826</v>
      </c>
      <c r="AB2289" s="45"/>
      <c r="AC2289" s="45"/>
      <c r="AD2289" s="44" t="str">
        <f t="shared" si="78"/>
        <v/>
      </c>
    </row>
    <row r="2290" spans="27:30" x14ac:dyDescent="0.25">
      <c r="AA2290" s="46" t="s">
        <v>2286</v>
      </c>
      <c r="AB2290" s="45"/>
      <c r="AC2290" s="45"/>
      <c r="AD2290" s="44" t="str">
        <f t="shared" si="78"/>
        <v/>
      </c>
    </row>
    <row r="2291" spans="27:30" x14ac:dyDescent="0.25">
      <c r="AA2291" s="46" t="s">
        <v>3827</v>
      </c>
      <c r="AB2291" s="45"/>
      <c r="AC2291" s="45"/>
      <c r="AD2291" s="44" t="str">
        <f t="shared" si="78"/>
        <v/>
      </c>
    </row>
    <row r="2292" spans="27:30" x14ac:dyDescent="0.25">
      <c r="AA2292" s="46" t="s">
        <v>3828</v>
      </c>
      <c r="AB2292" s="45"/>
      <c r="AC2292" s="45"/>
      <c r="AD2292" s="44" t="str">
        <f t="shared" si="78"/>
        <v/>
      </c>
    </row>
    <row r="2293" spans="27:30" x14ac:dyDescent="0.25">
      <c r="AA2293" s="46" t="s">
        <v>3829</v>
      </c>
      <c r="AB2293" s="45"/>
      <c r="AC2293" s="45"/>
      <c r="AD2293" s="44" t="str">
        <f t="shared" si="78"/>
        <v/>
      </c>
    </row>
    <row r="2294" spans="27:30" x14ac:dyDescent="0.25">
      <c r="AA2294" s="46" t="s">
        <v>3830</v>
      </c>
      <c r="AB2294" s="45"/>
      <c r="AC2294" s="45"/>
      <c r="AD2294" s="44" t="str">
        <f t="shared" si="78"/>
        <v/>
      </c>
    </row>
    <row r="2295" spans="27:30" x14ac:dyDescent="0.25">
      <c r="AA2295" s="46" t="s">
        <v>3831</v>
      </c>
      <c r="AB2295" s="45"/>
      <c r="AC2295" s="45"/>
      <c r="AD2295" s="44" t="str">
        <f t="shared" si="78"/>
        <v/>
      </c>
    </row>
    <row r="2296" spans="27:30" x14ac:dyDescent="0.25">
      <c r="AA2296" s="46" t="s">
        <v>3811</v>
      </c>
      <c r="AB2296" s="45"/>
      <c r="AC2296" s="45"/>
      <c r="AD2296" s="44" t="str">
        <f t="shared" si="78"/>
        <v/>
      </c>
    </row>
    <row r="2297" spans="27:30" x14ac:dyDescent="0.25">
      <c r="AA2297" s="46" t="s">
        <v>85</v>
      </c>
      <c r="AB2297" s="45"/>
      <c r="AC2297" s="45"/>
      <c r="AD2297" s="44" t="str">
        <f t="shared" si="78"/>
        <v/>
      </c>
    </row>
    <row r="2298" spans="27:30" x14ac:dyDescent="0.25">
      <c r="AA2298" s="21" t="s">
        <v>3855</v>
      </c>
      <c r="AB2298" s="45">
        <v>39282690659.889999</v>
      </c>
      <c r="AC2298" s="45">
        <v>41154407792</v>
      </c>
      <c r="AD2298" s="44">
        <f t="shared" si="78"/>
        <v>4.7647375998638934E-2</v>
      </c>
    </row>
    <row r="2299" spans="27:30" x14ac:dyDescent="0.25">
      <c r="AD2299" s="44" t="str">
        <f t="shared" si="78"/>
        <v/>
      </c>
    </row>
    <row r="2300" spans="27:30" x14ac:dyDescent="0.25">
      <c r="AD2300" s="44" t="str">
        <f t="shared" si="78"/>
        <v/>
      </c>
    </row>
    <row r="2301" spans="27:30" x14ac:dyDescent="0.25">
      <c r="AD2301" s="44" t="str">
        <f t="shared" si="78"/>
        <v/>
      </c>
    </row>
    <row r="2302" spans="27:30" x14ac:dyDescent="0.25">
      <c r="AD2302" s="44" t="str">
        <f t="shared" si="78"/>
        <v/>
      </c>
    </row>
    <row r="2303" spans="27:30" x14ac:dyDescent="0.25">
      <c r="AD2303" s="44" t="str">
        <f t="shared" si="78"/>
        <v/>
      </c>
    </row>
    <row r="2304" spans="27:30" x14ac:dyDescent="0.25">
      <c r="AD2304" s="44" t="str">
        <f t="shared" si="78"/>
        <v/>
      </c>
    </row>
    <row r="2305" spans="30:30" x14ac:dyDescent="0.25">
      <c r="AD2305" s="44" t="str">
        <f t="shared" si="78"/>
        <v/>
      </c>
    </row>
    <row r="2306" spans="30:30" x14ac:dyDescent="0.25">
      <c r="AD2306" s="44" t="str">
        <f t="shared" si="78"/>
        <v/>
      </c>
    </row>
    <row r="2307" spans="30:30" x14ac:dyDescent="0.25">
      <c r="AD2307" s="44" t="str">
        <f t="shared" si="78"/>
        <v/>
      </c>
    </row>
    <row r="2308" spans="30:30" x14ac:dyDescent="0.25">
      <c r="AD2308" s="44" t="str">
        <f t="shared" si="78"/>
        <v/>
      </c>
    </row>
    <row r="2309" spans="30:30" x14ac:dyDescent="0.25">
      <c r="AD2309" s="44" t="str">
        <f t="shared" si="78"/>
        <v/>
      </c>
    </row>
    <row r="2310" spans="30:30" x14ac:dyDescent="0.25">
      <c r="AD2310" s="44" t="str">
        <f t="shared" ref="AD2310:AD2373" si="79">IF(OR(AB2310=0,AB2310="",AC2310=0,AC2310=""),"",(AC2310-AB2310)/AB2310)</f>
        <v/>
      </c>
    </row>
    <row r="2311" spans="30:30" x14ac:dyDescent="0.25">
      <c r="AD2311" s="44" t="str">
        <f t="shared" si="79"/>
        <v/>
      </c>
    </row>
    <row r="2312" spans="30:30" x14ac:dyDescent="0.25">
      <c r="AD2312" s="44" t="str">
        <f t="shared" si="79"/>
        <v/>
      </c>
    </row>
    <row r="2313" spans="30:30" x14ac:dyDescent="0.25">
      <c r="AD2313" s="44" t="str">
        <f t="shared" si="79"/>
        <v/>
      </c>
    </row>
    <row r="2314" spans="30:30" x14ac:dyDescent="0.25">
      <c r="AD2314" s="44" t="str">
        <f t="shared" si="79"/>
        <v/>
      </c>
    </row>
    <row r="2315" spans="30:30" x14ac:dyDescent="0.25">
      <c r="AD2315" s="44" t="str">
        <f t="shared" si="79"/>
        <v/>
      </c>
    </row>
    <row r="2316" spans="30:30" x14ac:dyDescent="0.25">
      <c r="AD2316" s="44" t="str">
        <f t="shared" si="79"/>
        <v/>
      </c>
    </row>
    <row r="2317" spans="30:30" x14ac:dyDescent="0.25">
      <c r="AD2317" s="44" t="str">
        <f t="shared" si="79"/>
        <v/>
      </c>
    </row>
    <row r="2318" spans="30:30" x14ac:dyDescent="0.25">
      <c r="AD2318" s="44" t="str">
        <f t="shared" si="79"/>
        <v/>
      </c>
    </row>
    <row r="2319" spans="30:30" x14ac:dyDescent="0.25">
      <c r="AD2319" s="44" t="str">
        <f t="shared" si="79"/>
        <v/>
      </c>
    </row>
    <row r="2320" spans="30:30" x14ac:dyDescent="0.25">
      <c r="AD2320" s="44" t="str">
        <f t="shared" si="79"/>
        <v/>
      </c>
    </row>
    <row r="2321" spans="30:30" x14ac:dyDescent="0.25">
      <c r="AD2321" s="44" t="str">
        <f t="shared" si="79"/>
        <v/>
      </c>
    </row>
    <row r="2322" spans="30:30" x14ac:dyDescent="0.25">
      <c r="AD2322" s="44" t="str">
        <f t="shared" si="79"/>
        <v/>
      </c>
    </row>
    <row r="2323" spans="30:30" x14ac:dyDescent="0.25">
      <c r="AD2323" s="44" t="str">
        <f t="shared" si="79"/>
        <v/>
      </c>
    </row>
    <row r="2324" spans="30:30" x14ac:dyDescent="0.25">
      <c r="AD2324" s="44" t="str">
        <f t="shared" si="79"/>
        <v/>
      </c>
    </row>
    <row r="2325" spans="30:30" x14ac:dyDescent="0.25">
      <c r="AD2325" s="44" t="str">
        <f t="shared" si="79"/>
        <v/>
      </c>
    </row>
    <row r="2326" spans="30:30" x14ac:dyDescent="0.25">
      <c r="AD2326" s="44" t="str">
        <f t="shared" si="79"/>
        <v/>
      </c>
    </row>
    <row r="2327" spans="30:30" x14ac:dyDescent="0.25">
      <c r="AD2327" s="44" t="str">
        <f t="shared" si="79"/>
        <v/>
      </c>
    </row>
    <row r="2328" spans="30:30" x14ac:dyDescent="0.25">
      <c r="AD2328" s="44" t="str">
        <f t="shared" si="79"/>
        <v/>
      </c>
    </row>
    <row r="2329" spans="30:30" x14ac:dyDescent="0.25">
      <c r="AD2329" s="44" t="str">
        <f t="shared" si="79"/>
        <v/>
      </c>
    </row>
    <row r="2330" spans="30:30" x14ac:dyDescent="0.25">
      <c r="AD2330" s="44" t="str">
        <f t="shared" si="79"/>
        <v/>
      </c>
    </row>
    <row r="2331" spans="30:30" x14ac:dyDescent="0.25">
      <c r="AD2331" s="44" t="str">
        <f t="shared" si="79"/>
        <v/>
      </c>
    </row>
    <row r="2332" spans="30:30" x14ac:dyDescent="0.25">
      <c r="AD2332" s="44" t="str">
        <f t="shared" si="79"/>
        <v/>
      </c>
    </row>
    <row r="2333" spans="30:30" x14ac:dyDescent="0.25">
      <c r="AD2333" s="44" t="str">
        <f t="shared" si="79"/>
        <v/>
      </c>
    </row>
    <row r="2334" spans="30:30" x14ac:dyDescent="0.25">
      <c r="AD2334" s="44" t="str">
        <f t="shared" si="79"/>
        <v/>
      </c>
    </row>
    <row r="2335" spans="30:30" x14ac:dyDescent="0.25">
      <c r="AD2335" s="44" t="str">
        <f t="shared" si="79"/>
        <v/>
      </c>
    </row>
    <row r="2336" spans="30:30" x14ac:dyDescent="0.25">
      <c r="AD2336" s="44" t="str">
        <f t="shared" si="79"/>
        <v/>
      </c>
    </row>
    <row r="2337" spans="30:30" x14ac:dyDescent="0.25">
      <c r="AD2337" s="44" t="str">
        <f t="shared" si="79"/>
        <v/>
      </c>
    </row>
    <row r="2338" spans="30:30" x14ac:dyDescent="0.25">
      <c r="AD2338" s="44" t="str">
        <f t="shared" si="79"/>
        <v/>
      </c>
    </row>
    <row r="2339" spans="30:30" x14ac:dyDescent="0.25">
      <c r="AD2339" s="44" t="str">
        <f t="shared" si="79"/>
        <v/>
      </c>
    </row>
    <row r="2340" spans="30:30" x14ac:dyDescent="0.25">
      <c r="AD2340" s="44" t="str">
        <f t="shared" si="79"/>
        <v/>
      </c>
    </row>
    <row r="2341" spans="30:30" x14ac:dyDescent="0.25">
      <c r="AD2341" s="44" t="str">
        <f t="shared" si="79"/>
        <v/>
      </c>
    </row>
    <row r="2342" spans="30:30" x14ac:dyDescent="0.25">
      <c r="AD2342" s="44" t="str">
        <f t="shared" si="79"/>
        <v/>
      </c>
    </row>
    <row r="2343" spans="30:30" x14ac:dyDescent="0.25">
      <c r="AD2343" s="44" t="str">
        <f t="shared" si="79"/>
        <v/>
      </c>
    </row>
    <row r="2344" spans="30:30" x14ac:dyDescent="0.25">
      <c r="AD2344" s="44" t="str">
        <f t="shared" si="79"/>
        <v/>
      </c>
    </row>
    <row r="2345" spans="30:30" x14ac:dyDescent="0.25">
      <c r="AD2345" s="44" t="str">
        <f t="shared" si="79"/>
        <v/>
      </c>
    </row>
    <row r="2346" spans="30:30" x14ac:dyDescent="0.25">
      <c r="AD2346" s="44" t="str">
        <f t="shared" si="79"/>
        <v/>
      </c>
    </row>
    <row r="2347" spans="30:30" x14ac:dyDescent="0.25">
      <c r="AD2347" s="44" t="str">
        <f t="shared" si="79"/>
        <v/>
      </c>
    </row>
    <row r="2348" spans="30:30" x14ac:dyDescent="0.25">
      <c r="AD2348" s="44" t="str">
        <f t="shared" si="79"/>
        <v/>
      </c>
    </row>
    <row r="2349" spans="30:30" x14ac:dyDescent="0.25">
      <c r="AD2349" s="44" t="str">
        <f t="shared" si="79"/>
        <v/>
      </c>
    </row>
    <row r="2350" spans="30:30" x14ac:dyDescent="0.25">
      <c r="AD2350" s="44" t="str">
        <f t="shared" si="79"/>
        <v/>
      </c>
    </row>
    <row r="2351" spans="30:30" x14ac:dyDescent="0.25">
      <c r="AD2351" s="44" t="str">
        <f t="shared" si="79"/>
        <v/>
      </c>
    </row>
    <row r="2352" spans="30:30" x14ac:dyDescent="0.25">
      <c r="AD2352" s="44" t="str">
        <f t="shared" si="79"/>
        <v/>
      </c>
    </row>
    <row r="2353" spans="30:30" x14ac:dyDescent="0.25">
      <c r="AD2353" s="44" t="str">
        <f t="shared" si="79"/>
        <v/>
      </c>
    </row>
    <row r="2354" spans="30:30" x14ac:dyDescent="0.25">
      <c r="AD2354" s="44" t="str">
        <f t="shared" si="79"/>
        <v/>
      </c>
    </row>
    <row r="2355" spans="30:30" x14ac:dyDescent="0.25">
      <c r="AD2355" s="44" t="str">
        <f t="shared" si="79"/>
        <v/>
      </c>
    </row>
    <row r="2356" spans="30:30" x14ac:dyDescent="0.25">
      <c r="AD2356" s="44" t="str">
        <f t="shared" si="79"/>
        <v/>
      </c>
    </row>
    <row r="2357" spans="30:30" x14ac:dyDescent="0.25">
      <c r="AD2357" s="44" t="str">
        <f t="shared" si="79"/>
        <v/>
      </c>
    </row>
    <row r="2358" spans="30:30" x14ac:dyDescent="0.25">
      <c r="AD2358" s="44" t="str">
        <f t="shared" si="79"/>
        <v/>
      </c>
    </row>
    <row r="2359" spans="30:30" x14ac:dyDescent="0.25">
      <c r="AD2359" s="44" t="str">
        <f t="shared" si="79"/>
        <v/>
      </c>
    </row>
    <row r="2360" spans="30:30" x14ac:dyDescent="0.25">
      <c r="AD2360" s="44" t="str">
        <f t="shared" si="79"/>
        <v/>
      </c>
    </row>
    <row r="2361" spans="30:30" x14ac:dyDescent="0.25">
      <c r="AD2361" s="44" t="str">
        <f t="shared" si="79"/>
        <v/>
      </c>
    </row>
    <row r="2362" spans="30:30" x14ac:dyDescent="0.25">
      <c r="AD2362" s="44" t="str">
        <f t="shared" si="79"/>
        <v/>
      </c>
    </row>
    <row r="2363" spans="30:30" x14ac:dyDescent="0.25">
      <c r="AD2363" s="44" t="str">
        <f t="shared" si="79"/>
        <v/>
      </c>
    </row>
    <row r="2364" spans="30:30" x14ac:dyDescent="0.25">
      <c r="AD2364" s="44" t="str">
        <f t="shared" si="79"/>
        <v/>
      </c>
    </row>
    <row r="2365" spans="30:30" x14ac:dyDescent="0.25">
      <c r="AD2365" s="44" t="str">
        <f t="shared" si="79"/>
        <v/>
      </c>
    </row>
    <row r="2366" spans="30:30" x14ac:dyDescent="0.25">
      <c r="AD2366" s="44" t="str">
        <f t="shared" si="79"/>
        <v/>
      </c>
    </row>
    <row r="2367" spans="30:30" x14ac:dyDescent="0.25">
      <c r="AD2367" s="44" t="str">
        <f t="shared" si="79"/>
        <v/>
      </c>
    </row>
    <row r="2368" spans="30:30" x14ac:dyDescent="0.25">
      <c r="AD2368" s="44" t="str">
        <f t="shared" si="79"/>
        <v/>
      </c>
    </row>
    <row r="2369" spans="30:30" x14ac:dyDescent="0.25">
      <c r="AD2369" s="44" t="str">
        <f t="shared" si="79"/>
        <v/>
      </c>
    </row>
    <row r="2370" spans="30:30" x14ac:dyDescent="0.25">
      <c r="AD2370" s="44" t="str">
        <f t="shared" si="79"/>
        <v/>
      </c>
    </row>
    <row r="2371" spans="30:30" x14ac:dyDescent="0.25">
      <c r="AD2371" s="44" t="str">
        <f t="shared" si="79"/>
        <v/>
      </c>
    </row>
    <row r="2372" spans="30:30" x14ac:dyDescent="0.25">
      <c r="AD2372" s="44" t="str">
        <f t="shared" si="79"/>
        <v/>
      </c>
    </row>
    <row r="2373" spans="30:30" x14ac:dyDescent="0.25">
      <c r="AD2373" s="44" t="str">
        <f t="shared" si="79"/>
        <v/>
      </c>
    </row>
    <row r="2374" spans="30:30" x14ac:dyDescent="0.25">
      <c r="AD2374" s="44" t="str">
        <f t="shared" ref="AD2374:AD2437" si="80">IF(OR(AB2374=0,AB2374="",AC2374=0,AC2374=""),"",(AC2374-AB2374)/AB2374)</f>
        <v/>
      </c>
    </row>
    <row r="2375" spans="30:30" x14ac:dyDescent="0.25">
      <c r="AD2375" s="44" t="str">
        <f t="shared" si="80"/>
        <v/>
      </c>
    </row>
    <row r="2376" spans="30:30" x14ac:dyDescent="0.25">
      <c r="AD2376" s="44" t="str">
        <f t="shared" si="80"/>
        <v/>
      </c>
    </row>
    <row r="2377" spans="30:30" x14ac:dyDescent="0.25">
      <c r="AD2377" s="44" t="str">
        <f t="shared" si="80"/>
        <v/>
      </c>
    </row>
    <row r="2378" spans="30:30" x14ac:dyDescent="0.25">
      <c r="AD2378" s="44" t="str">
        <f t="shared" si="80"/>
        <v/>
      </c>
    </row>
    <row r="2379" spans="30:30" x14ac:dyDescent="0.25">
      <c r="AD2379" s="44" t="str">
        <f t="shared" si="80"/>
        <v/>
      </c>
    </row>
    <row r="2380" spans="30:30" x14ac:dyDescent="0.25">
      <c r="AD2380" s="44" t="str">
        <f t="shared" si="80"/>
        <v/>
      </c>
    </row>
    <row r="2381" spans="30:30" x14ac:dyDescent="0.25">
      <c r="AD2381" s="44" t="str">
        <f t="shared" si="80"/>
        <v/>
      </c>
    </row>
    <row r="2382" spans="30:30" x14ac:dyDescent="0.25">
      <c r="AD2382" s="44" t="str">
        <f t="shared" si="80"/>
        <v/>
      </c>
    </row>
    <row r="2383" spans="30:30" x14ac:dyDescent="0.25">
      <c r="AD2383" s="44" t="str">
        <f t="shared" si="80"/>
        <v/>
      </c>
    </row>
    <row r="2384" spans="30:30" x14ac:dyDescent="0.25">
      <c r="AD2384" s="44" t="str">
        <f t="shared" si="80"/>
        <v/>
      </c>
    </row>
    <row r="2385" spans="30:30" x14ac:dyDescent="0.25">
      <c r="AD2385" s="44" t="str">
        <f t="shared" si="80"/>
        <v/>
      </c>
    </row>
    <row r="2386" spans="30:30" x14ac:dyDescent="0.25">
      <c r="AD2386" s="44" t="str">
        <f t="shared" si="80"/>
        <v/>
      </c>
    </row>
    <row r="2387" spans="30:30" x14ac:dyDescent="0.25">
      <c r="AD2387" s="44" t="str">
        <f t="shared" si="80"/>
        <v/>
      </c>
    </row>
    <row r="2388" spans="30:30" x14ac:dyDescent="0.25">
      <c r="AD2388" s="44" t="str">
        <f t="shared" si="80"/>
        <v/>
      </c>
    </row>
    <row r="2389" spans="30:30" x14ac:dyDescent="0.25">
      <c r="AD2389" s="44" t="str">
        <f t="shared" si="80"/>
        <v/>
      </c>
    </row>
    <row r="2390" spans="30:30" x14ac:dyDescent="0.25">
      <c r="AD2390" s="44" t="str">
        <f t="shared" si="80"/>
        <v/>
      </c>
    </row>
    <row r="2391" spans="30:30" x14ac:dyDescent="0.25">
      <c r="AD2391" s="44" t="str">
        <f t="shared" si="80"/>
        <v/>
      </c>
    </row>
    <row r="2392" spans="30:30" x14ac:dyDescent="0.25">
      <c r="AD2392" s="44" t="str">
        <f t="shared" si="80"/>
        <v/>
      </c>
    </row>
    <row r="2393" spans="30:30" x14ac:dyDescent="0.25">
      <c r="AD2393" s="44" t="str">
        <f t="shared" si="80"/>
        <v/>
      </c>
    </row>
    <row r="2394" spans="30:30" x14ac:dyDescent="0.25">
      <c r="AD2394" s="44" t="str">
        <f t="shared" si="80"/>
        <v/>
      </c>
    </row>
    <row r="2395" spans="30:30" x14ac:dyDescent="0.25">
      <c r="AD2395" s="44" t="str">
        <f t="shared" si="80"/>
        <v/>
      </c>
    </row>
    <row r="2396" spans="30:30" x14ac:dyDescent="0.25">
      <c r="AD2396" s="44" t="str">
        <f t="shared" si="80"/>
        <v/>
      </c>
    </row>
    <row r="2397" spans="30:30" x14ac:dyDescent="0.25">
      <c r="AD2397" s="44" t="str">
        <f t="shared" si="80"/>
        <v/>
      </c>
    </row>
    <row r="2398" spans="30:30" x14ac:dyDescent="0.25">
      <c r="AD2398" s="44" t="str">
        <f t="shared" si="80"/>
        <v/>
      </c>
    </row>
    <row r="2399" spans="30:30" x14ac:dyDescent="0.25">
      <c r="AD2399" s="44" t="str">
        <f t="shared" si="80"/>
        <v/>
      </c>
    </row>
    <row r="2400" spans="30:30" x14ac:dyDescent="0.25">
      <c r="AD2400" s="44" t="str">
        <f t="shared" si="80"/>
        <v/>
      </c>
    </row>
    <row r="2401" spans="30:30" x14ac:dyDescent="0.25">
      <c r="AD2401" s="44" t="str">
        <f t="shared" si="80"/>
        <v/>
      </c>
    </row>
    <row r="2402" spans="30:30" x14ac:dyDescent="0.25">
      <c r="AD2402" s="44" t="str">
        <f t="shared" si="80"/>
        <v/>
      </c>
    </row>
    <row r="2403" spans="30:30" x14ac:dyDescent="0.25">
      <c r="AD2403" s="44" t="str">
        <f t="shared" si="80"/>
        <v/>
      </c>
    </row>
    <row r="2404" spans="30:30" x14ac:dyDescent="0.25">
      <c r="AD2404" s="44" t="str">
        <f t="shared" si="80"/>
        <v/>
      </c>
    </row>
    <row r="2405" spans="30:30" x14ac:dyDescent="0.25">
      <c r="AD2405" s="44" t="str">
        <f t="shared" si="80"/>
        <v/>
      </c>
    </row>
    <row r="2406" spans="30:30" x14ac:dyDescent="0.25">
      <c r="AD2406" s="44" t="str">
        <f t="shared" si="80"/>
        <v/>
      </c>
    </row>
    <row r="2407" spans="30:30" x14ac:dyDescent="0.25">
      <c r="AD2407" s="44" t="str">
        <f t="shared" si="80"/>
        <v/>
      </c>
    </row>
    <row r="2408" spans="30:30" x14ac:dyDescent="0.25">
      <c r="AD2408" s="44" t="str">
        <f t="shared" si="80"/>
        <v/>
      </c>
    </row>
    <row r="2409" spans="30:30" x14ac:dyDescent="0.25">
      <c r="AD2409" s="44" t="str">
        <f t="shared" si="80"/>
        <v/>
      </c>
    </row>
    <row r="2410" spans="30:30" x14ac:dyDescent="0.25">
      <c r="AD2410" s="44" t="str">
        <f t="shared" si="80"/>
        <v/>
      </c>
    </row>
    <row r="2411" spans="30:30" x14ac:dyDescent="0.25">
      <c r="AD2411" s="44" t="str">
        <f t="shared" si="80"/>
        <v/>
      </c>
    </row>
    <row r="2412" spans="30:30" x14ac:dyDescent="0.25">
      <c r="AD2412" s="44" t="str">
        <f t="shared" si="80"/>
        <v/>
      </c>
    </row>
    <row r="2413" spans="30:30" x14ac:dyDescent="0.25">
      <c r="AD2413" s="44" t="str">
        <f t="shared" si="80"/>
        <v/>
      </c>
    </row>
    <row r="2414" spans="30:30" x14ac:dyDescent="0.25">
      <c r="AD2414" s="44" t="str">
        <f t="shared" si="80"/>
        <v/>
      </c>
    </row>
    <row r="2415" spans="30:30" x14ac:dyDescent="0.25">
      <c r="AD2415" s="44" t="str">
        <f t="shared" si="80"/>
        <v/>
      </c>
    </row>
    <row r="2416" spans="30:30" x14ac:dyDescent="0.25">
      <c r="AD2416" s="44" t="str">
        <f t="shared" si="80"/>
        <v/>
      </c>
    </row>
    <row r="2417" spans="30:30" x14ac:dyDescent="0.25">
      <c r="AD2417" s="44" t="str">
        <f t="shared" si="80"/>
        <v/>
      </c>
    </row>
    <row r="2418" spans="30:30" x14ac:dyDescent="0.25">
      <c r="AD2418" s="44" t="str">
        <f t="shared" si="80"/>
        <v/>
      </c>
    </row>
    <row r="2419" spans="30:30" x14ac:dyDescent="0.25">
      <c r="AD2419" s="44" t="str">
        <f t="shared" si="80"/>
        <v/>
      </c>
    </row>
    <row r="2420" spans="30:30" x14ac:dyDescent="0.25">
      <c r="AD2420" s="44" t="str">
        <f t="shared" si="80"/>
        <v/>
      </c>
    </row>
    <row r="2421" spans="30:30" x14ac:dyDescent="0.25">
      <c r="AD2421" s="44" t="str">
        <f t="shared" si="80"/>
        <v/>
      </c>
    </row>
    <row r="2422" spans="30:30" x14ac:dyDescent="0.25">
      <c r="AD2422" s="44" t="str">
        <f t="shared" si="80"/>
        <v/>
      </c>
    </row>
    <row r="2423" spans="30:30" x14ac:dyDescent="0.25">
      <c r="AD2423" s="44" t="str">
        <f t="shared" si="80"/>
        <v/>
      </c>
    </row>
    <row r="2424" spans="30:30" x14ac:dyDescent="0.25">
      <c r="AD2424" s="44" t="str">
        <f t="shared" si="80"/>
        <v/>
      </c>
    </row>
    <row r="2425" spans="30:30" x14ac:dyDescent="0.25">
      <c r="AD2425" s="44" t="str">
        <f t="shared" si="80"/>
        <v/>
      </c>
    </row>
    <row r="2426" spans="30:30" x14ac:dyDescent="0.25">
      <c r="AD2426" s="44" t="str">
        <f t="shared" si="80"/>
        <v/>
      </c>
    </row>
    <row r="2427" spans="30:30" x14ac:dyDescent="0.25">
      <c r="AD2427" s="44" t="str">
        <f t="shared" si="80"/>
        <v/>
      </c>
    </row>
    <row r="2428" spans="30:30" x14ac:dyDescent="0.25">
      <c r="AD2428" s="44" t="str">
        <f t="shared" si="80"/>
        <v/>
      </c>
    </row>
    <row r="2429" spans="30:30" x14ac:dyDescent="0.25">
      <c r="AD2429" s="44" t="str">
        <f t="shared" si="80"/>
        <v/>
      </c>
    </row>
    <row r="2430" spans="30:30" x14ac:dyDescent="0.25">
      <c r="AD2430" s="44" t="str">
        <f t="shared" si="80"/>
        <v/>
      </c>
    </row>
    <row r="2431" spans="30:30" x14ac:dyDescent="0.25">
      <c r="AD2431" s="44" t="str">
        <f t="shared" si="80"/>
        <v/>
      </c>
    </row>
    <row r="2432" spans="30:30" x14ac:dyDescent="0.25">
      <c r="AD2432" s="44" t="str">
        <f t="shared" si="80"/>
        <v/>
      </c>
    </row>
    <row r="2433" spans="30:30" x14ac:dyDescent="0.25">
      <c r="AD2433" s="44" t="str">
        <f t="shared" si="80"/>
        <v/>
      </c>
    </row>
    <row r="2434" spans="30:30" x14ac:dyDescent="0.25">
      <c r="AD2434" s="44" t="str">
        <f t="shared" si="80"/>
        <v/>
      </c>
    </row>
    <row r="2435" spans="30:30" x14ac:dyDescent="0.25">
      <c r="AD2435" s="44" t="str">
        <f t="shared" si="80"/>
        <v/>
      </c>
    </row>
    <row r="2436" spans="30:30" x14ac:dyDescent="0.25">
      <c r="AD2436" s="44" t="str">
        <f t="shared" si="80"/>
        <v/>
      </c>
    </row>
    <row r="2437" spans="30:30" x14ac:dyDescent="0.25">
      <c r="AD2437" s="44" t="str">
        <f t="shared" si="80"/>
        <v/>
      </c>
    </row>
    <row r="2438" spans="30:30" x14ac:dyDescent="0.25">
      <c r="AD2438" s="44" t="str">
        <f t="shared" ref="AD2438:AD2501" si="81">IF(OR(AB2438=0,AB2438="",AC2438=0,AC2438=""),"",(AC2438-AB2438)/AB2438)</f>
        <v/>
      </c>
    </row>
    <row r="2439" spans="30:30" x14ac:dyDescent="0.25">
      <c r="AD2439" s="44" t="str">
        <f t="shared" si="81"/>
        <v/>
      </c>
    </row>
    <row r="2440" spans="30:30" x14ac:dyDescent="0.25">
      <c r="AD2440" s="44" t="str">
        <f t="shared" si="81"/>
        <v/>
      </c>
    </row>
    <row r="2441" spans="30:30" x14ac:dyDescent="0.25">
      <c r="AD2441" s="44" t="str">
        <f t="shared" si="81"/>
        <v/>
      </c>
    </row>
    <row r="2442" spans="30:30" x14ac:dyDescent="0.25">
      <c r="AD2442" s="44" t="str">
        <f t="shared" si="81"/>
        <v/>
      </c>
    </row>
    <row r="2443" spans="30:30" x14ac:dyDescent="0.25">
      <c r="AD2443" s="44" t="str">
        <f t="shared" si="81"/>
        <v/>
      </c>
    </row>
    <row r="2444" spans="30:30" x14ac:dyDescent="0.25">
      <c r="AD2444" s="44" t="str">
        <f t="shared" si="81"/>
        <v/>
      </c>
    </row>
    <row r="2445" spans="30:30" x14ac:dyDescent="0.25">
      <c r="AD2445" s="44" t="str">
        <f t="shared" si="81"/>
        <v/>
      </c>
    </row>
    <row r="2446" spans="30:30" x14ac:dyDescent="0.25">
      <c r="AD2446" s="44" t="str">
        <f t="shared" si="81"/>
        <v/>
      </c>
    </row>
    <row r="2447" spans="30:30" x14ac:dyDescent="0.25">
      <c r="AD2447" s="44" t="str">
        <f t="shared" si="81"/>
        <v/>
      </c>
    </row>
    <row r="2448" spans="30:30" x14ac:dyDescent="0.25">
      <c r="AD2448" s="44" t="str">
        <f t="shared" si="81"/>
        <v/>
      </c>
    </row>
    <row r="2449" spans="30:30" x14ac:dyDescent="0.25">
      <c r="AD2449" s="44" t="str">
        <f t="shared" si="81"/>
        <v/>
      </c>
    </row>
    <row r="2450" spans="30:30" x14ac:dyDescent="0.25">
      <c r="AD2450" s="44" t="str">
        <f t="shared" si="81"/>
        <v/>
      </c>
    </row>
    <row r="2451" spans="30:30" x14ac:dyDescent="0.25">
      <c r="AD2451" s="44" t="str">
        <f t="shared" si="81"/>
        <v/>
      </c>
    </row>
    <row r="2452" spans="30:30" x14ac:dyDescent="0.25">
      <c r="AD2452" s="44" t="str">
        <f t="shared" si="81"/>
        <v/>
      </c>
    </row>
    <row r="2453" spans="30:30" x14ac:dyDescent="0.25">
      <c r="AD2453" s="44" t="str">
        <f t="shared" si="81"/>
        <v/>
      </c>
    </row>
    <row r="2454" spans="30:30" x14ac:dyDescent="0.25">
      <c r="AD2454" s="44" t="str">
        <f t="shared" si="81"/>
        <v/>
      </c>
    </row>
    <row r="2455" spans="30:30" x14ac:dyDescent="0.25">
      <c r="AD2455" s="44" t="str">
        <f t="shared" si="81"/>
        <v/>
      </c>
    </row>
    <row r="2456" spans="30:30" x14ac:dyDescent="0.25">
      <c r="AD2456" s="44" t="str">
        <f t="shared" si="81"/>
        <v/>
      </c>
    </row>
    <row r="2457" spans="30:30" x14ac:dyDescent="0.25">
      <c r="AD2457" s="44" t="str">
        <f t="shared" si="81"/>
        <v/>
      </c>
    </row>
    <row r="2458" spans="30:30" x14ac:dyDescent="0.25">
      <c r="AD2458" s="44" t="str">
        <f t="shared" si="81"/>
        <v/>
      </c>
    </row>
    <row r="2459" spans="30:30" x14ac:dyDescent="0.25">
      <c r="AD2459" s="44" t="str">
        <f t="shared" si="81"/>
        <v/>
      </c>
    </row>
    <row r="2460" spans="30:30" x14ac:dyDescent="0.25">
      <c r="AD2460" s="44" t="str">
        <f t="shared" si="81"/>
        <v/>
      </c>
    </row>
    <row r="2461" spans="30:30" x14ac:dyDescent="0.25">
      <c r="AD2461" s="44" t="str">
        <f t="shared" si="81"/>
        <v/>
      </c>
    </row>
    <row r="2462" spans="30:30" x14ac:dyDescent="0.25">
      <c r="AD2462" s="44" t="str">
        <f t="shared" si="81"/>
        <v/>
      </c>
    </row>
    <row r="2463" spans="30:30" x14ac:dyDescent="0.25">
      <c r="AD2463" s="44" t="str">
        <f t="shared" si="81"/>
        <v/>
      </c>
    </row>
    <row r="2464" spans="30:30" x14ac:dyDescent="0.25">
      <c r="AD2464" s="44" t="str">
        <f t="shared" si="81"/>
        <v/>
      </c>
    </row>
    <row r="2465" spans="30:30" x14ac:dyDescent="0.25">
      <c r="AD2465" s="44" t="str">
        <f t="shared" si="81"/>
        <v/>
      </c>
    </row>
    <row r="2466" spans="30:30" x14ac:dyDescent="0.25">
      <c r="AD2466" s="44" t="str">
        <f t="shared" si="81"/>
        <v/>
      </c>
    </row>
    <row r="2467" spans="30:30" x14ac:dyDescent="0.25">
      <c r="AD2467" s="44" t="str">
        <f t="shared" si="81"/>
        <v/>
      </c>
    </row>
    <row r="2468" spans="30:30" x14ac:dyDescent="0.25">
      <c r="AD2468" s="44" t="str">
        <f t="shared" si="81"/>
        <v/>
      </c>
    </row>
    <row r="2469" spans="30:30" x14ac:dyDescent="0.25">
      <c r="AD2469" s="44" t="str">
        <f t="shared" si="81"/>
        <v/>
      </c>
    </row>
    <row r="2470" spans="30:30" x14ac:dyDescent="0.25">
      <c r="AD2470" s="44" t="str">
        <f t="shared" si="81"/>
        <v/>
      </c>
    </row>
    <row r="2471" spans="30:30" x14ac:dyDescent="0.25">
      <c r="AD2471" s="44" t="str">
        <f t="shared" si="81"/>
        <v/>
      </c>
    </row>
    <row r="2472" spans="30:30" x14ac:dyDescent="0.25">
      <c r="AD2472" s="44" t="str">
        <f t="shared" si="81"/>
        <v/>
      </c>
    </row>
    <row r="2473" spans="30:30" x14ac:dyDescent="0.25">
      <c r="AD2473" s="44" t="str">
        <f t="shared" si="81"/>
        <v/>
      </c>
    </row>
    <row r="2474" spans="30:30" x14ac:dyDescent="0.25">
      <c r="AD2474" s="44" t="str">
        <f t="shared" si="81"/>
        <v/>
      </c>
    </row>
    <row r="2475" spans="30:30" x14ac:dyDescent="0.25">
      <c r="AD2475" s="44" t="str">
        <f t="shared" si="81"/>
        <v/>
      </c>
    </row>
    <row r="2476" spans="30:30" x14ac:dyDescent="0.25">
      <c r="AD2476" s="44" t="str">
        <f t="shared" si="81"/>
        <v/>
      </c>
    </row>
    <row r="2477" spans="30:30" x14ac:dyDescent="0.25">
      <c r="AD2477" s="44" t="str">
        <f t="shared" si="81"/>
        <v/>
      </c>
    </row>
    <row r="2478" spans="30:30" x14ac:dyDescent="0.25">
      <c r="AD2478" s="44" t="str">
        <f t="shared" si="81"/>
        <v/>
      </c>
    </row>
    <row r="2479" spans="30:30" x14ac:dyDescent="0.25">
      <c r="AD2479" s="44" t="str">
        <f t="shared" si="81"/>
        <v/>
      </c>
    </row>
    <row r="2480" spans="30:30" x14ac:dyDescent="0.25">
      <c r="AD2480" s="44" t="str">
        <f t="shared" si="81"/>
        <v/>
      </c>
    </row>
    <row r="2481" spans="30:30" x14ac:dyDescent="0.25">
      <c r="AD2481" s="44" t="str">
        <f t="shared" si="81"/>
        <v/>
      </c>
    </row>
    <row r="2482" spans="30:30" x14ac:dyDescent="0.25">
      <c r="AD2482" s="44" t="str">
        <f t="shared" si="81"/>
        <v/>
      </c>
    </row>
    <row r="2483" spans="30:30" x14ac:dyDescent="0.25">
      <c r="AD2483" s="44" t="str">
        <f t="shared" si="81"/>
        <v/>
      </c>
    </row>
    <row r="2484" spans="30:30" x14ac:dyDescent="0.25">
      <c r="AD2484" s="44" t="str">
        <f t="shared" si="81"/>
        <v/>
      </c>
    </row>
    <row r="2485" spans="30:30" x14ac:dyDescent="0.25">
      <c r="AD2485" s="44" t="str">
        <f t="shared" si="81"/>
        <v/>
      </c>
    </row>
    <row r="2486" spans="30:30" x14ac:dyDescent="0.25">
      <c r="AD2486" s="44" t="str">
        <f t="shared" si="81"/>
        <v/>
      </c>
    </row>
    <row r="2487" spans="30:30" x14ac:dyDescent="0.25">
      <c r="AD2487" s="44" t="str">
        <f t="shared" si="81"/>
        <v/>
      </c>
    </row>
    <row r="2488" spans="30:30" x14ac:dyDescent="0.25">
      <c r="AD2488" s="44" t="str">
        <f t="shared" si="81"/>
        <v/>
      </c>
    </row>
    <row r="2489" spans="30:30" x14ac:dyDescent="0.25">
      <c r="AD2489" s="44" t="str">
        <f t="shared" si="81"/>
        <v/>
      </c>
    </row>
    <row r="2490" spans="30:30" x14ac:dyDescent="0.25">
      <c r="AD2490" s="44" t="str">
        <f t="shared" si="81"/>
        <v/>
      </c>
    </row>
    <row r="2491" spans="30:30" x14ac:dyDescent="0.25">
      <c r="AD2491" s="44" t="str">
        <f t="shared" si="81"/>
        <v/>
      </c>
    </row>
    <row r="2492" spans="30:30" x14ac:dyDescent="0.25">
      <c r="AD2492" s="44" t="str">
        <f t="shared" si="81"/>
        <v/>
      </c>
    </row>
    <row r="2493" spans="30:30" x14ac:dyDescent="0.25">
      <c r="AD2493" s="44" t="str">
        <f t="shared" si="81"/>
        <v/>
      </c>
    </row>
    <row r="2494" spans="30:30" x14ac:dyDescent="0.25">
      <c r="AD2494" s="44" t="str">
        <f t="shared" si="81"/>
        <v/>
      </c>
    </row>
    <row r="2495" spans="30:30" x14ac:dyDescent="0.25">
      <c r="AD2495" s="44" t="str">
        <f t="shared" si="81"/>
        <v/>
      </c>
    </row>
    <row r="2496" spans="30:30" x14ac:dyDescent="0.25">
      <c r="AD2496" s="44" t="str">
        <f t="shared" si="81"/>
        <v/>
      </c>
    </row>
    <row r="2497" spans="30:30" x14ac:dyDescent="0.25">
      <c r="AD2497" s="44" t="str">
        <f t="shared" si="81"/>
        <v/>
      </c>
    </row>
    <row r="2498" spans="30:30" x14ac:dyDescent="0.25">
      <c r="AD2498" s="44" t="str">
        <f t="shared" si="81"/>
        <v/>
      </c>
    </row>
    <row r="2499" spans="30:30" x14ac:dyDescent="0.25">
      <c r="AD2499" s="44" t="str">
        <f t="shared" si="81"/>
        <v/>
      </c>
    </row>
    <row r="2500" spans="30:30" x14ac:dyDescent="0.25">
      <c r="AD2500" s="44" t="str">
        <f t="shared" si="81"/>
        <v/>
      </c>
    </row>
    <row r="2501" spans="30:30" x14ac:dyDescent="0.25">
      <c r="AD2501" s="44" t="str">
        <f t="shared" si="81"/>
        <v/>
      </c>
    </row>
    <row r="2502" spans="30:30" x14ac:dyDescent="0.25">
      <c r="AD2502" s="44" t="str">
        <f t="shared" ref="AD2502:AD2565" si="82">IF(OR(AB2502=0,AB2502="",AC2502=0,AC2502=""),"",(AC2502-AB2502)/AB2502)</f>
        <v/>
      </c>
    </row>
    <row r="2503" spans="30:30" x14ac:dyDescent="0.25">
      <c r="AD2503" s="44" t="str">
        <f t="shared" si="82"/>
        <v/>
      </c>
    </row>
    <row r="2504" spans="30:30" x14ac:dyDescent="0.25">
      <c r="AD2504" s="44" t="str">
        <f t="shared" si="82"/>
        <v/>
      </c>
    </row>
    <row r="2505" spans="30:30" x14ac:dyDescent="0.25">
      <c r="AD2505" s="44" t="str">
        <f t="shared" si="82"/>
        <v/>
      </c>
    </row>
    <row r="2506" spans="30:30" x14ac:dyDescent="0.25">
      <c r="AD2506" s="44" t="str">
        <f t="shared" si="82"/>
        <v/>
      </c>
    </row>
    <row r="2507" spans="30:30" x14ac:dyDescent="0.25">
      <c r="AD2507" s="44" t="str">
        <f t="shared" si="82"/>
        <v/>
      </c>
    </row>
    <row r="2508" spans="30:30" x14ac:dyDescent="0.25">
      <c r="AD2508" s="44" t="str">
        <f t="shared" si="82"/>
        <v/>
      </c>
    </row>
    <row r="2509" spans="30:30" x14ac:dyDescent="0.25">
      <c r="AD2509" s="44" t="str">
        <f t="shared" si="82"/>
        <v/>
      </c>
    </row>
    <row r="2510" spans="30:30" x14ac:dyDescent="0.25">
      <c r="AD2510" s="44" t="str">
        <f t="shared" si="82"/>
        <v/>
      </c>
    </row>
    <row r="2511" spans="30:30" x14ac:dyDescent="0.25">
      <c r="AD2511" s="44" t="str">
        <f t="shared" si="82"/>
        <v/>
      </c>
    </row>
    <row r="2512" spans="30:30" x14ac:dyDescent="0.25">
      <c r="AD2512" s="44" t="str">
        <f t="shared" si="82"/>
        <v/>
      </c>
    </row>
    <row r="2513" spans="30:30" x14ac:dyDescent="0.25">
      <c r="AD2513" s="44" t="str">
        <f t="shared" si="82"/>
        <v/>
      </c>
    </row>
    <row r="2514" spans="30:30" x14ac:dyDescent="0.25">
      <c r="AD2514" s="44" t="str">
        <f t="shared" si="82"/>
        <v/>
      </c>
    </row>
    <row r="2515" spans="30:30" x14ac:dyDescent="0.25">
      <c r="AD2515" s="44" t="str">
        <f t="shared" si="82"/>
        <v/>
      </c>
    </row>
    <row r="2516" spans="30:30" x14ac:dyDescent="0.25">
      <c r="AD2516" s="44" t="str">
        <f t="shared" si="82"/>
        <v/>
      </c>
    </row>
    <row r="2517" spans="30:30" x14ac:dyDescent="0.25">
      <c r="AD2517" s="44" t="str">
        <f t="shared" si="82"/>
        <v/>
      </c>
    </row>
    <row r="2518" spans="30:30" x14ac:dyDescent="0.25">
      <c r="AD2518" s="44" t="str">
        <f t="shared" si="82"/>
        <v/>
      </c>
    </row>
    <row r="2519" spans="30:30" x14ac:dyDescent="0.25">
      <c r="AD2519" s="44" t="str">
        <f t="shared" si="82"/>
        <v/>
      </c>
    </row>
    <row r="2520" spans="30:30" x14ac:dyDescent="0.25">
      <c r="AD2520" s="44" t="str">
        <f t="shared" si="82"/>
        <v/>
      </c>
    </row>
    <row r="2521" spans="30:30" x14ac:dyDescent="0.25">
      <c r="AD2521" s="44" t="str">
        <f t="shared" si="82"/>
        <v/>
      </c>
    </row>
    <row r="2522" spans="30:30" x14ac:dyDescent="0.25">
      <c r="AD2522" s="44" t="str">
        <f t="shared" si="82"/>
        <v/>
      </c>
    </row>
    <row r="2523" spans="30:30" x14ac:dyDescent="0.25">
      <c r="AD2523" s="44" t="str">
        <f t="shared" si="82"/>
        <v/>
      </c>
    </row>
    <row r="2524" spans="30:30" x14ac:dyDescent="0.25">
      <c r="AD2524" s="44" t="str">
        <f t="shared" si="82"/>
        <v/>
      </c>
    </row>
    <row r="2525" spans="30:30" x14ac:dyDescent="0.25">
      <c r="AD2525" s="44" t="str">
        <f t="shared" si="82"/>
        <v/>
      </c>
    </row>
    <row r="2526" spans="30:30" x14ac:dyDescent="0.25">
      <c r="AD2526" s="44" t="str">
        <f t="shared" si="82"/>
        <v/>
      </c>
    </row>
    <row r="2527" spans="30:30" x14ac:dyDescent="0.25">
      <c r="AD2527" s="44" t="str">
        <f t="shared" si="82"/>
        <v/>
      </c>
    </row>
    <row r="2528" spans="30:30" x14ac:dyDescent="0.25">
      <c r="AD2528" s="44" t="str">
        <f t="shared" si="82"/>
        <v/>
      </c>
    </row>
    <row r="2529" spans="30:30" x14ac:dyDescent="0.25">
      <c r="AD2529" s="44" t="str">
        <f t="shared" si="82"/>
        <v/>
      </c>
    </row>
    <row r="2530" spans="30:30" x14ac:dyDescent="0.25">
      <c r="AD2530" s="44" t="str">
        <f t="shared" si="82"/>
        <v/>
      </c>
    </row>
    <row r="2531" spans="30:30" x14ac:dyDescent="0.25">
      <c r="AD2531" s="44" t="str">
        <f t="shared" si="82"/>
        <v/>
      </c>
    </row>
    <row r="2532" spans="30:30" x14ac:dyDescent="0.25">
      <c r="AD2532" s="44" t="str">
        <f t="shared" si="82"/>
        <v/>
      </c>
    </row>
    <row r="2533" spans="30:30" x14ac:dyDescent="0.25">
      <c r="AD2533" s="44" t="str">
        <f t="shared" si="82"/>
        <v/>
      </c>
    </row>
    <row r="2534" spans="30:30" x14ac:dyDescent="0.25">
      <c r="AD2534" s="44" t="str">
        <f t="shared" si="82"/>
        <v/>
      </c>
    </row>
    <row r="2535" spans="30:30" x14ac:dyDescent="0.25">
      <c r="AD2535" s="44" t="str">
        <f t="shared" si="82"/>
        <v/>
      </c>
    </row>
    <row r="2536" spans="30:30" x14ac:dyDescent="0.25">
      <c r="AD2536" s="44" t="str">
        <f t="shared" si="82"/>
        <v/>
      </c>
    </row>
    <row r="2537" spans="30:30" x14ac:dyDescent="0.25">
      <c r="AD2537" s="44" t="str">
        <f t="shared" si="82"/>
        <v/>
      </c>
    </row>
    <row r="2538" spans="30:30" x14ac:dyDescent="0.25">
      <c r="AD2538" s="44" t="str">
        <f t="shared" si="82"/>
        <v/>
      </c>
    </row>
    <row r="2539" spans="30:30" x14ac:dyDescent="0.25">
      <c r="AD2539" s="44" t="str">
        <f t="shared" si="82"/>
        <v/>
      </c>
    </row>
    <row r="2540" spans="30:30" x14ac:dyDescent="0.25">
      <c r="AD2540" s="44" t="str">
        <f t="shared" si="82"/>
        <v/>
      </c>
    </row>
    <row r="2541" spans="30:30" x14ac:dyDescent="0.25">
      <c r="AD2541" s="44" t="str">
        <f t="shared" si="82"/>
        <v/>
      </c>
    </row>
    <row r="2542" spans="30:30" x14ac:dyDescent="0.25">
      <c r="AD2542" s="44" t="str">
        <f t="shared" si="82"/>
        <v/>
      </c>
    </row>
    <row r="2543" spans="30:30" x14ac:dyDescent="0.25">
      <c r="AD2543" s="44" t="str">
        <f t="shared" si="82"/>
        <v/>
      </c>
    </row>
    <row r="2544" spans="30:30" x14ac:dyDescent="0.25">
      <c r="AD2544" s="44" t="str">
        <f t="shared" si="82"/>
        <v/>
      </c>
    </row>
    <row r="2545" spans="30:30" x14ac:dyDescent="0.25">
      <c r="AD2545" s="44" t="str">
        <f t="shared" si="82"/>
        <v/>
      </c>
    </row>
    <row r="2546" spans="30:30" x14ac:dyDescent="0.25">
      <c r="AD2546" s="44" t="str">
        <f t="shared" si="82"/>
        <v/>
      </c>
    </row>
    <row r="2547" spans="30:30" x14ac:dyDescent="0.25">
      <c r="AD2547" s="44" t="str">
        <f t="shared" si="82"/>
        <v/>
      </c>
    </row>
    <row r="2548" spans="30:30" x14ac:dyDescent="0.25">
      <c r="AD2548" s="44" t="str">
        <f t="shared" si="82"/>
        <v/>
      </c>
    </row>
    <row r="2549" spans="30:30" x14ac:dyDescent="0.25">
      <c r="AD2549" s="44" t="str">
        <f t="shared" si="82"/>
        <v/>
      </c>
    </row>
    <row r="2550" spans="30:30" x14ac:dyDescent="0.25">
      <c r="AD2550" s="44" t="str">
        <f t="shared" si="82"/>
        <v/>
      </c>
    </row>
    <row r="2551" spans="30:30" x14ac:dyDescent="0.25">
      <c r="AD2551" s="44" t="str">
        <f t="shared" si="82"/>
        <v/>
      </c>
    </row>
    <row r="2552" spans="30:30" x14ac:dyDescent="0.25">
      <c r="AD2552" s="44" t="str">
        <f t="shared" si="82"/>
        <v/>
      </c>
    </row>
    <row r="2553" spans="30:30" x14ac:dyDescent="0.25">
      <c r="AD2553" s="44" t="str">
        <f t="shared" si="82"/>
        <v/>
      </c>
    </row>
    <row r="2554" spans="30:30" x14ac:dyDescent="0.25">
      <c r="AD2554" s="44" t="str">
        <f t="shared" si="82"/>
        <v/>
      </c>
    </row>
    <row r="2555" spans="30:30" x14ac:dyDescent="0.25">
      <c r="AD2555" s="44" t="str">
        <f t="shared" si="82"/>
        <v/>
      </c>
    </row>
    <row r="2556" spans="30:30" x14ac:dyDescent="0.25">
      <c r="AD2556" s="44" t="str">
        <f t="shared" si="82"/>
        <v/>
      </c>
    </row>
    <row r="2557" spans="30:30" x14ac:dyDescent="0.25">
      <c r="AD2557" s="44" t="str">
        <f t="shared" si="82"/>
        <v/>
      </c>
    </row>
    <row r="2558" spans="30:30" x14ac:dyDescent="0.25">
      <c r="AD2558" s="44" t="str">
        <f t="shared" si="82"/>
        <v/>
      </c>
    </row>
    <row r="2559" spans="30:30" x14ac:dyDescent="0.25">
      <c r="AD2559" s="44" t="str">
        <f t="shared" si="82"/>
        <v/>
      </c>
    </row>
    <row r="2560" spans="30:30" x14ac:dyDescent="0.25">
      <c r="AD2560" s="44" t="str">
        <f t="shared" si="82"/>
        <v/>
      </c>
    </row>
    <row r="2561" spans="30:30" x14ac:dyDescent="0.25">
      <c r="AD2561" s="44" t="str">
        <f t="shared" si="82"/>
        <v/>
      </c>
    </row>
    <row r="2562" spans="30:30" x14ac:dyDescent="0.25">
      <c r="AD2562" s="44" t="str">
        <f t="shared" si="82"/>
        <v/>
      </c>
    </row>
    <row r="2563" spans="30:30" x14ac:dyDescent="0.25">
      <c r="AD2563" s="44" t="str">
        <f t="shared" si="82"/>
        <v/>
      </c>
    </row>
    <row r="2564" spans="30:30" x14ac:dyDescent="0.25">
      <c r="AD2564" s="44" t="str">
        <f t="shared" si="82"/>
        <v/>
      </c>
    </row>
    <row r="2565" spans="30:30" x14ac:dyDescent="0.25">
      <c r="AD2565" s="44" t="str">
        <f t="shared" si="82"/>
        <v/>
      </c>
    </row>
    <row r="2566" spans="30:30" x14ac:dyDescent="0.25">
      <c r="AD2566" s="44" t="str">
        <f t="shared" ref="AD2566:AD2629" si="83">IF(OR(AB2566=0,AB2566="",AC2566=0,AC2566=""),"",(AC2566-AB2566)/AB2566)</f>
        <v/>
      </c>
    </row>
    <row r="2567" spans="30:30" x14ac:dyDescent="0.25">
      <c r="AD2567" s="44" t="str">
        <f t="shared" si="83"/>
        <v/>
      </c>
    </row>
    <row r="2568" spans="30:30" x14ac:dyDescent="0.25">
      <c r="AD2568" s="44" t="str">
        <f t="shared" si="83"/>
        <v/>
      </c>
    </row>
    <row r="2569" spans="30:30" x14ac:dyDescent="0.25">
      <c r="AD2569" s="44" t="str">
        <f t="shared" si="83"/>
        <v/>
      </c>
    </row>
    <row r="2570" spans="30:30" x14ac:dyDescent="0.25">
      <c r="AD2570" s="44" t="str">
        <f t="shared" si="83"/>
        <v/>
      </c>
    </row>
    <row r="2571" spans="30:30" x14ac:dyDescent="0.25">
      <c r="AD2571" s="44" t="str">
        <f t="shared" si="83"/>
        <v/>
      </c>
    </row>
    <row r="2572" spans="30:30" x14ac:dyDescent="0.25">
      <c r="AD2572" s="44" t="str">
        <f t="shared" si="83"/>
        <v/>
      </c>
    </row>
    <row r="2573" spans="30:30" x14ac:dyDescent="0.25">
      <c r="AD2573" s="44" t="str">
        <f t="shared" si="83"/>
        <v/>
      </c>
    </row>
    <row r="2574" spans="30:30" x14ac:dyDescent="0.25">
      <c r="AD2574" s="44" t="str">
        <f t="shared" si="83"/>
        <v/>
      </c>
    </row>
    <row r="2575" spans="30:30" x14ac:dyDescent="0.25">
      <c r="AD2575" s="44" t="str">
        <f t="shared" si="83"/>
        <v/>
      </c>
    </row>
    <row r="2576" spans="30:30" x14ac:dyDescent="0.25">
      <c r="AD2576" s="44" t="str">
        <f t="shared" si="83"/>
        <v/>
      </c>
    </row>
    <row r="2577" spans="30:30" x14ac:dyDescent="0.25">
      <c r="AD2577" s="44" t="str">
        <f t="shared" si="83"/>
        <v/>
      </c>
    </row>
    <row r="2578" spans="30:30" x14ac:dyDescent="0.25">
      <c r="AD2578" s="44" t="str">
        <f t="shared" si="83"/>
        <v/>
      </c>
    </row>
    <row r="2579" spans="30:30" x14ac:dyDescent="0.25">
      <c r="AD2579" s="44" t="str">
        <f t="shared" si="83"/>
        <v/>
      </c>
    </row>
    <row r="2580" spans="30:30" x14ac:dyDescent="0.25">
      <c r="AD2580" s="44" t="str">
        <f t="shared" si="83"/>
        <v/>
      </c>
    </row>
    <row r="2581" spans="30:30" x14ac:dyDescent="0.25">
      <c r="AD2581" s="44" t="str">
        <f t="shared" si="83"/>
        <v/>
      </c>
    </row>
    <row r="2582" spans="30:30" x14ac:dyDescent="0.25">
      <c r="AD2582" s="44" t="str">
        <f t="shared" si="83"/>
        <v/>
      </c>
    </row>
    <row r="2583" spans="30:30" x14ac:dyDescent="0.25">
      <c r="AD2583" s="44" t="str">
        <f t="shared" si="83"/>
        <v/>
      </c>
    </row>
    <row r="2584" spans="30:30" x14ac:dyDescent="0.25">
      <c r="AD2584" s="44" t="str">
        <f t="shared" si="83"/>
        <v/>
      </c>
    </row>
    <row r="2585" spans="30:30" x14ac:dyDescent="0.25">
      <c r="AD2585" s="44" t="str">
        <f t="shared" si="83"/>
        <v/>
      </c>
    </row>
    <row r="2586" spans="30:30" x14ac:dyDescent="0.25">
      <c r="AD2586" s="44" t="str">
        <f t="shared" si="83"/>
        <v/>
      </c>
    </row>
    <row r="2587" spans="30:30" x14ac:dyDescent="0.25">
      <c r="AD2587" s="44" t="str">
        <f t="shared" si="83"/>
        <v/>
      </c>
    </row>
    <row r="2588" spans="30:30" x14ac:dyDescent="0.25">
      <c r="AD2588" s="44" t="str">
        <f t="shared" si="83"/>
        <v/>
      </c>
    </row>
    <row r="2589" spans="30:30" x14ac:dyDescent="0.25">
      <c r="AD2589" s="44" t="str">
        <f t="shared" si="83"/>
        <v/>
      </c>
    </row>
    <row r="2590" spans="30:30" x14ac:dyDescent="0.25">
      <c r="AD2590" s="44" t="str">
        <f t="shared" si="83"/>
        <v/>
      </c>
    </row>
    <row r="2591" spans="30:30" x14ac:dyDescent="0.25">
      <c r="AD2591" s="44" t="str">
        <f t="shared" si="83"/>
        <v/>
      </c>
    </row>
    <row r="2592" spans="30:30" x14ac:dyDescent="0.25">
      <c r="AD2592" s="44" t="str">
        <f t="shared" si="83"/>
        <v/>
      </c>
    </row>
    <row r="2593" spans="30:30" x14ac:dyDescent="0.25">
      <c r="AD2593" s="44" t="str">
        <f t="shared" si="83"/>
        <v/>
      </c>
    </row>
    <row r="2594" spans="30:30" x14ac:dyDescent="0.25">
      <c r="AD2594" s="44" t="str">
        <f t="shared" si="83"/>
        <v/>
      </c>
    </row>
    <row r="2595" spans="30:30" x14ac:dyDescent="0.25">
      <c r="AD2595" s="44" t="str">
        <f t="shared" si="83"/>
        <v/>
      </c>
    </row>
    <row r="2596" spans="30:30" x14ac:dyDescent="0.25">
      <c r="AD2596" s="44" t="str">
        <f t="shared" si="83"/>
        <v/>
      </c>
    </row>
    <row r="2597" spans="30:30" x14ac:dyDescent="0.25">
      <c r="AD2597" s="44" t="str">
        <f t="shared" si="83"/>
        <v/>
      </c>
    </row>
    <row r="2598" spans="30:30" x14ac:dyDescent="0.25">
      <c r="AD2598" s="44" t="str">
        <f t="shared" si="83"/>
        <v/>
      </c>
    </row>
    <row r="2599" spans="30:30" x14ac:dyDescent="0.25">
      <c r="AD2599" s="44" t="str">
        <f t="shared" si="83"/>
        <v/>
      </c>
    </row>
    <row r="2600" spans="30:30" x14ac:dyDescent="0.25">
      <c r="AD2600" s="44" t="str">
        <f t="shared" si="83"/>
        <v/>
      </c>
    </row>
    <row r="2601" spans="30:30" x14ac:dyDescent="0.25">
      <c r="AD2601" s="44" t="str">
        <f t="shared" si="83"/>
        <v/>
      </c>
    </row>
    <row r="2602" spans="30:30" x14ac:dyDescent="0.25">
      <c r="AD2602" s="44" t="str">
        <f t="shared" si="83"/>
        <v/>
      </c>
    </row>
    <row r="2603" spans="30:30" x14ac:dyDescent="0.25">
      <c r="AD2603" s="44" t="str">
        <f t="shared" si="83"/>
        <v/>
      </c>
    </row>
    <row r="2604" spans="30:30" x14ac:dyDescent="0.25">
      <c r="AD2604" s="44" t="str">
        <f t="shared" si="83"/>
        <v/>
      </c>
    </row>
    <row r="2605" spans="30:30" x14ac:dyDescent="0.25">
      <c r="AD2605" s="44" t="str">
        <f t="shared" si="83"/>
        <v/>
      </c>
    </row>
    <row r="2606" spans="30:30" x14ac:dyDescent="0.25">
      <c r="AD2606" s="44" t="str">
        <f t="shared" si="83"/>
        <v/>
      </c>
    </row>
    <row r="2607" spans="30:30" x14ac:dyDescent="0.25">
      <c r="AD2607" s="44" t="str">
        <f t="shared" si="83"/>
        <v/>
      </c>
    </row>
    <row r="2608" spans="30:30" x14ac:dyDescent="0.25">
      <c r="AD2608" s="44" t="str">
        <f t="shared" si="83"/>
        <v/>
      </c>
    </row>
    <row r="2609" spans="30:30" x14ac:dyDescent="0.25">
      <c r="AD2609" s="44" t="str">
        <f t="shared" si="83"/>
        <v/>
      </c>
    </row>
    <row r="2610" spans="30:30" x14ac:dyDescent="0.25">
      <c r="AD2610" s="44" t="str">
        <f t="shared" si="83"/>
        <v/>
      </c>
    </row>
    <row r="2611" spans="30:30" x14ac:dyDescent="0.25">
      <c r="AD2611" s="44" t="str">
        <f t="shared" si="83"/>
        <v/>
      </c>
    </row>
    <row r="2612" spans="30:30" x14ac:dyDescent="0.25">
      <c r="AD2612" s="44" t="str">
        <f t="shared" si="83"/>
        <v/>
      </c>
    </row>
    <row r="2613" spans="30:30" x14ac:dyDescent="0.25">
      <c r="AD2613" s="44" t="str">
        <f t="shared" si="83"/>
        <v/>
      </c>
    </row>
    <row r="2614" spans="30:30" x14ac:dyDescent="0.25">
      <c r="AD2614" s="44" t="str">
        <f t="shared" si="83"/>
        <v/>
      </c>
    </row>
    <row r="2615" spans="30:30" x14ac:dyDescent="0.25">
      <c r="AD2615" s="44" t="str">
        <f t="shared" si="83"/>
        <v/>
      </c>
    </row>
    <row r="2616" spans="30:30" x14ac:dyDescent="0.25">
      <c r="AD2616" s="44" t="str">
        <f t="shared" si="83"/>
        <v/>
      </c>
    </row>
    <row r="2617" spans="30:30" x14ac:dyDescent="0.25">
      <c r="AD2617" s="44" t="str">
        <f t="shared" si="83"/>
        <v/>
      </c>
    </row>
    <row r="2618" spans="30:30" x14ac:dyDescent="0.25">
      <c r="AD2618" s="44" t="str">
        <f t="shared" si="83"/>
        <v/>
      </c>
    </row>
    <row r="2619" spans="30:30" x14ac:dyDescent="0.25">
      <c r="AD2619" s="44" t="str">
        <f t="shared" si="83"/>
        <v/>
      </c>
    </row>
    <row r="2620" spans="30:30" x14ac:dyDescent="0.25">
      <c r="AD2620" s="44" t="str">
        <f t="shared" si="83"/>
        <v/>
      </c>
    </row>
    <row r="2621" spans="30:30" x14ac:dyDescent="0.25">
      <c r="AD2621" s="44" t="str">
        <f t="shared" si="83"/>
        <v/>
      </c>
    </row>
    <row r="2622" spans="30:30" x14ac:dyDescent="0.25">
      <c r="AD2622" s="44" t="str">
        <f t="shared" si="83"/>
        <v/>
      </c>
    </row>
    <row r="2623" spans="30:30" x14ac:dyDescent="0.25">
      <c r="AD2623" s="44" t="str">
        <f t="shared" si="83"/>
        <v/>
      </c>
    </row>
    <row r="2624" spans="30:30" x14ac:dyDescent="0.25">
      <c r="AD2624" s="44" t="str">
        <f t="shared" si="83"/>
        <v/>
      </c>
    </row>
    <row r="2625" spans="30:30" x14ac:dyDescent="0.25">
      <c r="AD2625" s="44" t="str">
        <f t="shared" si="83"/>
        <v/>
      </c>
    </row>
    <row r="2626" spans="30:30" x14ac:dyDescent="0.25">
      <c r="AD2626" s="44" t="str">
        <f t="shared" si="83"/>
        <v/>
      </c>
    </row>
    <row r="2627" spans="30:30" x14ac:dyDescent="0.25">
      <c r="AD2627" s="44" t="str">
        <f t="shared" si="83"/>
        <v/>
      </c>
    </row>
    <row r="2628" spans="30:30" x14ac:dyDescent="0.25">
      <c r="AD2628" s="44" t="str">
        <f t="shared" si="83"/>
        <v/>
      </c>
    </row>
    <row r="2629" spans="30:30" x14ac:dyDescent="0.25">
      <c r="AD2629" s="44" t="str">
        <f t="shared" si="83"/>
        <v/>
      </c>
    </row>
    <row r="2630" spans="30:30" x14ac:dyDescent="0.25">
      <c r="AD2630" s="44" t="str">
        <f t="shared" ref="AD2630:AD2693" si="84">IF(OR(AB2630=0,AB2630="",AC2630=0,AC2630=""),"",(AC2630-AB2630)/AB2630)</f>
        <v/>
      </c>
    </row>
    <row r="2631" spans="30:30" x14ac:dyDescent="0.25">
      <c r="AD2631" s="44" t="str">
        <f t="shared" si="84"/>
        <v/>
      </c>
    </row>
    <row r="2632" spans="30:30" x14ac:dyDescent="0.25">
      <c r="AD2632" s="44" t="str">
        <f t="shared" si="84"/>
        <v/>
      </c>
    </row>
    <row r="2633" spans="30:30" x14ac:dyDescent="0.25">
      <c r="AD2633" s="44" t="str">
        <f t="shared" si="84"/>
        <v/>
      </c>
    </row>
    <row r="2634" spans="30:30" x14ac:dyDescent="0.25">
      <c r="AD2634" s="44" t="str">
        <f t="shared" si="84"/>
        <v/>
      </c>
    </row>
    <row r="2635" spans="30:30" x14ac:dyDescent="0.25">
      <c r="AD2635" s="44" t="str">
        <f t="shared" si="84"/>
        <v/>
      </c>
    </row>
    <row r="2636" spans="30:30" x14ac:dyDescent="0.25">
      <c r="AD2636" s="44" t="str">
        <f t="shared" si="84"/>
        <v/>
      </c>
    </row>
    <row r="2637" spans="30:30" x14ac:dyDescent="0.25">
      <c r="AD2637" s="44" t="str">
        <f t="shared" si="84"/>
        <v/>
      </c>
    </row>
    <row r="2638" spans="30:30" x14ac:dyDescent="0.25">
      <c r="AD2638" s="44" t="str">
        <f t="shared" si="84"/>
        <v/>
      </c>
    </row>
    <row r="2639" spans="30:30" x14ac:dyDescent="0.25">
      <c r="AD2639" s="44" t="str">
        <f t="shared" si="84"/>
        <v/>
      </c>
    </row>
    <row r="2640" spans="30:30" x14ac:dyDescent="0.25">
      <c r="AD2640" s="44" t="str">
        <f t="shared" si="84"/>
        <v/>
      </c>
    </row>
    <row r="2641" spans="30:30" x14ac:dyDescent="0.25">
      <c r="AD2641" s="44" t="str">
        <f t="shared" si="84"/>
        <v/>
      </c>
    </row>
    <row r="2642" spans="30:30" x14ac:dyDescent="0.25">
      <c r="AD2642" s="44" t="str">
        <f t="shared" si="84"/>
        <v/>
      </c>
    </row>
    <row r="2643" spans="30:30" x14ac:dyDescent="0.25">
      <c r="AD2643" s="44" t="str">
        <f t="shared" si="84"/>
        <v/>
      </c>
    </row>
    <row r="2644" spans="30:30" x14ac:dyDescent="0.25">
      <c r="AD2644" s="44" t="str">
        <f t="shared" si="84"/>
        <v/>
      </c>
    </row>
    <row r="2645" spans="30:30" x14ac:dyDescent="0.25">
      <c r="AD2645" s="44" t="str">
        <f t="shared" si="84"/>
        <v/>
      </c>
    </row>
    <row r="2646" spans="30:30" x14ac:dyDescent="0.25">
      <c r="AD2646" s="44" t="str">
        <f t="shared" si="84"/>
        <v/>
      </c>
    </row>
    <row r="2647" spans="30:30" x14ac:dyDescent="0.25">
      <c r="AD2647" s="44" t="str">
        <f t="shared" si="84"/>
        <v/>
      </c>
    </row>
    <row r="2648" spans="30:30" x14ac:dyDescent="0.25">
      <c r="AD2648" s="44" t="str">
        <f t="shared" si="84"/>
        <v/>
      </c>
    </row>
    <row r="2649" spans="30:30" x14ac:dyDescent="0.25">
      <c r="AD2649" s="44" t="str">
        <f t="shared" si="84"/>
        <v/>
      </c>
    </row>
    <row r="2650" spans="30:30" x14ac:dyDescent="0.25">
      <c r="AD2650" s="44" t="str">
        <f t="shared" si="84"/>
        <v/>
      </c>
    </row>
    <row r="2651" spans="30:30" x14ac:dyDescent="0.25">
      <c r="AD2651" s="44" t="str">
        <f t="shared" si="84"/>
        <v/>
      </c>
    </row>
    <row r="2652" spans="30:30" x14ac:dyDescent="0.25">
      <c r="AD2652" s="44" t="str">
        <f t="shared" si="84"/>
        <v/>
      </c>
    </row>
    <row r="2653" spans="30:30" x14ac:dyDescent="0.25">
      <c r="AD2653" s="44" t="str">
        <f t="shared" si="84"/>
        <v/>
      </c>
    </row>
    <row r="2654" spans="30:30" x14ac:dyDescent="0.25">
      <c r="AD2654" s="44" t="str">
        <f t="shared" si="84"/>
        <v/>
      </c>
    </row>
    <row r="2655" spans="30:30" x14ac:dyDescent="0.25">
      <c r="AD2655" s="44" t="str">
        <f t="shared" si="84"/>
        <v/>
      </c>
    </row>
    <row r="2656" spans="30:30" x14ac:dyDescent="0.25">
      <c r="AD2656" s="44" t="str">
        <f t="shared" si="84"/>
        <v/>
      </c>
    </row>
    <row r="2657" spans="30:30" x14ac:dyDescent="0.25">
      <c r="AD2657" s="44" t="str">
        <f t="shared" si="84"/>
        <v/>
      </c>
    </row>
    <row r="2658" spans="30:30" x14ac:dyDescent="0.25">
      <c r="AD2658" s="44" t="str">
        <f t="shared" si="84"/>
        <v/>
      </c>
    </row>
    <row r="2659" spans="30:30" x14ac:dyDescent="0.25">
      <c r="AD2659" s="44" t="str">
        <f t="shared" si="84"/>
        <v/>
      </c>
    </row>
    <row r="2660" spans="30:30" x14ac:dyDescent="0.25">
      <c r="AD2660" s="44" t="str">
        <f t="shared" si="84"/>
        <v/>
      </c>
    </row>
    <row r="2661" spans="30:30" x14ac:dyDescent="0.25">
      <c r="AD2661" s="44" t="str">
        <f t="shared" si="84"/>
        <v/>
      </c>
    </row>
    <row r="2662" spans="30:30" x14ac:dyDescent="0.25">
      <c r="AD2662" s="44" t="str">
        <f t="shared" si="84"/>
        <v/>
      </c>
    </row>
    <row r="2663" spans="30:30" x14ac:dyDescent="0.25">
      <c r="AD2663" s="44" t="str">
        <f t="shared" si="84"/>
        <v/>
      </c>
    </row>
    <row r="2664" spans="30:30" x14ac:dyDescent="0.25">
      <c r="AD2664" s="44" t="str">
        <f t="shared" si="84"/>
        <v/>
      </c>
    </row>
    <row r="2665" spans="30:30" x14ac:dyDescent="0.25">
      <c r="AD2665" s="44" t="str">
        <f t="shared" si="84"/>
        <v/>
      </c>
    </row>
    <row r="2666" spans="30:30" x14ac:dyDescent="0.25">
      <c r="AD2666" s="44" t="str">
        <f t="shared" si="84"/>
        <v/>
      </c>
    </row>
    <row r="2667" spans="30:30" x14ac:dyDescent="0.25">
      <c r="AD2667" s="44" t="str">
        <f t="shared" si="84"/>
        <v/>
      </c>
    </row>
    <row r="2668" spans="30:30" x14ac:dyDescent="0.25">
      <c r="AD2668" s="44" t="str">
        <f t="shared" si="84"/>
        <v/>
      </c>
    </row>
    <row r="2669" spans="30:30" x14ac:dyDescent="0.25">
      <c r="AD2669" s="44" t="str">
        <f t="shared" si="84"/>
        <v/>
      </c>
    </row>
    <row r="2670" spans="30:30" x14ac:dyDescent="0.25">
      <c r="AD2670" s="44" t="str">
        <f t="shared" si="84"/>
        <v/>
      </c>
    </row>
    <row r="2671" spans="30:30" x14ac:dyDescent="0.25">
      <c r="AD2671" s="44" t="str">
        <f t="shared" si="84"/>
        <v/>
      </c>
    </row>
    <row r="2672" spans="30:30" x14ac:dyDescent="0.25">
      <c r="AD2672" s="44" t="str">
        <f t="shared" si="84"/>
        <v/>
      </c>
    </row>
    <row r="2673" spans="30:30" x14ac:dyDescent="0.25">
      <c r="AD2673" s="44" t="str">
        <f t="shared" si="84"/>
        <v/>
      </c>
    </row>
    <row r="2674" spans="30:30" x14ac:dyDescent="0.25">
      <c r="AD2674" s="44" t="str">
        <f t="shared" si="84"/>
        <v/>
      </c>
    </row>
    <row r="2675" spans="30:30" x14ac:dyDescent="0.25">
      <c r="AD2675" s="44" t="str">
        <f t="shared" si="84"/>
        <v/>
      </c>
    </row>
    <row r="2676" spans="30:30" x14ac:dyDescent="0.25">
      <c r="AD2676" s="44" t="str">
        <f t="shared" si="84"/>
        <v/>
      </c>
    </row>
    <row r="2677" spans="30:30" x14ac:dyDescent="0.25">
      <c r="AD2677" s="44" t="str">
        <f t="shared" si="84"/>
        <v/>
      </c>
    </row>
    <row r="2678" spans="30:30" x14ac:dyDescent="0.25">
      <c r="AD2678" s="44" t="str">
        <f t="shared" si="84"/>
        <v/>
      </c>
    </row>
    <row r="2679" spans="30:30" x14ac:dyDescent="0.25">
      <c r="AD2679" s="44" t="str">
        <f t="shared" si="84"/>
        <v/>
      </c>
    </row>
    <row r="2680" spans="30:30" x14ac:dyDescent="0.25">
      <c r="AD2680" s="44" t="str">
        <f t="shared" si="84"/>
        <v/>
      </c>
    </row>
    <row r="2681" spans="30:30" x14ac:dyDescent="0.25">
      <c r="AD2681" s="44" t="str">
        <f t="shared" si="84"/>
        <v/>
      </c>
    </row>
    <row r="2682" spans="30:30" x14ac:dyDescent="0.25">
      <c r="AD2682" s="44" t="str">
        <f t="shared" si="84"/>
        <v/>
      </c>
    </row>
    <row r="2683" spans="30:30" x14ac:dyDescent="0.25">
      <c r="AD2683" s="44" t="str">
        <f t="shared" si="84"/>
        <v/>
      </c>
    </row>
    <row r="2684" spans="30:30" x14ac:dyDescent="0.25">
      <c r="AD2684" s="44" t="str">
        <f t="shared" si="84"/>
        <v/>
      </c>
    </row>
    <row r="2685" spans="30:30" x14ac:dyDescent="0.25">
      <c r="AD2685" s="44" t="str">
        <f t="shared" si="84"/>
        <v/>
      </c>
    </row>
    <row r="2686" spans="30:30" x14ac:dyDescent="0.25">
      <c r="AD2686" s="44" t="str">
        <f t="shared" si="84"/>
        <v/>
      </c>
    </row>
    <row r="2687" spans="30:30" x14ac:dyDescent="0.25">
      <c r="AD2687" s="44" t="str">
        <f t="shared" si="84"/>
        <v/>
      </c>
    </row>
    <row r="2688" spans="30:30" x14ac:dyDescent="0.25">
      <c r="AD2688" s="44" t="str">
        <f t="shared" si="84"/>
        <v/>
      </c>
    </row>
    <row r="2689" spans="30:30" x14ac:dyDescent="0.25">
      <c r="AD2689" s="44" t="str">
        <f t="shared" si="84"/>
        <v/>
      </c>
    </row>
    <row r="2690" spans="30:30" x14ac:dyDescent="0.25">
      <c r="AD2690" s="44" t="str">
        <f t="shared" si="84"/>
        <v/>
      </c>
    </row>
    <row r="2691" spans="30:30" x14ac:dyDescent="0.25">
      <c r="AD2691" s="44" t="str">
        <f t="shared" si="84"/>
        <v/>
      </c>
    </row>
    <row r="2692" spans="30:30" x14ac:dyDescent="0.25">
      <c r="AD2692" s="44" t="str">
        <f t="shared" si="84"/>
        <v/>
      </c>
    </row>
    <row r="2693" spans="30:30" x14ac:dyDescent="0.25">
      <c r="AD2693" s="44" t="str">
        <f t="shared" si="84"/>
        <v/>
      </c>
    </row>
    <row r="2694" spans="30:30" x14ac:dyDescent="0.25">
      <c r="AD2694" s="44" t="str">
        <f t="shared" ref="AD2694:AD2757" si="85">IF(OR(AB2694=0,AB2694="",AC2694=0,AC2694=""),"",(AC2694-AB2694)/AB2694)</f>
        <v/>
      </c>
    </row>
    <row r="2695" spans="30:30" x14ac:dyDescent="0.25">
      <c r="AD2695" s="44" t="str">
        <f t="shared" si="85"/>
        <v/>
      </c>
    </row>
    <row r="2696" spans="30:30" x14ac:dyDescent="0.25">
      <c r="AD2696" s="44" t="str">
        <f t="shared" si="85"/>
        <v/>
      </c>
    </row>
    <row r="2697" spans="30:30" x14ac:dyDescent="0.25">
      <c r="AD2697" s="44" t="str">
        <f t="shared" si="85"/>
        <v/>
      </c>
    </row>
    <row r="2698" spans="30:30" x14ac:dyDescent="0.25">
      <c r="AD2698" s="44" t="str">
        <f t="shared" si="85"/>
        <v/>
      </c>
    </row>
    <row r="2699" spans="30:30" x14ac:dyDescent="0.25">
      <c r="AD2699" s="44" t="str">
        <f t="shared" si="85"/>
        <v/>
      </c>
    </row>
    <row r="2700" spans="30:30" x14ac:dyDescent="0.25">
      <c r="AD2700" s="44" t="str">
        <f t="shared" si="85"/>
        <v/>
      </c>
    </row>
    <row r="2701" spans="30:30" x14ac:dyDescent="0.25">
      <c r="AD2701" s="44" t="str">
        <f t="shared" si="85"/>
        <v/>
      </c>
    </row>
    <row r="2702" spans="30:30" x14ac:dyDescent="0.25">
      <c r="AD2702" s="44" t="str">
        <f t="shared" si="85"/>
        <v/>
      </c>
    </row>
    <row r="2703" spans="30:30" x14ac:dyDescent="0.25">
      <c r="AD2703" s="44" t="str">
        <f t="shared" si="85"/>
        <v/>
      </c>
    </row>
    <row r="2704" spans="30:30" x14ac:dyDescent="0.25">
      <c r="AD2704" s="44" t="str">
        <f t="shared" si="85"/>
        <v/>
      </c>
    </row>
    <row r="2705" spans="30:30" x14ac:dyDescent="0.25">
      <c r="AD2705" s="44" t="str">
        <f t="shared" si="85"/>
        <v/>
      </c>
    </row>
    <row r="2706" spans="30:30" x14ac:dyDescent="0.25">
      <c r="AD2706" s="44" t="str">
        <f t="shared" si="85"/>
        <v/>
      </c>
    </row>
    <row r="2707" spans="30:30" x14ac:dyDescent="0.25">
      <c r="AD2707" s="44" t="str">
        <f t="shared" si="85"/>
        <v/>
      </c>
    </row>
    <row r="2708" spans="30:30" x14ac:dyDescent="0.25">
      <c r="AD2708" s="44" t="str">
        <f t="shared" si="85"/>
        <v/>
      </c>
    </row>
    <row r="2709" spans="30:30" x14ac:dyDescent="0.25">
      <c r="AD2709" s="44" t="str">
        <f t="shared" si="85"/>
        <v/>
      </c>
    </row>
    <row r="2710" spans="30:30" x14ac:dyDescent="0.25">
      <c r="AD2710" s="44" t="str">
        <f t="shared" si="85"/>
        <v/>
      </c>
    </row>
    <row r="2711" spans="30:30" x14ac:dyDescent="0.25">
      <c r="AD2711" s="44" t="str">
        <f t="shared" si="85"/>
        <v/>
      </c>
    </row>
    <row r="2712" spans="30:30" x14ac:dyDescent="0.25">
      <c r="AD2712" s="44" t="str">
        <f t="shared" si="85"/>
        <v/>
      </c>
    </row>
    <row r="2713" spans="30:30" x14ac:dyDescent="0.25">
      <c r="AD2713" s="44" t="str">
        <f t="shared" si="85"/>
        <v/>
      </c>
    </row>
    <row r="2714" spans="30:30" x14ac:dyDescent="0.25">
      <c r="AD2714" s="44" t="str">
        <f t="shared" si="85"/>
        <v/>
      </c>
    </row>
    <row r="2715" spans="30:30" x14ac:dyDescent="0.25">
      <c r="AD2715" s="44" t="str">
        <f t="shared" si="85"/>
        <v/>
      </c>
    </row>
    <row r="2716" spans="30:30" x14ac:dyDescent="0.25">
      <c r="AD2716" s="44" t="str">
        <f t="shared" si="85"/>
        <v/>
      </c>
    </row>
    <row r="2717" spans="30:30" x14ac:dyDescent="0.25">
      <c r="AD2717" s="44" t="str">
        <f t="shared" si="85"/>
        <v/>
      </c>
    </row>
    <row r="2718" spans="30:30" x14ac:dyDescent="0.25">
      <c r="AD2718" s="44" t="str">
        <f t="shared" si="85"/>
        <v/>
      </c>
    </row>
    <row r="2719" spans="30:30" x14ac:dyDescent="0.25">
      <c r="AD2719" s="44" t="str">
        <f t="shared" si="85"/>
        <v/>
      </c>
    </row>
    <row r="2720" spans="30:30" x14ac:dyDescent="0.25">
      <c r="AD2720" s="44" t="str">
        <f t="shared" si="85"/>
        <v/>
      </c>
    </row>
    <row r="2721" spans="30:30" x14ac:dyDescent="0.25">
      <c r="AD2721" s="44" t="str">
        <f t="shared" si="85"/>
        <v/>
      </c>
    </row>
    <row r="2722" spans="30:30" x14ac:dyDescent="0.25">
      <c r="AD2722" s="44" t="str">
        <f t="shared" si="85"/>
        <v/>
      </c>
    </row>
    <row r="2723" spans="30:30" x14ac:dyDescent="0.25">
      <c r="AD2723" s="44" t="str">
        <f t="shared" si="85"/>
        <v/>
      </c>
    </row>
    <row r="2724" spans="30:30" x14ac:dyDescent="0.25">
      <c r="AD2724" s="44" t="str">
        <f t="shared" si="85"/>
        <v/>
      </c>
    </row>
    <row r="2725" spans="30:30" x14ac:dyDescent="0.25">
      <c r="AD2725" s="44" t="str">
        <f t="shared" si="85"/>
        <v/>
      </c>
    </row>
    <row r="2726" spans="30:30" x14ac:dyDescent="0.25">
      <c r="AD2726" s="44" t="str">
        <f t="shared" si="85"/>
        <v/>
      </c>
    </row>
    <row r="2727" spans="30:30" x14ac:dyDescent="0.25">
      <c r="AD2727" s="44" t="str">
        <f t="shared" si="85"/>
        <v/>
      </c>
    </row>
    <row r="2728" spans="30:30" x14ac:dyDescent="0.25">
      <c r="AD2728" s="44" t="str">
        <f t="shared" si="85"/>
        <v/>
      </c>
    </row>
    <row r="2729" spans="30:30" x14ac:dyDescent="0.25">
      <c r="AD2729" s="44" t="str">
        <f t="shared" si="85"/>
        <v/>
      </c>
    </row>
    <row r="2730" spans="30:30" x14ac:dyDescent="0.25">
      <c r="AD2730" s="44" t="str">
        <f t="shared" si="85"/>
        <v/>
      </c>
    </row>
    <row r="2731" spans="30:30" x14ac:dyDescent="0.25">
      <c r="AD2731" s="44" t="str">
        <f t="shared" si="85"/>
        <v/>
      </c>
    </row>
    <row r="2732" spans="30:30" x14ac:dyDescent="0.25">
      <c r="AD2732" s="44" t="str">
        <f t="shared" si="85"/>
        <v/>
      </c>
    </row>
    <row r="2733" spans="30:30" x14ac:dyDescent="0.25">
      <c r="AD2733" s="44" t="str">
        <f t="shared" si="85"/>
        <v/>
      </c>
    </row>
    <row r="2734" spans="30:30" x14ac:dyDescent="0.25">
      <c r="AD2734" s="44" t="str">
        <f t="shared" si="85"/>
        <v/>
      </c>
    </row>
    <row r="2735" spans="30:30" x14ac:dyDescent="0.25">
      <c r="AD2735" s="44" t="str">
        <f t="shared" si="85"/>
        <v/>
      </c>
    </row>
    <row r="2736" spans="30:30" x14ac:dyDescent="0.25">
      <c r="AD2736" s="44" t="str">
        <f t="shared" si="85"/>
        <v/>
      </c>
    </row>
    <row r="2737" spans="30:30" x14ac:dyDescent="0.25">
      <c r="AD2737" s="44" t="str">
        <f t="shared" si="85"/>
        <v/>
      </c>
    </row>
    <row r="2738" spans="30:30" x14ac:dyDescent="0.25">
      <c r="AD2738" s="44" t="str">
        <f t="shared" si="85"/>
        <v/>
      </c>
    </row>
    <row r="2739" spans="30:30" x14ac:dyDescent="0.25">
      <c r="AD2739" s="44" t="str">
        <f t="shared" si="85"/>
        <v/>
      </c>
    </row>
    <row r="2740" spans="30:30" x14ac:dyDescent="0.25">
      <c r="AD2740" s="44" t="str">
        <f t="shared" si="85"/>
        <v/>
      </c>
    </row>
    <row r="2741" spans="30:30" x14ac:dyDescent="0.25">
      <c r="AD2741" s="44" t="str">
        <f t="shared" si="85"/>
        <v/>
      </c>
    </row>
    <row r="2742" spans="30:30" x14ac:dyDescent="0.25">
      <c r="AD2742" s="44" t="str">
        <f t="shared" si="85"/>
        <v/>
      </c>
    </row>
    <row r="2743" spans="30:30" x14ac:dyDescent="0.25">
      <c r="AD2743" s="44" t="str">
        <f t="shared" si="85"/>
        <v/>
      </c>
    </row>
    <row r="2744" spans="30:30" x14ac:dyDescent="0.25">
      <c r="AD2744" s="44" t="str">
        <f t="shared" si="85"/>
        <v/>
      </c>
    </row>
    <row r="2745" spans="30:30" x14ac:dyDescent="0.25">
      <c r="AD2745" s="44" t="str">
        <f t="shared" si="85"/>
        <v/>
      </c>
    </row>
    <row r="2746" spans="30:30" x14ac:dyDescent="0.25">
      <c r="AD2746" s="44" t="str">
        <f t="shared" si="85"/>
        <v/>
      </c>
    </row>
    <row r="2747" spans="30:30" x14ac:dyDescent="0.25">
      <c r="AD2747" s="44" t="str">
        <f t="shared" si="85"/>
        <v/>
      </c>
    </row>
    <row r="2748" spans="30:30" x14ac:dyDescent="0.25">
      <c r="AD2748" s="44" t="str">
        <f t="shared" si="85"/>
        <v/>
      </c>
    </row>
    <row r="2749" spans="30:30" x14ac:dyDescent="0.25">
      <c r="AD2749" s="44" t="str">
        <f t="shared" si="85"/>
        <v/>
      </c>
    </row>
    <row r="2750" spans="30:30" x14ac:dyDescent="0.25">
      <c r="AD2750" s="44" t="str">
        <f t="shared" si="85"/>
        <v/>
      </c>
    </row>
    <row r="2751" spans="30:30" x14ac:dyDescent="0.25">
      <c r="AD2751" s="44" t="str">
        <f t="shared" si="85"/>
        <v/>
      </c>
    </row>
    <row r="2752" spans="30:30" x14ac:dyDescent="0.25">
      <c r="AD2752" s="44" t="str">
        <f t="shared" si="85"/>
        <v/>
      </c>
    </row>
    <row r="2753" spans="30:30" x14ac:dyDescent="0.25">
      <c r="AD2753" s="44" t="str">
        <f t="shared" si="85"/>
        <v/>
      </c>
    </row>
    <row r="2754" spans="30:30" x14ac:dyDescent="0.25">
      <c r="AD2754" s="44" t="str">
        <f t="shared" si="85"/>
        <v/>
      </c>
    </row>
    <row r="2755" spans="30:30" x14ac:dyDescent="0.25">
      <c r="AD2755" s="44" t="str">
        <f t="shared" si="85"/>
        <v/>
      </c>
    </row>
    <row r="2756" spans="30:30" x14ac:dyDescent="0.25">
      <c r="AD2756" s="44" t="str">
        <f t="shared" si="85"/>
        <v/>
      </c>
    </row>
    <row r="2757" spans="30:30" x14ac:dyDescent="0.25">
      <c r="AD2757" s="44" t="str">
        <f t="shared" si="85"/>
        <v/>
      </c>
    </row>
    <row r="2758" spans="30:30" x14ac:dyDescent="0.25">
      <c r="AD2758" s="44" t="str">
        <f t="shared" ref="AD2758:AD2821" si="86">IF(OR(AB2758=0,AB2758="",AC2758=0,AC2758=""),"",(AC2758-AB2758)/AB2758)</f>
        <v/>
      </c>
    </row>
    <row r="2759" spans="30:30" x14ac:dyDescent="0.25">
      <c r="AD2759" s="44" t="str">
        <f t="shared" si="86"/>
        <v/>
      </c>
    </row>
    <row r="2760" spans="30:30" x14ac:dyDescent="0.25">
      <c r="AD2760" s="44" t="str">
        <f t="shared" si="86"/>
        <v/>
      </c>
    </row>
    <row r="2761" spans="30:30" x14ac:dyDescent="0.25">
      <c r="AD2761" s="44" t="str">
        <f t="shared" si="86"/>
        <v/>
      </c>
    </row>
    <row r="2762" spans="30:30" x14ac:dyDescent="0.25">
      <c r="AD2762" s="44" t="str">
        <f t="shared" si="86"/>
        <v/>
      </c>
    </row>
    <row r="2763" spans="30:30" x14ac:dyDescent="0.25">
      <c r="AD2763" s="44" t="str">
        <f t="shared" si="86"/>
        <v/>
      </c>
    </row>
    <row r="2764" spans="30:30" x14ac:dyDescent="0.25">
      <c r="AD2764" s="44" t="str">
        <f t="shared" si="86"/>
        <v/>
      </c>
    </row>
    <row r="2765" spans="30:30" x14ac:dyDescent="0.25">
      <c r="AD2765" s="44" t="str">
        <f t="shared" si="86"/>
        <v/>
      </c>
    </row>
    <row r="2766" spans="30:30" x14ac:dyDescent="0.25">
      <c r="AD2766" s="44" t="str">
        <f t="shared" si="86"/>
        <v/>
      </c>
    </row>
    <row r="2767" spans="30:30" x14ac:dyDescent="0.25">
      <c r="AD2767" s="44" t="str">
        <f t="shared" si="86"/>
        <v/>
      </c>
    </row>
    <row r="2768" spans="30:30" x14ac:dyDescent="0.25">
      <c r="AD2768" s="44" t="str">
        <f t="shared" si="86"/>
        <v/>
      </c>
    </row>
    <row r="2769" spans="30:30" x14ac:dyDescent="0.25">
      <c r="AD2769" s="44" t="str">
        <f t="shared" si="86"/>
        <v/>
      </c>
    </row>
    <row r="2770" spans="30:30" x14ac:dyDescent="0.25">
      <c r="AD2770" s="44" t="str">
        <f t="shared" si="86"/>
        <v/>
      </c>
    </row>
    <row r="2771" spans="30:30" x14ac:dyDescent="0.25">
      <c r="AD2771" s="44" t="str">
        <f t="shared" si="86"/>
        <v/>
      </c>
    </row>
    <row r="2772" spans="30:30" x14ac:dyDescent="0.25">
      <c r="AD2772" s="44" t="str">
        <f t="shared" si="86"/>
        <v/>
      </c>
    </row>
    <row r="2773" spans="30:30" x14ac:dyDescent="0.25">
      <c r="AD2773" s="44" t="str">
        <f t="shared" si="86"/>
        <v/>
      </c>
    </row>
    <row r="2774" spans="30:30" x14ac:dyDescent="0.25">
      <c r="AD2774" s="44" t="str">
        <f t="shared" si="86"/>
        <v/>
      </c>
    </row>
    <row r="2775" spans="30:30" x14ac:dyDescent="0.25">
      <c r="AD2775" s="44" t="str">
        <f t="shared" si="86"/>
        <v/>
      </c>
    </row>
    <row r="2776" spans="30:30" x14ac:dyDescent="0.25">
      <c r="AD2776" s="44" t="str">
        <f t="shared" si="86"/>
        <v/>
      </c>
    </row>
    <row r="2777" spans="30:30" x14ac:dyDescent="0.25">
      <c r="AD2777" s="44" t="str">
        <f t="shared" si="86"/>
        <v/>
      </c>
    </row>
    <row r="2778" spans="30:30" x14ac:dyDescent="0.25">
      <c r="AD2778" s="44" t="str">
        <f t="shared" si="86"/>
        <v/>
      </c>
    </row>
    <row r="2779" spans="30:30" x14ac:dyDescent="0.25">
      <c r="AD2779" s="44" t="str">
        <f t="shared" si="86"/>
        <v/>
      </c>
    </row>
    <row r="2780" spans="30:30" x14ac:dyDescent="0.25">
      <c r="AD2780" s="44" t="str">
        <f t="shared" si="86"/>
        <v/>
      </c>
    </row>
    <row r="2781" spans="30:30" x14ac:dyDescent="0.25">
      <c r="AD2781" s="44" t="str">
        <f t="shared" si="86"/>
        <v/>
      </c>
    </row>
    <row r="2782" spans="30:30" x14ac:dyDescent="0.25">
      <c r="AD2782" s="44" t="str">
        <f t="shared" si="86"/>
        <v/>
      </c>
    </row>
    <row r="2783" spans="30:30" x14ac:dyDescent="0.25">
      <c r="AD2783" s="44" t="str">
        <f t="shared" si="86"/>
        <v/>
      </c>
    </row>
    <row r="2784" spans="30:30" x14ac:dyDescent="0.25">
      <c r="AD2784" s="44" t="str">
        <f t="shared" si="86"/>
        <v/>
      </c>
    </row>
    <row r="2785" spans="30:30" x14ac:dyDescent="0.25">
      <c r="AD2785" s="44" t="str">
        <f t="shared" si="86"/>
        <v/>
      </c>
    </row>
    <row r="2786" spans="30:30" x14ac:dyDescent="0.25">
      <c r="AD2786" s="44" t="str">
        <f t="shared" si="86"/>
        <v/>
      </c>
    </row>
    <row r="2787" spans="30:30" x14ac:dyDescent="0.25">
      <c r="AD2787" s="44" t="str">
        <f t="shared" si="86"/>
        <v/>
      </c>
    </row>
    <row r="2788" spans="30:30" x14ac:dyDescent="0.25">
      <c r="AD2788" s="44" t="str">
        <f t="shared" si="86"/>
        <v/>
      </c>
    </row>
    <row r="2789" spans="30:30" x14ac:dyDescent="0.25">
      <c r="AD2789" s="44" t="str">
        <f t="shared" si="86"/>
        <v/>
      </c>
    </row>
    <row r="2790" spans="30:30" x14ac:dyDescent="0.25">
      <c r="AD2790" s="44" t="str">
        <f t="shared" si="86"/>
        <v/>
      </c>
    </row>
    <row r="2791" spans="30:30" x14ac:dyDescent="0.25">
      <c r="AD2791" s="44" t="str">
        <f t="shared" si="86"/>
        <v/>
      </c>
    </row>
    <row r="2792" spans="30:30" x14ac:dyDescent="0.25">
      <c r="AD2792" s="44" t="str">
        <f t="shared" si="86"/>
        <v/>
      </c>
    </row>
    <row r="2793" spans="30:30" x14ac:dyDescent="0.25">
      <c r="AD2793" s="44" t="str">
        <f t="shared" si="86"/>
        <v/>
      </c>
    </row>
    <row r="2794" spans="30:30" x14ac:dyDescent="0.25">
      <c r="AD2794" s="44" t="str">
        <f t="shared" si="86"/>
        <v/>
      </c>
    </row>
    <row r="2795" spans="30:30" x14ac:dyDescent="0.25">
      <c r="AD2795" s="44" t="str">
        <f t="shared" si="86"/>
        <v/>
      </c>
    </row>
    <row r="2796" spans="30:30" x14ac:dyDescent="0.25">
      <c r="AD2796" s="44" t="str">
        <f t="shared" si="86"/>
        <v/>
      </c>
    </row>
    <row r="2797" spans="30:30" x14ac:dyDescent="0.25">
      <c r="AD2797" s="44" t="str">
        <f t="shared" si="86"/>
        <v/>
      </c>
    </row>
    <row r="2798" spans="30:30" x14ac:dyDescent="0.25">
      <c r="AD2798" s="44" t="str">
        <f t="shared" si="86"/>
        <v/>
      </c>
    </row>
    <row r="2799" spans="30:30" x14ac:dyDescent="0.25">
      <c r="AD2799" s="44" t="str">
        <f t="shared" si="86"/>
        <v/>
      </c>
    </row>
    <row r="2800" spans="30:30" x14ac:dyDescent="0.25">
      <c r="AD2800" s="44" t="str">
        <f t="shared" si="86"/>
        <v/>
      </c>
    </row>
    <row r="2801" spans="30:30" x14ac:dyDescent="0.25">
      <c r="AD2801" s="44" t="str">
        <f t="shared" si="86"/>
        <v/>
      </c>
    </row>
    <row r="2802" spans="30:30" x14ac:dyDescent="0.25">
      <c r="AD2802" s="44" t="str">
        <f t="shared" si="86"/>
        <v/>
      </c>
    </row>
    <row r="2803" spans="30:30" x14ac:dyDescent="0.25">
      <c r="AD2803" s="44" t="str">
        <f t="shared" si="86"/>
        <v/>
      </c>
    </row>
    <row r="2804" spans="30:30" x14ac:dyDescent="0.25">
      <c r="AD2804" s="44" t="str">
        <f t="shared" si="86"/>
        <v/>
      </c>
    </row>
    <row r="2805" spans="30:30" x14ac:dyDescent="0.25">
      <c r="AD2805" s="44" t="str">
        <f t="shared" si="86"/>
        <v/>
      </c>
    </row>
    <row r="2806" spans="30:30" x14ac:dyDescent="0.25">
      <c r="AD2806" s="44" t="str">
        <f t="shared" si="86"/>
        <v/>
      </c>
    </row>
    <row r="2807" spans="30:30" x14ac:dyDescent="0.25">
      <c r="AD2807" s="44" t="str">
        <f t="shared" si="86"/>
        <v/>
      </c>
    </row>
    <row r="2808" spans="30:30" x14ac:dyDescent="0.25">
      <c r="AD2808" s="44" t="str">
        <f t="shared" si="86"/>
        <v/>
      </c>
    </row>
    <row r="2809" spans="30:30" x14ac:dyDescent="0.25">
      <c r="AD2809" s="44" t="str">
        <f t="shared" si="86"/>
        <v/>
      </c>
    </row>
    <row r="2810" spans="30:30" x14ac:dyDescent="0.25">
      <c r="AD2810" s="44" t="str">
        <f t="shared" si="86"/>
        <v/>
      </c>
    </row>
    <row r="2811" spans="30:30" x14ac:dyDescent="0.25">
      <c r="AD2811" s="44" t="str">
        <f t="shared" si="86"/>
        <v/>
      </c>
    </row>
    <row r="2812" spans="30:30" x14ac:dyDescent="0.25">
      <c r="AD2812" s="44" t="str">
        <f t="shared" si="86"/>
        <v/>
      </c>
    </row>
    <row r="2813" spans="30:30" x14ac:dyDescent="0.25">
      <c r="AD2813" s="44" t="str">
        <f t="shared" si="86"/>
        <v/>
      </c>
    </row>
    <row r="2814" spans="30:30" x14ac:dyDescent="0.25">
      <c r="AD2814" s="44" t="str">
        <f t="shared" si="86"/>
        <v/>
      </c>
    </row>
    <row r="2815" spans="30:30" x14ac:dyDescent="0.25">
      <c r="AD2815" s="44" t="str">
        <f t="shared" si="86"/>
        <v/>
      </c>
    </row>
    <row r="2816" spans="30:30" x14ac:dyDescent="0.25">
      <c r="AD2816" s="44" t="str">
        <f t="shared" si="86"/>
        <v/>
      </c>
    </row>
    <row r="2817" spans="30:30" x14ac:dyDescent="0.25">
      <c r="AD2817" s="44" t="str">
        <f t="shared" si="86"/>
        <v/>
      </c>
    </row>
    <row r="2818" spans="30:30" x14ac:dyDescent="0.25">
      <c r="AD2818" s="44" t="str">
        <f t="shared" si="86"/>
        <v/>
      </c>
    </row>
    <row r="2819" spans="30:30" x14ac:dyDescent="0.25">
      <c r="AD2819" s="44" t="str">
        <f t="shared" si="86"/>
        <v/>
      </c>
    </row>
    <row r="2820" spans="30:30" x14ac:dyDescent="0.25">
      <c r="AD2820" s="44" t="str">
        <f t="shared" si="86"/>
        <v/>
      </c>
    </row>
    <row r="2821" spans="30:30" x14ac:dyDescent="0.25">
      <c r="AD2821" s="44" t="str">
        <f t="shared" si="86"/>
        <v/>
      </c>
    </row>
    <row r="2822" spans="30:30" x14ac:dyDescent="0.25">
      <c r="AD2822" s="44" t="str">
        <f t="shared" ref="AD2822:AD2885" si="87">IF(OR(AB2822=0,AB2822="",AC2822=0,AC2822=""),"",(AC2822-AB2822)/AB2822)</f>
        <v/>
      </c>
    </row>
    <row r="2823" spans="30:30" x14ac:dyDescent="0.25">
      <c r="AD2823" s="44" t="str">
        <f t="shared" si="87"/>
        <v/>
      </c>
    </row>
    <row r="2824" spans="30:30" x14ac:dyDescent="0.25">
      <c r="AD2824" s="44" t="str">
        <f t="shared" si="87"/>
        <v/>
      </c>
    </row>
    <row r="2825" spans="30:30" x14ac:dyDescent="0.25">
      <c r="AD2825" s="44" t="str">
        <f t="shared" si="87"/>
        <v/>
      </c>
    </row>
    <row r="2826" spans="30:30" x14ac:dyDescent="0.25">
      <c r="AD2826" s="44" t="str">
        <f t="shared" si="87"/>
        <v/>
      </c>
    </row>
    <row r="2827" spans="30:30" x14ac:dyDescent="0.25">
      <c r="AD2827" s="44" t="str">
        <f t="shared" si="87"/>
        <v/>
      </c>
    </row>
    <row r="2828" spans="30:30" x14ac:dyDescent="0.25">
      <c r="AD2828" s="44" t="str">
        <f t="shared" si="87"/>
        <v/>
      </c>
    </row>
    <row r="2829" spans="30:30" x14ac:dyDescent="0.25">
      <c r="AD2829" s="44" t="str">
        <f t="shared" si="87"/>
        <v/>
      </c>
    </row>
    <row r="2830" spans="30:30" x14ac:dyDescent="0.25">
      <c r="AD2830" s="44" t="str">
        <f t="shared" si="87"/>
        <v/>
      </c>
    </row>
    <row r="2831" spans="30:30" x14ac:dyDescent="0.25">
      <c r="AD2831" s="44" t="str">
        <f t="shared" si="87"/>
        <v/>
      </c>
    </row>
    <row r="2832" spans="30:30" x14ac:dyDescent="0.25">
      <c r="AD2832" s="44" t="str">
        <f t="shared" si="87"/>
        <v/>
      </c>
    </row>
    <row r="2833" spans="30:30" x14ac:dyDescent="0.25">
      <c r="AD2833" s="44" t="str">
        <f t="shared" si="87"/>
        <v/>
      </c>
    </row>
    <row r="2834" spans="30:30" x14ac:dyDescent="0.25">
      <c r="AD2834" s="44" t="str">
        <f t="shared" si="87"/>
        <v/>
      </c>
    </row>
    <row r="2835" spans="30:30" x14ac:dyDescent="0.25">
      <c r="AD2835" s="44" t="str">
        <f t="shared" si="87"/>
        <v/>
      </c>
    </row>
    <row r="2836" spans="30:30" x14ac:dyDescent="0.25">
      <c r="AD2836" s="44" t="str">
        <f t="shared" si="87"/>
        <v/>
      </c>
    </row>
    <row r="2837" spans="30:30" x14ac:dyDescent="0.25">
      <c r="AD2837" s="44" t="str">
        <f t="shared" si="87"/>
        <v/>
      </c>
    </row>
    <row r="2838" spans="30:30" x14ac:dyDescent="0.25">
      <c r="AD2838" s="44" t="str">
        <f t="shared" si="87"/>
        <v/>
      </c>
    </row>
    <row r="2839" spans="30:30" x14ac:dyDescent="0.25">
      <c r="AD2839" s="44" t="str">
        <f t="shared" si="87"/>
        <v/>
      </c>
    </row>
    <row r="2840" spans="30:30" x14ac:dyDescent="0.25">
      <c r="AD2840" s="44" t="str">
        <f t="shared" si="87"/>
        <v/>
      </c>
    </row>
    <row r="2841" spans="30:30" x14ac:dyDescent="0.25">
      <c r="AD2841" s="44" t="str">
        <f t="shared" si="87"/>
        <v/>
      </c>
    </row>
    <row r="2842" spans="30:30" x14ac:dyDescent="0.25">
      <c r="AD2842" s="44" t="str">
        <f t="shared" si="87"/>
        <v/>
      </c>
    </row>
    <row r="2843" spans="30:30" x14ac:dyDescent="0.25">
      <c r="AD2843" s="44" t="str">
        <f t="shared" si="87"/>
        <v/>
      </c>
    </row>
    <row r="2844" spans="30:30" x14ac:dyDescent="0.25">
      <c r="AD2844" s="44" t="str">
        <f t="shared" si="87"/>
        <v/>
      </c>
    </row>
    <row r="2845" spans="30:30" x14ac:dyDescent="0.25">
      <c r="AD2845" s="44" t="str">
        <f t="shared" si="87"/>
        <v/>
      </c>
    </row>
    <row r="2846" spans="30:30" x14ac:dyDescent="0.25">
      <c r="AD2846" s="44" t="str">
        <f t="shared" si="87"/>
        <v/>
      </c>
    </row>
    <row r="2847" spans="30:30" x14ac:dyDescent="0.25">
      <c r="AD2847" s="44" t="str">
        <f t="shared" si="87"/>
        <v/>
      </c>
    </row>
    <row r="2848" spans="30:30" x14ac:dyDescent="0.25">
      <c r="AD2848" s="44" t="str">
        <f t="shared" si="87"/>
        <v/>
      </c>
    </row>
    <row r="2849" spans="30:30" x14ac:dyDescent="0.25">
      <c r="AD2849" s="44" t="str">
        <f t="shared" si="87"/>
        <v/>
      </c>
    </row>
    <row r="2850" spans="30:30" x14ac:dyDescent="0.25">
      <c r="AD2850" s="44" t="str">
        <f t="shared" si="87"/>
        <v/>
      </c>
    </row>
    <row r="2851" spans="30:30" x14ac:dyDescent="0.25">
      <c r="AD2851" s="44" t="str">
        <f t="shared" si="87"/>
        <v/>
      </c>
    </row>
    <row r="2852" spans="30:30" x14ac:dyDescent="0.25">
      <c r="AD2852" s="44" t="str">
        <f t="shared" si="87"/>
        <v/>
      </c>
    </row>
    <row r="2853" spans="30:30" x14ac:dyDescent="0.25">
      <c r="AD2853" s="44" t="str">
        <f t="shared" si="87"/>
        <v/>
      </c>
    </row>
    <row r="2854" spans="30:30" x14ac:dyDescent="0.25">
      <c r="AD2854" s="44" t="str">
        <f t="shared" si="87"/>
        <v/>
      </c>
    </row>
    <row r="2855" spans="30:30" x14ac:dyDescent="0.25">
      <c r="AD2855" s="44" t="str">
        <f t="shared" si="87"/>
        <v/>
      </c>
    </row>
    <row r="2856" spans="30:30" x14ac:dyDescent="0.25">
      <c r="AD2856" s="44" t="str">
        <f t="shared" si="87"/>
        <v/>
      </c>
    </row>
    <row r="2857" spans="30:30" x14ac:dyDescent="0.25">
      <c r="AD2857" s="44" t="str">
        <f t="shared" si="87"/>
        <v/>
      </c>
    </row>
    <row r="2858" spans="30:30" x14ac:dyDescent="0.25">
      <c r="AD2858" s="44" t="str">
        <f t="shared" si="87"/>
        <v/>
      </c>
    </row>
    <row r="2859" spans="30:30" x14ac:dyDescent="0.25">
      <c r="AD2859" s="44" t="str">
        <f t="shared" si="87"/>
        <v/>
      </c>
    </row>
    <row r="2860" spans="30:30" x14ac:dyDescent="0.25">
      <c r="AD2860" s="44" t="str">
        <f t="shared" si="87"/>
        <v/>
      </c>
    </row>
    <row r="2861" spans="30:30" x14ac:dyDescent="0.25">
      <c r="AD2861" s="44" t="str">
        <f t="shared" si="87"/>
        <v/>
      </c>
    </row>
    <row r="2862" spans="30:30" x14ac:dyDescent="0.25">
      <c r="AD2862" s="44" t="str">
        <f t="shared" si="87"/>
        <v/>
      </c>
    </row>
    <row r="2863" spans="30:30" x14ac:dyDescent="0.25">
      <c r="AD2863" s="44" t="str">
        <f t="shared" si="87"/>
        <v/>
      </c>
    </row>
    <row r="2864" spans="30:30" x14ac:dyDescent="0.25">
      <c r="AD2864" s="44" t="str">
        <f t="shared" si="87"/>
        <v/>
      </c>
    </row>
    <row r="2865" spans="30:30" x14ac:dyDescent="0.25">
      <c r="AD2865" s="44" t="str">
        <f t="shared" si="87"/>
        <v/>
      </c>
    </row>
    <row r="2866" spans="30:30" x14ac:dyDescent="0.25">
      <c r="AD2866" s="44" t="str">
        <f t="shared" si="87"/>
        <v/>
      </c>
    </row>
    <row r="2867" spans="30:30" x14ac:dyDescent="0.25">
      <c r="AD2867" s="44" t="str">
        <f t="shared" si="87"/>
        <v/>
      </c>
    </row>
    <row r="2868" spans="30:30" x14ac:dyDescent="0.25">
      <c r="AD2868" s="44" t="str">
        <f t="shared" si="87"/>
        <v/>
      </c>
    </row>
    <row r="2869" spans="30:30" x14ac:dyDescent="0.25">
      <c r="AD2869" s="44" t="str">
        <f t="shared" si="87"/>
        <v/>
      </c>
    </row>
    <row r="2870" spans="30:30" x14ac:dyDescent="0.25">
      <c r="AD2870" s="44" t="str">
        <f t="shared" si="87"/>
        <v/>
      </c>
    </row>
    <row r="2871" spans="30:30" x14ac:dyDescent="0.25">
      <c r="AD2871" s="44" t="str">
        <f t="shared" si="87"/>
        <v/>
      </c>
    </row>
    <row r="2872" spans="30:30" x14ac:dyDescent="0.25">
      <c r="AD2872" s="44" t="str">
        <f t="shared" si="87"/>
        <v/>
      </c>
    </row>
    <row r="2873" spans="30:30" x14ac:dyDescent="0.25">
      <c r="AD2873" s="44" t="str">
        <f t="shared" si="87"/>
        <v/>
      </c>
    </row>
    <row r="2874" spans="30:30" x14ac:dyDescent="0.25">
      <c r="AD2874" s="44" t="str">
        <f t="shared" si="87"/>
        <v/>
      </c>
    </row>
    <row r="2875" spans="30:30" x14ac:dyDescent="0.25">
      <c r="AD2875" s="44" t="str">
        <f t="shared" si="87"/>
        <v/>
      </c>
    </row>
    <row r="2876" spans="30:30" x14ac:dyDescent="0.25">
      <c r="AD2876" s="44" t="str">
        <f t="shared" si="87"/>
        <v/>
      </c>
    </row>
    <row r="2877" spans="30:30" x14ac:dyDescent="0.25">
      <c r="AD2877" s="44" t="str">
        <f t="shared" si="87"/>
        <v/>
      </c>
    </row>
    <row r="2878" spans="30:30" x14ac:dyDescent="0.25">
      <c r="AD2878" s="44" t="str">
        <f t="shared" si="87"/>
        <v/>
      </c>
    </row>
    <row r="2879" spans="30:30" x14ac:dyDescent="0.25">
      <c r="AD2879" s="44" t="str">
        <f t="shared" si="87"/>
        <v/>
      </c>
    </row>
    <row r="2880" spans="30:30" x14ac:dyDescent="0.25">
      <c r="AD2880" s="44" t="str">
        <f t="shared" si="87"/>
        <v/>
      </c>
    </row>
    <row r="2881" spans="30:30" x14ac:dyDescent="0.25">
      <c r="AD2881" s="44" t="str">
        <f t="shared" si="87"/>
        <v/>
      </c>
    </row>
    <row r="2882" spans="30:30" x14ac:dyDescent="0.25">
      <c r="AD2882" s="44" t="str">
        <f t="shared" si="87"/>
        <v/>
      </c>
    </row>
    <row r="2883" spans="30:30" x14ac:dyDescent="0.25">
      <c r="AD2883" s="44" t="str">
        <f t="shared" si="87"/>
        <v/>
      </c>
    </row>
    <row r="2884" spans="30:30" x14ac:dyDescent="0.25">
      <c r="AD2884" s="44" t="str">
        <f t="shared" si="87"/>
        <v/>
      </c>
    </row>
    <row r="2885" spans="30:30" x14ac:dyDescent="0.25">
      <c r="AD2885" s="44" t="str">
        <f t="shared" si="87"/>
        <v/>
      </c>
    </row>
    <row r="2886" spans="30:30" x14ac:dyDescent="0.25">
      <c r="AD2886" s="44" t="str">
        <f t="shared" ref="AD2886:AD2937" si="88">IF(OR(AB2886=0,AB2886="",AC2886=0,AC2886=""),"",(AC2886-AB2886)/AB2886)</f>
        <v/>
      </c>
    </row>
    <row r="2887" spans="30:30" x14ac:dyDescent="0.25">
      <c r="AD2887" s="44" t="str">
        <f t="shared" si="88"/>
        <v/>
      </c>
    </row>
    <row r="2888" spans="30:30" x14ac:dyDescent="0.25">
      <c r="AD2888" s="44" t="str">
        <f t="shared" si="88"/>
        <v/>
      </c>
    </row>
    <row r="2889" spans="30:30" x14ac:dyDescent="0.25">
      <c r="AD2889" s="44" t="str">
        <f t="shared" si="88"/>
        <v/>
      </c>
    </row>
    <row r="2890" spans="30:30" x14ac:dyDescent="0.25">
      <c r="AD2890" s="44" t="str">
        <f t="shared" si="88"/>
        <v/>
      </c>
    </row>
    <row r="2891" spans="30:30" x14ac:dyDescent="0.25">
      <c r="AD2891" s="44" t="str">
        <f t="shared" si="88"/>
        <v/>
      </c>
    </row>
    <row r="2892" spans="30:30" x14ac:dyDescent="0.25">
      <c r="AD2892" s="44" t="str">
        <f t="shared" si="88"/>
        <v/>
      </c>
    </row>
    <row r="2893" spans="30:30" x14ac:dyDescent="0.25">
      <c r="AD2893" s="44" t="str">
        <f t="shared" si="88"/>
        <v/>
      </c>
    </row>
    <row r="2894" spans="30:30" x14ac:dyDescent="0.25">
      <c r="AD2894" s="44" t="str">
        <f t="shared" si="88"/>
        <v/>
      </c>
    </row>
    <row r="2895" spans="30:30" x14ac:dyDescent="0.25">
      <c r="AD2895" s="44" t="str">
        <f t="shared" si="88"/>
        <v/>
      </c>
    </row>
    <row r="2896" spans="30:30" x14ac:dyDescent="0.25">
      <c r="AD2896" s="44" t="str">
        <f t="shared" si="88"/>
        <v/>
      </c>
    </row>
    <row r="2897" spans="30:30" x14ac:dyDescent="0.25">
      <c r="AD2897" s="44" t="str">
        <f t="shared" si="88"/>
        <v/>
      </c>
    </row>
    <row r="2898" spans="30:30" x14ac:dyDescent="0.25">
      <c r="AD2898" s="44" t="str">
        <f t="shared" si="88"/>
        <v/>
      </c>
    </row>
    <row r="2899" spans="30:30" x14ac:dyDescent="0.25">
      <c r="AD2899" s="44" t="str">
        <f t="shared" si="88"/>
        <v/>
      </c>
    </row>
    <row r="2900" spans="30:30" x14ac:dyDescent="0.25">
      <c r="AD2900" s="44" t="str">
        <f t="shared" si="88"/>
        <v/>
      </c>
    </row>
    <row r="2901" spans="30:30" x14ac:dyDescent="0.25">
      <c r="AD2901" s="44" t="str">
        <f t="shared" si="88"/>
        <v/>
      </c>
    </row>
    <row r="2902" spans="30:30" x14ac:dyDescent="0.25">
      <c r="AD2902" s="44" t="str">
        <f t="shared" si="88"/>
        <v/>
      </c>
    </row>
    <row r="2903" spans="30:30" x14ac:dyDescent="0.25">
      <c r="AD2903" s="44" t="str">
        <f t="shared" si="88"/>
        <v/>
      </c>
    </row>
    <row r="2904" spans="30:30" x14ac:dyDescent="0.25">
      <c r="AD2904" s="44" t="str">
        <f t="shared" si="88"/>
        <v/>
      </c>
    </row>
    <row r="2905" spans="30:30" x14ac:dyDescent="0.25">
      <c r="AD2905" s="44" t="str">
        <f t="shared" si="88"/>
        <v/>
      </c>
    </row>
    <row r="2906" spans="30:30" x14ac:dyDescent="0.25">
      <c r="AD2906" s="44" t="str">
        <f t="shared" si="88"/>
        <v/>
      </c>
    </row>
    <row r="2907" spans="30:30" x14ac:dyDescent="0.25">
      <c r="AD2907" s="44" t="str">
        <f t="shared" si="88"/>
        <v/>
      </c>
    </row>
    <row r="2908" spans="30:30" x14ac:dyDescent="0.25">
      <c r="AD2908" s="44" t="str">
        <f t="shared" si="88"/>
        <v/>
      </c>
    </row>
    <row r="2909" spans="30:30" x14ac:dyDescent="0.25">
      <c r="AD2909" s="44" t="str">
        <f t="shared" si="88"/>
        <v/>
      </c>
    </row>
    <row r="2910" spans="30:30" x14ac:dyDescent="0.25">
      <c r="AD2910" s="44" t="str">
        <f t="shared" si="88"/>
        <v/>
      </c>
    </row>
    <row r="2911" spans="30:30" x14ac:dyDescent="0.25">
      <c r="AD2911" s="44" t="str">
        <f t="shared" si="88"/>
        <v/>
      </c>
    </row>
    <row r="2912" spans="30:30" x14ac:dyDescent="0.25">
      <c r="AD2912" s="44" t="str">
        <f t="shared" si="88"/>
        <v/>
      </c>
    </row>
    <row r="2913" spans="30:30" x14ac:dyDescent="0.25">
      <c r="AD2913" s="44" t="str">
        <f t="shared" si="88"/>
        <v/>
      </c>
    </row>
    <row r="2914" spans="30:30" x14ac:dyDescent="0.25">
      <c r="AD2914" s="44" t="str">
        <f t="shared" si="88"/>
        <v/>
      </c>
    </row>
    <row r="2915" spans="30:30" x14ac:dyDescent="0.25">
      <c r="AD2915" s="44" t="str">
        <f t="shared" si="88"/>
        <v/>
      </c>
    </row>
    <row r="2916" spans="30:30" x14ac:dyDescent="0.25">
      <c r="AD2916" s="44" t="str">
        <f t="shared" si="88"/>
        <v/>
      </c>
    </row>
    <row r="2917" spans="30:30" x14ac:dyDescent="0.25">
      <c r="AD2917" s="44" t="str">
        <f t="shared" si="88"/>
        <v/>
      </c>
    </row>
    <row r="2918" spans="30:30" x14ac:dyDescent="0.25">
      <c r="AD2918" s="44" t="str">
        <f t="shared" si="88"/>
        <v/>
      </c>
    </row>
    <row r="2919" spans="30:30" x14ac:dyDescent="0.25">
      <c r="AD2919" s="44" t="str">
        <f t="shared" si="88"/>
        <v/>
      </c>
    </row>
    <row r="2920" spans="30:30" x14ac:dyDescent="0.25">
      <c r="AD2920" s="44" t="str">
        <f t="shared" si="88"/>
        <v/>
      </c>
    </row>
    <row r="2921" spans="30:30" x14ac:dyDescent="0.25">
      <c r="AD2921" s="44" t="str">
        <f t="shared" si="88"/>
        <v/>
      </c>
    </row>
    <row r="2922" spans="30:30" x14ac:dyDescent="0.25">
      <c r="AD2922" s="44" t="str">
        <f t="shared" si="88"/>
        <v/>
      </c>
    </row>
    <row r="2923" spans="30:30" x14ac:dyDescent="0.25">
      <c r="AD2923" s="44" t="str">
        <f t="shared" si="88"/>
        <v/>
      </c>
    </row>
    <row r="2924" spans="30:30" x14ac:dyDescent="0.25">
      <c r="AD2924" s="44" t="str">
        <f t="shared" si="88"/>
        <v/>
      </c>
    </row>
    <row r="2925" spans="30:30" x14ac:dyDescent="0.25">
      <c r="AD2925" s="44" t="str">
        <f t="shared" si="88"/>
        <v/>
      </c>
    </row>
    <row r="2926" spans="30:30" x14ac:dyDescent="0.25">
      <c r="AD2926" s="44" t="str">
        <f t="shared" si="88"/>
        <v/>
      </c>
    </row>
    <row r="2927" spans="30:30" x14ac:dyDescent="0.25">
      <c r="AD2927" s="44" t="str">
        <f t="shared" si="88"/>
        <v/>
      </c>
    </row>
    <row r="2928" spans="30:30" x14ac:dyDescent="0.25">
      <c r="AD2928" s="44" t="str">
        <f t="shared" si="88"/>
        <v/>
      </c>
    </row>
    <row r="2929" spans="30:30" x14ac:dyDescent="0.25">
      <c r="AD2929" s="44" t="str">
        <f t="shared" si="88"/>
        <v/>
      </c>
    </row>
    <row r="2930" spans="30:30" x14ac:dyDescent="0.25">
      <c r="AD2930" s="44" t="str">
        <f t="shared" si="88"/>
        <v/>
      </c>
    </row>
    <row r="2931" spans="30:30" x14ac:dyDescent="0.25">
      <c r="AD2931" s="44" t="str">
        <f t="shared" si="88"/>
        <v/>
      </c>
    </row>
    <row r="2932" spans="30:30" x14ac:dyDescent="0.25">
      <c r="AD2932" s="44" t="str">
        <f t="shared" si="88"/>
        <v/>
      </c>
    </row>
    <row r="2933" spans="30:30" x14ac:dyDescent="0.25">
      <c r="AD2933" s="44" t="str">
        <f t="shared" si="88"/>
        <v/>
      </c>
    </row>
    <row r="2934" spans="30:30" x14ac:dyDescent="0.25">
      <c r="AD2934" s="44" t="str">
        <f t="shared" si="88"/>
        <v/>
      </c>
    </row>
    <row r="2935" spans="30:30" x14ac:dyDescent="0.25">
      <c r="AD2935" s="44" t="str">
        <f t="shared" si="88"/>
        <v/>
      </c>
    </row>
    <row r="2936" spans="30:30" x14ac:dyDescent="0.25">
      <c r="AD2936" s="44" t="str">
        <f t="shared" si="88"/>
        <v/>
      </c>
    </row>
    <row r="2937" spans="30:30" x14ac:dyDescent="0.25">
      <c r="AD2937" s="44" t="str">
        <f t="shared" si="88"/>
        <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MilCon Contracts Data</vt:lpstr>
      <vt:lpstr>Inflation Indices</vt:lpstr>
      <vt:lpstr>MilCon Contracts Analysis</vt:lpstr>
    </vt:vector>
  </TitlesOfParts>
  <Company>HPES NMCI NGEN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Franklin, Paul B Jr CIV USN (USA)</dc:creator>
  <cp:lastModifiedBy>Franklin, Paul B Jr CIV USN (USA)</cp:lastModifiedBy>
  <dcterms:created xsi:type="dcterms:W3CDTF">2023-05-26T13:01:13Z</dcterms:created>
  <dcterms:modified xsi:type="dcterms:W3CDTF">2023-05-26T13:13:26Z</dcterms:modified>
</cp:coreProperties>
</file>